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acted.sharepoint.com/sites/IMPACTUKR/Documents partages/ISU/UKR2214_MSNA/02_Data/04_Data_Analysis/06_consolidated_analysis/Region/"/>
    </mc:Choice>
  </mc:AlternateContent>
  <xr:revisionPtr revIDLastSave="464" documentId="11_F5D02551C608F634275707E32238FA10EE615CEF" xr6:coauthVersionLast="47" xr6:coauthVersionMax="47" xr10:uidLastSave="{3652C9A8-EC8B-4FC2-9B37-05AC264768ED}"/>
  <bookViews>
    <workbookView xWindow="-28920" yWindow="75" windowWidth="29040" windowHeight="15840" xr2:uid="{00000000-000D-0000-FFFF-FFFF00000000}"/>
  </bookViews>
  <sheets>
    <sheet name="READ_ME" sheetId="6" r:id="rId1"/>
    <sheet name="Table_of_content" sheetId="1" r:id="rId2"/>
    <sheet name="Frequency tables" sheetId="2" r:id="rId3"/>
  </sheets>
  <definedNames>
    <definedName name="_xlnm._FilterDatabase" localSheetId="1" hidden="1">Table_of_content!$A$1:$B$1124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4" i="1" l="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alcChain>
</file>

<file path=xl/sharedStrings.xml><?xml version="1.0" encoding="utf-8"?>
<sst xmlns="http://schemas.openxmlformats.org/spreadsheetml/2006/main" count="200265" uniqueCount="3139">
  <si>
    <t>Table of Content</t>
  </si>
  <si>
    <t>macroregion_overall_1</t>
  </si>
  <si>
    <t>num_samples</t>
  </si>
  <si>
    <t>Center</t>
  </si>
  <si>
    <t>East</t>
  </si>
  <si>
    <t>North</t>
  </si>
  <si>
    <t>South</t>
  </si>
  <si>
    <t>West</t>
  </si>
  <si>
    <t>14.6%</t>
  </si>
  <si>
    <t>22.4%</t>
  </si>
  <si>
    <t>21.1%</t>
  </si>
  <si>
    <t>10.4%</t>
  </si>
  <si>
    <t>31.5%</t>
  </si>
  <si>
    <t>L_1_top_priority_needs_strata_D_2_by_disability_level_3_4</t>
  </si>
  <si>
    <t>strata</t>
  </si>
  <si>
    <t>disability_level_3_4</t>
  </si>
  <si>
    <t>Drinking water</t>
  </si>
  <si>
    <t>Food</t>
  </si>
  <si>
    <t>Baby products and/or baby food</t>
  </si>
  <si>
    <t>Provide accommodation</t>
  </si>
  <si>
    <t>Rent support</t>
  </si>
  <si>
    <t>Repair of inadequate/damaged accommodation</t>
  </si>
  <si>
    <t>Healthcare</t>
  </si>
  <si>
    <t>Provision of medicines</t>
  </si>
  <si>
    <t>Hygiene NFIs</t>
  </si>
  <si>
    <t>Wash facilities (repair / installment of bathing, shower, toilet including hot water)</t>
  </si>
  <si>
    <t>Cooking facilities</t>
  </si>
  <si>
    <t>Clothing (including winter clothes, coats, boots)</t>
  </si>
  <si>
    <t>Bedding / blankets</t>
  </si>
  <si>
    <t>Fuel for mechanics</t>
  </si>
  <si>
    <t>Fuel for heating</t>
  </si>
  <si>
    <t>Winterization shelter (heating source)</t>
  </si>
  <si>
    <t>Seeds or other agricultural inputs</t>
  </si>
  <si>
    <t>Livelihoods support / employment</t>
  </si>
  <si>
    <t>Financial assistance to repay debt</t>
  </si>
  <si>
    <t>Education for children under 18</t>
  </si>
  <si>
    <t>Psychosocial support</t>
  </si>
  <si>
    <t>Support for survivors of GBV</t>
  </si>
  <si>
    <t>Legal services</t>
  </si>
  <si>
    <t>Assistive devices for persons with disabilities</t>
  </si>
  <si>
    <t>Home based care for older people or people with limited mobility</t>
  </si>
  <si>
    <t>Explosive Ordnance Risk Education to prevent mine injuries</t>
  </si>
  <si>
    <t>Mine Victim Assistance</t>
  </si>
  <si>
    <t>Individual counselling and orientation</t>
  </si>
  <si>
    <t>Administrative / registration assistance</t>
  </si>
  <si>
    <t>Child care services</t>
  </si>
  <si>
    <t>Assistance for evacuation</t>
  </si>
  <si>
    <t>Assistance with transportation</t>
  </si>
  <si>
    <t>Other (specify)</t>
  </si>
  <si>
    <t>Don't know</t>
  </si>
  <si>
    <t>Prefer not to answer</t>
  </si>
  <si>
    <t>None</t>
  </si>
  <si>
    <t>HHs with a member with a disability</t>
  </si>
  <si>
    <t>7.6%</t>
  </si>
  <si>
    <t>35.4%</t>
  </si>
  <si>
    <t>2.0%</t>
  </si>
  <si>
    <t>6.8%</t>
  </si>
  <si>
    <t>3.9%</t>
  </si>
  <si>
    <t>9.5%</t>
  </si>
  <si>
    <t>27.1%</t>
  </si>
  <si>
    <t>54.0%</t>
  </si>
  <si>
    <t>9.4%</t>
  </si>
  <si>
    <t>3.5%</t>
  </si>
  <si>
    <t>1.6%</t>
  </si>
  <si>
    <t>21.0%</t>
  </si>
  <si>
    <t>3.8%</t>
  </si>
  <si>
    <t>24.4%</t>
  </si>
  <si>
    <t>6.5%</t>
  </si>
  <si>
    <t>0.6%</t>
  </si>
  <si>
    <t>12.8%</t>
  </si>
  <si>
    <t>3.7%</t>
  </si>
  <si>
    <t>0.7%</t>
  </si>
  <si>
    <t>1.5%</t>
  </si>
  <si>
    <t>0.2%</t>
  </si>
  <si>
    <t>2.2%</t>
  </si>
  <si>
    <t>0.9%</t>
  </si>
  <si>
    <t>0.0%</t>
  </si>
  <si>
    <t>0.4%</t>
  </si>
  <si>
    <t>1.1%</t>
  </si>
  <si>
    <t>0.5%</t>
  </si>
  <si>
    <t>1.7%</t>
  </si>
  <si>
    <t>1.4%</t>
  </si>
  <si>
    <t>21.3%</t>
  </si>
  <si>
    <t>HHs without a member with a disability</t>
  </si>
  <si>
    <t>4.7%</t>
  </si>
  <si>
    <t>30.2%</t>
  </si>
  <si>
    <t>3.1%</t>
  </si>
  <si>
    <t>5.7%</t>
  </si>
  <si>
    <t>4.2%</t>
  </si>
  <si>
    <t>6.7%</t>
  </si>
  <si>
    <t>26.7%</t>
  </si>
  <si>
    <t>32.4%</t>
  </si>
  <si>
    <t>8.6%</t>
  </si>
  <si>
    <t>2.1%</t>
  </si>
  <si>
    <t>1.0%</t>
  </si>
  <si>
    <t>13.6%</t>
  </si>
  <si>
    <t>4.0%</t>
  </si>
  <si>
    <t>5.1%</t>
  </si>
  <si>
    <t>20.1%</t>
  </si>
  <si>
    <t>7.4%</t>
  </si>
  <si>
    <t>1.8%</t>
  </si>
  <si>
    <t>13.4%</t>
  </si>
  <si>
    <t>5.0%</t>
  </si>
  <si>
    <t>3.4%</t>
  </si>
  <si>
    <t>2.9%</t>
  </si>
  <si>
    <t>1.2%</t>
  </si>
  <si>
    <t>0.3%</t>
  </si>
  <si>
    <t>0.1%</t>
  </si>
  <si>
    <t>3.0%</t>
  </si>
  <si>
    <t>5.3%</t>
  </si>
  <si>
    <t>30.6%</t>
  </si>
  <si>
    <t>36.1%</t>
  </si>
  <si>
    <t>8.5%</t>
  </si>
  <si>
    <t>11.1%</t>
  </si>
  <si>
    <t>8.1%</t>
  </si>
  <si>
    <t>24.2%</t>
  </si>
  <si>
    <t>11.5%</t>
  </si>
  <si>
    <t>15.1%</t>
  </si>
  <si>
    <t>16.4%</t>
  </si>
  <si>
    <t>5.4%</t>
  </si>
  <si>
    <t>19.6%</t>
  </si>
  <si>
    <t>5.5%</t>
  </si>
  <si>
    <t>2.4%</t>
  </si>
  <si>
    <t>24.6%</t>
  </si>
  <si>
    <t>13.0%</t>
  </si>
  <si>
    <t>39.3%</t>
  </si>
  <si>
    <t>11.7%</t>
  </si>
  <si>
    <t>22.7%</t>
  </si>
  <si>
    <t>38.7%</t>
  </si>
  <si>
    <t>15.9%</t>
  </si>
  <si>
    <t>2.7%</t>
  </si>
  <si>
    <t>17.9%</t>
  </si>
  <si>
    <t>8.7%</t>
  </si>
  <si>
    <t>2.8%</t>
  </si>
  <si>
    <t>9.7%</t>
  </si>
  <si>
    <t>10.9%</t>
  </si>
  <si>
    <t>12.6%</t>
  </si>
  <si>
    <t>4.6%</t>
  </si>
  <si>
    <t>1.3%</t>
  </si>
  <si>
    <t>18.9%</t>
  </si>
  <si>
    <t>22.9%</t>
  </si>
  <si>
    <t>40.2%</t>
  </si>
  <si>
    <t>2.3%</t>
  </si>
  <si>
    <t>18.1%</t>
  </si>
  <si>
    <t>24.3%</t>
  </si>
  <si>
    <t>11.6%</t>
  </si>
  <si>
    <t>6.9%</t>
  </si>
  <si>
    <t>20.6%</t>
  </si>
  <si>
    <t>15.3%</t>
  </si>
  <si>
    <t>3.3%</t>
  </si>
  <si>
    <t>0.8%</t>
  </si>
  <si>
    <t>2.5%</t>
  </si>
  <si>
    <t>20.3%</t>
  </si>
  <si>
    <t>27.5%</t>
  </si>
  <si>
    <t>45.9%</t>
  </si>
  <si>
    <t>52.2%</t>
  </si>
  <si>
    <t>15.0%</t>
  </si>
  <si>
    <t>8.0%</t>
  </si>
  <si>
    <t>24.1%</t>
  </si>
  <si>
    <t>18.4%</t>
  </si>
  <si>
    <t>23.3%</t>
  </si>
  <si>
    <t>5.6%</t>
  </si>
  <si>
    <t>10.3%</t>
  </si>
  <si>
    <t>4.5%</t>
  </si>
  <si>
    <t>10.5%</t>
  </si>
  <si>
    <t>13.5%</t>
  </si>
  <si>
    <t>13.8%</t>
  </si>
  <si>
    <t>59.3%</t>
  </si>
  <si>
    <t>10.6%</t>
  </si>
  <si>
    <t>37.6%</t>
  </si>
  <si>
    <t>63.5%</t>
  </si>
  <si>
    <t>18.2%</t>
  </si>
  <si>
    <t>26.3%</t>
  </si>
  <si>
    <t>3.2%</t>
  </si>
  <si>
    <t>19.3%</t>
  </si>
  <si>
    <t>4.3%</t>
  </si>
  <si>
    <t>6.4%</t>
  </si>
  <si>
    <t>8.2%</t>
  </si>
  <si>
    <t>40.1%</t>
  </si>
  <si>
    <t>3.6%</t>
  </si>
  <si>
    <t>4.8%</t>
  </si>
  <si>
    <t>5.8%</t>
  </si>
  <si>
    <t>16.6%</t>
  </si>
  <si>
    <t>28.1%</t>
  </si>
  <si>
    <t>17.0%</t>
  </si>
  <si>
    <t>9.6%</t>
  </si>
  <si>
    <t>1.9%</t>
  </si>
  <si>
    <t>29.8%</t>
  </si>
  <si>
    <t>8.3%</t>
  </si>
  <si>
    <t>30.5%</t>
  </si>
  <si>
    <t>35.6%</t>
  </si>
  <si>
    <t>19.1%</t>
  </si>
  <si>
    <t>14.1%</t>
  </si>
  <si>
    <t>11.8%</t>
  </si>
  <si>
    <t>4.1%</t>
  </si>
  <si>
    <t>21.7%</t>
  </si>
  <si>
    <t>19.4%</t>
  </si>
  <si>
    <t>40.4%</t>
  </si>
  <si>
    <t>2.6%</t>
  </si>
  <si>
    <t>12.7%</t>
  </si>
  <si>
    <t>21.5%</t>
  </si>
  <si>
    <t>39.0%</t>
  </si>
  <si>
    <t>12.3%</t>
  </si>
  <si>
    <t>20.0%</t>
  </si>
  <si>
    <t>7.1%</t>
  </si>
  <si>
    <t>13.3%</t>
  </si>
  <si>
    <t>13.9%</t>
  </si>
  <si>
    <t>14.9%</t>
  </si>
  <si>
    <t>9.9%</t>
  </si>
  <si>
    <t>10.1%</t>
  </si>
  <si>
    <t>12.4%</t>
  </si>
  <si>
    <t>6.0%</t>
  </si>
  <si>
    <t>33.0%</t>
  </si>
  <si>
    <t>10.8%</t>
  </si>
  <si>
    <t>26.9%</t>
  </si>
  <si>
    <t>35.3%</t>
  </si>
  <si>
    <t>4.9%</t>
  </si>
  <si>
    <t>6.2%</t>
  </si>
  <si>
    <t>12.5%</t>
  </si>
  <si>
    <t>19.8%</t>
  </si>
  <si>
    <t>14.5%</t>
  </si>
  <si>
    <t>5.2%</t>
  </si>
  <si>
    <t>21.4%</t>
  </si>
  <si>
    <t>49.8%</t>
  </si>
  <si>
    <t>51.3%</t>
  </si>
  <si>
    <t>9.0%</t>
  </si>
  <si>
    <t>9.8%</t>
  </si>
  <si>
    <t>16.3%</t>
  </si>
  <si>
    <t>38.0%</t>
  </si>
  <si>
    <t>14.3%</t>
  </si>
  <si>
    <t>19.5%</t>
  </si>
  <si>
    <t>10.0%</t>
  </si>
  <si>
    <t>27.6%</t>
  </si>
  <si>
    <t>15.8%</t>
  </si>
  <si>
    <t>39.8%</t>
  </si>
  <si>
    <t>19.9%</t>
  </si>
  <si>
    <t>14.7%</t>
  </si>
  <si>
    <t>7.2%</t>
  </si>
  <si>
    <t>16.7%</t>
  </si>
  <si>
    <t>8.4%</t>
  </si>
  <si>
    <t>5.9%</t>
  </si>
  <si>
    <t>overall</t>
  </si>
  <si>
    <t>15.6%</t>
  </si>
  <si>
    <t>45.4%</t>
  </si>
  <si>
    <t>4.4%</t>
  </si>
  <si>
    <t>28.5%</t>
  </si>
  <si>
    <t>48.7%</t>
  </si>
  <si>
    <t>17.3%</t>
  </si>
  <si>
    <t>25.1%</t>
  </si>
  <si>
    <t>7.7%</t>
  </si>
  <si>
    <t>13.7%</t>
  </si>
  <si>
    <t>37.0%</t>
  </si>
  <si>
    <t>18.0%</t>
  </si>
  <si>
    <t>25.6%</t>
  </si>
  <si>
    <t>17.5%</t>
  </si>
  <si>
    <t>8.9%</t>
  </si>
  <si>
    <t>27.9%</t>
  </si>
  <si>
    <t>15.5%</t>
  </si>
  <si>
    <t>37.1%</t>
  </si>
  <si>
    <t>40.5%</t>
  </si>
  <si>
    <t>7.5%</t>
  </si>
  <si>
    <t>23.0%</t>
  </si>
  <si>
    <t>14.4%</t>
  </si>
  <si>
    <t>18.6%</t>
  </si>
  <si>
    <t>6.1%</t>
  </si>
  <si>
    <t>L_1_top_priority_needs_strata_D_3_by_displacement_status</t>
  </si>
  <si>
    <t>displacement_status</t>
  </si>
  <si>
    <t>Displaced HHs</t>
  </si>
  <si>
    <t>53.0%</t>
  </si>
  <si>
    <t>12.9%</t>
  </si>
  <si>
    <t>28.3%</t>
  </si>
  <si>
    <t>26.4%</t>
  </si>
  <si>
    <t>23.1%</t>
  </si>
  <si>
    <t>38.4%</t>
  </si>
  <si>
    <t>24.0%</t>
  </si>
  <si>
    <t>32.8%</t>
  </si>
  <si>
    <t>15.2%</t>
  </si>
  <si>
    <t>16.0%</t>
  </si>
  <si>
    <t>9.2%</t>
  </si>
  <si>
    <t>Host community HHs</t>
  </si>
  <si>
    <t>7.0%</t>
  </si>
  <si>
    <t>36.6%</t>
  </si>
  <si>
    <t>12.2%</t>
  </si>
  <si>
    <t>22.0%</t>
  </si>
  <si>
    <t>33.1%</t>
  </si>
  <si>
    <t>Returnee HHs</t>
  </si>
  <si>
    <t>9.3%</t>
  </si>
  <si>
    <t>35.7%</t>
  </si>
  <si>
    <t>41.0%</t>
  </si>
  <si>
    <t>36.3%</t>
  </si>
  <si>
    <t>10.2%</t>
  </si>
  <si>
    <t>18.7%</t>
  </si>
  <si>
    <t>34.4%</t>
  </si>
  <si>
    <t>11.3%</t>
  </si>
  <si>
    <t>17.6%</t>
  </si>
  <si>
    <t>43.0%</t>
  </si>
  <si>
    <t>22.2%</t>
  </si>
  <si>
    <t>22.6%</t>
  </si>
  <si>
    <t>35.9%</t>
  </si>
  <si>
    <t>12.0%</t>
  </si>
  <si>
    <t>25.2%</t>
  </si>
  <si>
    <t>28.6%</t>
  </si>
  <si>
    <t>18.8%</t>
  </si>
  <si>
    <t>39.6%</t>
  </si>
  <si>
    <t>11.9%</t>
  </si>
  <si>
    <t>7.9%</t>
  </si>
  <si>
    <t>28.4%</t>
  </si>
  <si>
    <t>9.1%</t>
  </si>
  <si>
    <t>23.8%</t>
  </si>
  <si>
    <t>7.8%</t>
  </si>
  <si>
    <t>31.1%</t>
  </si>
  <si>
    <t>47.6%</t>
  </si>
  <si>
    <t>21.8%</t>
  </si>
  <si>
    <t>22.5%</t>
  </si>
  <si>
    <t>6.6%</t>
  </si>
  <si>
    <t>27.0%</t>
  </si>
  <si>
    <t>29.5%</t>
  </si>
  <si>
    <t>13.2%</t>
  </si>
  <si>
    <t>20.2%</t>
  </si>
  <si>
    <t>26.0%</t>
  </si>
  <si>
    <t>14.8%</t>
  </si>
  <si>
    <t>31.7%</t>
  </si>
  <si>
    <t>25.7%</t>
  </si>
  <si>
    <t>30.0%</t>
  </si>
  <si>
    <t>26.2%</t>
  </si>
  <si>
    <t>30.9%</t>
  </si>
  <si>
    <t>12.1%</t>
  </si>
  <si>
    <t>58.8%</t>
  </si>
  <si>
    <t>17.1%</t>
  </si>
  <si>
    <t>32.0%</t>
  </si>
  <si>
    <t>18.5%</t>
  </si>
  <si>
    <t>27.7%</t>
  </si>
  <si>
    <t>23.5%</t>
  </si>
  <si>
    <t>30.4%</t>
  </si>
  <si>
    <t>16.5%</t>
  </si>
  <si>
    <t>39.2%</t>
  </si>
  <si>
    <t>31.0%</t>
  </si>
  <si>
    <t>23.6%</t>
  </si>
  <si>
    <t>24.9%</t>
  </si>
  <si>
    <t>23.9%</t>
  </si>
  <si>
    <t>43.6%</t>
  </si>
  <si>
    <t>22.1%</t>
  </si>
  <si>
    <t>10.7%</t>
  </si>
  <si>
    <t>45.7%</t>
  </si>
  <si>
    <t>19.7%</t>
  </si>
  <si>
    <t>15.4%</t>
  </si>
  <si>
    <t>38.9%</t>
  </si>
  <si>
    <t>16.8%</t>
  </si>
  <si>
    <t>24.7%</t>
  </si>
  <si>
    <t>L_1_top_priority_needs_strata_D_4_by_employed_or_not</t>
  </si>
  <si>
    <t>employed_or_not</t>
  </si>
  <si>
    <t>HHs with an employment member</t>
  </si>
  <si>
    <t>14.2%</t>
  </si>
  <si>
    <t>HHs without an employed member</t>
  </si>
  <si>
    <t>41.6%</t>
  </si>
  <si>
    <t>6.3%</t>
  </si>
  <si>
    <t>32.2%</t>
  </si>
  <si>
    <t>53.3%</t>
  </si>
  <si>
    <t>29.0%</t>
  </si>
  <si>
    <t>21.6%</t>
  </si>
  <si>
    <t>38.3%</t>
  </si>
  <si>
    <t>16.2%</t>
  </si>
  <si>
    <t>43.5%</t>
  </si>
  <si>
    <t>40.3%</t>
  </si>
  <si>
    <t>15.7%</t>
  </si>
  <si>
    <t>35.5%</t>
  </si>
  <si>
    <t>8.8%</t>
  </si>
  <si>
    <t>11.4%</t>
  </si>
  <si>
    <t>31.4%</t>
  </si>
  <si>
    <t>55.9%</t>
  </si>
  <si>
    <t>52.8%</t>
  </si>
  <si>
    <t>20.4%</t>
  </si>
  <si>
    <t>14.0%</t>
  </si>
  <si>
    <t>17.2%</t>
  </si>
  <si>
    <t>33.6%</t>
  </si>
  <si>
    <t>45.6%</t>
  </si>
  <si>
    <t>19.2%</t>
  </si>
  <si>
    <t>34.9%</t>
  </si>
  <si>
    <t>17.7%</t>
  </si>
  <si>
    <t>27.2%</t>
  </si>
  <si>
    <t>49.1%</t>
  </si>
  <si>
    <t>25.3%</t>
  </si>
  <si>
    <t>46.6%</t>
  </si>
  <si>
    <t>34.1%</t>
  </si>
  <si>
    <t>29.1%</t>
  </si>
  <si>
    <t>46.3%</t>
  </si>
  <si>
    <t>11.0%</t>
  </si>
  <si>
    <t>L_1_top_priority_needs_strata_D_5_by_hh_size_group</t>
  </si>
  <si>
    <t>hh_size_group</t>
  </si>
  <si>
    <t>Large (3 or more children) HHs</t>
  </si>
  <si>
    <t>43.9%</t>
  </si>
  <si>
    <t>26.5%</t>
  </si>
  <si>
    <t>17.8%</t>
  </si>
  <si>
    <t>24.5%</t>
  </si>
  <si>
    <t>32.6%</t>
  </si>
  <si>
    <t>100.0%</t>
  </si>
  <si>
    <t>Regular (&lt;3 children) HHs</t>
  </si>
  <si>
    <t>31.2%</t>
  </si>
  <si>
    <t>36.9%</t>
  </si>
  <si>
    <t>29.7%</t>
  </si>
  <si>
    <t>64.2%</t>
  </si>
  <si>
    <t>49.7%</t>
  </si>
  <si>
    <t>42.6%</t>
  </si>
  <si>
    <t>80.5%</t>
  </si>
  <si>
    <t>98.4%</t>
  </si>
  <si>
    <t>89.5%</t>
  </si>
  <si>
    <t>39.7%</t>
  </si>
  <si>
    <t>62.0%</t>
  </si>
  <si>
    <t>36.5%</t>
  </si>
  <si>
    <t>20.9%</t>
  </si>
  <si>
    <t>86.3%</t>
  </si>
  <si>
    <t>43.1%</t>
  </si>
  <si>
    <t>25.0%</t>
  </si>
  <si>
    <t>20.8%</t>
  </si>
  <si>
    <t>38.5%</t>
  </si>
  <si>
    <t>84.8%</t>
  </si>
  <si>
    <t>16.1%</t>
  </si>
  <si>
    <t>41.1%</t>
  </si>
  <si>
    <t>23.2%</t>
  </si>
  <si>
    <t>53.6%</t>
  </si>
  <si>
    <t>48.6%</t>
  </si>
  <si>
    <t>66.2%</t>
  </si>
  <si>
    <t>53.2%</t>
  </si>
  <si>
    <t>79.9%</t>
  </si>
  <si>
    <t>40.8%</t>
  </si>
  <si>
    <t>30.7%</t>
  </si>
  <si>
    <t>21.9%</t>
  </si>
  <si>
    <t>47.2%</t>
  </si>
  <si>
    <t>28.9%</t>
  </si>
  <si>
    <t>23.4%</t>
  </si>
  <si>
    <t>17.4%</t>
  </si>
  <si>
    <t>60.1%</t>
  </si>
  <si>
    <t>54.4%</t>
  </si>
  <si>
    <t>46.9%</t>
  </si>
  <si>
    <t>38.8%</t>
  </si>
  <si>
    <t>13.1%</t>
  </si>
  <si>
    <t>L_1_top_priority_needs_strata_D_6_by_hh_with_child</t>
  </si>
  <si>
    <t>hh_with_child</t>
  </si>
  <si>
    <t>HHs with children</t>
  </si>
  <si>
    <t>HHs without children</t>
  </si>
  <si>
    <t>32.1%</t>
  </si>
  <si>
    <t>28.2%</t>
  </si>
  <si>
    <t>7.3%</t>
  </si>
  <si>
    <t>29.3%</t>
  </si>
  <si>
    <t>39.5%</t>
  </si>
  <si>
    <t>20.5%</t>
  </si>
  <si>
    <t>40.9%</t>
  </si>
  <si>
    <t>21.2%</t>
  </si>
  <si>
    <t>31.8%</t>
  </si>
  <si>
    <t>37.3%</t>
  </si>
  <si>
    <t>45.3%</t>
  </si>
  <si>
    <t>34.6%</t>
  </si>
  <si>
    <t>25.9%</t>
  </si>
  <si>
    <t>25.8%</t>
  </si>
  <si>
    <t>35.1%</t>
  </si>
  <si>
    <t>19.0%</t>
  </si>
  <si>
    <t>43.4%</t>
  </si>
  <si>
    <t>35.0%</t>
  </si>
  <si>
    <t>16.9%</t>
  </si>
  <si>
    <t>40.7%</t>
  </si>
  <si>
    <t>L_1_top_priority_needs_strata_D_7_by_hohh_age_group</t>
  </si>
  <si>
    <t>hohh_age_group</t>
  </si>
  <si>
    <t>18-59 year-old-headed HHs</t>
  </si>
  <si>
    <t>33.7%</t>
  </si>
  <si>
    <t>60+ year-old-headed HHs</t>
  </si>
  <si>
    <t>52.7%</t>
  </si>
  <si>
    <t>28.0%</t>
  </si>
  <si>
    <t>23.7%</t>
  </si>
  <si>
    <t>&lt;TOTAL&gt;</t>
  </si>
  <si>
    <t>42.7%</t>
  </si>
  <si>
    <t>36.7%</t>
  </si>
  <si>
    <t>29.2%</t>
  </si>
  <si>
    <t>51.8%</t>
  </si>
  <si>
    <t>49.0%</t>
  </si>
  <si>
    <t>27.4%</t>
  </si>
  <si>
    <t>34.7%</t>
  </si>
  <si>
    <t>31.6%</t>
  </si>
  <si>
    <t>27.3%</t>
  </si>
  <si>
    <t>38.6%</t>
  </si>
  <si>
    <t>44.0%</t>
  </si>
  <si>
    <t>46.7%</t>
  </si>
  <si>
    <t>43.8%</t>
  </si>
  <si>
    <t>44.7%</t>
  </si>
  <si>
    <t>60.6%</t>
  </si>
  <si>
    <t>39.4%</t>
  </si>
  <si>
    <t>L_1_top_priority_needs_strata_D_8_by_hohh_age_group</t>
  </si>
  <si>
    <t>L_1_top_priority_needs_strata_D_9_by_hohh_sex</t>
  </si>
  <si>
    <t>hohh_sex</t>
  </si>
  <si>
    <t>Female-Headed HHs</t>
  </si>
  <si>
    <t>34.3%</t>
  </si>
  <si>
    <t>39.9%</t>
  </si>
  <si>
    <t>Male-Headed HHs</t>
  </si>
  <si>
    <t>44.3%</t>
  </si>
  <si>
    <t>18.3%</t>
  </si>
  <si>
    <t>22.3%</t>
  </si>
  <si>
    <t>42.1%</t>
  </si>
  <si>
    <t>45.2%</t>
  </si>
  <si>
    <t>32.9%</t>
  </si>
  <si>
    <t>26.8%</t>
  </si>
  <si>
    <t>30.8%</t>
  </si>
  <si>
    <t>36.2%</t>
  </si>
  <si>
    <t>42.0%</t>
  </si>
  <si>
    <t>22.8%</t>
  </si>
  <si>
    <t>25.5%</t>
  </si>
  <si>
    <t>L_1_top_priority_needs_strata_D_10_by_hohh_sex_age</t>
  </si>
  <si>
    <t>hohh_sex_age</t>
  </si>
  <si>
    <t>Female 18-59 year-old-headed HHs</t>
  </si>
  <si>
    <t>Female 60+ year-old-headed HHs</t>
  </si>
  <si>
    <t>55.6%</t>
  </si>
  <si>
    <t>Male 18-59 year-old-headed HHs</t>
  </si>
  <si>
    <t>Male 60+ year-old-headed HHs</t>
  </si>
  <si>
    <t>33.4%</t>
  </si>
  <si>
    <t>48.4%</t>
  </si>
  <si>
    <t>41.2%</t>
  </si>
  <si>
    <t>47.8%</t>
  </si>
  <si>
    <t>11.2%</t>
  </si>
  <si>
    <t>36.4%</t>
  </si>
  <si>
    <t>34.0%</t>
  </si>
  <si>
    <t>33.8%</t>
  </si>
  <si>
    <t>20.7%</t>
  </si>
  <si>
    <t>50.2%</t>
  </si>
  <si>
    <t>51.9%</t>
  </si>
  <si>
    <t>46.5%</t>
  </si>
  <si>
    <t>32.5%</t>
  </si>
  <si>
    <t>29.9%</t>
  </si>
  <si>
    <t>47.5%</t>
  </si>
  <si>
    <t>41.3%</t>
  </si>
  <si>
    <t>37.8%</t>
  </si>
  <si>
    <t>33.2%</t>
  </si>
  <si>
    <t>L_1_top_priority_needs_strata_D_11_by_hohh_sex_disability</t>
  </si>
  <si>
    <t>hohh_sex_disability</t>
  </si>
  <si>
    <t>Female-Headed HHs with a member with a disability</t>
  </si>
  <si>
    <t>38.1%</t>
  </si>
  <si>
    <t>55.8%</t>
  </si>
  <si>
    <t>Female-Headed HHs without a member with a disability</t>
  </si>
  <si>
    <t>Female-Headed Prefer not to answer</t>
  </si>
  <si>
    <t>Male-Headed HHs with a member with a disability</t>
  </si>
  <si>
    <t>50.8%</t>
  </si>
  <si>
    <t>Male-Headed HHs without a member with a disability</t>
  </si>
  <si>
    <t>28.8%</t>
  </si>
  <si>
    <t>Male-Headed Prefer not to answer</t>
  </si>
  <si>
    <t>29.4%</t>
  </si>
  <si>
    <t>65.7%</t>
  </si>
  <si>
    <t>66.3%</t>
  </si>
  <si>
    <t>42.4%</t>
  </si>
  <si>
    <t>26.1%</t>
  </si>
  <si>
    <t>40.0%</t>
  </si>
  <si>
    <t>57.7%</t>
  </si>
  <si>
    <t>28.7%</t>
  </si>
  <si>
    <t>34.8%</t>
  </si>
  <si>
    <t>24.8%</t>
  </si>
  <si>
    <t>62.4%</t>
  </si>
  <si>
    <t>41.8%</t>
  </si>
  <si>
    <t>62.2%</t>
  </si>
  <si>
    <t>42.2%</t>
  </si>
  <si>
    <t>41.9%</t>
  </si>
  <si>
    <t>37.5%</t>
  </si>
  <si>
    <t>30.1%</t>
  </si>
  <si>
    <t>37.7%</t>
  </si>
  <si>
    <t>56.5%</t>
  </si>
  <si>
    <t>56.8%</t>
  </si>
  <si>
    <t>45.1%</t>
  </si>
  <si>
    <t>50.9%</t>
  </si>
  <si>
    <t>44.9%</t>
  </si>
  <si>
    <t>L_1_top_priority_needs_strata_D_12_by_hohh_sex_displacement</t>
  </si>
  <si>
    <t>hohh_sex_displacement</t>
  </si>
  <si>
    <t>Female-Headed Displaced HHs</t>
  </si>
  <si>
    <t>55.5%</t>
  </si>
  <si>
    <t>41.7%</t>
  </si>
  <si>
    <t>Female-Headed Host community HHs</t>
  </si>
  <si>
    <t>Female-Headed Returnee HHs</t>
  </si>
  <si>
    <t>Male-Headed Displaced HHs</t>
  </si>
  <si>
    <t>Male-Headed Host community HHs</t>
  </si>
  <si>
    <t>Male-Headed Returnee HHs</t>
  </si>
  <si>
    <t>30.3%</t>
  </si>
  <si>
    <t>47.0%</t>
  </si>
  <si>
    <t>46.8%</t>
  </si>
  <si>
    <t>33.5%</t>
  </si>
  <si>
    <t>67.5%</t>
  </si>
  <si>
    <t>46.0%</t>
  </si>
  <si>
    <t>51.1%</t>
  </si>
  <si>
    <t>34.5%</t>
  </si>
  <si>
    <t>25.4%</t>
  </si>
  <si>
    <t>50.6%</t>
  </si>
  <si>
    <t>67.1%</t>
  </si>
  <si>
    <t>45.0%</t>
  </si>
  <si>
    <t>42.9%</t>
  </si>
  <si>
    <t>38.2%</t>
  </si>
  <si>
    <t>31.3%</t>
  </si>
  <si>
    <t>31.9%</t>
  </si>
  <si>
    <t>27.8%</t>
  </si>
  <si>
    <t>35.8%</t>
  </si>
  <si>
    <t>L_1_top_priority_needs_strata_D_13_by_rural_urban</t>
  </si>
  <si>
    <t>rural_urban</t>
  </si>
  <si>
    <t>Rural HHs</t>
  </si>
  <si>
    <t>Urban HHs</t>
  </si>
  <si>
    <t>46.4%</t>
  </si>
  <si>
    <t>37.2%</t>
  </si>
  <si>
    <t>45.8%</t>
  </si>
  <si>
    <t>37.4%</t>
  </si>
  <si>
    <t>L_1_top_priority_needs_strata_14</t>
  </si>
  <si>
    <t>26.6%</t>
  </si>
  <si>
    <t>43.3%</t>
  </si>
  <si>
    <t>39.1%</t>
  </si>
  <si>
    <t>L_2_preferred_assistance_type_strata_D_15_by_disability_level_3_4</t>
  </si>
  <si>
    <t>Do not want to receive humanitarian assistance</t>
  </si>
  <si>
    <t>In-kind</t>
  </si>
  <si>
    <t>Cash assistance (for basic needs)</t>
  </si>
  <si>
    <t>Services</t>
  </si>
  <si>
    <t>Other (please specify)</t>
  </si>
  <si>
    <t>60.8%</t>
  </si>
  <si>
    <t>53.7%</t>
  </si>
  <si>
    <t>53.4%</t>
  </si>
  <si>
    <t>66.7%</t>
  </si>
  <si>
    <t>59.5%</t>
  </si>
  <si>
    <t>65.2%</t>
  </si>
  <si>
    <t>55.3%</t>
  </si>
  <si>
    <t>67.0%</t>
  </si>
  <si>
    <t>68.6%</t>
  </si>
  <si>
    <t>35.2%</t>
  </si>
  <si>
    <t>52.1%</t>
  </si>
  <si>
    <t>44.6%</t>
  </si>
  <si>
    <t>63.0%</t>
  </si>
  <si>
    <t>63.2%</t>
  </si>
  <si>
    <t>44.4%</t>
  </si>
  <si>
    <t>58.0%</t>
  </si>
  <si>
    <t>L_2_preferred_assistance_type_strata_D_16_by_displacement_status</t>
  </si>
  <si>
    <t>48.5%</t>
  </si>
  <si>
    <t>74.8%</t>
  </si>
  <si>
    <t>49.4%</t>
  </si>
  <si>
    <t>55.0%</t>
  </si>
  <si>
    <t>62.3%</t>
  </si>
  <si>
    <t>49.3%</t>
  </si>
  <si>
    <t>52.9%</t>
  </si>
  <si>
    <t>43.2%</t>
  </si>
  <si>
    <t>69.0%</t>
  </si>
  <si>
    <t>76.0%</t>
  </si>
  <si>
    <t>52.3%</t>
  </si>
  <si>
    <t>57.8%</t>
  </si>
  <si>
    <t>75.4%</t>
  </si>
  <si>
    <t>53.1%</t>
  </si>
  <si>
    <t>66.9%</t>
  </si>
  <si>
    <t>81.4%</t>
  </si>
  <si>
    <t>58.3%</t>
  </si>
  <si>
    <t>72.1%</t>
  </si>
  <si>
    <t>53.9%</t>
  </si>
  <si>
    <t>51.0%</t>
  </si>
  <si>
    <t>L_2_preferred_assistance_type_strata_D_17_by_hohh_age_group</t>
  </si>
  <si>
    <t>57.4%</t>
  </si>
  <si>
    <t>47.7%</t>
  </si>
  <si>
    <t>57.2%</t>
  </si>
  <si>
    <t>48.1%</t>
  </si>
  <si>
    <t>57.0%</t>
  </si>
  <si>
    <t>57.1%</t>
  </si>
  <si>
    <t>55.4%</t>
  </si>
  <si>
    <t>62.7%</t>
  </si>
  <si>
    <t>52.4%</t>
  </si>
  <si>
    <t>47.4%</t>
  </si>
  <si>
    <t>L_2_preferred_assistance_type_strata_D_18_by_hohh_sex</t>
  </si>
  <si>
    <t>33.3%</t>
  </si>
  <si>
    <t>54.1%</t>
  </si>
  <si>
    <t>49.5%</t>
  </si>
  <si>
    <t>59.7%</t>
  </si>
  <si>
    <t>48.2%</t>
  </si>
  <si>
    <t>46.1%</t>
  </si>
  <si>
    <t>61.7%</t>
  </si>
  <si>
    <t>61.2%</t>
  </si>
  <si>
    <t>52.0%</t>
  </si>
  <si>
    <t>L_2_preferred_assistance_type_strata_D_19_by_hohh_sex_age</t>
  </si>
  <si>
    <t>57.3%</t>
  </si>
  <si>
    <t>51.7%</t>
  </si>
  <si>
    <t>57.6%</t>
  </si>
  <si>
    <t>58.2%</t>
  </si>
  <si>
    <t>49.2%</t>
  </si>
  <si>
    <t>61.3%</t>
  </si>
  <si>
    <t>45.5%</t>
  </si>
  <si>
    <t>50.3%</t>
  </si>
  <si>
    <t>44.8%</t>
  </si>
  <si>
    <t>53.8%</t>
  </si>
  <si>
    <t>63.3%</t>
  </si>
  <si>
    <t>42.3%</t>
  </si>
  <si>
    <t>59.0%</t>
  </si>
  <si>
    <t>61.5%</t>
  </si>
  <si>
    <t>58.4%</t>
  </si>
  <si>
    <t>51.6%</t>
  </si>
  <si>
    <t>64.6%</t>
  </si>
  <si>
    <t>47.3%</t>
  </si>
  <si>
    <t>42.5%</t>
  </si>
  <si>
    <t>61.6%</t>
  </si>
  <si>
    <t>55.1%</t>
  </si>
  <si>
    <t>50.5%</t>
  </si>
  <si>
    <t>56.7%</t>
  </si>
  <si>
    <t>L_2_preferred_assistance_type_strata_D_20_by_hohh_sex_disability</t>
  </si>
  <si>
    <t>60.0%</t>
  </si>
  <si>
    <t>53.5%</t>
  </si>
  <si>
    <t>59.1%</t>
  </si>
  <si>
    <t>72.9%</t>
  </si>
  <si>
    <t>50.7%</t>
  </si>
  <si>
    <t>33.9%</t>
  </si>
  <si>
    <t>68.9%</t>
  </si>
  <si>
    <t>44.2%</t>
  </si>
  <si>
    <t>48.3%</t>
  </si>
  <si>
    <t>62.6%</t>
  </si>
  <si>
    <t>63.7%</t>
  </si>
  <si>
    <t>64.7%</t>
  </si>
  <si>
    <t>58.9%</t>
  </si>
  <si>
    <t>64.5%</t>
  </si>
  <si>
    <t>71.6%</t>
  </si>
  <si>
    <t>66.1%</t>
  </si>
  <si>
    <t>51.5%</t>
  </si>
  <si>
    <t>32.7%</t>
  </si>
  <si>
    <t>54.8%</t>
  </si>
  <si>
    <t>62.5%</t>
  </si>
  <si>
    <t>71.2%</t>
  </si>
  <si>
    <t>40.6%</t>
  </si>
  <si>
    <t>56.6%</t>
  </si>
  <si>
    <t>68.1%</t>
  </si>
  <si>
    <t>65.8%</t>
  </si>
  <si>
    <t>47.9%</t>
  </si>
  <si>
    <t>57.9%</t>
  </si>
  <si>
    <t>65.0%</t>
  </si>
  <si>
    <t>54.3%</t>
  </si>
  <si>
    <t>60.5%</t>
  </si>
  <si>
    <t>L_2_preferred_assistance_type_strata_D_21_by_hohh_sex_displacement</t>
  </si>
  <si>
    <t>78.1%</t>
  </si>
  <si>
    <t>70.9%</t>
  </si>
  <si>
    <t>51.4%</t>
  </si>
  <si>
    <t>69.9%</t>
  </si>
  <si>
    <t>55.2%</t>
  </si>
  <si>
    <t>60.7%</t>
  </si>
  <si>
    <t>63.4%</t>
  </si>
  <si>
    <t>76.7%</t>
  </si>
  <si>
    <t>46.2%</t>
  </si>
  <si>
    <t>83.5%</t>
  </si>
  <si>
    <t>74.0%</t>
  </si>
  <si>
    <t>42.8%</t>
  </si>
  <si>
    <t>48.9%</t>
  </si>
  <si>
    <t>54.2%</t>
  </si>
  <si>
    <t>73.3%</t>
  </si>
  <si>
    <t>62.1%</t>
  </si>
  <si>
    <t>78.2%</t>
  </si>
  <si>
    <t>52.6%</t>
  </si>
  <si>
    <t>54.5%</t>
  </si>
  <si>
    <t>69.8%</t>
  </si>
  <si>
    <t>87.9%</t>
  </si>
  <si>
    <t>41.5%</t>
  </si>
  <si>
    <t>54.7%</t>
  </si>
  <si>
    <t>51.2%</t>
  </si>
  <si>
    <t>32.3%</t>
  </si>
  <si>
    <t>56.4%</t>
  </si>
  <si>
    <t>77.0%</t>
  </si>
  <si>
    <t>56.9%</t>
  </si>
  <si>
    <t>37.9%</t>
  </si>
  <si>
    <t>60.9%</t>
  </si>
  <si>
    <t>65.4%</t>
  </si>
  <si>
    <t>36.8%</t>
  </si>
  <si>
    <t>50.4%</t>
  </si>
  <si>
    <t>L_2_preferred_assistance_type_strata_D_22_by_rural_urban</t>
  </si>
  <si>
    <t>56.0%</t>
  </si>
  <si>
    <t>52.5%</t>
  </si>
  <si>
    <t>66.6%</t>
  </si>
  <si>
    <t>29.6%</t>
  </si>
  <si>
    <t>44.1%</t>
  </si>
  <si>
    <t>54.6%</t>
  </si>
  <si>
    <t>L_2_preferred_assistance_type_strata_23</t>
  </si>
  <si>
    <t>L_3_preferred_cash_assistance_modality_strata_D_24_by_disability_level_3_4</t>
  </si>
  <si>
    <t>cash in hand</t>
  </si>
  <si>
    <t>electronic voucher</t>
  </si>
  <si>
    <t>paper voucher</t>
  </si>
  <si>
    <t>via bank transfer</t>
  </si>
  <si>
    <t>mobile money</t>
  </si>
  <si>
    <t>79.4%</t>
  </si>
  <si>
    <t>74.5%</t>
  </si>
  <si>
    <t>69.7%</t>
  </si>
  <si>
    <t>73.7%</t>
  </si>
  <si>
    <t>36.0%</t>
  </si>
  <si>
    <t>63.9%</t>
  </si>
  <si>
    <t>60.2%</t>
  </si>
  <si>
    <t>63.8%</t>
  </si>
  <si>
    <t>L_3_preferred_cash_assistance_modality_strata_D_25_by_displacement_status</t>
  </si>
  <si>
    <t>80.1%</t>
  </si>
  <si>
    <t>79.0%</t>
  </si>
  <si>
    <t>84.6%</t>
  </si>
  <si>
    <t>80.9%</t>
  </si>
  <si>
    <t>75.6%</t>
  </si>
  <si>
    <t>58.7%</t>
  </si>
  <si>
    <t>82.1%</t>
  </si>
  <si>
    <t>83.6%</t>
  </si>
  <si>
    <t>80.3%</t>
  </si>
  <si>
    <t>58.5%</t>
  </si>
  <si>
    <t>71.3%</t>
  </si>
  <si>
    <t>77.9%</t>
  </si>
  <si>
    <t>L_3_preferred_cash_assistance_modality_strata_D_26_by_hohh_age_group</t>
  </si>
  <si>
    <t>70.4%</t>
  </si>
  <si>
    <t>72.0%</t>
  </si>
  <si>
    <t>65.1%</t>
  </si>
  <si>
    <t>76.3%</t>
  </si>
  <si>
    <t>L_3_preferred_cash_assistance_modality_strata_D_27_by_hohh_sex</t>
  </si>
  <si>
    <t>58.1%</t>
  </si>
  <si>
    <t>67.3%</t>
  </si>
  <si>
    <t>L_3_preferred_cash_assistance_modality_strata_D_28_by_hohh_sex_age</t>
  </si>
  <si>
    <t>71.4%</t>
  </si>
  <si>
    <t>69.2%</t>
  </si>
  <si>
    <t>76.8%</t>
  </si>
  <si>
    <t>80.7%</t>
  </si>
  <si>
    <t>60.3%</t>
  </si>
  <si>
    <t>64.9%</t>
  </si>
  <si>
    <t>70.2%</t>
  </si>
  <si>
    <t>49.6%</t>
  </si>
  <si>
    <t>67.7%</t>
  </si>
  <si>
    <t>58.6%</t>
  </si>
  <si>
    <t>L_3_preferred_cash_assistance_modality_strata_D_29_by_hohh_sex_disability</t>
  </si>
  <si>
    <t>59.4%</t>
  </si>
  <si>
    <t>81.0%</t>
  </si>
  <si>
    <t>77.5%</t>
  </si>
  <si>
    <t>77.4%</t>
  </si>
  <si>
    <t>70.5%</t>
  </si>
  <si>
    <t>77.2%</t>
  </si>
  <si>
    <t>72.8%</t>
  </si>
  <si>
    <t>84.9%</t>
  </si>
  <si>
    <t>47.1%</t>
  </si>
  <si>
    <t>78.5%</t>
  </si>
  <si>
    <t>59.9%</t>
  </si>
  <si>
    <t>44.5%</t>
  </si>
  <si>
    <t>61.1%</t>
  </si>
  <si>
    <t>66.4%</t>
  </si>
  <si>
    <t>L_3_preferred_cash_assistance_modality_strata_D_30_by_hohh_sex_displacement</t>
  </si>
  <si>
    <t>82.0%</t>
  </si>
  <si>
    <t>78.4%</t>
  </si>
  <si>
    <t>77.7%</t>
  </si>
  <si>
    <t>79.6%</t>
  </si>
  <si>
    <t>85.3%</t>
  </si>
  <si>
    <t>83.7%</t>
  </si>
  <si>
    <t>81.1%</t>
  </si>
  <si>
    <t>86.9%</t>
  </si>
  <si>
    <t>80.4%</t>
  </si>
  <si>
    <t>86.2%</t>
  </si>
  <si>
    <t>80.6%</t>
  </si>
  <si>
    <t>69.5%</t>
  </si>
  <si>
    <t>78.7%</t>
  </si>
  <si>
    <t>83.3%</t>
  </si>
  <si>
    <t>77.3%</t>
  </si>
  <si>
    <t>78.8%</t>
  </si>
  <si>
    <t>L_3_preferred_cash_assistance_modality_strata_D_31_by_rural_urban</t>
  </si>
  <si>
    <t>68.5%</t>
  </si>
  <si>
    <t>75.3%</t>
  </si>
  <si>
    <t>64.4%</t>
  </si>
  <si>
    <t>L_3_preferred_cash_assistance_modality_strata_32</t>
  </si>
  <si>
    <t>65.5%</t>
  </si>
  <si>
    <t>41.4%</t>
  </si>
  <si>
    <t>56.3%</t>
  </si>
  <si>
    <t>L_4_assistance_received_strata_D_33_by_disability_level_3_4</t>
  </si>
  <si>
    <t>Don’t know</t>
  </si>
  <si>
    <t>No</t>
  </si>
  <si>
    <t>Yes</t>
  </si>
  <si>
    <t>81.6%</t>
  </si>
  <si>
    <t>84.0%</t>
  </si>
  <si>
    <t>85.5%</t>
  </si>
  <si>
    <t>89.9%</t>
  </si>
  <si>
    <t>79.7%</t>
  </si>
  <si>
    <t>70.1%</t>
  </si>
  <si>
    <t>L_4_assistance_received_strata_D_34_by_displacement_status</t>
  </si>
  <si>
    <t>71.1%</t>
  </si>
  <si>
    <t>91.8%</t>
  </si>
  <si>
    <t>74.2%</t>
  </si>
  <si>
    <t>87.3%</t>
  </si>
  <si>
    <t>86.7%</t>
  </si>
  <si>
    <t>74.4%</t>
  </si>
  <si>
    <t>93.4%</t>
  </si>
  <si>
    <t>90.9%</t>
  </si>
  <si>
    <t>81.8%</t>
  </si>
  <si>
    <t>L_4_assistance_received_strata_D_35_by_hohh_age_group</t>
  </si>
  <si>
    <t>87.2%</t>
  </si>
  <si>
    <t>59.8%</t>
  </si>
  <si>
    <t>72.4%</t>
  </si>
  <si>
    <t>88.9%</t>
  </si>
  <si>
    <t>L_4_assistance_received_strata_D_36_by_hohh_sex</t>
  </si>
  <si>
    <t>79.5%</t>
  </si>
  <si>
    <t>85.7%</t>
  </si>
  <si>
    <t>67.8%</t>
  </si>
  <si>
    <t>61.9%</t>
  </si>
  <si>
    <t>85.6%</t>
  </si>
  <si>
    <t>90.2%</t>
  </si>
  <si>
    <t>61.0%</t>
  </si>
  <si>
    <t>L_4_assistance_received_strata_D_37_by_hohh_sex_age</t>
  </si>
  <si>
    <t>74.9%</t>
  </si>
  <si>
    <t>84.7%</t>
  </si>
  <si>
    <t>91.1%</t>
  </si>
  <si>
    <t>70.3%</t>
  </si>
  <si>
    <t>68.2%</t>
  </si>
  <si>
    <t>60.4%</t>
  </si>
  <si>
    <t>86.4%</t>
  </si>
  <si>
    <t>89.2%</t>
  </si>
  <si>
    <t>91.9%</t>
  </si>
  <si>
    <t>62.9%</t>
  </si>
  <si>
    <t>L_4_assistance_received_strata_D_38_by_hohh_sex_disability</t>
  </si>
  <si>
    <t>81.7%</t>
  </si>
  <si>
    <t>61.4%</t>
  </si>
  <si>
    <t>55.7%</t>
  </si>
  <si>
    <t>67.9%</t>
  </si>
  <si>
    <t>82.9%</t>
  </si>
  <si>
    <t>88.3%</t>
  </si>
  <si>
    <t>91.7%</t>
  </si>
  <si>
    <t>L_4_assistance_received_strata_D_39_by_hohh_sex_displacement</t>
  </si>
  <si>
    <t>89.7%</t>
  </si>
  <si>
    <t>73.1%</t>
  </si>
  <si>
    <t>94.5%</t>
  </si>
  <si>
    <t>75.2%</t>
  </si>
  <si>
    <t>90.6%</t>
  </si>
  <si>
    <t>83.8%</t>
  </si>
  <si>
    <t>49.9%</t>
  </si>
  <si>
    <t>50.1%</t>
  </si>
  <si>
    <t>84.2%</t>
  </si>
  <si>
    <t>93.2%</t>
  </si>
  <si>
    <t>93.0%</t>
  </si>
  <si>
    <t>73.2%</t>
  </si>
  <si>
    <t>93.8%</t>
  </si>
  <si>
    <t>92.5%</t>
  </si>
  <si>
    <t>78.9%</t>
  </si>
  <si>
    <t>L_4_assistance_received_strata_D_40_by_rural_urban</t>
  </si>
  <si>
    <t>86.0%</t>
  </si>
  <si>
    <t>66.0%</t>
  </si>
  <si>
    <t>64.8%</t>
  </si>
  <si>
    <t>50.0%</t>
  </si>
  <si>
    <t>91.3%</t>
  </si>
  <si>
    <t>L_4_assistance_received_strata_41</t>
  </si>
  <si>
    <t>82.3%</t>
  </si>
  <si>
    <t>59.6%</t>
  </si>
  <si>
    <t>L_5_assistance_unsatisfied_strata_D_42_by_disability_level_3_4</t>
  </si>
  <si>
    <t>Dissatisfied</t>
  </si>
  <si>
    <t>Neither satisfied nor dissatisfied</t>
  </si>
  <si>
    <t>Satisfied</t>
  </si>
  <si>
    <t>Very satisfied</t>
  </si>
  <si>
    <t>Very Dissatisfied</t>
  </si>
  <si>
    <t>43.7%</t>
  </si>
  <si>
    <t>L_5_assistance_unsatisfied_strata_D_43_by_displacement_status</t>
  </si>
  <si>
    <t>L_5_assistance_unsatisfied_strata_D_44_by_hohh_age_group</t>
  </si>
  <si>
    <t>48.0%</t>
  </si>
  <si>
    <t>L_5_assistance_unsatisfied_strata_D_45_by_hohh_sex</t>
  </si>
  <si>
    <t>L_5_assistance_unsatisfied_strata_D_46_by_hohh_sex_age</t>
  </si>
  <si>
    <t>34.2%</t>
  </si>
  <si>
    <t>59.2%</t>
  </si>
  <si>
    <t>56.1%</t>
  </si>
  <si>
    <t>L_5_assistance_unsatisfied_strata_D_47_by_hohh_sex_disability</t>
  </si>
  <si>
    <t>63.1%</t>
  </si>
  <si>
    <t>54.9%</t>
  </si>
  <si>
    <t>64.3%</t>
  </si>
  <si>
    <t>L_5_assistance_unsatisfied_strata_D_48_by_hohh_sex_displacement</t>
  </si>
  <si>
    <t>L_5_assistance_unsatisfied_strata_D_49_by_rural_urban</t>
  </si>
  <si>
    <t>48.8%</t>
  </si>
  <si>
    <t>L_5_assistance_unsatisfied_strata_50</t>
  </si>
  <si>
    <t>L_6_assistance_unsatisfied_reason_strata_D_51_by_disability_level_3_4</t>
  </si>
  <si>
    <t>Quality was not good enough</t>
  </si>
  <si>
    <t>Quantity was not good enough</t>
  </si>
  <si>
    <t>Inconsistent / irregular assistance</t>
  </si>
  <si>
    <t>Did not receive the aid on time/ Delays in delivery of aid</t>
  </si>
  <si>
    <t>Type of assistance was not appropriate/needed</t>
  </si>
  <si>
    <t>Assistance was not delivered in a fair, impartial manner</t>
  </si>
  <si>
    <t>Inappropriate behavior of aid workers</t>
  </si>
  <si>
    <t>Difficult to access distribution point (long way, expensive transport)</t>
  </si>
  <si>
    <t>Difficult to access aid for certain population groups (elderly, persons with disabilities, women, children, pregnant and lactacting women, LGBTQ, chronically ill)</t>
  </si>
  <si>
    <t>The communication about time, location, and requirement of assistance was unclear</t>
  </si>
  <si>
    <t>71.9%</t>
  </si>
  <si>
    <t>87.7%</t>
  </si>
  <si>
    <t>68.8%</t>
  </si>
  <si>
    <t>92.6%</t>
  </si>
  <si>
    <t>L_6_assistance_unsatisfied_reason_strata_D_52_by_displacement_status</t>
  </si>
  <si>
    <t>72.7%</t>
  </si>
  <si>
    <t>78.3%</t>
  </si>
  <si>
    <t>84.4%</t>
  </si>
  <si>
    <t>88.7%</t>
  </si>
  <si>
    <t>74.7%</t>
  </si>
  <si>
    <t>L_6_assistance_unsatisfied_reason_strata_D_53_by_hohh_age_group</t>
  </si>
  <si>
    <t>73.6%</t>
  </si>
  <si>
    <t>65.3%</t>
  </si>
  <si>
    <t>L_6_assistance_unsatisfied_reason_strata_D_54_by_hohh_sex</t>
  </si>
  <si>
    <t>75.9%</t>
  </si>
  <si>
    <t>L_6_assistance_unsatisfied_reason_strata_D_55_by_hohh_sex_age</t>
  </si>
  <si>
    <t>69.1%</t>
  </si>
  <si>
    <t>88.0%</t>
  </si>
  <si>
    <t>78.0%</t>
  </si>
  <si>
    <t>85.8%</t>
  </si>
  <si>
    <t>57.5%</t>
  </si>
  <si>
    <t>70.7%</t>
  </si>
  <si>
    <t>85.9%</t>
  </si>
  <si>
    <t>77.1%</t>
  </si>
  <si>
    <t>L_6_assistance_unsatisfied_reason_strata_D_56_by_hohh_sex_disability</t>
  </si>
  <si>
    <t>95.1%</t>
  </si>
  <si>
    <t>82.7%</t>
  </si>
  <si>
    <t>74.1%</t>
  </si>
  <si>
    <t>64.1%</t>
  </si>
  <si>
    <t>95.0%</t>
  </si>
  <si>
    <t>62.8%</t>
  </si>
  <si>
    <t>86.5%</t>
  </si>
  <si>
    <t>91.2%</t>
  </si>
  <si>
    <t>67.6%</t>
  </si>
  <si>
    <t>L_6_assistance_unsatisfied_reason_strata_D_57_by_hohh_sex_displacement</t>
  </si>
  <si>
    <t>81.5%</t>
  </si>
  <si>
    <t>98.2%</t>
  </si>
  <si>
    <t>75.5%</t>
  </si>
  <si>
    <t>90.4%</t>
  </si>
  <si>
    <t>98.1%</t>
  </si>
  <si>
    <t>95.2%</t>
  </si>
  <si>
    <t>88.5%</t>
  </si>
  <si>
    <t>95.8%</t>
  </si>
  <si>
    <t>65.9%</t>
  </si>
  <si>
    <t>87.0%</t>
  </si>
  <si>
    <t>L_6_assistance_unsatisfied_reason_strata_D_58_by_rural_urban</t>
  </si>
  <si>
    <t>67.2%</t>
  </si>
  <si>
    <t>81.3%</t>
  </si>
  <si>
    <t>L_6_assistance_unsatisfied_reason_strata_59</t>
  </si>
  <si>
    <t>L_7_assistance_barriers_strata_D_60_by_disability_level_3_4</t>
  </si>
  <si>
    <t>Yes, do not have enough information on how to register for assistance</t>
  </si>
  <si>
    <t>Yes, do not have enough information on where humanitarian assistance is provided</t>
  </si>
  <si>
    <t>Yes, do not have necessary documents</t>
  </si>
  <si>
    <t>Yes, registration process is too long/complicated</t>
  </si>
  <si>
    <t>Yes, we were considered as not eligible</t>
  </si>
  <si>
    <t>Yes, did not have information on how it would be provided</t>
  </si>
  <si>
    <t>No, no barriers</t>
  </si>
  <si>
    <t>L_7_assistance_barriers_strata_D_61_by_displacement_status</t>
  </si>
  <si>
    <t>L_7_assistance_barriers_strata_D_62_by_hohh_age_group</t>
  </si>
  <si>
    <t>L_7_assistance_barriers_strata_D_63_by_hohh_sex</t>
  </si>
  <si>
    <t>L_7_assistance_barriers_strata_D_64_by_hohh_sex_age</t>
  </si>
  <si>
    <t>L_7_assistance_barriers_strata_D_65_by_hohh_sex_disability</t>
  </si>
  <si>
    <t>L_7_assistance_barriers_strata_D_66_by_hohh_sex_displacement</t>
  </si>
  <si>
    <t>65.6%</t>
  </si>
  <si>
    <t>L_7_assistance_barriers_strata_D_67_by_rural_urban</t>
  </si>
  <si>
    <t>L_7_assistance_barriers_strata_68</t>
  </si>
  <si>
    <t>L_8_aid_providers_information_strata_D_69_by_disability_level_3_4</t>
  </si>
  <si>
    <t>News on what is happening in other parts of Ukraine</t>
  </si>
  <si>
    <t>News on what is happening in area of origin</t>
  </si>
  <si>
    <t>Finding missing people</t>
  </si>
  <si>
    <t>The security situation here</t>
  </si>
  <si>
    <t>How to register for aid from the Ukraine government or humanitarian agencies</t>
  </si>
  <si>
    <t>How to stay safe in the event of missile / rocket / artillery / nuclear attacks</t>
  </si>
  <si>
    <t>How to get food</t>
  </si>
  <si>
    <t>How to get water</t>
  </si>
  <si>
    <t>How to get shelter/accommodation/shelter materials</t>
  </si>
  <si>
    <t>How to get hygiene/NFIs</t>
  </si>
  <si>
    <t>How to get fuel for heating</t>
  </si>
  <si>
    <t>How to get healthcare/medical attention</t>
  </si>
  <si>
    <t>How to get healthcare/medical attention in Sexual and Reproductive Health (SRH) / Obstetrics and Gynecologist</t>
  </si>
  <si>
    <t>How to get mental health support</t>
  </si>
  <si>
    <t>How to get help after personal attack or harassment</t>
  </si>
  <si>
    <t>How to stay safe to prevent personal attack/harassment</t>
  </si>
  <si>
    <t>How to replace/recover personal documentation</t>
  </si>
  <si>
    <t>How to apply for compensation to damaged or destroyed housing</t>
  </si>
  <si>
    <t>How to access Government's social benefits and assistance</t>
  </si>
  <si>
    <t>How to find work</t>
  </si>
  <si>
    <t>How to get more money/financial support</t>
  </si>
  <si>
    <t>Info about relocation or evacuation</t>
  </si>
  <si>
    <t>Info about the aid agencies they are receiving aid from</t>
  </si>
  <si>
    <t>How to complain about the humanitarian assistance you are receiving</t>
  </si>
  <si>
    <t>How to complain about bad behaviour of aid workers</t>
  </si>
  <si>
    <t>What behaviour you should expect from aid workers</t>
  </si>
  <si>
    <t>Legal rights to housing, land and property</t>
  </si>
  <si>
    <t>L_8_aid_providers_information_strata_D_70_by_displacement_status</t>
  </si>
  <si>
    <t>L_8_aid_providers_information_strata_D_71_by_hohh_age_group</t>
  </si>
  <si>
    <t>L_8_aid_providers_information_strata_D_72_by_hohh_sex</t>
  </si>
  <si>
    <t>L_8_aid_providers_information_strata_D_73_by_hohh_sex_age</t>
  </si>
  <si>
    <t>L_8_aid_providers_information_strata_D_74_by_hohh_sex_disability</t>
  </si>
  <si>
    <t>L_8_aid_providers_information_strata_D_75_by_hohh_sex_displacement</t>
  </si>
  <si>
    <t>L_8_aid_providers_information_strata_D_76_by_rural_urban</t>
  </si>
  <si>
    <t>L_8_aid_providers_information_strata_77</t>
  </si>
  <si>
    <t>L_9_aid_providers_communication_strata_D_78_by_disability_level_3_4</t>
  </si>
  <si>
    <t>Face to face (at home) with aid worker</t>
  </si>
  <si>
    <t>Face to face (in office/other venue) with aid worker</t>
  </si>
  <si>
    <t>Face to face with member of the community</t>
  </si>
  <si>
    <t>Phone call</t>
  </si>
  <si>
    <t>SMS</t>
  </si>
  <si>
    <t>WhatsApp</t>
  </si>
  <si>
    <t>Telegram</t>
  </si>
  <si>
    <t>Viber</t>
  </si>
  <si>
    <t>Signal</t>
  </si>
  <si>
    <t>Instagram</t>
  </si>
  <si>
    <t>Facebook</t>
  </si>
  <si>
    <t>Letter</t>
  </si>
  <si>
    <t>Tweet</t>
  </si>
  <si>
    <t>TV</t>
  </si>
  <si>
    <t>Newspaper, magazines</t>
  </si>
  <si>
    <t>Billboard, posters</t>
  </si>
  <si>
    <t>Leaflets</t>
  </si>
  <si>
    <t>E-Mail</t>
  </si>
  <si>
    <t>Complaint &amp; Suggestion Box</t>
  </si>
  <si>
    <t>Do not want to provide feedback</t>
  </si>
  <si>
    <t>L_9_aid_providers_communication_strata_D_79_by_displacement_status</t>
  </si>
  <si>
    <t>L_9_aid_providers_communication_strata_D_80_by_hohh_age_group</t>
  </si>
  <si>
    <t>L_9_aid_providers_communication_strata_D_81_by_hohh_sex</t>
  </si>
  <si>
    <t>L_9_aid_providers_communication_strata_D_82_by_hohh_sex_age</t>
  </si>
  <si>
    <t>L_9_aid_providers_communication_strata_D_83_by_hohh_sex_disability</t>
  </si>
  <si>
    <t>L_9_aid_providers_communication_strata_D_84_by_hohh_sex_displacement</t>
  </si>
  <si>
    <t>68.7%</t>
  </si>
  <si>
    <t>L_9_aid_providers_communication_strata_D_85_by_rural_urban</t>
  </si>
  <si>
    <t>L_9_aid_providers_communication_strata_86</t>
  </si>
  <si>
    <t>I_10_marketplace_barriers_strata_D_87_by_disability_level_3_4</t>
  </si>
  <si>
    <t>No barrier faced accessing marketplace</t>
  </si>
  <si>
    <t>Live too far from market/no means of transport.</t>
  </si>
  <si>
    <t>Transportation too expensive.</t>
  </si>
  <si>
    <t>Marketplace timing (opening hours).</t>
  </si>
  <si>
    <t>Damage to marketplace.</t>
  </si>
  <si>
    <t>Security travelling to and from marketplace.</t>
  </si>
  <si>
    <t>93.7%</t>
  </si>
  <si>
    <t>87.6%</t>
  </si>
  <si>
    <t>96.0%</t>
  </si>
  <si>
    <t>88.8%</t>
  </si>
  <si>
    <t>89.3%</t>
  </si>
  <si>
    <t>79.2%</t>
  </si>
  <si>
    <t>I_10_marketplace_barriers_strata_D_88_by_displacement_status</t>
  </si>
  <si>
    <t>95.9%</t>
  </si>
  <si>
    <t>76.9%</t>
  </si>
  <si>
    <t>94.2%</t>
  </si>
  <si>
    <t>90.3%</t>
  </si>
  <si>
    <t>90.7%</t>
  </si>
  <si>
    <t>86.6%</t>
  </si>
  <si>
    <t>94.4%</t>
  </si>
  <si>
    <t>85.4%</t>
  </si>
  <si>
    <t>87.5%</t>
  </si>
  <si>
    <t>85.0%</t>
  </si>
  <si>
    <t>I_10_marketplace_barriers_strata_D_89_by_hohh_age_group</t>
  </si>
  <si>
    <t>94.1%</t>
  </si>
  <si>
    <t>84.5%</t>
  </si>
  <si>
    <t>82.2%</t>
  </si>
  <si>
    <t>79.8%</t>
  </si>
  <si>
    <t>83.9%</t>
  </si>
  <si>
    <t>I_10_marketplace_barriers_strata_D_90_by_hohh_sex</t>
  </si>
  <si>
    <t>91.5%</t>
  </si>
  <si>
    <t>88.4%</t>
  </si>
  <si>
    <t>I_10_marketplace_barriers_strata_D_91_by_hohh_sex_displacement</t>
  </si>
  <si>
    <t>89.1%</t>
  </si>
  <si>
    <t>88.1%</t>
  </si>
  <si>
    <t>94.0%</t>
  </si>
  <si>
    <t>90.8%</t>
  </si>
  <si>
    <t>97.8%</t>
  </si>
  <si>
    <t>92.7%</t>
  </si>
  <si>
    <t>93.6%</t>
  </si>
  <si>
    <t>89.8%</t>
  </si>
  <si>
    <t>87.1%</t>
  </si>
  <si>
    <t>93.1%</t>
  </si>
  <si>
    <t>97.6%</t>
  </si>
  <si>
    <t>85.1%</t>
  </si>
  <si>
    <t>89.0%</t>
  </si>
  <si>
    <t>I_10_marketplace_barriers_strata_D_92_by_rural_urban</t>
  </si>
  <si>
    <t>92.0%</t>
  </si>
  <si>
    <t>92.1%</t>
  </si>
  <si>
    <t>82.6%</t>
  </si>
  <si>
    <t>I_10_marketplace_barriers_strata_93</t>
  </si>
  <si>
    <t>81.2%</t>
  </si>
  <si>
    <t>I_11_barriers_purchase_items_strata_D_94_by_disability_level_3_4</t>
  </si>
  <si>
    <t>No, no barrier faced when purchasing market items</t>
  </si>
  <si>
    <t>Yes, some items are too expensive</t>
  </si>
  <si>
    <t>Yes, some items are not available</t>
  </si>
  <si>
    <t>Yes, I have no means of payment</t>
  </si>
  <si>
    <t>70.8%</t>
  </si>
  <si>
    <t>67.4%</t>
  </si>
  <si>
    <t>I_11_barriers_purchase_items_strata_D_95_by_displacement_status</t>
  </si>
  <si>
    <t>71.7%</t>
  </si>
  <si>
    <t>74.3%</t>
  </si>
  <si>
    <t>61.8%</t>
  </si>
  <si>
    <t>68.0%</t>
  </si>
  <si>
    <t>I_11_barriers_purchase_items_strata_D_96_by_employed_or_not</t>
  </si>
  <si>
    <t>I_11_barriers_purchase_items_strata_D_97_by_hh_size_group</t>
  </si>
  <si>
    <t>73.8%</t>
  </si>
  <si>
    <t>I_11_barriers_purchase_items_strata_D_98_by_hh_with_child</t>
  </si>
  <si>
    <t>I_11_barriers_purchase_items_strata_D_99_by_hohh_age_group</t>
  </si>
  <si>
    <t>I_11_barriers_purchase_items_strata_D_100_by_hohh_sex</t>
  </si>
  <si>
    <t>I_11_barriers_purchase_items_strata_D_101_by_hohh_sex_displacement</t>
  </si>
  <si>
    <t>72.2%</t>
  </si>
  <si>
    <t>76.6%</t>
  </si>
  <si>
    <t>66.5%</t>
  </si>
  <si>
    <t>I_11_barriers_purchase_items_strata_D_102_by_rural_urban</t>
  </si>
  <si>
    <t>75.1%</t>
  </si>
  <si>
    <t>I_11_barriers_purchase_items_strata_103</t>
  </si>
  <si>
    <t>I_12_debt_new_strata_D_104_by_disability_level_3_4</t>
  </si>
  <si>
    <t>No, did not request additional debts</t>
  </si>
  <si>
    <t>56.2%</t>
  </si>
  <si>
    <t>75.7%</t>
  </si>
  <si>
    <t>I_12_debt_new_strata_D_105_by_displacement_status</t>
  </si>
  <si>
    <t>72.3%</t>
  </si>
  <si>
    <t>I_12_debt_new_strata_D_106_by_hohh_age_group</t>
  </si>
  <si>
    <t>I_12_debt_new_strata_D_107_by_hohh_sex</t>
  </si>
  <si>
    <t>I_12_debt_new_strata_D_108_by_hohh_sex_age</t>
  </si>
  <si>
    <t>78.6%</t>
  </si>
  <si>
    <t>I_12_debt_new_strata_D_109_by_hohh_sex_disability</t>
  </si>
  <si>
    <t>80.2%</t>
  </si>
  <si>
    <t>91.6%</t>
  </si>
  <si>
    <t>I_12_debt_new_strata_D_110_by_hohh_sex_displacement</t>
  </si>
  <si>
    <t>83.0%</t>
  </si>
  <si>
    <t>I_12_debt_new_strata_111</t>
  </si>
  <si>
    <t>I_13_debt_amount_strata_D_112_by_disability_level_3_4</t>
  </si>
  <si>
    <t>mean</t>
  </si>
  <si>
    <t>median</t>
  </si>
  <si>
    <t>min</t>
  </si>
  <si>
    <t>max</t>
  </si>
  <si>
    <t>I_13_debt_amount_strata_D_113_by_displacement_status</t>
  </si>
  <si>
    <t>I_13_debt_amount_strata_D_114_by_hohh_age_group</t>
  </si>
  <si>
    <t>I_13_debt_amount_strata_D_115_by_hohh_sex</t>
  </si>
  <si>
    <t>I_13_debt_amount_strata_D_116_by_hohh_sex_age</t>
  </si>
  <si>
    <t>I_13_debt_amount_strata_D_117_by_hohh_sex_disability</t>
  </si>
  <si>
    <t>I_13_debt_amount_strata_D_118_by_hohh_sex_displacement</t>
  </si>
  <si>
    <t>I_13_debt_amount_strata_119</t>
  </si>
  <si>
    <t>I_14_debt_reason_strata_D_120_by_disability_level_3_4</t>
  </si>
  <si>
    <t>Accessing food</t>
  </si>
  <si>
    <t>Paying for education</t>
  </si>
  <si>
    <t>Paying for healthcare services or medicines</t>
  </si>
  <si>
    <t>Paying for other basic needs</t>
  </si>
  <si>
    <t>Purchasing non-productive assets</t>
  </si>
  <si>
    <t>Purchasing productive assets (for small business or income-generating activities)</t>
  </si>
  <si>
    <t>Paying for rent</t>
  </si>
  <si>
    <t>Paying for shelter maintenance</t>
  </si>
  <si>
    <t>Paying dowry</t>
  </si>
  <si>
    <t>74.6%</t>
  </si>
  <si>
    <t>I_14_debt_reason_strata_D_121_by_displacement_status</t>
  </si>
  <si>
    <t>I_14_debt_reason_strata_D_122_by_hohh_age_group</t>
  </si>
  <si>
    <t>I_14_debt_reason_strata_D_123_by_hohh_sex</t>
  </si>
  <si>
    <t>I_14_debt_reason_strata_D_124_by_hohh_sex_age</t>
  </si>
  <si>
    <t>I_14_debt_reason_strata_D_125_by_hohh_sex_disability</t>
  </si>
  <si>
    <t>I_14_debt_reason_strata_D_126_by_hohh_sex_displacement</t>
  </si>
  <si>
    <t>63.6%</t>
  </si>
  <si>
    <t>I_14_debt_reason_strata_127</t>
  </si>
  <si>
    <t>I_9_marketplace_travel_time_strata_D_128_by_disability_level_3_4</t>
  </si>
  <si>
    <t>1529_minutes</t>
  </si>
  <si>
    <t>1hours</t>
  </si>
  <si>
    <t>3059_minutes</t>
  </si>
  <si>
    <t>dont_know</t>
  </si>
  <si>
    <t>less_than_15_minutes</t>
  </si>
  <si>
    <t>more_than_hours</t>
  </si>
  <si>
    <t>no_access_to_marketplace_nearby</t>
  </si>
  <si>
    <t>prefer_not_to_answer</t>
  </si>
  <si>
    <t>I_9_marketplace_travel_time_strata_D_129_by_displacement_status</t>
  </si>
  <si>
    <t>I_9_marketplace_travel_time_strata_D_130_by_hohh_age_group</t>
  </si>
  <si>
    <t>I_9_marketplace_travel_time_strata_D_131_by_hohh_sex</t>
  </si>
  <si>
    <t>64.0%</t>
  </si>
  <si>
    <t>I_9_marketplace_travel_time_strata_D_132_by_hohh_sex_displacement</t>
  </si>
  <si>
    <t>70.0%</t>
  </si>
  <si>
    <t>I_9_marketplace_travel_time_strata_D_133_by_rural_urban</t>
  </si>
  <si>
    <t>I_9_marketplace_travel_time_strata_134</t>
  </si>
  <si>
    <t>K_1_child_outside_hh_strata_D_135_by_disability_level_3_4</t>
  </si>
  <si>
    <t>Do not know</t>
  </si>
  <si>
    <t>98.7%</t>
  </si>
  <si>
    <t>97.4%</t>
  </si>
  <si>
    <t>97.2%</t>
  </si>
  <si>
    <t>93.3%</t>
  </si>
  <si>
    <t>97.5%</t>
  </si>
  <si>
    <t>96.7%</t>
  </si>
  <si>
    <t>91.4%</t>
  </si>
  <si>
    <t>97.1%</t>
  </si>
  <si>
    <t>98.3%</t>
  </si>
  <si>
    <t>96.9%</t>
  </si>
  <si>
    <t>98.0%</t>
  </si>
  <si>
    <t>K_1_child_outside_hh_strata_D_136_by_displacement_status</t>
  </si>
  <si>
    <t>96.1%</t>
  </si>
  <si>
    <t>99.3%</t>
  </si>
  <si>
    <t>97.7%</t>
  </si>
  <si>
    <t>97.3%</t>
  </si>
  <si>
    <t>94.6%</t>
  </si>
  <si>
    <t>90.0%</t>
  </si>
  <si>
    <t>97.0%</t>
  </si>
  <si>
    <t>94.7%</t>
  </si>
  <si>
    <t>K_1_child_outside_hh_strata_D_137_by_hh_single_gender_child</t>
  </si>
  <si>
    <t>hh_single_gender_child</t>
  </si>
  <si>
    <t>Other HHs</t>
  </si>
  <si>
    <t>Single Female-Headed HH with Child</t>
  </si>
  <si>
    <t>Single Male-Headed HH with Child</t>
  </si>
  <si>
    <t>94.9%</t>
  </si>
  <si>
    <t>93.5%</t>
  </si>
  <si>
    <t>95.6%</t>
  </si>
  <si>
    <t>96.6%</t>
  </si>
  <si>
    <t>95.7%</t>
  </si>
  <si>
    <t>K_1_child_outside_hh_strata_D_138_by_hh_size_group</t>
  </si>
  <si>
    <t>99.7%</t>
  </si>
  <si>
    <t>94.8%</t>
  </si>
  <si>
    <t>95.3%</t>
  </si>
  <si>
    <t>96.5%</t>
  </si>
  <si>
    <t>K_1_child_outside_hh_strata_D_139_by_hohh_age_group</t>
  </si>
  <si>
    <t>99.5%</t>
  </si>
  <si>
    <t>99.6%</t>
  </si>
  <si>
    <t>99.2%</t>
  </si>
  <si>
    <t>98.5%</t>
  </si>
  <si>
    <t>K_1_child_outside_hh_strata_D_140_by_hohh_sex</t>
  </si>
  <si>
    <t>98.6%</t>
  </si>
  <si>
    <t>96.8%</t>
  </si>
  <si>
    <t>K_1_child_outside_hh_strata_D_141_by_hohh_sex_displacement</t>
  </si>
  <si>
    <t>79.1%</t>
  </si>
  <si>
    <t>98.9%</t>
  </si>
  <si>
    <t>K_1_child_outside_hh_strata_142</t>
  </si>
  <si>
    <t>K_11_concerns_children_strata_D_143_by_disability_children</t>
  </si>
  <si>
    <t>disability_children</t>
  </si>
  <si>
    <t>Being sent abroad to find work</t>
  </si>
  <si>
    <t>Being sent abroad for protection</t>
  </si>
  <si>
    <t>Being injured/killed by an explosive hazard (including mine / UXO)</t>
  </si>
  <si>
    <t>Being recruited by armed forces</t>
  </si>
  <si>
    <t>Being kidnapped</t>
  </si>
  <si>
    <t>Being separated from their caregivers</t>
  </si>
  <si>
    <t>Being robbed</t>
  </si>
  <si>
    <t>Suffering from physical harassment or violence (not sexual)</t>
  </si>
  <si>
    <t>Suffering from sexual harassment or violence</t>
  </si>
  <si>
    <t>Suffering from verbal harassment</t>
  </si>
  <si>
    <t>Suffering from economic violence</t>
  </si>
  <si>
    <t>Discrimination or persecution (because of ethnicity, status, etc.)</t>
  </si>
  <si>
    <t>Being killed</t>
  </si>
  <si>
    <t>Being injured</t>
  </si>
  <si>
    <t>Being detained</t>
  </si>
  <si>
    <t>Being exploited (i.e. being engaged in harmful forms of labor for economic gain of the exploiter)</t>
  </si>
  <si>
    <t>HHs with a child with a disability</t>
  </si>
  <si>
    <t>HHs without a child with a disability</t>
  </si>
  <si>
    <t>76.2%</t>
  </si>
  <si>
    <t>71.0%</t>
  </si>
  <si>
    <t>K_11_concerns_children_strata_D_144_by_disability_level_3_4</t>
  </si>
  <si>
    <t>K_11_concerns_children_strata_D_145_by_displacement_status</t>
  </si>
  <si>
    <t>68.4%</t>
  </si>
  <si>
    <t>K_11_concerns_children_strata_D_146_by_hh_single_gender_child</t>
  </si>
  <si>
    <t>K_11_concerns_children_strata_D_147_by_hh_with_child</t>
  </si>
  <si>
    <t>75.0%</t>
  </si>
  <si>
    <t>K_11_concerns_children_strata_D_148_by_hohh_sex</t>
  </si>
  <si>
    <t>75.8%</t>
  </si>
  <si>
    <t>K_11_concerns_children_strata_D_149_by_hohh_sex_displacement</t>
  </si>
  <si>
    <t>88.2%</t>
  </si>
  <si>
    <t>70.6%</t>
  </si>
  <si>
    <t>66.8%</t>
  </si>
  <si>
    <t>K_11_concerns_children_strata_D_150_by_rural_urban</t>
  </si>
  <si>
    <t>87.4%</t>
  </si>
  <si>
    <t>K_11_concerns_children_strata_151</t>
  </si>
  <si>
    <t>K_13_services_mhpss_strata_D_152_by_displacement_status</t>
  </si>
  <si>
    <t>Mental health and psychosocial support services for girls and boys</t>
  </si>
  <si>
    <t>Social services for girls and boys</t>
  </si>
  <si>
    <t>supportive group activities</t>
  </si>
  <si>
    <t>None of these services are available here</t>
  </si>
  <si>
    <t>K_13_services_mhpss_strata_D_153_by_hh_size_group</t>
  </si>
  <si>
    <t>K_13_services_mhpss_strata_D_154_by_hh_with_child</t>
  </si>
  <si>
    <t>K_2_child_outside_hh_number_strata_D_155_by_disability_level_3_4</t>
  </si>
  <si>
    <t>K_2_child_outside_hh_number_strata_D_156_by_displacement_status</t>
  </si>
  <si>
    <t>K_2_child_outside_hh_number_strata_D_157_by_hh_with_single_parent</t>
  </si>
  <si>
    <t>hh_with_single_parent</t>
  </si>
  <si>
    <t>HH with more than one parent</t>
  </si>
  <si>
    <t>HH with single parent</t>
  </si>
  <si>
    <t>K_2_child_outside_hh_number_strata_D_158_by_hohh_age_group</t>
  </si>
  <si>
    <t>K_2_child_outside_hh_number_strata_D_159_by_hohh_sex</t>
  </si>
  <si>
    <t>K_2_child_outside_hh_number_strata_D_160_by_hohh_sex_displacement</t>
  </si>
  <si>
    <t>K_2_child_outside_hh_number_strata_161</t>
  </si>
  <si>
    <t>K_3_child_outside_hh_reason_strata_D_162_by_disability_level_3_4</t>
  </si>
  <si>
    <t>Married/with partner and left the house</t>
  </si>
  <si>
    <t>Left the house to seek employment</t>
  </si>
  <si>
    <t>Left the house to study</t>
  </si>
  <si>
    <t>Left the house to engage with the army or armed groups</t>
  </si>
  <si>
    <t>Kidnapped/abducted</t>
  </si>
  <si>
    <t>Missing (left and no news)</t>
  </si>
  <si>
    <t>Arbitrarily detained</t>
  </si>
  <si>
    <t>Child in state care institutions</t>
  </si>
  <si>
    <t>Child with foster family or kinship family or friends</t>
  </si>
  <si>
    <t>K_3_child_outside_hh_reason_strata_D_163_by_displacement_status</t>
  </si>
  <si>
    <t>K_3_child_outside_hh_reason_strata_D_164_by_hh_with_single_parent</t>
  </si>
  <si>
    <t>K_3_child_outside_hh_reason_strata_D_165_by_hohh_age_group</t>
  </si>
  <si>
    <t>K_3_child_outside_hh_reason_strata_D_166_by_hohh_sex</t>
  </si>
  <si>
    <t>K_3_child_outside_hh_reason_strata_D_167_by_hohh_sex_displacement</t>
  </si>
  <si>
    <t>K_3_child_outside_hh_reason_strata_168</t>
  </si>
  <si>
    <t>A_1_respondent_age_strata_169</t>
  </si>
  <si>
    <t>A_10_hohh_marital_strata_D_170_by_hohh_sex</t>
  </si>
  <si>
    <t>Divorced</t>
  </si>
  <si>
    <t>Married</t>
  </si>
  <si>
    <t>Separated (married but not living together)</t>
  </si>
  <si>
    <t>Single</t>
  </si>
  <si>
    <t>Unmarried but living together</t>
  </si>
  <si>
    <t>Widowed</t>
  </si>
  <si>
    <t>69.3%</t>
  </si>
  <si>
    <t>A_2_respondent_sex_strata_D_171_by_age_group</t>
  </si>
  <si>
    <t>age_group</t>
  </si>
  <si>
    <t>Female</t>
  </si>
  <si>
    <t>Male</t>
  </si>
  <si>
    <t>18-59 year old respondent</t>
  </si>
  <si>
    <t>60+ year old respondent</t>
  </si>
  <si>
    <t>69.6%</t>
  </si>
  <si>
    <t>A_2_respondent_sex_strata_172</t>
  </si>
  <si>
    <t>A_5_hh_members_strata_D_173_by_displacement_status</t>
  </si>
  <si>
    <t>A_5_hh_members_strata_D_174_by_hohh_sex</t>
  </si>
  <si>
    <t>A_5_hh_members_strata_175</t>
  </si>
  <si>
    <t>A_7_1_hh_member_age_strata_D_176_by_displacement_status</t>
  </si>
  <si>
    <t>A_7_1_hh_member_age_strata_177</t>
  </si>
  <si>
    <t>A_8_child_date_of_birth_strata_D_178_by_hohh_sex</t>
  </si>
  <si>
    <t>A_8_child_date_of_birth_strata_179</t>
  </si>
  <si>
    <t>A_9_hh_member_sex_strata_D_180_by_displacement_status</t>
  </si>
  <si>
    <t>A_9_hh_member_sex_strata_181</t>
  </si>
  <si>
    <t>disability_level_3_4_strata_D_182_by_displacement_status</t>
  </si>
  <si>
    <t>73.0%</t>
  </si>
  <si>
    <t>displacement_status_strata_183</t>
  </si>
  <si>
    <t>B_1_hh_primary_residence_strata_D_184_by_hohh_sex</t>
  </si>
  <si>
    <t>85.2%</t>
  </si>
  <si>
    <t>B_1_hh_primary_residence_strata_D_185_by_rural_urban</t>
  </si>
  <si>
    <t>86.1%</t>
  </si>
  <si>
    <t>92.2%</t>
  </si>
  <si>
    <t>B_1_hh_primary_residence_strata_186</t>
  </si>
  <si>
    <t>83.2%</t>
  </si>
  <si>
    <t>B_11_movement_desires_short_term_strata_D_187_by_hohh_age_group</t>
  </si>
  <si>
    <t>Move outside the country</t>
  </si>
  <si>
    <t>Move to another location (inside oblast)</t>
  </si>
  <si>
    <t>Move to another location (outside oblast)</t>
  </si>
  <si>
    <t>Remain in the location</t>
  </si>
  <si>
    <t>Return to the area of origin</t>
  </si>
  <si>
    <t>83.1%</t>
  </si>
  <si>
    <t>77.6%</t>
  </si>
  <si>
    <t>B_11_movement_desires_short_term_strata_D_188_by_hohh_sex</t>
  </si>
  <si>
    <t>72.5%</t>
  </si>
  <si>
    <t>B_11_movement_desires_short_term_strata_D_189_by_hohh_sex_displacement</t>
  </si>
  <si>
    <t>73.4%</t>
  </si>
  <si>
    <t>76.1%</t>
  </si>
  <si>
    <t>71.5%</t>
  </si>
  <si>
    <t>B_11_movement_desires_short_term_strata_D_190_by_rural_urban</t>
  </si>
  <si>
    <t>90.5%</t>
  </si>
  <si>
    <t>76.5%</t>
  </si>
  <si>
    <t>B_11_movement_desires_short_term_strata_191</t>
  </si>
  <si>
    <t>B_12_movement_desires_long_term_strata_D_192_by_hohh_age_group</t>
  </si>
  <si>
    <t>71.8%</t>
  </si>
  <si>
    <t>B_12_movement_desires_long_term_strata_D_193_by_hohh_sex</t>
  </si>
  <si>
    <t>B_12_movement_desires_long_term_strata_D_194_by_hohh_sex_displacement</t>
  </si>
  <si>
    <t>83.4%</t>
  </si>
  <si>
    <t>B_12_movement_desires_long_term_strata_D_195_by_rural_urban</t>
  </si>
  <si>
    <t>B_12_movement_desires_long_term_strata_196</t>
  </si>
  <si>
    <t>B_2_hh_hosting_displaced_persons_strata_D_197_by_hohh_sex</t>
  </si>
  <si>
    <t>92.3%</t>
  </si>
  <si>
    <t>96.3%</t>
  </si>
  <si>
    <t>B_2_hh_hosting_displaced_persons_strata_D_198_by_rural_urban</t>
  </si>
  <si>
    <t>93.9%</t>
  </si>
  <si>
    <t>97.9%</t>
  </si>
  <si>
    <t>92.4%</t>
  </si>
  <si>
    <t>B_2_hh_hosting_displaced_persons_strata_199</t>
  </si>
  <si>
    <t>B_3_hh_members_separated_strata_D_200_by_hohh_sex</t>
  </si>
  <si>
    <t>B_3_hh_members_separated_strata_D_201_by_rural_urban</t>
  </si>
  <si>
    <t>87.8%</t>
  </si>
  <si>
    <t>B_3_hh_members_separated_strata_202</t>
  </si>
  <si>
    <t>B_4_hh_displaced_minimum_14_days_strata_D_203_by_hohh_sex</t>
  </si>
  <si>
    <t>82.4%</t>
  </si>
  <si>
    <t>84.3%</t>
  </si>
  <si>
    <t>B_4_hh_displaced_minimum_14_days_strata_D_204_by_rural_urban</t>
  </si>
  <si>
    <t>82.5%</t>
  </si>
  <si>
    <t>77.8%</t>
  </si>
  <si>
    <t>B_4_hh_displaced_minimum_14_days_strata_205</t>
  </si>
  <si>
    <t>94.3%</t>
  </si>
  <si>
    <t>B_5_hh_leaving_primary_residence_due_to_war_strata_D_206_by_hohh_sex</t>
  </si>
  <si>
    <t>B_5_hh_leaving_primary_residence_due_to_war_strata_D_207_by_rural_urban</t>
  </si>
  <si>
    <t>92.8%</t>
  </si>
  <si>
    <t>B_5_hh_leaving_primary_residence_due_to_war_strata_208</t>
  </si>
  <si>
    <t>B_6_all_HH_members_registered_as_displaced_strata_D_209_by_hohh_sex</t>
  </si>
  <si>
    <t>B_6_all_HH_members_registered_as_displaced_strata_D_210_by_rural_urban</t>
  </si>
  <si>
    <t>B_6_all_HH_members_registered_as_displaced_strata_211</t>
  </si>
  <si>
    <t>72.6%</t>
  </si>
  <si>
    <t>B_7_displacement_year_strata_D_212_by_hohh_sex</t>
  </si>
  <si>
    <t>After escalation of war in February 2022 (please specify month)</t>
  </si>
  <si>
    <t>Before escalation of war in February 2022 (2014-2021)</t>
  </si>
  <si>
    <t>Refuse to answer</t>
  </si>
  <si>
    <t>88.6%</t>
  </si>
  <si>
    <t>95.4%</t>
  </si>
  <si>
    <t>B_7_displacement_year_strata_213</t>
  </si>
  <si>
    <t>B_9_HH_multiple_displacement_before_February2022_strata_D_214_by_hohh_sex</t>
  </si>
  <si>
    <t>B_9_HH_multiple_displacement_before_February2022_strata_215</t>
  </si>
  <si>
    <t>B7_1_displacement_year_month_strata_D_216_by_hohh_sex</t>
  </si>
  <si>
    <t>April</t>
  </si>
  <si>
    <t>August</t>
  </si>
  <si>
    <t>February</t>
  </si>
  <si>
    <t>July</t>
  </si>
  <si>
    <t>June</t>
  </si>
  <si>
    <t>March</t>
  </si>
  <si>
    <t>May</t>
  </si>
  <si>
    <t>October</t>
  </si>
  <si>
    <t>September</t>
  </si>
  <si>
    <t>B7_1_displacement_year_month_strata_217</t>
  </si>
  <si>
    <t>C_3_children_disctance_learning_access_strata_D_218_by_disability_children</t>
  </si>
  <si>
    <t>Not sure</t>
  </si>
  <si>
    <t>90.1%</t>
  </si>
  <si>
    <t>C_3_children_disctance_learning_access_strata_D_219_by_disability_level_3_4</t>
  </si>
  <si>
    <t>96.4%</t>
  </si>
  <si>
    <t>C_3_children_disctance_learning_access_strata_D_220_by_displacement_status</t>
  </si>
  <si>
    <t>C_3_children_disctance_learning_access_strata_D_221_by_hohh_age_group</t>
  </si>
  <si>
    <t>99.9%</t>
  </si>
  <si>
    <t>91.0%</t>
  </si>
  <si>
    <t>C_3_children_disctance_learning_access_strata_D_222_by_hohh_sex</t>
  </si>
  <si>
    <t>95.5%</t>
  </si>
  <si>
    <t>C_3_children_disctance_learning_access_strata_D_223_by_hohh_sex_displacement</t>
  </si>
  <si>
    <t>96.2%</t>
  </si>
  <si>
    <t>C_3_children_disctance_learning_access_strata_D_224_by_hohh_sex_marital</t>
  </si>
  <si>
    <t>hohh_sex_marital</t>
  </si>
  <si>
    <t>Married (inc. Unmarried but living together) Female-Headed HHs</t>
  </si>
  <si>
    <t>Married (inc. Unmarried but living together) Male-Headed HHs</t>
  </si>
  <si>
    <t>Single (inc. Divorced, Widowed, Separated not living together) Female-Headed HHs</t>
  </si>
  <si>
    <t>Single (inc. Divorced, Widowed, Separated not living together) Male-Headed HHs</t>
  </si>
  <si>
    <t>C_3_children_disctance_learning_access_strata_D_225_by_rural_urban</t>
  </si>
  <si>
    <t>C_3_children_disctance_learning_access_strata_226</t>
  </si>
  <si>
    <t>C_7_boys_barriers_education_strata_D_227_by_disability_children</t>
  </si>
  <si>
    <t>No barriers (cannot select with any other option)</t>
  </si>
  <si>
    <t>Schools closed due to COVID-19</t>
  </si>
  <si>
    <t>Schools closed due to other reasons (i.e. occupied by armed forces, occupied by displaced persons, lack of students)</t>
  </si>
  <si>
    <t>Schools overcrowded</t>
  </si>
  <si>
    <t>Security concerns of child travelling or being at school</t>
  </si>
  <si>
    <t>Conditions of the venue (incl. conflct-related damage)</t>
  </si>
  <si>
    <t>Distance to school too far / lack transportation</t>
  </si>
  <si>
    <t>Financial issues (Cannot afford school supplies, tuition, food, uniforms, etc.)</t>
  </si>
  <si>
    <t>Curriculum is not adapted for our children</t>
  </si>
  <si>
    <t>Child helping at home / farm (i.e. household chores, farm work)</t>
  </si>
  <si>
    <t>Parental refusal/disinterest to send children to school</t>
  </si>
  <si>
    <t>Lack of children's interest in education</t>
  </si>
  <si>
    <t>Child working outside home</t>
  </si>
  <si>
    <t>Parents unaware of education opportunities available</t>
  </si>
  <si>
    <t>Children psychologically distressed</t>
  </si>
  <si>
    <t>Displacement</t>
  </si>
  <si>
    <t>Children lack documentation needed to register</t>
  </si>
  <si>
    <t>Language issues</t>
  </si>
  <si>
    <t>Poor school infrastructure/facilities (i.e. lack of furniture, no electricity, water leaks, poor latrines/amenities, lack of distance learning opportunities, etc)</t>
  </si>
  <si>
    <t>Lack of qualified teaching staff</t>
  </si>
  <si>
    <t>Child has disability that school does not have infrastructure for</t>
  </si>
  <si>
    <t>Not sure / Prefer not to answer</t>
  </si>
  <si>
    <t>C_7_boys_barriers_education_strata_D_228_by_displacement_status</t>
  </si>
  <si>
    <t>C_7_boys_barriers_education_strata_D_229_by_hohh_sex</t>
  </si>
  <si>
    <t>C_7_boys_barriers_education_strata_D_230_by_hohh_sex_displacement</t>
  </si>
  <si>
    <t>C_7_boys_barriers_education_strata_D_231_by_hohh_sex_marital</t>
  </si>
  <si>
    <t>C_7_boys_barriers_education_strata_D_232_by_rural_urban</t>
  </si>
  <si>
    <t>C_7_boys_barriers_education_strata_233</t>
  </si>
  <si>
    <t>C_8_girls_barriers_education_strata_D_234_by_disability_children</t>
  </si>
  <si>
    <t>C_8_girls_barriers_education_strata_D_235_by_displacement_status</t>
  </si>
  <si>
    <t>C_8_girls_barriers_education_strata_D_236_by_hohh_sex</t>
  </si>
  <si>
    <t>C_8_girls_barriers_education_strata_D_237_by_hohh_sex_displacement</t>
  </si>
  <si>
    <t>68.3%</t>
  </si>
  <si>
    <t>C_8_girls_barriers_education_strata_D_238_by_hohh_sex_marital</t>
  </si>
  <si>
    <t>C_8_girls_barriers_education_strata_D_239_by_rural_urban</t>
  </si>
  <si>
    <t>C_8_girls_barriers_education_strata_240</t>
  </si>
  <si>
    <t>children_attending_schools_strata_D_241_by_disability_children</t>
  </si>
  <si>
    <t>HHs with children attending schools</t>
  </si>
  <si>
    <t>HHs with children not attending schools</t>
  </si>
  <si>
    <t>89.6%</t>
  </si>
  <si>
    <t>children_attending_schools_strata_D_242_by_displacement_status</t>
  </si>
  <si>
    <t>children_attending_schools_strata_D_243_by_hohh_age_group</t>
  </si>
  <si>
    <t>children_attending_schools_strata_D_244_by_hohh_sex</t>
  </si>
  <si>
    <t>children_attending_schools_strata_D_245_by_rural_urban</t>
  </si>
  <si>
    <t>children_attending_schools_strata_246</t>
  </si>
  <si>
    <t>children_attending_schools_boys_12_17_strata_D_247_by_disability_children</t>
  </si>
  <si>
    <t>HHs with boys 12-17 attending schools</t>
  </si>
  <si>
    <t>HHs with boys 12-17 not attending schools</t>
  </si>
  <si>
    <t>89.4%</t>
  </si>
  <si>
    <t>80.8%</t>
  </si>
  <si>
    <t>children_attending_schools_boys_12_17_strata_D_248_by_displacement_status</t>
  </si>
  <si>
    <t>children_attending_schools_boys_12_17_strata_D_249_by_hohh_age_group</t>
  </si>
  <si>
    <t>children_attending_schools_boys_12_17_strata_D_250_by_hohh_sex</t>
  </si>
  <si>
    <t>children_attending_schools_boys_12_17_strata_D_251_by_rural_urban</t>
  </si>
  <si>
    <t>82.8%</t>
  </si>
  <si>
    <t>99.0%</t>
  </si>
  <si>
    <t>children_attending_schools_boys_12_17_strata_252</t>
  </si>
  <si>
    <t>children_attending_schools_boys_3_5_strata_D_253_by_disability_children</t>
  </si>
  <si>
    <t>HHs with boys 6-11 attending schools</t>
  </si>
  <si>
    <t>HHs with boys 6-11 not attending schools</t>
  </si>
  <si>
    <t>84.1%</t>
  </si>
  <si>
    <t>children_attending_schools_boys_3_5_strata_D_254_by_displacement_status</t>
  </si>
  <si>
    <t>children_attending_schools_boys_3_5_strata_D_255_by_hohh_age_group</t>
  </si>
  <si>
    <t>children_attending_schools_boys_3_5_strata_D_256_by_hohh_sex</t>
  </si>
  <si>
    <t>children_attending_schools_boys_3_5_strata_D_257_by_rural_urban</t>
  </si>
  <si>
    <t>children_attending_schools_boys_3_5_strata_258</t>
  </si>
  <si>
    <t>children_attending_schools_boys_6_11_strata_D_259_by_disability_children</t>
  </si>
  <si>
    <t>99.4%</t>
  </si>
  <si>
    <t>80.0%</t>
  </si>
  <si>
    <t>children_attending_schools_boys_6_11_strata_D_260_by_displacement_status</t>
  </si>
  <si>
    <t>98.8%</t>
  </si>
  <si>
    <t>children_attending_schools_boys_6_11_strata_D_261_by_hohh_age_group</t>
  </si>
  <si>
    <t>children_attending_schools_boys_6_11_strata_D_262_by_hohh_sex</t>
  </si>
  <si>
    <t>children_attending_schools_boys_6_11_strata_D_263_by_rural_urban</t>
  </si>
  <si>
    <t>children_attending_schools_boys_6_11_strata_264</t>
  </si>
  <si>
    <t>children_attending_schools_girls_12_17_strata_D_265_by_disability_children</t>
  </si>
  <si>
    <t>HHs with girls 12-17 attending schools</t>
  </si>
  <si>
    <t>HHs with girls 12-17 not attending schools</t>
  </si>
  <si>
    <t>children_attending_schools_girls_12_17_strata_D_266_by_displacement_status</t>
  </si>
  <si>
    <t>99.1%</t>
  </si>
  <si>
    <t>children_attending_schools_girls_12_17_strata_D_267_by_hohh_age_group</t>
  </si>
  <si>
    <t>children_attending_schools_girls_12_17_strata_D_268_by_hohh_sex</t>
  </si>
  <si>
    <t>children_attending_schools_girls_12_17_strata_D_269_by_rural_urban</t>
  </si>
  <si>
    <t>children_attending_schools_girls_12_17_strata_270</t>
  </si>
  <si>
    <t>children_attending_schools_girls_3_5_strata_D_271_by_disability_children</t>
  </si>
  <si>
    <t>HHs with girls 3-5 attending schools</t>
  </si>
  <si>
    <t>HHs with girls 3-5 not attending schools</t>
  </si>
  <si>
    <t>children_attending_schools_girls_3_5_strata_D_272_by_displacement_status</t>
  </si>
  <si>
    <t>children_attending_schools_girls_3_5_strata_D_273_by_hohh_age_group</t>
  </si>
  <si>
    <t>children_attending_schools_girls_3_5_strata_D_274_by_hohh_sex</t>
  </si>
  <si>
    <t>children_attending_schools_girls_3_5_strata_D_275_by_rural_urban</t>
  </si>
  <si>
    <t>children_attending_schools_girls_3_5_strata_276</t>
  </si>
  <si>
    <t>86.8%</t>
  </si>
  <si>
    <t>children_attending_schools_girls_6_11_strata_D_277_by_disability_children</t>
  </si>
  <si>
    <t>HHs with girls 6-11 attending schools</t>
  </si>
  <si>
    <t>HHs with girls 6-11 not attending schools</t>
  </si>
  <si>
    <t>children_attending_schools_girls_6_11_strata_D_278_by_displacement_status</t>
  </si>
  <si>
    <t>children_attending_schools_girls_6_11_strata_D_279_by_hohh_age_group</t>
  </si>
  <si>
    <t>children_attending_schools_girls_6_11_strata_D_280_by_hohh_sex</t>
  </si>
  <si>
    <t>children_attending_schools_girls_6_11_strata_D_281_by_rural_urban</t>
  </si>
  <si>
    <t>children_attending_schools_girls_6_11_strata_282</t>
  </si>
  <si>
    <t>children_enrolled_strata_D_283_by_disability_children</t>
  </si>
  <si>
    <t>HHs with children enrolled</t>
  </si>
  <si>
    <t>HHs with children not enrolled</t>
  </si>
  <si>
    <t>children_enrolled_strata_D_284_by_displacement_status</t>
  </si>
  <si>
    <t>92.9%</t>
  </si>
  <si>
    <t>children_enrolled_strata_D_285_by_hohh_age_group</t>
  </si>
  <si>
    <t>children_enrolled_strata_D_286_by_hohh_sex</t>
  </si>
  <si>
    <t>children_enrolled_strata_D_287_by_rural_urban</t>
  </si>
  <si>
    <t>children_enrolled_strata_288</t>
  </si>
  <si>
    <t>children_enrolled_boys_12_17_strata_D_289_by_disability_children</t>
  </si>
  <si>
    <t>HHs with boys 12-17 enrolled</t>
  </si>
  <si>
    <t>HHs with boys 12-17 not enrolled</t>
  </si>
  <si>
    <t>children_enrolled_boys_12_17_strata_D_290_by_displacement_status</t>
  </si>
  <si>
    <t>69.4%</t>
  </si>
  <si>
    <t>children_enrolled_boys_12_17_strata_D_291_by_hohh_age_group</t>
  </si>
  <si>
    <t>children_enrolled_boys_12_17_strata_D_292_by_hohh_sex</t>
  </si>
  <si>
    <t>children_enrolled_boys_12_17_strata_D_293_by_rural_urban</t>
  </si>
  <si>
    <t>children_enrolled_boys_12_17_strata_294</t>
  </si>
  <si>
    <t>children_enrolled_boys_3_5_strata_D_295_by_disability_children</t>
  </si>
  <si>
    <t>HHs with boys 6-11 enrolled</t>
  </si>
  <si>
    <t>HHs with boys 6-11 not enrolled</t>
  </si>
  <si>
    <t>children_enrolled_boys_3_5_strata_D_296_by_displacement_status</t>
  </si>
  <si>
    <t>children_enrolled_boys_3_5_strata_D_297_by_hohh_age_group</t>
  </si>
  <si>
    <t>children_enrolled_boys_3_5_strata_D_298_by_hohh_sex</t>
  </si>
  <si>
    <t>children_enrolled_boys_3_5_strata_D_299_by_rural_urban</t>
  </si>
  <si>
    <t>73.9%</t>
  </si>
  <si>
    <t>children_enrolled_boys_3_5_strata_300</t>
  </si>
  <si>
    <t>children_enrolled_boys_6_11_strata_D_301_by_disability_children</t>
  </si>
  <si>
    <t>children_enrolled_boys_6_11_strata_D_302_by_displacement_status</t>
  </si>
  <si>
    <t>children_enrolled_boys_6_11_strata_D_303_by_hohh_age_group</t>
  </si>
  <si>
    <t>children_enrolled_boys_6_11_strata_D_304_by_hohh_sex</t>
  </si>
  <si>
    <t>children_enrolled_boys_6_11_strata_D_305_by_rural_urban</t>
  </si>
  <si>
    <t>children_enrolled_boys_6_11_strata_306</t>
  </si>
  <si>
    <t>children_enrolled_girls_12_17_strata_D_307_by_disability_children</t>
  </si>
  <si>
    <t>HHs with girls 12-17 enrolled</t>
  </si>
  <si>
    <t>HHs with girls 12-17 not enrolled</t>
  </si>
  <si>
    <t>children_enrolled_girls_12_17_strata_D_308_by_displacement_status</t>
  </si>
  <si>
    <t>children_enrolled_girls_12_17_strata_D_309_by_hohh_age_group</t>
  </si>
  <si>
    <t>children_enrolled_girls_12_17_strata_D_310_by_hohh_sex</t>
  </si>
  <si>
    <t>children_enrolled_girls_12_17_strata_D_311_by_rural_urban</t>
  </si>
  <si>
    <t>children_enrolled_girls_12_17_strata_312</t>
  </si>
  <si>
    <t>children_enrolled_girls_3_5_strata_D_313_by_disability_children</t>
  </si>
  <si>
    <t>HHs with girls 3-5 enrolled</t>
  </si>
  <si>
    <t>HHs with girls 3-5 not enrolled</t>
  </si>
  <si>
    <t>children_enrolled_girls_3_5_strata_D_314_by_displacement_status</t>
  </si>
  <si>
    <t>children_enrolled_girls_3_5_strata_D_315_by_hohh_age_group</t>
  </si>
  <si>
    <t>children_enrolled_girls_3_5_strata_D_316_by_hohh_sex</t>
  </si>
  <si>
    <t>children_enrolled_girls_3_5_strata_D_317_by_rural_urban</t>
  </si>
  <si>
    <t>children_enrolled_girls_3_5_strata_318</t>
  </si>
  <si>
    <t>children_enrolled_girls_6_11_strata_D_319_by_disability_children</t>
  </si>
  <si>
    <t>HHs with girls 6-11 enrolled</t>
  </si>
  <si>
    <t>HHs with girls 6-11 not enrolled</t>
  </si>
  <si>
    <t>81.9%</t>
  </si>
  <si>
    <t>children_enrolled_girls_6_11_strata_D_320_by_displacement_status</t>
  </si>
  <si>
    <t>children_enrolled_girls_6_11_strata_D_321_by_hohh_age_group</t>
  </si>
  <si>
    <t>children_enrolled_girls_6_11_strata_D_322_by_hohh_sex</t>
  </si>
  <si>
    <t>children_enrolled_girls_6_11_strata_D_323_by_rural_urban</t>
  </si>
  <si>
    <t>children_enrolled_girls_6_11_strata_324</t>
  </si>
  <si>
    <t>distance_learning_strata_D_325_by_disability_children</t>
  </si>
  <si>
    <t>HHs with children attending distance learning</t>
  </si>
  <si>
    <t>HHs with children not attending distance learning</t>
  </si>
  <si>
    <t>distance_learning_strata_D_326_by_displacement_status</t>
  </si>
  <si>
    <t>99.8%</t>
  </si>
  <si>
    <t>distance_learning_strata_D_327_by_hohh_age_group</t>
  </si>
  <si>
    <t>distance_learning_strata_D_328_by_hohh_sex</t>
  </si>
  <si>
    <t>distance_learning_strata_D_329_by_rural_urban</t>
  </si>
  <si>
    <t>distance_learning_strata_330</t>
  </si>
  <si>
    <t>distance_learning_boys_12_17_strata_D_331_by_disability_children</t>
  </si>
  <si>
    <t>HHs with boys 12-17 attending distance learning</t>
  </si>
  <si>
    <t>HHs with boys 12-17 not attending distance learning</t>
  </si>
  <si>
    <t>distance_learning_boys_12_17_strata_D_332_by_displacement_status</t>
  </si>
  <si>
    <t>distance_learning_boys_12_17_strata_D_333_by_hohh_age_group</t>
  </si>
  <si>
    <t>distance_learning_boys_12_17_strata_D_334_by_hohh_sex</t>
  </si>
  <si>
    <t>distance_learning_boys_12_17_strata_D_335_by_rural_urban</t>
  </si>
  <si>
    <t>distance_learning_boys_12_17_strata_336</t>
  </si>
  <si>
    <t>distance_learning_boys_3_5_strata_D_337_by_disability_children</t>
  </si>
  <si>
    <t>HHs with boys 6-11 attending distance learning</t>
  </si>
  <si>
    <t>HHs with boys 6-11 not attending distance learning</t>
  </si>
  <si>
    <t>distance_learning_boys_3_5_strata_D_338_by_displacement_status</t>
  </si>
  <si>
    <t>distance_learning_boys_3_5_strata_D_339_by_hohh_age_group</t>
  </si>
  <si>
    <t>distance_learning_boys_3_5_strata_D_340_by_hohh_sex</t>
  </si>
  <si>
    <t>distance_learning_boys_3_5_strata_D_341_by_rural_urban</t>
  </si>
  <si>
    <t>distance_learning_boys_3_5_strata_342</t>
  </si>
  <si>
    <t>distance_learning_boys_6_11_strata_D_343_by_disability_children</t>
  </si>
  <si>
    <t>distance_learning_boys_6_11_strata_D_344_by_displacement_status</t>
  </si>
  <si>
    <t>distance_learning_boys_6_11_strata_D_345_by_hohh_age_group</t>
  </si>
  <si>
    <t>distance_learning_boys_6_11_strata_D_346_by_hohh_sex</t>
  </si>
  <si>
    <t>distance_learning_boys_6_11_strata_D_347_by_rural_urban</t>
  </si>
  <si>
    <t>distance_learning_boys_6_11_strata_348</t>
  </si>
  <si>
    <t>distance_learning_girls_12_17_strata_D_349_by_disability_children</t>
  </si>
  <si>
    <t>HHs with girls 12-17 attending distance learning</t>
  </si>
  <si>
    <t>HHs with girls 12-17 not attending distance learning</t>
  </si>
  <si>
    <t>distance_learning_girls_12_17_strata_D_350_by_displacement_status</t>
  </si>
  <si>
    <t>distance_learning_girls_12_17_strata_D_351_by_hohh_age_group</t>
  </si>
  <si>
    <t>distance_learning_girls_12_17_strata_D_352_by_hohh_sex</t>
  </si>
  <si>
    <t>distance_learning_girls_12_17_strata_D_353_by_rural_urban</t>
  </si>
  <si>
    <t>distance_learning_girls_12_17_strata_354</t>
  </si>
  <si>
    <t>distance_learning_girls_3_5_strata_D_355_by_disability_children</t>
  </si>
  <si>
    <t>HHs with girls 3-5 attending distance learning</t>
  </si>
  <si>
    <t>HHs with girls 3-5 not attending distance learning</t>
  </si>
  <si>
    <t>distance_learning_girls_3_5_strata_D_356_by_displacement_status</t>
  </si>
  <si>
    <t>distance_learning_girls_3_5_strata_D_357_by_hohh_age_group</t>
  </si>
  <si>
    <t>distance_learning_girls_3_5_strata_D_358_by_hohh_sex</t>
  </si>
  <si>
    <t>distance_learning_girls_3_5_strata_D_359_by_rural_urban</t>
  </si>
  <si>
    <t>distance_learning_girls_3_5_strata_360</t>
  </si>
  <si>
    <t>distance_learning_girls_6_11_strata_D_361_by_disability_children</t>
  </si>
  <si>
    <t>HHs with girls 6-11 attending distance learning</t>
  </si>
  <si>
    <t>HHs with girls 6-11 not attending distance learning</t>
  </si>
  <si>
    <t>distance_learning_girls_6_11_strata_D_362_by_displacement_status</t>
  </si>
  <si>
    <t>distance_learning_girls_6_11_strata_D_363_by_hohh_age_group</t>
  </si>
  <si>
    <t>distance_learning_girls_6_11_strata_D_364_by_hohh_sex</t>
  </si>
  <si>
    <t>distance_learning_girls_6_11_strata_D_365_by_rural_urban</t>
  </si>
  <si>
    <t>distance_learning_girls_6_11_strata_366</t>
  </si>
  <si>
    <t>E_1_phone_type_strata_D_367_by_hohh_age_group</t>
  </si>
  <si>
    <t>Feature phone (no internet access)</t>
  </si>
  <si>
    <t>Smartphone (touchscreen, app store, internet access)</t>
  </si>
  <si>
    <t>E_1_phone_type_strata_D_368_by_hohh_age_group</t>
  </si>
  <si>
    <t>E_1_phone_type_strata_D_369_by_hohh_age_group</t>
  </si>
  <si>
    <t>E_1_phone_type_strata_D_370_by_hohh_age_group</t>
  </si>
  <si>
    <t>E_1_phone_type_strata_D_371_by_hohh_age_group</t>
  </si>
  <si>
    <t>E_1_phone_type_strata_D_372_by_hohh_age_group</t>
  </si>
  <si>
    <t>E_1_phone_type_strata_D_373_by_hohh_age_group</t>
  </si>
  <si>
    <t>E_1_phone_type_strata_D_374_by_hohh_sex_disability</t>
  </si>
  <si>
    <t>E_1_phone_type_strata_D_375_by_rural_urban</t>
  </si>
  <si>
    <t>E_1_phone_type_strata_376</t>
  </si>
  <si>
    <t>E_2_phone_usage_strata_D_377_by_disability_level_3_4</t>
  </si>
  <si>
    <t>1. Phone calls</t>
  </si>
  <si>
    <t>2. SMS</t>
  </si>
  <si>
    <t>3. Whatsapp</t>
  </si>
  <si>
    <t>4. Facebook Messenger</t>
  </si>
  <si>
    <t>5. Telegram</t>
  </si>
  <si>
    <t>6. Google</t>
  </si>
  <si>
    <t>7. Facebook</t>
  </si>
  <si>
    <t>8. Twitter</t>
  </si>
  <si>
    <t>9. Instagram</t>
  </si>
  <si>
    <t>10. TikTok</t>
  </si>
  <si>
    <t>11. Viber</t>
  </si>
  <si>
    <t>12. ChatBot</t>
  </si>
  <si>
    <t>13. Youtube</t>
  </si>
  <si>
    <t>14. Wikipedia</t>
  </si>
  <si>
    <t>15. Email</t>
  </si>
  <si>
    <t>16. Other (please specify)</t>
  </si>
  <si>
    <t>76.4%</t>
  </si>
  <si>
    <t>73.5%</t>
  </si>
  <si>
    <t>E_2_phone_usage_strata_D_378_by_displacement_status</t>
  </si>
  <si>
    <t>E_2_phone_usage_strata_D_379_by_hohh_age_group</t>
  </si>
  <si>
    <t>E_2_phone_usage_strata_D_380_by_hohh_sex</t>
  </si>
  <si>
    <t>E_2_phone_usage_strata_D_381_by_hohh_sex_age</t>
  </si>
  <si>
    <t>E_2_phone_usage_strata_D_382_by_hohh_sex_disability</t>
  </si>
  <si>
    <t>E_2_phone_usage_strata_D_383_by_hohh_sex_displacement</t>
  </si>
  <si>
    <t>79.3%</t>
  </si>
  <si>
    <t>E_2_phone_usage_strata_D_384_by_rural_urban</t>
  </si>
  <si>
    <t>E_2_phone_usage_strata_385</t>
  </si>
  <si>
    <t>E_3_phone_network_coverage_strata_D_386_by_disability_level_3_4</t>
  </si>
  <si>
    <t>No coverage at all</t>
  </si>
  <si>
    <t>Voice and SMS coverage</t>
  </si>
  <si>
    <t>Voice, SMS and Internet (apps, websites, services such as WhatsApp, Facebook, and other similar) coverage</t>
  </si>
  <si>
    <t>E_3_phone_network_coverage_strata_D_387_by_displacement_status</t>
  </si>
  <si>
    <t>E_3_phone_network_coverage_strata_D_388_by_hohh_age_group</t>
  </si>
  <si>
    <t>E_3_phone_network_coverage_strata_D_389_by_hohh_sex</t>
  </si>
  <si>
    <t>E_3_phone_network_coverage_strata_D_390_by_hohh_sex_age</t>
  </si>
  <si>
    <t>E_3_phone_network_coverage_strata_D_391_by_hohh_sex_disability</t>
  </si>
  <si>
    <t>E_3_phone_network_coverage_strata_D_392_by_hohh_sex_displacement</t>
  </si>
  <si>
    <t>E_3_phone_network_coverage_strata_D_393_by_rural_urban</t>
  </si>
  <si>
    <t>E_3_phone_network_coverage_strata_394</t>
  </si>
  <si>
    <t>E_4_internet_network_coverage_strata_D_395_by_disability_level_3_4</t>
  </si>
  <si>
    <t>Always (24 hours)</t>
  </si>
  <si>
    <t>Few hours (1-4 hours)</t>
  </si>
  <si>
    <t>Less than 1 hour</t>
  </si>
  <si>
    <t>Never</t>
  </si>
  <si>
    <t>Often (8-12 hours)</t>
  </si>
  <si>
    <t>Several hours (4-8 hours)</t>
  </si>
  <si>
    <t>E_4_internet_network_coverage_strata_D_396_by_displacement_status</t>
  </si>
  <si>
    <t>E_4_internet_network_coverage_strata_D_397_by_hohh_age_group</t>
  </si>
  <si>
    <t>E_4_internet_network_coverage_strata_D_398_by_hohh_sex</t>
  </si>
  <si>
    <t>E_4_internet_network_coverage_strata_D_399_by_hohh_sex_age</t>
  </si>
  <si>
    <t>E_4_internet_network_coverage_strata_D_400_by_hohh_sex_disability</t>
  </si>
  <si>
    <t>E_4_internet_network_coverage_strata_D_401_by_hohh_sex_displacement</t>
  </si>
  <si>
    <t>E_4_internet_network_coverage_strata_D_402_by_rural_urban</t>
  </si>
  <si>
    <t>E_4_internet_network_coverage_strata_403</t>
  </si>
  <si>
    <t>E_5_internet_access_location_strata_D_404_by_disability_level_3_4</t>
  </si>
  <si>
    <t>1. From home</t>
  </si>
  <si>
    <t>2. From work</t>
  </si>
  <si>
    <t>3. On phone</t>
  </si>
  <si>
    <t>4. At community center</t>
  </si>
  <si>
    <t>5. At library</t>
  </si>
  <si>
    <t>6. Public spaces</t>
  </si>
  <si>
    <t>7. I don't use internet</t>
  </si>
  <si>
    <t>8. Other</t>
  </si>
  <si>
    <t>E_5_internet_access_location_strata_D_405_by_displacement_status</t>
  </si>
  <si>
    <t>E_5_internet_access_location_strata_D_406_by_hohh_age_group</t>
  </si>
  <si>
    <t>E_5_internet_access_location_strata_D_407_by_hohh_sex</t>
  </si>
  <si>
    <t>E_5_internet_access_location_strata_D_408_by_hohh_sex_age</t>
  </si>
  <si>
    <t>E_5_internet_access_location_strata_D_409_by_hohh_sex_disability</t>
  </si>
  <si>
    <t>E_5_internet_access_location_strata_D_410_by_hohh_sex_displacement</t>
  </si>
  <si>
    <t>E_5_internet_access_location_strata_D_411_by_rural_urban</t>
  </si>
  <si>
    <t>E_5_internet_access_location_strata_412</t>
  </si>
  <si>
    <t>fcs_groups_strata_413</t>
  </si>
  <si>
    <t>Acceptable</t>
  </si>
  <si>
    <t>Borderline</t>
  </si>
  <si>
    <t>Poor</t>
  </si>
  <si>
    <t>fcs_groups_strata_D_414_by_disability_level_3_4</t>
  </si>
  <si>
    <t>fcs_groups_strata_D_415_by_displacement_status</t>
  </si>
  <si>
    <t>fcs_groups_strata_D_416_by_hohh_age_group</t>
  </si>
  <si>
    <t>fcs_groups_strata_D_417_by_hohh_sex</t>
  </si>
  <si>
    <t>fcs_groups_strata_D_418_by_rural_urban</t>
  </si>
  <si>
    <t>hhs_groups_strata_419</t>
  </si>
  <si>
    <t>Little to no hunger in the household</t>
  </si>
  <si>
    <t>Moderate hunger in the household</t>
  </si>
  <si>
    <t>Severe hunger in the household</t>
  </si>
  <si>
    <t>hhs_groups_strata_D_420_by_disability_level_3_4</t>
  </si>
  <si>
    <t>hhs_groups_strata_D_421_by_displacement_status</t>
  </si>
  <si>
    <t>hhs_groups_strata_D_422_by_hohh_age_group</t>
  </si>
  <si>
    <t>hhs_groups_strata_D_423_by_hohh_sex</t>
  </si>
  <si>
    <t>hhs_groups_strata_D_424_by_rural_urban</t>
  </si>
  <si>
    <t>J_1_healthcare_services_access_intention_strata_D_425_by_disability_level_3_4</t>
  </si>
  <si>
    <t>J_1_healthcare_services_access_intention_strata_D_426_by_displacement_status</t>
  </si>
  <si>
    <t>J_1_healthcare_services_access_intention_strata_D_427_by_hohh_age_group</t>
  </si>
  <si>
    <t>J_1_healthcare_services_access_intention_strata_D_428_by_hohh_sex</t>
  </si>
  <si>
    <t>J_1_healthcare_services_access_intention_strata_D_429_by_hohh_sex_displacement</t>
  </si>
  <si>
    <t>J_1_healthcare_services_access_intention_strata_430</t>
  </si>
  <si>
    <t>J_10_healthcare_barriers_prevented_access_strata_D_431_by_disability_level_3_4</t>
  </si>
  <si>
    <t>No barriers experienced</t>
  </si>
  <si>
    <t>Did not need to access services</t>
  </si>
  <si>
    <t>No functional health facility nearby</t>
  </si>
  <si>
    <t>Specific service sought unavailable</t>
  </si>
  <si>
    <t>Could not afford cost of medication (not price increase)</t>
  </si>
  <si>
    <t>Could not afford cost of medication (price increased)</t>
  </si>
  <si>
    <t>Not registered with a local doctor</t>
  </si>
  <si>
    <t>Long waiting time for the service</t>
  </si>
  <si>
    <t>Could not afford cost of consultation/service</t>
  </si>
  <si>
    <t>Could not afford transportation to health facility</t>
  </si>
  <si>
    <t>Health facility is too far away</t>
  </si>
  <si>
    <t>Disability prevents access to health facility</t>
  </si>
  <si>
    <t>No means of transport</t>
  </si>
  <si>
    <t>Not safe/insecurity at health facility</t>
  </si>
  <si>
    <t>Not safe/insecurity while travelling to health facility</t>
  </si>
  <si>
    <t>No appropriately trained staff at health facility</t>
  </si>
  <si>
    <t>Not enough staff at health facility</t>
  </si>
  <si>
    <t>Fear or distrust of health workers, examination or treatment</t>
  </si>
  <si>
    <t>Fear of stigma or prejudice</t>
  </si>
  <si>
    <t>Will return home soon and will continue care there</t>
  </si>
  <si>
    <t>Don’t feel comfortable to change care provider</t>
  </si>
  <si>
    <t>Could not take time off work / from caring for children</t>
  </si>
  <si>
    <t>Lack of necessary documents</t>
  </si>
  <si>
    <t>Lack of information on how to access care</t>
  </si>
  <si>
    <t>Specifiy other reason</t>
  </si>
  <si>
    <t>J_10_healthcare_barriers_prevented_access_strata_D_432_by_displacement_status</t>
  </si>
  <si>
    <t>J_10_healthcare_barriers_prevented_access_strata_D_433_by_hohh_age_group</t>
  </si>
  <si>
    <t>J_10_healthcare_barriers_prevented_access_strata_D_434_by_hohh_sex</t>
  </si>
  <si>
    <t>J_10_healthcare_barriers_prevented_access_strata_D_435_by_hohh_sex_displacement</t>
  </si>
  <si>
    <t>J_10_healthcare_barriers_prevented_access_strata_D_436_by_rural_urban</t>
  </si>
  <si>
    <t>J_10_healthcare_barriers_prevented_access_strata_437</t>
  </si>
  <si>
    <t>J_11_medicines_bariiers_strata_D_438_by_disability_level_3_4</t>
  </si>
  <si>
    <t>No medicines sought in the last 3 months</t>
  </si>
  <si>
    <t>No barriers experienced when seeking medicines in the last 3 months</t>
  </si>
  <si>
    <t>Specific medicine sought unavailable</t>
  </si>
  <si>
    <t>Could not afford cost of medication</t>
  </si>
  <si>
    <t>Could not afford transportation to pharmacy</t>
  </si>
  <si>
    <t>Disability prevents access to pharmacy</t>
  </si>
  <si>
    <t>Not safe/insecurity at pharmacy</t>
  </si>
  <si>
    <t>Not safe/insecurity while travelling to pharmacy</t>
  </si>
  <si>
    <t>Lack of medicine in pharmacy</t>
  </si>
  <si>
    <t>J_11_medicines_bariiers_strata_D_439_by_displacement_status</t>
  </si>
  <si>
    <t>J_11_medicines_bariiers_strata_D_440_by_hohh_age_group</t>
  </si>
  <si>
    <t>J_11_medicines_bariiers_strata_D_441_by_hohh_sex</t>
  </si>
  <si>
    <t>J_11_medicines_bariiers_strata_D_442_by_hohh_sex_displacement</t>
  </si>
  <si>
    <t>J_11_medicines_bariiers_strata_D_443_by_rural_urban</t>
  </si>
  <si>
    <t>J_11_medicines_bariiers_strata_444</t>
  </si>
  <si>
    <t>J_2_heathcare_services_desired_strata_D_445_by_age_group</t>
  </si>
  <si>
    <t>Preventive consultation check-up</t>
  </si>
  <si>
    <t>Consultation or medicines for an acute illness (fever, diarrhoea, cough, etc.)</t>
  </si>
  <si>
    <t>Consultation or medicines for a chronic, non-communicable illness (diabetes, high blood pressure, heart disease, cancer, etc.)</t>
  </si>
  <si>
    <t>Consultation or medicines for a chronic, communicable illness (HIV, TB, etc.)</t>
  </si>
  <si>
    <t>Trauma care (injury, accident, conflict-related wounds)</t>
  </si>
  <si>
    <t>Rehabilitation</t>
  </si>
  <si>
    <t>Planned surgery</t>
  </si>
  <si>
    <t>Emergency (unplanned), surgery</t>
  </si>
  <si>
    <t>Paediatric and neonatal care</t>
  </si>
  <si>
    <t>Family planning-contraception</t>
  </si>
  <si>
    <t>Antenatal or postnatal services</t>
  </si>
  <si>
    <t>Delivery services</t>
  </si>
  <si>
    <t>Abortion care</t>
  </si>
  <si>
    <t>Laboratory services</t>
  </si>
  <si>
    <t>Imaging</t>
  </si>
  <si>
    <t>Gender Based Violence services</t>
  </si>
  <si>
    <t>Mental health and psychosocial support services</t>
  </si>
  <si>
    <t>Substance abuse services</t>
  </si>
  <si>
    <t>Vaccination services for children</t>
  </si>
  <si>
    <t>Vaccination services for adults</t>
  </si>
  <si>
    <t>Dental services</t>
  </si>
  <si>
    <t>Vision services</t>
  </si>
  <si>
    <t>18-59</t>
  </si>
  <si>
    <t>Less than 18</t>
  </si>
  <si>
    <t>More than 60</t>
  </si>
  <si>
    <t>J_2_heathcare_services_desired_strata_D_446_by_disability_level_3_4</t>
  </si>
  <si>
    <t>J_2_heathcare_services_desired_strata_D_447_by_displacement_status</t>
  </si>
  <si>
    <t>J_2_heathcare_services_desired_strata_D_448_by_hohh_age_group</t>
  </si>
  <si>
    <t>J_2_heathcare_services_desired_strata_D_449_by_hohh_sex</t>
  </si>
  <si>
    <t>J_2_heathcare_services_desired_strata_D_450_by_hohh_sex_displacement</t>
  </si>
  <si>
    <t>J_2_heathcare_services_desired_strata_451</t>
  </si>
  <si>
    <t>J_3_healthcare_services_seeked_strata_D_452_by_disability_level_3_4</t>
  </si>
  <si>
    <t>J_3_healthcare_services_seeked_strata_D_453_by_displacement_status</t>
  </si>
  <si>
    <t>J_3_healthcare_services_seeked_strata_D_454_by_hohh_age_group</t>
  </si>
  <si>
    <t>J_3_healthcare_services_seeked_strata_D_455_by_hohh_sex</t>
  </si>
  <si>
    <t>J_3_healthcare_services_seeked_strata_D_456_by_hohh_sex_displacement</t>
  </si>
  <si>
    <t>J_3_healthcare_services_seeked_strata_D_457_by_rural_urban</t>
  </si>
  <si>
    <t>J_3_healthcare_services_seeked_strata_458</t>
  </si>
  <si>
    <t>J_4_healthcare_services_not_seeked_reason_strata_D_459_by_age_group</t>
  </si>
  <si>
    <t>Wanted to wait and see if problem got better on its own</t>
  </si>
  <si>
    <t>Was not registered with a local doctor</t>
  </si>
  <si>
    <t>Did not feel comfortable to leave home</t>
  </si>
  <si>
    <t>Presumed long waiting time for the service</t>
  </si>
  <si>
    <t>Could not afford cost of consultation/admission</t>
  </si>
  <si>
    <t>Presumed could not afford out-of-pocket expenses</t>
  </si>
  <si>
    <t>Presumed not safe/insecurity at health facility</t>
  </si>
  <si>
    <t>Presumed not safe/insecurity while travelling to health facility</t>
  </si>
  <si>
    <t>Presumed no appropriately trained staff at health facility</t>
  </si>
  <si>
    <t>Presumed not enough staff at health facility</t>
  </si>
  <si>
    <t>Fear of conscription</t>
  </si>
  <si>
    <t>Could not take time off work / from caring for others</t>
  </si>
  <si>
    <t>Went to alternative medicine practitioner instead</t>
  </si>
  <si>
    <t>Went to pharmacy instead of health care facility</t>
  </si>
  <si>
    <t>J_4_healthcare_services_not_seeked_reason_strata_D_460_by_disability_level_3_4</t>
  </si>
  <si>
    <t>J_4_healthcare_services_not_seeked_reason_strata_D_461_by_displacement_status</t>
  </si>
  <si>
    <t>J_4_healthcare_services_not_seeked_reason_strata_D_462_by_hohh_age_group</t>
  </si>
  <si>
    <t>J_4_healthcare_services_not_seeked_reason_strata_D_463_by_hohh_sex</t>
  </si>
  <si>
    <t>J_4_healthcare_services_not_seeked_reason_strata_D_464_by_hohh_sex_displacement</t>
  </si>
  <si>
    <t>J_4_healthcare_services_not_seeked_reason_strata_D_465_by_rural_urban</t>
  </si>
  <si>
    <t>J_4_healthcare_services_not_seeked_reason_strata_466</t>
  </si>
  <si>
    <t>J_5_healthcare_services_seeked_location_strata_D_467_by_disability_level_3_4</t>
  </si>
  <si>
    <t>Government hospital</t>
  </si>
  <si>
    <t>Government health center/family doctor</t>
  </si>
  <si>
    <t>Government health post (no doctor)</t>
  </si>
  <si>
    <t>Private hospital</t>
  </si>
  <si>
    <t>Private clinic</t>
  </si>
  <si>
    <t>Humanitarian clinic/team</t>
  </si>
  <si>
    <t>Alternative/folk medicine practitioner</t>
  </si>
  <si>
    <t>Pharmacy</t>
  </si>
  <si>
    <t>Other private medical facility</t>
  </si>
  <si>
    <t>Specify other</t>
  </si>
  <si>
    <t>J_5_healthcare_services_seeked_location_strata_D_468_by_displacement_status</t>
  </si>
  <si>
    <t>J_5_healthcare_services_seeked_location_strata_D_469_by_hohh_age_group</t>
  </si>
  <si>
    <t>J_5_healthcare_services_seeked_location_strata_D_470_by_hohh_sex</t>
  </si>
  <si>
    <t>J_5_healthcare_services_seeked_location_strata_D_471_by_hohh_sex_displacement</t>
  </si>
  <si>
    <t>J_5_healthcare_services_seeked_location_strata_472</t>
  </si>
  <si>
    <t>J_6_healthcare_facility_travel_time_strata_D_473_by_disability_level_3_4</t>
  </si>
  <si>
    <t>J_6_healthcare_facility_travel_time_strata_D_474_by_displacement_status</t>
  </si>
  <si>
    <t>J_6_healthcare_facility_travel_time_strata_D_475_by_hohh_age_group</t>
  </si>
  <si>
    <t>J_6_healthcare_facility_travel_time_strata_D_476_by_hohh_sex</t>
  </si>
  <si>
    <t>J_6_healthcare_facility_travel_time_strata_D_477_by_hohh_sex_displacement</t>
  </si>
  <si>
    <t>J_6_healthcare_facility_travel_time_strata_D_478_by_rural_urban</t>
  </si>
  <si>
    <t>J_6_healthcare_facility_travel_time_strata_479</t>
  </si>
  <si>
    <t>J_7_healthcare_services_not_obtained_strata_D_480_by_disability_level_3_4</t>
  </si>
  <si>
    <t>J_7_healthcare_services_not_obtained_strata_D_481_by_displacement_status</t>
  </si>
  <si>
    <t>J_7_healthcare_services_not_obtained_strata_D_482_by_hohh_age_group</t>
  </si>
  <si>
    <t>J_7_healthcare_services_not_obtained_strata_D_483_by_hohh_sex</t>
  </si>
  <si>
    <t>J_7_healthcare_services_not_obtained_strata_D_484_by_hohh_sex_displacement</t>
  </si>
  <si>
    <t>J_7_healthcare_services_not_obtained_strata_D_485_by_rural_urban</t>
  </si>
  <si>
    <t>J_7_healthcare_services_not_obtained_strata_486</t>
  </si>
  <si>
    <t>J_8_healthcare_barriers_prevented_access_strata_D_487_by_disability_level_3_4</t>
  </si>
  <si>
    <t>J_8_healthcare_barriers_prevented_access_strata_D_488_by_displacement_status</t>
  </si>
  <si>
    <t>J_8_healthcare_barriers_prevented_access_strata_D_489_by_hohh_age_group</t>
  </si>
  <si>
    <t>J_8_healthcare_barriers_prevented_access_strata_D_490_by_hohh_sex</t>
  </si>
  <si>
    <t>J_8_healthcare_barriers_prevented_access_strata_D_491_by_hohh_sex_displacement</t>
  </si>
  <si>
    <t>J_8_healthcare_barriers_prevented_access_strata_D_492_by_rural_urban</t>
  </si>
  <si>
    <t>J_8_healthcare_barriers_prevented_access_strata_493</t>
  </si>
  <si>
    <t>J_9_healthcare_barriers_prevented_access_strata_D_494_by_disability_level_3_4</t>
  </si>
  <si>
    <t>J_9_healthcare_barriers_prevented_access_strata_D_495_by_displacement_status</t>
  </si>
  <si>
    <t>J_9_healthcare_barriers_prevented_access_strata_D_496_by_hohh_age_group</t>
  </si>
  <si>
    <t>J_9_healthcare_barriers_prevented_access_strata_D_497_by_hohh_sex</t>
  </si>
  <si>
    <t>J_9_healthcare_barriers_prevented_access_strata_D_498_by_hohh_sex_displacement</t>
  </si>
  <si>
    <t>J_9_healthcare_barriers_prevented_access_strata_D_499_by_rural_urban</t>
  </si>
  <si>
    <t>J_9_healthcare_barriers_prevented_access_strata_500</t>
  </si>
  <si>
    <t>H_1_child_breastfed_strata_D_501_by_displacement_status</t>
  </si>
  <si>
    <t>Prefer not to respond</t>
  </si>
  <si>
    <t>H_1_child_breastfed_strata_D_502_by_hohh_sex</t>
  </si>
  <si>
    <t>H_1_child_breastfed_strata_D_503_by_hohh_sex_displacement</t>
  </si>
  <si>
    <t>H_1_child_breastfed_strata_504</t>
  </si>
  <si>
    <t>H_2_breastfeeding_challenges_strata_D_505_by_displacement_status</t>
  </si>
  <si>
    <t>1. No challenges</t>
  </si>
  <si>
    <t>Don't know / Prefer not to respond</t>
  </si>
  <si>
    <t>2. Don't have enough time</t>
  </si>
  <si>
    <t>3. Don't have enough breastmilk</t>
  </si>
  <si>
    <t>4. Don't have enough privacy</t>
  </si>
  <si>
    <t>5. Child won't or cannot suckle</t>
  </si>
  <si>
    <t>6. Other (please specify)</t>
  </si>
  <si>
    <t>H_2_breastfeeding_challenges_strata_D_506_by_hohh_sex</t>
  </si>
  <si>
    <t>H_2_breastfeeding_challenges_strata_D_507_by_hohh_sex_displacement</t>
  </si>
  <si>
    <t>H_2_breastfeeding_challenges_strata_D_508_by_rural_urban</t>
  </si>
  <si>
    <t>H_2_breastfeeding_challenges_strata_509</t>
  </si>
  <si>
    <t>H_3_breastmilk_substitutes_feeding_challenges_strata_D_510_by_displacement_status</t>
  </si>
  <si>
    <t>2. No access to clean bottles or cups</t>
  </si>
  <si>
    <t>3. No access to nipples</t>
  </si>
  <si>
    <t>4. No access to clean water for preparation</t>
  </si>
  <si>
    <t>5. No access to fuel for boiling water for preparation</t>
  </si>
  <si>
    <t>6. No access to enough infant formula or powdered milk</t>
  </si>
  <si>
    <t>7. Other (please specify)</t>
  </si>
  <si>
    <t>H_3_breastmilk_substitutes_feeding_challenges_strata_D_511_by_hohh_sex</t>
  </si>
  <si>
    <t>H_3_breastmilk_substitutes_feeding_challenges_strata_D_512_by_hohh_sex_displacement</t>
  </si>
  <si>
    <t>H_3_breastmilk_substitutes_feeding_challenges_strata_D_513_by_rural_urban</t>
  </si>
  <si>
    <t>H_3_breastmilk_substitutes_feeding_challenges_strata_514</t>
  </si>
  <si>
    <t>H_4_feeding_young_babies_challenges_strata_D_515_by_displacement_status</t>
  </si>
  <si>
    <t>Difficulty of finding safe place for feeding</t>
  </si>
  <si>
    <t>Lack financial resources</t>
  </si>
  <si>
    <t>Mental stress of caretaker</t>
  </si>
  <si>
    <t>Lack of appropriate information</t>
  </si>
  <si>
    <t>No challenges</t>
  </si>
  <si>
    <t>H_4_feeding_young_babies_challenges_strata_D_516_by_hohh_sex</t>
  </si>
  <si>
    <t>H_4_feeding_young_babies_challenges_strata_D_517_by_hohh_sex_displacement</t>
  </si>
  <si>
    <t>H_4_feeding_young_babies_challenges_strata_D_518_by_rural_urban</t>
  </si>
  <si>
    <t>H_4_feeding_young_babies_challenges_strata_519</t>
  </si>
  <si>
    <t>H_5_complementary_feeding_challenges_strata_D_520_by_displacement_status</t>
  </si>
  <si>
    <t>H_5_complementary_feeding_challenges_strata_D_521_by_hohh_sex</t>
  </si>
  <si>
    <t>H_5_complementary_feeding_challenges_strata_D_522_by_hohh_sex_displacement</t>
  </si>
  <si>
    <t>H_5_complementary_feeding_challenges_strata_D_523_by_rural_urban</t>
  </si>
  <si>
    <t>H_5_complementary_feeding_challenges_strata_524</t>
  </si>
  <si>
    <t>H_6_infant_formula_milk_products_distribution_strata_D_525_by_displacement_status</t>
  </si>
  <si>
    <t>H_6_infant_formula_milk_products_distribution_strata_D_526_by_hohh_sex</t>
  </si>
  <si>
    <t>H_6_infant_formula_milk_products_distribution_strata_D_527_by_hohh_sex_displacement</t>
  </si>
  <si>
    <t>H_6_infant_formula_milk_products_distribution_strata_D_528_by_rural_urban</t>
  </si>
  <si>
    <t>H_6_infant_formula_milk_products_distribution_strata_529</t>
  </si>
  <si>
    <t>H_7_breastfeeding_infant_feeding_official_messaging_strata_D_530_by_displacement_status</t>
  </si>
  <si>
    <t>H_7_breastfeeding_infant_feeding_official_messaging_strata_D_531_by_hohh_sex</t>
  </si>
  <si>
    <t>H_7_breastfeeding_infant_feeding_official_messaging_strata_D_532_by_hohh_sex_displacement</t>
  </si>
  <si>
    <t>H_7_breastfeeding_infant_feeding_official_messaging_strata_D_533_by_rural_urban</t>
  </si>
  <si>
    <t>H_7_breastfeeding_infant_feeding_official_messaging_strata_534</t>
  </si>
  <si>
    <t>I_8_1_lcs_sell_hh_assets_strata_535</t>
  </si>
  <si>
    <t>1. Yes</t>
  </si>
  <si>
    <t>2. No, had no need to use this coping strategy</t>
  </si>
  <si>
    <t>3. No, have already exhausted this coping strategy and cannot use it again</t>
  </si>
  <si>
    <t>4. Not applicable / This coping strategy is not available to me</t>
  </si>
  <si>
    <t>5. Prefer not to answer</t>
  </si>
  <si>
    <t>I_8_1_lcs_sell_hh_assets_strata_D_536_by_disability_level_3_4</t>
  </si>
  <si>
    <t>I_8_1_lcs_sell_hh_assets_strata_D_537_by_displacement_status</t>
  </si>
  <si>
    <t>I_8_1_lcs_sell_hh_assets_strata_D_538_by_hohh_age_group</t>
  </si>
  <si>
    <t>I_8_1_lcs_sell_hh_assets_strata_D_539_by_hohh_sex</t>
  </si>
  <si>
    <t>I_8_1_lcs_sell_hh_assets_strata_D_540_by_rural_urban</t>
  </si>
  <si>
    <t>I_8_10_lcs_degrading_income_source_strata_541</t>
  </si>
  <si>
    <t>I_8_10_lcs_degrading_income_source_strata_D_542_by_disability_level_3_4</t>
  </si>
  <si>
    <t>I_8_10_lcs_degrading_income_source_strata_D_543_by_displacement_status</t>
  </si>
  <si>
    <t>I_8_10_lcs_degrading_income_source_strata_D_544_by_hohh_age_group</t>
  </si>
  <si>
    <t>I_8_10_lcs_degrading_income_source_strata_D_545_by_hohh_sex</t>
  </si>
  <si>
    <t>I_8_10_lcs_degrading_income_source_strata_D_546_by_rural_urban</t>
  </si>
  <si>
    <t>I_8_11_lcs_additional_job_strata_547</t>
  </si>
  <si>
    <t>I_8_11_lcs_additional_job_strata_D_548_by_disability_level_3_4</t>
  </si>
  <si>
    <t>I_8_11_lcs_additional_job_strata_D_549_by_displacement_status</t>
  </si>
  <si>
    <t>I_8_11_lcs_additional_job_strata_D_550_by_hohh_age_group</t>
  </si>
  <si>
    <t>I_8_11_lcs_additional_job_strata_D_551_by_hohh_sex</t>
  </si>
  <si>
    <t>I_8_11_lcs_additional_job_strata_D_552_by_rural_urban</t>
  </si>
  <si>
    <t>I_8_12_lcs_move_another_dwelling_strata_553</t>
  </si>
  <si>
    <t>I_8_12_lcs_move_another_dwelling_strata_D_554_by_disability_level_3_4</t>
  </si>
  <si>
    <t>I_8_12_lcs_move_another_dwelling_strata_D_555_by_displacement_status</t>
  </si>
  <si>
    <t>I_8_12_lcs_move_another_dwelling_strata_D_556_by_hohh_age_group</t>
  </si>
  <si>
    <t>I_8_12_lcs_move_another_dwelling_strata_D_557_by_hohh_sex</t>
  </si>
  <si>
    <t>I_8_12_lcs_move_another_dwelling_strata_D_558_by_rural_urban</t>
  </si>
  <si>
    <t>I_8_13_lcs_abandon_hh_assets_goods_strata_559</t>
  </si>
  <si>
    <t>I_8_13_lcs_abandon_hh_assets_goods_strata_D_560_by_disability_level_3_4</t>
  </si>
  <si>
    <t>I_8_13_lcs_abandon_hh_assets_goods_strata_D_561_by_displacement_status</t>
  </si>
  <si>
    <t>I_8_13_lcs_abandon_hh_assets_goods_strata_D_562_by_hohh_age_group</t>
  </si>
  <si>
    <t>I_8_13_lcs_abandon_hh_assets_goods_strata_D_563_by_hohh_sex</t>
  </si>
  <si>
    <t>I_8_13_lcs_abandon_hh_assets_goods_strata_D_564_by_rural_urban</t>
  </si>
  <si>
    <t>I_8_14_lcs_main_reasons_strata_D_565_by_hohh_sex</t>
  </si>
  <si>
    <t>Don´t know</t>
  </si>
  <si>
    <t>1. To access or pay for food</t>
  </si>
  <si>
    <t>2. To access or pay for healthcare services or medicine</t>
  </si>
  <si>
    <t>3. To access or pay for shelter</t>
  </si>
  <si>
    <t>4. To access or pay for education</t>
  </si>
  <si>
    <t>5. Other (please specify)</t>
  </si>
  <si>
    <t>I_8_14_lcs_main_reasons_strata_D_566_by_hohh_sex_displacement</t>
  </si>
  <si>
    <t>I_8_2_lcs_spent_savings_strata_567</t>
  </si>
  <si>
    <t>I_8_2_lcs_spent_savings_strata_D_568_by_disability_level_3_4</t>
  </si>
  <si>
    <t>I_8_2_lcs_spent_savings_strata_D_569_by_displacement_status</t>
  </si>
  <si>
    <t>I_8_2_lcs_spent_savings_strata_D_570_by_hohh_age_group</t>
  </si>
  <si>
    <t>I_8_2_lcs_spent_savings_strata_D_571_by_hohh_sex</t>
  </si>
  <si>
    <t>I_8_2_lcs_spent_savings_strata_D_572_by_rural_urban</t>
  </si>
  <si>
    <t>I_8_3_lcs_forrowed_food_strata_573</t>
  </si>
  <si>
    <t>I_8_3_lcs_forrowed_food_strata_D_574_by_disability_level_3_4</t>
  </si>
  <si>
    <t>I_8_3_lcs_forrowed_food_strata_D_575_by_displacement_status</t>
  </si>
  <si>
    <t>I_8_3_lcs_forrowed_food_strata_D_576_by_hohh_age_group</t>
  </si>
  <si>
    <t>I_8_3_lcs_forrowed_food_strata_D_577_by_hohh_sex</t>
  </si>
  <si>
    <t>I_8_3_lcs_forrowed_food_strata_D_578_by_rural_urban</t>
  </si>
  <si>
    <t>I_8_4_lcs_eat_elsewhere_strata_579</t>
  </si>
  <si>
    <t>I_8_4_lcs_eat_elsewhere_strata_D_580_by_disability_level_3_4</t>
  </si>
  <si>
    <t>I_8_4_lcs_eat_elsewhere_strata_D_581_by_displacement_status</t>
  </si>
  <si>
    <t>I_8_4_lcs_eat_elsewhere_strata_D_582_by_hohh_age_group</t>
  </si>
  <si>
    <t>I_8_4_lcs_eat_elsewhere_strata_D_583_by_hohh_sex</t>
  </si>
  <si>
    <t>I_8_4_lcs_eat_elsewhere_strata_D_584_by_rural_urban</t>
  </si>
  <si>
    <t>I_8_5_lcs_sell_productive_assets_strata_585</t>
  </si>
  <si>
    <t>I_8_5_lcs_sell_productive_assets_strata_D_586_by_disability_level_3_4</t>
  </si>
  <si>
    <t>I_8_5_lcs_sell_productive_assets_strata_D_587_by_displacement_status</t>
  </si>
  <si>
    <t>I_8_5_lcs_sell_productive_assets_strata_D_588_by_hohh_age_group</t>
  </si>
  <si>
    <t>I_8_5_lcs_sell_productive_assets_strata_D_589_by_hohh_sex</t>
  </si>
  <si>
    <t>I_8_5_lcs_sell_productive_assets_strata_D_590_by_rural_urban</t>
  </si>
  <si>
    <t>I_8_6_lcs_reduce_health_expenditures_strata_591</t>
  </si>
  <si>
    <t>I_8_6_lcs_reduce_health_expenditures_strata_D_592_by_disability_level_3_4</t>
  </si>
  <si>
    <t>I_8_6_lcs_reduce_health_expenditures_strata_D_593_by_displacement_status</t>
  </si>
  <si>
    <t>I_8_6_lcs_reduce_health_expenditures_strata_D_594_by_hohh_age_group</t>
  </si>
  <si>
    <t>I_8_6_lcs_reduce_health_expenditures_strata_D_595_by_hohh_sex</t>
  </si>
  <si>
    <t>I_8_6_lcs_reduce_health_expenditures_strata_D_596_by_rural_urban</t>
  </si>
  <si>
    <t>I_8_7_lcs_reduce_education_expenditures_strata_597</t>
  </si>
  <si>
    <t>I_8_7_lcs_reduce_education_expenditures_strata_D_598_by_disability_level_3_4</t>
  </si>
  <si>
    <t>I_8_7_lcs_reduce_education_expenditures_strata_D_599_by_displacement_status</t>
  </si>
  <si>
    <t>I_8_7_lcs_reduce_education_expenditures_strata_D_600_by_hohh_age_group</t>
  </si>
  <si>
    <t>I_8_7_lcs_reduce_education_expenditures_strata_D_601_by_hohh_sex</t>
  </si>
  <si>
    <t>I_8_7_lcs_reduce_education_expenditures_strata_D_602_by_rural_urban</t>
  </si>
  <si>
    <t>I_8_8_lcs_sell_house_strata_603</t>
  </si>
  <si>
    <t>I_8_8_lcs_sell_house_strata_D_604_by_disability_level_3_4</t>
  </si>
  <si>
    <t>I_8_8_lcs_sell_house_strata_D_605_by_displacement_status</t>
  </si>
  <si>
    <t>I_8_8_lcs_sell_house_strata_D_606_by_hohh_age_group</t>
  </si>
  <si>
    <t>I_8_8_lcs_sell_house_strata_D_607_by_hohh_sex</t>
  </si>
  <si>
    <t>I_8_8_lcs_sell_house_strata_D_608_by_rural_urban</t>
  </si>
  <si>
    <t>I_8_9_lcs_move_elsewhere_strata_609</t>
  </si>
  <si>
    <t>I_8_9_lcs_move_elsewhere_strata_D_610_by_disability_level_3_4</t>
  </si>
  <si>
    <t>I_8_9_lcs_move_elsewhere_strata_D_611_by_displacement_status</t>
  </si>
  <si>
    <t>I_8_9_lcs_move_elsewhere_strata_D_612_by_hohh_age_group</t>
  </si>
  <si>
    <t>I_8_9_lcs_move_elsewhere_strata_D_613_by_hohh_sex</t>
  </si>
  <si>
    <t>I_8_9_lcs_move_elsewhere_strata_D_614_by_rural_urban</t>
  </si>
  <si>
    <t>lcs_score_strata_615</t>
  </si>
  <si>
    <t>crisis</t>
  </si>
  <si>
    <t>emergency</t>
  </si>
  <si>
    <t>no_coping</t>
  </si>
  <si>
    <t>stress</t>
  </si>
  <si>
    <t>lcs_score_strata_D_616_by_disability_level_3_4</t>
  </si>
  <si>
    <t>lcs_score_strata_D_617_by_displacement_status</t>
  </si>
  <si>
    <t>lcs_score_strata_D_618_by_hohh_age_group</t>
  </si>
  <si>
    <t>lcs_score_strata_D_619_by_hohh_sex</t>
  </si>
  <si>
    <t>lcs_score_strata_D_620_by_rural_urban</t>
  </si>
  <si>
    <t>hh_assistance_only_income_strata_D_621_by_displacement_status</t>
  </si>
  <si>
    <t>HHs Relying Exclusively on Assistance</t>
  </si>
  <si>
    <t>hh_assistance_only_income_strata_D_622_by_hohh_sex</t>
  </si>
  <si>
    <t>hh_assistance_only_income_strata_623</t>
  </si>
  <si>
    <t>hh_paying_debt_strata_D_624_by_displacement_status</t>
  </si>
  <si>
    <t>HHs reported a debt repayment</t>
  </si>
  <si>
    <t>Other HH</t>
  </si>
  <si>
    <t>hh_paying_debt_strata_D_625_by_hohh_age_group</t>
  </si>
  <si>
    <t>hh_paying_debt_strata_D_626_by_hohh_sex</t>
  </si>
  <si>
    <t>hh_paying_debt_strata_627</t>
  </si>
  <si>
    <t>I_1_primary_income_source_strata_D_628_by_disability_level_3_4</t>
  </si>
  <si>
    <t>Regular employment (private or public sector) - salaried work</t>
  </si>
  <si>
    <t>Irregular employment (temporary or daily wage earning) - casual or daily labour</t>
  </si>
  <si>
    <t>Informal employment</t>
  </si>
  <si>
    <t>Income from own business or commerce</t>
  </si>
  <si>
    <t>Income from renting out house, land or property</t>
  </si>
  <si>
    <t>Remittances</t>
  </si>
  <si>
    <t>Pension</t>
  </si>
  <si>
    <t>Selling household assets</t>
  </si>
  <si>
    <t>Loans, debts</t>
  </si>
  <si>
    <t>Support from community, friends, family (not including remittances)</t>
  </si>
  <si>
    <t>NGO or charity assistance</t>
  </si>
  <si>
    <t>Government social benefits or assistance</t>
  </si>
  <si>
    <t>Illegal or socially degrading activities</t>
  </si>
  <si>
    <t>I_1_primary_income_source_strata_D_629_by_displacement_status</t>
  </si>
  <si>
    <t>I_1_primary_income_source_strata_D_630_by_hh_assistance_only_income</t>
  </si>
  <si>
    <t>hh_assistance_only_income</t>
  </si>
  <si>
    <t>I_1_primary_income_source_strata_D_631_by_hh_single_gender_child</t>
  </si>
  <si>
    <t>I_1_primary_income_source_strata_D_632_by_hohh_age_group</t>
  </si>
  <si>
    <t>I_1_primary_income_source_strata_D_633_by_hohh_employment_status</t>
  </si>
  <si>
    <t>hohh_employment_status</t>
  </si>
  <si>
    <t>Employed-headed HHs</t>
  </si>
  <si>
    <t>HoHH in Unpaid Care</t>
  </si>
  <si>
    <t>Retired-headed HHs, working or not</t>
  </si>
  <si>
    <t>Unemployed-headed HHs</t>
  </si>
  <si>
    <t>I_1_primary_income_source_strata_D_634_by_hohh_sex</t>
  </si>
  <si>
    <t>I_1_primary_income_source_strata_D_635_by_hohh_sex_age</t>
  </si>
  <si>
    <t>I_1_primary_income_source_strata_D_636_by_hohh_sex_disability</t>
  </si>
  <si>
    <t>I_1_primary_income_source_strata_D_637_by_hohh_sex_displacement</t>
  </si>
  <si>
    <t>I_1_primary_income_source_strata_D_638_by_rural_urban</t>
  </si>
  <si>
    <t>I_1_primary_income_source_strata_639</t>
  </si>
  <si>
    <t>I_6_challenges_obtaining_money_strata_D_640_by_disability_level_3_4</t>
  </si>
  <si>
    <t>I_6_challenges_obtaining_money_strata_D_641_by_displacement_status</t>
  </si>
  <si>
    <t>I_6_challenges_obtaining_money_strata_D_642_by_employed_or_not</t>
  </si>
  <si>
    <t>I_6_challenges_obtaining_money_strata_D_643_by_hh_single_gender_child</t>
  </si>
  <si>
    <t>I_6_challenges_obtaining_money_strata_D_644_by_hohh_age_group</t>
  </si>
  <si>
    <t>I_6_challenges_obtaining_money_strata_D_645_by_hohh_employment_status</t>
  </si>
  <si>
    <t>I_6_challenges_obtaining_money_strata_D_646_by_hohh_sex</t>
  </si>
  <si>
    <t>I_6_challenges_obtaining_money_strata_D_647_by_hohh_sex_age</t>
  </si>
  <si>
    <t>I_6_challenges_obtaining_money_strata_D_648_by_hohh_sex_disability</t>
  </si>
  <si>
    <t>I_6_challenges_obtaining_money_strata_D_649_by_hohh_sex_displacement</t>
  </si>
  <si>
    <t>I_6_challenges_obtaining_money_strata_D_650_by_rural_urban</t>
  </si>
  <si>
    <t>I_6_challenges_obtaining_money_strata_651</t>
  </si>
  <si>
    <t>I_7_challenges_obtaining_money_type_strata_D_652_by_disability_level_3_4</t>
  </si>
  <si>
    <t>Lack of work opportunity</t>
  </si>
  <si>
    <t>Salary or wages too low</t>
  </si>
  <si>
    <t>Salary or wages not regularly paid</t>
  </si>
  <si>
    <t>Unable to withdraw enough money from bank account</t>
  </si>
  <si>
    <t>No currently functioning banks/financial institutions in my area</t>
  </si>
  <si>
    <t>I_7_challenges_obtaining_money_type_strata_D_653_by_displacement_status</t>
  </si>
  <si>
    <t>I_7_challenges_obtaining_money_type_strata_D_654_by_employed_or_not</t>
  </si>
  <si>
    <t>I_7_challenges_obtaining_money_type_strata_D_655_by_hh_single_gender_child</t>
  </si>
  <si>
    <t>I_7_challenges_obtaining_money_type_strata_D_656_by_hohh_age_group</t>
  </si>
  <si>
    <t>I_7_challenges_obtaining_money_type_strata_D_657_by_hohh_employment_status</t>
  </si>
  <si>
    <t>I_7_challenges_obtaining_money_type_strata_D_658_by_hohh_sex</t>
  </si>
  <si>
    <t>I_7_challenges_obtaining_money_type_strata_D_659_by_hohh_sex_age</t>
  </si>
  <si>
    <t>I_7_challenges_obtaining_money_type_strata_D_660_by_hohh_sex_disability</t>
  </si>
  <si>
    <t>I_7_challenges_obtaining_money_type_strata_D_661_by_hohh_sex_displacement</t>
  </si>
  <si>
    <t>I_7_challenges_obtaining_money_type_strata_D_662_by_rural_urban</t>
  </si>
  <si>
    <t>I_7_challenges_obtaining_money_type_strata_663</t>
  </si>
  <si>
    <t>total_expenditures_strata_D_664_by_disability_level_3_4</t>
  </si>
  <si>
    <t>total_expenditures_strata_D_665_by_displacement_status</t>
  </si>
  <si>
    <t>total_expenditures_strata_D_666_by_hh_size_group</t>
  </si>
  <si>
    <t>total_expenditures_strata_D_667_by_hohh_sex</t>
  </si>
  <si>
    <t>total_expenditures_strata_D_668_by_hohh_sex_age</t>
  </si>
  <si>
    <t>total_expenditures_strata_D_669_by_hohh_sex_disability</t>
  </si>
  <si>
    <t>total_expenditures_strata_D_670_by_hohh_sex_displacement</t>
  </si>
  <si>
    <t>total_expenditures_strata_D_671_by_rural_urban</t>
  </si>
  <si>
    <t>total_expenditures_strata_672</t>
  </si>
  <si>
    <t>total_income_strata_D_673_by_disability_level_3_4</t>
  </si>
  <si>
    <t>total_income_strata_D_674_by_displacement_status</t>
  </si>
  <si>
    <t>total_income_strata_D_675_by_hh_size_group</t>
  </si>
  <si>
    <t>total_income_strata_D_676_by_hohh_sex</t>
  </si>
  <si>
    <t>total_income_strata_D_677_by_hohh_sex_age</t>
  </si>
  <si>
    <t>total_income_strata_D_678_by_hohh_sex_disability</t>
  </si>
  <si>
    <t>total_income_strata_D_679_by_hohh_sex_displacement</t>
  </si>
  <si>
    <t>total_income_strata_D_680_by_rural_urban</t>
  </si>
  <si>
    <t>total_income_strata_681</t>
  </si>
  <si>
    <t>J_12_1_mental_health_condition_18_strata_D_682_by_hohh_sex</t>
  </si>
  <si>
    <t>J_12_1_mental_health_condition_18_strata_D_683_by_hohh_sex_displacement</t>
  </si>
  <si>
    <t>J_12_2_mental_health_condition_18_60_strata_D_684_by_hohh_sex</t>
  </si>
  <si>
    <t>J_12_2_mental_health_condition_18_60_strata_D_685_by_hohh_sex_displacement</t>
  </si>
  <si>
    <t>J_12_3_mental_health_condition_60_strata_D_686_by_hohh_sex</t>
  </si>
  <si>
    <t>J_12_3_mental_health_condition_60_strata_D_687_by_hohh_sex_displacement</t>
  </si>
  <si>
    <t>J_12_mental_health_condition_strata_D_688_by_disability_level_3_4</t>
  </si>
  <si>
    <t>J_12_mental_health_condition_strata_D_689_by_displacement_status</t>
  </si>
  <si>
    <t>J_12_mental_health_condition_strata_D_690_by_hh_size_group</t>
  </si>
  <si>
    <t>J_12_mental_health_condition_strata_D_691_by_hohh_age_group</t>
  </si>
  <si>
    <t>J_12_mental_health_condition_strata_D_692_by_hohh_sex</t>
  </si>
  <si>
    <t>J_12_mental_health_condition_strata_D_693_by_hohh_sex_displacement</t>
  </si>
  <si>
    <t>J_12_mental_health_condition_strata_D_694_by_rural_urban</t>
  </si>
  <si>
    <t>J_12_mental_health_condition_strata_695</t>
  </si>
  <si>
    <t>J_13_mental_health_condition_access_strata_D_696_by_disability_level_3_4</t>
  </si>
  <si>
    <t>J_13_mental_health_condition_access_strata_D_697_by_displacement_status</t>
  </si>
  <si>
    <t>J_13_mental_health_condition_access_strata_D_698_by_hohh_age_group</t>
  </si>
  <si>
    <t>J_13_mental_health_condition_access_strata_D_699_by_hohh_sex</t>
  </si>
  <si>
    <t>J_13_mental_health_condition_access_strata_D_700_by_hohh_sex_displacement</t>
  </si>
  <si>
    <t>J_13_mental_health_condition_access_strata_D_701_by_rural_urban</t>
  </si>
  <si>
    <t>J_13_mental_health_condition_access_strata_702</t>
  </si>
  <si>
    <t>J_14_mental_health_condition_access_reason_strata_D_703_by_disability_level_3_4</t>
  </si>
  <si>
    <t>Could not afford cost of medication (price stayed the same)</t>
  </si>
  <si>
    <t>J_14_mental_health_condition_access_reason_strata_D_704_by_displacement_status</t>
  </si>
  <si>
    <t>J_14_mental_health_condition_access_reason_strata_D_705_by_hohh_age_group</t>
  </si>
  <si>
    <t>J_14_mental_health_condition_access_reason_strata_D_706_by_hohh_sex</t>
  </si>
  <si>
    <t>J_14_mental_health_condition_access_reason_strata_D_707_by_hohh_sex_displacement</t>
  </si>
  <si>
    <t>J_14_mental_health_condition_access_reason_strata_D_708_by_rural_urban</t>
  </si>
  <si>
    <t>J_14_mental_health_condition_access_reason_strata_709</t>
  </si>
  <si>
    <t>K_13_services_mhpss_strata_D_710_by_disability_children</t>
  </si>
  <si>
    <t>K_13_services_mhpss_strata_D_711_by_disability_level_3_4</t>
  </si>
  <si>
    <t>K_13_services_mhpss_strata_D_712_by_hohh_age_group</t>
  </si>
  <si>
    <t>K_13_services_mhpss_strata_D_713_by_hohh_sex</t>
  </si>
  <si>
    <t>K_13_services_mhpss_strata_D_714_by_hohh_sex_age</t>
  </si>
  <si>
    <t>K_13_services_mhpss_strata_D_715_by_hohh_sex_disability</t>
  </si>
  <si>
    <t>K_13_services_mhpss_strata_D_716_by_hohh_sex_displacement</t>
  </si>
  <si>
    <t>K_13_services_mhpss_strata_D_717_by_rural_urban</t>
  </si>
  <si>
    <t>K_13_services_mhpss_strata_718</t>
  </si>
  <si>
    <t>K_14_mhpss_services_barriers_strata_D_719_by_disability_children</t>
  </si>
  <si>
    <t>No barriers</t>
  </si>
  <si>
    <t>They don’t know that services are available</t>
  </si>
  <si>
    <t>Parents do not allow them</t>
  </si>
  <si>
    <t>They are busy with HH chore,</t>
  </si>
  <si>
    <t>Social workers from State institutions do not visit settlement often</t>
  </si>
  <si>
    <t>Difficulties to reach</t>
  </si>
  <si>
    <t>Always too many people/too long to wait</t>
  </si>
  <si>
    <t>The quality of services is not good</t>
  </si>
  <si>
    <t>Services are not accessible to children with disabilities/ UASCs</t>
  </si>
  <si>
    <t>Feel discriminated against</t>
  </si>
  <si>
    <t>Safety and security concerns (on the road)</t>
  </si>
  <si>
    <t>Safety and security concerns (fear of reprisals)</t>
  </si>
  <si>
    <t>Safety and privacy concern (do not trust the staff or trust that my information will be kept private)</t>
  </si>
  <si>
    <t>Financial constraints</t>
  </si>
  <si>
    <t>Distance (lack of transportation/ cannot afford transportation)</t>
  </si>
  <si>
    <t>Services are not always functional (opened half of the day or some days a week)</t>
  </si>
  <si>
    <t>Lack of information on CP services (uncertain of what type of help is available and offered)</t>
  </si>
  <si>
    <t>K_14_mhpss_services_barriers_strata_D_720_by_disability_level_3_4</t>
  </si>
  <si>
    <t>K_14_mhpss_services_barriers_strata_D_721_by_hohh_age_group</t>
  </si>
  <si>
    <t>K_14_mhpss_services_barriers_strata_D_722_by_hohh_sex</t>
  </si>
  <si>
    <t>K_14_mhpss_services_barriers_strata_D_723_by_hohh_sex_age</t>
  </si>
  <si>
    <t>K_14_mhpss_services_barriers_strata_D_724_by_hohh_sex_disability</t>
  </si>
  <si>
    <t>K_14_mhpss_services_barriers_strata_D_725_by_hohh_sex_displacement</t>
  </si>
  <si>
    <t>K_14_mhpss_services_barriers_strata_D_726_by_rural_urban</t>
  </si>
  <si>
    <t>K_14_mhpss_services_barriers_strata_727</t>
  </si>
  <si>
    <t>K_10_concerns_women_location_strata_D_728_by_disability_level_3_4</t>
  </si>
  <si>
    <t>There are no areas that women and girls avoid or feel unsafe</t>
  </si>
  <si>
    <t>Check points, recruitment or enlistment offices and other areas where armed men gather</t>
  </si>
  <si>
    <t>Train station</t>
  </si>
  <si>
    <t>Bus terminal</t>
  </si>
  <si>
    <t>On public transport (train, bus, tram)</t>
  </si>
  <si>
    <t>In their homes</t>
  </si>
  <si>
    <t>Markets</t>
  </si>
  <si>
    <t>Public toilets / latrines / wash facilities</t>
  </si>
  <si>
    <t>Distribution areas for assistance</t>
  </si>
  <si>
    <t>Social/community areas</t>
  </si>
  <si>
    <t>On their way to school</t>
  </si>
  <si>
    <t>On their way to women health centers</t>
  </si>
  <si>
    <t>Water points</t>
  </si>
  <si>
    <t>Decline to answer</t>
  </si>
  <si>
    <t>K_10_concerns_women_location_strata_D_729_by_displacement_status</t>
  </si>
  <si>
    <t>K_10_concerns_women_location_strata_D_730_by_displacement_status</t>
  </si>
  <si>
    <t>K_10_concerns_women_location_strata_D_731_by_hh_with_single_parent</t>
  </si>
  <si>
    <t>K_10_concerns_women_location_strata_D_732_by_hohh_sex</t>
  </si>
  <si>
    <t>K_10_concerns_women_location_strata_D_733_by_hohh_sex_age</t>
  </si>
  <si>
    <t>K_10_concerns_women_location_strata_D_734_by_hohh_sex_disability</t>
  </si>
  <si>
    <t>K_10_concerns_women_location_strata_D_735_by_hohh_sex_displacement</t>
  </si>
  <si>
    <t>K_10_concerns_women_location_strata_D_736_by_rural_urban</t>
  </si>
  <si>
    <t>K_10_concerns_women_location_strata_737</t>
  </si>
  <si>
    <t>K_12_services_women_strata_D_738_by_disability_level_3_4</t>
  </si>
  <si>
    <t>Psychosocial support for women and girls (how to seek help when under distress?)</t>
  </si>
  <si>
    <t>Recreational activities organized for women and girls</t>
  </si>
  <si>
    <t>Reproductive health services for women and girls</t>
  </si>
  <si>
    <t>Services offer for women and girls if they experience some form of violence</t>
  </si>
  <si>
    <t>Legal Services</t>
  </si>
  <si>
    <t>Women and Girls Friendly Spaces</t>
  </si>
  <si>
    <t>None of these services are available</t>
  </si>
  <si>
    <t>K_12_services_women_strata_D_739_by_displacement_status</t>
  </si>
  <si>
    <t>K_12_services_women_strata_D_740_by_hh_with_single_parent</t>
  </si>
  <si>
    <t>K_12_services_women_strata_D_741_by_hohh_age_group</t>
  </si>
  <si>
    <t>K_12_services_women_strata_D_742_by_hohh_sex</t>
  </si>
  <si>
    <t>K_12_services_women_strata_D_743_by_hohh_sex_age</t>
  </si>
  <si>
    <t>K_12_services_women_strata_D_744_by_hohh_sex_disability</t>
  </si>
  <si>
    <t>K_12_services_women_strata_D_745_by_hohh_sex_displacement</t>
  </si>
  <si>
    <t>K_12_services_women_strata_D_746_by_rural_urban</t>
  </si>
  <si>
    <t>K_12_services_women_strata_747</t>
  </si>
  <si>
    <t>K_15_documents_missing_strata_D_748_by_disability_level_3_4</t>
  </si>
  <si>
    <t>No: Every person has relevant core documents</t>
  </si>
  <si>
    <t>K_15_documents_missing___natoinal_idinternal_passport_prop</t>
  </si>
  <si>
    <t>Tax ID</t>
  </si>
  <si>
    <t>Pension Card</t>
  </si>
  <si>
    <t>Birth Certificate</t>
  </si>
  <si>
    <t>Labour Book</t>
  </si>
  <si>
    <t>K_15_documents_missing_strata_D_749_by_displacement_status</t>
  </si>
  <si>
    <t>K_15_documents_missing_strata_D_750_by_hohh_age_group</t>
  </si>
  <si>
    <t>K_15_documents_missing_strata_D_751_by_hohh_sex</t>
  </si>
  <si>
    <t>K_15_documents_missing_strata_D_752_by_hohh_sex_displacement</t>
  </si>
  <si>
    <t>K_15_documents_missing_strata_D_753_by_rural_urban</t>
  </si>
  <si>
    <t>K_15_documents_missing_strata_754</t>
  </si>
  <si>
    <t>K_16_legal_assistance_requirement_strata_D_755_by_disability_level_3_4</t>
  </si>
  <si>
    <t>No,</t>
  </si>
  <si>
    <t>Don’t know,</t>
  </si>
  <si>
    <t>Yes - to obtain identity documents</t>
  </si>
  <si>
    <t>Yes - to obtain civil documents (birth, death, marriage, divorce)</t>
  </si>
  <si>
    <t>Yes - to obtain property documentation</t>
  </si>
  <si>
    <t>Yes - to apply for compensation for damaged or destroyed property</t>
  </si>
  <si>
    <t>Yes - to access pensions</t>
  </si>
  <si>
    <t>Yes - to access social benefits</t>
  </si>
  <si>
    <t>Yes - to apply for subsidies</t>
  </si>
  <si>
    <t>Yes - other reason (please specify)</t>
  </si>
  <si>
    <t>K_16_legal_assistance_requirement_strata_D_756_by_displacement_status</t>
  </si>
  <si>
    <t>K_16_legal_assistance_requirement_strata_D_757_by_hh_with_single_parent</t>
  </si>
  <si>
    <t>K_16_legal_assistance_requirement_strata_D_758_by_hohh_age_group</t>
  </si>
  <si>
    <t>K_16_legal_assistance_requirement_strata_D_759_by_hohh_sex</t>
  </si>
  <si>
    <t>K_16_legal_assistance_requirement_strata_D_760_by_hohh_sex_displacement</t>
  </si>
  <si>
    <t>K_16_legal_assistance_requirement_strata_D_761_by_rural_urban</t>
  </si>
  <si>
    <t>K_16_legal_assistance_requirement_strata_762</t>
  </si>
  <si>
    <t>K_17_judicial_system_barriers_strata_D_763_by_disability_level_3_4</t>
  </si>
  <si>
    <t>No services available</t>
  </si>
  <si>
    <t>No court operational in the raion</t>
  </si>
  <si>
    <t>Bribes expected (unwilling/unable to pay)</t>
  </si>
  <si>
    <t>Transportation/distance constraints</t>
  </si>
  <si>
    <t>Length of the process/backlog</t>
  </si>
  <si>
    <t>Lack of civil ID documentation</t>
  </si>
  <si>
    <t>Lack of access to invidiual counselling or legal assistance</t>
  </si>
  <si>
    <t>Not applicable to household</t>
  </si>
  <si>
    <t>K_17_judicial_system_barriers_strata_D_764_by_displacement_status</t>
  </si>
  <si>
    <t>K_17_judicial_system_barriers_strata_D_765_by_hohh_age_group</t>
  </si>
  <si>
    <t>K_17_judicial_system_barriers_strata_D_766_by_hohh_sex</t>
  </si>
  <si>
    <t>K_17_judicial_system_barriers_strata_D_767_by_hohh_sex_displacement</t>
  </si>
  <si>
    <t>K_17_judicial_system_barriers_strata_D_768_by_rural_urban</t>
  </si>
  <si>
    <t>K_17_judicial_system_barriers_strata_769</t>
  </si>
  <si>
    <t>K_18_social_services_access_strata_D_770_by_disability_level_3_4</t>
  </si>
  <si>
    <t>no</t>
  </si>
  <si>
    <t>not_applicable</t>
  </si>
  <si>
    <t>yes</t>
  </si>
  <si>
    <t>distance_from_place_of_residence_to_social_service_centers_tsnaps_departments_of_social_protection_etc lack_of_access_to_invidiual_counselling_or_legal_assistance</t>
  </si>
  <si>
    <t>K_18_social_services_access_strata_D_771_by_displacement_status</t>
  </si>
  <si>
    <t>K_18_social_services_access_strata_D_772_by_hh_with_single_parent</t>
  </si>
  <si>
    <t>K_18_social_services_access_strata_D_773_by_hohh_age_group</t>
  </si>
  <si>
    <t>K_18_social_services_access_strata_D_774_by_hohh_sex</t>
  </si>
  <si>
    <t>K_18_social_services_access_strata_D_775_by_hohh_sex_age</t>
  </si>
  <si>
    <t>K_18_social_services_access_strata_D_776_by_hohh_sex_disability</t>
  </si>
  <si>
    <t>K_18_social_services_access_strata_D_777_by_hohh_sex_displacement</t>
  </si>
  <si>
    <t>K_18_social_services_access_strata_D_778_by_rural_urban</t>
  </si>
  <si>
    <t>K_18_social_services_access_strata_779</t>
  </si>
  <si>
    <t>K_19_social_services_barriers_strata_D_780_by_disability_level_3_4</t>
  </si>
  <si>
    <t>No information on availability of the services</t>
  </si>
  <si>
    <t>Distance from place of residence to social service centers (TSNAPs, Departments of Social Protection, etc.)</t>
  </si>
  <si>
    <t>Lack of civil documentation</t>
  </si>
  <si>
    <t>Discrimination</t>
  </si>
  <si>
    <t>K_19_social_services_barriers_strata_D_781_by_displacement_status</t>
  </si>
  <si>
    <t>K_19_social_services_barriers_strata_D_782_by_hh_with_single_parent</t>
  </si>
  <si>
    <t>K_19_social_services_barriers_strata_D_783_by_hohh_age_group</t>
  </si>
  <si>
    <t>K_19_social_services_barriers_strata_D_784_by_hohh_sex</t>
  </si>
  <si>
    <t>K_19_social_services_barriers_strata_D_785_by_hohh_sex_age</t>
  </si>
  <si>
    <t>K_19_social_services_barriers_strata_D_786_by_hohh_sex_disability</t>
  </si>
  <si>
    <t>K_19_social_services_barriers_strata_D_787_by_hohh_sex_displacement</t>
  </si>
  <si>
    <t>K_19_social_services_barriers_strata_D_788_by_rural_urban</t>
  </si>
  <si>
    <t>K_19_social_services_barriers_strata_789</t>
  </si>
  <si>
    <t>K_4_concerns_property_strata_D_790_by_disability_level_3_4</t>
  </si>
  <si>
    <t>Damaged housing</t>
  </si>
  <si>
    <t>Destroyed housing</t>
  </si>
  <si>
    <t>Damage or destroyed property other than residential real estate</t>
  </si>
  <si>
    <t>Looting of private property</t>
  </si>
  <si>
    <t>Land contaminated with mines/UXO</t>
  </si>
  <si>
    <t>Property is unlawfully occupied by others</t>
  </si>
  <si>
    <t>Housing and/or land is used for military purposes</t>
  </si>
  <si>
    <t>Property owners do not have an access to it due to the military restrictions, active hostilities, location in NGCA</t>
  </si>
  <si>
    <t>Lack of documents proving ownership of housing</t>
  </si>
  <si>
    <t>Mortgage payments for conflict-affected housing</t>
  </si>
  <si>
    <t>Rental disputes (landlord/tenant problems)</t>
  </si>
  <si>
    <t>Eviction from collective centers</t>
  </si>
  <si>
    <t>Inadequate living conditions in collective centers</t>
  </si>
  <si>
    <t>No social housing available in the area</t>
  </si>
  <si>
    <t>No affordable housing for rent available in the area</t>
  </si>
  <si>
    <t>Rules and processes on housing and land not clear or changing</t>
  </si>
  <si>
    <t>Eviction</t>
  </si>
  <si>
    <t>Other</t>
  </si>
  <si>
    <t>No concern</t>
  </si>
  <si>
    <t>K_4_concerns_property_strata_D_791_by_displacement_status</t>
  </si>
  <si>
    <t>K_4_concerns_property_strata_D_792_by_hh_with_single_parent</t>
  </si>
  <si>
    <t>K_4_concerns_property_strata_D_793_by_hohh_age_group</t>
  </si>
  <si>
    <t>K_4_concerns_property_strata_D_794_by_hohh_sex</t>
  </si>
  <si>
    <t>K_4_concerns_property_strata_D_795_by_hohh_sex_displacement</t>
  </si>
  <si>
    <t>K_4_concerns_property_strata_D_796_by_rural_urban</t>
  </si>
  <si>
    <t>K_4_concerns_property_strata_797</t>
  </si>
  <si>
    <t>K_5_concerns_security_strata_D_798_by_disability_level_3_4</t>
  </si>
  <si>
    <t>No safety and security concern</t>
  </si>
  <si>
    <t>Armed violence/Shelling</t>
  </si>
  <si>
    <t>Presence of landmines/UXO</t>
  </si>
  <si>
    <t>Attacks on Civilian Facilities (schools, hospitals)</t>
  </si>
  <si>
    <t>Insecure environment due to crime</t>
  </si>
  <si>
    <t>Harassment to disclose information</t>
  </si>
  <si>
    <t>Abduction or forced disappearance</t>
  </si>
  <si>
    <t>Presence of military actors</t>
  </si>
  <si>
    <t>Arbitrary arrest and/or detention</t>
  </si>
  <si>
    <t>Social tension in the community</t>
  </si>
  <si>
    <t>K_5_concerns_security_strata_D_799_by_displacement_status</t>
  </si>
  <si>
    <t>K_5_concerns_security_strata_D_800_by_hh_with_single_parent</t>
  </si>
  <si>
    <t>K_5_concerns_security_strata_D_801_by_hohh_age_group</t>
  </si>
  <si>
    <t>K_5_concerns_security_strata_D_802_by_hohh_sex</t>
  </si>
  <si>
    <t>K_5_concerns_security_strata_D_803_by_hohh_sex_displacement</t>
  </si>
  <si>
    <t>K_5_concerns_security_strata_D_804_by_rural_urban</t>
  </si>
  <si>
    <t>K_5_concerns_security_strata_805</t>
  </si>
  <si>
    <t>K_6_explosives_affecting_livelihoods_strata_D_806_by_disability_level_3_4</t>
  </si>
  <si>
    <t>Yes - Presence of landmines/UXO is affecting livelihood of many people (51-100%)</t>
  </si>
  <si>
    <t>Yes - Presence of landmines/UXO is affecting livelihood of some people (1-50%)</t>
  </si>
  <si>
    <t>Don’t Know</t>
  </si>
  <si>
    <t>No - Presence of landmines/UXO is not affecting livelihood of anyone (0%)</t>
  </si>
  <si>
    <t>No - Landmines/UXO are not present in my community</t>
  </si>
  <si>
    <t>K_6_explosives_affecting_livelihoods_strata_D_807_by_displacement_status</t>
  </si>
  <si>
    <t>K_6_explosives_affecting_livelihoods_strata_D_808_by_hohh_age_group</t>
  </si>
  <si>
    <t>K_6_explosives_affecting_livelihoods_strata_D_809_by_hohh_sex</t>
  </si>
  <si>
    <t>K_6_explosives_affecting_livelihoods_strata_D_810_by_hohh_sex_displacement</t>
  </si>
  <si>
    <t>K_6_explosives_affecting_livelihoods_strata_D_811_by_rural_urban</t>
  </si>
  <si>
    <t>K_6_explosives_affecting_livelihoods_strata_812</t>
  </si>
  <si>
    <t>K_7_explosives_training_strata_D_813_by_disability_level_3_4</t>
  </si>
  <si>
    <t>Yes adaquate briefing</t>
  </si>
  <si>
    <t>Yes but more education required</t>
  </si>
  <si>
    <t>Don't know.</t>
  </si>
  <si>
    <t>K_7_explosives_training_strata_D_814_by_displacement_status</t>
  </si>
  <si>
    <t>K_7_explosives_training_strata_D_815_by_hohh_age_group</t>
  </si>
  <si>
    <t>K_7_explosives_training_strata_D_816_by_hohh_sex</t>
  </si>
  <si>
    <t>K_7_explosives_training_strata_D_817_by_hohh_sex_displacement</t>
  </si>
  <si>
    <t>K_7_explosives_training_strata_D_818_by_rural_urban</t>
  </si>
  <si>
    <t>K_7_explosives_training_strata_819</t>
  </si>
  <si>
    <t>K_8_explosives_injured_killed_strata_D_820_by_disability_level_3_4</t>
  </si>
  <si>
    <t>Yes. Elderly Women (60+) Injured</t>
  </si>
  <si>
    <t>Yes. Elderly Men(60+) Injured</t>
  </si>
  <si>
    <t>Yes. Elderly Women (60+) Killed</t>
  </si>
  <si>
    <t>Yes. Elderly Men(60+) Killed</t>
  </si>
  <si>
    <t>No person was injured or killed</t>
  </si>
  <si>
    <t>Yes. Girls (age &lt;17 years) Injured</t>
  </si>
  <si>
    <t>Yes. Boys (age &lt;17 years) Injured</t>
  </si>
  <si>
    <t>Yes. Women (18-59) Injured</t>
  </si>
  <si>
    <t>Yes. Men (18-59) Injured</t>
  </si>
  <si>
    <t>Yes. Girls (age &lt;17 years) Killed</t>
  </si>
  <si>
    <t>Yes. Boys (age &lt;17 years) Killed</t>
  </si>
  <si>
    <t>Yes. Women (18-59) Killed</t>
  </si>
  <si>
    <t>Yes. Men (18-59) Killed</t>
  </si>
  <si>
    <t>K_8_explosives_injured_killed_strata_D_821_by_displacement_status</t>
  </si>
  <si>
    <t>K_8_explosives_injured_killed_strata_D_822_by_hohh_age_group</t>
  </si>
  <si>
    <t>K_8_explosives_injured_killed_strata_D_823_by_hohh_sex</t>
  </si>
  <si>
    <t>K_8_explosives_injured_killed_strata_D_824_by_hohh_sex_displacement</t>
  </si>
  <si>
    <t>K_8_explosives_injured_killed_strata_D_825_by_rural_urban</t>
  </si>
  <si>
    <t>K_8_explosives_injured_killed_strata_826</t>
  </si>
  <si>
    <t>K_9_concerns_women_strata_D_827_by_disability_level_3_4</t>
  </si>
  <si>
    <t>K_9_concerns_women_strata_D_828_by_displacement_status</t>
  </si>
  <si>
    <t>K_9_concerns_women_strata_D_829_by_hh_with_single_parent</t>
  </si>
  <si>
    <t>K_9_concerns_women_strata_D_830_by_hohh_sex</t>
  </si>
  <si>
    <t>K_9_concerns_women_strata_D_831_by_hohh_sex_age</t>
  </si>
  <si>
    <t>K_9_concerns_women_strata_D_832_by_hohh_sex_disability</t>
  </si>
  <si>
    <t>K_9_concerns_women_strata_D_833_by_hohh_sex_displacement</t>
  </si>
  <si>
    <t>K_9_concerns_women_strata_D_834_by_rural_urban</t>
  </si>
  <si>
    <t>K_9_concerns_women_strata_835</t>
  </si>
  <si>
    <t>G_3_1_rcsi_cheaper_food_strata_836</t>
  </si>
  <si>
    <t>0</t>
  </si>
  <si>
    <t>1</t>
  </si>
  <si>
    <t>2</t>
  </si>
  <si>
    <t>3</t>
  </si>
  <si>
    <t>4</t>
  </si>
  <si>
    <t>5</t>
  </si>
  <si>
    <t>6</t>
  </si>
  <si>
    <t>7</t>
  </si>
  <si>
    <t>G_3_1_rcsi_cheaper_food_strata_D_837_by_disability_level_3_4</t>
  </si>
  <si>
    <t>G_3_1_rcsi_cheaper_food_strata_D_838_by_displacement_status</t>
  </si>
  <si>
    <t>G_3_1_rcsi_cheaper_food_strata_D_839_by_hohh_age_group</t>
  </si>
  <si>
    <t>G_3_1_rcsi_cheaper_food_strata_D_840_by_hohh_sex</t>
  </si>
  <si>
    <t>G_3_1_rcsi_cheaper_food_strata_D_841_by_rural_urban</t>
  </si>
  <si>
    <t>G_3_2_rcsi_borrow_food_strata_842</t>
  </si>
  <si>
    <t>G_3_2_rcsi_borrow_food_strata_D_843_by_disability_level_3_4</t>
  </si>
  <si>
    <t>G_3_2_rcsi_borrow_food_strata_D_844_by_displacement_status</t>
  </si>
  <si>
    <t>G_3_2_rcsi_borrow_food_strata_D_845_by_hohh_age_group</t>
  </si>
  <si>
    <t>G_3_2_rcsi_borrow_food_strata_D_846_by_hohh_sex</t>
  </si>
  <si>
    <t>G_3_2_rcsi_borrow_food_strata_D_847_by_rural_urban</t>
  </si>
  <si>
    <t>G_3_3_rcsi_limit_portion_strata_848</t>
  </si>
  <si>
    <t>G_3_3_rcsi_limit_portion_strata_D_849_by_disability_level_3_4</t>
  </si>
  <si>
    <t>G_3_3_rcsi_limit_portion_strata_D_850_by_displacement_status</t>
  </si>
  <si>
    <t>G_3_3_rcsi_limit_portion_strata_D_851_by_hohh_age_group</t>
  </si>
  <si>
    <t>G_3_3_rcsi_limit_portion_strata_D_852_by_hohh_sex</t>
  </si>
  <si>
    <t>G_3_3_rcsi_limit_portion_strata_D_853_by_rural_urban</t>
  </si>
  <si>
    <t>G_3_4_rcsi_restrict_consumption_adults_strata_854</t>
  </si>
  <si>
    <t>G_3_4_rcsi_restrict_consumption_adults_strata_D_855_by_disability_level_3_4</t>
  </si>
  <si>
    <t>G_3_4_rcsi_restrict_consumption_adults_strata_D_856_by_displacement_status</t>
  </si>
  <si>
    <t>G_3_4_rcsi_restrict_consumption_adults_strata_D_857_by_hohh_age_group</t>
  </si>
  <si>
    <t>G_3_4_rcsi_restrict_consumption_adults_strata_D_858_by_hohh_sex</t>
  </si>
  <si>
    <t>G_3_4_rcsi_restrict_consumption_adults_strata_D_859_by_rural_urban</t>
  </si>
  <si>
    <t>G_3_5_rcsi_reduce_meals_number_strata_860</t>
  </si>
  <si>
    <t>G_3_5_rcsi_reduce_meals_number_strata_D_861_by_disability_level_3_4</t>
  </si>
  <si>
    <t>G_3_5_rcsi_reduce_meals_number_strata_D_862_by_displacement_status</t>
  </si>
  <si>
    <t>G_3_5_rcsi_reduce_meals_number_strata_D_863_by_hohh_age_group</t>
  </si>
  <si>
    <t>G_3_5_rcsi_reduce_meals_number_strata_D_864_by_hohh_sex</t>
  </si>
  <si>
    <t>G_3_5_rcsi_reduce_meals_number_strata_D_865_by_rural_urban</t>
  </si>
  <si>
    <t>rcsi_score_strata_866</t>
  </si>
  <si>
    <t>Phase 1</t>
  </si>
  <si>
    <t>Phase 2</t>
  </si>
  <si>
    <t>Phase 3</t>
  </si>
  <si>
    <t>rcsi_score_strata_D_867_by_disability_level_3_4</t>
  </si>
  <si>
    <t>rcsi_score_strata_D_868_by_displacement_status</t>
  </si>
  <si>
    <t>rcsi_score_strata_D_869_by_hohh_age_group</t>
  </si>
  <si>
    <t>rcsi_score_strata_D_870_by_hohh_sex</t>
  </si>
  <si>
    <t>rcsi_score_strata_D_871_by_rural_urban</t>
  </si>
  <si>
    <t>D_1_shelter_type_strata_D_872_by_displacement_status</t>
  </si>
  <si>
    <t>Apartment in apartment block</t>
  </si>
  <si>
    <t>Collective site / public building</t>
  </si>
  <si>
    <t>Detached house</t>
  </si>
  <si>
    <t>Non-regulated or government-approved building</t>
  </si>
  <si>
    <t>D_1_shelter_type_strata_D_873_by_hohh_age_group</t>
  </si>
  <si>
    <t>D_1_shelter_type_strata_D_874_by_hohh_sex</t>
  </si>
  <si>
    <t>D_1_shelter_type_strata_D_875_by_hohh_sex_displacement</t>
  </si>
  <si>
    <t>D_1_shelter_type_strata_D_876_by_rural_urban</t>
  </si>
  <si>
    <t>D_1_shelter_type_strata_877</t>
  </si>
  <si>
    <t>D_10_shelter_conflict_damage_type_strata_D_878_by_disability_level_3_4</t>
  </si>
  <si>
    <t>Minor Damage to roof (cracks, openings, partial collapse)</t>
  </si>
  <si>
    <t>Minor Damage to windows and/or doors (missing, broken, unable to shut properly)</t>
  </si>
  <si>
    <t>Minor Damage to walls</t>
  </si>
  <si>
    <t>Major Damage to roof (cracks, openings, partial collapse)</t>
  </si>
  <si>
    <t>Major Damage to windows and/or doors (missing, broken, unable to shut properly)</t>
  </si>
  <si>
    <t>Major Damage to walls</t>
  </si>
  <si>
    <t>Damage to gas or electric supply</t>
  </si>
  <si>
    <t>Damage to water supply</t>
  </si>
  <si>
    <t>Damage to sewage system</t>
  </si>
  <si>
    <t>Damage to heating system</t>
  </si>
  <si>
    <t>Unrepairable damage / unsafe for living</t>
  </si>
  <si>
    <t>Other, specify</t>
  </si>
  <si>
    <t>D_10_shelter_conflict_damage_type_strata_D_879_by_displacement_status</t>
  </si>
  <si>
    <t>D_10_shelter_conflict_damage_type_strata_D_880_by_hohh_age_group</t>
  </si>
  <si>
    <t>D_10_shelter_conflict_damage_type_strata_D_881_by_hohh_sex</t>
  </si>
  <si>
    <t>D_10_shelter_conflict_damage_type_strata_D_882_by_hohh_sex_displacement</t>
  </si>
  <si>
    <t>D_10_shelter_conflict_damage_type_strata_D_883_by_rural_urban</t>
  </si>
  <si>
    <t>D_10_shelter_conflict_damage_type_strata_884</t>
  </si>
  <si>
    <t>D_11_shelter_conflict_damage_registration_diia_strata_D_885_by_disability_level_3_4</t>
  </si>
  <si>
    <t>Yes, Submitted through centres for provision of administrative services</t>
  </si>
  <si>
    <t>Yes, submitted through Diia-portal</t>
  </si>
  <si>
    <t>D_11_shelter_conflict_damage_registration_diia_strata_D_886_by_displacement_status</t>
  </si>
  <si>
    <t>D_11_shelter_conflict_damage_registration_diia_strata_D_887_by_hohh_age_group</t>
  </si>
  <si>
    <t>D_11_shelter_conflict_damage_registration_diia_strata_D_888_by_hohh_sex</t>
  </si>
  <si>
    <t>D_11_shelter_conflict_damage_registration_diia_strata_D_889_by_hohh_sex_displacement</t>
  </si>
  <si>
    <t>D_11_shelter_conflict_damage_registration_diia_strata_D_890_by_rural_urban</t>
  </si>
  <si>
    <t>D_11_shelter_conflict_damage_registration_diia_strata_891</t>
  </si>
  <si>
    <t>D_12_shelter_conflict_damage_registration_strata_D_892_by_disability_level_3_4</t>
  </si>
  <si>
    <t>Yes, applied to the local authorities, and received an act of damage or other document confirming the damages</t>
  </si>
  <si>
    <t>No, have not applied</t>
  </si>
  <si>
    <t>Yes, applied to local authorities, damage assessment has been scheduled/conducted, but no documents received to confirm damage yet</t>
  </si>
  <si>
    <t>Yes, applied to local authorities, they refused to conduct damage assessment</t>
  </si>
  <si>
    <t>D_12_shelter_conflict_damage_registration_strata_D_893_by_displacement_status</t>
  </si>
  <si>
    <t>D_12_shelter_conflict_damage_registration_strata_D_894_by_hohh_age_group</t>
  </si>
  <si>
    <t>D_12_shelter_conflict_damage_registration_strata_D_895_by_hohh_sex</t>
  </si>
  <si>
    <t>D_12_shelter_conflict_damage_registration_strata_D_896_by_hohh_sex_displacement</t>
  </si>
  <si>
    <t>D_12_shelter_conflict_damage_registration_strata_D_897_by_rural_urban</t>
  </si>
  <si>
    <t>D_12_shelter_conflict_damage_registration_strata_898</t>
  </si>
  <si>
    <t>D_13_main_heating_source_strata_D_899_by_disability_level_3_4</t>
  </si>
  <si>
    <t>Central heating</t>
  </si>
  <si>
    <t>Centralized Gas</t>
  </si>
  <si>
    <t>Coal</t>
  </si>
  <si>
    <t>Electricity</t>
  </si>
  <si>
    <t>No heating</t>
  </si>
  <si>
    <t>Wood</t>
  </si>
  <si>
    <t>Briquettes (coal)</t>
  </si>
  <si>
    <t>Briquettes (Not coal)</t>
  </si>
  <si>
    <t>D_13_main_heating_source_strata_D_900_by_displacement_status</t>
  </si>
  <si>
    <t>D_13_main_heating_source_strata_D_901_by_hohh_age_group</t>
  </si>
  <si>
    <t>D_13_main_heating_source_strata_D_902_by_hohh_sex</t>
  </si>
  <si>
    <t>D_13_main_heating_source_strata_D_903_by_hohh_sex_displacement</t>
  </si>
  <si>
    <t>D_13_main_heating_source_strata_D_904_by_rural_urban</t>
  </si>
  <si>
    <t>D_13_main_heating_source_strata_905</t>
  </si>
  <si>
    <t>D_14_utility_services_interruption_strata_D_906_by_disability_level_3_4</t>
  </si>
  <si>
    <t>No interruptions experienced</t>
  </si>
  <si>
    <t>Sewage</t>
  </si>
  <si>
    <t>Centralized hot water supply</t>
  </si>
  <si>
    <t>Centralized cold water supply</t>
  </si>
  <si>
    <t>Mains electricity</t>
  </si>
  <si>
    <t>Centralized gas</t>
  </si>
  <si>
    <t>Wired internet</t>
  </si>
  <si>
    <t>D_14_utility_services_interruption_strata_D_907_by_displacement_status</t>
  </si>
  <si>
    <t>D_14_utility_services_interruption_strata_D_908_by_hohh_age_group</t>
  </si>
  <si>
    <t>D_14_utility_services_interruption_strata_D_909_by_hohh_sex</t>
  </si>
  <si>
    <t>D_14_utility_services_interruption_strata_D_910_by_hohh_sex_displacement</t>
  </si>
  <si>
    <t>D_14_utility_services_interruption_strata_D_911_by_rural_urban</t>
  </si>
  <si>
    <t>D_14_utility_services_interruption_strata_912</t>
  </si>
  <si>
    <t>D_15_winter_nfi_strata_D_913_by_disability_level_3_4</t>
  </si>
  <si>
    <t>Winter jacket</t>
  </si>
  <si>
    <t>Winter boots</t>
  </si>
  <si>
    <t>Winter clothes</t>
  </si>
  <si>
    <t>Winter underwear</t>
  </si>
  <si>
    <t>Mattress</t>
  </si>
  <si>
    <t>Bedsheets</t>
  </si>
  <si>
    <t>Towel set</t>
  </si>
  <si>
    <t>Blanket</t>
  </si>
  <si>
    <t>Heating appliances (fuel, coal, gas)</t>
  </si>
  <si>
    <t>Fuel for heating (coal, firewood, liquid gas)</t>
  </si>
  <si>
    <t>Kitchen utensils</t>
  </si>
  <si>
    <t>Power-bank lamps</t>
  </si>
  <si>
    <t>Each member of the HH has all mentioned items</t>
  </si>
  <si>
    <t>D_15_winter_nfi_strata_D_914_by_displacement_status</t>
  </si>
  <si>
    <t>D_15_winter_nfi_strata_D_915_by_hohh_age_group</t>
  </si>
  <si>
    <t>D_15_winter_nfi_strata_D_916_by_hohh_sex</t>
  </si>
  <si>
    <t>D_15_winter_nfi_strata_D_917_by_hohh_sex_displacement</t>
  </si>
  <si>
    <t>D_15_winter_nfi_strata_D_918_by_rural_urban</t>
  </si>
  <si>
    <t>D_15_winter_nfi_strata_919</t>
  </si>
  <si>
    <t>D_16_public_bomb_shelter_location_strata_D_920_by_disability_level_3_4</t>
  </si>
  <si>
    <t>I am not aware of the location of the nearest bomb shelter</t>
  </si>
  <si>
    <t>No public bomb shelter in the settlement</t>
  </si>
  <si>
    <t>Public or bomb shelter is more than a 10-minute walk away</t>
  </si>
  <si>
    <t>Public or bomb shelter located less than a 10-min walk from the shelter</t>
  </si>
  <si>
    <t>D_16_public_bomb_shelter_location_strata_D_921_by_displacement_status</t>
  </si>
  <si>
    <t>D_16_public_bomb_shelter_location_strata_D_922_by_hohh_age_group</t>
  </si>
  <si>
    <t>D_16_public_bomb_shelter_location_strata_D_923_by_hohh_sex</t>
  </si>
  <si>
    <t>D_16_public_bomb_shelter_location_strata_D_924_by_hohh_sex_displacement</t>
  </si>
  <si>
    <t>D_16_public_bomb_shelter_location_strata_D_925_by_rural_urban</t>
  </si>
  <si>
    <t>D_16_public_bomb_shelter_location_strata_926</t>
  </si>
  <si>
    <t>D_17_air_raid_alert_behaviour_strata_D_927_by_disability_level_3_4</t>
  </si>
  <si>
    <t>Seek a public bomb shelter</t>
  </si>
  <si>
    <t>Seek a secury basement of own building</t>
  </si>
  <si>
    <t>Seek a place between two walls in the apartment/building</t>
  </si>
  <si>
    <t>Do nothing</t>
  </si>
  <si>
    <t>D_17_air_raid_alert_behaviour_strata_D_928_by_displacement_status</t>
  </si>
  <si>
    <t>D_17_air_raid_alert_behaviour_strata_D_929_by_hohh_age_group</t>
  </si>
  <si>
    <t>D_17_air_raid_alert_behaviour_strata_D_930_by_hohh_sex</t>
  </si>
  <si>
    <t>D_17_air_raid_alert_behaviour_strata_D_931_by_hohh_sex_displacement</t>
  </si>
  <si>
    <t>D_17_air_raid_alert_behaviour_strata_D_932_by_rural_urban</t>
  </si>
  <si>
    <t>D_17_air_raid_alert_behaviour_strata_933</t>
  </si>
  <si>
    <t>D_2_accomodation_ownership_strata_D_934_by_displacement_status</t>
  </si>
  <si>
    <t>No, hosted, free accommodation, free utilities</t>
  </si>
  <si>
    <t>No, hosted, free accommodation, paying utilities</t>
  </si>
  <si>
    <t>No, rented accommodation (paying for accommodation, utilities)</t>
  </si>
  <si>
    <t>Yes, owned accommodation</t>
  </si>
  <si>
    <t>D_2_accomodation_ownership_strata_D_935_by_hohh_age_group</t>
  </si>
  <si>
    <t>D_2_accomodation_ownership_strata_D_936_by_hohh_sex</t>
  </si>
  <si>
    <t>D_2_accomodation_ownership_strata_D_937_by_hohh_sex_displacement</t>
  </si>
  <si>
    <t>D_2_accomodation_ownership_strata_D_938_by_rural_urban</t>
  </si>
  <si>
    <t>D_2_accomodation_ownership_strata_939</t>
  </si>
  <si>
    <t>D_3_accomodation_ownership_documents_strata_D_940_by_displacement_status</t>
  </si>
  <si>
    <t>prefer not to answer</t>
  </si>
  <si>
    <t>D_3_accomodation_ownership_documents_strata_D_941_by_hohh_age_group</t>
  </si>
  <si>
    <t>D_3_accomodation_ownership_documents_strata_D_942_by_hohh_sex</t>
  </si>
  <si>
    <t>D_3_accomodation_ownership_documents_strata_D_943_by_hohh_sex_displacement</t>
  </si>
  <si>
    <t>D_3_accomodation_ownership_documents_strata_D_944_by_rural_urban</t>
  </si>
  <si>
    <t>D_3_accomodation_ownership_documents_strata_945</t>
  </si>
  <si>
    <t>D_4_accomodation_rental_agreement_strata_D_946_by_displacement_status</t>
  </si>
  <si>
    <t>D_4_accomodation_rental_agreement_strata_D_947_by_hohh_age_group</t>
  </si>
  <si>
    <t>D_4_accomodation_rental_agreement_strata_D_948_by_hohh_sex</t>
  </si>
  <si>
    <t>D_4_accomodation_rental_agreement_strata_D_949_by_hohh_sex_displacement</t>
  </si>
  <si>
    <t>D_4_accomodation_rental_agreement_strata_D_950_by_rural_urban</t>
  </si>
  <si>
    <t>D_4_accomodation_rental_agreement_strata_951</t>
  </si>
  <si>
    <t>D_5_hh_rent_paying_ability_strata_D_952_by_disability_level_3_4</t>
  </si>
  <si>
    <t>D_5_hh_rent_paying_ability_strata_D_953_by_displacement_status</t>
  </si>
  <si>
    <t>D_5_hh_rent_paying_ability_strata_D_954_by_hohh_age_group</t>
  </si>
  <si>
    <t>D_5_hh_rent_paying_ability_strata_D_955_by_hohh_sex</t>
  </si>
  <si>
    <t>D_5_hh_rent_paying_ability_strata_D_956_by_hohh_sex_age</t>
  </si>
  <si>
    <t>D_5_hh_rent_paying_ability_strata_D_957_by_hohh_sex_disability</t>
  </si>
  <si>
    <t>D_5_hh_rent_paying_ability_strata_D_958_by_hohh_sex_displacement</t>
  </si>
  <si>
    <t>D_5_hh_rent_paying_ability_strata_D_959_by_rural_urban</t>
  </si>
  <si>
    <t>D_5_hh_rent_paying_ability_strata_960</t>
  </si>
  <si>
    <t>D_6_hh_rent_paying_delay_strata_D_961_by_disability_level_3_4</t>
  </si>
  <si>
    <t>D_6_hh_rent_paying_delay_strata_D_962_by_displacement_status</t>
  </si>
  <si>
    <t>D_6_hh_rent_paying_delay_strata_D_963_by_hohh_age_group</t>
  </si>
  <si>
    <t>D_6_hh_rent_paying_delay_strata_D_964_by_hohh_sex</t>
  </si>
  <si>
    <t>D_6_hh_rent_paying_delay_strata_D_965_by_hohh_sex_displacement</t>
  </si>
  <si>
    <t>D_6_hh_rent_paying_delay_strata_D_966_by_rural_urban</t>
  </si>
  <si>
    <t>D_6_hh_rent_paying_delay_strata_967</t>
  </si>
  <si>
    <t>D_7_shelter_issues_strata_D_968_by_disability_level_3_4</t>
  </si>
  <si>
    <t>Lack of insulation from cold</t>
  </si>
  <si>
    <t>Leaks during rain</t>
  </si>
  <si>
    <t>Limited ventilation (no air circulation unless main entrance is open)</t>
  </si>
  <si>
    <t>Presence of dirt or debris</t>
  </si>
  <si>
    <t>Unsafe (doors or windows missing, broken, unable to shut properly, cracks in roof or walls)</t>
  </si>
  <si>
    <t>Lack of water supply</t>
  </si>
  <si>
    <t>Defective or unemptied sceptic systems</t>
  </si>
  <si>
    <t>Lack of or defective sewage system</t>
  </si>
  <si>
    <t>Total collapse or shelter too damaged for living</t>
  </si>
  <si>
    <t>None of the above</t>
  </si>
  <si>
    <t>D_7_shelter_issues_strata_D_969_by_displacement_status</t>
  </si>
  <si>
    <t>D_7_shelter_issues_strata_D_970_by_hohh_age_group</t>
  </si>
  <si>
    <t>D_7_shelter_issues_strata_D_971_by_hohh_sex</t>
  </si>
  <si>
    <t>D_7_shelter_issues_strata_D_972_by_hohh_sex_displacement</t>
  </si>
  <si>
    <t>D_7_shelter_issues_strata_D_973_by_rural_urban</t>
  </si>
  <si>
    <t>D_7_shelter_issues_strata_974</t>
  </si>
  <si>
    <t>D_8_living_conditions_issues_strata_D_975_by_disability_level_3_4</t>
  </si>
  <si>
    <t>At least one member of the household has to sleep outside or on the floor (insufficient space, insufficient sleeping mats/mattress)</t>
  </si>
  <si>
    <t>Lack of cooking facilities</t>
  </si>
  <si>
    <t>Unable to store water properly (lack of water-storage facilities)</t>
  </si>
  <si>
    <t>Unable to adequately wash (lack of bathing facilities, bathing facilities unsafe),</t>
  </si>
  <si>
    <t>Unable to adequately perform general personal hygiene (insufficient hygiene items, i.e. toothpaste, soap, menstural pads)</t>
  </si>
  <si>
    <t>Does not feel protected in the Shelter (Unable to lock home securely, insufficient light inside or outside, overall sentiment)</t>
  </si>
  <si>
    <t>Insufficient privacy (no partitions, doors)</t>
  </si>
  <si>
    <t>Unable to keep warm or cool (no or dysfunctional temperature regulating devices, insufficient winter clothes)</t>
  </si>
  <si>
    <t>Unable to wash/dry clothes</t>
  </si>
  <si>
    <t>D_8_living_conditions_issues_strata_D_976_by_displacement_status</t>
  </si>
  <si>
    <t>D_8_living_conditions_issues_strata_D_977_by_hohh_age_group</t>
  </si>
  <si>
    <t>D_8_living_conditions_issues_strata_D_978_by_hohh_sex</t>
  </si>
  <si>
    <t>D_8_living_conditions_issues_strata_D_979_by_hohh_sex_displacement</t>
  </si>
  <si>
    <t>D_8_living_conditions_issues_strata_D_980_by_rural_urban</t>
  </si>
  <si>
    <t>D_8_living_conditions_issues_strata_981</t>
  </si>
  <si>
    <t>D_9_shelter_conflict_damage_strata_D_982_by_disability_level_3_4</t>
  </si>
  <si>
    <t>D_9_shelter_conflict_damage_strata_D_983_by_displacement_status</t>
  </si>
  <si>
    <t>D_9_shelter_conflict_damage_strata_D_984_by_hohh_age_group</t>
  </si>
  <si>
    <t>D_9_shelter_conflict_damage_strata_D_985_by_hohh_sex</t>
  </si>
  <si>
    <t>D_9_shelter_conflict_damage_strata_D_986_by_hohh_sex_displacement</t>
  </si>
  <si>
    <t>D_9_shelter_conflict_damage_strata_D_987_by_rural_urban</t>
  </si>
  <si>
    <t>D_9_shelter_conflict_damage_strata_988</t>
  </si>
  <si>
    <t>A_11_hh_member_employment_strata_D_989_by_disability_level_3_4</t>
  </si>
  <si>
    <t>doing_housework_looking_after_children_or_other_persons_unpaid</t>
  </si>
  <si>
    <t>in_military_service</t>
  </si>
  <si>
    <t>in_paid_work_daily_labour</t>
  </si>
  <si>
    <t>in_paid_work_permanent_job_with_annualmonthlyweekly_wage</t>
  </si>
  <si>
    <t>in_paid_work_temporary_job_with_weeklydailymonthly_wage</t>
  </si>
  <si>
    <t>other</t>
  </si>
  <si>
    <t>permanently_sick_or_disabled_cant_work</t>
  </si>
  <si>
    <t>retired_but_still_working_to_receive_additional_income_or_just_prefer_working</t>
  </si>
  <si>
    <t>retired_not_working</t>
  </si>
  <si>
    <t>student_not_working</t>
  </si>
  <si>
    <t>unemployed_and_actively_looking_for_a_job_in_the_last_30_days</t>
  </si>
  <si>
    <t>unemployed_wanting_a_job_but_not_actively_looking_for_it</t>
  </si>
  <si>
    <t>unofficially_employed_informal_work</t>
  </si>
  <si>
    <t>student_and_in_paid_work</t>
  </si>
  <si>
    <t>income_from_own_business_or_commerce</t>
  </si>
  <si>
    <t>A_11_hh_member_employment_strata_D_990_by_displacement_status</t>
  </si>
  <si>
    <t>A_11_hh_member_employment_strata_D_991_by_hohh_age_group</t>
  </si>
  <si>
    <t>A_11_hh_member_employment_strata_D_992_by_hohh_sex</t>
  </si>
  <si>
    <t>A_11_hh_member_employment_strata_993</t>
  </si>
  <si>
    <t>A_12_hohh_unemployed_reason_strata_D_994_by_displacement_status</t>
  </si>
  <si>
    <t>Lack of relevant vacancies in the settlement</t>
  </si>
  <si>
    <t>Cost cutting by employer</t>
  </si>
  <si>
    <t>End of the contract</t>
  </si>
  <si>
    <t>Closing the enterprise</t>
  </si>
  <si>
    <t>Health reasons</t>
  </si>
  <si>
    <t>Personal/family reasons</t>
  </si>
  <si>
    <t>No employment opportunities in settlement</t>
  </si>
  <si>
    <t>Pay too low</t>
  </si>
  <si>
    <t>Dont know</t>
  </si>
  <si>
    <t>A_12_hohh_unemployed_reason_strata_D_995_by_hohh_age_group</t>
  </si>
  <si>
    <t>A_12_hohh_unemployed_reason_strata_D_996_by_hohh_sex</t>
  </si>
  <si>
    <t>A_12_hohh_unemployed_reason_strata_997</t>
  </si>
  <si>
    <t>A_15_wg_vis_ss_strata_D_998_by_hohh_age_group</t>
  </si>
  <si>
    <t>A lot of difficulty</t>
  </si>
  <si>
    <t>Cannot do at all</t>
  </si>
  <si>
    <t>No difficulty</t>
  </si>
  <si>
    <t>Some difficulty</t>
  </si>
  <si>
    <t>A_15_wg_vis_ss_strata_999</t>
  </si>
  <si>
    <t>A_16_wg_hear_ss_strata_D_1000_by_hohh_age_group</t>
  </si>
  <si>
    <t>A_16_wg_hear_ss_strata_1001</t>
  </si>
  <si>
    <t>A_17_wg_mob_ss_strata_D_1002_by_hohh_age_group</t>
  </si>
  <si>
    <t>A_17_wg_mob_ss_strata_1003</t>
  </si>
  <si>
    <t>A_18_wg_cog_ss_strata_D_1004_by_hohh_age_group</t>
  </si>
  <si>
    <t>A_18_wg_cog_ss_strata_1005</t>
  </si>
  <si>
    <t>A_19_wg_sc_ss_strata_D_1006_by_hohh_age_group</t>
  </si>
  <si>
    <t>A_19_wg_sc_ss_strata_1007</t>
  </si>
  <si>
    <t>A_20_wg_com_ss_strata_D_1008_by_hohh_age_group</t>
  </si>
  <si>
    <t>A_20_wg_com_ss_strata_1009</t>
  </si>
  <si>
    <t>A_21_hh_member_vulnerability_strata_D_1010_by_displacement_status</t>
  </si>
  <si>
    <t>Person with Disability - registered (not including chronic illness)</t>
  </si>
  <si>
    <t>Person with Disability - not registered</t>
  </si>
  <si>
    <t>Pregnant and lactating woman</t>
  </si>
  <si>
    <t>Pregnant and lactating girl (&lt;18)</t>
  </si>
  <si>
    <t>Separated and orphaned children (hosted by the interviewed HH)</t>
  </si>
  <si>
    <t>Female single parent</t>
  </si>
  <si>
    <t>Male single parent</t>
  </si>
  <si>
    <t>Members of minority groups</t>
  </si>
  <si>
    <t>Chronic illness and serious medical conditions which affect quality of life (including mental illness)</t>
  </si>
  <si>
    <t>None/Not applicable</t>
  </si>
  <si>
    <t>A_21_hh_member_vulnerability_strata_D_1011_by_hohh_age_group</t>
  </si>
  <si>
    <t>A_21_hh_member_vulnerability_strata_D_1012_by_hohh_sex</t>
  </si>
  <si>
    <t>A_21_hh_member_vulnerability_strata_D_1013_by_rural_urban</t>
  </si>
  <si>
    <t>A_21_hh_member_vulnerability_strata_1014</t>
  </si>
  <si>
    <t>A_22_hh_member_disability_difficulties_strata_D_1015_by_disability_level_3_4</t>
  </si>
  <si>
    <t>A_22_hh_member_disability_difficulties_strata_D_1016_by_displacement_status</t>
  </si>
  <si>
    <t>A_22_hh_member_disability_difficulties_strata_D_1017_by_hohh_age_group</t>
  </si>
  <si>
    <t>A_22_hh_member_disability_difficulties_strata_D_1018_by_hohh_sex</t>
  </si>
  <si>
    <t>A_22_hh_member_disability_difficulties_strata_1019</t>
  </si>
  <si>
    <t>wg_analysis_strata_D_1020_by_hohh_age_group</t>
  </si>
  <si>
    <t>wg_analysis_strata_D_1021_by_hohh_sex</t>
  </si>
  <si>
    <t>wg_analysis_strata_D_1022_by_hohh_sex_age</t>
  </si>
  <si>
    <t>wg_analysis_strata_D_1023_by_rural_urban</t>
  </si>
  <si>
    <t>wg_analysis_strata_1024</t>
  </si>
  <si>
    <t>F_1_main_source_drinking_water_strata_D_1025_by_disability_level_3_4</t>
  </si>
  <si>
    <t>Tap drinking water (centralized water supply)</t>
  </si>
  <si>
    <t>Technical piped water</t>
  </si>
  <si>
    <t>Public tap/standpipe</t>
  </si>
  <si>
    <t>Personal protected borehole or well</t>
  </si>
  <si>
    <t>Public well or boreholes (shared access)</t>
  </si>
  <si>
    <t>Trucked in water (truck with a tank)</t>
  </si>
  <si>
    <t>Water kiosk</t>
  </si>
  <si>
    <t>Bottled water</t>
  </si>
  <si>
    <t>F_1_main_source_drinking_water_strata_D_1026_by_displacement_status</t>
  </si>
  <si>
    <t>F_1_main_source_drinking_water_strata_D_1027_by_employed_or_not</t>
  </si>
  <si>
    <t>F_1_main_source_drinking_water_strata_D_1028_by_hh_size_group</t>
  </si>
  <si>
    <t>F_1_main_source_drinking_water_strata_D_1029_by_hh_with_child</t>
  </si>
  <si>
    <t>F_1_main_source_drinking_water_strata_D_1030_by_hohh_age_group</t>
  </si>
  <si>
    <t>F_1_main_source_drinking_water_strata_D_1031_by_hohh_sex</t>
  </si>
  <si>
    <t>F_1_main_source_drinking_water_strata_D_1032_by_hohh_sex_displacement</t>
  </si>
  <si>
    <t>F_1_main_source_drinking_water_strata_D_1033_by_rural_urban</t>
  </si>
  <si>
    <t>F_1_main_source_drinking_water_strata_1034</t>
  </si>
  <si>
    <t>F_10_garbage_disposal_ways_strata_D_1035_by_disability_level_3_4</t>
  </si>
  <si>
    <t>Garbage is sorted and submitted for recycling</t>
  </si>
  <si>
    <t>It's diposed by "household burrying"</t>
  </si>
  <si>
    <t>It's disposed on the street or public places with no collection</t>
  </si>
  <si>
    <t>It’s collected by local NGO, institute, company etc.</t>
  </si>
  <si>
    <t>It’s collected by municipality,</t>
  </si>
  <si>
    <t>It’s disposed by "household burning"</t>
  </si>
  <si>
    <t>It’s disposed to a specific collection point to be disposed later</t>
  </si>
  <si>
    <t>F_10_garbage_disposal_ways_strata_D_1036_by_displacement_status</t>
  </si>
  <si>
    <t>F_10_garbage_disposal_ways_strata_D_1037_by_employed_or_not</t>
  </si>
  <si>
    <t>F_10_garbage_disposal_ways_strata_D_1038_by_hh_size_group</t>
  </si>
  <si>
    <t>F_10_garbage_disposal_ways_strata_D_1039_by_hh_with_child</t>
  </si>
  <si>
    <t>F_10_garbage_disposal_ways_strata_D_1040_by_hohh_age_group</t>
  </si>
  <si>
    <t>F_10_garbage_disposal_ways_strata_D_1041_by_hohh_sex</t>
  </si>
  <si>
    <t>F_10_garbage_disposal_ways_strata_D_1042_by_hohh_sex_displacement</t>
  </si>
  <si>
    <t>F_10_garbage_disposal_ways_strata_D_1043_by_rural_urban</t>
  </si>
  <si>
    <t>F_10_garbage_disposal_ways_strata_1044</t>
  </si>
  <si>
    <t>F_2_piped_water_disruptions_strata_D_1045_by_disability_level_3_4</t>
  </si>
  <si>
    <t>F_2_piped_water_disruptions_strata_D_1046_by_displacement_status</t>
  </si>
  <si>
    <t>F_2_piped_water_disruptions_strata_D_1047_by_employed_or_not</t>
  </si>
  <si>
    <t>F_2_piped_water_disruptions_strata_D_1048_by_hh_size_group</t>
  </si>
  <si>
    <t>F_2_piped_water_disruptions_strata_D_1049_by_hh_with_child</t>
  </si>
  <si>
    <t>F_2_piped_water_disruptions_strata_D_1050_by_hohh_age_group</t>
  </si>
  <si>
    <t>F_2_piped_water_disruptions_strata_D_1051_by_hohh_sex</t>
  </si>
  <si>
    <t>F_2_piped_water_disruptions_strata_D_1052_by_hohh_sex_displacement</t>
  </si>
  <si>
    <t>F_2_piped_water_disruptions_strata_D_1053_by_rural_urban</t>
  </si>
  <si>
    <t>F_2_piped_water_disruptions_strata_1054</t>
  </si>
  <si>
    <t>F_3_fetch_water_time_strata_D_1055_by_disability_level_3_4</t>
  </si>
  <si>
    <t>30 min or less to fetch and return</t>
  </si>
  <si>
    <t>More than 30 min to fetch and return</t>
  </si>
  <si>
    <t>Water on premises</t>
  </si>
  <si>
    <t>F_3_fetch_water_time_strata_D_1056_by_displacement_status</t>
  </si>
  <si>
    <t>F_3_fetch_water_time_strata_D_1057_by_employed_or_not</t>
  </si>
  <si>
    <t>F_3_fetch_water_time_strata_D_1058_by_hh_size_group</t>
  </si>
  <si>
    <t>F_3_fetch_water_time_strata_D_1059_by_hh_with_child</t>
  </si>
  <si>
    <t>F_3_fetch_water_time_strata_D_1060_by_hohh_age_group</t>
  </si>
  <si>
    <t>F_3_fetch_water_time_strata_D_1061_by_hohh_sex</t>
  </si>
  <si>
    <t>F_3_fetch_water_time_strata_D_1062_by_hohh_sex_displacement</t>
  </si>
  <si>
    <t>F_3_fetch_water_time_strata_D_1063_by_rural_urban</t>
  </si>
  <si>
    <t>F_3_fetch_water_time_strata_1064</t>
  </si>
  <si>
    <t>F_4_water_sufficiency_strata_D_1065_by_disability_level_3_4</t>
  </si>
  <si>
    <t>Drinking</t>
  </si>
  <si>
    <t>Cooking</t>
  </si>
  <si>
    <t>Personal hygiene (washing or bathing)</t>
  </si>
  <si>
    <t>Other domestic purposes (cleaning house, floor, etc.)</t>
  </si>
  <si>
    <t>Don’t know (can´t select with other options)</t>
  </si>
  <si>
    <t>F_4_water_sufficiency_strata_D_1066_by_displacement_status</t>
  </si>
  <si>
    <t>F_4_water_sufficiency_strata_D_1067_by_employed_or_not</t>
  </si>
  <si>
    <t>F_4_water_sufficiency_strata_D_1068_by_hh_size_group</t>
  </si>
  <si>
    <t>F_4_water_sufficiency_strata_D_1069_by_hh_with_child</t>
  </si>
  <si>
    <t>F_4_water_sufficiency_strata_D_1070_by_hohh_age_group</t>
  </si>
  <si>
    <t>F_4_water_sufficiency_strata_D_1071_by_hohh_sex</t>
  </si>
  <si>
    <t>F_4_water_sufficiency_strata_D_1072_by_hohh_sex_displacement</t>
  </si>
  <si>
    <t>F_4_water_sufficiency_strata_D_1073_by_rural_urban</t>
  </si>
  <si>
    <t>F_4_water_sufficiency_strata_1074</t>
  </si>
  <si>
    <t>F_5_sanitation_facility_strata_D_1075_by_disability_level_3_4</t>
  </si>
  <si>
    <t>Flush or pour/flush toilet to a sewarage network</t>
  </si>
  <si>
    <t>Flush or pour/flush toilet to a septic tank or pit</t>
  </si>
  <si>
    <t>Flush toilet piped to a drainage channel</t>
  </si>
  <si>
    <t>Compost toilet</t>
  </si>
  <si>
    <t>Pit latrine with a slab and platform</t>
  </si>
  <si>
    <t>Ventilated pit latrine</t>
  </si>
  <si>
    <t>F_5_sanitation_facility_strata_D_1076_by_displacement_status</t>
  </si>
  <si>
    <t>F_5_sanitation_facility_strata_D_1077_by_employed_or_not</t>
  </si>
  <si>
    <t>F_5_sanitation_facility_strata_D_1078_by_hh_size_group</t>
  </si>
  <si>
    <t>F_5_sanitation_facility_strata_D_1079_by_hh_with_child</t>
  </si>
  <si>
    <t>F_5_sanitation_facility_strata_D_1080_by_hohh_age_group</t>
  </si>
  <si>
    <t>F_5_sanitation_facility_strata_D_1081_by_hohh_sex</t>
  </si>
  <si>
    <t>F_5_sanitation_facility_strata_D_1082_by_hohh_sex_displacement</t>
  </si>
  <si>
    <t>F_5_sanitation_facility_strata_D_1083_by_rural_urban</t>
  </si>
  <si>
    <t>F_5_sanitation_facility_strata_1084</t>
  </si>
  <si>
    <t>F_6_shared_sanitation_facility_strata_D_1085_by_disability_level_3_4</t>
  </si>
  <si>
    <t>F_6_shared_sanitation_facility_strata_D_1086_by_displacement_status</t>
  </si>
  <si>
    <t>F_6_shared_sanitation_facility_strata_D_1087_by_employed_or_not</t>
  </si>
  <si>
    <t>F_6_shared_sanitation_facility_strata_D_1088_by_hh_size_group</t>
  </si>
  <si>
    <t>F_6_shared_sanitation_facility_strata_D_1089_by_hh_with_child</t>
  </si>
  <si>
    <t>F_6_shared_sanitation_facility_strata_D_1090_by_hohh_age_group</t>
  </si>
  <si>
    <t>F_6_shared_sanitation_facility_strata_D_1091_by_hohh_sex</t>
  </si>
  <si>
    <t>F_6_shared_sanitation_facility_strata_D_1092_by_hohh_sex_displacement</t>
  </si>
  <si>
    <t>F_6_shared_sanitation_facility_strata_D_1093_by_rural_urban</t>
  </si>
  <si>
    <t>F_6_shared_sanitation_facility_strata_1094</t>
  </si>
  <si>
    <t>F_7_shared_sanitation_facility_number_strata_D_1095_by_disability_level_3_4</t>
  </si>
  <si>
    <t>F_7_shared_sanitation_facility_number_strata_D_1096_by_displacement_status</t>
  </si>
  <si>
    <t>F_7_shared_sanitation_facility_number_strata_D_1097_by_employed_or_not</t>
  </si>
  <si>
    <t>F_7_shared_sanitation_facility_number_strata_D_1098_by_hh_size_group</t>
  </si>
  <si>
    <t>F_7_shared_sanitation_facility_number_strata_D_1099_by_hh_with_child</t>
  </si>
  <si>
    <t>F_7_shared_sanitation_facility_number_strata_D_1100_by_hohh_age_group</t>
  </si>
  <si>
    <t>F_7_shared_sanitation_facility_number_strata_D_1101_by_hohh_sex</t>
  </si>
  <si>
    <t>F_7_shared_sanitation_facility_number_strata_D_1102_by_hohh_sex_displacement</t>
  </si>
  <si>
    <t>F_7_shared_sanitation_facility_number_strata_D_1103_by_rural_urban</t>
  </si>
  <si>
    <t>F_7_shared_sanitation_facility_number_strata_1104</t>
  </si>
  <si>
    <t>F_8_handwashing_facility_availability_strata_D_1105_by_disability_level_3_4</t>
  </si>
  <si>
    <t>No handwashing facility available</t>
  </si>
  <si>
    <t>Yes handwashing facility available with only soap</t>
  </si>
  <si>
    <t>Yes handwashing facility available with only water</t>
  </si>
  <si>
    <t>Yes handwashing facility available with water and soap</t>
  </si>
  <si>
    <t>Don't Know</t>
  </si>
  <si>
    <t>F_8_handwashing_facility_availability_strata_D_1106_by_displacement_status</t>
  </si>
  <si>
    <t>F_8_handwashing_facility_availability_strata_D_1107_by_employed_or_not</t>
  </si>
  <si>
    <t>F_8_handwashing_facility_availability_strata_D_1108_by_hh_size_group</t>
  </si>
  <si>
    <t>F_8_handwashing_facility_availability_strata_D_1109_by_hh_with_child</t>
  </si>
  <si>
    <t>F_8_handwashing_facility_availability_strata_D_1110_by_hohh_age_group</t>
  </si>
  <si>
    <t>F_8_handwashing_facility_availability_strata_D_1111_by_hohh_sex</t>
  </si>
  <si>
    <t>F_8_handwashing_facility_availability_strata_D_1112_by_hohh_sex_displacement</t>
  </si>
  <si>
    <t>F_8_handwashing_facility_availability_strata_1113</t>
  </si>
  <si>
    <t>F_9_hygiene_items_availability_strata_D_1114_by_disability_level_3_4</t>
  </si>
  <si>
    <t>Soap</t>
  </si>
  <si>
    <t>Feminine hygiene products (i.e. menstrual hygiene products)</t>
  </si>
  <si>
    <t>Baby diapers</t>
  </si>
  <si>
    <t>Toothpaste</t>
  </si>
  <si>
    <t>Toothbrush</t>
  </si>
  <si>
    <t>Adult diapers</t>
  </si>
  <si>
    <t>Cloth washing soap</t>
  </si>
  <si>
    <t>Shampoo</t>
  </si>
  <si>
    <t>Water containers (jurcans, bottle, tank etc)</t>
  </si>
  <si>
    <t>Water treatment chemicals</t>
  </si>
  <si>
    <t>Water treatments equipment</t>
  </si>
  <si>
    <t>All these items were available</t>
  </si>
  <si>
    <t>F_9_hygiene_items_availability_strata_D_1115_by_displacement_status</t>
  </si>
  <si>
    <t>F_9_hygiene_items_availability_strata_D_1116_by_employed_or_not</t>
  </si>
  <si>
    <t>F_9_hygiene_items_availability_strata_D_1117_by_hh_size_group</t>
  </si>
  <si>
    <t>F_9_hygiene_items_availability_strata_D_1118_by_hh_with_child</t>
  </si>
  <si>
    <t>F_9_hygiene_items_availability_strata_D_1119_by_hohh_age_group</t>
  </si>
  <si>
    <t>F_9_hygiene_items_availability_strata_D_1120_by_hohh_sex</t>
  </si>
  <si>
    <t>F_9_hygiene_items_availability_strata_D_1121_by_hohh_sex_displacement</t>
  </si>
  <si>
    <t>F_9_hygiene_items_availability_strata_D_1122_by_rural_urban</t>
  </si>
  <si>
    <t>F_9_hygiene_items_availability_strata_1123</t>
  </si>
  <si>
    <t>L_1 What are the top five priority needs of your household?</t>
  </si>
  <si>
    <t xml:space="preserve">L_2 If your household were to receive humanitarian assistance in the future, how would you prefer to receive it? </t>
  </si>
  <si>
    <t xml:space="preserve">L_3 If your household prefers cash assistance, how would you like this to be delivered? </t>
  </si>
  <si>
    <t>L_4 Has your household received humanitarian assistance since the escalation of the war in February 2022?</t>
  </si>
  <si>
    <t>L_5 If yes, was your household satisfied with the aid you received?</t>
  </si>
  <si>
    <t>L_6 If you were not satisfied, why were you not satisfied with the aid received?</t>
  </si>
  <si>
    <t>L_7 Did your household face any barriers in accessing humanitarian aid since the escalation of the war?</t>
  </si>
  <si>
    <t>L_8 What type of information would your household like to receive from aid providers? Please specify your</t>
  </si>
  <si>
    <t>L_9 How would your household prefer to communicate with aid agencies about the assistance available in</t>
  </si>
  <si>
    <t>I_10 In the last 30 days, did you face any barriers to consistently accessing marketplaces?</t>
  </si>
  <si>
    <t>I_11 In the last 30 days, did you face any barriers to regularly purchasing specific items on the market?</t>
  </si>
  <si>
    <t xml:space="preserve">I_12 Since the escalation of the war in February 2022, did your household have to borrow money and take on additional debt in order to cover basic needs? </t>
  </si>
  <si>
    <t>I_13 What is your household's current total amount of debt in Hryvnya?</t>
  </si>
  <si>
    <t>I_14 What was your household's primary reason for taking on debt?</t>
  </si>
  <si>
    <t>I_9 For how long do you have to travel to get to the nearest marketplace?</t>
  </si>
  <si>
    <t>K_1 Does your HH have any child, son or daughter (&lt;18 years) not currently living in the HH?</t>
  </si>
  <si>
    <t>K_11 What do you think are the main safety and security concerns for boys/girls in this area?</t>
  </si>
  <si>
    <t xml:space="preserve">K_13 Are the following services related to children's well-being available in your community? </t>
  </si>
  <si>
    <t>K_2 If yes [HH has a child not currently living in the HH], how many?</t>
  </si>
  <si>
    <t>K_3 Would you mind telling the reason they are not currently living in the HH?</t>
  </si>
  <si>
    <t>A_1 Age of respondent</t>
  </si>
  <si>
    <t>A_10 What is the marital status of the HoHH?</t>
  </si>
  <si>
    <t>A_2 Sex of respondent</t>
  </si>
  <si>
    <t xml:space="preserve">A_5 How many members does the HH have (total including the respondent )? </t>
  </si>
  <si>
    <t>A_7_1 (Asked about each separate HH member) What is the age of the HH member?</t>
  </si>
  <si>
    <t>A_8 What is the age of child in months?</t>
  </si>
  <si>
    <t>A_9 (Asked about each separate HH member) What is the sex of the HH member?</t>
  </si>
  <si>
    <t>B_1 Is this your primary place of residence? (Habitual place of residence prior to escalation of war on 24 February 2022)</t>
  </si>
  <si>
    <t>B_11 What are your HH's (or IDP members thereof) current movementdesires for the next 3 months, if any?</t>
  </si>
  <si>
    <t>B_12 What are your HH's (or IDP members thereof) current movement desires for the long-term (i.e. more than 3 months), if any?</t>
  </si>
  <si>
    <t>B_2 Are you currently hosting displaced persons that were displaced as a result of the conflict as part of your household?</t>
  </si>
  <si>
    <t xml:space="preserve">B_3 Has your household been separated from any member(s) of your regular household as a result of the conflict? (e.g. child, spouse, parent / grandparent) </t>
  </si>
  <si>
    <t>B_4 Has your household in the past had to leave this place of habitual residence for 14 days or longer as a result of the conflict?</t>
  </si>
  <si>
    <t xml:space="preserve">B_5 Did you leave your primary place of residence because of this war? </t>
  </si>
  <si>
    <t xml:space="preserve">B_6 [if B_5 yes OR B_2 yes], Are all displaced members of your household registered as displaced? </t>
  </si>
  <si>
    <t>B_7 [if B_5 yes OR B_2 yes], When was your household or displaced members within your household last forced to relocate?</t>
  </si>
  <si>
    <t>B_9 Was your HH or displaced members thereof ALSO displaced before the escalation of war on 24th February 2022? (period of 2014 - 2022)</t>
  </si>
  <si>
    <t>B7_1 Please specify month [when HH or displaced HH members were last forced to relocate]</t>
  </si>
  <si>
    <t xml:space="preserve">C_3 While schools were closed in the last school year (2021-2022), did any school-aged children in the HH access distance learning? </t>
  </si>
  <si>
    <t xml:space="preserve">C_7 In your view, do boys face any barriers in accessing education? Please select the top five barriers you perceive </t>
  </si>
  <si>
    <t xml:space="preserve">C_8 In your view, do girls face any barriers in accessing education? Please select the top five barriers you perceive </t>
  </si>
  <si>
    <t xml:space="preserve">C_2 While schools were open in the current school year of 2021-2022, how many school-aged children in the household were attending formal school regularly (at least 4 days per week)? </t>
  </si>
  <si>
    <t>C_2_7  Boys 12-17</t>
  </si>
  <si>
    <t xml:space="preserve">C_2_3  Boys 3-5 </t>
  </si>
  <si>
    <t>C_2_5  Boys 6-11</t>
  </si>
  <si>
    <t>C_2_6 Girls 12-17</t>
  </si>
  <si>
    <t>C_2_2 Girls 3-5</t>
  </si>
  <si>
    <t xml:space="preserve">C_2_4 Girls 6-11 </t>
  </si>
  <si>
    <t xml:space="preserve">C_1 For the 2021-2022 school year, how many school-aged children in your household were enrolled (registered) in formal school? </t>
  </si>
  <si>
    <t>C_1_7  Boys 12-17</t>
  </si>
  <si>
    <t xml:space="preserve">C_1_3  Boys 3-5 </t>
  </si>
  <si>
    <t>C_1_5  Boys 6-11</t>
  </si>
  <si>
    <t>C_1_6 Girls 12-17</t>
  </si>
  <si>
    <t>C_1_2 Girls 3-5</t>
  </si>
  <si>
    <t xml:space="preserve">C_1_4 Girls 6-11 </t>
  </si>
  <si>
    <t>C_4 [If some children were participating in distance learning] 
How many school-aged children in the HH were accessing distance learning regularly in the current school year (2021-2022)? 
This means they were doing some distance learning activities at least 4 days per week, for at least 3 hours per day e.g. listening to radio/TV broadcasts, textbook learning, online learning</t>
  </si>
  <si>
    <t>C_4_7  Boys 12-17</t>
  </si>
  <si>
    <t xml:space="preserve">C_4_3  Boys 3-5 </t>
  </si>
  <si>
    <t>C_4_5  Boys 6-11</t>
  </si>
  <si>
    <t>C_4_6 Girls 12-17</t>
  </si>
  <si>
    <t>C_4_2 Girls 3-5</t>
  </si>
  <si>
    <t xml:space="preserve">C_4_4 Girls 6-11 </t>
  </si>
  <si>
    <t>E_1 What type(s) of phone do members of your household own?</t>
  </si>
  <si>
    <t xml:space="preserve">E_2 If smartphone selected. How do you use your mobile phone? </t>
  </si>
  <si>
    <t xml:space="preserve">E_3 Does at least one member of your household have network coverage to use the mobile phone most days? </t>
  </si>
  <si>
    <t xml:space="preserve">E_4 How many hours per day, on average, does your household have access to internet network? </t>
  </si>
  <si>
    <t>E_5 Where do you usually access internet?</t>
  </si>
  <si>
    <t>G_1 Food Consumption Score</t>
  </si>
  <si>
    <t>G_2 Household Hunger Scale</t>
  </si>
  <si>
    <t>J_1 [asked to each household member]
 In the past 3 months, did you (HH member) have any medical problem that made you consider getting health care?</t>
  </si>
  <si>
    <t>J_10 [if no health care needs in the last recall period] 
What barriers if any do you think your household would experience, if you needed to access health care?</t>
  </si>
  <si>
    <t>J_11 If anyone in your household sought medicines in the last 3 months, what barriers did they experience?</t>
  </si>
  <si>
    <t>J_2 [Asked to each household member who reported "yes" in J_1]
 If you wanted to access health care services, what services were desired?</t>
  </si>
  <si>
    <t>J_3 [asked to each household member that reported "Yes" in J_1]
 Did you seek the desired health care service(s)?</t>
  </si>
  <si>
    <t>J_4 [asked to each household member that reported "No" in J_3] 
If you did not seek the desired health care service(s), why not?</t>
  </si>
  <si>
    <t>J_5 If you or anyone in your household sought the health care services they desired in the last three months, where did you/they go to seek those services?</t>
  </si>
  <si>
    <t xml:space="preserve">J_6 How long (in minutes) does it take anyone from your houseohld to get to the  health facility you would normally visit by your current mode of transportation? </t>
  </si>
  <si>
    <t>J_7 In the last 3 months, how many people in your household were NOT able to obtain health care services they sought?</t>
  </si>
  <si>
    <t>J_8 [If there was any unmet health care need] In the last 3 months, what barriers if any has your household experienced to prevent you from accessing the health care you needed? [choose up to 3 most important]</t>
  </si>
  <si>
    <t>J_9 [If no unmet health care needs reported], 
In the last 3 months, what barriers if any has your household experienced when accessing health care? [choose up to 3 most important]</t>
  </si>
  <si>
    <t xml:space="preserve">H_1 For every child that is below 24 months old. Was child ever breastfed? </t>
  </si>
  <si>
    <t xml:space="preserve">H_2 If breastfeeding, what challenges, if any, were faced, for breastfeeding the child? </t>
  </si>
  <si>
    <t>H_3 If using breastmilk substitutes, what challenges, if any, were faced in feeding these to the child?</t>
  </si>
  <si>
    <t xml:space="preserve">H_4 For every family that has at least one child from 0-6 months. Have you experience any problems in feeding your young baby/ies (0-6 months) since the escalation of the war in February 2022? </t>
  </si>
  <si>
    <t>H_5 For every family that has at least one child up to 2 years. Are there any problems with complementary  feeding children up 2 years since the escalation of the war in February 2022?</t>
  </si>
  <si>
    <t>H_6 For every family that has at least one child up to 2 years. Since the escalation of the war in February 2022, are you aware of any infant fromula or milk products (e.g. dried whole, semi-skimmed or skimmed milk powder, ready to use milk) and/or baby bottles/teats having been distributed?</t>
  </si>
  <si>
    <t>H_7 For every family that has at least one child up to 2 years. Since the escalation of the war in February 2022, have you received or heard any messaging from government or non-government actors on breastfeeding or infant feeding recommendations?</t>
  </si>
  <si>
    <t xml:space="preserve">I_8_1 In the last 30 days, did your household sell household assets/goods (radio/furniture/TV...) due to a lack of resources to cover basic needs (such as food, shelter, health, education, fuel for heating, bottled water, etc.)? </t>
  </si>
  <si>
    <t>I_8_10 In the last 30 days, did your household use degrading sources of income, illegal work, or high risk jobs due to a lack of resources to cover basic needs (such as food, shelter, health, education, fuel for heating, bottled water, etc.)?</t>
  </si>
  <si>
    <t>I_8_11 In the last 30 days, did your household take on additional regular work (job) to cover basic needs (such as food, shelter, health, education, etc.)?</t>
  </si>
  <si>
    <t>I_8_12 In the last 30 days, did your household move to a less adequate dwelling due to a lack of resources to cover basic needs (such as food, shelter, health, education, fuel for heating, bottled water, etc.)?</t>
  </si>
  <si>
    <t>I_8_13 In the past 30 days, did your household have to abandon your house and/or household assets/goods [e.g. jewellery, valuable products] for safety reasons?</t>
  </si>
  <si>
    <t>I_8_14 What were the main reasons why your household decided to use these strategies?</t>
  </si>
  <si>
    <t>I_8_2 In the last 30 days, did your household spend savings due to a lack of resources to cover basic needs (such as food, shelter, health, education, fuel for heating, bottled water, etc.)?</t>
  </si>
  <si>
    <t>I_8_3 In the last 30 days, did your household purchase food on credit or borrowed food  due to a lack of resources to cover basic needs (such as food, shelter, health, education, fuel for heating, bottled water, etc.)?</t>
  </si>
  <si>
    <t>I_8_4 In the last 30 days, did your household send household members to eat/live with another family or friends or eat at a food bank/soup kitchen/collective centre distributing food due to a lack of resources to cover basic needs (such as food, shelter, health, education, fuel for heating, bottled water, etc.)?</t>
  </si>
  <si>
    <t>I_8_5 In the last 30 days, did your household sell productive assets or means of transport (sewing machine, bicycle, car, etc.) due to a lack of resources to cover basic needs (such as food, shelter, health, education, fuel for heating, bottled water, etc.)?</t>
  </si>
  <si>
    <t>I_8_6 In the last 30 days, did your household reduce essential health expenditures (including drugs) due to a lack of resources to cover basic needs (such as food, shelter, health, education, fuel for heating, bottled water, etc.)?</t>
  </si>
  <si>
    <t>I_8_7 In the last 30 days, did your household reduce essential education expenditures due to a lack of resources to cover basic needs (such as food, shelter, health, education, fuel for heating, bottled water,  etc.)?</t>
  </si>
  <si>
    <t>I_8_8 In the last 30 days, did your household sell house or land due to a lack of resources to cover basic needs (such as food, shelter, health, education, fuel for heating, bottled water, etc.)?</t>
  </si>
  <si>
    <t xml:space="preserve">I_8_9 In the last 30 days, did your HH member(-s) move elsewhere in search of work due to a lack of resources to cover basic needs (such as food, shelter, health, education, fuel for heating, bottled water, etc.)? </t>
  </si>
  <si>
    <t>I_8 Liveilihood Coping Strategies</t>
  </si>
  <si>
    <t>I_1 Assistance as HH only income source</t>
  </si>
  <si>
    <t>I_2_8 HH debt reporting</t>
  </si>
  <si>
    <t>I_1 What were your household's  primary income sources over the last 30 days?</t>
  </si>
  <si>
    <t>I_6 Did your household face any challenges obtaining enough money to meet its needs over the last 30 days?</t>
  </si>
  <si>
    <t>I_7 (If Yes) What were the main challenges obtaining enough money to meet your household's needs over the last 30 days?</t>
  </si>
  <si>
    <t>I_4/I_5 Total HH Expenditures</t>
  </si>
  <si>
    <t>I_1 Total HH Incomes</t>
  </si>
  <si>
    <t>J_12_1 How many such members are in age group &lt;18yrs?</t>
  </si>
  <si>
    <t>J_12_2 How many such members are in age group 18-60 years?</t>
  </si>
  <si>
    <t>J_12_3 How many such members are in age group &gt;60 years?</t>
  </si>
  <si>
    <t>J_12 Has any member of your household had a mental health condition for which they were cared by a mental health professional (eg., psychatrist, psychologist) before February 24th?</t>
  </si>
  <si>
    <t>J_13 [For each person who wanted to access mental health care services] Were they able to access mental health services and/or medicine they needed in the last 3 months?</t>
  </si>
  <si>
    <t>J_14 [For each person who wanted to access mental health care services]  If not, why were they not able to?</t>
  </si>
  <si>
    <t>K_14 What are the barries, if any, to access these services?</t>
  </si>
  <si>
    <t>K_10 Are there any areas in your location that women and girls try to avoid because they feel unsafe? If yes, what areas (or places) do women and girls in your community try to avoid or feel unsafe about?</t>
  </si>
  <si>
    <t>K_12 Are the following services related to support survivors of Gender Based Violence available in your community?</t>
  </si>
  <si>
    <t xml:space="preserve">K_15 Is any person in your household missing at least one core document? </t>
  </si>
  <si>
    <t>K_16 Does anyone in your HH require legal assistance?</t>
  </si>
  <si>
    <t>K_17 What barriers, if any, do you or anyone in your HH face to access the judicial system? (please select max. 3)</t>
  </si>
  <si>
    <t>K_18 Does anyone in your HH experience barriers in accessing social services provided by the government (eg, home-based care support, support to families with many children, conselling)?</t>
  </si>
  <si>
    <t xml:space="preserve">K_19 If yes, what are the main THREE barriers to access social services provided by the government? </t>
  </si>
  <si>
    <t>K_4 What are the concerns in relation to property/land in your HH raised since 24 february and remains actual as of today?</t>
  </si>
  <si>
    <t>K_5 What are the main safety and security concerns affecting your HH, if any? (select a max. of 5)</t>
  </si>
  <si>
    <t>K_6 Is the presence of landmines/UXO in your community making it difficult for people to earn a living? (i.e. There are landmines/UXO on agricultural land, blocking resources such as water, firewood, industrial/workplace site, etc ...)</t>
  </si>
  <si>
    <t>K_7 Have you been briefed or trained on the risks from landmines/Unexploded Ordnance (UXO)?</t>
  </si>
  <si>
    <t>K_8 Has any civilian(s) you know or heard of been injured or killed by landmines/Unexploded Ordnance (UXO) in your community ?</t>
  </si>
  <si>
    <t xml:space="preserve">K_9 What do you think are the main safety and security concerns for women in this area, if any? (Note to enumerator: do not read list) </t>
  </si>
  <si>
    <t>G_3_1 During the last 7 days, were there days (and, if so, how many) when your household had to rely on less preferred and less expensive food to cope with a lack of food or money to buy it?</t>
  </si>
  <si>
    <t>G_3_2 During the last 7 days, were there days (and, if so, how many) when your household had to borrow food or rely on help from a relative or friend to cope with a lack of food or money to buy it?</t>
  </si>
  <si>
    <t>G_3_3 During the last 7 days, were there days (and, if so, how many) when your household had to limit portion size of meals at meal times to cope with a lack of food or money to buy it?</t>
  </si>
  <si>
    <t>G_3_4 During the last 7 days, were there days (and, if so, how many) when your household had to restrict consumption by adults in order for small children to eat to cope with a lack of food or money to buy it?</t>
  </si>
  <si>
    <t>G_3_5 During the last 7 days, were there days (and, if so, how many) when your household had to reduce number of meals eaten in a day to cope with a lack of food or money to buy it?</t>
  </si>
  <si>
    <t>G_3 Reduced Coping Strategies Index</t>
  </si>
  <si>
    <t>D_1 What type of shelter does the household live in?</t>
  </si>
  <si>
    <t>D_10 If yes, what conflict-related damage or defect does your current accommodation have?</t>
  </si>
  <si>
    <t>D_11 If your housing has been damaged or destroyed, have you submitted information on your case through Diia-portal or centres for provision of administrative services?</t>
  </si>
  <si>
    <t>D_12 If your housing has been damaged or destroyed, have you applied to local authorities and received any documents confirming the fact of damages?</t>
  </si>
  <si>
    <t>D_13 What is the current main heating source used in your accommodation?</t>
  </si>
  <si>
    <t>D_14 Have you experienced any interruption in the main utility services in your current accommodation in the past month?</t>
  </si>
  <si>
    <t>D_15 Please indicate which of the following items you DO NOT HAVE for every member of your HH</t>
  </si>
  <si>
    <t>D_16 Where is the location of the nearest official, public bomb shelter?</t>
  </si>
  <si>
    <t>D_17 What do you usually do when there is an air raid alert (i.e. whether at home, at work, out for shopping, etc)?</t>
  </si>
  <si>
    <t>D_2 Do you own the accommodation your household currently lives in?</t>
  </si>
  <si>
    <t>D_3 If shelter is owned. Do you or any HH member have Ukrainian-government recognised contract/documents to prove ownership in which your household lives in currently?</t>
  </si>
  <si>
    <t>D_4 If shelter is not owned. Do you or any HH member have a formal rental agreement with the owner of the accommodation you courrently live in?</t>
  </si>
  <si>
    <t>D_5 If HH has to pay rent. Does your HH have the ability to pay monthly living fees (rent + utilities) for the current accommodation?</t>
  </si>
  <si>
    <t>D_6 If not able to pay rent, For how many months has your HH not been able to pay rent and/or utility fees?</t>
  </si>
  <si>
    <t>D_7 Does your shelter have any of the following issues (due to damage and/or defects)?</t>
  </si>
  <si>
    <t>D_8 What issues, if any, do members of your household face in terms of living conditions inside your shelter?</t>
  </si>
  <si>
    <t>D_9 Does your current accommodation have any conflict-related damage or defects?</t>
  </si>
  <si>
    <t xml:space="preserve">A_11 (Asked about each separate HH member) Which of these descriptions best describes HH member employment situation (in the last seven days)? </t>
  </si>
  <si>
    <t>A_12 If HoHH is unemployed: What are the main reasons HoHH is unemployed?</t>
  </si>
  <si>
    <t xml:space="preserve">A_15 (Asked to or about each separate HH member &gt;=5 y.o.) 
[Do/Does] [you/he/she] have difficulty seeing, even if wearing glasses? </t>
  </si>
  <si>
    <t>A_16 [Do/Does] [you/he/she] have difficulty hearing, even if using a hearing aid(s)?</t>
  </si>
  <si>
    <t>A_17 [Do/Does] [you/he/she] have difficulty walking or climbing steps?</t>
  </si>
  <si>
    <t>A_18 [Do/does] [you/he/she] have difficulty remembering or concentrating?</t>
  </si>
  <si>
    <t>A_19 [Do/does] [you/he/she] have difficulty with self-care, such as washing all over or
dressing?</t>
  </si>
  <si>
    <t>A_20 Using [your/his/her] usual language, [do/does] [you/he/she] have difficulty
communicating, for example understanding or being understood?</t>
  </si>
  <si>
    <t>A_21 Ask every household member. Does this member have any of the following characteristics?</t>
  </si>
  <si>
    <t>A_22 Does any member of your household face any difficulties in accessing any basic services (e.g education, health clinics, markets, etc.) due to their disability?</t>
  </si>
  <si>
    <t>A_15 to A_20 Washington Group Analysis</t>
  </si>
  <si>
    <t>F_1 What is the main source of water used by your household for drinking?</t>
  </si>
  <si>
    <t>F_10 What is the most common way your household disposes of garbage?</t>
  </si>
  <si>
    <t>F_2 If Tap drinking water OR technical piped water selected.
In general, how many days a week do you have running water?</t>
  </si>
  <si>
    <t>F_3 How long does it take to go to your main water source, fetch water, and return (including queuing at the water source)?</t>
  </si>
  <si>
    <t>F_4 Does your household currently have enough water to meet the following needs? (Yes/No)</t>
  </si>
  <si>
    <t>F_5 What kind of sanitation facility (latrine/toilet) does your household usually use?</t>
  </si>
  <si>
    <t xml:space="preserve">F_6 Do you share this sanitation facility with other households? </t>
  </si>
  <si>
    <t>F_7 If yes, how many households use this sanitation facility (latrine/toilet)?</t>
  </si>
  <si>
    <t>F_8 Is there a handwashing facility with water and soap available for your HH?</t>
  </si>
  <si>
    <t>F_9 In the last 30 days, were the following hygiene items NOT available in the local market?</t>
  </si>
  <si>
    <t>Macro-region overall</t>
  </si>
  <si>
    <t>Questionnaire</t>
  </si>
  <si>
    <t>B_1/B_4/B_5 Displacement Status</t>
  </si>
  <si>
    <t>This table contains household member level metadata (for each household surveyed)</t>
  </si>
  <si>
    <t>This table contains household level data</t>
  </si>
  <si>
    <t>Project description</t>
  </si>
  <si>
    <t>Sheet 1 - READ_ME</t>
  </si>
  <si>
    <t>Description</t>
  </si>
  <si>
    <t>Sheets</t>
  </si>
  <si>
    <t>Dave Van-Zoonen dave.van-zoonen@impact-initiatives.org</t>
  </si>
  <si>
    <t>Joshua Bullen joshua.bullen@impact-initiatives.org</t>
  </si>
  <si>
    <t>Mustafa Osmanov mustafa.osmanov@impact-initiatives.org</t>
  </si>
  <si>
    <t>Contacts (Name &amp; email address)</t>
  </si>
  <si>
    <t xml:space="preserve">Background &amp; Rationale </t>
  </si>
  <si>
    <t>Items</t>
  </si>
  <si>
    <t xml:space="preserve">The escalation of the conflict in Ukraine on 24 February 2022 sparked mass displacement within and across the borders of Ukraine. As of January 2023, it was estimated that 5.4 million people were internally displaced, with a further 8 million displaced abroad. Meanwhile, across Ukraine 817,000 residential units were impacted by the war according to the World Bank (1st June 2022) and there have been 8,766 civilian casualties since the escalation of the war according to the OHCHR (27th May 2022). In this context, REACH and World Food Programme (WFP) launched a Multi-Sector Needs Assessment (MSNA) to provide an overview of the humanitarian situation in Ukraine, establish a baseline for future assessments, and confirm calculations underpinning the 2023 Humanitarian Needs Overview. </t>
  </si>
  <si>
    <t>Methodology</t>
  </si>
  <si>
    <t>In total, 13,449 household interviews were conducted between 10 October and 23 December 2022 across 55 raions in 22 oblasts, through a combination of face-to-face (REACH) and telephone interviews (WFP). The methodology and sampling approaches can be further read in the MSNA 2022 Methodology Overview, however, for the purposes of this product it is important to understand that the MSNA was designed to be representative for two raions per oblast and the findings do not take into account areas not covered by data collection. Therefore, when aggregated to the oblast and macro-region levels or when related to subsets of the total sample, findings should be considered as indicative and not representative.</t>
  </si>
  <si>
    <t>Sheet 2 - Table of content</t>
  </si>
  <si>
    <t>Sheet 3 - Frequency tables</t>
  </si>
  <si>
    <t>Product Navigation</t>
  </si>
  <si>
    <r>
      <t xml:space="preserve">This REACH product presents frequency tables of MSNA indicators stratified at the macro-region, oblast or raion levels (identified through the title). These frequency tables have been grouped by sector and can be navigated using the tabs which run across the top of the output. Within each of these tabs the relevant frequency tables can be found, presented first by overall followed by any relevant disaggregation. Frequency table disaggregation may include any of the below (HH = household, HoHH = head of household);
</t>
    </r>
    <r>
      <rPr>
        <b/>
        <sz val="10"/>
        <rFont val="Arial Narrow"/>
        <family val="2"/>
      </rPr>
      <t>By disability</t>
    </r>
    <r>
      <rPr>
        <sz val="10"/>
        <rFont val="Arial Narrow"/>
        <family val="2"/>
      </rPr>
      <t xml:space="preserve"> - HHs with a member with a disability (Washington Group Severity Score 3 or 4), HHs without a member with a disability
</t>
    </r>
    <r>
      <rPr>
        <b/>
        <sz val="10"/>
        <rFont val="Arial Narrow"/>
        <family val="2"/>
      </rPr>
      <t xml:space="preserve">By HoHH sex and displacement status </t>
    </r>
    <r>
      <rPr>
        <sz val="10"/>
        <rFont val="Arial Narrow"/>
        <family val="2"/>
      </rPr>
      <t xml:space="preserve">- Female-Headed Displaced HHs, Female-Headed Host Community HHs, Female-Headed Returnee HHs, Male-Headed Displaced HHs, Male-Headed Host Community HHs, Male-Headed Returnee HHs
</t>
    </r>
    <r>
      <rPr>
        <b/>
        <sz val="10"/>
        <rFont val="Arial Narrow"/>
        <family val="2"/>
      </rPr>
      <t>By displacement status</t>
    </r>
    <r>
      <rPr>
        <sz val="10"/>
        <rFont val="Arial Narrow"/>
        <family val="2"/>
      </rPr>
      <t xml:space="preserve"> - Displaced HHs, Host Community HHs, Returnee HHs
</t>
    </r>
    <r>
      <rPr>
        <b/>
        <sz val="10"/>
        <rFont val="Arial Narrow"/>
        <family val="2"/>
      </rPr>
      <t xml:space="preserve">By employment status </t>
    </r>
    <r>
      <rPr>
        <sz val="10"/>
        <rFont val="Arial Narrow"/>
        <family val="2"/>
      </rPr>
      <t xml:space="preserve">- HHs with an employed member, HHs without an employed member
</t>
    </r>
    <r>
      <rPr>
        <b/>
        <sz val="10"/>
        <rFont val="Arial Narrow"/>
        <family val="2"/>
      </rPr>
      <t>By HH size</t>
    </r>
    <r>
      <rPr>
        <sz val="10"/>
        <rFont val="Arial Narrow"/>
        <family val="2"/>
      </rPr>
      <t xml:space="preserve"> - Regular (&lt;3 children) HHs, Large (3 or more children) HHs
</t>
    </r>
    <r>
      <rPr>
        <b/>
        <sz val="10"/>
        <rFont val="Arial Narrow"/>
        <family val="2"/>
      </rPr>
      <t>By HHs with/without children</t>
    </r>
    <r>
      <rPr>
        <sz val="10"/>
        <rFont val="Arial Narrow"/>
        <family val="2"/>
      </rPr>
      <t xml:space="preserve"> - HHs with children (HH member &lt;18 years old), HHs without children
</t>
    </r>
    <r>
      <rPr>
        <b/>
        <sz val="10"/>
        <rFont val="Arial Narrow"/>
        <family val="2"/>
      </rPr>
      <t>By HoHH age</t>
    </r>
    <r>
      <rPr>
        <sz val="10"/>
        <rFont val="Arial Narrow"/>
        <family val="2"/>
      </rPr>
      <t xml:space="preserve"> - 18-59 year-old-headed HHs, 60+ year-old-headed HHs
</t>
    </r>
    <r>
      <rPr>
        <b/>
        <sz val="10"/>
        <rFont val="Arial Narrow"/>
        <family val="2"/>
      </rPr>
      <t>By HoHH sex</t>
    </r>
    <r>
      <rPr>
        <sz val="10"/>
        <rFont val="Arial Narrow"/>
        <family val="2"/>
      </rPr>
      <t xml:space="preserve"> - Female-Headed HHs, Male-Headed HHs
</t>
    </r>
    <r>
      <rPr>
        <b/>
        <sz val="10"/>
        <rFont val="Arial Narrow"/>
        <family val="2"/>
      </rPr>
      <t>By HoHH sex and age</t>
    </r>
    <r>
      <rPr>
        <sz val="10"/>
        <rFont val="Arial Narrow"/>
        <family val="2"/>
      </rPr>
      <t xml:space="preserve"> - Female 18-59 year-old-headed HHs, Female 60+ year-old-headed HHs, Male 18-59 year-old-headed HHs, Male 60+ year-old-headed HHs
</t>
    </r>
    <r>
      <rPr>
        <b/>
        <sz val="10"/>
        <rFont val="Arial Narrow"/>
        <family val="2"/>
      </rPr>
      <t>By HoHH sex and disability</t>
    </r>
    <r>
      <rPr>
        <sz val="10"/>
        <rFont val="Arial Narrow"/>
        <family val="2"/>
      </rPr>
      <t xml:space="preserve"> - Female-Headed HHs with a member with a disability, Female-Headed HHs without a member with a disability, Male-Headed HHs with a member with a disability, Male-Headed HHs without a member with a disability
</t>
    </r>
    <r>
      <rPr>
        <b/>
        <sz val="10"/>
        <rFont val="Arial Narrow"/>
        <family val="2"/>
      </rPr>
      <t>By rural/urban</t>
    </r>
    <r>
      <rPr>
        <sz val="10"/>
        <rFont val="Arial Narrow"/>
        <family val="2"/>
      </rPr>
      <t xml:space="preserve"> - Rural HHs, Urban HHs
</t>
    </r>
    <r>
      <rPr>
        <b/>
        <sz val="10"/>
        <rFont val="Arial Narrow"/>
        <family val="2"/>
      </rPr>
      <t>By HoHH sex and renter status</t>
    </r>
    <r>
      <rPr>
        <sz val="10"/>
        <rFont val="Arial Narrow"/>
        <family val="2"/>
      </rPr>
      <t xml:space="preserve"> - Female-Headed Owner HHs, Female-Headed Renter HHs, Female-Headed Hosted HHs, Male-Headed Owner HHs, Male-Headed Renter HHs, Male-Headed Hosted HHs
</t>
    </r>
    <r>
      <rPr>
        <b/>
        <sz val="10"/>
        <rFont val="Arial Narrow"/>
        <family val="2"/>
      </rPr>
      <t xml:space="preserve">By renter status </t>
    </r>
    <r>
      <rPr>
        <sz val="10"/>
        <rFont val="Arial Narrow"/>
        <family val="2"/>
      </rPr>
      <t xml:space="preserve">- Owner, Renter, Hosted
</t>
    </r>
    <r>
      <rPr>
        <b/>
        <sz val="10"/>
        <rFont val="Arial Narrow"/>
        <family val="2"/>
      </rPr>
      <t>By child disability</t>
    </r>
    <r>
      <rPr>
        <sz val="10"/>
        <rFont val="Arial Narrow"/>
        <family val="2"/>
      </rPr>
      <t xml:space="preserve"> - HHs with a child with a disability, HHs without a child with a disability
</t>
    </r>
    <r>
      <rPr>
        <b/>
        <sz val="10"/>
        <rFont val="Arial Narrow"/>
        <family val="2"/>
      </rPr>
      <t>By parent marital status with child</t>
    </r>
    <r>
      <rPr>
        <sz val="10"/>
        <rFont val="Arial Narrow"/>
        <family val="2"/>
      </rPr>
      <t xml:space="preserve"> - Single Female-Headed HH with a child, Single Male-Headed HH with a child, Other HHs
</t>
    </r>
    <r>
      <rPr>
        <b/>
        <sz val="10"/>
        <rFont val="Arial Narrow"/>
        <family val="2"/>
      </rPr>
      <t xml:space="preserve">By respondent age </t>
    </r>
    <r>
      <rPr>
        <sz val="10"/>
        <rFont val="Arial Narrow"/>
        <family val="2"/>
      </rPr>
      <t xml:space="preserve">- 18-59 year old respondent, 60+ year old respondent
</t>
    </r>
    <r>
      <rPr>
        <b/>
        <sz val="10"/>
        <rFont val="Arial Narrow"/>
        <family val="2"/>
      </rPr>
      <t>By HoHH sex and marital status</t>
    </r>
    <r>
      <rPr>
        <sz val="10"/>
        <rFont val="Arial Narrow"/>
        <family val="2"/>
      </rPr>
      <t xml:space="preserve"> - Single (inc. Divorced, Widowed, Separated not living together) Female-Headed HHs, Single Male-Headed HHs, Married (inc. Unmarried but living together) Female-Headed HHs, Married Male-Headed HHs
</t>
    </r>
    <r>
      <rPr>
        <b/>
        <sz val="10"/>
        <rFont val="Arial Narrow"/>
        <family val="2"/>
      </rPr>
      <t>By HH relying only on assistance</t>
    </r>
    <r>
      <rPr>
        <sz val="10"/>
        <rFont val="Arial Narrow"/>
        <family val="2"/>
      </rPr>
      <t xml:space="preserve"> - HHs Relying Exclusively on Assistance, Other HHs
</t>
    </r>
    <r>
      <rPr>
        <b/>
        <sz val="10"/>
        <rFont val="Arial Narrow"/>
        <family val="2"/>
      </rPr>
      <t>By HoHH employment status</t>
    </r>
    <r>
      <rPr>
        <sz val="10"/>
        <rFont val="Arial Narrow"/>
        <family val="2"/>
      </rPr>
      <t xml:space="preserve"> - Employed (in paid work (inc. permanent job, temporary job and daily labour), unofficially/informally working, student and in paid work, retired but still working, in military service) -headed HHs, Unemployed-headed HHs</t>
    </r>
  </si>
  <si>
    <t>REACH Ukraine | Multisectoral Needs Assessment (MSNA) | December 2022 | Macro-Region Frequency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</si>
</sst>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rgb="FF000000"/>
      <name val="Calibri"/>
      <family val="2"/>
      <scheme val="minor"/>
    </font>
    <font>
      <sz val="11"/>
      <color theme="1"/>
      <name val="Calibri"/>
      <family val="2"/>
      <scheme val="minor"/>
    </font>
    <font>
      <u/>
      <sz val="11"/>
      <color theme="10"/>
      <name val="Calibri"/>
      <family val="2"/>
    </font>
    <font>
      <sz val="10"/>
      <name val="Arial Narrow"/>
      <family val="2"/>
    </font>
    <font>
      <b/>
      <sz val="11"/>
      <color rgb="FFFFFFFF"/>
      <name val="Arial Narrow"/>
      <family val="2"/>
    </font>
    <font>
      <b/>
      <sz val="10"/>
      <name val="Arial Narrow"/>
      <family val="2"/>
    </font>
    <font>
      <b/>
      <sz val="28"/>
      <color rgb="FF000000"/>
      <name val="Arial Narrow"/>
      <family val="2"/>
    </font>
    <font>
      <b/>
      <sz val="20"/>
      <color rgb="FF000000"/>
      <name val="Arial Narrow"/>
      <family val="2"/>
    </font>
  </fonts>
  <fills count="5">
    <fill>
      <patternFill patternType="none"/>
    </fill>
    <fill>
      <patternFill patternType="gray125"/>
    </fill>
    <fill>
      <patternFill patternType="solid">
        <fgColor rgb="FFD9D9D9"/>
        <bgColor rgb="FF000000"/>
      </patternFill>
    </fill>
    <fill>
      <patternFill patternType="solid">
        <fgColor rgb="FFEE5859"/>
        <bgColor rgb="FFD63F40"/>
      </patternFill>
    </fill>
    <fill>
      <patternFill patternType="solid">
        <fgColor rgb="FFD9D9D9"/>
        <bgColor rgb="FFA6A6A6"/>
      </patternFill>
    </fill>
  </fills>
  <borders count="3">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9">
    <xf numFmtId="0" fontId="0" fillId="0" borderId="0" xfId="0"/>
    <xf numFmtId="0" fontId="2" fillId="0" borderId="0" xfId="0" applyFont="1"/>
    <xf numFmtId="0" fontId="0" fillId="0" borderId="0" xfId="0" applyAlignment="1">
      <alignment horizont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center" vertical="center" wrapText="1"/>
    </xf>
    <xf numFmtId="0" fontId="1" fillId="0" borderId="0" xfId="1"/>
    <xf numFmtId="0" fontId="3" fillId="0" borderId="0" xfId="1" applyFont="1" applyAlignment="1">
      <alignment horizontal="left" vertical="top" wrapText="1"/>
    </xf>
    <xf numFmtId="0" fontId="3" fillId="0" borderId="1" xfId="1" applyFont="1" applyBorder="1" applyAlignment="1">
      <alignment horizontal="left" vertical="top" wrapText="1"/>
    </xf>
    <xf numFmtId="0" fontId="3" fillId="2" borderId="2" xfId="1" applyFont="1" applyFill="1" applyBorder="1" applyAlignment="1">
      <alignment horizontal="left" vertical="top" wrapText="1"/>
    </xf>
    <xf numFmtId="0" fontId="3" fillId="0" borderId="2" xfId="1" applyFont="1" applyBorder="1" applyAlignment="1">
      <alignment horizontal="left" vertical="top" wrapText="1"/>
    </xf>
    <xf numFmtId="0" fontId="5" fillId="0" borderId="2" xfId="1" applyFont="1" applyBorder="1" applyAlignment="1">
      <alignment horizontal="center" vertical="center" wrapText="1"/>
    </xf>
    <xf numFmtId="0" fontId="3" fillId="4" borderId="2" xfId="1" applyFont="1" applyFill="1" applyBorder="1" applyAlignment="1">
      <alignment horizontal="left" vertical="top" wrapText="1"/>
    </xf>
    <xf numFmtId="0" fontId="5" fillId="2" borderId="2" xfId="1" applyFont="1" applyFill="1" applyBorder="1" applyAlignment="1">
      <alignment horizontal="center" vertical="center" wrapText="1"/>
    </xf>
    <xf numFmtId="0" fontId="4" fillId="3" borderId="2" xfId="1" applyFont="1" applyFill="1" applyBorder="1" applyAlignment="1">
      <alignment horizontal="left" vertical="top" wrapText="1"/>
    </xf>
    <xf numFmtId="0" fontId="6" fillId="0" borderId="2" xfId="1" applyFont="1" applyBorder="1" applyAlignment="1">
      <alignment horizontal="center" vertical="center" wrapText="1"/>
    </xf>
    <xf numFmtId="0" fontId="7" fillId="0" borderId="2" xfId="1" applyFont="1" applyBorder="1" applyAlignment="1">
      <alignment horizontal="center" vertical="center" wrapText="1"/>
    </xf>
    <xf numFmtId="14" fontId="5" fillId="0" borderId="2" xfId="1" applyNumberFormat="1" applyFont="1" applyFill="1" applyBorder="1" applyAlignment="1">
      <alignment horizontal="center" vertical="center" wrapText="1"/>
    </xf>
    <xf numFmtId="14" fontId="3" fillId="0" borderId="2" xfId="1" applyNumberFormat="1" applyFont="1" applyFill="1" applyBorder="1" applyAlignment="1">
      <alignment horizontal="left" vertical="top" wrapText="1"/>
    </xf>
  </cellXfs>
  <cellStyles count="2">
    <cellStyle name="Normal" xfId="0" builtinId="0"/>
    <cellStyle name="Normal 2" xfId="1" xr:uid="{11DCA245-30DC-4C46-B6FE-E2261B29F0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418737</xdr:colOff>
      <xdr:row>1</xdr:row>
      <xdr:rowOff>28575</xdr:rowOff>
    </xdr:from>
    <xdr:to>
      <xdr:col>7</xdr:col>
      <xdr:colOff>250303</xdr:colOff>
      <xdr:row>2</xdr:row>
      <xdr:rowOff>505896</xdr:rowOff>
    </xdr:to>
    <xdr:pic>
      <xdr:nvPicPr>
        <xdr:cNvPr id="2" name="Picture 1">
          <a:extLst>
            <a:ext uri="{FF2B5EF4-FFF2-40B4-BE49-F238E27FC236}">
              <a16:creationId xmlns:a16="http://schemas.microsoft.com/office/drawing/2014/main" id="{0621319B-9B30-4D4D-B548-139094EB9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55387" y="415925"/>
          <a:ext cx="2879566" cy="6614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492D-1491-4223-9E2F-D9B67856C1B2}">
  <sheetPr>
    <tabColor rgb="FF0070C0"/>
  </sheetPr>
  <dimension ref="A1:B13"/>
  <sheetViews>
    <sheetView tabSelected="1" zoomScale="85" zoomScaleNormal="85" workbookViewId="0">
      <selection activeCell="B28" sqref="B28"/>
    </sheetView>
  </sheetViews>
  <sheetFormatPr defaultRowHeight="14.5" x14ac:dyDescent="0.35"/>
  <cols>
    <col min="1" max="1" width="23.7265625" style="6" customWidth="1"/>
    <col min="2" max="2" width="201.36328125" style="6" customWidth="1"/>
    <col min="3" max="16384" width="8.7265625" style="6"/>
  </cols>
  <sheetData>
    <row r="1" spans="1:2" ht="30.5" customHeight="1" x14ac:dyDescent="0.35">
      <c r="A1" s="16" t="s">
        <v>3138</v>
      </c>
      <c r="B1" s="15"/>
    </row>
    <row r="2" spans="1:2" x14ac:dyDescent="0.35">
      <c r="A2" s="14" t="s">
        <v>3130</v>
      </c>
      <c r="B2" s="14" t="s">
        <v>3123</v>
      </c>
    </row>
    <row r="3" spans="1:2" ht="53.5" customHeight="1" x14ac:dyDescent="0.35">
      <c r="A3" s="13" t="s">
        <v>3129</v>
      </c>
      <c r="B3" s="9" t="s">
        <v>3131</v>
      </c>
    </row>
    <row r="4" spans="1:2" ht="42" customHeight="1" x14ac:dyDescent="0.35">
      <c r="A4" s="11" t="s">
        <v>3132</v>
      </c>
      <c r="B4" s="10" t="s">
        <v>3133</v>
      </c>
    </row>
    <row r="5" spans="1:2" ht="273" customHeight="1" x14ac:dyDescent="0.35">
      <c r="A5" s="13" t="s">
        <v>3136</v>
      </c>
      <c r="B5" s="12" t="s">
        <v>3137</v>
      </c>
    </row>
    <row r="6" spans="1:2" ht="15" customHeight="1" x14ac:dyDescent="0.35">
      <c r="A6" s="17" t="s">
        <v>3128</v>
      </c>
      <c r="B6" s="18" t="s">
        <v>3127</v>
      </c>
    </row>
    <row r="7" spans="1:2" x14ac:dyDescent="0.35">
      <c r="A7" s="17"/>
      <c r="B7" s="18" t="s">
        <v>3126</v>
      </c>
    </row>
    <row r="8" spans="1:2" x14ac:dyDescent="0.35">
      <c r="A8" s="17"/>
      <c r="B8" s="18" t="s">
        <v>3125</v>
      </c>
    </row>
    <row r="9" spans="1:2" x14ac:dyDescent="0.35">
      <c r="A9" s="8"/>
      <c r="B9" s="7"/>
    </row>
    <row r="10" spans="1:2" x14ac:dyDescent="0.35">
      <c r="A10" s="14" t="s">
        <v>3124</v>
      </c>
      <c r="B10" s="14" t="s">
        <v>3123</v>
      </c>
    </row>
    <row r="11" spans="1:2" x14ac:dyDescent="0.35">
      <c r="A11" s="9" t="s">
        <v>3122</v>
      </c>
      <c r="B11" s="9" t="s">
        <v>3121</v>
      </c>
    </row>
    <row r="12" spans="1:2" x14ac:dyDescent="0.35">
      <c r="A12" s="9" t="s">
        <v>3134</v>
      </c>
      <c r="B12" s="9" t="s">
        <v>3120</v>
      </c>
    </row>
    <row r="13" spans="1:2" x14ac:dyDescent="0.35">
      <c r="A13" s="9" t="s">
        <v>3135</v>
      </c>
      <c r="B13" s="9" t="s">
        <v>3119</v>
      </c>
    </row>
  </sheetData>
  <mergeCells count="2">
    <mergeCell ref="A1:B1"/>
    <mergeCell ref="A6:A8"/>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24"/>
  <sheetViews>
    <sheetView workbookViewId="0">
      <selection activeCell="A3" sqref="A3:A15"/>
    </sheetView>
  </sheetViews>
  <sheetFormatPr defaultColWidth="10.90625" defaultRowHeight="14.5" x14ac:dyDescent="0.35"/>
  <cols>
    <col min="1" max="1" width="33.453125" customWidth="1"/>
  </cols>
  <sheetData>
    <row r="1" spans="1:2" x14ac:dyDescent="0.35">
      <c r="A1" s="2" t="s">
        <v>3117</v>
      </c>
      <c r="B1" t="s">
        <v>0</v>
      </c>
    </row>
    <row r="2" spans="1:2" x14ac:dyDescent="0.35">
      <c r="A2" s="4" t="s">
        <v>3116</v>
      </c>
      <c r="B2" s="1" t="str">
        <f>HYPERLINK("#'Data'!A1", "macroregion_overall_1")</f>
        <v>macroregion_overall_1</v>
      </c>
    </row>
    <row r="3" spans="1:2" x14ac:dyDescent="0.35">
      <c r="A3" s="5" t="s">
        <v>2943</v>
      </c>
      <c r="B3" s="1" t="str">
        <f>HYPERLINK("#'Data'!A5", "L_1_top_priority_needs_strata_D_2_by_disability_level_3_4")</f>
        <v>L_1_top_priority_needs_strata_D_2_by_disability_level_3_4</v>
      </c>
    </row>
    <row r="4" spans="1:2" x14ac:dyDescent="0.35">
      <c r="A4" s="5"/>
      <c r="B4" s="1" t="str">
        <f>HYPERLINK("#'Data'!A26", "L_1_top_priority_needs_strata_D_3_by_displacement_status")</f>
        <v>L_1_top_priority_needs_strata_D_3_by_displacement_status</v>
      </c>
    </row>
    <row r="5" spans="1:2" x14ac:dyDescent="0.35">
      <c r="A5" s="5"/>
      <c r="B5" s="1" t="str">
        <f>HYPERLINK("#'Data'!A47", "L_1_top_priority_needs_strata_D_4_by_employed_or_not")</f>
        <v>L_1_top_priority_needs_strata_D_4_by_employed_or_not</v>
      </c>
    </row>
    <row r="6" spans="1:2" x14ac:dyDescent="0.35">
      <c r="A6" s="5"/>
      <c r="B6" s="1" t="str">
        <f>HYPERLINK("#'Data'!A62", "L_1_top_priority_needs_strata_D_5_by_hh_size_group")</f>
        <v>L_1_top_priority_needs_strata_D_5_by_hh_size_group</v>
      </c>
    </row>
    <row r="7" spans="1:2" x14ac:dyDescent="0.35">
      <c r="A7" s="5"/>
      <c r="B7" s="1" t="str">
        <f>HYPERLINK("#'Data'!A83", "L_1_top_priority_needs_strata_D_6_by_hh_with_child")</f>
        <v>L_1_top_priority_needs_strata_D_6_by_hh_with_child</v>
      </c>
    </row>
    <row r="8" spans="1:2" x14ac:dyDescent="0.35">
      <c r="A8" s="5"/>
      <c r="B8" s="1" t="str">
        <f>HYPERLINK("#'Data'!A98", "L_1_top_priority_needs_strata_D_7_by_hohh_age_group")</f>
        <v>L_1_top_priority_needs_strata_D_7_by_hohh_age_group</v>
      </c>
    </row>
    <row r="9" spans="1:2" x14ac:dyDescent="0.35">
      <c r="A9" s="5"/>
      <c r="B9" s="1" t="str">
        <f>HYPERLINK("#'Data'!A116", "L_1_top_priority_needs_strata_D_8_by_hohh_age_group")</f>
        <v>L_1_top_priority_needs_strata_D_8_by_hohh_age_group</v>
      </c>
    </row>
    <row r="10" spans="1:2" x14ac:dyDescent="0.35">
      <c r="A10" s="5"/>
      <c r="B10" s="1" t="str">
        <f>HYPERLINK("#'Data'!A134", "L_1_top_priority_needs_strata_D_9_by_hohh_sex")</f>
        <v>L_1_top_priority_needs_strata_D_9_by_hohh_sex</v>
      </c>
    </row>
    <row r="11" spans="1:2" x14ac:dyDescent="0.35">
      <c r="A11" s="5"/>
      <c r="B11" s="1" t="str">
        <f>HYPERLINK("#'Data'!A149", "L_1_top_priority_needs_strata_D_10_by_hohh_sex_age")</f>
        <v>L_1_top_priority_needs_strata_D_10_by_hohh_sex_age</v>
      </c>
    </row>
    <row r="12" spans="1:2" x14ac:dyDescent="0.35">
      <c r="A12" s="5"/>
      <c r="B12" s="1" t="str">
        <f>HYPERLINK("#'Data'!A179", "L_1_top_priority_needs_strata_D_11_by_hohh_sex_disability")</f>
        <v>L_1_top_priority_needs_strata_D_11_by_hohh_sex_disability</v>
      </c>
    </row>
    <row r="13" spans="1:2" x14ac:dyDescent="0.35">
      <c r="A13" s="5"/>
      <c r="B13" s="1" t="str">
        <f>HYPERLINK("#'Data'!A218", "L_1_top_priority_needs_strata_D_12_by_hohh_sex_displacement")</f>
        <v>L_1_top_priority_needs_strata_D_12_by_hohh_sex_displacement</v>
      </c>
    </row>
    <row r="14" spans="1:2" x14ac:dyDescent="0.35">
      <c r="A14" s="5"/>
      <c r="B14" s="1" t="str">
        <f>HYPERLINK("#'Data'!A257", "L_1_top_priority_needs_strata_D_13_by_rural_urban")</f>
        <v>L_1_top_priority_needs_strata_D_13_by_rural_urban</v>
      </c>
    </row>
    <row r="15" spans="1:2" x14ac:dyDescent="0.35">
      <c r="A15" s="5"/>
      <c r="B15" s="1" t="str">
        <f>HYPERLINK("#'Data'!A272", "L_1_top_priority_needs_strata_14")</f>
        <v>L_1_top_priority_needs_strata_14</v>
      </c>
    </row>
    <row r="16" spans="1:2" x14ac:dyDescent="0.35">
      <c r="A16" s="5" t="s">
        <v>2944</v>
      </c>
      <c r="B16" s="1" t="str">
        <f>HYPERLINK("#'Data'!A281", "L_2_preferred_assistance_type_strata_D_15_by_disability_level_3_4")</f>
        <v>L_2_preferred_assistance_type_strata_D_15_by_disability_level_3_4</v>
      </c>
    </row>
    <row r="17" spans="1:2" x14ac:dyDescent="0.35">
      <c r="A17" s="5"/>
      <c r="B17" s="1" t="str">
        <f>HYPERLINK("#'Data'!A302", "L_2_preferred_assistance_type_strata_D_16_by_displacement_status")</f>
        <v>L_2_preferred_assistance_type_strata_D_16_by_displacement_status</v>
      </c>
    </row>
    <row r="18" spans="1:2" x14ac:dyDescent="0.35">
      <c r="A18" s="5"/>
      <c r="B18" s="1" t="str">
        <f>HYPERLINK("#'Data'!A323", "L_2_preferred_assistance_type_strata_D_17_by_hohh_age_group")</f>
        <v>L_2_preferred_assistance_type_strata_D_17_by_hohh_age_group</v>
      </c>
    </row>
    <row r="19" spans="1:2" x14ac:dyDescent="0.35">
      <c r="A19" s="5"/>
      <c r="B19" s="1" t="str">
        <f>HYPERLINK("#'Data'!A341", "L_2_preferred_assistance_type_strata_D_18_by_hohh_sex")</f>
        <v>L_2_preferred_assistance_type_strata_D_18_by_hohh_sex</v>
      </c>
    </row>
    <row r="20" spans="1:2" x14ac:dyDescent="0.35">
      <c r="A20" s="5"/>
      <c r="B20" s="1" t="str">
        <f>HYPERLINK("#'Data'!A356", "L_2_preferred_assistance_type_strata_D_19_by_hohh_sex_age")</f>
        <v>L_2_preferred_assistance_type_strata_D_19_by_hohh_sex_age</v>
      </c>
    </row>
    <row r="21" spans="1:2" x14ac:dyDescent="0.35">
      <c r="A21" s="5"/>
      <c r="B21" s="1" t="str">
        <f>HYPERLINK("#'Data'!A386", "L_2_preferred_assistance_type_strata_D_20_by_hohh_sex_disability")</f>
        <v>L_2_preferred_assistance_type_strata_D_20_by_hohh_sex_disability</v>
      </c>
    </row>
    <row r="22" spans="1:2" x14ac:dyDescent="0.35">
      <c r="A22" s="5"/>
      <c r="B22" s="1" t="str">
        <f>HYPERLINK("#'Data'!A425", "L_2_preferred_assistance_type_strata_D_21_by_hohh_sex_displacement")</f>
        <v>L_2_preferred_assistance_type_strata_D_21_by_hohh_sex_displacement</v>
      </c>
    </row>
    <row r="23" spans="1:2" x14ac:dyDescent="0.35">
      <c r="A23" s="5"/>
      <c r="B23" s="1" t="str">
        <f>HYPERLINK("#'Data'!A464", "L_2_preferred_assistance_type_strata_D_22_by_rural_urban")</f>
        <v>L_2_preferred_assistance_type_strata_D_22_by_rural_urban</v>
      </c>
    </row>
    <row r="24" spans="1:2" x14ac:dyDescent="0.35">
      <c r="A24" s="5"/>
      <c r="B24" s="1" t="str">
        <f>HYPERLINK("#'Data'!A479", "L_2_preferred_assistance_type_strata_23")</f>
        <v>L_2_preferred_assistance_type_strata_23</v>
      </c>
    </row>
    <row r="25" spans="1:2" x14ac:dyDescent="0.35">
      <c r="A25" s="5" t="s">
        <v>2945</v>
      </c>
      <c r="B25" s="1" t="str">
        <f>HYPERLINK("#'Data'!A488", "L_3_preferred_cash_assistance_modality_strata_D_24_by_disability_level_3_4")</f>
        <v>L_3_preferred_cash_assistance_modality_strata_D_24_by_disability_level_3_4</v>
      </c>
    </row>
    <row r="26" spans="1:2" x14ac:dyDescent="0.35">
      <c r="A26" s="5"/>
      <c r="B26" s="1" t="str">
        <f>HYPERLINK("#'Data'!A509", "L_3_preferred_cash_assistance_modality_strata_D_25_by_displacement_status")</f>
        <v>L_3_preferred_cash_assistance_modality_strata_D_25_by_displacement_status</v>
      </c>
    </row>
    <row r="27" spans="1:2" x14ac:dyDescent="0.35">
      <c r="A27" s="5"/>
      <c r="B27" s="1" t="str">
        <f>HYPERLINK("#'Data'!A530", "L_3_preferred_cash_assistance_modality_strata_D_26_by_hohh_age_group")</f>
        <v>L_3_preferred_cash_assistance_modality_strata_D_26_by_hohh_age_group</v>
      </c>
    </row>
    <row r="28" spans="1:2" x14ac:dyDescent="0.35">
      <c r="A28" s="5"/>
      <c r="B28" s="1" t="str">
        <f>HYPERLINK("#'Data'!A547", "L_3_preferred_cash_assistance_modality_strata_D_27_by_hohh_sex")</f>
        <v>L_3_preferred_cash_assistance_modality_strata_D_27_by_hohh_sex</v>
      </c>
    </row>
    <row r="29" spans="1:2" x14ac:dyDescent="0.35">
      <c r="A29" s="5"/>
      <c r="B29" s="1" t="str">
        <f>HYPERLINK("#'Data'!A562", "L_3_preferred_cash_assistance_modality_strata_D_28_by_hohh_sex_age")</f>
        <v>L_3_preferred_cash_assistance_modality_strata_D_28_by_hohh_sex_age</v>
      </c>
    </row>
    <row r="30" spans="1:2" x14ac:dyDescent="0.35">
      <c r="A30" s="5"/>
      <c r="B30" s="1" t="str">
        <f>HYPERLINK("#'Data'!A591", "L_3_preferred_cash_assistance_modality_strata_D_29_by_hohh_sex_disability")</f>
        <v>L_3_preferred_cash_assistance_modality_strata_D_29_by_hohh_sex_disability</v>
      </c>
    </row>
    <row r="31" spans="1:2" x14ac:dyDescent="0.35">
      <c r="A31" s="5"/>
      <c r="B31" s="1" t="str">
        <f>HYPERLINK("#'Data'!A630", "L_3_preferred_cash_assistance_modality_strata_D_30_by_hohh_sex_displacement")</f>
        <v>L_3_preferred_cash_assistance_modality_strata_D_30_by_hohh_sex_displacement</v>
      </c>
    </row>
    <row r="32" spans="1:2" x14ac:dyDescent="0.35">
      <c r="A32" s="5"/>
      <c r="B32" s="1" t="str">
        <f>HYPERLINK("#'Data'!A669", "L_3_preferred_cash_assistance_modality_strata_D_31_by_rural_urban")</f>
        <v>L_3_preferred_cash_assistance_modality_strata_D_31_by_rural_urban</v>
      </c>
    </row>
    <row r="33" spans="1:2" x14ac:dyDescent="0.35">
      <c r="A33" s="5"/>
      <c r="B33" s="1" t="str">
        <f>HYPERLINK("#'Data'!A684", "L_3_preferred_cash_assistance_modality_strata_32")</f>
        <v>L_3_preferred_cash_assistance_modality_strata_32</v>
      </c>
    </row>
    <row r="34" spans="1:2" x14ac:dyDescent="0.35">
      <c r="A34" s="5" t="s">
        <v>2946</v>
      </c>
      <c r="B34" s="1" t="str">
        <f>HYPERLINK("#'Data'!A693", "L_4_assistance_received_strata_D_33_by_disability_level_3_4")</f>
        <v>L_4_assistance_received_strata_D_33_by_disability_level_3_4</v>
      </c>
    </row>
    <row r="35" spans="1:2" x14ac:dyDescent="0.35">
      <c r="A35" s="5"/>
      <c r="B35" s="1" t="str">
        <f>HYPERLINK("#'Data'!A714", "L_4_assistance_received_strata_D_34_by_displacement_status")</f>
        <v>L_4_assistance_received_strata_D_34_by_displacement_status</v>
      </c>
    </row>
    <row r="36" spans="1:2" x14ac:dyDescent="0.35">
      <c r="A36" s="5"/>
      <c r="B36" s="1" t="str">
        <f>HYPERLINK("#'Data'!A735", "L_4_assistance_received_strata_D_35_by_hohh_age_group")</f>
        <v>L_4_assistance_received_strata_D_35_by_hohh_age_group</v>
      </c>
    </row>
    <row r="37" spans="1:2" x14ac:dyDescent="0.35">
      <c r="A37" s="5"/>
      <c r="B37" s="1" t="str">
        <f>HYPERLINK("#'Data'!A753", "L_4_assistance_received_strata_D_36_by_hohh_sex")</f>
        <v>L_4_assistance_received_strata_D_36_by_hohh_sex</v>
      </c>
    </row>
    <row r="38" spans="1:2" x14ac:dyDescent="0.35">
      <c r="A38" s="5"/>
      <c r="B38" s="1" t="str">
        <f>HYPERLINK("#'Data'!A768", "L_4_assistance_received_strata_D_37_by_hohh_sex_age")</f>
        <v>L_4_assistance_received_strata_D_37_by_hohh_sex_age</v>
      </c>
    </row>
    <row r="39" spans="1:2" x14ac:dyDescent="0.35">
      <c r="A39" s="5"/>
      <c r="B39" s="1" t="str">
        <f>HYPERLINK("#'Data'!A798", "L_4_assistance_received_strata_D_38_by_hohh_sex_disability")</f>
        <v>L_4_assistance_received_strata_D_38_by_hohh_sex_disability</v>
      </c>
    </row>
    <row r="40" spans="1:2" x14ac:dyDescent="0.35">
      <c r="A40" s="5"/>
      <c r="B40" s="1" t="str">
        <f>HYPERLINK("#'Data'!A837", "L_4_assistance_received_strata_D_39_by_hohh_sex_displacement")</f>
        <v>L_4_assistance_received_strata_D_39_by_hohh_sex_displacement</v>
      </c>
    </row>
    <row r="41" spans="1:2" x14ac:dyDescent="0.35">
      <c r="A41" s="5"/>
      <c r="B41" s="1" t="str">
        <f>HYPERLINK("#'Data'!A876", "L_4_assistance_received_strata_D_40_by_rural_urban")</f>
        <v>L_4_assistance_received_strata_D_40_by_rural_urban</v>
      </c>
    </row>
    <row r="42" spans="1:2" x14ac:dyDescent="0.35">
      <c r="A42" s="5"/>
      <c r="B42" s="1" t="str">
        <f>HYPERLINK("#'Data'!A891", "L_4_assistance_received_strata_41")</f>
        <v>L_4_assistance_received_strata_41</v>
      </c>
    </row>
    <row r="43" spans="1:2" x14ac:dyDescent="0.35">
      <c r="A43" s="5" t="s">
        <v>2947</v>
      </c>
      <c r="B43" s="1" t="str">
        <f>HYPERLINK("#'Data'!A900", "L_5_assistance_unsatisfied_strata_D_42_by_disability_level_3_4")</f>
        <v>L_5_assistance_unsatisfied_strata_D_42_by_disability_level_3_4</v>
      </c>
    </row>
    <row r="44" spans="1:2" x14ac:dyDescent="0.35">
      <c r="A44" s="5"/>
      <c r="B44" s="1" t="str">
        <f>HYPERLINK("#'Data'!A921", "L_5_assistance_unsatisfied_strata_D_43_by_displacement_status")</f>
        <v>L_5_assistance_unsatisfied_strata_D_43_by_displacement_status</v>
      </c>
    </row>
    <row r="45" spans="1:2" x14ac:dyDescent="0.35">
      <c r="A45" s="5"/>
      <c r="B45" s="1" t="str">
        <f>HYPERLINK("#'Data'!A942", "L_5_assistance_unsatisfied_strata_D_44_by_hohh_age_group")</f>
        <v>L_5_assistance_unsatisfied_strata_D_44_by_hohh_age_group</v>
      </c>
    </row>
    <row r="46" spans="1:2" x14ac:dyDescent="0.35">
      <c r="A46" s="5"/>
      <c r="B46" s="1" t="str">
        <f>HYPERLINK("#'Data'!A959", "L_5_assistance_unsatisfied_strata_D_45_by_hohh_sex")</f>
        <v>L_5_assistance_unsatisfied_strata_D_45_by_hohh_sex</v>
      </c>
    </row>
    <row r="47" spans="1:2" x14ac:dyDescent="0.35">
      <c r="A47" s="5"/>
      <c r="B47" s="1" t="str">
        <f>HYPERLINK("#'Data'!A974", "L_5_assistance_unsatisfied_strata_D_46_by_hohh_sex_age")</f>
        <v>L_5_assistance_unsatisfied_strata_D_46_by_hohh_sex_age</v>
      </c>
    </row>
    <row r="48" spans="1:2" x14ac:dyDescent="0.35">
      <c r="A48" s="5"/>
      <c r="B48" s="1" t="str">
        <f>HYPERLINK("#'Data'!A1003", "L_5_assistance_unsatisfied_strata_D_47_by_hohh_sex_disability")</f>
        <v>L_5_assistance_unsatisfied_strata_D_47_by_hohh_sex_disability</v>
      </c>
    </row>
    <row r="49" spans="1:2" x14ac:dyDescent="0.35">
      <c r="A49" s="5"/>
      <c r="B49" s="1" t="str">
        <f>HYPERLINK("#'Data'!A1042", "L_5_assistance_unsatisfied_strata_D_48_by_hohh_sex_displacement")</f>
        <v>L_5_assistance_unsatisfied_strata_D_48_by_hohh_sex_displacement</v>
      </c>
    </row>
    <row r="50" spans="1:2" x14ac:dyDescent="0.35">
      <c r="A50" s="5"/>
      <c r="B50" s="1" t="str">
        <f>HYPERLINK("#'Data'!A1081", "L_5_assistance_unsatisfied_strata_D_49_by_rural_urban")</f>
        <v>L_5_assistance_unsatisfied_strata_D_49_by_rural_urban</v>
      </c>
    </row>
    <row r="51" spans="1:2" x14ac:dyDescent="0.35">
      <c r="A51" s="5"/>
      <c r="B51" s="1" t="str">
        <f>HYPERLINK("#'Data'!A1096", "L_5_assistance_unsatisfied_strata_50")</f>
        <v>L_5_assistance_unsatisfied_strata_50</v>
      </c>
    </row>
    <row r="52" spans="1:2" x14ac:dyDescent="0.35">
      <c r="A52" s="5" t="s">
        <v>2948</v>
      </c>
      <c r="B52" s="1" t="str">
        <f>HYPERLINK("#'Data'!A1105", "L_6_assistance_unsatisfied_reason_strata_D_51_by_disability_level_3_4")</f>
        <v>L_6_assistance_unsatisfied_reason_strata_D_51_by_disability_level_3_4</v>
      </c>
    </row>
    <row r="53" spans="1:2" x14ac:dyDescent="0.35">
      <c r="A53" s="5"/>
      <c r="B53" s="1" t="str">
        <f>HYPERLINK("#'Data'!A1126", "L_6_assistance_unsatisfied_reason_strata_D_52_by_displacement_status")</f>
        <v>L_6_assistance_unsatisfied_reason_strata_D_52_by_displacement_status</v>
      </c>
    </row>
    <row r="54" spans="1:2" x14ac:dyDescent="0.35">
      <c r="A54" s="5"/>
      <c r="B54" s="1" t="str">
        <f>HYPERLINK("#'Data'!A1145", "L_6_assistance_unsatisfied_reason_strata_D_53_by_hohh_age_group")</f>
        <v>L_6_assistance_unsatisfied_reason_strata_D_53_by_hohh_age_group</v>
      </c>
    </row>
    <row r="55" spans="1:2" x14ac:dyDescent="0.35">
      <c r="A55" s="5"/>
      <c r="B55" s="1" t="str">
        <f>HYPERLINK("#'Data'!A1160", "L_6_assistance_unsatisfied_reason_strata_D_54_by_hohh_sex")</f>
        <v>L_6_assistance_unsatisfied_reason_strata_D_54_by_hohh_sex</v>
      </c>
    </row>
    <row r="56" spans="1:2" x14ac:dyDescent="0.35">
      <c r="A56" s="5"/>
      <c r="B56" s="1" t="str">
        <f>HYPERLINK("#'Data'!A1175", "L_6_assistance_unsatisfied_reason_strata_D_55_by_hohh_sex_age")</f>
        <v>L_6_assistance_unsatisfied_reason_strata_D_55_by_hohh_sex_age</v>
      </c>
    </row>
    <row r="57" spans="1:2" x14ac:dyDescent="0.35">
      <c r="A57" s="5"/>
      <c r="B57" s="1" t="str">
        <f>HYPERLINK("#'Data'!A1201", "L_6_assistance_unsatisfied_reason_strata_D_56_by_hohh_sex_disability")</f>
        <v>L_6_assistance_unsatisfied_reason_strata_D_56_by_hohh_sex_disability</v>
      </c>
    </row>
    <row r="58" spans="1:2" x14ac:dyDescent="0.35">
      <c r="A58" s="5"/>
      <c r="B58" s="1" t="str">
        <f>HYPERLINK("#'Data'!A1237", "L_6_assistance_unsatisfied_reason_strata_D_57_by_hohh_sex_displacement")</f>
        <v>L_6_assistance_unsatisfied_reason_strata_D_57_by_hohh_sex_displacement</v>
      </c>
    </row>
    <row r="59" spans="1:2" x14ac:dyDescent="0.35">
      <c r="A59" s="5"/>
      <c r="B59" s="1" t="str">
        <f>HYPERLINK("#'Data'!A1269", "L_6_assistance_unsatisfied_reason_strata_D_58_by_rural_urban")</f>
        <v>L_6_assistance_unsatisfied_reason_strata_D_58_by_rural_urban</v>
      </c>
    </row>
    <row r="60" spans="1:2" x14ac:dyDescent="0.35">
      <c r="A60" s="5"/>
      <c r="B60" s="1" t="str">
        <f>HYPERLINK("#'Data'!A1284", "L_6_assistance_unsatisfied_reason_strata_59")</f>
        <v>L_6_assistance_unsatisfied_reason_strata_59</v>
      </c>
    </row>
    <row r="61" spans="1:2" x14ac:dyDescent="0.35">
      <c r="A61" s="5" t="s">
        <v>2949</v>
      </c>
      <c r="B61" s="1" t="str">
        <f>HYPERLINK("#'Data'!A1293", "L_7_assistance_barriers_strata_D_60_by_disability_level_3_4")</f>
        <v>L_7_assistance_barriers_strata_D_60_by_disability_level_3_4</v>
      </c>
    </row>
    <row r="62" spans="1:2" x14ac:dyDescent="0.35">
      <c r="A62" s="5"/>
      <c r="B62" s="1" t="str">
        <f>HYPERLINK("#'Data'!A1314", "L_7_assistance_barriers_strata_D_61_by_displacement_status")</f>
        <v>L_7_assistance_barriers_strata_D_61_by_displacement_status</v>
      </c>
    </row>
    <row r="63" spans="1:2" x14ac:dyDescent="0.35">
      <c r="A63" s="5"/>
      <c r="B63" s="1" t="str">
        <f>HYPERLINK("#'Data'!A1335", "L_7_assistance_barriers_strata_D_62_by_hohh_age_group")</f>
        <v>L_7_assistance_barriers_strata_D_62_by_hohh_age_group</v>
      </c>
    </row>
    <row r="64" spans="1:2" x14ac:dyDescent="0.35">
      <c r="A64" s="5"/>
      <c r="B64" s="1" t="str">
        <f>HYPERLINK("#'Data'!A1353", "L_7_assistance_barriers_strata_D_63_by_hohh_sex")</f>
        <v>L_7_assistance_barriers_strata_D_63_by_hohh_sex</v>
      </c>
    </row>
    <row r="65" spans="1:2" x14ac:dyDescent="0.35">
      <c r="A65" s="5"/>
      <c r="B65" s="1" t="str">
        <f>HYPERLINK("#'Data'!A1368", "L_7_assistance_barriers_strata_D_64_by_hohh_sex_age")</f>
        <v>L_7_assistance_barriers_strata_D_64_by_hohh_sex_age</v>
      </c>
    </row>
    <row r="66" spans="1:2" x14ac:dyDescent="0.35">
      <c r="A66" s="5"/>
      <c r="B66" s="1" t="str">
        <f>HYPERLINK("#'Data'!A1398", "L_7_assistance_barriers_strata_D_65_by_hohh_sex_disability")</f>
        <v>L_7_assistance_barriers_strata_D_65_by_hohh_sex_disability</v>
      </c>
    </row>
    <row r="67" spans="1:2" x14ac:dyDescent="0.35">
      <c r="A67" s="5"/>
      <c r="B67" s="1" t="str">
        <f>HYPERLINK("#'Data'!A1437", "L_7_assistance_barriers_strata_D_66_by_hohh_sex_displacement")</f>
        <v>L_7_assistance_barriers_strata_D_66_by_hohh_sex_displacement</v>
      </c>
    </row>
    <row r="68" spans="1:2" x14ac:dyDescent="0.35">
      <c r="A68" s="5"/>
      <c r="B68" s="1" t="str">
        <f>HYPERLINK("#'Data'!A1476", "L_7_assistance_barriers_strata_D_67_by_rural_urban")</f>
        <v>L_7_assistance_barriers_strata_D_67_by_rural_urban</v>
      </c>
    </row>
    <row r="69" spans="1:2" x14ac:dyDescent="0.35">
      <c r="A69" s="5"/>
      <c r="B69" s="1" t="str">
        <f>HYPERLINK("#'Data'!A1491", "L_7_assistance_barriers_strata_68")</f>
        <v>L_7_assistance_barriers_strata_68</v>
      </c>
    </row>
    <row r="70" spans="1:2" x14ac:dyDescent="0.35">
      <c r="A70" s="5" t="s">
        <v>2950</v>
      </c>
      <c r="B70" s="1" t="str">
        <f>HYPERLINK("#'Data'!A1500", "L_8_aid_providers_information_strata_D_69_by_disability_level_3_4")</f>
        <v>L_8_aid_providers_information_strata_D_69_by_disability_level_3_4</v>
      </c>
    </row>
    <row r="71" spans="1:2" x14ac:dyDescent="0.35">
      <c r="A71" s="5"/>
      <c r="B71" s="1" t="str">
        <f>HYPERLINK("#'Data'!A1521", "L_8_aid_providers_information_strata_D_70_by_displacement_status")</f>
        <v>L_8_aid_providers_information_strata_D_70_by_displacement_status</v>
      </c>
    </row>
    <row r="72" spans="1:2" x14ac:dyDescent="0.35">
      <c r="A72" s="5"/>
      <c r="B72" s="1" t="str">
        <f>HYPERLINK("#'Data'!A1542", "L_8_aid_providers_information_strata_D_71_by_hohh_age_group")</f>
        <v>L_8_aid_providers_information_strata_D_71_by_hohh_age_group</v>
      </c>
    </row>
    <row r="73" spans="1:2" x14ac:dyDescent="0.35">
      <c r="A73" s="5"/>
      <c r="B73" s="1" t="str">
        <f>HYPERLINK("#'Data'!A1560", "L_8_aid_providers_information_strata_D_72_by_hohh_sex")</f>
        <v>L_8_aid_providers_information_strata_D_72_by_hohh_sex</v>
      </c>
    </row>
    <row r="74" spans="1:2" x14ac:dyDescent="0.35">
      <c r="A74" s="5"/>
      <c r="B74" s="1" t="str">
        <f>HYPERLINK("#'Data'!A1575", "L_8_aid_providers_information_strata_D_73_by_hohh_sex_age")</f>
        <v>L_8_aid_providers_information_strata_D_73_by_hohh_sex_age</v>
      </c>
    </row>
    <row r="75" spans="1:2" x14ac:dyDescent="0.35">
      <c r="A75" s="5"/>
      <c r="B75" s="1" t="str">
        <f>HYPERLINK("#'Data'!A1605", "L_8_aid_providers_information_strata_D_74_by_hohh_sex_disability")</f>
        <v>L_8_aid_providers_information_strata_D_74_by_hohh_sex_disability</v>
      </c>
    </row>
    <row r="76" spans="1:2" x14ac:dyDescent="0.35">
      <c r="A76" s="5"/>
      <c r="B76" s="1" t="str">
        <f>HYPERLINK("#'Data'!A1644", "L_8_aid_providers_information_strata_D_75_by_hohh_sex_displacement")</f>
        <v>L_8_aid_providers_information_strata_D_75_by_hohh_sex_displacement</v>
      </c>
    </row>
    <row r="77" spans="1:2" x14ac:dyDescent="0.35">
      <c r="A77" s="5"/>
      <c r="B77" s="1" t="str">
        <f>HYPERLINK("#'Data'!A1683", "L_8_aid_providers_information_strata_D_76_by_rural_urban")</f>
        <v>L_8_aid_providers_information_strata_D_76_by_rural_urban</v>
      </c>
    </row>
    <row r="78" spans="1:2" x14ac:dyDescent="0.35">
      <c r="A78" s="5"/>
      <c r="B78" s="1" t="str">
        <f>HYPERLINK("#'Data'!A1698", "L_8_aid_providers_information_strata_77")</f>
        <v>L_8_aid_providers_information_strata_77</v>
      </c>
    </row>
    <row r="79" spans="1:2" x14ac:dyDescent="0.35">
      <c r="A79" s="5" t="s">
        <v>2951</v>
      </c>
      <c r="B79" s="1" t="str">
        <f>HYPERLINK("#'Data'!A1707", "L_9_aid_providers_communication_strata_D_78_by_disability_level_3_4")</f>
        <v>L_9_aid_providers_communication_strata_D_78_by_disability_level_3_4</v>
      </c>
    </row>
    <row r="80" spans="1:2" x14ac:dyDescent="0.35">
      <c r="A80" s="5"/>
      <c r="B80" s="1" t="str">
        <f>HYPERLINK("#'Data'!A1728", "L_9_aid_providers_communication_strata_D_79_by_displacement_status")</f>
        <v>L_9_aid_providers_communication_strata_D_79_by_displacement_status</v>
      </c>
    </row>
    <row r="81" spans="1:2" x14ac:dyDescent="0.35">
      <c r="A81" s="5"/>
      <c r="B81" s="1" t="str">
        <f>HYPERLINK("#'Data'!A1749", "L_9_aid_providers_communication_strata_D_80_by_hohh_age_group")</f>
        <v>L_9_aid_providers_communication_strata_D_80_by_hohh_age_group</v>
      </c>
    </row>
    <row r="82" spans="1:2" x14ac:dyDescent="0.35">
      <c r="A82" s="5"/>
      <c r="B82" s="1" t="str">
        <f>HYPERLINK("#'Data'!A1767", "L_9_aid_providers_communication_strata_D_81_by_hohh_sex")</f>
        <v>L_9_aid_providers_communication_strata_D_81_by_hohh_sex</v>
      </c>
    </row>
    <row r="83" spans="1:2" x14ac:dyDescent="0.35">
      <c r="A83" s="5"/>
      <c r="B83" s="1" t="str">
        <f>HYPERLINK("#'Data'!A1782", "L_9_aid_providers_communication_strata_D_82_by_hohh_sex_age")</f>
        <v>L_9_aid_providers_communication_strata_D_82_by_hohh_sex_age</v>
      </c>
    </row>
    <row r="84" spans="1:2" x14ac:dyDescent="0.35">
      <c r="A84" s="5"/>
      <c r="B84" s="1" t="str">
        <f>HYPERLINK("#'Data'!A1812", "L_9_aid_providers_communication_strata_D_83_by_hohh_sex_disability")</f>
        <v>L_9_aid_providers_communication_strata_D_83_by_hohh_sex_disability</v>
      </c>
    </row>
    <row r="85" spans="1:2" x14ac:dyDescent="0.35">
      <c r="A85" s="5"/>
      <c r="B85" s="1" t="str">
        <f>HYPERLINK("#'Data'!A1851", "L_9_aid_providers_communication_strata_D_84_by_hohh_sex_displacement")</f>
        <v>L_9_aid_providers_communication_strata_D_84_by_hohh_sex_displacement</v>
      </c>
    </row>
    <row r="86" spans="1:2" x14ac:dyDescent="0.35">
      <c r="A86" s="5"/>
      <c r="B86" s="1" t="str">
        <f>HYPERLINK("#'Data'!A1890", "L_9_aid_providers_communication_strata_D_85_by_rural_urban")</f>
        <v>L_9_aid_providers_communication_strata_D_85_by_rural_urban</v>
      </c>
    </row>
    <row r="87" spans="1:2" x14ac:dyDescent="0.35">
      <c r="A87" s="5"/>
      <c r="B87" s="1" t="str">
        <f>HYPERLINK("#'Data'!A1905", "L_9_aid_providers_communication_strata_86")</f>
        <v>L_9_aid_providers_communication_strata_86</v>
      </c>
    </row>
    <row r="88" spans="1:2" x14ac:dyDescent="0.35">
      <c r="A88" s="5" t="s">
        <v>2952</v>
      </c>
      <c r="B88" s="1" t="str">
        <f>HYPERLINK("#'Data'!A1914", "I_10_marketplace_barriers_strata_D_87_by_disability_level_3_4")</f>
        <v>I_10_marketplace_barriers_strata_D_87_by_disability_level_3_4</v>
      </c>
    </row>
    <row r="89" spans="1:2" x14ac:dyDescent="0.35">
      <c r="A89" s="5"/>
      <c r="B89" s="1" t="str">
        <f>HYPERLINK("#'Data'!A1935", "I_10_marketplace_barriers_strata_D_88_by_displacement_status")</f>
        <v>I_10_marketplace_barriers_strata_D_88_by_displacement_status</v>
      </c>
    </row>
    <row r="90" spans="1:2" x14ac:dyDescent="0.35">
      <c r="A90" s="5"/>
      <c r="B90" s="1" t="str">
        <f>HYPERLINK("#'Data'!A1956", "I_10_marketplace_barriers_strata_D_89_by_hohh_age_group")</f>
        <v>I_10_marketplace_barriers_strata_D_89_by_hohh_age_group</v>
      </c>
    </row>
    <row r="91" spans="1:2" x14ac:dyDescent="0.35">
      <c r="A91" s="5"/>
      <c r="B91" s="1" t="str">
        <f>HYPERLINK("#'Data'!A1974", "I_10_marketplace_barriers_strata_D_90_by_hohh_sex")</f>
        <v>I_10_marketplace_barriers_strata_D_90_by_hohh_sex</v>
      </c>
    </row>
    <row r="92" spans="1:2" x14ac:dyDescent="0.35">
      <c r="A92" s="5"/>
      <c r="B92" s="1" t="str">
        <f>HYPERLINK("#'Data'!A1989", "I_10_marketplace_barriers_strata_D_91_by_hohh_sex_displacement")</f>
        <v>I_10_marketplace_barriers_strata_D_91_by_hohh_sex_displacement</v>
      </c>
    </row>
    <row r="93" spans="1:2" x14ac:dyDescent="0.35">
      <c r="A93" s="5"/>
      <c r="B93" s="1" t="str">
        <f>HYPERLINK("#'Data'!A2028", "I_10_marketplace_barriers_strata_D_92_by_rural_urban")</f>
        <v>I_10_marketplace_barriers_strata_D_92_by_rural_urban</v>
      </c>
    </row>
    <row r="94" spans="1:2" x14ac:dyDescent="0.35">
      <c r="A94" s="5"/>
      <c r="B94" s="1" t="str">
        <f>HYPERLINK("#'Data'!A2043", "I_10_marketplace_barriers_strata_93")</f>
        <v>I_10_marketplace_barriers_strata_93</v>
      </c>
    </row>
    <row r="95" spans="1:2" x14ac:dyDescent="0.35">
      <c r="A95" s="5" t="s">
        <v>2953</v>
      </c>
      <c r="B95" s="1" t="str">
        <f>HYPERLINK("#'Data'!A2052", "I_11_barriers_purchase_items_strata_D_94_by_disability_level_3_4")</f>
        <v>I_11_barriers_purchase_items_strata_D_94_by_disability_level_3_4</v>
      </c>
    </row>
    <row r="96" spans="1:2" x14ac:dyDescent="0.35">
      <c r="A96" s="5"/>
      <c r="B96" s="1" t="str">
        <f>HYPERLINK("#'Data'!A2073", "I_11_barriers_purchase_items_strata_D_95_by_displacement_status")</f>
        <v>I_11_barriers_purchase_items_strata_D_95_by_displacement_status</v>
      </c>
    </row>
    <row r="97" spans="1:2" x14ac:dyDescent="0.35">
      <c r="A97" s="5"/>
      <c r="B97" s="1" t="str">
        <f>HYPERLINK("#'Data'!A2094", "I_11_barriers_purchase_items_strata_D_96_by_employed_or_not")</f>
        <v>I_11_barriers_purchase_items_strata_D_96_by_employed_or_not</v>
      </c>
    </row>
    <row r="98" spans="1:2" x14ac:dyDescent="0.35">
      <c r="A98" s="5"/>
      <c r="B98" s="1" t="str">
        <f>HYPERLINK("#'Data'!A2109", "I_11_barriers_purchase_items_strata_D_97_by_hh_size_group")</f>
        <v>I_11_barriers_purchase_items_strata_D_97_by_hh_size_group</v>
      </c>
    </row>
    <row r="99" spans="1:2" x14ac:dyDescent="0.35">
      <c r="A99" s="5"/>
      <c r="B99" s="1" t="str">
        <f>HYPERLINK("#'Data'!A2129", "I_11_barriers_purchase_items_strata_D_98_by_hh_with_child")</f>
        <v>I_11_barriers_purchase_items_strata_D_98_by_hh_with_child</v>
      </c>
    </row>
    <row r="100" spans="1:2" x14ac:dyDescent="0.35">
      <c r="A100" s="5"/>
      <c r="B100" s="1" t="str">
        <f>HYPERLINK("#'Data'!A2144", "I_11_barriers_purchase_items_strata_D_99_by_hohh_age_group")</f>
        <v>I_11_barriers_purchase_items_strata_D_99_by_hohh_age_group</v>
      </c>
    </row>
    <row r="101" spans="1:2" x14ac:dyDescent="0.35">
      <c r="A101" s="5"/>
      <c r="B101" s="1" t="str">
        <f>HYPERLINK("#'Data'!A2162", "I_11_barriers_purchase_items_strata_D_100_by_hohh_sex")</f>
        <v>I_11_barriers_purchase_items_strata_D_100_by_hohh_sex</v>
      </c>
    </row>
    <row r="102" spans="1:2" x14ac:dyDescent="0.35">
      <c r="A102" s="5"/>
      <c r="B102" s="1" t="str">
        <f>HYPERLINK("#'Data'!A2177", "I_11_barriers_purchase_items_strata_D_101_by_hohh_sex_displacement")</f>
        <v>I_11_barriers_purchase_items_strata_D_101_by_hohh_sex_displacement</v>
      </c>
    </row>
    <row r="103" spans="1:2" x14ac:dyDescent="0.35">
      <c r="A103" s="5"/>
      <c r="B103" s="1" t="str">
        <f>HYPERLINK("#'Data'!A2216", "I_11_barriers_purchase_items_strata_D_102_by_rural_urban")</f>
        <v>I_11_barriers_purchase_items_strata_D_102_by_rural_urban</v>
      </c>
    </row>
    <row r="104" spans="1:2" x14ac:dyDescent="0.35">
      <c r="A104" s="5"/>
      <c r="B104" s="1" t="str">
        <f>HYPERLINK("#'Data'!A2231", "I_11_barriers_purchase_items_strata_103")</f>
        <v>I_11_barriers_purchase_items_strata_103</v>
      </c>
    </row>
    <row r="105" spans="1:2" x14ac:dyDescent="0.35">
      <c r="A105" s="5" t="s">
        <v>2954</v>
      </c>
      <c r="B105" s="1" t="str">
        <f>HYPERLINK("#'Data'!A2240", "I_12_debt_new_strata_D_104_by_disability_level_3_4")</f>
        <v>I_12_debt_new_strata_D_104_by_disability_level_3_4</v>
      </c>
    </row>
    <row r="106" spans="1:2" x14ac:dyDescent="0.35">
      <c r="A106" s="5"/>
      <c r="B106" s="1" t="str">
        <f>HYPERLINK("#'Data'!A2261", "I_12_debt_new_strata_D_105_by_displacement_status")</f>
        <v>I_12_debt_new_strata_D_105_by_displacement_status</v>
      </c>
    </row>
    <row r="107" spans="1:2" x14ac:dyDescent="0.35">
      <c r="A107" s="5"/>
      <c r="B107" s="1" t="str">
        <f>HYPERLINK("#'Data'!A2282", "I_12_debt_new_strata_D_106_by_hohh_age_group")</f>
        <v>I_12_debt_new_strata_D_106_by_hohh_age_group</v>
      </c>
    </row>
    <row r="108" spans="1:2" x14ac:dyDescent="0.35">
      <c r="A108" s="5"/>
      <c r="B108" s="1" t="str">
        <f>HYPERLINK("#'Data'!A2299", "I_12_debt_new_strata_D_107_by_hohh_sex")</f>
        <v>I_12_debt_new_strata_D_107_by_hohh_sex</v>
      </c>
    </row>
    <row r="109" spans="1:2" x14ac:dyDescent="0.35">
      <c r="A109" s="5"/>
      <c r="B109" s="1" t="str">
        <f>HYPERLINK("#'Data'!A2314", "I_12_debt_new_strata_D_108_by_hohh_sex_age")</f>
        <v>I_12_debt_new_strata_D_108_by_hohh_sex_age</v>
      </c>
    </row>
    <row r="110" spans="1:2" x14ac:dyDescent="0.35">
      <c r="A110" s="5"/>
      <c r="B110" s="1" t="str">
        <f>HYPERLINK("#'Data'!A2343", "I_12_debt_new_strata_D_109_by_hohh_sex_disability")</f>
        <v>I_12_debt_new_strata_D_109_by_hohh_sex_disability</v>
      </c>
    </row>
    <row r="111" spans="1:2" x14ac:dyDescent="0.35">
      <c r="A111" s="5"/>
      <c r="B111" s="1" t="str">
        <f>HYPERLINK("#'Data'!A2382", "I_12_debt_new_strata_D_110_by_hohh_sex_displacement")</f>
        <v>I_12_debt_new_strata_D_110_by_hohh_sex_displacement</v>
      </c>
    </row>
    <row r="112" spans="1:2" x14ac:dyDescent="0.35">
      <c r="A112" s="5"/>
      <c r="B112" s="1" t="str">
        <f>HYPERLINK("#'Data'!A2421", "I_12_debt_new_strata_111")</f>
        <v>I_12_debt_new_strata_111</v>
      </c>
    </row>
    <row r="113" spans="1:2" x14ac:dyDescent="0.35">
      <c r="A113" s="5" t="s">
        <v>2955</v>
      </c>
      <c r="B113" s="1" t="str">
        <f>HYPERLINK("#'Data'!A2430", "I_13_debt_amount_strata_D_112_by_disability_level_3_4")</f>
        <v>I_13_debt_amount_strata_D_112_by_disability_level_3_4</v>
      </c>
    </row>
    <row r="114" spans="1:2" x14ac:dyDescent="0.35">
      <c r="A114" s="5"/>
      <c r="B114" s="1" t="str">
        <f>HYPERLINK("#'Data'!A2451", "I_13_debt_amount_strata_D_113_by_displacement_status")</f>
        <v>I_13_debt_amount_strata_D_113_by_displacement_status</v>
      </c>
    </row>
    <row r="115" spans="1:2" x14ac:dyDescent="0.35">
      <c r="A115" s="5"/>
      <c r="B115" s="1" t="str">
        <f>HYPERLINK("#'Data'!A2472", "I_13_debt_amount_strata_D_114_by_hohh_age_group")</f>
        <v>I_13_debt_amount_strata_D_114_by_hohh_age_group</v>
      </c>
    </row>
    <row r="116" spans="1:2" x14ac:dyDescent="0.35">
      <c r="A116" s="5"/>
      <c r="B116" s="1" t="str">
        <f>HYPERLINK("#'Data'!A2489", "I_13_debt_amount_strata_D_115_by_hohh_sex")</f>
        <v>I_13_debt_amount_strata_D_115_by_hohh_sex</v>
      </c>
    </row>
    <row r="117" spans="1:2" x14ac:dyDescent="0.35">
      <c r="A117" s="5"/>
      <c r="B117" s="1" t="str">
        <f>HYPERLINK("#'Data'!A2504", "I_13_debt_amount_strata_D_116_by_hohh_sex_age")</f>
        <v>I_13_debt_amount_strata_D_116_by_hohh_sex_age</v>
      </c>
    </row>
    <row r="118" spans="1:2" x14ac:dyDescent="0.35">
      <c r="A118" s="5"/>
      <c r="B118" s="1" t="str">
        <f>HYPERLINK("#'Data'!A2533", "I_13_debt_amount_strata_D_117_by_hohh_sex_disability")</f>
        <v>I_13_debt_amount_strata_D_117_by_hohh_sex_disability</v>
      </c>
    </row>
    <row r="119" spans="1:2" x14ac:dyDescent="0.35">
      <c r="A119" s="5"/>
      <c r="B119" s="1" t="str">
        <f>HYPERLINK("#'Data'!A2572", "I_13_debt_amount_strata_D_118_by_hohh_sex_displacement")</f>
        <v>I_13_debt_amount_strata_D_118_by_hohh_sex_displacement</v>
      </c>
    </row>
    <row r="120" spans="1:2" x14ac:dyDescent="0.35">
      <c r="A120" s="5"/>
      <c r="B120" s="1" t="str">
        <f>HYPERLINK("#'Data'!A2611", "I_13_debt_amount_strata_119")</f>
        <v>I_13_debt_amount_strata_119</v>
      </c>
    </row>
    <row r="121" spans="1:2" x14ac:dyDescent="0.35">
      <c r="A121" s="5" t="s">
        <v>2956</v>
      </c>
      <c r="B121" s="1" t="str">
        <f>HYPERLINK("#'Data'!A2620", "I_14_debt_reason_strata_D_120_by_disability_level_3_4")</f>
        <v>I_14_debt_reason_strata_D_120_by_disability_level_3_4</v>
      </c>
    </row>
    <row r="122" spans="1:2" x14ac:dyDescent="0.35">
      <c r="A122" s="5"/>
      <c r="B122" s="1" t="str">
        <f>HYPERLINK("#'Data'!A2641", "I_14_debt_reason_strata_D_121_by_displacement_status")</f>
        <v>I_14_debt_reason_strata_D_121_by_displacement_status</v>
      </c>
    </row>
    <row r="123" spans="1:2" x14ac:dyDescent="0.35">
      <c r="A123" s="5"/>
      <c r="B123" s="1" t="str">
        <f>HYPERLINK("#'Data'!A2662", "I_14_debt_reason_strata_D_122_by_hohh_age_group")</f>
        <v>I_14_debt_reason_strata_D_122_by_hohh_age_group</v>
      </c>
    </row>
    <row r="124" spans="1:2" x14ac:dyDescent="0.35">
      <c r="A124" s="5"/>
      <c r="B124" s="1" t="str">
        <f>HYPERLINK("#'Data'!A2679", "I_14_debt_reason_strata_D_123_by_hohh_sex")</f>
        <v>I_14_debt_reason_strata_D_123_by_hohh_sex</v>
      </c>
    </row>
    <row r="125" spans="1:2" x14ac:dyDescent="0.35">
      <c r="A125" s="5"/>
      <c r="B125" s="1" t="str">
        <f>HYPERLINK("#'Data'!A2694", "I_14_debt_reason_strata_D_124_by_hohh_sex_age")</f>
        <v>I_14_debt_reason_strata_D_124_by_hohh_sex_age</v>
      </c>
    </row>
    <row r="126" spans="1:2" x14ac:dyDescent="0.35">
      <c r="A126" s="5"/>
      <c r="B126" s="1" t="str">
        <f>HYPERLINK("#'Data'!A2723", "I_14_debt_reason_strata_D_125_by_hohh_sex_disability")</f>
        <v>I_14_debt_reason_strata_D_125_by_hohh_sex_disability</v>
      </c>
    </row>
    <row r="127" spans="1:2" x14ac:dyDescent="0.35">
      <c r="A127" s="5"/>
      <c r="B127" s="1" t="str">
        <f>HYPERLINK("#'Data'!A2762", "I_14_debt_reason_strata_D_126_by_hohh_sex_displacement")</f>
        <v>I_14_debt_reason_strata_D_126_by_hohh_sex_displacement</v>
      </c>
    </row>
    <row r="128" spans="1:2" x14ac:dyDescent="0.35">
      <c r="A128" s="5"/>
      <c r="B128" s="1" t="str">
        <f>HYPERLINK("#'Data'!A2801", "I_14_debt_reason_strata_127")</f>
        <v>I_14_debt_reason_strata_127</v>
      </c>
    </row>
    <row r="129" spans="1:2" x14ac:dyDescent="0.35">
      <c r="A129" s="5" t="s">
        <v>2957</v>
      </c>
      <c r="B129" s="1" t="str">
        <f>HYPERLINK("#'Data'!A2810", "I_9_marketplace_travel_time_strata_D_128_by_disability_level_3_4")</f>
        <v>I_9_marketplace_travel_time_strata_D_128_by_disability_level_3_4</v>
      </c>
    </row>
    <row r="130" spans="1:2" x14ac:dyDescent="0.35">
      <c r="A130" s="5"/>
      <c r="B130" s="1" t="str">
        <f>HYPERLINK("#'Data'!A2831", "I_9_marketplace_travel_time_strata_D_129_by_displacement_status")</f>
        <v>I_9_marketplace_travel_time_strata_D_129_by_displacement_status</v>
      </c>
    </row>
    <row r="131" spans="1:2" x14ac:dyDescent="0.35">
      <c r="A131" s="5"/>
      <c r="B131" s="1" t="str">
        <f>HYPERLINK("#'Data'!A2852", "I_9_marketplace_travel_time_strata_D_130_by_hohh_age_group")</f>
        <v>I_9_marketplace_travel_time_strata_D_130_by_hohh_age_group</v>
      </c>
    </row>
    <row r="132" spans="1:2" x14ac:dyDescent="0.35">
      <c r="A132" s="5"/>
      <c r="B132" s="1" t="str">
        <f>HYPERLINK("#'Data'!A2870", "I_9_marketplace_travel_time_strata_D_131_by_hohh_sex")</f>
        <v>I_9_marketplace_travel_time_strata_D_131_by_hohh_sex</v>
      </c>
    </row>
    <row r="133" spans="1:2" x14ac:dyDescent="0.35">
      <c r="A133" s="5"/>
      <c r="B133" s="1" t="str">
        <f>HYPERLINK("#'Data'!A2885", "I_9_marketplace_travel_time_strata_D_132_by_hohh_sex_displacement")</f>
        <v>I_9_marketplace_travel_time_strata_D_132_by_hohh_sex_displacement</v>
      </c>
    </row>
    <row r="134" spans="1:2" x14ac:dyDescent="0.35">
      <c r="A134" s="5"/>
      <c r="B134" s="1" t="str">
        <f>HYPERLINK("#'Data'!A2924", "I_9_marketplace_travel_time_strata_D_133_by_rural_urban")</f>
        <v>I_9_marketplace_travel_time_strata_D_133_by_rural_urban</v>
      </c>
    </row>
    <row r="135" spans="1:2" x14ac:dyDescent="0.35">
      <c r="A135" s="5"/>
      <c r="B135" s="1" t="str">
        <f>HYPERLINK("#'Data'!A2939", "I_9_marketplace_travel_time_strata_134")</f>
        <v>I_9_marketplace_travel_time_strata_134</v>
      </c>
    </row>
    <row r="136" spans="1:2" x14ac:dyDescent="0.35">
      <c r="A136" s="5" t="s">
        <v>2958</v>
      </c>
      <c r="B136" s="1" t="str">
        <f>HYPERLINK("#'Data'!A2948", "K_1_child_outside_hh_strata_D_135_by_disability_level_3_4")</f>
        <v>K_1_child_outside_hh_strata_D_135_by_disability_level_3_4</v>
      </c>
    </row>
    <row r="137" spans="1:2" x14ac:dyDescent="0.35">
      <c r="A137" s="5"/>
      <c r="B137" s="1" t="str">
        <f>HYPERLINK("#'Data'!A2969", "K_1_child_outside_hh_strata_D_136_by_displacement_status")</f>
        <v>K_1_child_outside_hh_strata_D_136_by_displacement_status</v>
      </c>
    </row>
    <row r="138" spans="1:2" x14ac:dyDescent="0.35">
      <c r="A138" s="5"/>
      <c r="B138" s="1" t="str">
        <f>HYPERLINK("#'Data'!A2990", "K_1_child_outside_hh_strata_D_137_by_hh_single_gender_child")</f>
        <v>K_1_child_outside_hh_strata_D_137_by_hh_single_gender_child</v>
      </c>
    </row>
    <row r="139" spans="1:2" x14ac:dyDescent="0.35">
      <c r="A139" s="5"/>
      <c r="B139" s="1" t="str">
        <f>HYPERLINK("#'Data'!A3011", "K_1_child_outside_hh_strata_D_138_by_hh_size_group")</f>
        <v>K_1_child_outside_hh_strata_D_138_by_hh_size_group</v>
      </c>
    </row>
    <row r="140" spans="1:2" x14ac:dyDescent="0.35">
      <c r="A140" s="5"/>
      <c r="B140" s="1" t="str">
        <f>HYPERLINK("#'Data'!A3032", "K_1_child_outside_hh_strata_D_139_by_hohh_age_group")</f>
        <v>K_1_child_outside_hh_strata_D_139_by_hohh_age_group</v>
      </c>
    </row>
    <row r="141" spans="1:2" x14ac:dyDescent="0.35">
      <c r="A141" s="5"/>
      <c r="B141" s="1" t="str">
        <f>HYPERLINK("#'Data'!A3050", "K_1_child_outside_hh_strata_D_140_by_hohh_sex")</f>
        <v>K_1_child_outside_hh_strata_D_140_by_hohh_sex</v>
      </c>
    </row>
    <row r="142" spans="1:2" x14ac:dyDescent="0.35">
      <c r="A142" s="5"/>
      <c r="B142" s="1" t="str">
        <f>HYPERLINK("#'Data'!A3065", "K_1_child_outside_hh_strata_D_141_by_hohh_sex_displacement")</f>
        <v>K_1_child_outside_hh_strata_D_141_by_hohh_sex_displacement</v>
      </c>
    </row>
    <row r="143" spans="1:2" x14ac:dyDescent="0.35">
      <c r="A143" s="5"/>
      <c r="B143" s="1" t="str">
        <f>HYPERLINK("#'Data'!A3104", "K_1_child_outside_hh_strata_142")</f>
        <v>K_1_child_outside_hh_strata_142</v>
      </c>
    </row>
    <row r="144" spans="1:2" x14ac:dyDescent="0.35">
      <c r="A144" s="5" t="s">
        <v>2959</v>
      </c>
      <c r="B144" s="1" t="str">
        <f>HYPERLINK("#'Data'!A3113", "K_11_concerns_children_strata_D_143_by_disability_children")</f>
        <v>K_11_concerns_children_strata_D_143_by_disability_children</v>
      </c>
    </row>
    <row r="145" spans="1:2" x14ac:dyDescent="0.35">
      <c r="A145" s="5"/>
      <c r="B145" s="1" t="str">
        <f>HYPERLINK("#'Data'!A3134", "K_11_concerns_children_strata_D_144_by_disability_level_3_4")</f>
        <v>K_11_concerns_children_strata_D_144_by_disability_level_3_4</v>
      </c>
    </row>
    <row r="146" spans="1:2" x14ac:dyDescent="0.35">
      <c r="A146" s="5"/>
      <c r="B146" s="1" t="str">
        <f>HYPERLINK("#'Data'!A3155", "K_11_concerns_children_strata_D_145_by_displacement_status")</f>
        <v>K_11_concerns_children_strata_D_145_by_displacement_status</v>
      </c>
    </row>
    <row r="147" spans="1:2" x14ac:dyDescent="0.35">
      <c r="A147" s="5"/>
      <c r="B147" s="1" t="str">
        <f>HYPERLINK("#'Data'!A3176", "K_11_concerns_children_strata_D_146_by_hh_single_gender_child")</f>
        <v>K_11_concerns_children_strata_D_146_by_hh_single_gender_child</v>
      </c>
    </row>
    <row r="148" spans="1:2" x14ac:dyDescent="0.35">
      <c r="A148" s="5"/>
      <c r="B148" s="1" t="str">
        <f>HYPERLINK("#'Data'!A3197", "K_11_concerns_children_strata_D_147_by_hh_with_child")</f>
        <v>K_11_concerns_children_strata_D_147_by_hh_with_child</v>
      </c>
    </row>
    <row r="149" spans="1:2" x14ac:dyDescent="0.35">
      <c r="A149" s="5"/>
      <c r="B149" s="1" t="str">
        <f>HYPERLINK("#'Data'!A3212", "K_11_concerns_children_strata_D_148_by_hohh_sex")</f>
        <v>K_11_concerns_children_strata_D_148_by_hohh_sex</v>
      </c>
    </row>
    <row r="150" spans="1:2" x14ac:dyDescent="0.35">
      <c r="A150" s="5"/>
      <c r="B150" s="1" t="str">
        <f>HYPERLINK("#'Data'!A3227", "K_11_concerns_children_strata_D_149_by_hohh_sex_displacement")</f>
        <v>K_11_concerns_children_strata_D_149_by_hohh_sex_displacement</v>
      </c>
    </row>
    <row r="151" spans="1:2" x14ac:dyDescent="0.35">
      <c r="A151" s="5"/>
      <c r="B151" s="1" t="str">
        <f>HYPERLINK("#'Data'!A3266", "K_11_concerns_children_strata_D_150_by_rural_urban")</f>
        <v>K_11_concerns_children_strata_D_150_by_rural_urban</v>
      </c>
    </row>
    <row r="152" spans="1:2" x14ac:dyDescent="0.35">
      <c r="A152" s="5"/>
      <c r="B152" s="1" t="str">
        <f>HYPERLINK("#'Data'!A3281", "K_11_concerns_children_strata_151")</f>
        <v>K_11_concerns_children_strata_151</v>
      </c>
    </row>
    <row r="153" spans="1:2" x14ac:dyDescent="0.35">
      <c r="A153" s="5" t="s">
        <v>2960</v>
      </c>
      <c r="B153" s="1" t="str">
        <f>HYPERLINK("#'Data'!A3290", "K_13_services_mhpss_strata_D_152_by_displacement_status")</f>
        <v>K_13_services_mhpss_strata_D_152_by_displacement_status</v>
      </c>
    </row>
    <row r="154" spans="1:2" x14ac:dyDescent="0.35">
      <c r="A154" s="5"/>
      <c r="B154" s="1" t="str">
        <f>HYPERLINK("#'Data'!A3311", "K_13_services_mhpss_strata_D_153_by_hh_size_group")</f>
        <v>K_13_services_mhpss_strata_D_153_by_hh_size_group</v>
      </c>
    </row>
    <row r="155" spans="1:2" x14ac:dyDescent="0.35">
      <c r="A155" s="5"/>
      <c r="B155" s="1" t="str">
        <f>HYPERLINK("#'Data'!A3332", "K_13_services_mhpss_strata_D_154_by_hh_with_child")</f>
        <v>K_13_services_mhpss_strata_D_154_by_hh_with_child</v>
      </c>
    </row>
    <row r="156" spans="1:2" x14ac:dyDescent="0.35">
      <c r="A156" s="5" t="s">
        <v>2961</v>
      </c>
      <c r="B156" s="1" t="str">
        <f>HYPERLINK("#'Data'!A3347", "K_2_child_outside_hh_number_strata_D_155_by_disability_level_3_4")</f>
        <v>K_2_child_outside_hh_number_strata_D_155_by_disability_level_3_4</v>
      </c>
    </row>
    <row r="157" spans="1:2" x14ac:dyDescent="0.35">
      <c r="A157" s="5"/>
      <c r="B157" s="1" t="str">
        <f>HYPERLINK("#'Data'!A3368", "K_2_child_outside_hh_number_strata_D_156_by_displacement_status")</f>
        <v>K_2_child_outside_hh_number_strata_D_156_by_displacement_status</v>
      </c>
    </row>
    <row r="158" spans="1:2" x14ac:dyDescent="0.35">
      <c r="A158" s="5"/>
      <c r="B158" s="1" t="str">
        <f>HYPERLINK("#'Data'!A3389", "K_2_child_outside_hh_number_strata_D_157_by_hh_with_single_parent")</f>
        <v>K_2_child_outside_hh_number_strata_D_157_by_hh_with_single_parent</v>
      </c>
    </row>
    <row r="159" spans="1:2" x14ac:dyDescent="0.35">
      <c r="A159" s="5"/>
      <c r="B159" s="1" t="str">
        <f>HYPERLINK("#'Data'!A3403", "K_2_child_outside_hh_number_strata_D_158_by_hohh_age_group")</f>
        <v>K_2_child_outside_hh_number_strata_D_158_by_hohh_age_group</v>
      </c>
    </row>
    <row r="160" spans="1:2" x14ac:dyDescent="0.35">
      <c r="A160" s="5"/>
      <c r="B160" s="1" t="str">
        <f>HYPERLINK("#'Data'!A3418", "K_2_child_outside_hh_number_strata_D_159_by_hohh_sex")</f>
        <v>K_2_child_outside_hh_number_strata_D_159_by_hohh_sex</v>
      </c>
    </row>
    <row r="161" spans="1:2" x14ac:dyDescent="0.35">
      <c r="A161" s="5"/>
      <c r="B161" s="1" t="str">
        <f>HYPERLINK("#'Data'!A3433", "K_2_child_outside_hh_number_strata_D_160_by_hohh_sex_displacement")</f>
        <v>K_2_child_outside_hh_number_strata_D_160_by_hohh_sex_displacement</v>
      </c>
    </row>
    <row r="162" spans="1:2" x14ac:dyDescent="0.35">
      <c r="A162" s="5"/>
      <c r="B162" s="1" t="str">
        <f>HYPERLINK("#'Data'!A3470", "K_2_child_outside_hh_number_strata_161")</f>
        <v>K_2_child_outside_hh_number_strata_161</v>
      </c>
    </row>
    <row r="163" spans="1:2" x14ac:dyDescent="0.35">
      <c r="A163" s="5" t="s">
        <v>2962</v>
      </c>
      <c r="B163" s="1" t="str">
        <f>HYPERLINK("#'Data'!A3479", "K_3_child_outside_hh_reason_strata_D_162_by_disability_level_3_4")</f>
        <v>K_3_child_outside_hh_reason_strata_D_162_by_disability_level_3_4</v>
      </c>
    </row>
    <row r="164" spans="1:2" x14ac:dyDescent="0.35">
      <c r="A164" s="5"/>
      <c r="B164" s="1" t="str">
        <f>HYPERLINK("#'Data'!A3500", "K_3_child_outside_hh_reason_strata_D_163_by_displacement_status")</f>
        <v>K_3_child_outside_hh_reason_strata_D_163_by_displacement_status</v>
      </c>
    </row>
    <row r="165" spans="1:2" x14ac:dyDescent="0.35">
      <c r="A165" s="5"/>
      <c r="B165" s="1" t="str">
        <f>HYPERLINK("#'Data'!A3521", "K_3_child_outside_hh_reason_strata_D_164_by_hh_with_single_parent")</f>
        <v>K_3_child_outside_hh_reason_strata_D_164_by_hh_with_single_parent</v>
      </c>
    </row>
    <row r="166" spans="1:2" x14ac:dyDescent="0.35">
      <c r="A166" s="5"/>
      <c r="B166" s="1" t="str">
        <f>HYPERLINK("#'Data'!A3535", "K_3_child_outside_hh_reason_strata_D_165_by_hohh_age_group")</f>
        <v>K_3_child_outside_hh_reason_strata_D_165_by_hohh_age_group</v>
      </c>
    </row>
    <row r="167" spans="1:2" x14ac:dyDescent="0.35">
      <c r="A167" s="5"/>
      <c r="B167" s="1" t="str">
        <f>HYPERLINK("#'Data'!A3550", "K_3_child_outside_hh_reason_strata_D_166_by_hohh_sex")</f>
        <v>K_3_child_outside_hh_reason_strata_D_166_by_hohh_sex</v>
      </c>
    </row>
    <row r="168" spans="1:2" x14ac:dyDescent="0.35">
      <c r="A168" s="5"/>
      <c r="B168" s="1" t="str">
        <f>HYPERLINK("#'Data'!A3565", "K_3_child_outside_hh_reason_strata_D_167_by_hohh_sex_displacement")</f>
        <v>K_3_child_outside_hh_reason_strata_D_167_by_hohh_sex_displacement</v>
      </c>
    </row>
    <row r="169" spans="1:2" x14ac:dyDescent="0.35">
      <c r="A169" s="5"/>
      <c r="B169" s="1" t="str">
        <f>HYPERLINK("#'Data'!A3602", "K_3_child_outside_hh_reason_strata_168")</f>
        <v>K_3_child_outside_hh_reason_strata_168</v>
      </c>
    </row>
    <row r="170" spans="1:2" x14ac:dyDescent="0.35">
      <c r="A170" s="3" t="s">
        <v>2963</v>
      </c>
      <c r="B170" s="1" t="str">
        <f>HYPERLINK("#'Data'!A3611", "A_1_respondent_age_strata_169")</f>
        <v>A_1_respondent_age_strata_169</v>
      </c>
    </row>
    <row r="171" spans="1:2" ht="29" x14ac:dyDescent="0.35">
      <c r="A171" s="3" t="s">
        <v>2964</v>
      </c>
      <c r="B171" s="1" t="str">
        <f>HYPERLINK("#'Data'!A3620", "A_10_hohh_marital_strata_D_170_by_hohh_sex")</f>
        <v>A_10_hohh_marital_strata_D_170_by_hohh_sex</v>
      </c>
    </row>
    <row r="172" spans="1:2" x14ac:dyDescent="0.35">
      <c r="A172" s="5" t="s">
        <v>2965</v>
      </c>
      <c r="B172" s="1" t="str">
        <f>HYPERLINK("#'Data'!A3635", "A_2_respondent_sex_strata_D_171_by_age_group")</f>
        <v>A_2_respondent_sex_strata_D_171_by_age_group</v>
      </c>
    </row>
    <row r="173" spans="1:2" x14ac:dyDescent="0.35">
      <c r="A173" s="5"/>
      <c r="B173" s="1" t="str">
        <f>HYPERLINK("#'Data'!A3650", "A_2_respondent_sex_strata_172")</f>
        <v>A_2_respondent_sex_strata_172</v>
      </c>
    </row>
    <row r="174" spans="1:2" x14ac:dyDescent="0.35">
      <c r="A174" s="5" t="s">
        <v>2966</v>
      </c>
      <c r="B174" s="1" t="str">
        <f>HYPERLINK("#'Data'!A3659", "A_5_hh_members_strata_D_173_by_displacement_status")</f>
        <v>A_5_hh_members_strata_D_173_by_displacement_status</v>
      </c>
    </row>
    <row r="175" spans="1:2" x14ac:dyDescent="0.35">
      <c r="A175" s="5"/>
      <c r="B175" s="1" t="str">
        <f>HYPERLINK("#'Data'!A3680", "A_5_hh_members_strata_D_174_by_hohh_sex")</f>
        <v>A_5_hh_members_strata_D_174_by_hohh_sex</v>
      </c>
    </row>
    <row r="176" spans="1:2" x14ac:dyDescent="0.35">
      <c r="A176" s="5"/>
      <c r="B176" s="1" t="str">
        <f>HYPERLINK("#'Data'!A3695", "A_5_hh_members_strata_175")</f>
        <v>A_5_hh_members_strata_175</v>
      </c>
    </row>
    <row r="177" spans="1:2" x14ac:dyDescent="0.35">
      <c r="A177" s="5" t="s">
        <v>2967</v>
      </c>
      <c r="B177" s="1" t="str">
        <f>HYPERLINK("#'Data'!A3704", "A_7_1_hh_member_age_strata_D_176_by_displacement_status")</f>
        <v>A_7_1_hh_member_age_strata_D_176_by_displacement_status</v>
      </c>
    </row>
    <row r="178" spans="1:2" x14ac:dyDescent="0.35">
      <c r="A178" s="5"/>
      <c r="B178" s="1" t="str">
        <f>HYPERLINK("#'Data'!A3725", "A_7_1_hh_member_age_strata_177")</f>
        <v>A_7_1_hh_member_age_strata_177</v>
      </c>
    </row>
    <row r="179" spans="1:2" x14ac:dyDescent="0.35">
      <c r="A179" s="5" t="s">
        <v>2968</v>
      </c>
      <c r="B179" s="1" t="str">
        <f>HYPERLINK("#'Data'!A3734", "A_8_child_date_of_birth_strata_D_178_by_hohh_sex")</f>
        <v>A_8_child_date_of_birth_strata_D_178_by_hohh_sex</v>
      </c>
    </row>
    <row r="180" spans="1:2" x14ac:dyDescent="0.35">
      <c r="A180" s="5"/>
      <c r="B180" s="1" t="str">
        <f>HYPERLINK("#'Data'!A3749", "A_8_child_date_of_birth_strata_179")</f>
        <v>A_8_child_date_of_birth_strata_179</v>
      </c>
    </row>
    <row r="181" spans="1:2" x14ac:dyDescent="0.35">
      <c r="A181" s="5" t="s">
        <v>2969</v>
      </c>
      <c r="B181" s="1" t="str">
        <f>HYPERLINK("#'Data'!A3758", "A_9_hh_member_sex_strata_D_180_by_displacement_status")</f>
        <v>A_9_hh_member_sex_strata_D_180_by_displacement_status</v>
      </c>
    </row>
    <row r="182" spans="1:2" x14ac:dyDescent="0.35">
      <c r="A182" s="5"/>
      <c r="B182" s="1" t="str">
        <f>HYPERLINK("#'Data'!A3779", "A_9_hh_member_sex_strata_181")</f>
        <v>A_9_hh_member_sex_strata_181</v>
      </c>
    </row>
    <row r="183" spans="1:2" x14ac:dyDescent="0.35">
      <c r="A183" s="5" t="s">
        <v>3118</v>
      </c>
      <c r="B183" s="1" t="str">
        <f>HYPERLINK("#'Data'!A3788", "disability_level_3_4_strata_D_182_by_displacement_status")</f>
        <v>disability_level_3_4_strata_D_182_by_displacement_status</v>
      </c>
    </row>
    <row r="184" spans="1:2" x14ac:dyDescent="0.35">
      <c r="A184" s="5"/>
      <c r="B184" s="1" t="str">
        <f>HYPERLINK("#'Data'!A3809", "displacement_status_strata_183")</f>
        <v>displacement_status_strata_183</v>
      </c>
    </row>
    <row r="185" spans="1:2" x14ac:dyDescent="0.35">
      <c r="A185" s="5" t="s">
        <v>2970</v>
      </c>
      <c r="B185" s="1" t="str">
        <f>HYPERLINK("#'Data'!A3818", "B_1_hh_primary_residence_strata_D_184_by_hohh_sex")</f>
        <v>B_1_hh_primary_residence_strata_D_184_by_hohh_sex</v>
      </c>
    </row>
    <row r="186" spans="1:2" x14ac:dyDescent="0.35">
      <c r="A186" s="5"/>
      <c r="B186" s="1" t="str">
        <f>HYPERLINK("#'Data'!A3833", "B_1_hh_primary_residence_strata_D_185_by_rural_urban")</f>
        <v>B_1_hh_primary_residence_strata_D_185_by_rural_urban</v>
      </c>
    </row>
    <row r="187" spans="1:2" x14ac:dyDescent="0.35">
      <c r="A187" s="5"/>
      <c r="B187" s="1" t="str">
        <f>HYPERLINK("#'Data'!A3848", "B_1_hh_primary_residence_strata_186")</f>
        <v>B_1_hh_primary_residence_strata_186</v>
      </c>
    </row>
    <row r="188" spans="1:2" x14ac:dyDescent="0.35">
      <c r="A188" s="5" t="s">
        <v>2971</v>
      </c>
      <c r="B188" s="1" t="str">
        <f>HYPERLINK("#'Data'!A3857", "B_11_movement_desires_short_term_strata_D_187_by_hohh_age_group")</f>
        <v>B_11_movement_desires_short_term_strata_D_187_by_hohh_age_group</v>
      </c>
    </row>
    <row r="189" spans="1:2" x14ac:dyDescent="0.35">
      <c r="A189" s="5"/>
      <c r="B189" s="1" t="str">
        <f>HYPERLINK("#'Data'!A3874", "B_11_movement_desires_short_term_strata_D_188_by_hohh_sex")</f>
        <v>B_11_movement_desires_short_term_strata_D_188_by_hohh_sex</v>
      </c>
    </row>
    <row r="190" spans="1:2" x14ac:dyDescent="0.35">
      <c r="A190" s="5"/>
      <c r="B190" s="1" t="str">
        <f>HYPERLINK("#'Data'!A3889", "B_11_movement_desires_short_term_strata_D_189_by_hohh_sex_displacement")</f>
        <v>B_11_movement_desires_short_term_strata_D_189_by_hohh_sex_displacement</v>
      </c>
    </row>
    <row r="191" spans="1:2" x14ac:dyDescent="0.35">
      <c r="A191" s="5"/>
      <c r="B191" s="1" t="str">
        <f>HYPERLINK("#'Data'!A3928", "B_11_movement_desires_short_term_strata_D_190_by_rural_urban")</f>
        <v>B_11_movement_desires_short_term_strata_D_190_by_rural_urban</v>
      </c>
    </row>
    <row r="192" spans="1:2" x14ac:dyDescent="0.35">
      <c r="A192" s="5"/>
      <c r="B192" s="1" t="str">
        <f>HYPERLINK("#'Data'!A3943", "B_11_movement_desires_short_term_strata_191")</f>
        <v>B_11_movement_desires_short_term_strata_191</v>
      </c>
    </row>
    <row r="193" spans="1:2" x14ac:dyDescent="0.35">
      <c r="A193" s="5" t="s">
        <v>2972</v>
      </c>
      <c r="B193" s="1" t="str">
        <f>HYPERLINK("#'Data'!A3952", "B_12_movement_desires_long_term_strata_D_192_by_hohh_age_group")</f>
        <v>B_12_movement_desires_long_term_strata_D_192_by_hohh_age_group</v>
      </c>
    </row>
    <row r="194" spans="1:2" x14ac:dyDescent="0.35">
      <c r="A194" s="5"/>
      <c r="B194" s="1" t="str">
        <f>HYPERLINK("#'Data'!A3969", "B_12_movement_desires_long_term_strata_D_193_by_hohh_sex")</f>
        <v>B_12_movement_desires_long_term_strata_D_193_by_hohh_sex</v>
      </c>
    </row>
    <row r="195" spans="1:2" x14ac:dyDescent="0.35">
      <c r="A195" s="5"/>
      <c r="B195" s="1" t="str">
        <f>HYPERLINK("#'Data'!A3984", "B_12_movement_desires_long_term_strata_D_194_by_hohh_sex_displacement")</f>
        <v>B_12_movement_desires_long_term_strata_D_194_by_hohh_sex_displacement</v>
      </c>
    </row>
    <row r="196" spans="1:2" x14ac:dyDescent="0.35">
      <c r="A196" s="5"/>
      <c r="B196" s="1" t="str">
        <f>HYPERLINK("#'Data'!A4023", "B_12_movement_desires_long_term_strata_D_195_by_rural_urban")</f>
        <v>B_12_movement_desires_long_term_strata_D_195_by_rural_urban</v>
      </c>
    </row>
    <row r="197" spans="1:2" x14ac:dyDescent="0.35">
      <c r="A197" s="5"/>
      <c r="B197" s="1" t="str">
        <f>HYPERLINK("#'Data'!A4038", "B_12_movement_desires_long_term_strata_196")</f>
        <v>B_12_movement_desires_long_term_strata_196</v>
      </c>
    </row>
    <row r="198" spans="1:2" x14ac:dyDescent="0.35">
      <c r="A198" s="5" t="s">
        <v>2973</v>
      </c>
      <c r="B198" s="1" t="str">
        <f>HYPERLINK("#'Data'!A4047", "B_2_hh_hosting_displaced_persons_strata_D_197_by_hohh_sex")</f>
        <v>B_2_hh_hosting_displaced_persons_strata_D_197_by_hohh_sex</v>
      </c>
    </row>
    <row r="199" spans="1:2" x14ac:dyDescent="0.35">
      <c r="A199" s="5"/>
      <c r="B199" s="1" t="str">
        <f>HYPERLINK("#'Data'!A4062", "B_2_hh_hosting_displaced_persons_strata_D_198_by_rural_urban")</f>
        <v>B_2_hh_hosting_displaced_persons_strata_D_198_by_rural_urban</v>
      </c>
    </row>
    <row r="200" spans="1:2" x14ac:dyDescent="0.35">
      <c r="A200" s="5"/>
      <c r="B200" s="1" t="str">
        <f>HYPERLINK("#'Data'!A4077", "B_2_hh_hosting_displaced_persons_strata_199")</f>
        <v>B_2_hh_hosting_displaced_persons_strata_199</v>
      </c>
    </row>
    <row r="201" spans="1:2" x14ac:dyDescent="0.35">
      <c r="A201" s="5" t="s">
        <v>2974</v>
      </c>
      <c r="B201" s="1" t="str">
        <f>HYPERLINK("#'Data'!A4086", "B_3_hh_members_separated_strata_D_200_by_hohh_sex")</f>
        <v>B_3_hh_members_separated_strata_D_200_by_hohh_sex</v>
      </c>
    </row>
    <row r="202" spans="1:2" x14ac:dyDescent="0.35">
      <c r="A202" s="5"/>
      <c r="B202" s="1" t="str">
        <f>HYPERLINK("#'Data'!A4101", "B_3_hh_members_separated_strata_D_201_by_rural_urban")</f>
        <v>B_3_hh_members_separated_strata_D_201_by_rural_urban</v>
      </c>
    </row>
    <row r="203" spans="1:2" x14ac:dyDescent="0.35">
      <c r="A203" s="5"/>
      <c r="B203" s="1" t="str">
        <f>HYPERLINK("#'Data'!A4116", "B_3_hh_members_separated_strata_202")</f>
        <v>B_3_hh_members_separated_strata_202</v>
      </c>
    </row>
    <row r="204" spans="1:2" x14ac:dyDescent="0.35">
      <c r="A204" s="5" t="s">
        <v>2975</v>
      </c>
      <c r="B204" s="1" t="str">
        <f>HYPERLINK("#'Data'!A4125", "B_4_hh_displaced_minimum_14_days_strata_D_203_by_hohh_sex")</f>
        <v>B_4_hh_displaced_minimum_14_days_strata_D_203_by_hohh_sex</v>
      </c>
    </row>
    <row r="205" spans="1:2" x14ac:dyDescent="0.35">
      <c r="A205" s="5"/>
      <c r="B205" s="1" t="str">
        <f>HYPERLINK("#'Data'!A4140", "B_4_hh_displaced_minimum_14_days_strata_D_204_by_rural_urban")</f>
        <v>B_4_hh_displaced_minimum_14_days_strata_D_204_by_rural_urban</v>
      </c>
    </row>
    <row r="206" spans="1:2" x14ac:dyDescent="0.35">
      <c r="A206" s="5"/>
      <c r="B206" s="1" t="str">
        <f>HYPERLINK("#'Data'!A4155", "B_4_hh_displaced_minimum_14_days_strata_205")</f>
        <v>B_4_hh_displaced_minimum_14_days_strata_205</v>
      </c>
    </row>
    <row r="207" spans="1:2" x14ac:dyDescent="0.35">
      <c r="A207" s="5" t="s">
        <v>2976</v>
      </c>
      <c r="B207" s="1" t="str">
        <f>HYPERLINK("#'Data'!A4164", "B_5_hh_leaving_primary_residence_due_to_war_strata_D_206_by_hohh_sex")</f>
        <v>B_5_hh_leaving_primary_residence_due_to_war_strata_D_206_by_hohh_sex</v>
      </c>
    </row>
    <row r="208" spans="1:2" x14ac:dyDescent="0.35">
      <c r="A208" s="5"/>
      <c r="B208" s="1" t="str">
        <f>HYPERLINK("#'Data'!A4179", "B_5_hh_leaving_primary_residence_due_to_war_strata_D_207_by_rural_urban")</f>
        <v>B_5_hh_leaving_primary_residence_due_to_war_strata_D_207_by_rural_urban</v>
      </c>
    </row>
    <row r="209" spans="1:2" x14ac:dyDescent="0.35">
      <c r="A209" s="5"/>
      <c r="B209" s="1" t="str">
        <f>HYPERLINK("#'Data'!A4194", "B_5_hh_leaving_primary_residence_due_to_war_strata_208")</f>
        <v>B_5_hh_leaving_primary_residence_due_to_war_strata_208</v>
      </c>
    </row>
    <row r="210" spans="1:2" x14ac:dyDescent="0.35">
      <c r="A210" s="5" t="s">
        <v>2977</v>
      </c>
      <c r="B210" s="1" t="str">
        <f>HYPERLINK("#'Data'!A4203", "B_6_all_HH_members_registered_as_displaced_strata_D_209_by_hohh_sex")</f>
        <v>B_6_all_HH_members_registered_as_displaced_strata_D_209_by_hohh_sex</v>
      </c>
    </row>
    <row r="211" spans="1:2" x14ac:dyDescent="0.35">
      <c r="A211" s="5"/>
      <c r="B211" s="1" t="str">
        <f>HYPERLINK("#'Data'!A4218", "B_6_all_HH_members_registered_as_displaced_strata_D_210_by_rural_urban")</f>
        <v>B_6_all_HH_members_registered_as_displaced_strata_D_210_by_rural_urban</v>
      </c>
    </row>
    <row r="212" spans="1:2" x14ac:dyDescent="0.35">
      <c r="A212" s="5"/>
      <c r="B212" s="1" t="str">
        <f>HYPERLINK("#'Data'!A4233", "B_6_all_HH_members_registered_as_displaced_strata_211")</f>
        <v>B_6_all_HH_members_registered_as_displaced_strata_211</v>
      </c>
    </row>
    <row r="213" spans="1:2" x14ac:dyDescent="0.35">
      <c r="A213" s="5" t="s">
        <v>2978</v>
      </c>
      <c r="B213" s="1" t="str">
        <f>HYPERLINK("#'Data'!A4242", "B_7_displacement_year_strata_D_212_by_hohh_sex")</f>
        <v>B_7_displacement_year_strata_D_212_by_hohh_sex</v>
      </c>
    </row>
    <row r="214" spans="1:2" x14ac:dyDescent="0.35">
      <c r="A214" s="5"/>
      <c r="B214" s="1" t="str">
        <f>HYPERLINK("#'Data'!A4257", "B_7_displacement_year_strata_213")</f>
        <v>B_7_displacement_year_strata_213</v>
      </c>
    </row>
    <row r="215" spans="1:2" x14ac:dyDescent="0.35">
      <c r="A215" s="5" t="s">
        <v>2979</v>
      </c>
      <c r="B215" s="1" t="str">
        <f>HYPERLINK("#'Data'!A4266", "B_9_HH_multiple_displacement_before_February2022_strata_D_214_by_hohh_sex")</f>
        <v>B_9_HH_multiple_displacement_before_February2022_strata_D_214_by_hohh_sex</v>
      </c>
    </row>
    <row r="216" spans="1:2" x14ac:dyDescent="0.35">
      <c r="A216" s="5"/>
      <c r="B216" s="1" t="str">
        <f>HYPERLINK("#'Data'!A4281", "B_9_HH_multiple_displacement_before_February2022_strata_215")</f>
        <v>B_9_HH_multiple_displacement_before_February2022_strata_215</v>
      </c>
    </row>
    <row r="217" spans="1:2" x14ac:dyDescent="0.35">
      <c r="A217" s="5" t="s">
        <v>2980</v>
      </c>
      <c r="B217" s="1" t="str">
        <f>HYPERLINK("#'Data'!A4290", "B7_1_displacement_year_month_strata_D_216_by_hohh_sex")</f>
        <v>B7_1_displacement_year_month_strata_D_216_by_hohh_sex</v>
      </c>
    </row>
    <row r="218" spans="1:2" x14ac:dyDescent="0.35">
      <c r="A218" s="5"/>
      <c r="B218" s="1" t="str">
        <f>HYPERLINK("#'Data'!A4305", "B7_1_displacement_year_month_strata_217")</f>
        <v>B7_1_displacement_year_month_strata_217</v>
      </c>
    </row>
    <row r="219" spans="1:2" x14ac:dyDescent="0.35">
      <c r="A219" s="5" t="s">
        <v>2981</v>
      </c>
      <c r="B219" s="1" t="str">
        <f>HYPERLINK("#'Data'!A4314", "C_3_children_disctance_learning_access_strata_D_218_by_disability_children")</f>
        <v>C_3_children_disctance_learning_access_strata_D_218_by_disability_children</v>
      </c>
    </row>
    <row r="220" spans="1:2" x14ac:dyDescent="0.35">
      <c r="A220" s="5"/>
      <c r="B220" s="1" t="str">
        <f>HYPERLINK("#'Data'!A4335", "C_3_children_disctance_learning_access_strata_D_219_by_disability_level_3_4")</f>
        <v>C_3_children_disctance_learning_access_strata_D_219_by_disability_level_3_4</v>
      </c>
    </row>
    <row r="221" spans="1:2" x14ac:dyDescent="0.35">
      <c r="A221" s="5"/>
      <c r="B221" s="1" t="str">
        <f>HYPERLINK("#'Data'!A4356", "C_3_children_disctance_learning_access_strata_D_220_by_displacement_status")</f>
        <v>C_3_children_disctance_learning_access_strata_D_220_by_displacement_status</v>
      </c>
    </row>
    <row r="222" spans="1:2" x14ac:dyDescent="0.35">
      <c r="A222" s="5"/>
      <c r="B222" s="1" t="str">
        <f>HYPERLINK("#'Data'!A4377", "C_3_children_disctance_learning_access_strata_D_221_by_hohh_age_group")</f>
        <v>C_3_children_disctance_learning_access_strata_D_221_by_hohh_age_group</v>
      </c>
    </row>
    <row r="223" spans="1:2" x14ac:dyDescent="0.35">
      <c r="A223" s="5"/>
      <c r="B223" s="1" t="str">
        <f>HYPERLINK("#'Data'!A4392", "C_3_children_disctance_learning_access_strata_D_222_by_hohh_sex")</f>
        <v>C_3_children_disctance_learning_access_strata_D_222_by_hohh_sex</v>
      </c>
    </row>
    <row r="224" spans="1:2" x14ac:dyDescent="0.35">
      <c r="A224" s="5"/>
      <c r="B224" s="1" t="str">
        <f>HYPERLINK("#'Data'!A4407", "C_3_children_disctance_learning_access_strata_D_223_by_hohh_sex_displacement")</f>
        <v>C_3_children_disctance_learning_access_strata_D_223_by_hohh_sex_displacement</v>
      </c>
    </row>
    <row r="225" spans="1:2" x14ac:dyDescent="0.35">
      <c r="A225" s="5"/>
      <c r="B225" s="1" t="str">
        <f>HYPERLINK("#'Data'!A4446", "C_3_children_disctance_learning_access_strata_D_224_by_hohh_sex_marital")</f>
        <v>C_3_children_disctance_learning_access_strata_D_224_by_hohh_sex_marital</v>
      </c>
    </row>
    <row r="226" spans="1:2" x14ac:dyDescent="0.35">
      <c r="A226" s="5"/>
      <c r="B226" s="1" t="str">
        <f>HYPERLINK("#'Data'!A4473", "C_3_children_disctance_learning_access_strata_D_225_by_rural_urban")</f>
        <v>C_3_children_disctance_learning_access_strata_D_225_by_rural_urban</v>
      </c>
    </row>
    <row r="227" spans="1:2" x14ac:dyDescent="0.35">
      <c r="A227" s="5"/>
      <c r="B227" s="1" t="str">
        <f>HYPERLINK("#'Data'!A4488", "C_3_children_disctance_learning_access_strata_226")</f>
        <v>C_3_children_disctance_learning_access_strata_226</v>
      </c>
    </row>
    <row r="228" spans="1:2" x14ac:dyDescent="0.35">
      <c r="A228" s="5" t="s">
        <v>2982</v>
      </c>
      <c r="B228" s="1" t="str">
        <f>HYPERLINK("#'Data'!A4497", "C_7_boys_barriers_education_strata_D_227_by_disability_children")</f>
        <v>C_7_boys_barriers_education_strata_D_227_by_disability_children</v>
      </c>
    </row>
    <row r="229" spans="1:2" x14ac:dyDescent="0.35">
      <c r="A229" s="5"/>
      <c r="B229" s="1" t="str">
        <f>HYPERLINK("#'Data'!A4518", "C_7_boys_barriers_education_strata_D_228_by_displacement_status")</f>
        <v>C_7_boys_barriers_education_strata_D_228_by_displacement_status</v>
      </c>
    </row>
    <row r="230" spans="1:2" x14ac:dyDescent="0.35">
      <c r="A230" s="5"/>
      <c r="B230" s="1" t="str">
        <f>HYPERLINK("#'Data'!A4539", "C_7_boys_barriers_education_strata_D_229_by_hohh_sex")</f>
        <v>C_7_boys_barriers_education_strata_D_229_by_hohh_sex</v>
      </c>
    </row>
    <row r="231" spans="1:2" x14ac:dyDescent="0.35">
      <c r="A231" s="5"/>
      <c r="B231" s="1" t="str">
        <f>HYPERLINK("#'Data'!A4554", "C_7_boys_barriers_education_strata_D_230_by_hohh_sex_displacement")</f>
        <v>C_7_boys_barriers_education_strata_D_230_by_hohh_sex_displacement</v>
      </c>
    </row>
    <row r="232" spans="1:2" x14ac:dyDescent="0.35">
      <c r="A232" s="5"/>
      <c r="B232" s="1" t="str">
        <f>HYPERLINK("#'Data'!A4593", "C_7_boys_barriers_education_strata_D_231_by_hohh_sex_marital")</f>
        <v>C_7_boys_barriers_education_strata_D_231_by_hohh_sex_marital</v>
      </c>
    </row>
    <row r="233" spans="1:2" x14ac:dyDescent="0.35">
      <c r="A233" s="5"/>
      <c r="B233" s="1" t="str">
        <f>HYPERLINK("#'Data'!A4620", "C_7_boys_barriers_education_strata_D_232_by_rural_urban")</f>
        <v>C_7_boys_barriers_education_strata_D_232_by_rural_urban</v>
      </c>
    </row>
    <row r="234" spans="1:2" x14ac:dyDescent="0.35">
      <c r="A234" s="5"/>
      <c r="B234" s="1" t="str">
        <f>HYPERLINK("#'Data'!A4635", "C_7_boys_barriers_education_strata_233")</f>
        <v>C_7_boys_barriers_education_strata_233</v>
      </c>
    </row>
    <row r="235" spans="1:2" x14ac:dyDescent="0.35">
      <c r="A235" s="5" t="s">
        <v>2983</v>
      </c>
      <c r="B235" s="1" t="str">
        <f>HYPERLINK("#'Data'!A4644", "C_8_girls_barriers_education_strata_D_234_by_disability_children")</f>
        <v>C_8_girls_barriers_education_strata_D_234_by_disability_children</v>
      </c>
    </row>
    <row r="236" spans="1:2" x14ac:dyDescent="0.35">
      <c r="A236" s="5"/>
      <c r="B236" s="1" t="str">
        <f>HYPERLINK("#'Data'!A4665", "C_8_girls_barriers_education_strata_D_235_by_displacement_status")</f>
        <v>C_8_girls_barriers_education_strata_D_235_by_displacement_status</v>
      </c>
    </row>
    <row r="237" spans="1:2" x14ac:dyDescent="0.35">
      <c r="A237" s="5"/>
      <c r="B237" s="1" t="str">
        <f>HYPERLINK("#'Data'!A4686", "C_8_girls_barriers_education_strata_D_236_by_hohh_sex")</f>
        <v>C_8_girls_barriers_education_strata_D_236_by_hohh_sex</v>
      </c>
    </row>
    <row r="238" spans="1:2" x14ac:dyDescent="0.35">
      <c r="A238" s="5"/>
      <c r="B238" s="1" t="str">
        <f>HYPERLINK("#'Data'!A4701", "C_8_girls_barriers_education_strata_D_237_by_hohh_sex_displacement")</f>
        <v>C_8_girls_barriers_education_strata_D_237_by_hohh_sex_displacement</v>
      </c>
    </row>
    <row r="239" spans="1:2" x14ac:dyDescent="0.35">
      <c r="A239" s="5"/>
      <c r="B239" s="1" t="str">
        <f>HYPERLINK("#'Data'!A4740", "C_8_girls_barriers_education_strata_D_238_by_hohh_sex_marital")</f>
        <v>C_8_girls_barriers_education_strata_D_238_by_hohh_sex_marital</v>
      </c>
    </row>
    <row r="240" spans="1:2" x14ac:dyDescent="0.35">
      <c r="A240" s="5"/>
      <c r="B240" s="1" t="str">
        <f>HYPERLINK("#'Data'!A4767", "C_8_girls_barriers_education_strata_D_239_by_rural_urban")</f>
        <v>C_8_girls_barriers_education_strata_D_239_by_rural_urban</v>
      </c>
    </row>
    <row r="241" spans="1:2" x14ac:dyDescent="0.35">
      <c r="A241" s="5"/>
      <c r="B241" s="1" t="str">
        <f>HYPERLINK("#'Data'!A4782", "C_8_girls_barriers_education_strata_240")</f>
        <v>C_8_girls_barriers_education_strata_240</v>
      </c>
    </row>
    <row r="242" spans="1:2" x14ac:dyDescent="0.35">
      <c r="A242" s="5" t="s">
        <v>2984</v>
      </c>
      <c r="B242" s="1" t="str">
        <f>HYPERLINK("#'Data'!A4791", "children_attending_schools_strata_D_241_by_disability_children")</f>
        <v>children_attending_schools_strata_D_241_by_disability_children</v>
      </c>
    </row>
    <row r="243" spans="1:2" x14ac:dyDescent="0.35">
      <c r="A243" s="5"/>
      <c r="B243" s="1" t="str">
        <f>HYPERLINK("#'Data'!A4812", "children_attending_schools_strata_D_242_by_displacement_status")</f>
        <v>children_attending_schools_strata_D_242_by_displacement_status</v>
      </c>
    </row>
    <row r="244" spans="1:2" x14ac:dyDescent="0.35">
      <c r="A244" s="5"/>
      <c r="B244" s="1" t="str">
        <f>HYPERLINK("#'Data'!A4833", "children_attending_schools_strata_D_243_by_hohh_age_group")</f>
        <v>children_attending_schools_strata_D_243_by_hohh_age_group</v>
      </c>
    </row>
    <row r="245" spans="1:2" x14ac:dyDescent="0.35">
      <c r="A245" s="5"/>
      <c r="B245" s="1" t="str">
        <f>HYPERLINK("#'Data'!A4848", "children_attending_schools_strata_D_244_by_hohh_sex")</f>
        <v>children_attending_schools_strata_D_244_by_hohh_sex</v>
      </c>
    </row>
    <row r="246" spans="1:2" x14ac:dyDescent="0.35">
      <c r="A246" s="5"/>
      <c r="B246" s="1" t="str">
        <f>HYPERLINK("#'Data'!A4863", "children_attending_schools_strata_D_245_by_rural_urban")</f>
        <v>children_attending_schools_strata_D_245_by_rural_urban</v>
      </c>
    </row>
    <row r="247" spans="1:2" x14ac:dyDescent="0.35">
      <c r="A247" s="5"/>
      <c r="B247" s="1" t="str">
        <f>HYPERLINK("#'Data'!A4878", "children_attending_schools_strata_246")</f>
        <v>children_attending_schools_strata_246</v>
      </c>
    </row>
    <row r="248" spans="1:2" x14ac:dyDescent="0.35">
      <c r="A248" s="5" t="s">
        <v>2985</v>
      </c>
      <c r="B248" s="1" t="str">
        <f>HYPERLINK("#'Data'!A4887", "children_attending_schools_boys_12_17_strata_D_247_by_disability_children")</f>
        <v>children_attending_schools_boys_12_17_strata_D_247_by_disability_children</v>
      </c>
    </row>
    <row r="249" spans="1:2" x14ac:dyDescent="0.35">
      <c r="A249" s="5"/>
      <c r="B249" s="1" t="str">
        <f>HYPERLINK("#'Data'!A4908", "children_attending_schools_boys_12_17_strata_D_248_by_displacement_status")</f>
        <v>children_attending_schools_boys_12_17_strata_D_248_by_displacement_status</v>
      </c>
    </row>
    <row r="250" spans="1:2" x14ac:dyDescent="0.35">
      <c r="A250" s="5"/>
      <c r="B250" s="1" t="str">
        <f>HYPERLINK("#'Data'!A4929", "children_attending_schools_boys_12_17_strata_D_249_by_hohh_age_group")</f>
        <v>children_attending_schools_boys_12_17_strata_D_249_by_hohh_age_group</v>
      </c>
    </row>
    <row r="251" spans="1:2" x14ac:dyDescent="0.35">
      <c r="A251" s="5"/>
      <c r="B251" s="1" t="str">
        <f>HYPERLINK("#'Data'!A4944", "children_attending_schools_boys_12_17_strata_D_250_by_hohh_sex")</f>
        <v>children_attending_schools_boys_12_17_strata_D_250_by_hohh_sex</v>
      </c>
    </row>
    <row r="252" spans="1:2" x14ac:dyDescent="0.35">
      <c r="A252" s="5"/>
      <c r="B252" s="1" t="str">
        <f>HYPERLINK("#'Data'!A4959", "children_attending_schools_boys_12_17_strata_D_251_by_rural_urban")</f>
        <v>children_attending_schools_boys_12_17_strata_D_251_by_rural_urban</v>
      </c>
    </row>
    <row r="253" spans="1:2" x14ac:dyDescent="0.35">
      <c r="A253" s="5"/>
      <c r="B253" s="1" t="str">
        <f>HYPERLINK("#'Data'!A4974", "children_attending_schools_boys_12_17_strata_252")</f>
        <v>children_attending_schools_boys_12_17_strata_252</v>
      </c>
    </row>
    <row r="254" spans="1:2" x14ac:dyDescent="0.35">
      <c r="A254" s="5" t="s">
        <v>2986</v>
      </c>
      <c r="B254" s="1" t="str">
        <f>HYPERLINK("#'Data'!A4983", "children_attending_schools_boys_3_5_strata_D_253_by_disability_children")</f>
        <v>children_attending_schools_boys_3_5_strata_D_253_by_disability_children</v>
      </c>
    </row>
    <row r="255" spans="1:2" x14ac:dyDescent="0.35">
      <c r="A255" s="5"/>
      <c r="B255" s="1" t="str">
        <f>HYPERLINK("#'Data'!A5003", "children_attending_schools_boys_3_5_strata_D_254_by_displacement_status")</f>
        <v>children_attending_schools_boys_3_5_strata_D_254_by_displacement_status</v>
      </c>
    </row>
    <row r="256" spans="1:2" x14ac:dyDescent="0.35">
      <c r="A256" s="5"/>
      <c r="B256" s="1" t="str">
        <f>HYPERLINK("#'Data'!A5024", "children_attending_schools_boys_3_5_strata_D_255_by_hohh_age_group")</f>
        <v>children_attending_schools_boys_3_5_strata_D_255_by_hohh_age_group</v>
      </c>
    </row>
    <row r="257" spans="1:2" x14ac:dyDescent="0.35">
      <c r="A257" s="5"/>
      <c r="B257" s="1" t="str">
        <f>HYPERLINK("#'Data'!A5039", "children_attending_schools_boys_3_5_strata_D_256_by_hohh_sex")</f>
        <v>children_attending_schools_boys_3_5_strata_D_256_by_hohh_sex</v>
      </c>
    </row>
    <row r="258" spans="1:2" x14ac:dyDescent="0.35">
      <c r="A258" s="5"/>
      <c r="B258" s="1" t="str">
        <f>HYPERLINK("#'Data'!A5054", "children_attending_schools_boys_3_5_strata_D_257_by_rural_urban")</f>
        <v>children_attending_schools_boys_3_5_strata_D_257_by_rural_urban</v>
      </c>
    </row>
    <row r="259" spans="1:2" x14ac:dyDescent="0.35">
      <c r="A259" s="5"/>
      <c r="B259" s="1" t="str">
        <f>HYPERLINK("#'Data'!A5069", "children_attending_schools_boys_3_5_strata_258")</f>
        <v>children_attending_schools_boys_3_5_strata_258</v>
      </c>
    </row>
    <row r="260" spans="1:2" x14ac:dyDescent="0.35">
      <c r="A260" s="5" t="s">
        <v>2987</v>
      </c>
      <c r="B260" s="1" t="str">
        <f>HYPERLINK("#'Data'!A5078", "children_attending_schools_boys_6_11_strata_D_259_by_disability_children")</f>
        <v>children_attending_schools_boys_6_11_strata_D_259_by_disability_children</v>
      </c>
    </row>
    <row r="261" spans="1:2" x14ac:dyDescent="0.35">
      <c r="A261" s="5"/>
      <c r="B261" s="1" t="str">
        <f>HYPERLINK("#'Data'!A5099", "children_attending_schools_boys_6_11_strata_D_260_by_displacement_status")</f>
        <v>children_attending_schools_boys_6_11_strata_D_260_by_displacement_status</v>
      </c>
    </row>
    <row r="262" spans="1:2" x14ac:dyDescent="0.35">
      <c r="A262" s="5"/>
      <c r="B262" s="1" t="str">
        <f>HYPERLINK("#'Data'!A5120", "children_attending_schools_boys_6_11_strata_D_261_by_hohh_age_group")</f>
        <v>children_attending_schools_boys_6_11_strata_D_261_by_hohh_age_group</v>
      </c>
    </row>
    <row r="263" spans="1:2" x14ac:dyDescent="0.35">
      <c r="A263" s="5"/>
      <c r="B263" s="1" t="str">
        <f>HYPERLINK("#'Data'!A5135", "children_attending_schools_boys_6_11_strata_D_262_by_hohh_sex")</f>
        <v>children_attending_schools_boys_6_11_strata_D_262_by_hohh_sex</v>
      </c>
    </row>
    <row r="264" spans="1:2" x14ac:dyDescent="0.35">
      <c r="A264" s="5"/>
      <c r="B264" s="1" t="str">
        <f>HYPERLINK("#'Data'!A5150", "children_attending_schools_boys_6_11_strata_D_263_by_rural_urban")</f>
        <v>children_attending_schools_boys_6_11_strata_D_263_by_rural_urban</v>
      </c>
    </row>
    <row r="265" spans="1:2" x14ac:dyDescent="0.35">
      <c r="A265" s="5"/>
      <c r="B265" s="1" t="str">
        <f>HYPERLINK("#'Data'!A5165", "children_attending_schools_boys_6_11_strata_264")</f>
        <v>children_attending_schools_boys_6_11_strata_264</v>
      </c>
    </row>
    <row r="266" spans="1:2" x14ac:dyDescent="0.35">
      <c r="A266" s="5" t="s">
        <v>2988</v>
      </c>
      <c r="B266" s="1" t="str">
        <f>HYPERLINK("#'Data'!A5174", "children_attending_schools_girls_12_17_strata_D_265_by_disability_children")</f>
        <v>children_attending_schools_girls_12_17_strata_D_265_by_disability_children</v>
      </c>
    </row>
    <row r="267" spans="1:2" x14ac:dyDescent="0.35">
      <c r="A267" s="5"/>
      <c r="B267" s="1" t="str">
        <f>HYPERLINK("#'Data'!A5195", "children_attending_schools_girls_12_17_strata_D_266_by_displacement_status")</f>
        <v>children_attending_schools_girls_12_17_strata_D_266_by_displacement_status</v>
      </c>
    </row>
    <row r="268" spans="1:2" x14ac:dyDescent="0.35">
      <c r="A268" s="5"/>
      <c r="B268" s="1" t="str">
        <f>HYPERLINK("#'Data'!A5216", "children_attending_schools_girls_12_17_strata_D_267_by_hohh_age_group")</f>
        <v>children_attending_schools_girls_12_17_strata_D_267_by_hohh_age_group</v>
      </c>
    </row>
    <row r="269" spans="1:2" x14ac:dyDescent="0.35">
      <c r="A269" s="5"/>
      <c r="B269" s="1" t="str">
        <f>HYPERLINK("#'Data'!A5231", "children_attending_schools_girls_12_17_strata_D_268_by_hohh_sex")</f>
        <v>children_attending_schools_girls_12_17_strata_D_268_by_hohh_sex</v>
      </c>
    </row>
    <row r="270" spans="1:2" x14ac:dyDescent="0.35">
      <c r="A270" s="5"/>
      <c r="B270" s="1" t="str">
        <f>HYPERLINK("#'Data'!A5246", "children_attending_schools_girls_12_17_strata_D_269_by_rural_urban")</f>
        <v>children_attending_schools_girls_12_17_strata_D_269_by_rural_urban</v>
      </c>
    </row>
    <row r="271" spans="1:2" x14ac:dyDescent="0.35">
      <c r="A271" s="5"/>
      <c r="B271" s="1" t="str">
        <f>HYPERLINK("#'Data'!A5261", "children_attending_schools_girls_12_17_strata_270")</f>
        <v>children_attending_schools_girls_12_17_strata_270</v>
      </c>
    </row>
    <row r="272" spans="1:2" x14ac:dyDescent="0.35">
      <c r="A272" s="5" t="s">
        <v>2989</v>
      </c>
      <c r="B272" s="1" t="str">
        <f>HYPERLINK("#'Data'!A5270", "children_attending_schools_girls_3_5_strata_D_271_by_disability_children")</f>
        <v>children_attending_schools_girls_3_5_strata_D_271_by_disability_children</v>
      </c>
    </row>
    <row r="273" spans="1:2" x14ac:dyDescent="0.35">
      <c r="A273" s="5"/>
      <c r="B273" s="1" t="str">
        <f>HYPERLINK("#'Data'!A5288", "children_attending_schools_girls_3_5_strata_D_272_by_displacement_status")</f>
        <v>children_attending_schools_girls_3_5_strata_D_272_by_displacement_status</v>
      </c>
    </row>
    <row r="274" spans="1:2" x14ac:dyDescent="0.35">
      <c r="A274" s="5"/>
      <c r="B274" s="1" t="str">
        <f>HYPERLINK("#'Data'!A5309", "children_attending_schools_girls_3_5_strata_D_273_by_hohh_age_group")</f>
        <v>children_attending_schools_girls_3_5_strata_D_273_by_hohh_age_group</v>
      </c>
    </row>
    <row r="275" spans="1:2" x14ac:dyDescent="0.35">
      <c r="A275" s="5"/>
      <c r="B275" s="1" t="str">
        <f>HYPERLINK("#'Data'!A5324", "children_attending_schools_girls_3_5_strata_D_274_by_hohh_sex")</f>
        <v>children_attending_schools_girls_3_5_strata_D_274_by_hohh_sex</v>
      </c>
    </row>
    <row r="276" spans="1:2" x14ac:dyDescent="0.35">
      <c r="A276" s="5"/>
      <c r="B276" s="1" t="str">
        <f>HYPERLINK("#'Data'!A5339", "children_attending_schools_girls_3_5_strata_D_275_by_rural_urban")</f>
        <v>children_attending_schools_girls_3_5_strata_D_275_by_rural_urban</v>
      </c>
    </row>
    <row r="277" spans="1:2" x14ac:dyDescent="0.35">
      <c r="A277" s="5"/>
      <c r="B277" s="1" t="str">
        <f>HYPERLINK("#'Data'!A5354", "children_attending_schools_girls_3_5_strata_276")</f>
        <v>children_attending_schools_girls_3_5_strata_276</v>
      </c>
    </row>
    <row r="278" spans="1:2" x14ac:dyDescent="0.35">
      <c r="A278" s="5" t="s">
        <v>2990</v>
      </c>
      <c r="B278" s="1" t="str">
        <f>HYPERLINK("#'Data'!A5363", "children_attending_schools_girls_6_11_strata_D_277_by_disability_children")</f>
        <v>children_attending_schools_girls_6_11_strata_D_277_by_disability_children</v>
      </c>
    </row>
    <row r="279" spans="1:2" x14ac:dyDescent="0.35">
      <c r="A279" s="5"/>
      <c r="B279" s="1" t="str">
        <f>HYPERLINK("#'Data'!A5384", "children_attending_schools_girls_6_11_strata_D_278_by_displacement_status")</f>
        <v>children_attending_schools_girls_6_11_strata_D_278_by_displacement_status</v>
      </c>
    </row>
    <row r="280" spans="1:2" x14ac:dyDescent="0.35">
      <c r="A280" s="5"/>
      <c r="B280" s="1" t="str">
        <f>HYPERLINK("#'Data'!A5405", "children_attending_schools_girls_6_11_strata_D_279_by_hohh_age_group")</f>
        <v>children_attending_schools_girls_6_11_strata_D_279_by_hohh_age_group</v>
      </c>
    </row>
    <row r="281" spans="1:2" x14ac:dyDescent="0.35">
      <c r="A281" s="5"/>
      <c r="B281" s="1" t="str">
        <f>HYPERLINK("#'Data'!A5420", "children_attending_schools_girls_6_11_strata_D_280_by_hohh_sex")</f>
        <v>children_attending_schools_girls_6_11_strata_D_280_by_hohh_sex</v>
      </c>
    </row>
    <row r="282" spans="1:2" x14ac:dyDescent="0.35">
      <c r="A282" s="5"/>
      <c r="B282" s="1" t="str">
        <f>HYPERLINK("#'Data'!A5435", "children_attending_schools_girls_6_11_strata_D_281_by_rural_urban")</f>
        <v>children_attending_schools_girls_6_11_strata_D_281_by_rural_urban</v>
      </c>
    </row>
    <row r="283" spans="1:2" x14ac:dyDescent="0.35">
      <c r="A283" s="5"/>
      <c r="B283" s="1" t="str">
        <f>HYPERLINK("#'Data'!A5450", "children_attending_schools_girls_6_11_strata_282")</f>
        <v>children_attending_schools_girls_6_11_strata_282</v>
      </c>
    </row>
    <row r="284" spans="1:2" x14ac:dyDescent="0.35">
      <c r="A284" s="5" t="s">
        <v>2991</v>
      </c>
      <c r="B284" s="1" t="str">
        <f>HYPERLINK("#'Data'!A5459", "children_enrolled_strata_D_283_by_disability_children")</f>
        <v>children_enrolled_strata_D_283_by_disability_children</v>
      </c>
    </row>
    <row r="285" spans="1:2" x14ac:dyDescent="0.35">
      <c r="A285" s="5"/>
      <c r="B285" s="1" t="str">
        <f>HYPERLINK("#'Data'!A5480", "children_enrolled_strata_D_284_by_displacement_status")</f>
        <v>children_enrolled_strata_D_284_by_displacement_status</v>
      </c>
    </row>
    <row r="286" spans="1:2" x14ac:dyDescent="0.35">
      <c r="A286" s="5"/>
      <c r="B286" s="1" t="str">
        <f>HYPERLINK("#'Data'!A5501", "children_enrolled_strata_D_285_by_hohh_age_group")</f>
        <v>children_enrolled_strata_D_285_by_hohh_age_group</v>
      </c>
    </row>
    <row r="287" spans="1:2" x14ac:dyDescent="0.35">
      <c r="A287" s="5"/>
      <c r="B287" s="1" t="str">
        <f>HYPERLINK("#'Data'!A5518", "children_enrolled_strata_D_286_by_hohh_sex")</f>
        <v>children_enrolled_strata_D_286_by_hohh_sex</v>
      </c>
    </row>
    <row r="288" spans="1:2" x14ac:dyDescent="0.35">
      <c r="A288" s="5"/>
      <c r="B288" s="1" t="str">
        <f>HYPERLINK("#'Data'!A5533", "children_enrolled_strata_D_287_by_rural_urban")</f>
        <v>children_enrolled_strata_D_287_by_rural_urban</v>
      </c>
    </row>
    <row r="289" spans="1:2" x14ac:dyDescent="0.35">
      <c r="A289" s="5"/>
      <c r="B289" s="1" t="str">
        <f>HYPERLINK("#'Data'!A5548", "children_enrolled_strata_288")</f>
        <v>children_enrolled_strata_288</v>
      </c>
    </row>
    <row r="290" spans="1:2" x14ac:dyDescent="0.35">
      <c r="A290" s="5" t="s">
        <v>2992</v>
      </c>
      <c r="B290" s="1" t="str">
        <f>HYPERLINK("#'Data'!A5557", "children_enrolled_boys_12_17_strata_D_289_by_disability_children")</f>
        <v>children_enrolled_boys_12_17_strata_D_289_by_disability_children</v>
      </c>
    </row>
    <row r="291" spans="1:2" x14ac:dyDescent="0.35">
      <c r="A291" s="5"/>
      <c r="B291" s="1" t="str">
        <f>HYPERLINK("#'Data'!A5578", "children_enrolled_boys_12_17_strata_D_290_by_displacement_status")</f>
        <v>children_enrolled_boys_12_17_strata_D_290_by_displacement_status</v>
      </c>
    </row>
    <row r="292" spans="1:2" x14ac:dyDescent="0.35">
      <c r="A292" s="5"/>
      <c r="B292" s="1" t="str">
        <f>HYPERLINK("#'Data'!A5599", "children_enrolled_boys_12_17_strata_D_291_by_hohh_age_group")</f>
        <v>children_enrolled_boys_12_17_strata_D_291_by_hohh_age_group</v>
      </c>
    </row>
    <row r="293" spans="1:2" x14ac:dyDescent="0.35">
      <c r="A293" s="5"/>
      <c r="B293" s="1" t="str">
        <f>HYPERLINK("#'Data'!A5614", "children_enrolled_boys_12_17_strata_D_292_by_hohh_sex")</f>
        <v>children_enrolled_boys_12_17_strata_D_292_by_hohh_sex</v>
      </c>
    </row>
    <row r="294" spans="1:2" x14ac:dyDescent="0.35">
      <c r="A294" s="5"/>
      <c r="B294" s="1" t="str">
        <f>HYPERLINK("#'Data'!A5629", "children_enrolled_boys_12_17_strata_D_293_by_rural_urban")</f>
        <v>children_enrolled_boys_12_17_strata_D_293_by_rural_urban</v>
      </c>
    </row>
    <row r="295" spans="1:2" x14ac:dyDescent="0.35">
      <c r="A295" s="5"/>
      <c r="B295" s="1" t="str">
        <f>HYPERLINK("#'Data'!A5644", "children_enrolled_boys_12_17_strata_294")</f>
        <v>children_enrolled_boys_12_17_strata_294</v>
      </c>
    </row>
    <row r="296" spans="1:2" x14ac:dyDescent="0.35">
      <c r="A296" s="5" t="s">
        <v>2993</v>
      </c>
      <c r="B296" s="1" t="str">
        <f>HYPERLINK("#'Data'!A5653", "children_enrolled_boys_3_5_strata_D_295_by_disability_children")</f>
        <v>children_enrolled_boys_3_5_strata_D_295_by_disability_children</v>
      </c>
    </row>
    <row r="297" spans="1:2" x14ac:dyDescent="0.35">
      <c r="A297" s="5"/>
      <c r="B297" s="1" t="str">
        <f>HYPERLINK("#'Data'!A5673", "children_enrolled_boys_3_5_strata_D_296_by_displacement_status")</f>
        <v>children_enrolled_boys_3_5_strata_D_296_by_displacement_status</v>
      </c>
    </row>
    <row r="298" spans="1:2" x14ac:dyDescent="0.35">
      <c r="A298" s="5"/>
      <c r="B298" s="1" t="str">
        <f>HYPERLINK("#'Data'!A5694", "children_enrolled_boys_3_5_strata_D_297_by_hohh_age_group")</f>
        <v>children_enrolled_boys_3_5_strata_D_297_by_hohh_age_group</v>
      </c>
    </row>
    <row r="299" spans="1:2" x14ac:dyDescent="0.35">
      <c r="A299" s="5"/>
      <c r="B299" s="1" t="str">
        <f>HYPERLINK("#'Data'!A5709", "children_enrolled_boys_3_5_strata_D_298_by_hohh_sex")</f>
        <v>children_enrolled_boys_3_5_strata_D_298_by_hohh_sex</v>
      </c>
    </row>
    <row r="300" spans="1:2" x14ac:dyDescent="0.35">
      <c r="A300" s="5"/>
      <c r="B300" s="1" t="str">
        <f>HYPERLINK("#'Data'!A5724", "children_enrolled_boys_3_5_strata_D_299_by_rural_urban")</f>
        <v>children_enrolled_boys_3_5_strata_D_299_by_rural_urban</v>
      </c>
    </row>
    <row r="301" spans="1:2" x14ac:dyDescent="0.35">
      <c r="A301" s="5"/>
      <c r="B301" s="1" t="str">
        <f>HYPERLINK("#'Data'!A5739", "children_enrolled_boys_3_5_strata_300")</f>
        <v>children_enrolled_boys_3_5_strata_300</v>
      </c>
    </row>
    <row r="302" spans="1:2" x14ac:dyDescent="0.35">
      <c r="A302" s="5" t="s">
        <v>2994</v>
      </c>
      <c r="B302" s="1" t="str">
        <f>HYPERLINK("#'Data'!A5748", "children_enrolled_boys_6_11_strata_D_301_by_disability_children")</f>
        <v>children_enrolled_boys_6_11_strata_D_301_by_disability_children</v>
      </c>
    </row>
    <row r="303" spans="1:2" x14ac:dyDescent="0.35">
      <c r="A303" s="5"/>
      <c r="B303" s="1" t="str">
        <f>HYPERLINK("#'Data'!A5769", "children_enrolled_boys_6_11_strata_D_302_by_displacement_status")</f>
        <v>children_enrolled_boys_6_11_strata_D_302_by_displacement_status</v>
      </c>
    </row>
    <row r="304" spans="1:2" x14ac:dyDescent="0.35">
      <c r="A304" s="5"/>
      <c r="B304" s="1" t="str">
        <f>HYPERLINK("#'Data'!A5790", "children_enrolled_boys_6_11_strata_D_303_by_hohh_age_group")</f>
        <v>children_enrolled_boys_6_11_strata_D_303_by_hohh_age_group</v>
      </c>
    </row>
    <row r="305" spans="1:2" x14ac:dyDescent="0.35">
      <c r="A305" s="5"/>
      <c r="B305" s="1" t="str">
        <f>HYPERLINK("#'Data'!A5805", "children_enrolled_boys_6_11_strata_D_304_by_hohh_sex")</f>
        <v>children_enrolled_boys_6_11_strata_D_304_by_hohh_sex</v>
      </c>
    </row>
    <row r="306" spans="1:2" x14ac:dyDescent="0.35">
      <c r="A306" s="5"/>
      <c r="B306" s="1" t="str">
        <f>HYPERLINK("#'Data'!A5820", "children_enrolled_boys_6_11_strata_D_305_by_rural_urban")</f>
        <v>children_enrolled_boys_6_11_strata_D_305_by_rural_urban</v>
      </c>
    </row>
    <row r="307" spans="1:2" x14ac:dyDescent="0.35">
      <c r="A307" s="5"/>
      <c r="B307" s="1" t="str">
        <f>HYPERLINK("#'Data'!A5835", "children_enrolled_boys_6_11_strata_306")</f>
        <v>children_enrolled_boys_6_11_strata_306</v>
      </c>
    </row>
    <row r="308" spans="1:2" x14ac:dyDescent="0.35">
      <c r="A308" s="5" t="s">
        <v>2995</v>
      </c>
      <c r="B308" s="1" t="str">
        <f>HYPERLINK("#'Data'!A5844", "children_enrolled_girls_12_17_strata_D_307_by_disability_children")</f>
        <v>children_enrolled_girls_12_17_strata_D_307_by_disability_children</v>
      </c>
    </row>
    <row r="309" spans="1:2" x14ac:dyDescent="0.35">
      <c r="A309" s="5"/>
      <c r="B309" s="1" t="str">
        <f>HYPERLINK("#'Data'!A5865", "children_enrolled_girls_12_17_strata_D_308_by_displacement_status")</f>
        <v>children_enrolled_girls_12_17_strata_D_308_by_displacement_status</v>
      </c>
    </row>
    <row r="310" spans="1:2" x14ac:dyDescent="0.35">
      <c r="A310" s="5"/>
      <c r="B310" s="1" t="str">
        <f>HYPERLINK("#'Data'!A5886", "children_enrolled_girls_12_17_strata_D_309_by_hohh_age_group")</f>
        <v>children_enrolled_girls_12_17_strata_D_309_by_hohh_age_group</v>
      </c>
    </row>
    <row r="311" spans="1:2" x14ac:dyDescent="0.35">
      <c r="A311" s="5"/>
      <c r="B311" s="1" t="str">
        <f>HYPERLINK("#'Data'!A5901", "children_enrolled_girls_12_17_strata_D_310_by_hohh_sex")</f>
        <v>children_enrolled_girls_12_17_strata_D_310_by_hohh_sex</v>
      </c>
    </row>
    <row r="312" spans="1:2" x14ac:dyDescent="0.35">
      <c r="A312" s="5"/>
      <c r="B312" s="1" t="str">
        <f>HYPERLINK("#'Data'!A5916", "children_enrolled_girls_12_17_strata_D_311_by_rural_urban")</f>
        <v>children_enrolled_girls_12_17_strata_D_311_by_rural_urban</v>
      </c>
    </row>
    <row r="313" spans="1:2" x14ac:dyDescent="0.35">
      <c r="A313" s="5"/>
      <c r="B313" s="1" t="str">
        <f>HYPERLINK("#'Data'!A5931", "children_enrolled_girls_12_17_strata_312")</f>
        <v>children_enrolled_girls_12_17_strata_312</v>
      </c>
    </row>
    <row r="314" spans="1:2" x14ac:dyDescent="0.35">
      <c r="A314" s="5" t="s">
        <v>2996</v>
      </c>
      <c r="B314" s="1" t="str">
        <f>HYPERLINK("#'Data'!A5940", "children_enrolled_girls_3_5_strata_D_313_by_disability_children")</f>
        <v>children_enrolled_girls_3_5_strata_D_313_by_disability_children</v>
      </c>
    </row>
    <row r="315" spans="1:2" x14ac:dyDescent="0.35">
      <c r="A315" s="5"/>
      <c r="B315" s="1" t="str">
        <f>HYPERLINK("#'Data'!A5958", "children_enrolled_girls_3_5_strata_D_314_by_displacement_status")</f>
        <v>children_enrolled_girls_3_5_strata_D_314_by_displacement_status</v>
      </c>
    </row>
    <row r="316" spans="1:2" x14ac:dyDescent="0.35">
      <c r="A316" s="5"/>
      <c r="B316" s="1" t="str">
        <f>HYPERLINK("#'Data'!A5979", "children_enrolled_girls_3_5_strata_D_315_by_hohh_age_group")</f>
        <v>children_enrolled_girls_3_5_strata_D_315_by_hohh_age_group</v>
      </c>
    </row>
    <row r="317" spans="1:2" x14ac:dyDescent="0.35">
      <c r="A317" s="5"/>
      <c r="B317" s="1" t="str">
        <f>HYPERLINK("#'Data'!A5994", "children_enrolled_girls_3_5_strata_D_316_by_hohh_sex")</f>
        <v>children_enrolled_girls_3_5_strata_D_316_by_hohh_sex</v>
      </c>
    </row>
    <row r="318" spans="1:2" x14ac:dyDescent="0.35">
      <c r="A318" s="5"/>
      <c r="B318" s="1" t="str">
        <f>HYPERLINK("#'Data'!A6009", "children_enrolled_girls_3_5_strata_D_317_by_rural_urban")</f>
        <v>children_enrolled_girls_3_5_strata_D_317_by_rural_urban</v>
      </c>
    </row>
    <row r="319" spans="1:2" x14ac:dyDescent="0.35">
      <c r="A319" s="5"/>
      <c r="B319" s="1" t="str">
        <f>HYPERLINK("#'Data'!A6024", "children_enrolled_girls_3_5_strata_318")</f>
        <v>children_enrolled_girls_3_5_strata_318</v>
      </c>
    </row>
    <row r="320" spans="1:2" x14ac:dyDescent="0.35">
      <c r="A320" s="5" t="s">
        <v>2997</v>
      </c>
      <c r="B320" s="1" t="str">
        <f>HYPERLINK("#'Data'!A6033", "children_enrolled_girls_6_11_strata_D_319_by_disability_children")</f>
        <v>children_enrolled_girls_6_11_strata_D_319_by_disability_children</v>
      </c>
    </row>
    <row r="321" spans="1:2" x14ac:dyDescent="0.35">
      <c r="A321" s="5"/>
      <c r="B321" s="1" t="str">
        <f>HYPERLINK("#'Data'!A6054", "children_enrolled_girls_6_11_strata_D_320_by_displacement_status")</f>
        <v>children_enrolled_girls_6_11_strata_D_320_by_displacement_status</v>
      </c>
    </row>
    <row r="322" spans="1:2" x14ac:dyDescent="0.35">
      <c r="A322" s="5"/>
      <c r="B322" s="1" t="str">
        <f>HYPERLINK("#'Data'!A6075", "children_enrolled_girls_6_11_strata_D_321_by_hohh_age_group")</f>
        <v>children_enrolled_girls_6_11_strata_D_321_by_hohh_age_group</v>
      </c>
    </row>
    <row r="323" spans="1:2" x14ac:dyDescent="0.35">
      <c r="A323" s="5"/>
      <c r="B323" s="1" t="str">
        <f>HYPERLINK("#'Data'!A6090", "children_enrolled_girls_6_11_strata_D_322_by_hohh_sex")</f>
        <v>children_enrolled_girls_6_11_strata_D_322_by_hohh_sex</v>
      </c>
    </row>
    <row r="324" spans="1:2" x14ac:dyDescent="0.35">
      <c r="A324" s="5"/>
      <c r="B324" s="1" t="str">
        <f>HYPERLINK("#'Data'!A6105", "children_enrolled_girls_6_11_strata_D_323_by_rural_urban")</f>
        <v>children_enrolled_girls_6_11_strata_D_323_by_rural_urban</v>
      </c>
    </row>
    <row r="325" spans="1:2" x14ac:dyDescent="0.35">
      <c r="A325" s="5"/>
      <c r="B325" s="1" t="str">
        <f>HYPERLINK("#'Data'!A6120", "children_enrolled_girls_6_11_strata_324")</f>
        <v>children_enrolled_girls_6_11_strata_324</v>
      </c>
    </row>
    <row r="326" spans="1:2" x14ac:dyDescent="0.35">
      <c r="A326" s="5" t="s">
        <v>2998</v>
      </c>
      <c r="B326" s="1" t="str">
        <f>HYPERLINK("#'Data'!A6129", "distance_learning_strata_D_325_by_disability_children")</f>
        <v>distance_learning_strata_D_325_by_disability_children</v>
      </c>
    </row>
    <row r="327" spans="1:2" x14ac:dyDescent="0.35">
      <c r="A327" s="5"/>
      <c r="B327" s="1" t="str">
        <f>HYPERLINK("#'Data'!A6150", "distance_learning_strata_D_326_by_displacement_status")</f>
        <v>distance_learning_strata_D_326_by_displacement_status</v>
      </c>
    </row>
    <row r="328" spans="1:2" x14ac:dyDescent="0.35">
      <c r="A328" s="5"/>
      <c r="B328" s="1" t="str">
        <f>HYPERLINK("#'Data'!A6171", "distance_learning_strata_D_327_by_hohh_age_group")</f>
        <v>distance_learning_strata_D_327_by_hohh_age_group</v>
      </c>
    </row>
    <row r="329" spans="1:2" x14ac:dyDescent="0.35">
      <c r="A329" s="5"/>
      <c r="B329" s="1" t="str">
        <f>HYPERLINK("#'Data'!A6186", "distance_learning_strata_D_328_by_hohh_sex")</f>
        <v>distance_learning_strata_D_328_by_hohh_sex</v>
      </c>
    </row>
    <row r="330" spans="1:2" x14ac:dyDescent="0.35">
      <c r="A330" s="5"/>
      <c r="B330" s="1" t="str">
        <f>HYPERLINK("#'Data'!A6201", "distance_learning_strata_D_329_by_rural_urban")</f>
        <v>distance_learning_strata_D_329_by_rural_urban</v>
      </c>
    </row>
    <row r="331" spans="1:2" x14ac:dyDescent="0.35">
      <c r="A331" s="5"/>
      <c r="B331" s="1" t="str">
        <f>HYPERLINK("#'Data'!A6216", "distance_learning_strata_330")</f>
        <v>distance_learning_strata_330</v>
      </c>
    </row>
    <row r="332" spans="1:2" x14ac:dyDescent="0.35">
      <c r="A332" s="5" t="s">
        <v>2999</v>
      </c>
      <c r="B332" s="1" t="str">
        <f>HYPERLINK("#'Data'!A6225", "distance_learning_boys_12_17_strata_D_331_by_disability_children")</f>
        <v>distance_learning_boys_12_17_strata_D_331_by_disability_children</v>
      </c>
    </row>
    <row r="333" spans="1:2" x14ac:dyDescent="0.35">
      <c r="A333" s="5"/>
      <c r="B333" s="1" t="str">
        <f>HYPERLINK("#'Data'!A6246", "distance_learning_boys_12_17_strata_D_332_by_displacement_status")</f>
        <v>distance_learning_boys_12_17_strata_D_332_by_displacement_status</v>
      </c>
    </row>
    <row r="334" spans="1:2" x14ac:dyDescent="0.35">
      <c r="A334" s="5"/>
      <c r="B334" s="1" t="str">
        <f>HYPERLINK("#'Data'!A6267", "distance_learning_boys_12_17_strata_D_333_by_hohh_age_group")</f>
        <v>distance_learning_boys_12_17_strata_D_333_by_hohh_age_group</v>
      </c>
    </row>
    <row r="335" spans="1:2" x14ac:dyDescent="0.35">
      <c r="A335" s="5"/>
      <c r="B335" s="1" t="str">
        <f>HYPERLINK("#'Data'!A6282", "distance_learning_boys_12_17_strata_D_334_by_hohh_sex")</f>
        <v>distance_learning_boys_12_17_strata_D_334_by_hohh_sex</v>
      </c>
    </row>
    <row r="336" spans="1:2" x14ac:dyDescent="0.35">
      <c r="A336" s="5"/>
      <c r="B336" s="1" t="str">
        <f>HYPERLINK("#'Data'!A6297", "distance_learning_boys_12_17_strata_D_335_by_rural_urban")</f>
        <v>distance_learning_boys_12_17_strata_D_335_by_rural_urban</v>
      </c>
    </row>
    <row r="337" spans="1:2" x14ac:dyDescent="0.35">
      <c r="A337" s="5"/>
      <c r="B337" s="1" t="str">
        <f>HYPERLINK("#'Data'!A6312", "distance_learning_boys_12_17_strata_336")</f>
        <v>distance_learning_boys_12_17_strata_336</v>
      </c>
    </row>
    <row r="338" spans="1:2" x14ac:dyDescent="0.35">
      <c r="A338" s="5" t="s">
        <v>3000</v>
      </c>
      <c r="B338" s="1" t="str">
        <f>HYPERLINK("#'Data'!A6321", "distance_learning_boys_3_5_strata_D_337_by_disability_children")</f>
        <v>distance_learning_boys_3_5_strata_D_337_by_disability_children</v>
      </c>
    </row>
    <row r="339" spans="1:2" x14ac:dyDescent="0.35">
      <c r="A339" s="5"/>
      <c r="B339" s="1" t="str">
        <f>HYPERLINK("#'Data'!A6340", "distance_learning_boys_3_5_strata_D_338_by_displacement_status")</f>
        <v>distance_learning_boys_3_5_strata_D_338_by_displacement_status</v>
      </c>
    </row>
    <row r="340" spans="1:2" x14ac:dyDescent="0.35">
      <c r="A340" s="5"/>
      <c r="B340" s="1" t="str">
        <f>HYPERLINK("#'Data'!A6361", "distance_learning_boys_3_5_strata_D_339_by_hohh_age_group")</f>
        <v>distance_learning_boys_3_5_strata_D_339_by_hohh_age_group</v>
      </c>
    </row>
    <row r="341" spans="1:2" x14ac:dyDescent="0.35">
      <c r="A341" s="5"/>
      <c r="B341" s="1" t="str">
        <f>HYPERLINK("#'Data'!A6376", "distance_learning_boys_3_5_strata_D_340_by_hohh_sex")</f>
        <v>distance_learning_boys_3_5_strata_D_340_by_hohh_sex</v>
      </c>
    </row>
    <row r="342" spans="1:2" x14ac:dyDescent="0.35">
      <c r="A342" s="5"/>
      <c r="B342" s="1" t="str">
        <f>HYPERLINK("#'Data'!A6391", "distance_learning_boys_3_5_strata_D_341_by_rural_urban")</f>
        <v>distance_learning_boys_3_5_strata_D_341_by_rural_urban</v>
      </c>
    </row>
    <row r="343" spans="1:2" x14ac:dyDescent="0.35">
      <c r="A343" s="5"/>
      <c r="B343" s="1" t="str">
        <f>HYPERLINK("#'Data'!A6406", "distance_learning_boys_3_5_strata_342")</f>
        <v>distance_learning_boys_3_5_strata_342</v>
      </c>
    </row>
    <row r="344" spans="1:2" x14ac:dyDescent="0.35">
      <c r="A344" s="5" t="s">
        <v>3001</v>
      </c>
      <c r="B344" s="1" t="str">
        <f>HYPERLINK("#'Data'!A6415", "distance_learning_boys_6_11_strata_D_343_by_disability_children")</f>
        <v>distance_learning_boys_6_11_strata_D_343_by_disability_children</v>
      </c>
    </row>
    <row r="345" spans="1:2" x14ac:dyDescent="0.35">
      <c r="A345" s="5"/>
      <c r="B345" s="1" t="str">
        <f>HYPERLINK("#'Data'!A6436", "distance_learning_boys_6_11_strata_D_344_by_displacement_status")</f>
        <v>distance_learning_boys_6_11_strata_D_344_by_displacement_status</v>
      </c>
    </row>
    <row r="346" spans="1:2" x14ac:dyDescent="0.35">
      <c r="A346" s="5"/>
      <c r="B346" s="1" t="str">
        <f>HYPERLINK("#'Data'!A6457", "distance_learning_boys_6_11_strata_D_345_by_hohh_age_group")</f>
        <v>distance_learning_boys_6_11_strata_D_345_by_hohh_age_group</v>
      </c>
    </row>
    <row r="347" spans="1:2" x14ac:dyDescent="0.35">
      <c r="A347" s="5"/>
      <c r="B347" s="1" t="str">
        <f>HYPERLINK("#'Data'!A6472", "distance_learning_boys_6_11_strata_D_346_by_hohh_sex")</f>
        <v>distance_learning_boys_6_11_strata_D_346_by_hohh_sex</v>
      </c>
    </row>
    <row r="348" spans="1:2" x14ac:dyDescent="0.35">
      <c r="A348" s="5"/>
      <c r="B348" s="1" t="str">
        <f>HYPERLINK("#'Data'!A6487", "distance_learning_boys_6_11_strata_D_347_by_rural_urban")</f>
        <v>distance_learning_boys_6_11_strata_D_347_by_rural_urban</v>
      </c>
    </row>
    <row r="349" spans="1:2" x14ac:dyDescent="0.35">
      <c r="A349" s="5"/>
      <c r="B349" s="1" t="str">
        <f>HYPERLINK("#'Data'!A6502", "distance_learning_boys_6_11_strata_348")</f>
        <v>distance_learning_boys_6_11_strata_348</v>
      </c>
    </row>
    <row r="350" spans="1:2" x14ac:dyDescent="0.35">
      <c r="A350" s="5" t="s">
        <v>3002</v>
      </c>
      <c r="B350" s="1" t="str">
        <f>HYPERLINK("#'Data'!A6511", "distance_learning_girls_12_17_strata_D_349_by_disability_children")</f>
        <v>distance_learning_girls_12_17_strata_D_349_by_disability_children</v>
      </c>
    </row>
    <row r="351" spans="1:2" x14ac:dyDescent="0.35">
      <c r="A351" s="5"/>
      <c r="B351" s="1" t="str">
        <f>HYPERLINK("#'Data'!A6532", "distance_learning_girls_12_17_strata_D_350_by_displacement_status")</f>
        <v>distance_learning_girls_12_17_strata_D_350_by_displacement_status</v>
      </c>
    </row>
    <row r="352" spans="1:2" x14ac:dyDescent="0.35">
      <c r="A352" s="5"/>
      <c r="B352" s="1" t="str">
        <f>HYPERLINK("#'Data'!A6553", "distance_learning_girls_12_17_strata_D_351_by_hohh_age_group")</f>
        <v>distance_learning_girls_12_17_strata_D_351_by_hohh_age_group</v>
      </c>
    </row>
    <row r="353" spans="1:2" x14ac:dyDescent="0.35">
      <c r="A353" s="5"/>
      <c r="B353" s="1" t="str">
        <f>HYPERLINK("#'Data'!A6568", "distance_learning_girls_12_17_strata_D_352_by_hohh_sex")</f>
        <v>distance_learning_girls_12_17_strata_D_352_by_hohh_sex</v>
      </c>
    </row>
    <row r="354" spans="1:2" x14ac:dyDescent="0.35">
      <c r="A354" s="5"/>
      <c r="B354" s="1" t="str">
        <f>HYPERLINK("#'Data'!A6583", "distance_learning_girls_12_17_strata_D_353_by_rural_urban")</f>
        <v>distance_learning_girls_12_17_strata_D_353_by_rural_urban</v>
      </c>
    </row>
    <row r="355" spans="1:2" x14ac:dyDescent="0.35">
      <c r="A355" s="5"/>
      <c r="B355" s="1" t="str">
        <f>HYPERLINK("#'Data'!A6598", "distance_learning_girls_12_17_strata_354")</f>
        <v>distance_learning_girls_12_17_strata_354</v>
      </c>
    </row>
    <row r="356" spans="1:2" x14ac:dyDescent="0.35">
      <c r="A356" s="5" t="s">
        <v>3003</v>
      </c>
      <c r="B356" s="1" t="str">
        <f>HYPERLINK("#'Data'!A6607", "distance_learning_girls_3_5_strata_D_355_by_disability_children")</f>
        <v>distance_learning_girls_3_5_strata_D_355_by_disability_children</v>
      </c>
    </row>
    <row r="357" spans="1:2" x14ac:dyDescent="0.35">
      <c r="A357" s="5"/>
      <c r="B357" s="1" t="str">
        <f>HYPERLINK("#'Data'!A6625", "distance_learning_girls_3_5_strata_D_356_by_displacement_status")</f>
        <v>distance_learning_girls_3_5_strata_D_356_by_displacement_status</v>
      </c>
    </row>
    <row r="358" spans="1:2" x14ac:dyDescent="0.35">
      <c r="A358" s="5"/>
      <c r="B358" s="1" t="str">
        <f>HYPERLINK("#'Data'!A6646", "distance_learning_girls_3_5_strata_D_357_by_hohh_age_group")</f>
        <v>distance_learning_girls_3_5_strata_D_357_by_hohh_age_group</v>
      </c>
    </row>
    <row r="359" spans="1:2" x14ac:dyDescent="0.35">
      <c r="A359" s="5"/>
      <c r="B359" s="1" t="str">
        <f>HYPERLINK("#'Data'!A6660", "distance_learning_girls_3_5_strata_D_358_by_hohh_sex")</f>
        <v>distance_learning_girls_3_5_strata_D_358_by_hohh_sex</v>
      </c>
    </row>
    <row r="360" spans="1:2" x14ac:dyDescent="0.35">
      <c r="A360" s="5"/>
      <c r="B360" s="1" t="str">
        <f>HYPERLINK("#'Data'!A6675", "distance_learning_girls_3_5_strata_D_359_by_rural_urban")</f>
        <v>distance_learning_girls_3_5_strata_D_359_by_rural_urban</v>
      </c>
    </row>
    <row r="361" spans="1:2" x14ac:dyDescent="0.35">
      <c r="A361" s="5"/>
      <c r="B361" s="1" t="str">
        <f>HYPERLINK("#'Data'!A6690", "distance_learning_girls_3_5_strata_360")</f>
        <v>distance_learning_girls_3_5_strata_360</v>
      </c>
    </row>
    <row r="362" spans="1:2" x14ac:dyDescent="0.35">
      <c r="A362" s="5" t="s">
        <v>3004</v>
      </c>
      <c r="B362" s="1" t="str">
        <f>HYPERLINK("#'Data'!A6699", "distance_learning_girls_6_11_strata_D_361_by_disability_children")</f>
        <v>distance_learning_girls_6_11_strata_D_361_by_disability_children</v>
      </c>
    </row>
    <row r="363" spans="1:2" x14ac:dyDescent="0.35">
      <c r="A363" s="5"/>
      <c r="B363" s="1" t="str">
        <f>HYPERLINK("#'Data'!A6720", "distance_learning_girls_6_11_strata_D_362_by_displacement_status")</f>
        <v>distance_learning_girls_6_11_strata_D_362_by_displacement_status</v>
      </c>
    </row>
    <row r="364" spans="1:2" x14ac:dyDescent="0.35">
      <c r="A364" s="5"/>
      <c r="B364" s="1" t="str">
        <f>HYPERLINK("#'Data'!A6741", "distance_learning_girls_6_11_strata_D_363_by_hohh_age_group")</f>
        <v>distance_learning_girls_6_11_strata_D_363_by_hohh_age_group</v>
      </c>
    </row>
    <row r="365" spans="1:2" x14ac:dyDescent="0.35">
      <c r="A365" s="5"/>
      <c r="B365" s="1" t="str">
        <f>HYPERLINK("#'Data'!A6756", "distance_learning_girls_6_11_strata_D_364_by_hohh_sex")</f>
        <v>distance_learning_girls_6_11_strata_D_364_by_hohh_sex</v>
      </c>
    </row>
    <row r="366" spans="1:2" x14ac:dyDescent="0.35">
      <c r="A366" s="5"/>
      <c r="B366" s="1" t="str">
        <f>HYPERLINK("#'Data'!A6771", "distance_learning_girls_6_11_strata_D_365_by_rural_urban")</f>
        <v>distance_learning_girls_6_11_strata_D_365_by_rural_urban</v>
      </c>
    </row>
    <row r="367" spans="1:2" x14ac:dyDescent="0.35">
      <c r="A367" s="5"/>
      <c r="B367" s="1" t="str">
        <f>HYPERLINK("#'Data'!A6786", "distance_learning_girls_6_11_strata_366")</f>
        <v>distance_learning_girls_6_11_strata_366</v>
      </c>
    </row>
    <row r="368" spans="1:2" x14ac:dyDescent="0.35">
      <c r="A368" s="5" t="s">
        <v>3005</v>
      </c>
      <c r="B368" s="1" t="str">
        <f>HYPERLINK("#'Data'!A6795", "E_1_phone_type_strata_D_367_by_hohh_age_group")</f>
        <v>E_1_phone_type_strata_D_367_by_hohh_age_group</v>
      </c>
    </row>
    <row r="369" spans="1:2" x14ac:dyDescent="0.35">
      <c r="A369" s="5"/>
      <c r="B369" s="1" t="str">
        <f>HYPERLINK("#'Data'!A6813", "E_1_phone_type_strata_D_368_by_hohh_age_group")</f>
        <v>E_1_phone_type_strata_D_368_by_hohh_age_group</v>
      </c>
    </row>
    <row r="370" spans="1:2" x14ac:dyDescent="0.35">
      <c r="A370" s="5"/>
      <c r="B370" s="1" t="str">
        <f>HYPERLINK("#'Data'!A6831", "E_1_phone_type_strata_D_369_by_hohh_age_group")</f>
        <v>E_1_phone_type_strata_D_369_by_hohh_age_group</v>
      </c>
    </row>
    <row r="371" spans="1:2" x14ac:dyDescent="0.35">
      <c r="A371" s="5"/>
      <c r="B371" s="1" t="str">
        <f>HYPERLINK("#'Data'!A6849", "E_1_phone_type_strata_D_370_by_hohh_age_group")</f>
        <v>E_1_phone_type_strata_D_370_by_hohh_age_group</v>
      </c>
    </row>
    <row r="372" spans="1:2" x14ac:dyDescent="0.35">
      <c r="A372" s="5"/>
      <c r="B372" s="1" t="str">
        <f>HYPERLINK("#'Data'!A6867", "E_1_phone_type_strata_D_371_by_hohh_age_group")</f>
        <v>E_1_phone_type_strata_D_371_by_hohh_age_group</v>
      </c>
    </row>
    <row r="373" spans="1:2" x14ac:dyDescent="0.35">
      <c r="A373" s="5"/>
      <c r="B373" s="1" t="str">
        <f>HYPERLINK("#'Data'!A6885", "E_1_phone_type_strata_D_372_by_hohh_age_group")</f>
        <v>E_1_phone_type_strata_D_372_by_hohh_age_group</v>
      </c>
    </row>
    <row r="374" spans="1:2" x14ac:dyDescent="0.35">
      <c r="A374" s="5"/>
      <c r="B374" s="1" t="str">
        <f>HYPERLINK("#'Data'!A6903", "E_1_phone_type_strata_D_373_by_hohh_age_group")</f>
        <v>E_1_phone_type_strata_D_373_by_hohh_age_group</v>
      </c>
    </row>
    <row r="375" spans="1:2" x14ac:dyDescent="0.35">
      <c r="A375" s="5"/>
      <c r="B375" s="1" t="str">
        <f>HYPERLINK("#'Data'!A6921", "E_1_phone_type_strata_D_374_by_hohh_sex_disability")</f>
        <v>E_1_phone_type_strata_D_374_by_hohh_sex_disability</v>
      </c>
    </row>
    <row r="376" spans="1:2" x14ac:dyDescent="0.35">
      <c r="A376" s="5"/>
      <c r="B376" s="1" t="str">
        <f>HYPERLINK("#'Data'!A6960", "E_1_phone_type_strata_D_375_by_rural_urban")</f>
        <v>E_1_phone_type_strata_D_375_by_rural_urban</v>
      </c>
    </row>
    <row r="377" spans="1:2" x14ac:dyDescent="0.35">
      <c r="A377" s="5"/>
      <c r="B377" s="1" t="str">
        <f>HYPERLINK("#'Data'!A6975", "E_1_phone_type_strata_376")</f>
        <v>E_1_phone_type_strata_376</v>
      </c>
    </row>
    <row r="378" spans="1:2" x14ac:dyDescent="0.35">
      <c r="A378" s="5" t="s">
        <v>3006</v>
      </c>
      <c r="B378" s="1" t="str">
        <f>HYPERLINK("#'Data'!A6984", "E_2_phone_usage_strata_D_377_by_disability_level_3_4")</f>
        <v>E_2_phone_usage_strata_D_377_by_disability_level_3_4</v>
      </c>
    </row>
    <row r="379" spans="1:2" x14ac:dyDescent="0.35">
      <c r="A379" s="5"/>
      <c r="B379" s="1" t="str">
        <f>HYPERLINK("#'Data'!A7005", "E_2_phone_usage_strata_D_378_by_displacement_status")</f>
        <v>E_2_phone_usage_strata_D_378_by_displacement_status</v>
      </c>
    </row>
    <row r="380" spans="1:2" x14ac:dyDescent="0.35">
      <c r="A380" s="5"/>
      <c r="B380" s="1" t="str">
        <f>HYPERLINK("#'Data'!A7026", "E_2_phone_usage_strata_D_379_by_hohh_age_group")</f>
        <v>E_2_phone_usage_strata_D_379_by_hohh_age_group</v>
      </c>
    </row>
    <row r="381" spans="1:2" x14ac:dyDescent="0.35">
      <c r="A381" s="5"/>
      <c r="B381" s="1" t="str">
        <f>HYPERLINK("#'Data'!A7043", "E_2_phone_usage_strata_D_380_by_hohh_sex")</f>
        <v>E_2_phone_usage_strata_D_380_by_hohh_sex</v>
      </c>
    </row>
    <row r="382" spans="1:2" x14ac:dyDescent="0.35">
      <c r="A382" s="5"/>
      <c r="B382" s="1" t="str">
        <f>HYPERLINK("#'Data'!A7058", "E_2_phone_usage_strata_D_381_by_hohh_sex_age")</f>
        <v>E_2_phone_usage_strata_D_381_by_hohh_sex_age</v>
      </c>
    </row>
    <row r="383" spans="1:2" x14ac:dyDescent="0.35">
      <c r="A383" s="5"/>
      <c r="B383" s="1" t="str">
        <f>HYPERLINK("#'Data'!A7087", "E_2_phone_usage_strata_D_382_by_hohh_sex_disability")</f>
        <v>E_2_phone_usage_strata_D_382_by_hohh_sex_disability</v>
      </c>
    </row>
    <row r="384" spans="1:2" x14ac:dyDescent="0.35">
      <c r="A384" s="5"/>
      <c r="B384" s="1" t="str">
        <f>HYPERLINK("#'Data'!A7126", "E_2_phone_usage_strata_D_383_by_hohh_sex_displacement")</f>
        <v>E_2_phone_usage_strata_D_383_by_hohh_sex_displacement</v>
      </c>
    </row>
    <row r="385" spans="1:2" x14ac:dyDescent="0.35">
      <c r="A385" s="5"/>
      <c r="B385" s="1" t="str">
        <f>HYPERLINK("#'Data'!A7165", "E_2_phone_usage_strata_D_384_by_rural_urban")</f>
        <v>E_2_phone_usage_strata_D_384_by_rural_urban</v>
      </c>
    </row>
    <row r="386" spans="1:2" x14ac:dyDescent="0.35">
      <c r="A386" s="5"/>
      <c r="B386" s="1" t="str">
        <f>HYPERLINK("#'Data'!A7180", "E_2_phone_usage_strata_385")</f>
        <v>E_2_phone_usage_strata_385</v>
      </c>
    </row>
    <row r="387" spans="1:2" x14ac:dyDescent="0.35">
      <c r="A387" s="5" t="s">
        <v>3007</v>
      </c>
      <c r="B387" s="1" t="str">
        <f>HYPERLINK("#'Data'!A7189", "E_3_phone_network_coverage_strata_D_386_by_disability_level_3_4")</f>
        <v>E_3_phone_network_coverage_strata_D_386_by_disability_level_3_4</v>
      </c>
    </row>
    <row r="388" spans="1:2" x14ac:dyDescent="0.35">
      <c r="A388" s="5"/>
      <c r="B388" s="1" t="str">
        <f>HYPERLINK("#'Data'!A7210", "E_3_phone_network_coverage_strata_D_387_by_displacement_status")</f>
        <v>E_3_phone_network_coverage_strata_D_387_by_displacement_status</v>
      </c>
    </row>
    <row r="389" spans="1:2" x14ac:dyDescent="0.35">
      <c r="A389" s="5"/>
      <c r="B389" s="1" t="str">
        <f>HYPERLINK("#'Data'!A7231", "E_3_phone_network_coverage_strata_D_388_by_hohh_age_group")</f>
        <v>E_3_phone_network_coverage_strata_D_388_by_hohh_age_group</v>
      </c>
    </row>
    <row r="390" spans="1:2" x14ac:dyDescent="0.35">
      <c r="A390" s="5"/>
      <c r="B390" s="1" t="str">
        <f>HYPERLINK("#'Data'!A7249", "E_3_phone_network_coverage_strata_D_389_by_hohh_sex")</f>
        <v>E_3_phone_network_coverage_strata_D_389_by_hohh_sex</v>
      </c>
    </row>
    <row r="391" spans="1:2" x14ac:dyDescent="0.35">
      <c r="A391" s="5"/>
      <c r="B391" s="1" t="str">
        <f>HYPERLINK("#'Data'!A7264", "E_3_phone_network_coverage_strata_D_390_by_hohh_sex_age")</f>
        <v>E_3_phone_network_coverage_strata_D_390_by_hohh_sex_age</v>
      </c>
    </row>
    <row r="392" spans="1:2" x14ac:dyDescent="0.35">
      <c r="A392" s="5"/>
      <c r="B392" s="1" t="str">
        <f>HYPERLINK("#'Data'!A7294", "E_3_phone_network_coverage_strata_D_391_by_hohh_sex_disability")</f>
        <v>E_3_phone_network_coverage_strata_D_391_by_hohh_sex_disability</v>
      </c>
    </row>
    <row r="393" spans="1:2" x14ac:dyDescent="0.35">
      <c r="A393" s="5"/>
      <c r="B393" s="1" t="str">
        <f>HYPERLINK("#'Data'!A7333", "E_3_phone_network_coverage_strata_D_392_by_hohh_sex_displacement")</f>
        <v>E_3_phone_network_coverage_strata_D_392_by_hohh_sex_displacement</v>
      </c>
    </row>
    <row r="394" spans="1:2" x14ac:dyDescent="0.35">
      <c r="A394" s="5"/>
      <c r="B394" s="1" t="str">
        <f>HYPERLINK("#'Data'!A7372", "E_3_phone_network_coverage_strata_D_393_by_rural_urban")</f>
        <v>E_3_phone_network_coverage_strata_D_393_by_rural_urban</v>
      </c>
    </row>
    <row r="395" spans="1:2" x14ac:dyDescent="0.35">
      <c r="A395" s="5"/>
      <c r="B395" s="1" t="str">
        <f>HYPERLINK("#'Data'!A7387", "E_3_phone_network_coverage_strata_394")</f>
        <v>E_3_phone_network_coverage_strata_394</v>
      </c>
    </row>
    <row r="396" spans="1:2" x14ac:dyDescent="0.35">
      <c r="A396" s="5" t="s">
        <v>3008</v>
      </c>
      <c r="B396" s="1" t="str">
        <f>HYPERLINK("#'Data'!A7396", "E_4_internet_network_coverage_strata_D_395_by_disability_level_3_4")</f>
        <v>E_4_internet_network_coverage_strata_D_395_by_disability_level_3_4</v>
      </c>
    </row>
    <row r="397" spans="1:2" x14ac:dyDescent="0.35">
      <c r="A397" s="5"/>
      <c r="B397" s="1" t="str">
        <f>HYPERLINK("#'Data'!A7417", "E_4_internet_network_coverage_strata_D_396_by_displacement_status")</f>
        <v>E_4_internet_network_coverage_strata_D_396_by_displacement_status</v>
      </c>
    </row>
    <row r="398" spans="1:2" x14ac:dyDescent="0.35">
      <c r="A398" s="5"/>
      <c r="B398" s="1" t="str">
        <f>HYPERLINK("#'Data'!A7438", "E_4_internet_network_coverage_strata_D_397_by_hohh_age_group")</f>
        <v>E_4_internet_network_coverage_strata_D_397_by_hohh_age_group</v>
      </c>
    </row>
    <row r="399" spans="1:2" x14ac:dyDescent="0.35">
      <c r="A399" s="5"/>
      <c r="B399" s="1" t="str">
        <f>HYPERLINK("#'Data'!A7456", "E_4_internet_network_coverage_strata_D_398_by_hohh_sex")</f>
        <v>E_4_internet_network_coverage_strata_D_398_by_hohh_sex</v>
      </c>
    </row>
    <row r="400" spans="1:2" x14ac:dyDescent="0.35">
      <c r="A400" s="5"/>
      <c r="B400" s="1" t="str">
        <f>HYPERLINK("#'Data'!A7471", "E_4_internet_network_coverage_strata_D_399_by_hohh_sex_age")</f>
        <v>E_4_internet_network_coverage_strata_D_399_by_hohh_sex_age</v>
      </c>
    </row>
    <row r="401" spans="1:2" x14ac:dyDescent="0.35">
      <c r="A401" s="5"/>
      <c r="B401" s="1" t="str">
        <f>HYPERLINK("#'Data'!A7501", "E_4_internet_network_coverage_strata_D_400_by_hohh_sex_disability")</f>
        <v>E_4_internet_network_coverage_strata_D_400_by_hohh_sex_disability</v>
      </c>
    </row>
    <row r="402" spans="1:2" x14ac:dyDescent="0.35">
      <c r="A402" s="5"/>
      <c r="B402" s="1" t="str">
        <f>HYPERLINK("#'Data'!A7540", "E_4_internet_network_coverage_strata_D_401_by_hohh_sex_displacement")</f>
        <v>E_4_internet_network_coverage_strata_D_401_by_hohh_sex_displacement</v>
      </c>
    </row>
    <row r="403" spans="1:2" x14ac:dyDescent="0.35">
      <c r="A403" s="5"/>
      <c r="B403" s="1" t="str">
        <f>HYPERLINK("#'Data'!A7579", "E_4_internet_network_coverage_strata_D_402_by_rural_urban")</f>
        <v>E_4_internet_network_coverage_strata_D_402_by_rural_urban</v>
      </c>
    </row>
    <row r="404" spans="1:2" x14ac:dyDescent="0.35">
      <c r="A404" s="5"/>
      <c r="B404" s="1" t="str">
        <f>HYPERLINK("#'Data'!A7594", "E_4_internet_network_coverage_strata_403")</f>
        <v>E_4_internet_network_coverage_strata_403</v>
      </c>
    </row>
    <row r="405" spans="1:2" x14ac:dyDescent="0.35">
      <c r="A405" s="5" t="s">
        <v>3009</v>
      </c>
      <c r="B405" s="1" t="str">
        <f>HYPERLINK("#'Data'!A7603", "E_5_internet_access_location_strata_D_404_by_disability_level_3_4")</f>
        <v>E_5_internet_access_location_strata_D_404_by_disability_level_3_4</v>
      </c>
    </row>
    <row r="406" spans="1:2" x14ac:dyDescent="0.35">
      <c r="A406" s="5"/>
      <c r="B406" s="1" t="str">
        <f>HYPERLINK("#'Data'!A7624", "E_5_internet_access_location_strata_D_405_by_displacement_status")</f>
        <v>E_5_internet_access_location_strata_D_405_by_displacement_status</v>
      </c>
    </row>
    <row r="407" spans="1:2" x14ac:dyDescent="0.35">
      <c r="A407" s="5"/>
      <c r="B407" s="1" t="str">
        <f>HYPERLINK("#'Data'!A7645", "E_5_internet_access_location_strata_D_406_by_hohh_age_group")</f>
        <v>E_5_internet_access_location_strata_D_406_by_hohh_age_group</v>
      </c>
    </row>
    <row r="408" spans="1:2" x14ac:dyDescent="0.35">
      <c r="A408" s="5"/>
      <c r="B408" s="1" t="str">
        <f>HYPERLINK("#'Data'!A7663", "E_5_internet_access_location_strata_D_407_by_hohh_sex")</f>
        <v>E_5_internet_access_location_strata_D_407_by_hohh_sex</v>
      </c>
    </row>
    <row r="409" spans="1:2" x14ac:dyDescent="0.35">
      <c r="A409" s="5"/>
      <c r="B409" s="1" t="str">
        <f>HYPERLINK("#'Data'!A7678", "E_5_internet_access_location_strata_D_408_by_hohh_sex_age")</f>
        <v>E_5_internet_access_location_strata_D_408_by_hohh_sex_age</v>
      </c>
    </row>
    <row r="410" spans="1:2" x14ac:dyDescent="0.35">
      <c r="A410" s="5"/>
      <c r="B410" s="1" t="str">
        <f>HYPERLINK("#'Data'!A7708", "E_5_internet_access_location_strata_D_409_by_hohh_sex_disability")</f>
        <v>E_5_internet_access_location_strata_D_409_by_hohh_sex_disability</v>
      </c>
    </row>
    <row r="411" spans="1:2" x14ac:dyDescent="0.35">
      <c r="A411" s="5"/>
      <c r="B411" s="1" t="str">
        <f>HYPERLINK("#'Data'!A7747", "E_5_internet_access_location_strata_D_410_by_hohh_sex_displacement")</f>
        <v>E_5_internet_access_location_strata_D_410_by_hohh_sex_displacement</v>
      </c>
    </row>
    <row r="412" spans="1:2" x14ac:dyDescent="0.35">
      <c r="A412" s="5"/>
      <c r="B412" s="1" t="str">
        <f>HYPERLINK("#'Data'!A7786", "E_5_internet_access_location_strata_D_411_by_rural_urban")</f>
        <v>E_5_internet_access_location_strata_D_411_by_rural_urban</v>
      </c>
    </row>
    <row r="413" spans="1:2" x14ac:dyDescent="0.35">
      <c r="A413" s="5"/>
      <c r="B413" s="1" t="str">
        <f>HYPERLINK("#'Data'!A7801", "E_5_internet_access_location_strata_412")</f>
        <v>E_5_internet_access_location_strata_412</v>
      </c>
    </row>
    <row r="414" spans="1:2" x14ac:dyDescent="0.35">
      <c r="A414" s="5" t="s">
        <v>3010</v>
      </c>
      <c r="B414" s="1" t="str">
        <f>HYPERLINK("#'Data'!A7810", "fcs_groups_strata_413")</f>
        <v>fcs_groups_strata_413</v>
      </c>
    </row>
    <row r="415" spans="1:2" x14ac:dyDescent="0.35">
      <c r="A415" s="5"/>
      <c r="B415" s="1" t="str">
        <f>HYPERLINK("#'Data'!A7819", "fcs_groups_strata_D_414_by_disability_level_3_4")</f>
        <v>fcs_groups_strata_D_414_by_disability_level_3_4</v>
      </c>
    </row>
    <row r="416" spans="1:2" x14ac:dyDescent="0.35">
      <c r="A416" s="5"/>
      <c r="B416" s="1" t="str">
        <f>HYPERLINK("#'Data'!A7840", "fcs_groups_strata_D_415_by_displacement_status")</f>
        <v>fcs_groups_strata_D_415_by_displacement_status</v>
      </c>
    </row>
    <row r="417" spans="1:2" x14ac:dyDescent="0.35">
      <c r="A417" s="5"/>
      <c r="B417" s="1" t="str">
        <f>HYPERLINK("#'Data'!A7861", "fcs_groups_strata_D_416_by_hohh_age_group")</f>
        <v>fcs_groups_strata_D_416_by_hohh_age_group</v>
      </c>
    </row>
    <row r="418" spans="1:2" x14ac:dyDescent="0.35">
      <c r="A418" s="5"/>
      <c r="B418" s="1" t="str">
        <f>HYPERLINK("#'Data'!A7879", "fcs_groups_strata_D_417_by_hohh_sex")</f>
        <v>fcs_groups_strata_D_417_by_hohh_sex</v>
      </c>
    </row>
    <row r="419" spans="1:2" x14ac:dyDescent="0.35">
      <c r="A419" s="5"/>
      <c r="B419" s="1" t="str">
        <f>HYPERLINK("#'Data'!A7894", "fcs_groups_strata_D_418_by_rural_urban")</f>
        <v>fcs_groups_strata_D_418_by_rural_urban</v>
      </c>
    </row>
    <row r="420" spans="1:2" x14ac:dyDescent="0.35">
      <c r="A420" s="5" t="s">
        <v>3011</v>
      </c>
      <c r="B420" s="1" t="str">
        <f>HYPERLINK("#'Data'!A7909", "hhs_groups_strata_419")</f>
        <v>hhs_groups_strata_419</v>
      </c>
    </row>
    <row r="421" spans="1:2" x14ac:dyDescent="0.35">
      <c r="A421" s="5"/>
      <c r="B421" s="1" t="str">
        <f>HYPERLINK("#'Data'!A7918", "hhs_groups_strata_D_420_by_disability_level_3_4")</f>
        <v>hhs_groups_strata_D_420_by_disability_level_3_4</v>
      </c>
    </row>
    <row r="422" spans="1:2" x14ac:dyDescent="0.35">
      <c r="A422" s="5"/>
      <c r="B422" s="1" t="str">
        <f>HYPERLINK("#'Data'!A7939", "hhs_groups_strata_D_421_by_displacement_status")</f>
        <v>hhs_groups_strata_D_421_by_displacement_status</v>
      </c>
    </row>
    <row r="423" spans="1:2" x14ac:dyDescent="0.35">
      <c r="A423" s="5"/>
      <c r="B423" s="1" t="str">
        <f>HYPERLINK("#'Data'!A7960", "hhs_groups_strata_D_422_by_hohh_age_group")</f>
        <v>hhs_groups_strata_D_422_by_hohh_age_group</v>
      </c>
    </row>
    <row r="424" spans="1:2" x14ac:dyDescent="0.35">
      <c r="A424" s="5"/>
      <c r="B424" s="1" t="str">
        <f>HYPERLINK("#'Data'!A7978", "hhs_groups_strata_D_423_by_hohh_sex")</f>
        <v>hhs_groups_strata_D_423_by_hohh_sex</v>
      </c>
    </row>
    <row r="425" spans="1:2" x14ac:dyDescent="0.35">
      <c r="A425" s="5"/>
      <c r="B425" s="1" t="str">
        <f>HYPERLINK("#'Data'!A7993", "hhs_groups_strata_D_424_by_rural_urban")</f>
        <v>hhs_groups_strata_D_424_by_rural_urban</v>
      </c>
    </row>
    <row r="426" spans="1:2" x14ac:dyDescent="0.35">
      <c r="A426" s="5" t="s">
        <v>3012</v>
      </c>
      <c r="B426" s="1" t="str">
        <f>HYPERLINK("#'Data'!A8008", "J_1_healthcare_services_access_intention_strata_D_425_by_disability_level_3_4")</f>
        <v>J_1_healthcare_services_access_intention_strata_D_425_by_disability_level_3_4</v>
      </c>
    </row>
    <row r="427" spans="1:2" x14ac:dyDescent="0.35">
      <c r="A427" s="5"/>
      <c r="B427" s="1" t="str">
        <f>HYPERLINK("#'Data'!A8029", "J_1_healthcare_services_access_intention_strata_D_426_by_displacement_status")</f>
        <v>J_1_healthcare_services_access_intention_strata_D_426_by_displacement_status</v>
      </c>
    </row>
    <row r="428" spans="1:2" x14ac:dyDescent="0.35">
      <c r="A428" s="5"/>
      <c r="B428" s="1" t="str">
        <f>HYPERLINK("#'Data'!A8050", "J_1_healthcare_services_access_intention_strata_D_427_by_hohh_age_group")</f>
        <v>J_1_healthcare_services_access_intention_strata_D_427_by_hohh_age_group</v>
      </c>
    </row>
    <row r="429" spans="1:2" x14ac:dyDescent="0.35">
      <c r="A429" s="5"/>
      <c r="B429" s="1" t="str">
        <f>HYPERLINK("#'Data'!A8068", "J_1_healthcare_services_access_intention_strata_D_428_by_hohh_sex")</f>
        <v>J_1_healthcare_services_access_intention_strata_D_428_by_hohh_sex</v>
      </c>
    </row>
    <row r="430" spans="1:2" x14ac:dyDescent="0.35">
      <c r="A430" s="5"/>
      <c r="B430" s="1" t="str">
        <f>HYPERLINK("#'Data'!A8083", "J_1_healthcare_services_access_intention_strata_D_429_by_hohh_sex_displacement")</f>
        <v>J_1_healthcare_services_access_intention_strata_D_429_by_hohh_sex_displacement</v>
      </c>
    </row>
    <row r="431" spans="1:2" x14ac:dyDescent="0.35">
      <c r="A431" s="5"/>
      <c r="B431" s="1" t="str">
        <f>HYPERLINK("#'Data'!A8122", "J_1_healthcare_services_access_intention_strata_430")</f>
        <v>J_1_healthcare_services_access_intention_strata_430</v>
      </c>
    </row>
    <row r="432" spans="1:2" x14ac:dyDescent="0.35">
      <c r="A432" s="5" t="s">
        <v>3013</v>
      </c>
      <c r="B432" s="1" t="str">
        <f>HYPERLINK("#'Data'!A8131", "J_10_healthcare_barriers_prevented_access_strata_D_431_by_disability_level_3_4")</f>
        <v>J_10_healthcare_barriers_prevented_access_strata_D_431_by_disability_level_3_4</v>
      </c>
    </row>
    <row r="433" spans="1:2" x14ac:dyDescent="0.35">
      <c r="A433" s="5"/>
      <c r="B433" s="1" t="str">
        <f>HYPERLINK("#'Data'!A8152", "J_10_healthcare_barriers_prevented_access_strata_D_432_by_displacement_status")</f>
        <v>J_10_healthcare_barriers_prevented_access_strata_D_432_by_displacement_status</v>
      </c>
    </row>
    <row r="434" spans="1:2" x14ac:dyDescent="0.35">
      <c r="A434" s="5"/>
      <c r="B434" s="1" t="str">
        <f>HYPERLINK("#'Data'!A8173", "J_10_healthcare_barriers_prevented_access_strata_D_433_by_hohh_age_group")</f>
        <v>J_10_healthcare_barriers_prevented_access_strata_D_433_by_hohh_age_group</v>
      </c>
    </row>
    <row r="435" spans="1:2" x14ac:dyDescent="0.35">
      <c r="A435" s="5"/>
      <c r="B435" s="1" t="str">
        <f>HYPERLINK("#'Data'!A8190", "J_10_healthcare_barriers_prevented_access_strata_D_434_by_hohh_sex")</f>
        <v>J_10_healthcare_barriers_prevented_access_strata_D_434_by_hohh_sex</v>
      </c>
    </row>
    <row r="436" spans="1:2" x14ac:dyDescent="0.35">
      <c r="A436" s="5"/>
      <c r="B436" s="1" t="str">
        <f>HYPERLINK("#'Data'!A8205", "J_10_healthcare_barriers_prevented_access_strata_D_435_by_hohh_sex_displacement")</f>
        <v>J_10_healthcare_barriers_prevented_access_strata_D_435_by_hohh_sex_displacement</v>
      </c>
    </row>
    <row r="437" spans="1:2" x14ac:dyDescent="0.35">
      <c r="A437" s="5"/>
      <c r="B437" s="1" t="str">
        <f>HYPERLINK("#'Data'!A8244", "J_10_healthcare_barriers_prevented_access_strata_D_436_by_rural_urban")</f>
        <v>J_10_healthcare_barriers_prevented_access_strata_D_436_by_rural_urban</v>
      </c>
    </row>
    <row r="438" spans="1:2" x14ac:dyDescent="0.35">
      <c r="A438" s="5"/>
      <c r="B438" s="1" t="str">
        <f>HYPERLINK("#'Data'!A8259", "J_10_healthcare_barriers_prevented_access_strata_437")</f>
        <v>J_10_healthcare_barriers_prevented_access_strata_437</v>
      </c>
    </row>
    <row r="439" spans="1:2" x14ac:dyDescent="0.35">
      <c r="A439" s="5" t="s">
        <v>3014</v>
      </c>
      <c r="B439" s="1" t="str">
        <f>HYPERLINK("#'Data'!A8268", "J_11_medicines_bariiers_strata_D_438_by_disability_level_3_4")</f>
        <v>J_11_medicines_bariiers_strata_D_438_by_disability_level_3_4</v>
      </c>
    </row>
    <row r="440" spans="1:2" x14ac:dyDescent="0.35">
      <c r="A440" s="5"/>
      <c r="B440" s="1" t="str">
        <f>HYPERLINK("#'Data'!A8289", "J_11_medicines_bariiers_strata_D_439_by_displacement_status")</f>
        <v>J_11_medicines_bariiers_strata_D_439_by_displacement_status</v>
      </c>
    </row>
    <row r="441" spans="1:2" x14ac:dyDescent="0.35">
      <c r="A441" s="5"/>
      <c r="B441" s="1" t="str">
        <f>HYPERLINK("#'Data'!A8310", "J_11_medicines_bariiers_strata_D_440_by_hohh_age_group")</f>
        <v>J_11_medicines_bariiers_strata_D_440_by_hohh_age_group</v>
      </c>
    </row>
    <row r="442" spans="1:2" x14ac:dyDescent="0.35">
      <c r="A442" s="5"/>
      <c r="B442" s="1" t="str">
        <f>HYPERLINK("#'Data'!A8328", "J_11_medicines_bariiers_strata_D_441_by_hohh_sex")</f>
        <v>J_11_medicines_bariiers_strata_D_441_by_hohh_sex</v>
      </c>
    </row>
    <row r="443" spans="1:2" x14ac:dyDescent="0.35">
      <c r="A443" s="5"/>
      <c r="B443" s="1" t="str">
        <f>HYPERLINK("#'Data'!A8343", "J_11_medicines_bariiers_strata_D_442_by_hohh_sex_displacement")</f>
        <v>J_11_medicines_bariiers_strata_D_442_by_hohh_sex_displacement</v>
      </c>
    </row>
    <row r="444" spans="1:2" x14ac:dyDescent="0.35">
      <c r="A444" s="5"/>
      <c r="B444" s="1" t="str">
        <f>HYPERLINK("#'Data'!A8382", "J_11_medicines_bariiers_strata_D_443_by_rural_urban")</f>
        <v>J_11_medicines_bariiers_strata_D_443_by_rural_urban</v>
      </c>
    </row>
    <row r="445" spans="1:2" x14ac:dyDescent="0.35">
      <c r="A445" s="5"/>
      <c r="B445" s="1" t="str">
        <f>HYPERLINK("#'Data'!A8397", "J_11_medicines_bariiers_strata_444")</f>
        <v>J_11_medicines_bariiers_strata_444</v>
      </c>
    </row>
    <row r="446" spans="1:2" x14ac:dyDescent="0.35">
      <c r="A446" s="5" t="s">
        <v>3015</v>
      </c>
      <c r="B446" s="1" t="str">
        <f>HYPERLINK("#'Data'!A8406", "J_2_heathcare_services_desired_strata_D_445_by_age_group")</f>
        <v>J_2_heathcare_services_desired_strata_D_445_by_age_group</v>
      </c>
    </row>
    <row r="447" spans="1:2" x14ac:dyDescent="0.35">
      <c r="A447" s="5"/>
      <c r="B447" s="1" t="str">
        <f>HYPERLINK("#'Data'!A8431", "J_2_heathcare_services_desired_strata_D_446_by_disability_level_3_4")</f>
        <v>J_2_heathcare_services_desired_strata_D_446_by_disability_level_3_4</v>
      </c>
    </row>
    <row r="448" spans="1:2" x14ac:dyDescent="0.35">
      <c r="A448" s="5"/>
      <c r="B448" s="1" t="str">
        <f>HYPERLINK("#'Data'!A8452", "J_2_heathcare_services_desired_strata_D_447_by_displacement_status")</f>
        <v>J_2_heathcare_services_desired_strata_D_447_by_displacement_status</v>
      </c>
    </row>
    <row r="449" spans="1:2" x14ac:dyDescent="0.35">
      <c r="A449" s="5"/>
      <c r="B449" s="1" t="str">
        <f>HYPERLINK("#'Data'!A8473", "J_2_heathcare_services_desired_strata_D_448_by_hohh_age_group")</f>
        <v>J_2_heathcare_services_desired_strata_D_448_by_hohh_age_group</v>
      </c>
    </row>
    <row r="450" spans="1:2" x14ac:dyDescent="0.35">
      <c r="A450" s="5"/>
      <c r="B450" s="1" t="str">
        <f>HYPERLINK("#'Data'!A8490", "J_2_heathcare_services_desired_strata_D_449_by_hohh_sex")</f>
        <v>J_2_heathcare_services_desired_strata_D_449_by_hohh_sex</v>
      </c>
    </row>
    <row r="451" spans="1:2" x14ac:dyDescent="0.35">
      <c r="A451" s="5"/>
      <c r="B451" s="1" t="str">
        <f>HYPERLINK("#'Data'!A8505", "J_2_heathcare_services_desired_strata_D_450_by_hohh_sex_displacement")</f>
        <v>J_2_heathcare_services_desired_strata_D_450_by_hohh_sex_displacement</v>
      </c>
    </row>
    <row r="452" spans="1:2" x14ac:dyDescent="0.35">
      <c r="A452" s="5"/>
      <c r="B452" s="1" t="str">
        <f>HYPERLINK("#'Data'!A8544", "J_2_heathcare_services_desired_strata_451")</f>
        <v>J_2_heathcare_services_desired_strata_451</v>
      </c>
    </row>
    <row r="453" spans="1:2" x14ac:dyDescent="0.35">
      <c r="A453" s="5" t="s">
        <v>3016</v>
      </c>
      <c r="B453" s="1" t="str">
        <f>HYPERLINK("#'Data'!A8553", "J_3_healthcare_services_seeked_strata_D_452_by_disability_level_3_4")</f>
        <v>J_3_healthcare_services_seeked_strata_D_452_by_disability_level_3_4</v>
      </c>
    </row>
    <row r="454" spans="1:2" x14ac:dyDescent="0.35">
      <c r="A454" s="5"/>
      <c r="B454" s="1" t="str">
        <f>HYPERLINK("#'Data'!A8574", "J_3_healthcare_services_seeked_strata_D_453_by_displacement_status")</f>
        <v>J_3_healthcare_services_seeked_strata_D_453_by_displacement_status</v>
      </c>
    </row>
    <row r="455" spans="1:2" x14ac:dyDescent="0.35">
      <c r="A455" s="5"/>
      <c r="B455" s="1" t="str">
        <f>HYPERLINK("#'Data'!A8595", "J_3_healthcare_services_seeked_strata_D_454_by_hohh_age_group")</f>
        <v>J_3_healthcare_services_seeked_strata_D_454_by_hohh_age_group</v>
      </c>
    </row>
    <row r="456" spans="1:2" x14ac:dyDescent="0.35">
      <c r="A456" s="5"/>
      <c r="B456" s="1" t="str">
        <f>HYPERLINK("#'Data'!A8612", "J_3_healthcare_services_seeked_strata_D_455_by_hohh_sex")</f>
        <v>J_3_healthcare_services_seeked_strata_D_455_by_hohh_sex</v>
      </c>
    </row>
    <row r="457" spans="1:2" x14ac:dyDescent="0.35">
      <c r="A457" s="5"/>
      <c r="B457" s="1" t="str">
        <f>HYPERLINK("#'Data'!A8627", "J_3_healthcare_services_seeked_strata_D_456_by_hohh_sex_displacement")</f>
        <v>J_3_healthcare_services_seeked_strata_D_456_by_hohh_sex_displacement</v>
      </c>
    </row>
    <row r="458" spans="1:2" x14ac:dyDescent="0.35">
      <c r="A458" s="5"/>
      <c r="B458" s="1" t="str">
        <f>HYPERLINK("#'Data'!A8666", "J_3_healthcare_services_seeked_strata_D_457_by_rural_urban")</f>
        <v>J_3_healthcare_services_seeked_strata_D_457_by_rural_urban</v>
      </c>
    </row>
    <row r="459" spans="1:2" x14ac:dyDescent="0.35">
      <c r="A459" s="5"/>
      <c r="B459" s="1" t="str">
        <f>HYPERLINK("#'Data'!A8681", "J_3_healthcare_services_seeked_strata_458")</f>
        <v>J_3_healthcare_services_seeked_strata_458</v>
      </c>
    </row>
    <row r="460" spans="1:2" x14ac:dyDescent="0.35">
      <c r="A460" s="5" t="s">
        <v>3017</v>
      </c>
      <c r="B460" s="1" t="str">
        <f>HYPERLINK("#'Data'!A8690", "J_4_healthcare_services_not_seeked_reason_strata_D_459_by_age_group")</f>
        <v>J_4_healthcare_services_not_seeked_reason_strata_D_459_by_age_group</v>
      </c>
    </row>
    <row r="461" spans="1:2" x14ac:dyDescent="0.35">
      <c r="A461" s="5"/>
      <c r="B461" s="1" t="str">
        <f>HYPERLINK("#'Data'!A8714", "J_4_healthcare_services_not_seeked_reason_strata_D_460_by_disability_level_3_4")</f>
        <v>J_4_healthcare_services_not_seeked_reason_strata_D_460_by_disability_level_3_4</v>
      </c>
    </row>
    <row r="462" spans="1:2" x14ac:dyDescent="0.35">
      <c r="A462" s="5"/>
      <c r="B462" s="1" t="str">
        <f>HYPERLINK("#'Data'!A8735", "J_4_healthcare_services_not_seeked_reason_strata_D_461_by_displacement_status")</f>
        <v>J_4_healthcare_services_not_seeked_reason_strata_D_461_by_displacement_status</v>
      </c>
    </row>
    <row r="463" spans="1:2" x14ac:dyDescent="0.35">
      <c r="A463" s="5"/>
      <c r="B463" s="1" t="str">
        <f>HYPERLINK("#'Data'!A8756", "J_4_healthcare_services_not_seeked_reason_strata_D_462_by_hohh_age_group")</f>
        <v>J_4_healthcare_services_not_seeked_reason_strata_D_462_by_hohh_age_group</v>
      </c>
    </row>
    <row r="464" spans="1:2" x14ac:dyDescent="0.35">
      <c r="A464" s="5"/>
      <c r="B464" s="1" t="str">
        <f>HYPERLINK("#'Data'!A8771", "J_4_healthcare_services_not_seeked_reason_strata_D_463_by_hohh_sex")</f>
        <v>J_4_healthcare_services_not_seeked_reason_strata_D_463_by_hohh_sex</v>
      </c>
    </row>
    <row r="465" spans="1:2" x14ac:dyDescent="0.35">
      <c r="A465" s="5"/>
      <c r="B465" s="1" t="str">
        <f>HYPERLINK("#'Data'!A8786", "J_4_healthcare_services_not_seeked_reason_strata_D_464_by_hohh_sex_displacement")</f>
        <v>J_4_healthcare_services_not_seeked_reason_strata_D_464_by_hohh_sex_displacement</v>
      </c>
    </row>
    <row r="466" spans="1:2" x14ac:dyDescent="0.35">
      <c r="A466" s="5"/>
      <c r="B466" s="1" t="str">
        <f>HYPERLINK("#'Data'!A8825", "J_4_healthcare_services_not_seeked_reason_strata_D_465_by_rural_urban")</f>
        <v>J_4_healthcare_services_not_seeked_reason_strata_D_465_by_rural_urban</v>
      </c>
    </row>
    <row r="467" spans="1:2" x14ac:dyDescent="0.35">
      <c r="A467" s="5"/>
      <c r="B467" s="1" t="str">
        <f>HYPERLINK("#'Data'!A8840", "J_4_healthcare_services_not_seeked_reason_strata_466")</f>
        <v>J_4_healthcare_services_not_seeked_reason_strata_466</v>
      </c>
    </row>
    <row r="468" spans="1:2" x14ac:dyDescent="0.35">
      <c r="A468" s="5" t="s">
        <v>3018</v>
      </c>
      <c r="B468" s="1" t="str">
        <f>HYPERLINK("#'Data'!A8849", "J_5_healthcare_services_seeked_location_strata_D_467_by_disability_level_3_4")</f>
        <v>J_5_healthcare_services_seeked_location_strata_D_467_by_disability_level_3_4</v>
      </c>
    </row>
    <row r="469" spans="1:2" x14ac:dyDescent="0.35">
      <c r="A469" s="5"/>
      <c r="B469" s="1" t="str">
        <f>HYPERLINK("#'Data'!A8870", "J_5_healthcare_services_seeked_location_strata_D_468_by_displacement_status")</f>
        <v>J_5_healthcare_services_seeked_location_strata_D_468_by_displacement_status</v>
      </c>
    </row>
    <row r="470" spans="1:2" x14ac:dyDescent="0.35">
      <c r="A470" s="5"/>
      <c r="B470" s="1" t="str">
        <f>HYPERLINK("#'Data'!A8891", "J_5_healthcare_services_seeked_location_strata_D_469_by_hohh_age_group")</f>
        <v>J_5_healthcare_services_seeked_location_strata_D_469_by_hohh_age_group</v>
      </c>
    </row>
    <row r="471" spans="1:2" x14ac:dyDescent="0.35">
      <c r="A471" s="5"/>
      <c r="B471" s="1" t="str">
        <f>HYPERLINK("#'Data'!A8908", "J_5_healthcare_services_seeked_location_strata_D_470_by_hohh_sex")</f>
        <v>J_5_healthcare_services_seeked_location_strata_D_470_by_hohh_sex</v>
      </c>
    </row>
    <row r="472" spans="1:2" x14ac:dyDescent="0.35">
      <c r="A472" s="5"/>
      <c r="B472" s="1" t="str">
        <f>HYPERLINK("#'Data'!A8923", "J_5_healthcare_services_seeked_location_strata_D_471_by_hohh_sex_displacement")</f>
        <v>J_5_healthcare_services_seeked_location_strata_D_471_by_hohh_sex_displacement</v>
      </c>
    </row>
    <row r="473" spans="1:2" x14ac:dyDescent="0.35">
      <c r="A473" s="5"/>
      <c r="B473" s="1" t="str">
        <f>HYPERLINK("#'Data'!A8962", "J_5_healthcare_services_seeked_location_strata_472")</f>
        <v>J_5_healthcare_services_seeked_location_strata_472</v>
      </c>
    </row>
    <row r="474" spans="1:2" x14ac:dyDescent="0.35">
      <c r="A474" s="5" t="s">
        <v>3019</v>
      </c>
      <c r="B474" s="1" t="str">
        <f>HYPERLINK("#'Data'!A8971", "J_6_healthcare_facility_travel_time_strata_D_473_by_disability_level_3_4")</f>
        <v>J_6_healthcare_facility_travel_time_strata_D_473_by_disability_level_3_4</v>
      </c>
    </row>
    <row r="475" spans="1:2" x14ac:dyDescent="0.35">
      <c r="A475" s="5"/>
      <c r="B475" s="1" t="str">
        <f>HYPERLINK("#'Data'!A8992", "J_6_healthcare_facility_travel_time_strata_D_474_by_displacement_status")</f>
        <v>J_6_healthcare_facility_travel_time_strata_D_474_by_displacement_status</v>
      </c>
    </row>
    <row r="476" spans="1:2" x14ac:dyDescent="0.35">
      <c r="A476" s="5"/>
      <c r="B476" s="1" t="str">
        <f>HYPERLINK("#'Data'!A9013", "J_6_healthcare_facility_travel_time_strata_D_475_by_hohh_age_group")</f>
        <v>J_6_healthcare_facility_travel_time_strata_D_475_by_hohh_age_group</v>
      </c>
    </row>
    <row r="477" spans="1:2" x14ac:dyDescent="0.35">
      <c r="A477" s="5"/>
      <c r="B477" s="1" t="str">
        <f>HYPERLINK("#'Data'!A9031", "J_6_healthcare_facility_travel_time_strata_D_476_by_hohh_sex")</f>
        <v>J_6_healthcare_facility_travel_time_strata_D_476_by_hohh_sex</v>
      </c>
    </row>
    <row r="478" spans="1:2" x14ac:dyDescent="0.35">
      <c r="A478" s="5"/>
      <c r="B478" s="1" t="str">
        <f>HYPERLINK("#'Data'!A9046", "J_6_healthcare_facility_travel_time_strata_D_477_by_hohh_sex_displacement")</f>
        <v>J_6_healthcare_facility_travel_time_strata_D_477_by_hohh_sex_displacement</v>
      </c>
    </row>
    <row r="479" spans="1:2" x14ac:dyDescent="0.35">
      <c r="A479" s="5"/>
      <c r="B479" s="1" t="str">
        <f>HYPERLINK("#'Data'!A9085", "J_6_healthcare_facility_travel_time_strata_D_478_by_rural_urban")</f>
        <v>J_6_healthcare_facility_travel_time_strata_D_478_by_rural_urban</v>
      </c>
    </row>
    <row r="480" spans="1:2" x14ac:dyDescent="0.35">
      <c r="A480" s="5"/>
      <c r="B480" s="1" t="str">
        <f>HYPERLINK("#'Data'!A9100", "J_6_healthcare_facility_travel_time_strata_479")</f>
        <v>J_6_healthcare_facility_travel_time_strata_479</v>
      </c>
    </row>
    <row r="481" spans="1:2" x14ac:dyDescent="0.35">
      <c r="A481" s="5" t="s">
        <v>3020</v>
      </c>
      <c r="B481" s="1" t="str">
        <f>HYPERLINK("#'Data'!A9109", "J_7_healthcare_services_not_obtained_strata_D_480_by_disability_level_3_4")</f>
        <v>J_7_healthcare_services_not_obtained_strata_D_480_by_disability_level_3_4</v>
      </c>
    </row>
    <row r="482" spans="1:2" x14ac:dyDescent="0.35">
      <c r="A482" s="5"/>
      <c r="B482" s="1" t="str">
        <f>HYPERLINK("#'Data'!A9130", "J_7_healthcare_services_not_obtained_strata_D_481_by_displacement_status")</f>
        <v>J_7_healthcare_services_not_obtained_strata_D_481_by_displacement_status</v>
      </c>
    </row>
    <row r="483" spans="1:2" x14ac:dyDescent="0.35">
      <c r="A483" s="5"/>
      <c r="B483" s="1" t="str">
        <f>HYPERLINK("#'Data'!A9151", "J_7_healthcare_services_not_obtained_strata_D_482_by_hohh_age_group")</f>
        <v>J_7_healthcare_services_not_obtained_strata_D_482_by_hohh_age_group</v>
      </c>
    </row>
    <row r="484" spans="1:2" x14ac:dyDescent="0.35">
      <c r="A484" s="5"/>
      <c r="B484" s="1" t="str">
        <f>HYPERLINK("#'Data'!A9168", "J_7_healthcare_services_not_obtained_strata_D_483_by_hohh_sex")</f>
        <v>J_7_healthcare_services_not_obtained_strata_D_483_by_hohh_sex</v>
      </c>
    </row>
    <row r="485" spans="1:2" x14ac:dyDescent="0.35">
      <c r="A485" s="5"/>
      <c r="B485" s="1" t="str">
        <f>HYPERLINK("#'Data'!A9183", "J_7_healthcare_services_not_obtained_strata_D_484_by_hohh_sex_displacement")</f>
        <v>J_7_healthcare_services_not_obtained_strata_D_484_by_hohh_sex_displacement</v>
      </c>
    </row>
    <row r="486" spans="1:2" x14ac:dyDescent="0.35">
      <c r="A486" s="5"/>
      <c r="B486" s="1" t="str">
        <f>HYPERLINK("#'Data'!A9222", "J_7_healthcare_services_not_obtained_strata_D_485_by_rural_urban")</f>
        <v>J_7_healthcare_services_not_obtained_strata_D_485_by_rural_urban</v>
      </c>
    </row>
    <row r="487" spans="1:2" x14ac:dyDescent="0.35">
      <c r="A487" s="5"/>
      <c r="B487" s="1" t="str">
        <f>HYPERLINK("#'Data'!A9237", "J_7_healthcare_services_not_obtained_strata_486")</f>
        <v>J_7_healthcare_services_not_obtained_strata_486</v>
      </c>
    </row>
    <row r="488" spans="1:2" x14ac:dyDescent="0.35">
      <c r="A488" s="5" t="s">
        <v>3021</v>
      </c>
      <c r="B488" s="1" t="str">
        <f>HYPERLINK("#'Data'!A9246", "J_8_healthcare_barriers_prevented_access_strata_D_487_by_disability_level_3_4")</f>
        <v>J_8_healthcare_barriers_prevented_access_strata_D_487_by_disability_level_3_4</v>
      </c>
    </row>
    <row r="489" spans="1:2" x14ac:dyDescent="0.35">
      <c r="A489" s="5"/>
      <c r="B489" s="1" t="str">
        <f>HYPERLINK("#'Data'!A9267", "J_8_healthcare_barriers_prevented_access_strata_D_488_by_displacement_status")</f>
        <v>J_8_healthcare_barriers_prevented_access_strata_D_488_by_displacement_status</v>
      </c>
    </row>
    <row r="490" spans="1:2" x14ac:dyDescent="0.35">
      <c r="A490" s="5"/>
      <c r="B490" s="1" t="str">
        <f>HYPERLINK("#'Data'!A9287", "J_8_healthcare_barriers_prevented_access_strata_D_489_by_hohh_age_group")</f>
        <v>J_8_healthcare_barriers_prevented_access_strata_D_489_by_hohh_age_group</v>
      </c>
    </row>
    <row r="491" spans="1:2" x14ac:dyDescent="0.35">
      <c r="A491" s="5"/>
      <c r="B491" s="1" t="str">
        <f>HYPERLINK("#'Data'!A9302", "J_8_healthcare_barriers_prevented_access_strata_D_490_by_hohh_sex")</f>
        <v>J_8_healthcare_barriers_prevented_access_strata_D_490_by_hohh_sex</v>
      </c>
    </row>
    <row r="492" spans="1:2" x14ac:dyDescent="0.35">
      <c r="A492" s="5"/>
      <c r="B492" s="1" t="str">
        <f>HYPERLINK("#'Data'!A9317", "J_8_healthcare_barriers_prevented_access_strata_D_491_by_hohh_sex_displacement")</f>
        <v>J_8_healthcare_barriers_prevented_access_strata_D_491_by_hohh_sex_displacement</v>
      </c>
    </row>
    <row r="493" spans="1:2" x14ac:dyDescent="0.35">
      <c r="A493" s="5"/>
      <c r="B493" s="1" t="str">
        <f>HYPERLINK("#'Data'!A9352", "J_8_healthcare_barriers_prevented_access_strata_D_492_by_rural_urban")</f>
        <v>J_8_healthcare_barriers_prevented_access_strata_D_492_by_rural_urban</v>
      </c>
    </row>
    <row r="494" spans="1:2" x14ac:dyDescent="0.35">
      <c r="A494" s="5"/>
      <c r="B494" s="1" t="str">
        <f>HYPERLINK("#'Data'!A9367", "J_8_healthcare_barriers_prevented_access_strata_493")</f>
        <v>J_8_healthcare_barriers_prevented_access_strata_493</v>
      </c>
    </row>
    <row r="495" spans="1:2" x14ac:dyDescent="0.35">
      <c r="A495" s="5" t="s">
        <v>3022</v>
      </c>
      <c r="B495" s="1" t="str">
        <f>HYPERLINK("#'Data'!A9376", "J_9_healthcare_barriers_prevented_access_strata_D_494_by_disability_level_3_4")</f>
        <v>J_9_healthcare_barriers_prevented_access_strata_D_494_by_disability_level_3_4</v>
      </c>
    </row>
    <row r="496" spans="1:2" x14ac:dyDescent="0.35">
      <c r="A496" s="5"/>
      <c r="B496" s="1" t="str">
        <f>HYPERLINK("#'Data'!A9397", "J_9_healthcare_barriers_prevented_access_strata_D_495_by_displacement_status")</f>
        <v>J_9_healthcare_barriers_prevented_access_strata_D_495_by_displacement_status</v>
      </c>
    </row>
    <row r="497" spans="1:2" x14ac:dyDescent="0.35">
      <c r="A497" s="5"/>
      <c r="B497" s="1" t="str">
        <f>HYPERLINK("#'Data'!A9418", "J_9_healthcare_barriers_prevented_access_strata_D_496_by_hohh_age_group")</f>
        <v>J_9_healthcare_barriers_prevented_access_strata_D_496_by_hohh_age_group</v>
      </c>
    </row>
    <row r="498" spans="1:2" x14ac:dyDescent="0.35">
      <c r="A498" s="5"/>
      <c r="B498" s="1" t="str">
        <f>HYPERLINK("#'Data'!A9435", "J_9_healthcare_barriers_prevented_access_strata_D_497_by_hohh_sex")</f>
        <v>J_9_healthcare_barriers_prevented_access_strata_D_497_by_hohh_sex</v>
      </c>
    </row>
    <row r="499" spans="1:2" x14ac:dyDescent="0.35">
      <c r="A499" s="5"/>
      <c r="B499" s="1" t="str">
        <f>HYPERLINK("#'Data'!A9450", "J_9_healthcare_barriers_prevented_access_strata_D_498_by_hohh_sex_displacement")</f>
        <v>J_9_healthcare_barriers_prevented_access_strata_D_498_by_hohh_sex_displacement</v>
      </c>
    </row>
    <row r="500" spans="1:2" x14ac:dyDescent="0.35">
      <c r="A500" s="5"/>
      <c r="B500" s="1" t="str">
        <f>HYPERLINK("#'Data'!A9489", "J_9_healthcare_barriers_prevented_access_strata_D_499_by_rural_urban")</f>
        <v>J_9_healthcare_barriers_prevented_access_strata_D_499_by_rural_urban</v>
      </c>
    </row>
    <row r="501" spans="1:2" x14ac:dyDescent="0.35">
      <c r="A501" s="5"/>
      <c r="B501" s="1" t="str">
        <f>HYPERLINK("#'Data'!A9504", "J_9_healthcare_barriers_prevented_access_strata_500")</f>
        <v>J_9_healthcare_barriers_prevented_access_strata_500</v>
      </c>
    </row>
    <row r="502" spans="1:2" x14ac:dyDescent="0.35">
      <c r="A502" s="5" t="s">
        <v>3023</v>
      </c>
      <c r="B502" s="1" t="str">
        <f>HYPERLINK("#'Data'!A9513", "H_1_child_breastfed_strata_D_501_by_displacement_status")</f>
        <v>H_1_child_breastfed_strata_D_501_by_displacement_status</v>
      </c>
    </row>
    <row r="503" spans="1:2" x14ac:dyDescent="0.35">
      <c r="A503" s="5"/>
      <c r="B503" s="1" t="str">
        <f>HYPERLINK("#'Data'!A9534", "H_1_child_breastfed_strata_D_502_by_hohh_sex")</f>
        <v>H_1_child_breastfed_strata_D_502_by_hohh_sex</v>
      </c>
    </row>
    <row r="504" spans="1:2" x14ac:dyDescent="0.35">
      <c r="A504" s="5"/>
      <c r="B504" s="1" t="str">
        <f>HYPERLINK("#'Data'!A9549", "H_1_child_breastfed_strata_D_503_by_hohh_sex_displacement")</f>
        <v>H_1_child_breastfed_strata_D_503_by_hohh_sex_displacement</v>
      </c>
    </row>
    <row r="505" spans="1:2" x14ac:dyDescent="0.35">
      <c r="A505" s="5"/>
      <c r="B505" s="1" t="str">
        <f>HYPERLINK("#'Data'!A9588", "H_1_child_breastfed_strata_504")</f>
        <v>H_1_child_breastfed_strata_504</v>
      </c>
    </row>
    <row r="506" spans="1:2" x14ac:dyDescent="0.35">
      <c r="A506" s="5" t="s">
        <v>3024</v>
      </c>
      <c r="B506" s="1" t="str">
        <f>HYPERLINK("#'Data'!A9597", "H_2_breastfeeding_challenges_strata_D_505_by_displacement_status")</f>
        <v>H_2_breastfeeding_challenges_strata_D_505_by_displacement_status</v>
      </c>
    </row>
    <row r="507" spans="1:2" x14ac:dyDescent="0.35">
      <c r="A507" s="5"/>
      <c r="B507" s="1" t="str">
        <f>HYPERLINK("#'Data'!A9618", "H_2_breastfeeding_challenges_strata_D_506_by_hohh_sex")</f>
        <v>H_2_breastfeeding_challenges_strata_D_506_by_hohh_sex</v>
      </c>
    </row>
    <row r="508" spans="1:2" x14ac:dyDescent="0.35">
      <c r="A508" s="5"/>
      <c r="B508" s="1" t="str">
        <f>HYPERLINK("#'Data'!A9633", "H_2_breastfeeding_challenges_strata_D_507_by_hohh_sex_displacement")</f>
        <v>H_2_breastfeeding_challenges_strata_D_507_by_hohh_sex_displacement</v>
      </c>
    </row>
    <row r="509" spans="1:2" x14ac:dyDescent="0.35">
      <c r="A509" s="5"/>
      <c r="B509" s="1" t="str">
        <f>HYPERLINK("#'Data'!A9671", "H_2_breastfeeding_challenges_strata_D_508_by_rural_urban")</f>
        <v>H_2_breastfeeding_challenges_strata_D_508_by_rural_urban</v>
      </c>
    </row>
    <row r="510" spans="1:2" x14ac:dyDescent="0.35">
      <c r="A510" s="5"/>
      <c r="B510" s="1" t="str">
        <f>HYPERLINK("#'Data'!A9686", "H_2_breastfeeding_challenges_strata_509")</f>
        <v>H_2_breastfeeding_challenges_strata_509</v>
      </c>
    </row>
    <row r="511" spans="1:2" x14ac:dyDescent="0.35">
      <c r="A511" s="5" t="s">
        <v>3025</v>
      </c>
      <c r="B511" s="1" t="str">
        <f>HYPERLINK("#'Data'!A9695", "H_3_breastmilk_substitutes_feeding_challenges_strata_D_510_by_displacement_status")</f>
        <v>H_3_breastmilk_substitutes_feeding_challenges_strata_D_510_by_displacement_status</v>
      </c>
    </row>
    <row r="512" spans="1:2" x14ac:dyDescent="0.35">
      <c r="A512" s="5"/>
      <c r="B512" s="1" t="str">
        <f>HYPERLINK("#'Data'!A9716", "H_3_breastmilk_substitutes_feeding_challenges_strata_D_511_by_hohh_sex")</f>
        <v>H_3_breastmilk_substitutes_feeding_challenges_strata_D_511_by_hohh_sex</v>
      </c>
    </row>
    <row r="513" spans="1:2" x14ac:dyDescent="0.35">
      <c r="A513" s="5"/>
      <c r="B513" s="1" t="str">
        <f>HYPERLINK("#'Data'!A9731", "H_3_breastmilk_substitutes_feeding_challenges_strata_D_512_by_hohh_sex_displacement")</f>
        <v>H_3_breastmilk_substitutes_feeding_challenges_strata_D_512_by_hohh_sex_displacement</v>
      </c>
    </row>
    <row r="514" spans="1:2" x14ac:dyDescent="0.35">
      <c r="A514" s="5"/>
      <c r="B514" s="1" t="str">
        <f>HYPERLINK("#'Data'!A9770", "H_3_breastmilk_substitutes_feeding_challenges_strata_D_513_by_rural_urban")</f>
        <v>H_3_breastmilk_substitutes_feeding_challenges_strata_D_513_by_rural_urban</v>
      </c>
    </row>
    <row r="515" spans="1:2" x14ac:dyDescent="0.35">
      <c r="A515" s="5"/>
      <c r="B515" s="1" t="str">
        <f>HYPERLINK("#'Data'!A9785", "H_3_breastmilk_substitutes_feeding_challenges_strata_514")</f>
        <v>H_3_breastmilk_substitutes_feeding_challenges_strata_514</v>
      </c>
    </row>
    <row r="516" spans="1:2" x14ac:dyDescent="0.35">
      <c r="A516" s="5" t="s">
        <v>3026</v>
      </c>
      <c r="B516" s="1" t="str">
        <f>HYPERLINK("#'Data'!A9794", "H_4_feeding_young_babies_challenges_strata_D_515_by_displacement_status")</f>
        <v>H_4_feeding_young_babies_challenges_strata_D_515_by_displacement_status</v>
      </c>
    </row>
    <row r="517" spans="1:2" x14ac:dyDescent="0.35">
      <c r="A517" s="5"/>
      <c r="B517" s="1" t="str">
        <f>HYPERLINK("#'Data'!A9814", "H_4_feeding_young_babies_challenges_strata_D_516_by_hohh_sex")</f>
        <v>H_4_feeding_young_babies_challenges_strata_D_516_by_hohh_sex</v>
      </c>
    </row>
    <row r="518" spans="1:2" x14ac:dyDescent="0.35">
      <c r="A518" s="5"/>
      <c r="B518" s="1" t="str">
        <f>HYPERLINK("#'Data'!A9829", "H_4_feeding_young_babies_challenges_strata_D_517_by_hohh_sex_displacement")</f>
        <v>H_4_feeding_young_babies_challenges_strata_D_517_by_hohh_sex_displacement</v>
      </c>
    </row>
    <row r="519" spans="1:2" x14ac:dyDescent="0.35">
      <c r="A519" s="5"/>
      <c r="B519" s="1" t="str">
        <f>HYPERLINK("#'Data'!A9864", "H_4_feeding_young_babies_challenges_strata_D_518_by_rural_urban")</f>
        <v>H_4_feeding_young_babies_challenges_strata_D_518_by_rural_urban</v>
      </c>
    </row>
    <row r="520" spans="1:2" x14ac:dyDescent="0.35">
      <c r="A520" s="5"/>
      <c r="B520" s="1" t="str">
        <f>HYPERLINK("#'Data'!A9879", "H_4_feeding_young_babies_challenges_strata_519")</f>
        <v>H_4_feeding_young_babies_challenges_strata_519</v>
      </c>
    </row>
    <row r="521" spans="1:2" x14ac:dyDescent="0.35">
      <c r="A521" s="5" t="s">
        <v>3027</v>
      </c>
      <c r="B521" s="1" t="str">
        <f>HYPERLINK("#'Data'!A9888", "H_5_complementary_feeding_challenges_strata_D_520_by_displacement_status")</f>
        <v>H_5_complementary_feeding_challenges_strata_D_520_by_displacement_status</v>
      </c>
    </row>
    <row r="522" spans="1:2" x14ac:dyDescent="0.35">
      <c r="A522" s="5"/>
      <c r="B522" s="1" t="str">
        <f>HYPERLINK("#'Data'!A9909", "H_5_complementary_feeding_challenges_strata_D_521_by_hohh_sex")</f>
        <v>H_5_complementary_feeding_challenges_strata_D_521_by_hohh_sex</v>
      </c>
    </row>
    <row r="523" spans="1:2" x14ac:dyDescent="0.35">
      <c r="A523" s="5"/>
      <c r="B523" s="1" t="str">
        <f>HYPERLINK("#'Data'!A9924", "H_5_complementary_feeding_challenges_strata_D_522_by_hohh_sex_displacement")</f>
        <v>H_5_complementary_feeding_challenges_strata_D_522_by_hohh_sex_displacement</v>
      </c>
    </row>
    <row r="524" spans="1:2" x14ac:dyDescent="0.35">
      <c r="A524" s="5"/>
      <c r="B524" s="1" t="str">
        <f>HYPERLINK("#'Data'!A9963", "H_5_complementary_feeding_challenges_strata_D_523_by_rural_urban")</f>
        <v>H_5_complementary_feeding_challenges_strata_D_523_by_rural_urban</v>
      </c>
    </row>
    <row r="525" spans="1:2" x14ac:dyDescent="0.35">
      <c r="A525" s="5"/>
      <c r="B525" s="1" t="str">
        <f>HYPERLINK("#'Data'!A9978", "H_5_complementary_feeding_challenges_strata_524")</f>
        <v>H_5_complementary_feeding_challenges_strata_524</v>
      </c>
    </row>
    <row r="526" spans="1:2" x14ac:dyDescent="0.35">
      <c r="A526" s="5" t="s">
        <v>3028</v>
      </c>
      <c r="B526" s="1" t="str">
        <f>HYPERLINK("#'Data'!A9987", "H_6_infant_formula_milk_products_distribution_strata_D_525_by_displacement_status")</f>
        <v>H_6_infant_formula_milk_products_distribution_strata_D_525_by_displacement_status</v>
      </c>
    </row>
    <row r="527" spans="1:2" x14ac:dyDescent="0.35">
      <c r="A527" s="5"/>
      <c r="B527" s="1" t="str">
        <f>HYPERLINK("#'Data'!A10008", "H_6_infant_formula_milk_products_distribution_strata_D_526_by_hohh_sex")</f>
        <v>H_6_infant_formula_milk_products_distribution_strata_D_526_by_hohh_sex</v>
      </c>
    </row>
    <row r="528" spans="1:2" x14ac:dyDescent="0.35">
      <c r="A528" s="5"/>
      <c r="B528" s="1" t="str">
        <f>HYPERLINK("#'Data'!A10023", "H_6_infant_formula_milk_products_distribution_strata_D_527_by_hohh_sex_displacement")</f>
        <v>H_6_infant_formula_milk_products_distribution_strata_D_527_by_hohh_sex_displacement</v>
      </c>
    </row>
    <row r="529" spans="1:2" x14ac:dyDescent="0.35">
      <c r="A529" s="5"/>
      <c r="B529" s="1" t="str">
        <f>HYPERLINK("#'Data'!A10062", "H_6_infant_formula_milk_products_distribution_strata_D_528_by_rural_urban")</f>
        <v>H_6_infant_formula_milk_products_distribution_strata_D_528_by_rural_urban</v>
      </c>
    </row>
    <row r="530" spans="1:2" x14ac:dyDescent="0.35">
      <c r="A530" s="5"/>
      <c r="B530" s="1" t="str">
        <f>HYPERLINK("#'Data'!A10077", "H_6_infant_formula_milk_products_distribution_strata_529")</f>
        <v>H_6_infant_formula_milk_products_distribution_strata_529</v>
      </c>
    </row>
    <row r="531" spans="1:2" x14ac:dyDescent="0.35">
      <c r="A531" s="5" t="s">
        <v>3029</v>
      </c>
      <c r="B531" s="1" t="str">
        <f>HYPERLINK("#'Data'!A10086", "H_7_breastfeeding_infant_feeding_official_messaging_strata_D_530_by_displacement_status")</f>
        <v>H_7_breastfeeding_infant_feeding_official_messaging_strata_D_530_by_displacement_status</v>
      </c>
    </row>
    <row r="532" spans="1:2" x14ac:dyDescent="0.35">
      <c r="A532" s="5"/>
      <c r="B532" s="1" t="str">
        <f>HYPERLINK("#'Data'!A10107", "H_7_breastfeeding_infant_feeding_official_messaging_strata_D_531_by_hohh_sex")</f>
        <v>H_7_breastfeeding_infant_feeding_official_messaging_strata_D_531_by_hohh_sex</v>
      </c>
    </row>
    <row r="533" spans="1:2" x14ac:dyDescent="0.35">
      <c r="A533" s="5"/>
      <c r="B533" s="1" t="str">
        <f>HYPERLINK("#'Data'!A10122", "H_7_breastfeeding_infant_feeding_official_messaging_strata_D_532_by_hohh_sex_displacement")</f>
        <v>H_7_breastfeeding_infant_feeding_official_messaging_strata_D_532_by_hohh_sex_displacement</v>
      </c>
    </row>
    <row r="534" spans="1:2" x14ac:dyDescent="0.35">
      <c r="A534" s="5"/>
      <c r="B534" s="1" t="str">
        <f>HYPERLINK("#'Data'!A10161", "H_7_breastfeeding_infant_feeding_official_messaging_strata_D_533_by_rural_urban")</f>
        <v>H_7_breastfeeding_infant_feeding_official_messaging_strata_D_533_by_rural_urban</v>
      </c>
    </row>
    <row r="535" spans="1:2" x14ac:dyDescent="0.35">
      <c r="A535" s="5"/>
      <c r="B535" s="1" t="str">
        <f>HYPERLINK("#'Data'!A10176", "H_7_breastfeeding_infant_feeding_official_messaging_strata_534")</f>
        <v>H_7_breastfeeding_infant_feeding_official_messaging_strata_534</v>
      </c>
    </row>
    <row r="536" spans="1:2" x14ac:dyDescent="0.35">
      <c r="A536" s="5" t="s">
        <v>3030</v>
      </c>
      <c r="B536" s="1" t="str">
        <f>HYPERLINK("#'Data'!A10185", "I_8_1_lcs_sell_hh_assets_strata_535")</f>
        <v>I_8_1_lcs_sell_hh_assets_strata_535</v>
      </c>
    </row>
    <row r="537" spans="1:2" x14ac:dyDescent="0.35">
      <c r="A537" s="5"/>
      <c r="B537" s="1" t="str">
        <f>HYPERLINK("#'Data'!A10194", "I_8_1_lcs_sell_hh_assets_strata_D_536_by_disability_level_3_4")</f>
        <v>I_8_1_lcs_sell_hh_assets_strata_D_536_by_disability_level_3_4</v>
      </c>
    </row>
    <row r="538" spans="1:2" x14ac:dyDescent="0.35">
      <c r="A538" s="5"/>
      <c r="B538" s="1" t="str">
        <f>HYPERLINK("#'Data'!A10215", "I_8_1_lcs_sell_hh_assets_strata_D_537_by_displacement_status")</f>
        <v>I_8_1_lcs_sell_hh_assets_strata_D_537_by_displacement_status</v>
      </c>
    </row>
    <row r="539" spans="1:2" x14ac:dyDescent="0.35">
      <c r="A539" s="5"/>
      <c r="B539" s="1" t="str">
        <f>HYPERLINK("#'Data'!A10236", "I_8_1_lcs_sell_hh_assets_strata_D_538_by_hohh_age_group")</f>
        <v>I_8_1_lcs_sell_hh_assets_strata_D_538_by_hohh_age_group</v>
      </c>
    </row>
    <row r="540" spans="1:2" x14ac:dyDescent="0.35">
      <c r="A540" s="5"/>
      <c r="B540" s="1" t="str">
        <f>HYPERLINK("#'Data'!A10254", "I_8_1_lcs_sell_hh_assets_strata_D_539_by_hohh_sex")</f>
        <v>I_8_1_lcs_sell_hh_assets_strata_D_539_by_hohh_sex</v>
      </c>
    </row>
    <row r="541" spans="1:2" x14ac:dyDescent="0.35">
      <c r="A541" s="5"/>
      <c r="B541" s="1" t="str">
        <f>HYPERLINK("#'Data'!A10269", "I_8_1_lcs_sell_hh_assets_strata_D_540_by_rural_urban")</f>
        <v>I_8_1_lcs_sell_hh_assets_strata_D_540_by_rural_urban</v>
      </c>
    </row>
    <row r="542" spans="1:2" x14ac:dyDescent="0.35">
      <c r="A542" s="5" t="s">
        <v>3031</v>
      </c>
      <c r="B542" s="1" t="str">
        <f>HYPERLINK("#'Data'!A10284", "I_8_10_lcs_degrading_income_source_strata_541")</f>
        <v>I_8_10_lcs_degrading_income_source_strata_541</v>
      </c>
    </row>
    <row r="543" spans="1:2" x14ac:dyDescent="0.35">
      <c r="A543" s="5"/>
      <c r="B543" s="1" t="str">
        <f>HYPERLINK("#'Data'!A10293", "I_8_10_lcs_degrading_income_source_strata_D_542_by_disability_level_3_4")</f>
        <v>I_8_10_lcs_degrading_income_source_strata_D_542_by_disability_level_3_4</v>
      </c>
    </row>
    <row r="544" spans="1:2" x14ac:dyDescent="0.35">
      <c r="A544" s="5"/>
      <c r="B544" s="1" t="str">
        <f>HYPERLINK("#'Data'!A10314", "I_8_10_lcs_degrading_income_source_strata_D_543_by_displacement_status")</f>
        <v>I_8_10_lcs_degrading_income_source_strata_D_543_by_displacement_status</v>
      </c>
    </row>
    <row r="545" spans="1:2" x14ac:dyDescent="0.35">
      <c r="A545" s="5"/>
      <c r="B545" s="1" t="str">
        <f>HYPERLINK("#'Data'!A10335", "I_8_10_lcs_degrading_income_source_strata_D_544_by_hohh_age_group")</f>
        <v>I_8_10_lcs_degrading_income_source_strata_D_544_by_hohh_age_group</v>
      </c>
    </row>
    <row r="546" spans="1:2" x14ac:dyDescent="0.35">
      <c r="A546" s="5"/>
      <c r="B546" s="1" t="str">
        <f>HYPERLINK("#'Data'!A10353", "I_8_10_lcs_degrading_income_source_strata_D_545_by_hohh_sex")</f>
        <v>I_8_10_lcs_degrading_income_source_strata_D_545_by_hohh_sex</v>
      </c>
    </row>
    <row r="547" spans="1:2" x14ac:dyDescent="0.35">
      <c r="A547" s="5"/>
      <c r="B547" s="1" t="str">
        <f>HYPERLINK("#'Data'!A10368", "I_8_10_lcs_degrading_income_source_strata_D_546_by_rural_urban")</f>
        <v>I_8_10_lcs_degrading_income_source_strata_D_546_by_rural_urban</v>
      </c>
    </row>
    <row r="548" spans="1:2" x14ac:dyDescent="0.35">
      <c r="A548" s="5" t="s">
        <v>3032</v>
      </c>
      <c r="B548" s="1" t="str">
        <f>HYPERLINK("#'Data'!A10383", "I_8_11_lcs_additional_job_strata_547")</f>
        <v>I_8_11_lcs_additional_job_strata_547</v>
      </c>
    </row>
    <row r="549" spans="1:2" x14ac:dyDescent="0.35">
      <c r="A549" s="5"/>
      <c r="B549" s="1" t="str">
        <f>HYPERLINK("#'Data'!A10392", "I_8_11_lcs_additional_job_strata_D_548_by_disability_level_3_4")</f>
        <v>I_8_11_lcs_additional_job_strata_D_548_by_disability_level_3_4</v>
      </c>
    </row>
    <row r="550" spans="1:2" x14ac:dyDescent="0.35">
      <c r="A550" s="5"/>
      <c r="B550" s="1" t="str">
        <f>HYPERLINK("#'Data'!A10413", "I_8_11_lcs_additional_job_strata_D_549_by_displacement_status")</f>
        <v>I_8_11_lcs_additional_job_strata_D_549_by_displacement_status</v>
      </c>
    </row>
    <row r="551" spans="1:2" x14ac:dyDescent="0.35">
      <c r="A551" s="5"/>
      <c r="B551" s="1" t="str">
        <f>HYPERLINK("#'Data'!A10434", "I_8_11_lcs_additional_job_strata_D_550_by_hohh_age_group")</f>
        <v>I_8_11_lcs_additional_job_strata_D_550_by_hohh_age_group</v>
      </c>
    </row>
    <row r="552" spans="1:2" x14ac:dyDescent="0.35">
      <c r="A552" s="5"/>
      <c r="B552" s="1" t="str">
        <f>HYPERLINK("#'Data'!A10452", "I_8_11_lcs_additional_job_strata_D_551_by_hohh_sex")</f>
        <v>I_8_11_lcs_additional_job_strata_D_551_by_hohh_sex</v>
      </c>
    </row>
    <row r="553" spans="1:2" x14ac:dyDescent="0.35">
      <c r="A553" s="5"/>
      <c r="B553" s="1" t="str">
        <f>HYPERLINK("#'Data'!A10467", "I_8_11_lcs_additional_job_strata_D_552_by_rural_urban")</f>
        <v>I_8_11_lcs_additional_job_strata_D_552_by_rural_urban</v>
      </c>
    </row>
    <row r="554" spans="1:2" x14ac:dyDescent="0.35">
      <c r="A554" s="5" t="s">
        <v>3033</v>
      </c>
      <c r="B554" s="1" t="str">
        <f>HYPERLINK("#'Data'!A10482", "I_8_12_lcs_move_another_dwelling_strata_553")</f>
        <v>I_8_12_lcs_move_another_dwelling_strata_553</v>
      </c>
    </row>
    <row r="555" spans="1:2" x14ac:dyDescent="0.35">
      <c r="A555" s="5"/>
      <c r="B555" s="1" t="str">
        <f>HYPERLINK("#'Data'!A10491", "I_8_12_lcs_move_another_dwelling_strata_D_554_by_disability_level_3_4")</f>
        <v>I_8_12_lcs_move_another_dwelling_strata_D_554_by_disability_level_3_4</v>
      </c>
    </row>
    <row r="556" spans="1:2" x14ac:dyDescent="0.35">
      <c r="A556" s="5"/>
      <c r="B556" s="1" t="str">
        <f>HYPERLINK("#'Data'!A10512", "I_8_12_lcs_move_another_dwelling_strata_D_555_by_displacement_status")</f>
        <v>I_8_12_lcs_move_another_dwelling_strata_D_555_by_displacement_status</v>
      </c>
    </row>
    <row r="557" spans="1:2" x14ac:dyDescent="0.35">
      <c r="A557" s="5"/>
      <c r="B557" s="1" t="str">
        <f>HYPERLINK("#'Data'!A10533", "I_8_12_lcs_move_another_dwelling_strata_D_556_by_hohh_age_group")</f>
        <v>I_8_12_lcs_move_another_dwelling_strata_D_556_by_hohh_age_group</v>
      </c>
    </row>
    <row r="558" spans="1:2" x14ac:dyDescent="0.35">
      <c r="A558" s="5"/>
      <c r="B558" s="1" t="str">
        <f>HYPERLINK("#'Data'!A10551", "I_8_12_lcs_move_another_dwelling_strata_D_557_by_hohh_sex")</f>
        <v>I_8_12_lcs_move_another_dwelling_strata_D_557_by_hohh_sex</v>
      </c>
    </row>
    <row r="559" spans="1:2" x14ac:dyDescent="0.35">
      <c r="A559" s="5"/>
      <c r="B559" s="1" t="str">
        <f>HYPERLINK("#'Data'!A10566", "I_8_12_lcs_move_another_dwelling_strata_D_558_by_rural_urban")</f>
        <v>I_8_12_lcs_move_another_dwelling_strata_D_558_by_rural_urban</v>
      </c>
    </row>
    <row r="560" spans="1:2" x14ac:dyDescent="0.35">
      <c r="A560" s="5" t="s">
        <v>3034</v>
      </c>
      <c r="B560" s="1" t="str">
        <f>HYPERLINK("#'Data'!A10581", "I_8_13_lcs_abandon_hh_assets_goods_strata_559")</f>
        <v>I_8_13_lcs_abandon_hh_assets_goods_strata_559</v>
      </c>
    </row>
    <row r="561" spans="1:2" x14ac:dyDescent="0.35">
      <c r="A561" s="5"/>
      <c r="B561" s="1" t="str">
        <f>HYPERLINK("#'Data'!A10590", "I_8_13_lcs_abandon_hh_assets_goods_strata_D_560_by_disability_level_3_4")</f>
        <v>I_8_13_lcs_abandon_hh_assets_goods_strata_D_560_by_disability_level_3_4</v>
      </c>
    </row>
    <row r="562" spans="1:2" x14ac:dyDescent="0.35">
      <c r="A562" s="5"/>
      <c r="B562" s="1" t="str">
        <f>HYPERLINK("#'Data'!A10611", "I_8_13_lcs_abandon_hh_assets_goods_strata_D_561_by_displacement_status")</f>
        <v>I_8_13_lcs_abandon_hh_assets_goods_strata_D_561_by_displacement_status</v>
      </c>
    </row>
    <row r="563" spans="1:2" x14ac:dyDescent="0.35">
      <c r="A563" s="5"/>
      <c r="B563" s="1" t="str">
        <f>HYPERLINK("#'Data'!A10632", "I_8_13_lcs_abandon_hh_assets_goods_strata_D_562_by_hohh_age_group")</f>
        <v>I_8_13_lcs_abandon_hh_assets_goods_strata_D_562_by_hohh_age_group</v>
      </c>
    </row>
    <row r="564" spans="1:2" x14ac:dyDescent="0.35">
      <c r="A564" s="5"/>
      <c r="B564" s="1" t="str">
        <f>HYPERLINK("#'Data'!A10650", "I_8_13_lcs_abandon_hh_assets_goods_strata_D_563_by_hohh_sex")</f>
        <v>I_8_13_lcs_abandon_hh_assets_goods_strata_D_563_by_hohh_sex</v>
      </c>
    </row>
    <row r="565" spans="1:2" x14ac:dyDescent="0.35">
      <c r="A565" s="5"/>
      <c r="B565" s="1" t="str">
        <f>HYPERLINK("#'Data'!A10665", "I_8_13_lcs_abandon_hh_assets_goods_strata_D_564_by_rural_urban")</f>
        <v>I_8_13_lcs_abandon_hh_assets_goods_strata_D_564_by_rural_urban</v>
      </c>
    </row>
    <row r="566" spans="1:2" x14ac:dyDescent="0.35">
      <c r="A566" s="5" t="s">
        <v>3035</v>
      </c>
      <c r="B566" s="1" t="str">
        <f>HYPERLINK("#'Data'!A10680", "I_8_14_lcs_main_reasons_strata_D_565_by_hohh_sex")</f>
        <v>I_8_14_lcs_main_reasons_strata_D_565_by_hohh_sex</v>
      </c>
    </row>
    <row r="567" spans="1:2" x14ac:dyDescent="0.35">
      <c r="A567" s="5"/>
      <c r="B567" s="1" t="str">
        <f>HYPERLINK("#'Data'!A10695", "I_8_14_lcs_main_reasons_strata_D_566_by_hohh_sex_displacement")</f>
        <v>I_8_14_lcs_main_reasons_strata_D_566_by_hohh_sex_displacement</v>
      </c>
    </row>
    <row r="568" spans="1:2" x14ac:dyDescent="0.35">
      <c r="A568" s="5" t="s">
        <v>3036</v>
      </c>
      <c r="B568" s="1" t="str">
        <f>HYPERLINK("#'Data'!A10734", "I_8_2_lcs_spent_savings_strata_567")</f>
        <v>I_8_2_lcs_spent_savings_strata_567</v>
      </c>
    </row>
    <row r="569" spans="1:2" x14ac:dyDescent="0.35">
      <c r="A569" s="5"/>
      <c r="B569" s="1" t="str">
        <f>HYPERLINK("#'Data'!A10743", "I_8_2_lcs_spent_savings_strata_D_568_by_disability_level_3_4")</f>
        <v>I_8_2_lcs_spent_savings_strata_D_568_by_disability_level_3_4</v>
      </c>
    </row>
    <row r="570" spans="1:2" x14ac:dyDescent="0.35">
      <c r="A570" s="5"/>
      <c r="B570" s="1" t="str">
        <f>HYPERLINK("#'Data'!A10764", "I_8_2_lcs_spent_savings_strata_D_569_by_displacement_status")</f>
        <v>I_8_2_lcs_spent_savings_strata_D_569_by_displacement_status</v>
      </c>
    </row>
    <row r="571" spans="1:2" x14ac:dyDescent="0.35">
      <c r="A571" s="5"/>
      <c r="B571" s="1" t="str">
        <f>HYPERLINK("#'Data'!A10785", "I_8_2_lcs_spent_savings_strata_D_570_by_hohh_age_group")</f>
        <v>I_8_2_lcs_spent_savings_strata_D_570_by_hohh_age_group</v>
      </c>
    </row>
    <row r="572" spans="1:2" x14ac:dyDescent="0.35">
      <c r="A572" s="5"/>
      <c r="B572" s="1" t="str">
        <f>HYPERLINK("#'Data'!A10803", "I_8_2_lcs_spent_savings_strata_D_571_by_hohh_sex")</f>
        <v>I_8_2_lcs_spent_savings_strata_D_571_by_hohh_sex</v>
      </c>
    </row>
    <row r="573" spans="1:2" x14ac:dyDescent="0.35">
      <c r="A573" s="5"/>
      <c r="B573" s="1" t="str">
        <f>HYPERLINK("#'Data'!A10818", "I_8_2_lcs_spent_savings_strata_D_572_by_rural_urban")</f>
        <v>I_8_2_lcs_spent_savings_strata_D_572_by_rural_urban</v>
      </c>
    </row>
    <row r="574" spans="1:2" x14ac:dyDescent="0.35">
      <c r="A574" s="5" t="s">
        <v>3037</v>
      </c>
      <c r="B574" s="1" t="str">
        <f>HYPERLINK("#'Data'!A10833", "I_8_3_lcs_forrowed_food_strata_573")</f>
        <v>I_8_3_lcs_forrowed_food_strata_573</v>
      </c>
    </row>
    <row r="575" spans="1:2" x14ac:dyDescent="0.35">
      <c r="A575" s="5"/>
      <c r="B575" s="1" t="str">
        <f>HYPERLINK("#'Data'!A10842", "I_8_3_lcs_forrowed_food_strata_D_574_by_disability_level_3_4")</f>
        <v>I_8_3_lcs_forrowed_food_strata_D_574_by_disability_level_3_4</v>
      </c>
    </row>
    <row r="576" spans="1:2" x14ac:dyDescent="0.35">
      <c r="A576" s="5"/>
      <c r="B576" s="1" t="str">
        <f>HYPERLINK("#'Data'!A10863", "I_8_3_lcs_forrowed_food_strata_D_575_by_displacement_status")</f>
        <v>I_8_3_lcs_forrowed_food_strata_D_575_by_displacement_status</v>
      </c>
    </row>
    <row r="577" spans="1:2" x14ac:dyDescent="0.35">
      <c r="A577" s="5"/>
      <c r="B577" s="1" t="str">
        <f>HYPERLINK("#'Data'!A10884", "I_8_3_lcs_forrowed_food_strata_D_576_by_hohh_age_group")</f>
        <v>I_8_3_lcs_forrowed_food_strata_D_576_by_hohh_age_group</v>
      </c>
    </row>
    <row r="578" spans="1:2" x14ac:dyDescent="0.35">
      <c r="A578" s="5"/>
      <c r="B578" s="1" t="str">
        <f>HYPERLINK("#'Data'!A10902", "I_8_3_lcs_forrowed_food_strata_D_577_by_hohh_sex")</f>
        <v>I_8_3_lcs_forrowed_food_strata_D_577_by_hohh_sex</v>
      </c>
    </row>
    <row r="579" spans="1:2" x14ac:dyDescent="0.35">
      <c r="A579" s="5"/>
      <c r="B579" s="1" t="str">
        <f>HYPERLINK("#'Data'!A10917", "I_8_3_lcs_forrowed_food_strata_D_578_by_rural_urban")</f>
        <v>I_8_3_lcs_forrowed_food_strata_D_578_by_rural_urban</v>
      </c>
    </row>
    <row r="580" spans="1:2" x14ac:dyDescent="0.35">
      <c r="A580" s="5" t="s">
        <v>3038</v>
      </c>
      <c r="B580" s="1" t="str">
        <f>HYPERLINK("#'Data'!A10932", "I_8_4_lcs_eat_elsewhere_strata_579")</f>
        <v>I_8_4_lcs_eat_elsewhere_strata_579</v>
      </c>
    </row>
    <row r="581" spans="1:2" x14ac:dyDescent="0.35">
      <c r="A581" s="5"/>
      <c r="B581" s="1" t="str">
        <f>HYPERLINK("#'Data'!A10941", "I_8_4_lcs_eat_elsewhere_strata_D_580_by_disability_level_3_4")</f>
        <v>I_8_4_lcs_eat_elsewhere_strata_D_580_by_disability_level_3_4</v>
      </c>
    </row>
    <row r="582" spans="1:2" x14ac:dyDescent="0.35">
      <c r="A582" s="5"/>
      <c r="B582" s="1" t="str">
        <f>HYPERLINK("#'Data'!A10962", "I_8_4_lcs_eat_elsewhere_strata_D_581_by_displacement_status")</f>
        <v>I_8_4_lcs_eat_elsewhere_strata_D_581_by_displacement_status</v>
      </c>
    </row>
    <row r="583" spans="1:2" x14ac:dyDescent="0.35">
      <c r="A583" s="5"/>
      <c r="B583" s="1" t="str">
        <f>HYPERLINK("#'Data'!A10983", "I_8_4_lcs_eat_elsewhere_strata_D_582_by_hohh_age_group")</f>
        <v>I_8_4_lcs_eat_elsewhere_strata_D_582_by_hohh_age_group</v>
      </c>
    </row>
    <row r="584" spans="1:2" x14ac:dyDescent="0.35">
      <c r="A584" s="5"/>
      <c r="B584" s="1" t="str">
        <f>HYPERLINK("#'Data'!A11001", "I_8_4_lcs_eat_elsewhere_strata_D_583_by_hohh_sex")</f>
        <v>I_8_4_lcs_eat_elsewhere_strata_D_583_by_hohh_sex</v>
      </c>
    </row>
    <row r="585" spans="1:2" x14ac:dyDescent="0.35">
      <c r="A585" s="5"/>
      <c r="B585" s="1" t="str">
        <f>HYPERLINK("#'Data'!A11016", "I_8_4_lcs_eat_elsewhere_strata_D_584_by_rural_urban")</f>
        <v>I_8_4_lcs_eat_elsewhere_strata_D_584_by_rural_urban</v>
      </c>
    </row>
    <row r="586" spans="1:2" x14ac:dyDescent="0.35">
      <c r="A586" s="5" t="s">
        <v>3039</v>
      </c>
      <c r="B586" s="1" t="str">
        <f>HYPERLINK("#'Data'!A11031", "I_8_5_lcs_sell_productive_assets_strata_585")</f>
        <v>I_8_5_lcs_sell_productive_assets_strata_585</v>
      </c>
    </row>
    <row r="587" spans="1:2" x14ac:dyDescent="0.35">
      <c r="A587" s="5"/>
      <c r="B587" s="1" t="str">
        <f>HYPERLINK("#'Data'!A11040", "I_8_5_lcs_sell_productive_assets_strata_D_586_by_disability_level_3_4")</f>
        <v>I_8_5_lcs_sell_productive_assets_strata_D_586_by_disability_level_3_4</v>
      </c>
    </row>
    <row r="588" spans="1:2" x14ac:dyDescent="0.35">
      <c r="A588" s="5"/>
      <c r="B588" s="1" t="str">
        <f>HYPERLINK("#'Data'!A11061", "I_8_5_lcs_sell_productive_assets_strata_D_587_by_displacement_status")</f>
        <v>I_8_5_lcs_sell_productive_assets_strata_D_587_by_displacement_status</v>
      </c>
    </row>
    <row r="589" spans="1:2" x14ac:dyDescent="0.35">
      <c r="A589" s="5"/>
      <c r="B589" s="1" t="str">
        <f>HYPERLINK("#'Data'!A11082", "I_8_5_lcs_sell_productive_assets_strata_D_588_by_hohh_age_group")</f>
        <v>I_8_5_lcs_sell_productive_assets_strata_D_588_by_hohh_age_group</v>
      </c>
    </row>
    <row r="590" spans="1:2" x14ac:dyDescent="0.35">
      <c r="A590" s="5"/>
      <c r="B590" s="1" t="str">
        <f>HYPERLINK("#'Data'!A11100", "I_8_5_lcs_sell_productive_assets_strata_D_589_by_hohh_sex")</f>
        <v>I_8_5_lcs_sell_productive_assets_strata_D_589_by_hohh_sex</v>
      </c>
    </row>
    <row r="591" spans="1:2" x14ac:dyDescent="0.35">
      <c r="A591" s="5"/>
      <c r="B591" s="1" t="str">
        <f>HYPERLINK("#'Data'!A11115", "I_8_5_lcs_sell_productive_assets_strata_D_590_by_rural_urban")</f>
        <v>I_8_5_lcs_sell_productive_assets_strata_D_590_by_rural_urban</v>
      </c>
    </row>
    <row r="592" spans="1:2" x14ac:dyDescent="0.35">
      <c r="A592" s="5" t="s">
        <v>3040</v>
      </c>
      <c r="B592" s="1" t="str">
        <f>HYPERLINK("#'Data'!A11130", "I_8_6_lcs_reduce_health_expenditures_strata_591")</f>
        <v>I_8_6_lcs_reduce_health_expenditures_strata_591</v>
      </c>
    </row>
    <row r="593" spans="1:2" x14ac:dyDescent="0.35">
      <c r="A593" s="5"/>
      <c r="B593" s="1" t="str">
        <f>HYPERLINK("#'Data'!A11139", "I_8_6_lcs_reduce_health_expenditures_strata_D_592_by_disability_level_3_4")</f>
        <v>I_8_6_lcs_reduce_health_expenditures_strata_D_592_by_disability_level_3_4</v>
      </c>
    </row>
    <row r="594" spans="1:2" x14ac:dyDescent="0.35">
      <c r="A594" s="5"/>
      <c r="B594" s="1" t="str">
        <f>HYPERLINK("#'Data'!A11160", "I_8_6_lcs_reduce_health_expenditures_strata_D_593_by_displacement_status")</f>
        <v>I_8_6_lcs_reduce_health_expenditures_strata_D_593_by_displacement_status</v>
      </c>
    </row>
    <row r="595" spans="1:2" x14ac:dyDescent="0.35">
      <c r="A595" s="5"/>
      <c r="B595" s="1" t="str">
        <f>HYPERLINK("#'Data'!A11181", "I_8_6_lcs_reduce_health_expenditures_strata_D_594_by_hohh_age_group")</f>
        <v>I_8_6_lcs_reduce_health_expenditures_strata_D_594_by_hohh_age_group</v>
      </c>
    </row>
    <row r="596" spans="1:2" x14ac:dyDescent="0.35">
      <c r="A596" s="5"/>
      <c r="B596" s="1" t="str">
        <f>HYPERLINK("#'Data'!A11199", "I_8_6_lcs_reduce_health_expenditures_strata_D_595_by_hohh_sex")</f>
        <v>I_8_6_lcs_reduce_health_expenditures_strata_D_595_by_hohh_sex</v>
      </c>
    </row>
    <row r="597" spans="1:2" x14ac:dyDescent="0.35">
      <c r="A597" s="5"/>
      <c r="B597" s="1" t="str">
        <f>HYPERLINK("#'Data'!A11214", "I_8_6_lcs_reduce_health_expenditures_strata_D_596_by_rural_urban")</f>
        <v>I_8_6_lcs_reduce_health_expenditures_strata_D_596_by_rural_urban</v>
      </c>
    </row>
    <row r="598" spans="1:2" x14ac:dyDescent="0.35">
      <c r="A598" s="5" t="s">
        <v>3041</v>
      </c>
      <c r="B598" s="1" t="str">
        <f>HYPERLINK("#'Data'!A11229", "I_8_7_lcs_reduce_education_expenditures_strata_597")</f>
        <v>I_8_7_lcs_reduce_education_expenditures_strata_597</v>
      </c>
    </row>
    <row r="599" spans="1:2" x14ac:dyDescent="0.35">
      <c r="A599" s="5"/>
      <c r="B599" s="1" t="str">
        <f>HYPERLINK("#'Data'!A11238", "I_8_7_lcs_reduce_education_expenditures_strata_D_598_by_disability_level_3_4")</f>
        <v>I_8_7_lcs_reduce_education_expenditures_strata_D_598_by_disability_level_3_4</v>
      </c>
    </row>
    <row r="600" spans="1:2" x14ac:dyDescent="0.35">
      <c r="A600" s="5"/>
      <c r="B600" s="1" t="str">
        <f>HYPERLINK("#'Data'!A11259", "I_8_7_lcs_reduce_education_expenditures_strata_D_599_by_displacement_status")</f>
        <v>I_8_7_lcs_reduce_education_expenditures_strata_D_599_by_displacement_status</v>
      </c>
    </row>
    <row r="601" spans="1:2" x14ac:dyDescent="0.35">
      <c r="A601" s="5"/>
      <c r="B601" s="1" t="str">
        <f>HYPERLINK("#'Data'!A11280", "I_8_7_lcs_reduce_education_expenditures_strata_D_600_by_hohh_age_group")</f>
        <v>I_8_7_lcs_reduce_education_expenditures_strata_D_600_by_hohh_age_group</v>
      </c>
    </row>
    <row r="602" spans="1:2" x14ac:dyDescent="0.35">
      <c r="A602" s="5"/>
      <c r="B602" s="1" t="str">
        <f>HYPERLINK("#'Data'!A11298", "I_8_7_lcs_reduce_education_expenditures_strata_D_601_by_hohh_sex")</f>
        <v>I_8_7_lcs_reduce_education_expenditures_strata_D_601_by_hohh_sex</v>
      </c>
    </row>
    <row r="603" spans="1:2" x14ac:dyDescent="0.35">
      <c r="A603" s="5"/>
      <c r="B603" s="1" t="str">
        <f>HYPERLINK("#'Data'!A11313", "I_8_7_lcs_reduce_education_expenditures_strata_D_602_by_rural_urban")</f>
        <v>I_8_7_lcs_reduce_education_expenditures_strata_D_602_by_rural_urban</v>
      </c>
    </row>
    <row r="604" spans="1:2" x14ac:dyDescent="0.35">
      <c r="A604" s="5" t="s">
        <v>3042</v>
      </c>
      <c r="B604" s="1" t="str">
        <f>HYPERLINK("#'Data'!A11328", "I_8_8_lcs_sell_house_strata_603")</f>
        <v>I_8_8_lcs_sell_house_strata_603</v>
      </c>
    </row>
    <row r="605" spans="1:2" x14ac:dyDescent="0.35">
      <c r="A605" s="5"/>
      <c r="B605" s="1" t="str">
        <f>HYPERLINK("#'Data'!A11337", "I_8_8_lcs_sell_house_strata_D_604_by_disability_level_3_4")</f>
        <v>I_8_8_lcs_sell_house_strata_D_604_by_disability_level_3_4</v>
      </c>
    </row>
    <row r="606" spans="1:2" x14ac:dyDescent="0.35">
      <c r="A606" s="5"/>
      <c r="B606" s="1" t="str">
        <f>HYPERLINK("#'Data'!A11358", "I_8_8_lcs_sell_house_strata_D_605_by_displacement_status")</f>
        <v>I_8_8_lcs_sell_house_strata_D_605_by_displacement_status</v>
      </c>
    </row>
    <row r="607" spans="1:2" x14ac:dyDescent="0.35">
      <c r="A607" s="5"/>
      <c r="B607" s="1" t="str">
        <f>HYPERLINK("#'Data'!A11379", "I_8_8_lcs_sell_house_strata_D_606_by_hohh_age_group")</f>
        <v>I_8_8_lcs_sell_house_strata_D_606_by_hohh_age_group</v>
      </c>
    </row>
    <row r="608" spans="1:2" x14ac:dyDescent="0.35">
      <c r="A608" s="5"/>
      <c r="B608" s="1" t="str">
        <f>HYPERLINK("#'Data'!A11397", "I_8_8_lcs_sell_house_strata_D_607_by_hohh_sex")</f>
        <v>I_8_8_lcs_sell_house_strata_D_607_by_hohh_sex</v>
      </c>
    </row>
    <row r="609" spans="1:2" x14ac:dyDescent="0.35">
      <c r="A609" s="5"/>
      <c r="B609" s="1" t="str">
        <f>HYPERLINK("#'Data'!A11412", "I_8_8_lcs_sell_house_strata_D_608_by_rural_urban")</f>
        <v>I_8_8_lcs_sell_house_strata_D_608_by_rural_urban</v>
      </c>
    </row>
    <row r="610" spans="1:2" x14ac:dyDescent="0.35">
      <c r="A610" s="5" t="s">
        <v>3043</v>
      </c>
      <c r="B610" s="1" t="str">
        <f>HYPERLINK("#'Data'!A11427", "I_8_9_lcs_move_elsewhere_strata_609")</f>
        <v>I_8_9_lcs_move_elsewhere_strata_609</v>
      </c>
    </row>
    <row r="611" spans="1:2" x14ac:dyDescent="0.35">
      <c r="A611" s="5"/>
      <c r="B611" s="1" t="str">
        <f>HYPERLINK("#'Data'!A11436", "I_8_9_lcs_move_elsewhere_strata_D_610_by_disability_level_3_4")</f>
        <v>I_8_9_lcs_move_elsewhere_strata_D_610_by_disability_level_3_4</v>
      </c>
    </row>
    <row r="612" spans="1:2" x14ac:dyDescent="0.35">
      <c r="A612" s="5"/>
      <c r="B612" s="1" t="str">
        <f>HYPERLINK("#'Data'!A11457", "I_8_9_lcs_move_elsewhere_strata_D_611_by_displacement_status")</f>
        <v>I_8_9_lcs_move_elsewhere_strata_D_611_by_displacement_status</v>
      </c>
    </row>
    <row r="613" spans="1:2" x14ac:dyDescent="0.35">
      <c r="A613" s="5"/>
      <c r="B613" s="1" t="str">
        <f>HYPERLINK("#'Data'!A11478", "I_8_9_lcs_move_elsewhere_strata_D_612_by_hohh_age_group")</f>
        <v>I_8_9_lcs_move_elsewhere_strata_D_612_by_hohh_age_group</v>
      </c>
    </row>
    <row r="614" spans="1:2" x14ac:dyDescent="0.35">
      <c r="A614" s="5"/>
      <c r="B614" s="1" t="str">
        <f>HYPERLINK("#'Data'!A11496", "I_8_9_lcs_move_elsewhere_strata_D_613_by_hohh_sex")</f>
        <v>I_8_9_lcs_move_elsewhere_strata_D_613_by_hohh_sex</v>
      </c>
    </row>
    <row r="615" spans="1:2" x14ac:dyDescent="0.35">
      <c r="A615" s="5"/>
      <c r="B615" s="1" t="str">
        <f>HYPERLINK("#'Data'!A11511", "I_8_9_lcs_move_elsewhere_strata_D_614_by_rural_urban")</f>
        <v>I_8_9_lcs_move_elsewhere_strata_D_614_by_rural_urban</v>
      </c>
    </row>
    <row r="616" spans="1:2" x14ac:dyDescent="0.35">
      <c r="A616" s="5" t="s">
        <v>3044</v>
      </c>
      <c r="B616" s="1" t="str">
        <f>HYPERLINK("#'Data'!A11526", "lcs_score_strata_615")</f>
        <v>lcs_score_strata_615</v>
      </c>
    </row>
    <row r="617" spans="1:2" x14ac:dyDescent="0.35">
      <c r="A617" s="5"/>
      <c r="B617" s="1" t="str">
        <f>HYPERLINK("#'Data'!A11535", "lcs_score_strata_D_616_by_disability_level_3_4")</f>
        <v>lcs_score_strata_D_616_by_disability_level_3_4</v>
      </c>
    </row>
    <row r="618" spans="1:2" x14ac:dyDescent="0.35">
      <c r="A618" s="5"/>
      <c r="B618" s="1" t="str">
        <f>HYPERLINK("#'Data'!A11556", "lcs_score_strata_D_617_by_displacement_status")</f>
        <v>lcs_score_strata_D_617_by_displacement_status</v>
      </c>
    </row>
    <row r="619" spans="1:2" x14ac:dyDescent="0.35">
      <c r="A619" s="5"/>
      <c r="B619" s="1" t="str">
        <f>HYPERLINK("#'Data'!A11577", "lcs_score_strata_D_618_by_hohh_age_group")</f>
        <v>lcs_score_strata_D_618_by_hohh_age_group</v>
      </c>
    </row>
    <row r="620" spans="1:2" x14ac:dyDescent="0.35">
      <c r="A620" s="5"/>
      <c r="B620" s="1" t="str">
        <f>HYPERLINK("#'Data'!A11595", "lcs_score_strata_D_619_by_hohh_sex")</f>
        <v>lcs_score_strata_D_619_by_hohh_sex</v>
      </c>
    </row>
    <row r="621" spans="1:2" x14ac:dyDescent="0.35">
      <c r="A621" s="5"/>
      <c r="B621" s="1" t="str">
        <f>HYPERLINK("#'Data'!A11610", "lcs_score_strata_D_620_by_rural_urban")</f>
        <v>lcs_score_strata_D_620_by_rural_urban</v>
      </c>
    </row>
    <row r="622" spans="1:2" x14ac:dyDescent="0.35">
      <c r="A622" s="5" t="s">
        <v>3045</v>
      </c>
      <c r="B622" s="1" t="str">
        <f>HYPERLINK("#'Data'!A11625", "hh_assistance_only_income_strata_D_621_by_displacement_status")</f>
        <v>hh_assistance_only_income_strata_D_621_by_displacement_status</v>
      </c>
    </row>
    <row r="623" spans="1:2" x14ac:dyDescent="0.35">
      <c r="A623" s="5"/>
      <c r="B623" s="1" t="str">
        <f>HYPERLINK("#'Data'!A11646", "hh_assistance_only_income_strata_D_622_by_hohh_sex")</f>
        <v>hh_assistance_only_income_strata_D_622_by_hohh_sex</v>
      </c>
    </row>
    <row r="624" spans="1:2" x14ac:dyDescent="0.35">
      <c r="A624" s="5"/>
      <c r="B624" s="1" t="str">
        <f>HYPERLINK("#'Data'!A11661", "hh_assistance_only_income_strata_623")</f>
        <v>hh_assistance_only_income_strata_623</v>
      </c>
    </row>
    <row r="625" spans="1:2" x14ac:dyDescent="0.35">
      <c r="A625" s="5" t="s">
        <v>3046</v>
      </c>
      <c r="B625" s="1" t="str">
        <f>HYPERLINK("#'Data'!A11670", "hh_paying_debt_strata_D_624_by_displacement_status")</f>
        <v>hh_paying_debt_strata_D_624_by_displacement_status</v>
      </c>
    </row>
    <row r="626" spans="1:2" x14ac:dyDescent="0.35">
      <c r="A626" s="5"/>
      <c r="B626" s="1" t="str">
        <f>HYPERLINK("#'Data'!A11691", "hh_paying_debt_strata_D_625_by_hohh_age_group")</f>
        <v>hh_paying_debt_strata_D_625_by_hohh_age_group</v>
      </c>
    </row>
    <row r="627" spans="1:2" x14ac:dyDescent="0.35">
      <c r="A627" s="5"/>
      <c r="B627" s="1" t="str">
        <f>HYPERLINK("#'Data'!A11709", "hh_paying_debt_strata_D_626_by_hohh_sex")</f>
        <v>hh_paying_debt_strata_D_626_by_hohh_sex</v>
      </c>
    </row>
    <row r="628" spans="1:2" x14ac:dyDescent="0.35">
      <c r="A628" s="5"/>
      <c r="B628" s="1" t="str">
        <f>HYPERLINK("#'Data'!A11724", "hh_paying_debt_strata_627")</f>
        <v>hh_paying_debt_strata_627</v>
      </c>
    </row>
    <row r="629" spans="1:2" x14ac:dyDescent="0.35">
      <c r="A629" s="5" t="s">
        <v>3047</v>
      </c>
      <c r="B629" s="1" t="str">
        <f>HYPERLINK("#'Data'!A11733", "I_1_primary_income_source_strata_D_628_by_disability_level_3_4")</f>
        <v>I_1_primary_income_source_strata_D_628_by_disability_level_3_4</v>
      </c>
    </row>
    <row r="630" spans="1:2" x14ac:dyDescent="0.35">
      <c r="A630" s="5"/>
      <c r="B630" s="1" t="str">
        <f>HYPERLINK("#'Data'!A11754", "I_1_primary_income_source_strata_D_629_by_displacement_status")</f>
        <v>I_1_primary_income_source_strata_D_629_by_displacement_status</v>
      </c>
    </row>
    <row r="631" spans="1:2" x14ac:dyDescent="0.35">
      <c r="A631" s="5"/>
      <c r="B631" s="1" t="str">
        <f>HYPERLINK("#'Data'!A11775", "I_1_primary_income_source_strata_D_630_by_hh_assistance_only_income")</f>
        <v>I_1_primary_income_source_strata_D_630_by_hh_assistance_only_income</v>
      </c>
    </row>
    <row r="632" spans="1:2" x14ac:dyDescent="0.35">
      <c r="A632" s="5"/>
      <c r="B632" s="1" t="str">
        <f>HYPERLINK("#'Data'!A11790", "I_1_primary_income_source_strata_D_631_by_hh_single_gender_child")</f>
        <v>I_1_primary_income_source_strata_D_631_by_hh_single_gender_child</v>
      </c>
    </row>
    <row r="633" spans="1:2" x14ac:dyDescent="0.35">
      <c r="A633" s="5"/>
      <c r="B633" s="1" t="str">
        <f>HYPERLINK("#'Data'!A11811", "I_1_primary_income_source_strata_D_632_by_hohh_age_group")</f>
        <v>I_1_primary_income_source_strata_D_632_by_hohh_age_group</v>
      </c>
    </row>
    <row r="634" spans="1:2" x14ac:dyDescent="0.35">
      <c r="A634" s="5"/>
      <c r="B634" s="1" t="str">
        <f>HYPERLINK("#'Data'!A11829", "I_1_primary_income_source_strata_D_633_by_hohh_employment_status")</f>
        <v>I_1_primary_income_source_strata_D_633_by_hohh_employment_status</v>
      </c>
    </row>
    <row r="635" spans="1:2" x14ac:dyDescent="0.35">
      <c r="A635" s="5"/>
      <c r="B635" s="1" t="str">
        <f>HYPERLINK("#'Data'!A11862", "I_1_primary_income_source_strata_D_634_by_hohh_sex")</f>
        <v>I_1_primary_income_source_strata_D_634_by_hohh_sex</v>
      </c>
    </row>
    <row r="636" spans="1:2" x14ac:dyDescent="0.35">
      <c r="A636" s="5"/>
      <c r="B636" s="1" t="str">
        <f>HYPERLINK("#'Data'!A11877", "I_1_primary_income_source_strata_D_635_by_hohh_sex_age")</f>
        <v>I_1_primary_income_source_strata_D_635_by_hohh_sex_age</v>
      </c>
    </row>
    <row r="637" spans="1:2" x14ac:dyDescent="0.35">
      <c r="A637" s="5"/>
      <c r="B637" s="1" t="str">
        <f>HYPERLINK("#'Data'!A11907", "I_1_primary_income_source_strata_D_636_by_hohh_sex_disability")</f>
        <v>I_1_primary_income_source_strata_D_636_by_hohh_sex_disability</v>
      </c>
    </row>
    <row r="638" spans="1:2" x14ac:dyDescent="0.35">
      <c r="A638" s="5"/>
      <c r="B638" s="1" t="str">
        <f>HYPERLINK("#'Data'!A11946", "I_1_primary_income_source_strata_D_637_by_hohh_sex_displacement")</f>
        <v>I_1_primary_income_source_strata_D_637_by_hohh_sex_displacement</v>
      </c>
    </row>
    <row r="639" spans="1:2" x14ac:dyDescent="0.35">
      <c r="A639" s="5"/>
      <c r="B639" s="1" t="str">
        <f>HYPERLINK("#'Data'!A11985", "I_1_primary_income_source_strata_D_638_by_rural_urban")</f>
        <v>I_1_primary_income_source_strata_D_638_by_rural_urban</v>
      </c>
    </row>
    <row r="640" spans="1:2" x14ac:dyDescent="0.35">
      <c r="A640" s="5"/>
      <c r="B640" s="1" t="str">
        <f>HYPERLINK("#'Data'!A12000", "I_1_primary_income_source_strata_639")</f>
        <v>I_1_primary_income_source_strata_639</v>
      </c>
    </row>
    <row r="641" spans="1:2" x14ac:dyDescent="0.35">
      <c r="A641" s="5" t="s">
        <v>3048</v>
      </c>
      <c r="B641" s="1" t="str">
        <f>HYPERLINK("#'Data'!A12009", "I_6_challenges_obtaining_money_strata_D_640_by_disability_level_3_4")</f>
        <v>I_6_challenges_obtaining_money_strata_D_640_by_disability_level_3_4</v>
      </c>
    </row>
    <row r="642" spans="1:2" x14ac:dyDescent="0.35">
      <c r="A642" s="5"/>
      <c r="B642" s="1" t="str">
        <f>HYPERLINK("#'Data'!A12030", "I_6_challenges_obtaining_money_strata_D_641_by_displacement_status")</f>
        <v>I_6_challenges_obtaining_money_strata_D_641_by_displacement_status</v>
      </c>
    </row>
    <row r="643" spans="1:2" x14ac:dyDescent="0.35">
      <c r="A643" s="5"/>
      <c r="B643" s="1" t="str">
        <f>HYPERLINK("#'Data'!A12051", "I_6_challenges_obtaining_money_strata_D_642_by_employed_or_not")</f>
        <v>I_6_challenges_obtaining_money_strata_D_642_by_employed_or_not</v>
      </c>
    </row>
    <row r="644" spans="1:2" x14ac:dyDescent="0.35">
      <c r="A644" s="5"/>
      <c r="B644" s="1" t="str">
        <f>HYPERLINK("#'Data'!A12066", "I_6_challenges_obtaining_money_strata_D_643_by_hh_single_gender_child")</f>
        <v>I_6_challenges_obtaining_money_strata_D_643_by_hh_single_gender_child</v>
      </c>
    </row>
    <row r="645" spans="1:2" x14ac:dyDescent="0.35">
      <c r="A645" s="5"/>
      <c r="B645" s="1" t="str">
        <f>HYPERLINK("#'Data'!A12087", "I_6_challenges_obtaining_money_strata_D_644_by_hohh_age_group")</f>
        <v>I_6_challenges_obtaining_money_strata_D_644_by_hohh_age_group</v>
      </c>
    </row>
    <row r="646" spans="1:2" x14ac:dyDescent="0.35">
      <c r="A646" s="5"/>
      <c r="B646" s="1" t="str">
        <f>HYPERLINK("#'Data'!A12105", "I_6_challenges_obtaining_money_strata_D_645_by_hohh_employment_status")</f>
        <v>I_6_challenges_obtaining_money_strata_D_645_by_hohh_employment_status</v>
      </c>
    </row>
    <row r="647" spans="1:2" x14ac:dyDescent="0.35">
      <c r="A647" s="5"/>
      <c r="B647" s="1" t="str">
        <f>HYPERLINK("#'Data'!A12138", "I_6_challenges_obtaining_money_strata_D_646_by_hohh_sex")</f>
        <v>I_6_challenges_obtaining_money_strata_D_646_by_hohh_sex</v>
      </c>
    </row>
    <row r="648" spans="1:2" x14ac:dyDescent="0.35">
      <c r="A648" s="5"/>
      <c r="B648" s="1" t="str">
        <f>HYPERLINK("#'Data'!A12153", "I_6_challenges_obtaining_money_strata_D_647_by_hohh_sex_age")</f>
        <v>I_6_challenges_obtaining_money_strata_D_647_by_hohh_sex_age</v>
      </c>
    </row>
    <row r="649" spans="1:2" x14ac:dyDescent="0.35">
      <c r="A649" s="5"/>
      <c r="B649" s="1" t="str">
        <f>HYPERLINK("#'Data'!A12183", "I_6_challenges_obtaining_money_strata_D_648_by_hohh_sex_disability")</f>
        <v>I_6_challenges_obtaining_money_strata_D_648_by_hohh_sex_disability</v>
      </c>
    </row>
    <row r="650" spans="1:2" x14ac:dyDescent="0.35">
      <c r="A650" s="5"/>
      <c r="B650" s="1" t="str">
        <f>HYPERLINK("#'Data'!A12222", "I_6_challenges_obtaining_money_strata_D_649_by_hohh_sex_displacement")</f>
        <v>I_6_challenges_obtaining_money_strata_D_649_by_hohh_sex_displacement</v>
      </c>
    </row>
    <row r="651" spans="1:2" x14ac:dyDescent="0.35">
      <c r="A651" s="5"/>
      <c r="B651" s="1" t="str">
        <f>HYPERLINK("#'Data'!A12261", "I_6_challenges_obtaining_money_strata_D_650_by_rural_urban")</f>
        <v>I_6_challenges_obtaining_money_strata_D_650_by_rural_urban</v>
      </c>
    </row>
    <row r="652" spans="1:2" x14ac:dyDescent="0.35">
      <c r="A652" s="5"/>
      <c r="B652" s="1" t="str">
        <f>HYPERLINK("#'Data'!A12276", "I_6_challenges_obtaining_money_strata_651")</f>
        <v>I_6_challenges_obtaining_money_strata_651</v>
      </c>
    </row>
    <row r="653" spans="1:2" x14ac:dyDescent="0.35">
      <c r="A653" s="5" t="s">
        <v>3049</v>
      </c>
      <c r="B653" s="1" t="str">
        <f>HYPERLINK("#'Data'!A12285", "I_7_challenges_obtaining_money_type_strata_D_652_by_disability_level_3_4")</f>
        <v>I_7_challenges_obtaining_money_type_strata_D_652_by_disability_level_3_4</v>
      </c>
    </row>
    <row r="654" spans="1:2" x14ac:dyDescent="0.35">
      <c r="A654" s="5"/>
      <c r="B654" s="1" t="str">
        <f>HYPERLINK("#'Data'!A12306", "I_7_challenges_obtaining_money_type_strata_D_653_by_displacement_status")</f>
        <v>I_7_challenges_obtaining_money_type_strata_D_653_by_displacement_status</v>
      </c>
    </row>
    <row r="655" spans="1:2" x14ac:dyDescent="0.35">
      <c r="A655" s="5"/>
      <c r="B655" s="1" t="str">
        <f>HYPERLINK("#'Data'!A12327", "I_7_challenges_obtaining_money_type_strata_D_654_by_employed_or_not")</f>
        <v>I_7_challenges_obtaining_money_type_strata_D_654_by_employed_or_not</v>
      </c>
    </row>
    <row r="656" spans="1:2" x14ac:dyDescent="0.35">
      <c r="A656" s="5"/>
      <c r="B656" s="1" t="str">
        <f>HYPERLINK("#'Data'!A12342", "I_7_challenges_obtaining_money_type_strata_D_655_by_hh_single_gender_child")</f>
        <v>I_7_challenges_obtaining_money_type_strata_D_655_by_hh_single_gender_child</v>
      </c>
    </row>
    <row r="657" spans="1:2" x14ac:dyDescent="0.35">
      <c r="A657" s="5"/>
      <c r="B657" s="1" t="str">
        <f>HYPERLINK("#'Data'!A12362", "I_7_challenges_obtaining_money_type_strata_D_656_by_hohh_age_group")</f>
        <v>I_7_challenges_obtaining_money_type_strata_D_656_by_hohh_age_group</v>
      </c>
    </row>
    <row r="658" spans="1:2" x14ac:dyDescent="0.35">
      <c r="A658" s="5"/>
      <c r="B658" s="1" t="str">
        <f>HYPERLINK("#'Data'!A12377", "I_7_challenges_obtaining_money_type_strata_D_657_by_hohh_employment_status")</f>
        <v>I_7_challenges_obtaining_money_type_strata_D_657_by_hohh_employment_status</v>
      </c>
    </row>
    <row r="659" spans="1:2" x14ac:dyDescent="0.35">
      <c r="A659" s="5"/>
      <c r="B659" s="1" t="str">
        <f>HYPERLINK("#'Data'!A12410", "I_7_challenges_obtaining_money_type_strata_D_658_by_hohh_sex")</f>
        <v>I_7_challenges_obtaining_money_type_strata_D_658_by_hohh_sex</v>
      </c>
    </row>
    <row r="660" spans="1:2" x14ac:dyDescent="0.35">
      <c r="A660" s="5"/>
      <c r="B660" s="1" t="str">
        <f>HYPERLINK("#'Data'!A12425", "I_7_challenges_obtaining_money_type_strata_D_659_by_hohh_sex_age")</f>
        <v>I_7_challenges_obtaining_money_type_strata_D_659_by_hohh_sex_age</v>
      </c>
    </row>
    <row r="661" spans="1:2" x14ac:dyDescent="0.35">
      <c r="A661" s="5"/>
      <c r="B661" s="1" t="str">
        <f>HYPERLINK("#'Data'!A12452", "I_7_challenges_obtaining_money_type_strata_D_660_by_hohh_sex_disability")</f>
        <v>I_7_challenges_obtaining_money_type_strata_D_660_by_hohh_sex_disability</v>
      </c>
    </row>
    <row r="662" spans="1:2" x14ac:dyDescent="0.35">
      <c r="A662" s="5"/>
      <c r="B662" s="1" t="str">
        <f>HYPERLINK("#'Data'!A12491", "I_7_challenges_obtaining_money_type_strata_D_661_by_hohh_sex_displacement")</f>
        <v>I_7_challenges_obtaining_money_type_strata_D_661_by_hohh_sex_displacement</v>
      </c>
    </row>
    <row r="663" spans="1:2" x14ac:dyDescent="0.35">
      <c r="A663" s="5"/>
      <c r="B663" s="1" t="str">
        <f>HYPERLINK("#'Data'!A12530", "I_7_challenges_obtaining_money_type_strata_D_662_by_rural_urban")</f>
        <v>I_7_challenges_obtaining_money_type_strata_D_662_by_rural_urban</v>
      </c>
    </row>
    <row r="664" spans="1:2" x14ac:dyDescent="0.35">
      <c r="A664" s="5"/>
      <c r="B664" s="1" t="str">
        <f>HYPERLINK("#'Data'!A12545", "I_7_challenges_obtaining_money_type_strata_663")</f>
        <v>I_7_challenges_obtaining_money_type_strata_663</v>
      </c>
    </row>
    <row r="665" spans="1:2" x14ac:dyDescent="0.35">
      <c r="A665" s="5" t="s">
        <v>3050</v>
      </c>
      <c r="B665" s="1" t="str">
        <f>HYPERLINK("#'Data'!A12554", "total_expenditures_strata_D_664_by_disability_level_3_4")</f>
        <v>total_expenditures_strata_D_664_by_disability_level_3_4</v>
      </c>
    </row>
    <row r="666" spans="1:2" x14ac:dyDescent="0.35">
      <c r="A666" s="5"/>
      <c r="B666" s="1" t="str">
        <f>HYPERLINK("#'Data'!A12575", "total_expenditures_strata_D_665_by_displacement_status")</f>
        <v>total_expenditures_strata_D_665_by_displacement_status</v>
      </c>
    </row>
    <row r="667" spans="1:2" x14ac:dyDescent="0.35">
      <c r="A667" s="5"/>
      <c r="B667" s="1" t="str">
        <f>HYPERLINK("#'Data'!A12596", "total_expenditures_strata_D_666_by_hh_size_group")</f>
        <v>total_expenditures_strata_D_666_by_hh_size_group</v>
      </c>
    </row>
    <row r="668" spans="1:2" x14ac:dyDescent="0.35">
      <c r="A668" s="5"/>
      <c r="B668" s="1" t="str">
        <f>HYPERLINK("#'Data'!A12617", "total_expenditures_strata_D_667_by_hohh_sex")</f>
        <v>total_expenditures_strata_D_667_by_hohh_sex</v>
      </c>
    </row>
    <row r="669" spans="1:2" x14ac:dyDescent="0.35">
      <c r="A669" s="5"/>
      <c r="B669" s="1" t="str">
        <f>HYPERLINK("#'Data'!A12632", "total_expenditures_strata_D_668_by_hohh_sex_age")</f>
        <v>total_expenditures_strata_D_668_by_hohh_sex_age</v>
      </c>
    </row>
    <row r="670" spans="1:2" x14ac:dyDescent="0.35">
      <c r="A670" s="5"/>
      <c r="B670" s="1" t="str">
        <f>HYPERLINK("#'Data'!A12662", "total_expenditures_strata_D_669_by_hohh_sex_disability")</f>
        <v>total_expenditures_strata_D_669_by_hohh_sex_disability</v>
      </c>
    </row>
    <row r="671" spans="1:2" x14ac:dyDescent="0.35">
      <c r="A671" s="5"/>
      <c r="B671" s="1" t="str">
        <f>HYPERLINK("#'Data'!A12701", "total_expenditures_strata_D_670_by_hohh_sex_displacement")</f>
        <v>total_expenditures_strata_D_670_by_hohh_sex_displacement</v>
      </c>
    </row>
    <row r="672" spans="1:2" x14ac:dyDescent="0.35">
      <c r="A672" s="5"/>
      <c r="B672" s="1" t="str">
        <f>HYPERLINK("#'Data'!A12740", "total_expenditures_strata_D_671_by_rural_urban")</f>
        <v>total_expenditures_strata_D_671_by_rural_urban</v>
      </c>
    </row>
    <row r="673" spans="1:2" x14ac:dyDescent="0.35">
      <c r="A673" s="5"/>
      <c r="B673" s="1" t="str">
        <f>HYPERLINK("#'Data'!A12755", "total_expenditures_strata_672")</f>
        <v>total_expenditures_strata_672</v>
      </c>
    </row>
    <row r="674" spans="1:2" x14ac:dyDescent="0.35">
      <c r="A674" s="5" t="s">
        <v>3051</v>
      </c>
      <c r="B674" s="1" t="str">
        <f>HYPERLINK("#'Data'!A12764", "total_income_strata_D_673_by_disability_level_3_4")</f>
        <v>total_income_strata_D_673_by_disability_level_3_4</v>
      </c>
    </row>
    <row r="675" spans="1:2" x14ac:dyDescent="0.35">
      <c r="A675" s="5"/>
      <c r="B675" s="1" t="str">
        <f>HYPERLINK("#'Data'!A12785", "total_income_strata_D_674_by_displacement_status")</f>
        <v>total_income_strata_D_674_by_displacement_status</v>
      </c>
    </row>
    <row r="676" spans="1:2" x14ac:dyDescent="0.35">
      <c r="A676" s="5"/>
      <c r="B676" s="1" t="str">
        <f>HYPERLINK("#'Data'!A12806", "total_income_strata_D_675_by_hh_size_group")</f>
        <v>total_income_strata_D_675_by_hh_size_group</v>
      </c>
    </row>
    <row r="677" spans="1:2" x14ac:dyDescent="0.35">
      <c r="A677" s="5"/>
      <c r="B677" s="1" t="str">
        <f>HYPERLINK("#'Data'!A12827", "total_income_strata_D_676_by_hohh_sex")</f>
        <v>total_income_strata_D_676_by_hohh_sex</v>
      </c>
    </row>
    <row r="678" spans="1:2" x14ac:dyDescent="0.35">
      <c r="A678" s="5"/>
      <c r="B678" s="1" t="str">
        <f>HYPERLINK("#'Data'!A12842", "total_income_strata_D_677_by_hohh_sex_age")</f>
        <v>total_income_strata_D_677_by_hohh_sex_age</v>
      </c>
    </row>
    <row r="679" spans="1:2" x14ac:dyDescent="0.35">
      <c r="A679" s="5"/>
      <c r="B679" s="1" t="str">
        <f>HYPERLINK("#'Data'!A12872", "total_income_strata_D_678_by_hohh_sex_disability")</f>
        <v>total_income_strata_D_678_by_hohh_sex_disability</v>
      </c>
    </row>
    <row r="680" spans="1:2" x14ac:dyDescent="0.35">
      <c r="A680" s="5"/>
      <c r="B680" s="1" t="str">
        <f>HYPERLINK("#'Data'!A12911", "total_income_strata_D_679_by_hohh_sex_displacement")</f>
        <v>total_income_strata_D_679_by_hohh_sex_displacement</v>
      </c>
    </row>
    <row r="681" spans="1:2" x14ac:dyDescent="0.35">
      <c r="A681" s="5"/>
      <c r="B681" s="1" t="str">
        <f>HYPERLINK("#'Data'!A12950", "total_income_strata_D_680_by_rural_urban")</f>
        <v>total_income_strata_D_680_by_rural_urban</v>
      </c>
    </row>
    <row r="682" spans="1:2" x14ac:dyDescent="0.35">
      <c r="A682" s="5"/>
      <c r="B682" s="1" t="str">
        <f>HYPERLINK("#'Data'!A12965", "total_income_strata_681")</f>
        <v>total_income_strata_681</v>
      </c>
    </row>
    <row r="683" spans="1:2" x14ac:dyDescent="0.35">
      <c r="A683" s="5" t="s">
        <v>3052</v>
      </c>
      <c r="B683" s="1" t="str">
        <f>HYPERLINK("#'Data'!A12974", "J_12_1_mental_health_condition_18_strata_D_682_by_hohh_sex")</f>
        <v>J_12_1_mental_health_condition_18_strata_D_682_by_hohh_sex</v>
      </c>
    </row>
    <row r="684" spans="1:2" x14ac:dyDescent="0.35">
      <c r="A684" s="5"/>
      <c r="B684" s="1" t="str">
        <f>HYPERLINK("#'Data'!A12989", "J_12_1_mental_health_condition_18_strata_D_683_by_hohh_sex_displacement")</f>
        <v>J_12_1_mental_health_condition_18_strata_D_683_by_hohh_sex_displacement</v>
      </c>
    </row>
    <row r="685" spans="1:2" x14ac:dyDescent="0.35">
      <c r="A685" s="5" t="s">
        <v>3053</v>
      </c>
      <c r="B685" s="1" t="str">
        <f>HYPERLINK("#'Data'!A13021", "J_12_2_mental_health_condition_18_60_strata_D_684_by_hohh_sex")</f>
        <v>J_12_2_mental_health_condition_18_60_strata_D_684_by_hohh_sex</v>
      </c>
    </row>
    <row r="686" spans="1:2" x14ac:dyDescent="0.35">
      <c r="A686" s="5"/>
      <c r="B686" s="1" t="str">
        <f>HYPERLINK("#'Data'!A13036", "J_12_2_mental_health_condition_18_60_strata_D_685_by_hohh_sex_displacement")</f>
        <v>J_12_2_mental_health_condition_18_60_strata_D_685_by_hohh_sex_displacement</v>
      </c>
    </row>
    <row r="687" spans="1:2" x14ac:dyDescent="0.35">
      <c r="A687" s="5" t="s">
        <v>3054</v>
      </c>
      <c r="B687" s="1" t="str">
        <f>HYPERLINK("#'Data'!A13072", "J_12_3_mental_health_condition_60_strata_D_686_by_hohh_sex")</f>
        <v>J_12_3_mental_health_condition_60_strata_D_686_by_hohh_sex</v>
      </c>
    </row>
    <row r="688" spans="1:2" x14ac:dyDescent="0.35">
      <c r="A688" s="5"/>
      <c r="B688" s="1" t="str">
        <f>HYPERLINK("#'Data'!A13087", "J_12_3_mental_health_condition_60_strata_D_687_by_hohh_sex_displacement")</f>
        <v>J_12_3_mental_health_condition_60_strata_D_687_by_hohh_sex_displacement</v>
      </c>
    </row>
    <row r="689" spans="1:2" x14ac:dyDescent="0.35">
      <c r="A689" s="5" t="s">
        <v>3055</v>
      </c>
      <c r="B689" s="1" t="str">
        <f>HYPERLINK("#'Data'!A13117", "J_12_mental_health_condition_strata_D_688_by_disability_level_3_4")</f>
        <v>J_12_mental_health_condition_strata_D_688_by_disability_level_3_4</v>
      </c>
    </row>
    <row r="690" spans="1:2" x14ac:dyDescent="0.35">
      <c r="A690" s="5"/>
      <c r="B690" s="1" t="str">
        <f>HYPERLINK("#'Data'!A13138", "J_12_mental_health_condition_strata_D_689_by_displacement_status")</f>
        <v>J_12_mental_health_condition_strata_D_689_by_displacement_status</v>
      </c>
    </row>
    <row r="691" spans="1:2" x14ac:dyDescent="0.35">
      <c r="A691" s="5"/>
      <c r="B691" s="1" t="str">
        <f>HYPERLINK("#'Data'!A13159", "J_12_mental_health_condition_strata_D_690_by_hh_size_group")</f>
        <v>J_12_mental_health_condition_strata_D_690_by_hh_size_group</v>
      </c>
    </row>
    <row r="692" spans="1:2" x14ac:dyDescent="0.35">
      <c r="A692" s="5"/>
      <c r="B692" s="1" t="str">
        <f>HYPERLINK("#'Data'!A13179", "J_12_mental_health_condition_strata_D_691_by_hohh_age_group")</f>
        <v>J_12_mental_health_condition_strata_D_691_by_hohh_age_group</v>
      </c>
    </row>
    <row r="693" spans="1:2" x14ac:dyDescent="0.35">
      <c r="A693" s="5"/>
      <c r="B693" s="1" t="str">
        <f>HYPERLINK("#'Data'!A13197", "J_12_mental_health_condition_strata_D_692_by_hohh_sex")</f>
        <v>J_12_mental_health_condition_strata_D_692_by_hohh_sex</v>
      </c>
    </row>
    <row r="694" spans="1:2" x14ac:dyDescent="0.35">
      <c r="A694" s="5"/>
      <c r="B694" s="1" t="str">
        <f>HYPERLINK("#'Data'!A13212", "J_12_mental_health_condition_strata_D_693_by_hohh_sex_displacement")</f>
        <v>J_12_mental_health_condition_strata_D_693_by_hohh_sex_displacement</v>
      </c>
    </row>
    <row r="695" spans="1:2" x14ac:dyDescent="0.35">
      <c r="A695" s="5"/>
      <c r="B695" s="1" t="str">
        <f>HYPERLINK("#'Data'!A13251", "J_12_mental_health_condition_strata_D_694_by_rural_urban")</f>
        <v>J_12_mental_health_condition_strata_D_694_by_rural_urban</v>
      </c>
    </row>
    <row r="696" spans="1:2" x14ac:dyDescent="0.35">
      <c r="A696" s="5"/>
      <c r="B696" s="1" t="str">
        <f>HYPERLINK("#'Data'!A13266", "J_12_mental_health_condition_strata_695")</f>
        <v>J_12_mental_health_condition_strata_695</v>
      </c>
    </row>
    <row r="697" spans="1:2" x14ac:dyDescent="0.35">
      <c r="A697" s="5" t="s">
        <v>3056</v>
      </c>
      <c r="B697" s="1" t="str">
        <f>HYPERLINK("#'Data'!A13275", "J_13_mental_health_condition_access_strata_D_696_by_disability_level_3_4")</f>
        <v>J_13_mental_health_condition_access_strata_D_696_by_disability_level_3_4</v>
      </c>
    </row>
    <row r="698" spans="1:2" x14ac:dyDescent="0.35">
      <c r="A698" s="5"/>
      <c r="B698" s="1" t="str">
        <f>HYPERLINK("#'Data'!A13296", "J_13_mental_health_condition_access_strata_D_697_by_displacement_status")</f>
        <v>J_13_mental_health_condition_access_strata_D_697_by_displacement_status</v>
      </c>
    </row>
    <row r="699" spans="1:2" x14ac:dyDescent="0.35">
      <c r="A699" s="5"/>
      <c r="B699" s="1" t="str">
        <f>HYPERLINK("#'Data'!A13317", "J_13_mental_health_condition_access_strata_D_698_by_hohh_age_group")</f>
        <v>J_13_mental_health_condition_access_strata_D_698_by_hohh_age_group</v>
      </c>
    </row>
    <row r="700" spans="1:2" x14ac:dyDescent="0.35">
      <c r="A700" s="5"/>
      <c r="B700" s="1" t="str">
        <f>HYPERLINK("#'Data'!A13332", "J_13_mental_health_condition_access_strata_D_699_by_hohh_sex")</f>
        <v>J_13_mental_health_condition_access_strata_D_699_by_hohh_sex</v>
      </c>
    </row>
    <row r="701" spans="1:2" x14ac:dyDescent="0.35">
      <c r="A701" s="5"/>
      <c r="B701" s="1" t="str">
        <f>HYPERLINK("#'Data'!A13347", "J_13_mental_health_condition_access_strata_D_700_by_hohh_sex_displacement")</f>
        <v>J_13_mental_health_condition_access_strata_D_700_by_hohh_sex_displacement</v>
      </c>
    </row>
    <row r="702" spans="1:2" x14ac:dyDescent="0.35">
      <c r="A702" s="5"/>
      <c r="B702" s="1" t="str">
        <f>HYPERLINK("#'Data'!A13384", "J_13_mental_health_condition_access_strata_D_701_by_rural_urban")</f>
        <v>J_13_mental_health_condition_access_strata_D_701_by_rural_urban</v>
      </c>
    </row>
    <row r="703" spans="1:2" x14ac:dyDescent="0.35">
      <c r="A703" s="5"/>
      <c r="B703" s="1" t="str">
        <f>HYPERLINK("#'Data'!A13399", "J_13_mental_health_condition_access_strata_702")</f>
        <v>J_13_mental_health_condition_access_strata_702</v>
      </c>
    </row>
    <row r="704" spans="1:2" x14ac:dyDescent="0.35">
      <c r="A704" s="5" t="s">
        <v>3057</v>
      </c>
      <c r="B704" s="1" t="str">
        <f>HYPERLINK("#'Data'!A13408", "J_14_mental_health_condition_access_reason_strata_D_703_by_disability_level_3_4")</f>
        <v>J_14_mental_health_condition_access_reason_strata_D_703_by_disability_level_3_4</v>
      </c>
    </row>
    <row r="705" spans="1:2" x14ac:dyDescent="0.35">
      <c r="A705" s="5"/>
      <c r="B705" s="1" t="str">
        <f>HYPERLINK("#'Data'!A13429", "J_14_mental_health_condition_access_reason_strata_D_704_by_displacement_status")</f>
        <v>J_14_mental_health_condition_access_reason_strata_D_704_by_displacement_status</v>
      </c>
    </row>
    <row r="706" spans="1:2" x14ac:dyDescent="0.35">
      <c r="A706" s="5"/>
      <c r="B706" s="1" t="str">
        <f>HYPERLINK("#'Data'!A13449", "J_14_mental_health_condition_access_reason_strata_D_705_by_hohh_age_group")</f>
        <v>J_14_mental_health_condition_access_reason_strata_D_705_by_hohh_age_group</v>
      </c>
    </row>
    <row r="707" spans="1:2" x14ac:dyDescent="0.35">
      <c r="A707" s="5"/>
      <c r="B707" s="1" t="str">
        <f>HYPERLINK("#'Data'!A13464", "J_14_mental_health_condition_access_reason_strata_D_706_by_hohh_sex")</f>
        <v>J_14_mental_health_condition_access_reason_strata_D_706_by_hohh_sex</v>
      </c>
    </row>
    <row r="708" spans="1:2" x14ac:dyDescent="0.35">
      <c r="A708" s="5"/>
      <c r="B708" s="1" t="str">
        <f>HYPERLINK("#'Data'!A13479", "J_14_mental_health_condition_access_reason_strata_D_707_by_hohh_sex_displacement")</f>
        <v>J_14_mental_health_condition_access_reason_strata_D_707_by_hohh_sex_displacement</v>
      </c>
    </row>
    <row r="709" spans="1:2" x14ac:dyDescent="0.35">
      <c r="A709" s="5"/>
      <c r="B709" s="1" t="str">
        <f>HYPERLINK("#'Data'!A13511", "J_14_mental_health_condition_access_reason_strata_D_708_by_rural_urban")</f>
        <v>J_14_mental_health_condition_access_reason_strata_D_708_by_rural_urban</v>
      </c>
    </row>
    <row r="710" spans="1:2" x14ac:dyDescent="0.35">
      <c r="A710" s="5"/>
      <c r="B710" s="1" t="str">
        <f>HYPERLINK("#'Data'!A13526", "J_14_mental_health_condition_access_reason_strata_709")</f>
        <v>J_14_mental_health_condition_access_reason_strata_709</v>
      </c>
    </row>
    <row r="711" spans="1:2" x14ac:dyDescent="0.35">
      <c r="A711" s="5" t="s">
        <v>2960</v>
      </c>
      <c r="B711" s="1" t="str">
        <f>HYPERLINK("#'Data'!A13535", "K_13_services_mhpss_strata_D_710_by_disability_children")</f>
        <v>K_13_services_mhpss_strata_D_710_by_disability_children</v>
      </c>
    </row>
    <row r="712" spans="1:2" x14ac:dyDescent="0.35">
      <c r="A712" s="5"/>
      <c r="B712" s="1" t="str">
        <f>HYPERLINK("#'Data'!A13556", "K_13_services_mhpss_strata_D_711_by_disability_level_3_4")</f>
        <v>K_13_services_mhpss_strata_D_711_by_disability_level_3_4</v>
      </c>
    </row>
    <row r="713" spans="1:2" x14ac:dyDescent="0.35">
      <c r="A713" s="5"/>
      <c r="B713" s="1" t="str">
        <f>HYPERLINK("#'Data'!A13577", "K_13_services_mhpss_strata_D_712_by_hohh_age_group")</f>
        <v>K_13_services_mhpss_strata_D_712_by_hohh_age_group</v>
      </c>
    </row>
    <row r="714" spans="1:2" x14ac:dyDescent="0.35">
      <c r="A714" s="5"/>
      <c r="B714" s="1" t="str">
        <f>HYPERLINK("#'Data'!A13595", "K_13_services_mhpss_strata_D_713_by_hohh_sex")</f>
        <v>K_13_services_mhpss_strata_D_713_by_hohh_sex</v>
      </c>
    </row>
    <row r="715" spans="1:2" x14ac:dyDescent="0.35">
      <c r="A715" s="5"/>
      <c r="B715" s="1" t="str">
        <f>HYPERLINK("#'Data'!A13610", "K_13_services_mhpss_strata_D_714_by_hohh_sex_age")</f>
        <v>K_13_services_mhpss_strata_D_714_by_hohh_sex_age</v>
      </c>
    </row>
    <row r="716" spans="1:2" x14ac:dyDescent="0.35">
      <c r="A716" s="5"/>
      <c r="B716" s="1" t="str">
        <f>HYPERLINK("#'Data'!A13640", "K_13_services_mhpss_strata_D_715_by_hohh_sex_disability")</f>
        <v>K_13_services_mhpss_strata_D_715_by_hohh_sex_disability</v>
      </c>
    </row>
    <row r="717" spans="1:2" x14ac:dyDescent="0.35">
      <c r="A717" s="5"/>
      <c r="B717" s="1" t="str">
        <f>HYPERLINK("#'Data'!A13679", "K_13_services_mhpss_strata_D_716_by_hohh_sex_displacement")</f>
        <v>K_13_services_mhpss_strata_D_716_by_hohh_sex_displacement</v>
      </c>
    </row>
    <row r="718" spans="1:2" x14ac:dyDescent="0.35">
      <c r="A718" s="5"/>
      <c r="B718" s="1" t="str">
        <f>HYPERLINK("#'Data'!A13718", "K_13_services_mhpss_strata_D_717_by_rural_urban")</f>
        <v>K_13_services_mhpss_strata_D_717_by_rural_urban</v>
      </c>
    </row>
    <row r="719" spans="1:2" x14ac:dyDescent="0.35">
      <c r="A719" s="5"/>
      <c r="B719" s="1" t="str">
        <f>HYPERLINK("#'Data'!A13733", "K_13_services_mhpss_strata_718")</f>
        <v>K_13_services_mhpss_strata_718</v>
      </c>
    </row>
    <row r="720" spans="1:2" x14ac:dyDescent="0.35">
      <c r="A720" s="5" t="s">
        <v>3058</v>
      </c>
      <c r="B720" s="1" t="str">
        <f>HYPERLINK("#'Data'!A13742", "K_14_mhpss_services_barriers_strata_D_719_by_disability_children")</f>
        <v>K_14_mhpss_services_barriers_strata_D_719_by_disability_children</v>
      </c>
    </row>
    <row r="721" spans="1:2" x14ac:dyDescent="0.35">
      <c r="A721" s="5"/>
      <c r="B721" s="1" t="str">
        <f>HYPERLINK("#'Data'!A13763", "K_14_mhpss_services_barriers_strata_D_720_by_disability_level_3_4")</f>
        <v>K_14_mhpss_services_barriers_strata_D_720_by_disability_level_3_4</v>
      </c>
    </row>
    <row r="722" spans="1:2" x14ac:dyDescent="0.35">
      <c r="A722" s="5"/>
      <c r="B722" s="1" t="str">
        <f>HYPERLINK("#'Data'!A13784", "K_14_mhpss_services_barriers_strata_D_721_by_hohh_age_group")</f>
        <v>K_14_mhpss_services_barriers_strata_D_721_by_hohh_age_group</v>
      </c>
    </row>
    <row r="723" spans="1:2" x14ac:dyDescent="0.35">
      <c r="A723" s="5"/>
      <c r="B723" s="1" t="str">
        <f>HYPERLINK("#'Data'!A13801", "K_14_mhpss_services_barriers_strata_D_722_by_hohh_sex")</f>
        <v>K_14_mhpss_services_barriers_strata_D_722_by_hohh_sex</v>
      </c>
    </row>
    <row r="724" spans="1:2" x14ac:dyDescent="0.35">
      <c r="A724" s="5"/>
      <c r="B724" s="1" t="str">
        <f>HYPERLINK("#'Data'!A13816", "K_14_mhpss_services_barriers_strata_D_723_by_hohh_sex_age")</f>
        <v>K_14_mhpss_services_barriers_strata_D_723_by_hohh_sex_age</v>
      </c>
    </row>
    <row r="725" spans="1:2" x14ac:dyDescent="0.35">
      <c r="A725" s="5"/>
      <c r="B725" s="1" t="str">
        <f>HYPERLINK("#'Data'!A13845", "K_14_mhpss_services_barriers_strata_D_724_by_hohh_sex_disability")</f>
        <v>K_14_mhpss_services_barriers_strata_D_724_by_hohh_sex_disability</v>
      </c>
    </row>
    <row r="726" spans="1:2" x14ac:dyDescent="0.35">
      <c r="A726" s="5"/>
      <c r="B726" s="1" t="str">
        <f>HYPERLINK("#'Data'!A13884", "K_14_mhpss_services_barriers_strata_D_725_by_hohh_sex_displacement")</f>
        <v>K_14_mhpss_services_barriers_strata_D_725_by_hohh_sex_displacement</v>
      </c>
    </row>
    <row r="727" spans="1:2" x14ac:dyDescent="0.35">
      <c r="A727" s="5"/>
      <c r="B727" s="1" t="str">
        <f>HYPERLINK("#'Data'!A13923", "K_14_mhpss_services_barriers_strata_D_726_by_rural_urban")</f>
        <v>K_14_mhpss_services_barriers_strata_D_726_by_rural_urban</v>
      </c>
    </row>
    <row r="728" spans="1:2" x14ac:dyDescent="0.35">
      <c r="A728" s="5"/>
      <c r="B728" s="1" t="str">
        <f>HYPERLINK("#'Data'!A13938", "K_14_mhpss_services_barriers_strata_727")</f>
        <v>K_14_mhpss_services_barriers_strata_727</v>
      </c>
    </row>
    <row r="729" spans="1:2" x14ac:dyDescent="0.35">
      <c r="A729" s="5" t="s">
        <v>3059</v>
      </c>
      <c r="B729" s="1" t="str">
        <f>HYPERLINK("#'Data'!A13947", "K_10_concerns_women_location_strata_D_728_by_disability_level_3_4")</f>
        <v>K_10_concerns_women_location_strata_D_728_by_disability_level_3_4</v>
      </c>
    </row>
    <row r="730" spans="1:2" x14ac:dyDescent="0.35">
      <c r="A730" s="5"/>
      <c r="B730" s="1" t="str">
        <f>HYPERLINK("#'Data'!A13968", "K_10_concerns_women_location_strata_D_729_by_displacement_status")</f>
        <v>K_10_concerns_women_location_strata_D_729_by_displacement_status</v>
      </c>
    </row>
    <row r="731" spans="1:2" x14ac:dyDescent="0.35">
      <c r="A731" s="5"/>
      <c r="B731" s="1" t="str">
        <f>HYPERLINK("#'Data'!A13989", "K_10_concerns_women_location_strata_D_730_by_displacement_status")</f>
        <v>K_10_concerns_women_location_strata_D_730_by_displacement_status</v>
      </c>
    </row>
    <row r="732" spans="1:2" x14ac:dyDescent="0.35">
      <c r="A732" s="5"/>
      <c r="B732" s="1" t="str">
        <f>HYPERLINK("#'Data'!A14010", "K_10_concerns_women_location_strata_D_731_by_hh_with_single_parent")</f>
        <v>K_10_concerns_women_location_strata_D_731_by_hh_with_single_parent</v>
      </c>
    </row>
    <row r="733" spans="1:2" x14ac:dyDescent="0.35">
      <c r="A733" s="5"/>
      <c r="B733" s="1" t="str">
        <f>HYPERLINK("#'Data'!A14029", "K_10_concerns_women_location_strata_D_732_by_hohh_sex")</f>
        <v>K_10_concerns_women_location_strata_D_732_by_hohh_sex</v>
      </c>
    </row>
    <row r="734" spans="1:2" x14ac:dyDescent="0.35">
      <c r="A734" s="5"/>
      <c r="B734" s="1" t="str">
        <f>HYPERLINK("#'Data'!A14044", "K_10_concerns_women_location_strata_D_733_by_hohh_sex_age")</f>
        <v>K_10_concerns_women_location_strata_D_733_by_hohh_sex_age</v>
      </c>
    </row>
    <row r="735" spans="1:2" x14ac:dyDescent="0.35">
      <c r="A735" s="5"/>
      <c r="B735" s="1" t="str">
        <f>HYPERLINK("#'Data'!A14074", "K_10_concerns_women_location_strata_D_734_by_hohh_sex_disability")</f>
        <v>K_10_concerns_women_location_strata_D_734_by_hohh_sex_disability</v>
      </c>
    </row>
    <row r="736" spans="1:2" x14ac:dyDescent="0.35">
      <c r="A736" s="5"/>
      <c r="B736" s="1" t="str">
        <f>HYPERLINK("#'Data'!A14113", "K_10_concerns_women_location_strata_D_735_by_hohh_sex_displacement")</f>
        <v>K_10_concerns_women_location_strata_D_735_by_hohh_sex_displacement</v>
      </c>
    </row>
    <row r="737" spans="1:2" x14ac:dyDescent="0.35">
      <c r="A737" s="5"/>
      <c r="B737" s="1" t="str">
        <f>HYPERLINK("#'Data'!A14152", "K_10_concerns_women_location_strata_D_736_by_rural_urban")</f>
        <v>K_10_concerns_women_location_strata_D_736_by_rural_urban</v>
      </c>
    </row>
    <row r="738" spans="1:2" x14ac:dyDescent="0.35">
      <c r="A738" s="5"/>
      <c r="B738" s="1" t="str">
        <f>HYPERLINK("#'Data'!A14167", "K_10_concerns_women_location_strata_737")</f>
        <v>K_10_concerns_women_location_strata_737</v>
      </c>
    </row>
    <row r="739" spans="1:2" x14ac:dyDescent="0.35">
      <c r="A739" s="5" t="s">
        <v>3060</v>
      </c>
      <c r="B739" s="1" t="str">
        <f>HYPERLINK("#'Data'!A14176", "K_12_services_women_strata_D_738_by_disability_level_3_4")</f>
        <v>K_12_services_women_strata_D_738_by_disability_level_3_4</v>
      </c>
    </row>
    <row r="740" spans="1:2" x14ac:dyDescent="0.35">
      <c r="A740" s="5"/>
      <c r="B740" s="1" t="str">
        <f>HYPERLINK("#'Data'!A14197", "K_12_services_women_strata_D_739_by_displacement_status")</f>
        <v>K_12_services_women_strata_D_739_by_displacement_status</v>
      </c>
    </row>
    <row r="741" spans="1:2" x14ac:dyDescent="0.35">
      <c r="A741" s="5"/>
      <c r="B741" s="1" t="str">
        <f>HYPERLINK("#'Data'!A14218", "K_12_services_women_strata_D_740_by_hh_with_single_parent")</f>
        <v>K_12_services_women_strata_D_740_by_hh_with_single_parent</v>
      </c>
    </row>
    <row r="742" spans="1:2" x14ac:dyDescent="0.35">
      <c r="A742" s="5"/>
      <c r="B742" s="1" t="str">
        <f>HYPERLINK("#'Data'!A14237", "K_12_services_women_strata_D_741_by_hohh_age_group")</f>
        <v>K_12_services_women_strata_D_741_by_hohh_age_group</v>
      </c>
    </row>
    <row r="743" spans="1:2" x14ac:dyDescent="0.35">
      <c r="A743" s="5"/>
      <c r="B743" s="1" t="str">
        <f>HYPERLINK("#'Data'!A14255", "K_12_services_women_strata_D_742_by_hohh_sex")</f>
        <v>K_12_services_women_strata_D_742_by_hohh_sex</v>
      </c>
    </row>
    <row r="744" spans="1:2" x14ac:dyDescent="0.35">
      <c r="A744" s="5"/>
      <c r="B744" s="1" t="str">
        <f>HYPERLINK("#'Data'!A14270", "K_12_services_women_strata_D_743_by_hohh_sex_age")</f>
        <v>K_12_services_women_strata_D_743_by_hohh_sex_age</v>
      </c>
    </row>
    <row r="745" spans="1:2" x14ac:dyDescent="0.35">
      <c r="A745" s="5"/>
      <c r="B745" s="1" t="str">
        <f>HYPERLINK("#'Data'!A14300", "K_12_services_women_strata_D_744_by_hohh_sex_disability")</f>
        <v>K_12_services_women_strata_D_744_by_hohh_sex_disability</v>
      </c>
    </row>
    <row r="746" spans="1:2" x14ac:dyDescent="0.35">
      <c r="A746" s="5"/>
      <c r="B746" s="1" t="str">
        <f>HYPERLINK("#'Data'!A14339", "K_12_services_women_strata_D_745_by_hohh_sex_displacement")</f>
        <v>K_12_services_women_strata_D_745_by_hohh_sex_displacement</v>
      </c>
    </row>
    <row r="747" spans="1:2" x14ac:dyDescent="0.35">
      <c r="A747" s="5"/>
      <c r="B747" s="1" t="str">
        <f>HYPERLINK("#'Data'!A14378", "K_12_services_women_strata_D_746_by_rural_urban")</f>
        <v>K_12_services_women_strata_D_746_by_rural_urban</v>
      </c>
    </row>
    <row r="748" spans="1:2" x14ac:dyDescent="0.35">
      <c r="A748" s="5"/>
      <c r="B748" s="1" t="str">
        <f>HYPERLINK("#'Data'!A14393", "K_12_services_women_strata_747")</f>
        <v>K_12_services_women_strata_747</v>
      </c>
    </row>
    <row r="749" spans="1:2" x14ac:dyDescent="0.35">
      <c r="A749" s="5" t="s">
        <v>3061</v>
      </c>
      <c r="B749" s="1" t="str">
        <f>HYPERLINK("#'Data'!A14402", "K_15_documents_missing_strata_D_748_by_disability_level_3_4")</f>
        <v>K_15_documents_missing_strata_D_748_by_disability_level_3_4</v>
      </c>
    </row>
    <row r="750" spans="1:2" x14ac:dyDescent="0.35">
      <c r="A750" s="5"/>
      <c r="B750" s="1" t="str">
        <f>HYPERLINK("#'Data'!A14423", "K_15_documents_missing_strata_D_749_by_displacement_status")</f>
        <v>K_15_documents_missing_strata_D_749_by_displacement_status</v>
      </c>
    </row>
    <row r="751" spans="1:2" x14ac:dyDescent="0.35">
      <c r="A751" s="5"/>
      <c r="B751" s="1" t="str">
        <f>HYPERLINK("#'Data'!A14444", "K_15_documents_missing_strata_D_750_by_hohh_age_group")</f>
        <v>K_15_documents_missing_strata_D_750_by_hohh_age_group</v>
      </c>
    </row>
    <row r="752" spans="1:2" x14ac:dyDescent="0.35">
      <c r="A752" s="5"/>
      <c r="B752" s="1" t="str">
        <f>HYPERLINK("#'Data'!A14462", "K_15_documents_missing_strata_D_751_by_hohh_sex")</f>
        <v>K_15_documents_missing_strata_D_751_by_hohh_sex</v>
      </c>
    </row>
    <row r="753" spans="1:2" x14ac:dyDescent="0.35">
      <c r="A753" s="5"/>
      <c r="B753" s="1" t="str">
        <f>HYPERLINK("#'Data'!A14477", "K_15_documents_missing_strata_D_752_by_hohh_sex_displacement")</f>
        <v>K_15_documents_missing_strata_D_752_by_hohh_sex_displacement</v>
      </c>
    </row>
    <row r="754" spans="1:2" x14ac:dyDescent="0.35">
      <c r="A754" s="5"/>
      <c r="B754" s="1" t="str">
        <f>HYPERLINK("#'Data'!A14516", "K_15_documents_missing_strata_D_753_by_rural_urban")</f>
        <v>K_15_documents_missing_strata_D_753_by_rural_urban</v>
      </c>
    </row>
    <row r="755" spans="1:2" x14ac:dyDescent="0.35">
      <c r="A755" s="5"/>
      <c r="B755" s="1" t="str">
        <f>HYPERLINK("#'Data'!A14531", "K_15_documents_missing_strata_754")</f>
        <v>K_15_documents_missing_strata_754</v>
      </c>
    </row>
    <row r="756" spans="1:2" x14ac:dyDescent="0.35">
      <c r="A756" s="5" t="s">
        <v>3062</v>
      </c>
      <c r="B756" s="1" t="str">
        <f>HYPERLINK("#'Data'!A14540", "K_16_legal_assistance_requirement_strata_D_755_by_disability_level_3_4")</f>
        <v>K_16_legal_assistance_requirement_strata_D_755_by_disability_level_3_4</v>
      </c>
    </row>
    <row r="757" spans="1:2" x14ac:dyDescent="0.35">
      <c r="A757" s="5"/>
      <c r="B757" s="1" t="str">
        <f>HYPERLINK("#'Data'!A14561", "K_16_legal_assistance_requirement_strata_D_756_by_displacement_status")</f>
        <v>K_16_legal_assistance_requirement_strata_D_756_by_displacement_status</v>
      </c>
    </row>
    <row r="758" spans="1:2" x14ac:dyDescent="0.35">
      <c r="A758" s="5"/>
      <c r="B758" s="1" t="str">
        <f>HYPERLINK("#'Data'!A14582", "K_16_legal_assistance_requirement_strata_D_757_by_hh_with_single_parent")</f>
        <v>K_16_legal_assistance_requirement_strata_D_757_by_hh_with_single_parent</v>
      </c>
    </row>
    <row r="759" spans="1:2" x14ac:dyDescent="0.35">
      <c r="A759" s="5"/>
      <c r="B759" s="1" t="str">
        <f>HYPERLINK("#'Data'!A14601", "K_16_legal_assistance_requirement_strata_D_758_by_hohh_age_group")</f>
        <v>K_16_legal_assistance_requirement_strata_D_758_by_hohh_age_group</v>
      </c>
    </row>
    <row r="760" spans="1:2" x14ac:dyDescent="0.35">
      <c r="A760" s="5"/>
      <c r="B760" s="1" t="str">
        <f>HYPERLINK("#'Data'!A14619", "K_16_legal_assistance_requirement_strata_D_759_by_hohh_sex")</f>
        <v>K_16_legal_assistance_requirement_strata_D_759_by_hohh_sex</v>
      </c>
    </row>
    <row r="761" spans="1:2" x14ac:dyDescent="0.35">
      <c r="A761" s="5"/>
      <c r="B761" s="1" t="str">
        <f>HYPERLINK("#'Data'!A14634", "K_16_legal_assistance_requirement_strata_D_760_by_hohh_sex_displacement")</f>
        <v>K_16_legal_assistance_requirement_strata_D_760_by_hohh_sex_displacement</v>
      </c>
    </row>
    <row r="762" spans="1:2" x14ac:dyDescent="0.35">
      <c r="A762" s="5"/>
      <c r="B762" s="1" t="str">
        <f>HYPERLINK("#'Data'!A14673", "K_16_legal_assistance_requirement_strata_D_761_by_rural_urban")</f>
        <v>K_16_legal_assistance_requirement_strata_D_761_by_rural_urban</v>
      </c>
    </row>
    <row r="763" spans="1:2" x14ac:dyDescent="0.35">
      <c r="A763" s="5"/>
      <c r="B763" s="1" t="str">
        <f>HYPERLINK("#'Data'!A14688", "K_16_legal_assistance_requirement_strata_762")</f>
        <v>K_16_legal_assistance_requirement_strata_762</v>
      </c>
    </row>
    <row r="764" spans="1:2" x14ac:dyDescent="0.35">
      <c r="A764" s="5" t="s">
        <v>3063</v>
      </c>
      <c r="B764" s="1" t="str">
        <f>HYPERLINK("#'Data'!A14697", "K_17_judicial_system_barriers_strata_D_763_by_disability_level_3_4")</f>
        <v>K_17_judicial_system_barriers_strata_D_763_by_disability_level_3_4</v>
      </c>
    </row>
    <row r="765" spans="1:2" x14ac:dyDescent="0.35">
      <c r="A765" s="5"/>
      <c r="B765" s="1" t="str">
        <f>HYPERLINK("#'Data'!A14718", "K_17_judicial_system_barriers_strata_D_764_by_displacement_status")</f>
        <v>K_17_judicial_system_barriers_strata_D_764_by_displacement_status</v>
      </c>
    </row>
    <row r="766" spans="1:2" x14ac:dyDescent="0.35">
      <c r="A766" s="5"/>
      <c r="B766" s="1" t="str">
        <f>HYPERLINK("#'Data'!A14739", "K_17_judicial_system_barriers_strata_D_765_by_hohh_age_group")</f>
        <v>K_17_judicial_system_barriers_strata_D_765_by_hohh_age_group</v>
      </c>
    </row>
    <row r="767" spans="1:2" x14ac:dyDescent="0.35">
      <c r="A767" s="5"/>
      <c r="B767" s="1" t="str">
        <f>HYPERLINK("#'Data'!A14757", "K_17_judicial_system_barriers_strata_D_766_by_hohh_sex")</f>
        <v>K_17_judicial_system_barriers_strata_D_766_by_hohh_sex</v>
      </c>
    </row>
    <row r="768" spans="1:2" x14ac:dyDescent="0.35">
      <c r="A768" s="5"/>
      <c r="B768" s="1" t="str">
        <f>HYPERLINK("#'Data'!A14772", "K_17_judicial_system_barriers_strata_D_767_by_hohh_sex_displacement")</f>
        <v>K_17_judicial_system_barriers_strata_D_767_by_hohh_sex_displacement</v>
      </c>
    </row>
    <row r="769" spans="1:2" x14ac:dyDescent="0.35">
      <c r="A769" s="5"/>
      <c r="B769" s="1" t="str">
        <f>HYPERLINK("#'Data'!A14811", "K_17_judicial_system_barriers_strata_D_768_by_rural_urban")</f>
        <v>K_17_judicial_system_barriers_strata_D_768_by_rural_urban</v>
      </c>
    </row>
    <row r="770" spans="1:2" x14ac:dyDescent="0.35">
      <c r="A770" s="5"/>
      <c r="B770" s="1" t="str">
        <f>HYPERLINK("#'Data'!A14826", "K_17_judicial_system_barriers_strata_769")</f>
        <v>K_17_judicial_system_barriers_strata_769</v>
      </c>
    </row>
    <row r="771" spans="1:2" x14ac:dyDescent="0.35">
      <c r="A771" s="5" t="s">
        <v>3064</v>
      </c>
      <c r="B771" s="1" t="str">
        <f>HYPERLINK("#'Data'!A14835", "K_18_social_services_access_strata_D_770_by_disability_level_3_4")</f>
        <v>K_18_social_services_access_strata_D_770_by_disability_level_3_4</v>
      </c>
    </row>
    <row r="772" spans="1:2" x14ac:dyDescent="0.35">
      <c r="A772" s="5"/>
      <c r="B772" s="1" t="str">
        <f>HYPERLINK("#'Data'!A14856", "K_18_social_services_access_strata_D_771_by_displacement_status")</f>
        <v>K_18_social_services_access_strata_D_771_by_displacement_status</v>
      </c>
    </row>
    <row r="773" spans="1:2" x14ac:dyDescent="0.35">
      <c r="A773" s="5"/>
      <c r="B773" s="1" t="str">
        <f>HYPERLINK("#'Data'!A14877", "K_18_social_services_access_strata_D_772_by_hh_with_single_parent")</f>
        <v>K_18_social_services_access_strata_D_772_by_hh_with_single_parent</v>
      </c>
    </row>
    <row r="774" spans="1:2" x14ac:dyDescent="0.35">
      <c r="A774" s="5"/>
      <c r="B774" s="1" t="str">
        <f>HYPERLINK("#'Data'!A14896", "K_18_social_services_access_strata_D_773_by_hohh_age_group")</f>
        <v>K_18_social_services_access_strata_D_773_by_hohh_age_group</v>
      </c>
    </row>
    <row r="775" spans="1:2" x14ac:dyDescent="0.35">
      <c r="A775" s="5"/>
      <c r="B775" s="1" t="str">
        <f>HYPERLINK("#'Data'!A14914", "K_18_social_services_access_strata_D_774_by_hohh_sex")</f>
        <v>K_18_social_services_access_strata_D_774_by_hohh_sex</v>
      </c>
    </row>
    <row r="776" spans="1:2" x14ac:dyDescent="0.35">
      <c r="A776" s="5"/>
      <c r="B776" s="1" t="str">
        <f>HYPERLINK("#'Data'!A14929", "K_18_social_services_access_strata_D_775_by_hohh_sex_age")</f>
        <v>K_18_social_services_access_strata_D_775_by_hohh_sex_age</v>
      </c>
    </row>
    <row r="777" spans="1:2" x14ac:dyDescent="0.35">
      <c r="A777" s="5"/>
      <c r="B777" s="1" t="str">
        <f>HYPERLINK("#'Data'!A14959", "K_18_social_services_access_strata_D_776_by_hohh_sex_disability")</f>
        <v>K_18_social_services_access_strata_D_776_by_hohh_sex_disability</v>
      </c>
    </row>
    <row r="778" spans="1:2" x14ac:dyDescent="0.35">
      <c r="A778" s="5"/>
      <c r="B778" s="1" t="str">
        <f>HYPERLINK("#'Data'!A14998", "K_18_social_services_access_strata_D_777_by_hohh_sex_displacement")</f>
        <v>K_18_social_services_access_strata_D_777_by_hohh_sex_displacement</v>
      </c>
    </row>
    <row r="779" spans="1:2" x14ac:dyDescent="0.35">
      <c r="A779" s="5"/>
      <c r="B779" s="1" t="str">
        <f>HYPERLINK("#'Data'!A15037", "K_18_social_services_access_strata_D_778_by_rural_urban")</f>
        <v>K_18_social_services_access_strata_D_778_by_rural_urban</v>
      </c>
    </row>
    <row r="780" spans="1:2" x14ac:dyDescent="0.35">
      <c r="A780" s="5"/>
      <c r="B780" s="1" t="str">
        <f>HYPERLINK("#'Data'!A15052", "K_18_social_services_access_strata_779")</f>
        <v>K_18_social_services_access_strata_779</v>
      </c>
    </row>
    <row r="781" spans="1:2" x14ac:dyDescent="0.35">
      <c r="A781" s="5" t="s">
        <v>3065</v>
      </c>
      <c r="B781" s="1" t="str">
        <f>HYPERLINK("#'Data'!A15061", "K_19_social_services_barriers_strata_D_780_by_disability_level_3_4")</f>
        <v>K_19_social_services_barriers_strata_D_780_by_disability_level_3_4</v>
      </c>
    </row>
    <row r="782" spans="1:2" x14ac:dyDescent="0.35">
      <c r="A782" s="5"/>
      <c r="B782" s="1" t="str">
        <f>HYPERLINK("#'Data'!A15082", "K_19_social_services_barriers_strata_D_781_by_displacement_status")</f>
        <v>K_19_social_services_barriers_strata_D_781_by_displacement_status</v>
      </c>
    </row>
    <row r="783" spans="1:2" x14ac:dyDescent="0.35">
      <c r="A783" s="5"/>
      <c r="B783" s="1" t="str">
        <f>HYPERLINK("#'Data'!A15103", "K_19_social_services_barriers_strata_D_782_by_hh_with_single_parent")</f>
        <v>K_19_social_services_barriers_strata_D_782_by_hh_with_single_parent</v>
      </c>
    </row>
    <row r="784" spans="1:2" x14ac:dyDescent="0.35">
      <c r="A784" s="5"/>
      <c r="B784" s="1" t="str">
        <f>HYPERLINK("#'Data'!A15118", "K_19_social_services_barriers_strata_D_783_by_hohh_age_group")</f>
        <v>K_19_social_services_barriers_strata_D_783_by_hohh_age_group</v>
      </c>
    </row>
    <row r="785" spans="1:2" x14ac:dyDescent="0.35">
      <c r="A785" s="5"/>
      <c r="B785" s="1" t="str">
        <f>HYPERLINK("#'Data'!A15133", "K_19_social_services_barriers_strata_D_784_by_hohh_sex")</f>
        <v>K_19_social_services_barriers_strata_D_784_by_hohh_sex</v>
      </c>
    </row>
    <row r="786" spans="1:2" x14ac:dyDescent="0.35">
      <c r="A786" s="5"/>
      <c r="B786" s="1" t="str">
        <f>HYPERLINK("#'Data'!A15148", "K_19_social_services_barriers_strata_D_785_by_hohh_sex_age")</f>
        <v>K_19_social_services_barriers_strata_D_785_by_hohh_sex_age</v>
      </c>
    </row>
    <row r="787" spans="1:2" x14ac:dyDescent="0.35">
      <c r="A787" s="5"/>
      <c r="B787" s="1" t="str">
        <f>HYPERLINK("#'Data'!A15175", "K_19_social_services_barriers_strata_D_786_by_hohh_sex_disability")</f>
        <v>K_19_social_services_barriers_strata_D_786_by_hohh_sex_disability</v>
      </c>
    </row>
    <row r="788" spans="1:2" x14ac:dyDescent="0.35">
      <c r="A788" s="5"/>
      <c r="B788" s="1" t="str">
        <f>HYPERLINK("#'Data'!A15214", "K_19_social_services_barriers_strata_D_787_by_hohh_sex_displacement")</f>
        <v>K_19_social_services_barriers_strata_D_787_by_hohh_sex_displacement</v>
      </c>
    </row>
    <row r="789" spans="1:2" x14ac:dyDescent="0.35">
      <c r="A789" s="5"/>
      <c r="B789" s="1" t="str">
        <f>HYPERLINK("#'Data'!A15252", "K_19_social_services_barriers_strata_D_788_by_rural_urban")</f>
        <v>K_19_social_services_barriers_strata_D_788_by_rural_urban</v>
      </c>
    </row>
    <row r="790" spans="1:2" x14ac:dyDescent="0.35">
      <c r="A790" s="5"/>
      <c r="B790" s="1" t="str">
        <f>HYPERLINK("#'Data'!A15267", "K_19_social_services_barriers_strata_789")</f>
        <v>K_19_social_services_barriers_strata_789</v>
      </c>
    </row>
    <row r="791" spans="1:2" x14ac:dyDescent="0.35">
      <c r="A791" s="5" t="s">
        <v>3066</v>
      </c>
      <c r="B791" s="1" t="str">
        <f>HYPERLINK("#'Data'!A15276", "K_4_concerns_property_strata_D_790_by_disability_level_3_4")</f>
        <v>K_4_concerns_property_strata_D_790_by_disability_level_3_4</v>
      </c>
    </row>
    <row r="792" spans="1:2" x14ac:dyDescent="0.35">
      <c r="A792" s="5"/>
      <c r="B792" s="1" t="str">
        <f>HYPERLINK("#'Data'!A15297", "K_4_concerns_property_strata_D_791_by_displacement_status")</f>
        <v>K_4_concerns_property_strata_D_791_by_displacement_status</v>
      </c>
    </row>
    <row r="793" spans="1:2" x14ac:dyDescent="0.35">
      <c r="A793" s="5"/>
      <c r="B793" s="1" t="str">
        <f>HYPERLINK("#'Data'!A15318", "K_4_concerns_property_strata_D_792_by_hh_with_single_parent")</f>
        <v>K_4_concerns_property_strata_D_792_by_hh_with_single_parent</v>
      </c>
    </row>
    <row r="794" spans="1:2" x14ac:dyDescent="0.35">
      <c r="A794" s="5"/>
      <c r="B794" s="1" t="str">
        <f>HYPERLINK("#'Data'!A15337", "K_4_concerns_property_strata_D_793_by_hohh_age_group")</f>
        <v>K_4_concerns_property_strata_D_793_by_hohh_age_group</v>
      </c>
    </row>
    <row r="795" spans="1:2" x14ac:dyDescent="0.35">
      <c r="A795" s="5"/>
      <c r="B795" s="1" t="str">
        <f>HYPERLINK("#'Data'!A15355", "K_4_concerns_property_strata_D_794_by_hohh_sex")</f>
        <v>K_4_concerns_property_strata_D_794_by_hohh_sex</v>
      </c>
    </row>
    <row r="796" spans="1:2" x14ac:dyDescent="0.35">
      <c r="A796" s="5"/>
      <c r="B796" s="1" t="str">
        <f>HYPERLINK("#'Data'!A15370", "K_4_concerns_property_strata_D_795_by_hohh_sex_displacement")</f>
        <v>K_4_concerns_property_strata_D_795_by_hohh_sex_displacement</v>
      </c>
    </row>
    <row r="797" spans="1:2" x14ac:dyDescent="0.35">
      <c r="A797" s="5"/>
      <c r="B797" s="1" t="str">
        <f>HYPERLINK("#'Data'!A15409", "K_4_concerns_property_strata_D_796_by_rural_urban")</f>
        <v>K_4_concerns_property_strata_D_796_by_rural_urban</v>
      </c>
    </row>
    <row r="798" spans="1:2" x14ac:dyDescent="0.35">
      <c r="A798" s="5"/>
      <c r="B798" s="1" t="str">
        <f>HYPERLINK("#'Data'!A15424", "K_4_concerns_property_strata_797")</f>
        <v>K_4_concerns_property_strata_797</v>
      </c>
    </row>
    <row r="799" spans="1:2" x14ac:dyDescent="0.35">
      <c r="A799" s="5" t="s">
        <v>3067</v>
      </c>
      <c r="B799" s="1" t="str">
        <f>HYPERLINK("#'Data'!A15433", "K_5_concerns_security_strata_D_798_by_disability_level_3_4")</f>
        <v>K_5_concerns_security_strata_D_798_by_disability_level_3_4</v>
      </c>
    </row>
    <row r="800" spans="1:2" x14ac:dyDescent="0.35">
      <c r="A800" s="5"/>
      <c r="B800" s="1" t="str">
        <f>HYPERLINK("#'Data'!A15454", "K_5_concerns_security_strata_D_799_by_displacement_status")</f>
        <v>K_5_concerns_security_strata_D_799_by_displacement_status</v>
      </c>
    </row>
    <row r="801" spans="1:2" x14ac:dyDescent="0.35">
      <c r="A801" s="5"/>
      <c r="B801" s="1" t="str">
        <f>HYPERLINK("#'Data'!A15475", "K_5_concerns_security_strata_D_800_by_hh_with_single_parent")</f>
        <v>K_5_concerns_security_strata_D_800_by_hh_with_single_parent</v>
      </c>
    </row>
    <row r="802" spans="1:2" x14ac:dyDescent="0.35">
      <c r="A802" s="5"/>
      <c r="B802" s="1" t="str">
        <f>HYPERLINK("#'Data'!A15494", "K_5_concerns_security_strata_D_801_by_hohh_age_group")</f>
        <v>K_5_concerns_security_strata_D_801_by_hohh_age_group</v>
      </c>
    </row>
    <row r="803" spans="1:2" x14ac:dyDescent="0.35">
      <c r="A803" s="5"/>
      <c r="B803" s="1" t="str">
        <f>HYPERLINK("#'Data'!A15512", "K_5_concerns_security_strata_D_802_by_hohh_sex")</f>
        <v>K_5_concerns_security_strata_D_802_by_hohh_sex</v>
      </c>
    </row>
    <row r="804" spans="1:2" x14ac:dyDescent="0.35">
      <c r="A804" s="5"/>
      <c r="B804" s="1" t="str">
        <f>HYPERLINK("#'Data'!A15527", "K_5_concerns_security_strata_D_803_by_hohh_sex_displacement")</f>
        <v>K_5_concerns_security_strata_D_803_by_hohh_sex_displacement</v>
      </c>
    </row>
    <row r="805" spans="1:2" x14ac:dyDescent="0.35">
      <c r="A805" s="5"/>
      <c r="B805" s="1" t="str">
        <f>HYPERLINK("#'Data'!A15566", "K_5_concerns_security_strata_D_804_by_rural_urban")</f>
        <v>K_5_concerns_security_strata_D_804_by_rural_urban</v>
      </c>
    </row>
    <row r="806" spans="1:2" x14ac:dyDescent="0.35">
      <c r="A806" s="5"/>
      <c r="B806" s="1" t="str">
        <f>HYPERLINK("#'Data'!A15581", "K_5_concerns_security_strata_805")</f>
        <v>K_5_concerns_security_strata_805</v>
      </c>
    </row>
    <row r="807" spans="1:2" x14ac:dyDescent="0.35">
      <c r="A807" s="5" t="s">
        <v>3068</v>
      </c>
      <c r="B807" s="1" t="str">
        <f>HYPERLINK("#'Data'!A15590", "K_6_explosives_affecting_livelihoods_strata_D_806_by_disability_level_3_4")</f>
        <v>K_6_explosives_affecting_livelihoods_strata_D_806_by_disability_level_3_4</v>
      </c>
    </row>
    <row r="808" spans="1:2" x14ac:dyDescent="0.35">
      <c r="A808" s="5"/>
      <c r="B808" s="1" t="str">
        <f>HYPERLINK("#'Data'!A15607", "K_6_explosives_affecting_livelihoods_strata_D_807_by_displacement_status")</f>
        <v>K_6_explosives_affecting_livelihoods_strata_D_807_by_displacement_status</v>
      </c>
    </row>
    <row r="809" spans="1:2" x14ac:dyDescent="0.35">
      <c r="A809" s="5"/>
      <c r="B809" s="1" t="str">
        <f>HYPERLINK("#'Data'!A15626", "K_6_explosives_affecting_livelihoods_strata_D_808_by_hohh_age_group")</f>
        <v>K_6_explosives_affecting_livelihoods_strata_D_808_by_hohh_age_group</v>
      </c>
    </row>
    <row r="810" spans="1:2" x14ac:dyDescent="0.35">
      <c r="A810" s="5"/>
      <c r="B810" s="1" t="str">
        <f>HYPERLINK("#'Data'!A15640", "K_6_explosives_affecting_livelihoods_strata_D_809_by_hohh_sex")</f>
        <v>K_6_explosives_affecting_livelihoods_strata_D_809_by_hohh_sex</v>
      </c>
    </row>
    <row r="811" spans="1:2" x14ac:dyDescent="0.35">
      <c r="A811" s="5"/>
      <c r="B811" s="1" t="str">
        <f>HYPERLINK("#'Data'!A15655", "K_6_explosives_affecting_livelihoods_strata_D_810_by_hohh_sex_displacement")</f>
        <v>K_6_explosives_affecting_livelihoods_strata_D_810_by_hohh_sex_displacement</v>
      </c>
    </row>
    <row r="812" spans="1:2" x14ac:dyDescent="0.35">
      <c r="A812" s="5"/>
      <c r="B812" s="1" t="str">
        <f>HYPERLINK("#'Data'!A15686", "K_6_explosives_affecting_livelihoods_strata_D_811_by_rural_urban")</f>
        <v>K_6_explosives_affecting_livelihoods_strata_D_811_by_rural_urban</v>
      </c>
    </row>
    <row r="813" spans="1:2" x14ac:dyDescent="0.35">
      <c r="A813" s="5"/>
      <c r="B813" s="1" t="str">
        <f>HYPERLINK("#'Data'!A15701", "K_6_explosives_affecting_livelihoods_strata_812")</f>
        <v>K_6_explosives_affecting_livelihoods_strata_812</v>
      </c>
    </row>
    <row r="814" spans="1:2" x14ac:dyDescent="0.35">
      <c r="A814" s="5" t="s">
        <v>3069</v>
      </c>
      <c r="B814" s="1" t="str">
        <f>HYPERLINK("#'Data'!A15710", "K_7_explosives_training_strata_D_813_by_disability_level_3_4")</f>
        <v>K_7_explosives_training_strata_D_813_by_disability_level_3_4</v>
      </c>
    </row>
    <row r="815" spans="1:2" x14ac:dyDescent="0.35">
      <c r="A815" s="5"/>
      <c r="B815" s="1" t="str">
        <f>HYPERLINK("#'Data'!A15727", "K_7_explosives_training_strata_D_814_by_displacement_status")</f>
        <v>K_7_explosives_training_strata_D_814_by_displacement_status</v>
      </c>
    </row>
    <row r="816" spans="1:2" x14ac:dyDescent="0.35">
      <c r="A816" s="5"/>
      <c r="B816" s="1" t="str">
        <f>HYPERLINK("#'Data'!A15746", "K_7_explosives_training_strata_D_815_by_hohh_age_group")</f>
        <v>K_7_explosives_training_strata_D_815_by_hohh_age_group</v>
      </c>
    </row>
    <row r="817" spans="1:2" x14ac:dyDescent="0.35">
      <c r="A817" s="5"/>
      <c r="B817" s="1" t="str">
        <f>HYPERLINK("#'Data'!A15760", "K_7_explosives_training_strata_D_816_by_hohh_sex")</f>
        <v>K_7_explosives_training_strata_D_816_by_hohh_sex</v>
      </c>
    </row>
    <row r="818" spans="1:2" x14ac:dyDescent="0.35">
      <c r="A818" s="5"/>
      <c r="B818" s="1" t="str">
        <f>HYPERLINK("#'Data'!A15775", "K_7_explosives_training_strata_D_817_by_hohh_sex_displacement")</f>
        <v>K_7_explosives_training_strata_D_817_by_hohh_sex_displacement</v>
      </c>
    </row>
    <row r="819" spans="1:2" x14ac:dyDescent="0.35">
      <c r="A819" s="5"/>
      <c r="B819" s="1" t="str">
        <f>HYPERLINK("#'Data'!A15806", "K_7_explosives_training_strata_D_818_by_rural_urban")</f>
        <v>K_7_explosives_training_strata_D_818_by_rural_urban</v>
      </c>
    </row>
    <row r="820" spans="1:2" x14ac:dyDescent="0.35">
      <c r="A820" s="5"/>
      <c r="B820" s="1" t="str">
        <f>HYPERLINK("#'Data'!A15821", "K_7_explosives_training_strata_819")</f>
        <v>K_7_explosives_training_strata_819</v>
      </c>
    </row>
    <row r="821" spans="1:2" x14ac:dyDescent="0.35">
      <c r="A821" s="5" t="s">
        <v>3070</v>
      </c>
      <c r="B821" s="1" t="str">
        <f>HYPERLINK("#'Data'!A15830", "K_8_explosives_injured_killed_strata_D_820_by_disability_level_3_4")</f>
        <v>K_8_explosives_injured_killed_strata_D_820_by_disability_level_3_4</v>
      </c>
    </row>
    <row r="822" spans="1:2" x14ac:dyDescent="0.35">
      <c r="A822" s="5"/>
      <c r="B822" s="1" t="str">
        <f>HYPERLINK("#'Data'!A15847", "K_8_explosives_injured_killed_strata_D_821_by_displacement_status")</f>
        <v>K_8_explosives_injured_killed_strata_D_821_by_displacement_status</v>
      </c>
    </row>
    <row r="823" spans="1:2" x14ac:dyDescent="0.35">
      <c r="A823" s="5"/>
      <c r="B823" s="1" t="str">
        <f>HYPERLINK("#'Data'!A15866", "K_8_explosives_injured_killed_strata_D_822_by_hohh_age_group")</f>
        <v>K_8_explosives_injured_killed_strata_D_822_by_hohh_age_group</v>
      </c>
    </row>
    <row r="824" spans="1:2" x14ac:dyDescent="0.35">
      <c r="A824" s="5"/>
      <c r="B824" s="1" t="str">
        <f>HYPERLINK("#'Data'!A15880", "K_8_explosives_injured_killed_strata_D_823_by_hohh_sex")</f>
        <v>K_8_explosives_injured_killed_strata_D_823_by_hohh_sex</v>
      </c>
    </row>
    <row r="825" spans="1:2" x14ac:dyDescent="0.35">
      <c r="A825" s="5"/>
      <c r="B825" s="1" t="str">
        <f>HYPERLINK("#'Data'!A15895", "K_8_explosives_injured_killed_strata_D_824_by_hohh_sex_displacement")</f>
        <v>K_8_explosives_injured_killed_strata_D_824_by_hohh_sex_displacement</v>
      </c>
    </row>
    <row r="826" spans="1:2" x14ac:dyDescent="0.35">
      <c r="A826" s="5"/>
      <c r="B826" s="1" t="str">
        <f>HYPERLINK("#'Data'!A15926", "K_8_explosives_injured_killed_strata_D_825_by_rural_urban")</f>
        <v>K_8_explosives_injured_killed_strata_D_825_by_rural_urban</v>
      </c>
    </row>
    <row r="827" spans="1:2" x14ac:dyDescent="0.35">
      <c r="A827" s="5"/>
      <c r="B827" s="1" t="str">
        <f>HYPERLINK("#'Data'!A15941", "K_8_explosives_injured_killed_strata_826")</f>
        <v>K_8_explosives_injured_killed_strata_826</v>
      </c>
    </row>
    <row r="828" spans="1:2" x14ac:dyDescent="0.35">
      <c r="A828" s="5" t="s">
        <v>3071</v>
      </c>
      <c r="B828" s="1" t="str">
        <f>HYPERLINK("#'Data'!A15950", "K_9_concerns_women_strata_D_827_by_disability_level_3_4")</f>
        <v>K_9_concerns_women_strata_D_827_by_disability_level_3_4</v>
      </c>
    </row>
    <row r="829" spans="1:2" x14ac:dyDescent="0.35">
      <c r="A829" s="5"/>
      <c r="B829" s="1" t="str">
        <f>HYPERLINK("#'Data'!A15971", "K_9_concerns_women_strata_D_828_by_displacement_status")</f>
        <v>K_9_concerns_women_strata_D_828_by_displacement_status</v>
      </c>
    </row>
    <row r="830" spans="1:2" x14ac:dyDescent="0.35">
      <c r="A830" s="5"/>
      <c r="B830" s="1" t="str">
        <f>HYPERLINK("#'Data'!A15992", "K_9_concerns_women_strata_D_829_by_hh_with_single_parent")</f>
        <v>K_9_concerns_women_strata_D_829_by_hh_with_single_parent</v>
      </c>
    </row>
    <row r="831" spans="1:2" x14ac:dyDescent="0.35">
      <c r="A831" s="5"/>
      <c r="B831" s="1" t="str">
        <f>HYPERLINK("#'Data'!A16011", "K_9_concerns_women_strata_D_830_by_hohh_sex")</f>
        <v>K_9_concerns_women_strata_D_830_by_hohh_sex</v>
      </c>
    </row>
    <row r="832" spans="1:2" x14ac:dyDescent="0.35">
      <c r="A832" s="5"/>
      <c r="B832" s="1" t="str">
        <f>HYPERLINK("#'Data'!A16026", "K_9_concerns_women_strata_D_831_by_hohh_sex_age")</f>
        <v>K_9_concerns_women_strata_D_831_by_hohh_sex_age</v>
      </c>
    </row>
    <row r="833" spans="1:2" x14ac:dyDescent="0.35">
      <c r="A833" s="5"/>
      <c r="B833" s="1" t="str">
        <f>HYPERLINK("#'Data'!A16056", "K_9_concerns_women_strata_D_832_by_hohh_sex_disability")</f>
        <v>K_9_concerns_women_strata_D_832_by_hohh_sex_disability</v>
      </c>
    </row>
    <row r="834" spans="1:2" x14ac:dyDescent="0.35">
      <c r="A834" s="5"/>
      <c r="B834" s="1" t="str">
        <f>HYPERLINK("#'Data'!A16095", "K_9_concerns_women_strata_D_833_by_hohh_sex_displacement")</f>
        <v>K_9_concerns_women_strata_D_833_by_hohh_sex_displacement</v>
      </c>
    </row>
    <row r="835" spans="1:2" x14ac:dyDescent="0.35">
      <c r="A835" s="5"/>
      <c r="B835" s="1" t="str">
        <f>HYPERLINK("#'Data'!A16134", "K_9_concerns_women_strata_D_834_by_rural_urban")</f>
        <v>K_9_concerns_women_strata_D_834_by_rural_urban</v>
      </c>
    </row>
    <row r="836" spans="1:2" x14ac:dyDescent="0.35">
      <c r="A836" s="5"/>
      <c r="B836" s="1" t="str">
        <f>HYPERLINK("#'Data'!A16149", "K_9_concerns_women_strata_835")</f>
        <v>K_9_concerns_women_strata_835</v>
      </c>
    </row>
    <row r="837" spans="1:2" x14ac:dyDescent="0.35">
      <c r="A837" s="5" t="s">
        <v>3072</v>
      </c>
      <c r="B837" s="1" t="str">
        <f>HYPERLINK("#'Data'!A16158", "G_3_1_rcsi_cheaper_food_strata_836")</f>
        <v>G_3_1_rcsi_cheaper_food_strata_836</v>
      </c>
    </row>
    <row r="838" spans="1:2" x14ac:dyDescent="0.35">
      <c r="A838" s="5"/>
      <c r="B838" s="1" t="str">
        <f>HYPERLINK("#'Data'!A16167", "G_3_1_rcsi_cheaper_food_strata_D_837_by_disability_level_3_4")</f>
        <v>G_3_1_rcsi_cheaper_food_strata_D_837_by_disability_level_3_4</v>
      </c>
    </row>
    <row r="839" spans="1:2" x14ac:dyDescent="0.35">
      <c r="A839" s="5"/>
      <c r="B839" s="1" t="str">
        <f>HYPERLINK("#'Data'!A16188", "G_3_1_rcsi_cheaper_food_strata_D_838_by_displacement_status")</f>
        <v>G_3_1_rcsi_cheaper_food_strata_D_838_by_displacement_status</v>
      </c>
    </row>
    <row r="840" spans="1:2" x14ac:dyDescent="0.35">
      <c r="A840" s="5"/>
      <c r="B840" s="1" t="str">
        <f>HYPERLINK("#'Data'!A16209", "G_3_1_rcsi_cheaper_food_strata_D_839_by_hohh_age_group")</f>
        <v>G_3_1_rcsi_cheaper_food_strata_D_839_by_hohh_age_group</v>
      </c>
    </row>
    <row r="841" spans="1:2" x14ac:dyDescent="0.35">
      <c r="A841" s="5"/>
      <c r="B841" s="1" t="str">
        <f>HYPERLINK("#'Data'!A16227", "G_3_1_rcsi_cheaper_food_strata_D_840_by_hohh_sex")</f>
        <v>G_3_1_rcsi_cheaper_food_strata_D_840_by_hohh_sex</v>
      </c>
    </row>
    <row r="842" spans="1:2" x14ac:dyDescent="0.35">
      <c r="A842" s="5"/>
      <c r="B842" s="1" t="str">
        <f>HYPERLINK("#'Data'!A16242", "G_3_1_rcsi_cheaper_food_strata_D_841_by_rural_urban")</f>
        <v>G_3_1_rcsi_cheaper_food_strata_D_841_by_rural_urban</v>
      </c>
    </row>
    <row r="843" spans="1:2" x14ac:dyDescent="0.35">
      <c r="A843" s="5" t="s">
        <v>3073</v>
      </c>
      <c r="B843" s="1" t="str">
        <f>HYPERLINK("#'Data'!A16257", "G_3_2_rcsi_borrow_food_strata_842")</f>
        <v>G_3_2_rcsi_borrow_food_strata_842</v>
      </c>
    </row>
    <row r="844" spans="1:2" x14ac:dyDescent="0.35">
      <c r="A844" s="5"/>
      <c r="B844" s="1" t="str">
        <f>HYPERLINK("#'Data'!A16266", "G_3_2_rcsi_borrow_food_strata_D_843_by_disability_level_3_4")</f>
        <v>G_3_2_rcsi_borrow_food_strata_D_843_by_disability_level_3_4</v>
      </c>
    </row>
    <row r="845" spans="1:2" x14ac:dyDescent="0.35">
      <c r="A845" s="5"/>
      <c r="B845" s="1" t="str">
        <f>HYPERLINK("#'Data'!A16287", "G_3_2_rcsi_borrow_food_strata_D_844_by_displacement_status")</f>
        <v>G_3_2_rcsi_borrow_food_strata_D_844_by_displacement_status</v>
      </c>
    </row>
    <row r="846" spans="1:2" x14ac:dyDescent="0.35">
      <c r="A846" s="5"/>
      <c r="B846" s="1" t="str">
        <f>HYPERLINK("#'Data'!A16308", "G_3_2_rcsi_borrow_food_strata_D_845_by_hohh_age_group")</f>
        <v>G_3_2_rcsi_borrow_food_strata_D_845_by_hohh_age_group</v>
      </c>
    </row>
    <row r="847" spans="1:2" x14ac:dyDescent="0.35">
      <c r="A847" s="5"/>
      <c r="B847" s="1" t="str">
        <f>HYPERLINK("#'Data'!A16326", "G_3_2_rcsi_borrow_food_strata_D_846_by_hohh_sex")</f>
        <v>G_3_2_rcsi_borrow_food_strata_D_846_by_hohh_sex</v>
      </c>
    </row>
    <row r="848" spans="1:2" x14ac:dyDescent="0.35">
      <c r="A848" s="5"/>
      <c r="B848" s="1" t="str">
        <f>HYPERLINK("#'Data'!A16341", "G_3_2_rcsi_borrow_food_strata_D_847_by_rural_urban")</f>
        <v>G_3_2_rcsi_borrow_food_strata_D_847_by_rural_urban</v>
      </c>
    </row>
    <row r="849" spans="1:2" x14ac:dyDescent="0.35">
      <c r="A849" s="5" t="s">
        <v>3074</v>
      </c>
      <c r="B849" s="1" t="str">
        <f>HYPERLINK("#'Data'!A16356", "G_3_3_rcsi_limit_portion_strata_848")</f>
        <v>G_3_3_rcsi_limit_portion_strata_848</v>
      </c>
    </row>
    <row r="850" spans="1:2" x14ac:dyDescent="0.35">
      <c r="A850" s="5"/>
      <c r="B850" s="1" t="str">
        <f>HYPERLINK("#'Data'!A16365", "G_3_3_rcsi_limit_portion_strata_D_849_by_disability_level_3_4")</f>
        <v>G_3_3_rcsi_limit_portion_strata_D_849_by_disability_level_3_4</v>
      </c>
    </row>
    <row r="851" spans="1:2" x14ac:dyDescent="0.35">
      <c r="A851" s="5"/>
      <c r="B851" s="1" t="str">
        <f>HYPERLINK("#'Data'!A16386", "G_3_3_rcsi_limit_portion_strata_D_850_by_displacement_status")</f>
        <v>G_3_3_rcsi_limit_portion_strata_D_850_by_displacement_status</v>
      </c>
    </row>
    <row r="852" spans="1:2" x14ac:dyDescent="0.35">
      <c r="A852" s="5"/>
      <c r="B852" s="1" t="str">
        <f>HYPERLINK("#'Data'!A16407", "G_3_3_rcsi_limit_portion_strata_D_851_by_hohh_age_group")</f>
        <v>G_3_3_rcsi_limit_portion_strata_D_851_by_hohh_age_group</v>
      </c>
    </row>
    <row r="853" spans="1:2" x14ac:dyDescent="0.35">
      <c r="A853" s="5"/>
      <c r="B853" s="1" t="str">
        <f>HYPERLINK("#'Data'!A16425", "G_3_3_rcsi_limit_portion_strata_D_852_by_hohh_sex")</f>
        <v>G_3_3_rcsi_limit_portion_strata_D_852_by_hohh_sex</v>
      </c>
    </row>
    <row r="854" spans="1:2" x14ac:dyDescent="0.35">
      <c r="A854" s="5"/>
      <c r="B854" s="1" t="str">
        <f>HYPERLINK("#'Data'!A16440", "G_3_3_rcsi_limit_portion_strata_D_853_by_rural_urban")</f>
        <v>G_3_3_rcsi_limit_portion_strata_D_853_by_rural_urban</v>
      </c>
    </row>
    <row r="855" spans="1:2" x14ac:dyDescent="0.35">
      <c r="A855" s="5" t="s">
        <v>3075</v>
      </c>
      <c r="B855" s="1" t="str">
        <f>HYPERLINK("#'Data'!A16455", "G_3_4_rcsi_restrict_consumption_adults_strata_854")</f>
        <v>G_3_4_rcsi_restrict_consumption_adults_strata_854</v>
      </c>
    </row>
    <row r="856" spans="1:2" x14ac:dyDescent="0.35">
      <c r="A856" s="5"/>
      <c r="B856" s="1" t="str">
        <f>HYPERLINK("#'Data'!A16464", "G_3_4_rcsi_restrict_consumption_adults_strata_D_855_by_disability_level_3_4")</f>
        <v>G_3_4_rcsi_restrict_consumption_adults_strata_D_855_by_disability_level_3_4</v>
      </c>
    </row>
    <row r="857" spans="1:2" x14ac:dyDescent="0.35">
      <c r="A857" s="5"/>
      <c r="B857" s="1" t="str">
        <f>HYPERLINK("#'Data'!A16485", "G_3_4_rcsi_restrict_consumption_adults_strata_D_856_by_displacement_status")</f>
        <v>G_3_4_rcsi_restrict_consumption_adults_strata_D_856_by_displacement_status</v>
      </c>
    </row>
    <row r="858" spans="1:2" x14ac:dyDescent="0.35">
      <c r="A858" s="5"/>
      <c r="B858" s="1" t="str">
        <f>HYPERLINK("#'Data'!A16506", "G_3_4_rcsi_restrict_consumption_adults_strata_D_857_by_hohh_age_group")</f>
        <v>G_3_4_rcsi_restrict_consumption_adults_strata_D_857_by_hohh_age_group</v>
      </c>
    </row>
    <row r="859" spans="1:2" x14ac:dyDescent="0.35">
      <c r="A859" s="5"/>
      <c r="B859" s="1" t="str">
        <f>HYPERLINK("#'Data'!A16523", "G_3_4_rcsi_restrict_consumption_adults_strata_D_858_by_hohh_sex")</f>
        <v>G_3_4_rcsi_restrict_consumption_adults_strata_D_858_by_hohh_sex</v>
      </c>
    </row>
    <row r="860" spans="1:2" x14ac:dyDescent="0.35">
      <c r="A860" s="5"/>
      <c r="B860" s="1" t="str">
        <f>HYPERLINK("#'Data'!A16538", "G_3_4_rcsi_restrict_consumption_adults_strata_D_859_by_rural_urban")</f>
        <v>G_3_4_rcsi_restrict_consumption_adults_strata_D_859_by_rural_urban</v>
      </c>
    </row>
    <row r="861" spans="1:2" x14ac:dyDescent="0.35">
      <c r="A861" s="5" t="s">
        <v>3076</v>
      </c>
      <c r="B861" s="1" t="str">
        <f>HYPERLINK("#'Data'!A16553", "G_3_5_rcsi_reduce_meals_number_strata_860")</f>
        <v>G_3_5_rcsi_reduce_meals_number_strata_860</v>
      </c>
    </row>
    <row r="862" spans="1:2" x14ac:dyDescent="0.35">
      <c r="A862" s="5"/>
      <c r="B862" s="1" t="str">
        <f>HYPERLINK("#'Data'!A16562", "G_3_5_rcsi_reduce_meals_number_strata_D_861_by_disability_level_3_4")</f>
        <v>G_3_5_rcsi_reduce_meals_number_strata_D_861_by_disability_level_3_4</v>
      </c>
    </row>
    <row r="863" spans="1:2" x14ac:dyDescent="0.35">
      <c r="A863" s="5"/>
      <c r="B863" s="1" t="str">
        <f>HYPERLINK("#'Data'!A16583", "G_3_5_rcsi_reduce_meals_number_strata_D_862_by_displacement_status")</f>
        <v>G_3_5_rcsi_reduce_meals_number_strata_D_862_by_displacement_status</v>
      </c>
    </row>
    <row r="864" spans="1:2" x14ac:dyDescent="0.35">
      <c r="A864" s="5"/>
      <c r="B864" s="1" t="str">
        <f>HYPERLINK("#'Data'!A16604", "G_3_5_rcsi_reduce_meals_number_strata_D_863_by_hohh_age_group")</f>
        <v>G_3_5_rcsi_reduce_meals_number_strata_D_863_by_hohh_age_group</v>
      </c>
    </row>
    <row r="865" spans="1:2" x14ac:dyDescent="0.35">
      <c r="A865" s="5"/>
      <c r="B865" s="1" t="str">
        <f>HYPERLINK("#'Data'!A16622", "G_3_5_rcsi_reduce_meals_number_strata_D_864_by_hohh_sex")</f>
        <v>G_3_5_rcsi_reduce_meals_number_strata_D_864_by_hohh_sex</v>
      </c>
    </row>
    <row r="866" spans="1:2" x14ac:dyDescent="0.35">
      <c r="A866" s="5"/>
      <c r="B866" s="1" t="str">
        <f>HYPERLINK("#'Data'!A16637", "G_3_5_rcsi_reduce_meals_number_strata_D_865_by_rural_urban")</f>
        <v>G_3_5_rcsi_reduce_meals_number_strata_D_865_by_rural_urban</v>
      </c>
    </row>
    <row r="867" spans="1:2" x14ac:dyDescent="0.35">
      <c r="A867" s="5" t="s">
        <v>3077</v>
      </c>
      <c r="B867" s="1" t="str">
        <f>HYPERLINK("#'Data'!A16652", "rcsi_score_strata_866")</f>
        <v>rcsi_score_strata_866</v>
      </c>
    </row>
    <row r="868" spans="1:2" x14ac:dyDescent="0.35">
      <c r="A868" s="5"/>
      <c r="B868" s="1" t="str">
        <f>HYPERLINK("#'Data'!A16661", "rcsi_score_strata_D_867_by_disability_level_3_4")</f>
        <v>rcsi_score_strata_D_867_by_disability_level_3_4</v>
      </c>
    </row>
    <row r="869" spans="1:2" x14ac:dyDescent="0.35">
      <c r="A869" s="5"/>
      <c r="B869" s="1" t="str">
        <f>HYPERLINK("#'Data'!A16682", "rcsi_score_strata_D_868_by_displacement_status")</f>
        <v>rcsi_score_strata_D_868_by_displacement_status</v>
      </c>
    </row>
    <row r="870" spans="1:2" x14ac:dyDescent="0.35">
      <c r="A870" s="5"/>
      <c r="B870" s="1" t="str">
        <f>HYPERLINK("#'Data'!A16703", "rcsi_score_strata_D_869_by_hohh_age_group")</f>
        <v>rcsi_score_strata_D_869_by_hohh_age_group</v>
      </c>
    </row>
    <row r="871" spans="1:2" x14ac:dyDescent="0.35">
      <c r="A871" s="5"/>
      <c r="B871" s="1" t="str">
        <f>HYPERLINK("#'Data'!A16721", "rcsi_score_strata_D_870_by_hohh_sex")</f>
        <v>rcsi_score_strata_D_870_by_hohh_sex</v>
      </c>
    </row>
    <row r="872" spans="1:2" x14ac:dyDescent="0.35">
      <c r="A872" s="5"/>
      <c r="B872" s="1" t="str">
        <f>HYPERLINK("#'Data'!A16736", "rcsi_score_strata_D_871_by_rural_urban")</f>
        <v>rcsi_score_strata_D_871_by_rural_urban</v>
      </c>
    </row>
    <row r="873" spans="1:2" x14ac:dyDescent="0.35">
      <c r="A873" s="5" t="s">
        <v>3078</v>
      </c>
      <c r="B873" s="1" t="str">
        <f>HYPERLINK("#'Data'!A16751", "D_1_shelter_type_strata_D_872_by_displacement_status")</f>
        <v>D_1_shelter_type_strata_D_872_by_displacement_status</v>
      </c>
    </row>
    <row r="874" spans="1:2" x14ac:dyDescent="0.35">
      <c r="A874" s="5"/>
      <c r="B874" s="1" t="str">
        <f>HYPERLINK("#'Data'!A16772", "D_1_shelter_type_strata_D_873_by_hohh_age_group")</f>
        <v>D_1_shelter_type_strata_D_873_by_hohh_age_group</v>
      </c>
    </row>
    <row r="875" spans="1:2" x14ac:dyDescent="0.35">
      <c r="A875" s="5"/>
      <c r="B875" s="1" t="str">
        <f>HYPERLINK("#'Data'!A16790", "D_1_shelter_type_strata_D_874_by_hohh_sex")</f>
        <v>D_1_shelter_type_strata_D_874_by_hohh_sex</v>
      </c>
    </row>
    <row r="876" spans="1:2" x14ac:dyDescent="0.35">
      <c r="A876" s="5"/>
      <c r="B876" s="1" t="str">
        <f>HYPERLINK("#'Data'!A16805", "D_1_shelter_type_strata_D_875_by_hohh_sex_displacement")</f>
        <v>D_1_shelter_type_strata_D_875_by_hohh_sex_displacement</v>
      </c>
    </row>
    <row r="877" spans="1:2" x14ac:dyDescent="0.35">
      <c r="A877" s="5"/>
      <c r="B877" s="1" t="str">
        <f>HYPERLINK("#'Data'!A16844", "D_1_shelter_type_strata_D_876_by_rural_urban")</f>
        <v>D_1_shelter_type_strata_D_876_by_rural_urban</v>
      </c>
    </row>
    <row r="878" spans="1:2" x14ac:dyDescent="0.35">
      <c r="A878" s="5"/>
      <c r="B878" s="1" t="str">
        <f>HYPERLINK("#'Data'!A16859", "D_1_shelter_type_strata_877")</f>
        <v>D_1_shelter_type_strata_877</v>
      </c>
    </row>
    <row r="879" spans="1:2" x14ac:dyDescent="0.35">
      <c r="A879" s="5" t="s">
        <v>3079</v>
      </c>
      <c r="B879" s="1" t="str">
        <f>HYPERLINK("#'Data'!A16868", "D_10_shelter_conflict_damage_type_strata_D_878_by_disability_level_3_4")</f>
        <v>D_10_shelter_conflict_damage_type_strata_D_878_by_disability_level_3_4</v>
      </c>
    </row>
    <row r="880" spans="1:2" x14ac:dyDescent="0.35">
      <c r="A880" s="5"/>
      <c r="B880" s="1" t="str">
        <f>HYPERLINK("#'Data'!A16887", "D_10_shelter_conflict_damage_type_strata_D_879_by_displacement_status")</f>
        <v>D_10_shelter_conflict_damage_type_strata_D_879_by_displacement_status</v>
      </c>
    </row>
    <row r="881" spans="1:2" x14ac:dyDescent="0.35">
      <c r="A881" s="5"/>
      <c r="B881" s="1" t="str">
        <f>HYPERLINK("#'Data'!A16907", "D_10_shelter_conflict_damage_type_strata_D_880_by_hohh_age_group")</f>
        <v>D_10_shelter_conflict_damage_type_strata_D_880_by_hohh_age_group</v>
      </c>
    </row>
    <row r="882" spans="1:2" x14ac:dyDescent="0.35">
      <c r="A882" s="5"/>
      <c r="B882" s="1" t="str">
        <f>HYPERLINK("#'Data'!A16922", "D_10_shelter_conflict_damage_type_strata_D_881_by_hohh_sex")</f>
        <v>D_10_shelter_conflict_damage_type_strata_D_881_by_hohh_sex</v>
      </c>
    </row>
    <row r="883" spans="1:2" x14ac:dyDescent="0.35">
      <c r="A883" s="5"/>
      <c r="B883" s="1" t="str">
        <f>HYPERLINK("#'Data'!A16937", "D_10_shelter_conflict_damage_type_strata_D_882_by_hohh_sex_displacement")</f>
        <v>D_10_shelter_conflict_damage_type_strata_D_882_by_hohh_sex_displacement</v>
      </c>
    </row>
    <row r="884" spans="1:2" x14ac:dyDescent="0.35">
      <c r="A884" s="5"/>
      <c r="B884" s="1" t="str">
        <f>HYPERLINK("#'Data'!A16971", "D_10_shelter_conflict_damage_type_strata_D_883_by_rural_urban")</f>
        <v>D_10_shelter_conflict_damage_type_strata_D_883_by_rural_urban</v>
      </c>
    </row>
    <row r="885" spans="1:2" x14ac:dyDescent="0.35">
      <c r="A885" s="5"/>
      <c r="B885" s="1" t="str">
        <f>HYPERLINK("#'Data'!A16986", "D_10_shelter_conflict_damage_type_strata_884")</f>
        <v>D_10_shelter_conflict_damage_type_strata_884</v>
      </c>
    </row>
    <row r="886" spans="1:2" x14ac:dyDescent="0.35">
      <c r="A886" s="5" t="s">
        <v>3080</v>
      </c>
      <c r="B886" s="1" t="str">
        <f>HYPERLINK("#'Data'!A16995", "D_11_shelter_conflict_damage_registration_diia_strata_D_885_by_disability_level_3_4")</f>
        <v>D_11_shelter_conflict_damage_registration_diia_strata_D_885_by_disability_level_3_4</v>
      </c>
    </row>
    <row r="887" spans="1:2" x14ac:dyDescent="0.35">
      <c r="A887" s="5"/>
      <c r="B887" s="1" t="str">
        <f>HYPERLINK("#'Data'!A17014", "D_11_shelter_conflict_damage_registration_diia_strata_D_886_by_displacement_status")</f>
        <v>D_11_shelter_conflict_damage_registration_diia_strata_D_886_by_displacement_status</v>
      </c>
    </row>
    <row r="888" spans="1:2" x14ac:dyDescent="0.35">
      <c r="A888" s="5"/>
      <c r="B888" s="1" t="str">
        <f>HYPERLINK("#'Data'!A17034", "D_11_shelter_conflict_damage_registration_diia_strata_D_887_by_hohh_age_group")</f>
        <v>D_11_shelter_conflict_damage_registration_diia_strata_D_887_by_hohh_age_group</v>
      </c>
    </row>
    <row r="889" spans="1:2" x14ac:dyDescent="0.35">
      <c r="A889" s="5"/>
      <c r="B889" s="1" t="str">
        <f>HYPERLINK("#'Data'!A17049", "D_11_shelter_conflict_damage_registration_diia_strata_D_888_by_hohh_sex")</f>
        <v>D_11_shelter_conflict_damage_registration_diia_strata_D_888_by_hohh_sex</v>
      </c>
    </row>
    <row r="890" spans="1:2" x14ac:dyDescent="0.35">
      <c r="A890" s="5"/>
      <c r="B890" s="1" t="str">
        <f>HYPERLINK("#'Data'!A17064", "D_11_shelter_conflict_damage_registration_diia_strata_D_889_by_hohh_sex_displacement")</f>
        <v>D_11_shelter_conflict_damage_registration_diia_strata_D_889_by_hohh_sex_displacement</v>
      </c>
    </row>
    <row r="891" spans="1:2" x14ac:dyDescent="0.35">
      <c r="A891" s="5"/>
      <c r="B891" s="1" t="str">
        <f>HYPERLINK("#'Data'!A17098", "D_11_shelter_conflict_damage_registration_diia_strata_D_890_by_rural_urban")</f>
        <v>D_11_shelter_conflict_damage_registration_diia_strata_D_890_by_rural_urban</v>
      </c>
    </row>
    <row r="892" spans="1:2" x14ac:dyDescent="0.35">
      <c r="A892" s="5"/>
      <c r="B892" s="1" t="str">
        <f>HYPERLINK("#'Data'!A17113", "D_11_shelter_conflict_damage_registration_diia_strata_891")</f>
        <v>D_11_shelter_conflict_damage_registration_diia_strata_891</v>
      </c>
    </row>
    <row r="893" spans="1:2" x14ac:dyDescent="0.35">
      <c r="A893" s="5" t="s">
        <v>3081</v>
      </c>
      <c r="B893" s="1" t="str">
        <f>HYPERLINK("#'Data'!A17122", "D_12_shelter_conflict_damage_registration_strata_D_892_by_disability_level_3_4")</f>
        <v>D_12_shelter_conflict_damage_registration_strata_D_892_by_disability_level_3_4</v>
      </c>
    </row>
    <row r="894" spans="1:2" x14ac:dyDescent="0.35">
      <c r="A894" s="5"/>
      <c r="B894" s="1" t="str">
        <f>HYPERLINK("#'Data'!A17141", "D_12_shelter_conflict_damage_registration_strata_D_893_by_displacement_status")</f>
        <v>D_12_shelter_conflict_damage_registration_strata_D_893_by_displacement_status</v>
      </c>
    </row>
    <row r="895" spans="1:2" x14ac:dyDescent="0.35">
      <c r="A895" s="5"/>
      <c r="B895" s="1" t="str">
        <f>HYPERLINK("#'Data'!A17161", "D_12_shelter_conflict_damage_registration_strata_D_894_by_hohh_age_group")</f>
        <v>D_12_shelter_conflict_damage_registration_strata_D_894_by_hohh_age_group</v>
      </c>
    </row>
    <row r="896" spans="1:2" x14ac:dyDescent="0.35">
      <c r="A896" s="5"/>
      <c r="B896" s="1" t="str">
        <f>HYPERLINK("#'Data'!A17176", "D_12_shelter_conflict_damage_registration_strata_D_895_by_hohh_sex")</f>
        <v>D_12_shelter_conflict_damage_registration_strata_D_895_by_hohh_sex</v>
      </c>
    </row>
    <row r="897" spans="1:2" x14ac:dyDescent="0.35">
      <c r="A897" s="5"/>
      <c r="B897" s="1" t="str">
        <f>HYPERLINK("#'Data'!A17191", "D_12_shelter_conflict_damage_registration_strata_D_896_by_hohh_sex_displacement")</f>
        <v>D_12_shelter_conflict_damage_registration_strata_D_896_by_hohh_sex_displacement</v>
      </c>
    </row>
    <row r="898" spans="1:2" x14ac:dyDescent="0.35">
      <c r="A898" s="5"/>
      <c r="B898" s="1" t="str">
        <f>HYPERLINK("#'Data'!A17225", "D_12_shelter_conflict_damage_registration_strata_D_897_by_rural_urban")</f>
        <v>D_12_shelter_conflict_damage_registration_strata_D_897_by_rural_urban</v>
      </c>
    </row>
    <row r="899" spans="1:2" x14ac:dyDescent="0.35">
      <c r="A899" s="5"/>
      <c r="B899" s="1" t="str">
        <f>HYPERLINK("#'Data'!A17240", "D_12_shelter_conflict_damage_registration_strata_898")</f>
        <v>D_12_shelter_conflict_damage_registration_strata_898</v>
      </c>
    </row>
    <row r="900" spans="1:2" x14ac:dyDescent="0.35">
      <c r="A900" s="5" t="s">
        <v>3082</v>
      </c>
      <c r="B900" s="1" t="str">
        <f>HYPERLINK("#'Data'!A17249", "D_13_main_heating_source_strata_D_899_by_disability_level_3_4")</f>
        <v>D_13_main_heating_source_strata_D_899_by_disability_level_3_4</v>
      </c>
    </row>
    <row r="901" spans="1:2" x14ac:dyDescent="0.35">
      <c r="A901" s="5"/>
      <c r="B901" s="1" t="str">
        <f>HYPERLINK("#'Data'!A17270", "D_13_main_heating_source_strata_D_900_by_displacement_status")</f>
        <v>D_13_main_heating_source_strata_D_900_by_displacement_status</v>
      </c>
    </row>
    <row r="902" spans="1:2" x14ac:dyDescent="0.35">
      <c r="A902" s="5"/>
      <c r="B902" s="1" t="str">
        <f>HYPERLINK("#'Data'!A17291", "D_13_main_heating_source_strata_D_901_by_hohh_age_group")</f>
        <v>D_13_main_heating_source_strata_D_901_by_hohh_age_group</v>
      </c>
    </row>
    <row r="903" spans="1:2" x14ac:dyDescent="0.35">
      <c r="A903" s="5"/>
      <c r="B903" s="1" t="str">
        <f>HYPERLINK("#'Data'!A17309", "D_13_main_heating_source_strata_D_902_by_hohh_sex")</f>
        <v>D_13_main_heating_source_strata_D_902_by_hohh_sex</v>
      </c>
    </row>
    <row r="904" spans="1:2" x14ac:dyDescent="0.35">
      <c r="A904" s="5"/>
      <c r="B904" s="1" t="str">
        <f>HYPERLINK("#'Data'!A17324", "D_13_main_heating_source_strata_D_903_by_hohh_sex_displacement")</f>
        <v>D_13_main_heating_source_strata_D_903_by_hohh_sex_displacement</v>
      </c>
    </row>
    <row r="905" spans="1:2" x14ac:dyDescent="0.35">
      <c r="A905" s="5"/>
      <c r="B905" s="1" t="str">
        <f>HYPERLINK("#'Data'!A17363", "D_13_main_heating_source_strata_D_904_by_rural_urban")</f>
        <v>D_13_main_heating_source_strata_D_904_by_rural_urban</v>
      </c>
    </row>
    <row r="906" spans="1:2" x14ac:dyDescent="0.35">
      <c r="A906" s="5"/>
      <c r="B906" s="1" t="str">
        <f>HYPERLINK("#'Data'!A17378", "D_13_main_heating_source_strata_905")</f>
        <v>D_13_main_heating_source_strata_905</v>
      </c>
    </row>
    <row r="907" spans="1:2" x14ac:dyDescent="0.35">
      <c r="A907" s="5" t="s">
        <v>3083</v>
      </c>
      <c r="B907" s="1" t="str">
        <f>HYPERLINK("#'Data'!A17387", "D_14_utility_services_interruption_strata_D_906_by_disability_level_3_4")</f>
        <v>D_14_utility_services_interruption_strata_D_906_by_disability_level_3_4</v>
      </c>
    </row>
    <row r="908" spans="1:2" x14ac:dyDescent="0.35">
      <c r="A908" s="5"/>
      <c r="B908" s="1" t="str">
        <f>HYPERLINK("#'Data'!A17408", "D_14_utility_services_interruption_strata_D_907_by_displacement_status")</f>
        <v>D_14_utility_services_interruption_strata_D_907_by_displacement_status</v>
      </c>
    </row>
    <row r="909" spans="1:2" x14ac:dyDescent="0.35">
      <c r="A909" s="5"/>
      <c r="B909" s="1" t="str">
        <f>HYPERLINK("#'Data'!A17429", "D_14_utility_services_interruption_strata_D_908_by_hohh_age_group")</f>
        <v>D_14_utility_services_interruption_strata_D_908_by_hohh_age_group</v>
      </c>
    </row>
    <row r="910" spans="1:2" x14ac:dyDescent="0.35">
      <c r="A910" s="5"/>
      <c r="B910" s="1" t="str">
        <f>HYPERLINK("#'Data'!A17447", "D_14_utility_services_interruption_strata_D_909_by_hohh_sex")</f>
        <v>D_14_utility_services_interruption_strata_D_909_by_hohh_sex</v>
      </c>
    </row>
    <row r="911" spans="1:2" x14ac:dyDescent="0.35">
      <c r="A911" s="5"/>
      <c r="B911" s="1" t="str">
        <f>HYPERLINK("#'Data'!A17462", "D_14_utility_services_interruption_strata_D_910_by_hohh_sex_displacement")</f>
        <v>D_14_utility_services_interruption_strata_D_910_by_hohh_sex_displacement</v>
      </c>
    </row>
    <row r="912" spans="1:2" x14ac:dyDescent="0.35">
      <c r="A912" s="5"/>
      <c r="B912" s="1" t="str">
        <f>HYPERLINK("#'Data'!A17501", "D_14_utility_services_interruption_strata_D_911_by_rural_urban")</f>
        <v>D_14_utility_services_interruption_strata_D_911_by_rural_urban</v>
      </c>
    </row>
    <row r="913" spans="1:2" x14ac:dyDescent="0.35">
      <c r="A913" s="5"/>
      <c r="B913" s="1" t="str">
        <f>HYPERLINK("#'Data'!A17516", "D_14_utility_services_interruption_strata_912")</f>
        <v>D_14_utility_services_interruption_strata_912</v>
      </c>
    </row>
    <row r="914" spans="1:2" x14ac:dyDescent="0.35">
      <c r="A914" s="5" t="s">
        <v>3084</v>
      </c>
      <c r="B914" s="1" t="str">
        <f>HYPERLINK("#'Data'!A17525", "D_15_winter_nfi_strata_D_913_by_disability_level_3_4")</f>
        <v>D_15_winter_nfi_strata_D_913_by_disability_level_3_4</v>
      </c>
    </row>
    <row r="915" spans="1:2" x14ac:dyDescent="0.35">
      <c r="A915" s="5"/>
      <c r="B915" s="1" t="str">
        <f>HYPERLINK("#'Data'!A17546", "D_15_winter_nfi_strata_D_914_by_displacement_status")</f>
        <v>D_15_winter_nfi_strata_D_914_by_displacement_status</v>
      </c>
    </row>
    <row r="916" spans="1:2" x14ac:dyDescent="0.35">
      <c r="A916" s="5"/>
      <c r="B916" s="1" t="str">
        <f>HYPERLINK("#'Data'!A17567", "D_15_winter_nfi_strata_D_915_by_hohh_age_group")</f>
        <v>D_15_winter_nfi_strata_D_915_by_hohh_age_group</v>
      </c>
    </row>
    <row r="917" spans="1:2" x14ac:dyDescent="0.35">
      <c r="A917" s="5"/>
      <c r="B917" s="1" t="str">
        <f>HYPERLINK("#'Data'!A17585", "D_15_winter_nfi_strata_D_916_by_hohh_sex")</f>
        <v>D_15_winter_nfi_strata_D_916_by_hohh_sex</v>
      </c>
    </row>
    <row r="918" spans="1:2" x14ac:dyDescent="0.35">
      <c r="A918" s="5"/>
      <c r="B918" s="1" t="str">
        <f>HYPERLINK("#'Data'!A17600", "D_15_winter_nfi_strata_D_917_by_hohh_sex_displacement")</f>
        <v>D_15_winter_nfi_strata_D_917_by_hohh_sex_displacement</v>
      </c>
    </row>
    <row r="919" spans="1:2" x14ac:dyDescent="0.35">
      <c r="A919" s="5"/>
      <c r="B919" s="1" t="str">
        <f>HYPERLINK("#'Data'!A17639", "D_15_winter_nfi_strata_D_918_by_rural_urban")</f>
        <v>D_15_winter_nfi_strata_D_918_by_rural_urban</v>
      </c>
    </row>
    <row r="920" spans="1:2" x14ac:dyDescent="0.35">
      <c r="A920" s="5"/>
      <c r="B920" s="1" t="str">
        <f>HYPERLINK("#'Data'!A17654", "D_15_winter_nfi_strata_919")</f>
        <v>D_15_winter_nfi_strata_919</v>
      </c>
    </row>
    <row r="921" spans="1:2" x14ac:dyDescent="0.35">
      <c r="A921" s="5" t="s">
        <v>3085</v>
      </c>
      <c r="B921" s="1" t="str">
        <f>HYPERLINK("#'Data'!A17663", "D_16_public_bomb_shelter_location_strata_D_920_by_disability_level_3_4")</f>
        <v>D_16_public_bomb_shelter_location_strata_D_920_by_disability_level_3_4</v>
      </c>
    </row>
    <row r="922" spans="1:2" x14ac:dyDescent="0.35">
      <c r="A922" s="5"/>
      <c r="B922" s="1" t="str">
        <f>HYPERLINK("#'Data'!A17684", "D_16_public_bomb_shelter_location_strata_D_921_by_displacement_status")</f>
        <v>D_16_public_bomb_shelter_location_strata_D_921_by_displacement_status</v>
      </c>
    </row>
    <row r="923" spans="1:2" x14ac:dyDescent="0.35">
      <c r="A923" s="5"/>
      <c r="B923" s="1" t="str">
        <f>HYPERLINK("#'Data'!A17705", "D_16_public_bomb_shelter_location_strata_D_922_by_hohh_age_group")</f>
        <v>D_16_public_bomb_shelter_location_strata_D_922_by_hohh_age_group</v>
      </c>
    </row>
    <row r="924" spans="1:2" x14ac:dyDescent="0.35">
      <c r="A924" s="5"/>
      <c r="B924" s="1" t="str">
        <f>HYPERLINK("#'Data'!A17723", "D_16_public_bomb_shelter_location_strata_D_923_by_hohh_sex")</f>
        <v>D_16_public_bomb_shelter_location_strata_D_923_by_hohh_sex</v>
      </c>
    </row>
    <row r="925" spans="1:2" x14ac:dyDescent="0.35">
      <c r="A925" s="5"/>
      <c r="B925" s="1" t="str">
        <f>HYPERLINK("#'Data'!A17738", "D_16_public_bomb_shelter_location_strata_D_924_by_hohh_sex_displacement")</f>
        <v>D_16_public_bomb_shelter_location_strata_D_924_by_hohh_sex_displacement</v>
      </c>
    </row>
    <row r="926" spans="1:2" x14ac:dyDescent="0.35">
      <c r="A926" s="5"/>
      <c r="B926" s="1" t="str">
        <f>HYPERLINK("#'Data'!A17777", "D_16_public_bomb_shelter_location_strata_D_925_by_rural_urban")</f>
        <v>D_16_public_bomb_shelter_location_strata_D_925_by_rural_urban</v>
      </c>
    </row>
    <row r="927" spans="1:2" x14ac:dyDescent="0.35">
      <c r="A927" s="5"/>
      <c r="B927" s="1" t="str">
        <f>HYPERLINK("#'Data'!A17792", "D_16_public_bomb_shelter_location_strata_926")</f>
        <v>D_16_public_bomb_shelter_location_strata_926</v>
      </c>
    </row>
    <row r="928" spans="1:2" x14ac:dyDescent="0.35">
      <c r="A928" s="5" t="s">
        <v>3086</v>
      </c>
      <c r="B928" s="1" t="str">
        <f>HYPERLINK("#'Data'!A17801", "D_17_air_raid_alert_behaviour_strata_D_927_by_disability_level_3_4")</f>
        <v>D_17_air_raid_alert_behaviour_strata_D_927_by_disability_level_3_4</v>
      </c>
    </row>
    <row r="929" spans="1:2" x14ac:dyDescent="0.35">
      <c r="A929" s="5"/>
      <c r="B929" s="1" t="str">
        <f>HYPERLINK("#'Data'!A17822", "D_17_air_raid_alert_behaviour_strata_D_928_by_displacement_status")</f>
        <v>D_17_air_raid_alert_behaviour_strata_D_928_by_displacement_status</v>
      </c>
    </row>
    <row r="930" spans="1:2" x14ac:dyDescent="0.35">
      <c r="A930" s="5"/>
      <c r="B930" s="1" t="str">
        <f>HYPERLINK("#'Data'!A17843", "D_17_air_raid_alert_behaviour_strata_D_929_by_hohh_age_group")</f>
        <v>D_17_air_raid_alert_behaviour_strata_D_929_by_hohh_age_group</v>
      </c>
    </row>
    <row r="931" spans="1:2" x14ac:dyDescent="0.35">
      <c r="A931" s="5"/>
      <c r="B931" s="1" t="str">
        <f>HYPERLINK("#'Data'!A17861", "D_17_air_raid_alert_behaviour_strata_D_930_by_hohh_sex")</f>
        <v>D_17_air_raid_alert_behaviour_strata_D_930_by_hohh_sex</v>
      </c>
    </row>
    <row r="932" spans="1:2" x14ac:dyDescent="0.35">
      <c r="A932" s="5"/>
      <c r="B932" s="1" t="str">
        <f>HYPERLINK("#'Data'!A17876", "D_17_air_raid_alert_behaviour_strata_D_931_by_hohh_sex_displacement")</f>
        <v>D_17_air_raid_alert_behaviour_strata_D_931_by_hohh_sex_displacement</v>
      </c>
    </row>
    <row r="933" spans="1:2" x14ac:dyDescent="0.35">
      <c r="A933" s="5"/>
      <c r="B933" s="1" t="str">
        <f>HYPERLINK("#'Data'!A17915", "D_17_air_raid_alert_behaviour_strata_D_932_by_rural_urban")</f>
        <v>D_17_air_raid_alert_behaviour_strata_D_932_by_rural_urban</v>
      </c>
    </row>
    <row r="934" spans="1:2" x14ac:dyDescent="0.35">
      <c r="A934" s="5"/>
      <c r="B934" s="1" t="str">
        <f>HYPERLINK("#'Data'!A17930", "D_17_air_raid_alert_behaviour_strata_933")</f>
        <v>D_17_air_raid_alert_behaviour_strata_933</v>
      </c>
    </row>
    <row r="935" spans="1:2" x14ac:dyDescent="0.35">
      <c r="A935" s="5" t="s">
        <v>3087</v>
      </c>
      <c r="B935" s="1" t="str">
        <f>HYPERLINK("#'Data'!A17939", "D_2_accomodation_ownership_strata_D_934_by_displacement_status")</f>
        <v>D_2_accomodation_ownership_strata_D_934_by_displacement_status</v>
      </c>
    </row>
    <row r="936" spans="1:2" x14ac:dyDescent="0.35">
      <c r="A936" s="5"/>
      <c r="B936" s="1" t="str">
        <f>HYPERLINK("#'Data'!A17960", "D_2_accomodation_ownership_strata_D_935_by_hohh_age_group")</f>
        <v>D_2_accomodation_ownership_strata_D_935_by_hohh_age_group</v>
      </c>
    </row>
    <row r="937" spans="1:2" x14ac:dyDescent="0.35">
      <c r="A937" s="5"/>
      <c r="B937" s="1" t="str">
        <f>HYPERLINK("#'Data'!A17978", "D_2_accomodation_ownership_strata_D_936_by_hohh_sex")</f>
        <v>D_2_accomodation_ownership_strata_D_936_by_hohh_sex</v>
      </c>
    </row>
    <row r="938" spans="1:2" x14ac:dyDescent="0.35">
      <c r="A938" s="5"/>
      <c r="B938" s="1" t="str">
        <f>HYPERLINK("#'Data'!A17993", "D_2_accomodation_ownership_strata_D_937_by_hohh_sex_displacement")</f>
        <v>D_2_accomodation_ownership_strata_D_937_by_hohh_sex_displacement</v>
      </c>
    </row>
    <row r="939" spans="1:2" x14ac:dyDescent="0.35">
      <c r="A939" s="5"/>
      <c r="B939" s="1" t="str">
        <f>HYPERLINK("#'Data'!A18032", "D_2_accomodation_ownership_strata_D_938_by_rural_urban")</f>
        <v>D_2_accomodation_ownership_strata_D_938_by_rural_urban</v>
      </c>
    </row>
    <row r="940" spans="1:2" x14ac:dyDescent="0.35">
      <c r="A940" s="5"/>
      <c r="B940" s="1" t="str">
        <f>HYPERLINK("#'Data'!A18047", "D_2_accomodation_ownership_strata_939")</f>
        <v>D_2_accomodation_ownership_strata_939</v>
      </c>
    </row>
    <row r="941" spans="1:2" x14ac:dyDescent="0.35">
      <c r="A941" s="5" t="s">
        <v>3088</v>
      </c>
      <c r="B941" s="1" t="str">
        <f>HYPERLINK("#'Data'!A18056", "D_3_accomodation_ownership_documents_strata_D_940_by_displacement_status")</f>
        <v>D_3_accomodation_ownership_documents_strata_D_940_by_displacement_status</v>
      </c>
    </row>
    <row r="942" spans="1:2" x14ac:dyDescent="0.35">
      <c r="A942" s="5"/>
      <c r="B942" s="1" t="str">
        <f>HYPERLINK("#'Data'!A18077", "D_3_accomodation_ownership_documents_strata_D_941_by_hohh_age_group")</f>
        <v>D_3_accomodation_ownership_documents_strata_D_941_by_hohh_age_group</v>
      </c>
    </row>
    <row r="943" spans="1:2" x14ac:dyDescent="0.35">
      <c r="A943" s="5"/>
      <c r="B943" s="1" t="str">
        <f>HYPERLINK("#'Data'!A18094", "D_3_accomodation_ownership_documents_strata_D_942_by_hohh_sex")</f>
        <v>D_3_accomodation_ownership_documents_strata_D_942_by_hohh_sex</v>
      </c>
    </row>
    <row r="944" spans="1:2" x14ac:dyDescent="0.35">
      <c r="A944" s="5"/>
      <c r="B944" s="1" t="str">
        <f>HYPERLINK("#'Data'!A18109", "D_3_accomodation_ownership_documents_strata_D_943_by_hohh_sex_displacement")</f>
        <v>D_3_accomodation_ownership_documents_strata_D_943_by_hohh_sex_displacement</v>
      </c>
    </row>
    <row r="945" spans="1:2" x14ac:dyDescent="0.35">
      <c r="A945" s="5"/>
      <c r="B945" s="1" t="str">
        <f>HYPERLINK("#'Data'!A18148", "D_3_accomodation_ownership_documents_strata_D_944_by_rural_urban")</f>
        <v>D_3_accomodation_ownership_documents_strata_D_944_by_rural_urban</v>
      </c>
    </row>
    <row r="946" spans="1:2" x14ac:dyDescent="0.35">
      <c r="A946" s="5"/>
      <c r="B946" s="1" t="str">
        <f>HYPERLINK("#'Data'!A18163", "D_3_accomodation_ownership_documents_strata_945")</f>
        <v>D_3_accomodation_ownership_documents_strata_945</v>
      </c>
    </row>
    <row r="947" spans="1:2" x14ac:dyDescent="0.35">
      <c r="A947" s="5" t="s">
        <v>3089</v>
      </c>
      <c r="B947" s="1" t="str">
        <f>HYPERLINK("#'Data'!A18172", "D_4_accomodation_rental_agreement_strata_D_946_by_displacement_status")</f>
        <v>D_4_accomodation_rental_agreement_strata_D_946_by_displacement_status</v>
      </c>
    </row>
    <row r="948" spans="1:2" x14ac:dyDescent="0.35">
      <c r="A948" s="5"/>
      <c r="B948" s="1" t="str">
        <f>HYPERLINK("#'Data'!A18193", "D_4_accomodation_rental_agreement_strata_D_947_by_hohh_age_group")</f>
        <v>D_4_accomodation_rental_agreement_strata_D_947_by_hohh_age_group</v>
      </c>
    </row>
    <row r="949" spans="1:2" x14ac:dyDescent="0.35">
      <c r="A949" s="5"/>
      <c r="B949" s="1" t="str">
        <f>HYPERLINK("#'Data'!A18208", "D_4_accomodation_rental_agreement_strata_D_948_by_hohh_sex")</f>
        <v>D_4_accomodation_rental_agreement_strata_D_948_by_hohh_sex</v>
      </c>
    </row>
    <row r="950" spans="1:2" x14ac:dyDescent="0.35">
      <c r="A950" s="5"/>
      <c r="B950" s="1" t="str">
        <f>HYPERLINK("#'Data'!A18223", "D_4_accomodation_rental_agreement_strata_D_949_by_hohh_sex_displacement")</f>
        <v>D_4_accomodation_rental_agreement_strata_D_949_by_hohh_sex_displacement</v>
      </c>
    </row>
    <row r="951" spans="1:2" x14ac:dyDescent="0.35">
      <c r="A951" s="5"/>
      <c r="B951" s="1" t="str">
        <f>HYPERLINK("#'Data'!A18262", "D_4_accomodation_rental_agreement_strata_D_950_by_rural_urban")</f>
        <v>D_4_accomodation_rental_agreement_strata_D_950_by_rural_urban</v>
      </c>
    </row>
    <row r="952" spans="1:2" x14ac:dyDescent="0.35">
      <c r="A952" s="5"/>
      <c r="B952" s="1" t="str">
        <f>HYPERLINK("#'Data'!A18277", "D_4_accomodation_rental_agreement_strata_951")</f>
        <v>D_4_accomodation_rental_agreement_strata_951</v>
      </c>
    </row>
    <row r="953" spans="1:2" x14ac:dyDescent="0.35">
      <c r="A953" s="5" t="s">
        <v>3090</v>
      </c>
      <c r="B953" s="1" t="str">
        <f>HYPERLINK("#'Data'!A18286", "D_5_hh_rent_paying_ability_strata_D_952_by_disability_level_3_4")</f>
        <v>D_5_hh_rent_paying_ability_strata_D_952_by_disability_level_3_4</v>
      </c>
    </row>
    <row r="954" spans="1:2" x14ac:dyDescent="0.35">
      <c r="A954" s="5"/>
      <c r="B954" s="1" t="str">
        <f>HYPERLINK("#'Data'!A18307", "D_5_hh_rent_paying_ability_strata_D_953_by_displacement_status")</f>
        <v>D_5_hh_rent_paying_ability_strata_D_953_by_displacement_status</v>
      </c>
    </row>
    <row r="955" spans="1:2" x14ac:dyDescent="0.35">
      <c r="A955" s="5"/>
      <c r="B955" s="1" t="str">
        <f>HYPERLINK("#'Data'!A18328", "D_5_hh_rent_paying_ability_strata_D_954_by_hohh_age_group")</f>
        <v>D_5_hh_rent_paying_ability_strata_D_954_by_hohh_age_group</v>
      </c>
    </row>
    <row r="956" spans="1:2" x14ac:dyDescent="0.35">
      <c r="A956" s="5"/>
      <c r="B956" s="1" t="str">
        <f>HYPERLINK("#'Data'!A18343", "D_5_hh_rent_paying_ability_strata_D_955_by_hohh_sex")</f>
        <v>D_5_hh_rent_paying_ability_strata_D_955_by_hohh_sex</v>
      </c>
    </row>
    <row r="957" spans="1:2" x14ac:dyDescent="0.35">
      <c r="A957" s="5"/>
      <c r="B957" s="1" t="str">
        <f>HYPERLINK("#'Data'!A18358", "D_5_hh_rent_paying_ability_strata_D_956_by_hohh_sex_age")</f>
        <v>D_5_hh_rent_paying_ability_strata_D_956_by_hohh_sex_age</v>
      </c>
    </row>
    <row r="958" spans="1:2" x14ac:dyDescent="0.35">
      <c r="A958" s="5"/>
      <c r="B958" s="1" t="str">
        <f>HYPERLINK("#'Data'!A18385", "D_5_hh_rent_paying_ability_strata_D_957_by_hohh_sex_disability")</f>
        <v>D_5_hh_rent_paying_ability_strata_D_957_by_hohh_sex_disability</v>
      </c>
    </row>
    <row r="959" spans="1:2" x14ac:dyDescent="0.35">
      <c r="A959" s="5"/>
      <c r="B959" s="1" t="str">
        <f>HYPERLINK("#'Data'!A18424", "D_5_hh_rent_paying_ability_strata_D_958_by_hohh_sex_displacement")</f>
        <v>D_5_hh_rent_paying_ability_strata_D_958_by_hohh_sex_displacement</v>
      </c>
    </row>
    <row r="960" spans="1:2" x14ac:dyDescent="0.35">
      <c r="A960" s="5"/>
      <c r="B960" s="1" t="str">
        <f>HYPERLINK("#'Data'!A18463", "D_5_hh_rent_paying_ability_strata_D_959_by_rural_urban")</f>
        <v>D_5_hh_rent_paying_ability_strata_D_959_by_rural_urban</v>
      </c>
    </row>
    <row r="961" spans="1:2" x14ac:dyDescent="0.35">
      <c r="A961" s="5"/>
      <c r="B961" s="1" t="str">
        <f>HYPERLINK("#'Data'!A18478", "D_5_hh_rent_paying_ability_strata_960")</f>
        <v>D_5_hh_rent_paying_ability_strata_960</v>
      </c>
    </row>
    <row r="962" spans="1:2" x14ac:dyDescent="0.35">
      <c r="A962" s="5" t="s">
        <v>3091</v>
      </c>
      <c r="B962" s="1" t="str">
        <f>HYPERLINK("#'Data'!A18487", "D_6_hh_rent_paying_delay_strata_D_961_by_disability_level_3_4")</f>
        <v>D_6_hh_rent_paying_delay_strata_D_961_by_disability_level_3_4</v>
      </c>
    </row>
    <row r="963" spans="1:2" x14ac:dyDescent="0.35">
      <c r="A963" s="5"/>
      <c r="B963" s="1" t="str">
        <f>HYPERLINK("#'Data'!A18508", "D_6_hh_rent_paying_delay_strata_D_962_by_displacement_status")</f>
        <v>D_6_hh_rent_paying_delay_strata_D_962_by_displacement_status</v>
      </c>
    </row>
    <row r="964" spans="1:2" x14ac:dyDescent="0.35">
      <c r="A964" s="5"/>
      <c r="B964" s="1" t="str">
        <f>HYPERLINK("#'Data'!A18529", "D_6_hh_rent_paying_delay_strata_D_963_by_hohh_age_group")</f>
        <v>D_6_hh_rent_paying_delay_strata_D_963_by_hohh_age_group</v>
      </c>
    </row>
    <row r="965" spans="1:2" x14ac:dyDescent="0.35">
      <c r="A965" s="5"/>
      <c r="B965" s="1" t="str">
        <f>HYPERLINK("#'Data'!A18544", "D_6_hh_rent_paying_delay_strata_D_964_by_hohh_sex")</f>
        <v>D_6_hh_rent_paying_delay_strata_D_964_by_hohh_sex</v>
      </c>
    </row>
    <row r="966" spans="1:2" x14ac:dyDescent="0.35">
      <c r="A966" s="5"/>
      <c r="B966" s="1" t="str">
        <f>HYPERLINK("#'Data'!A18559", "D_6_hh_rent_paying_delay_strata_D_965_by_hohh_sex_displacement")</f>
        <v>D_6_hh_rent_paying_delay_strata_D_965_by_hohh_sex_displacement</v>
      </c>
    </row>
    <row r="967" spans="1:2" x14ac:dyDescent="0.35">
      <c r="A967" s="5"/>
      <c r="B967" s="1" t="str">
        <f>HYPERLINK("#'Data'!A18595", "D_6_hh_rent_paying_delay_strata_D_966_by_rural_urban")</f>
        <v>D_6_hh_rent_paying_delay_strata_D_966_by_rural_urban</v>
      </c>
    </row>
    <row r="968" spans="1:2" x14ac:dyDescent="0.35">
      <c r="A968" s="5"/>
      <c r="B968" s="1" t="str">
        <f>HYPERLINK("#'Data'!A18610", "D_6_hh_rent_paying_delay_strata_967")</f>
        <v>D_6_hh_rent_paying_delay_strata_967</v>
      </c>
    </row>
    <row r="969" spans="1:2" x14ac:dyDescent="0.35">
      <c r="A969" s="5" t="s">
        <v>3092</v>
      </c>
      <c r="B969" s="1" t="str">
        <f>HYPERLINK("#'Data'!A18619", "D_7_shelter_issues_strata_D_968_by_disability_level_3_4")</f>
        <v>D_7_shelter_issues_strata_D_968_by_disability_level_3_4</v>
      </c>
    </row>
    <row r="970" spans="1:2" x14ac:dyDescent="0.35">
      <c r="A970" s="5"/>
      <c r="B970" s="1" t="str">
        <f>HYPERLINK("#'Data'!A18640", "D_7_shelter_issues_strata_D_969_by_displacement_status")</f>
        <v>D_7_shelter_issues_strata_D_969_by_displacement_status</v>
      </c>
    </row>
    <row r="971" spans="1:2" x14ac:dyDescent="0.35">
      <c r="A971" s="5"/>
      <c r="B971" s="1" t="str">
        <f>HYPERLINK("#'Data'!A18661", "D_7_shelter_issues_strata_D_970_by_hohh_age_group")</f>
        <v>D_7_shelter_issues_strata_D_970_by_hohh_age_group</v>
      </c>
    </row>
    <row r="972" spans="1:2" x14ac:dyDescent="0.35">
      <c r="A972" s="5"/>
      <c r="B972" s="1" t="str">
        <f>HYPERLINK("#'Data'!A18679", "D_7_shelter_issues_strata_D_971_by_hohh_sex")</f>
        <v>D_7_shelter_issues_strata_D_971_by_hohh_sex</v>
      </c>
    </row>
    <row r="973" spans="1:2" x14ac:dyDescent="0.35">
      <c r="A973" s="5"/>
      <c r="B973" s="1" t="str">
        <f>HYPERLINK("#'Data'!A18694", "D_7_shelter_issues_strata_D_972_by_hohh_sex_displacement")</f>
        <v>D_7_shelter_issues_strata_D_972_by_hohh_sex_displacement</v>
      </c>
    </row>
    <row r="974" spans="1:2" x14ac:dyDescent="0.35">
      <c r="A974" s="5"/>
      <c r="B974" s="1" t="str">
        <f>HYPERLINK("#'Data'!A18733", "D_7_shelter_issues_strata_D_973_by_rural_urban")</f>
        <v>D_7_shelter_issues_strata_D_973_by_rural_urban</v>
      </c>
    </row>
    <row r="975" spans="1:2" x14ac:dyDescent="0.35">
      <c r="A975" s="5"/>
      <c r="B975" s="1" t="str">
        <f>HYPERLINK("#'Data'!A18748", "D_7_shelter_issues_strata_974")</f>
        <v>D_7_shelter_issues_strata_974</v>
      </c>
    </row>
    <row r="976" spans="1:2" x14ac:dyDescent="0.35">
      <c r="A976" s="5" t="s">
        <v>3093</v>
      </c>
      <c r="B976" s="1" t="str">
        <f>HYPERLINK("#'Data'!A18757", "D_8_living_conditions_issues_strata_D_975_by_disability_level_3_4")</f>
        <v>D_8_living_conditions_issues_strata_D_975_by_disability_level_3_4</v>
      </c>
    </row>
    <row r="977" spans="1:2" x14ac:dyDescent="0.35">
      <c r="A977" s="5"/>
      <c r="B977" s="1" t="str">
        <f>HYPERLINK("#'Data'!A18778", "D_8_living_conditions_issues_strata_D_976_by_displacement_status")</f>
        <v>D_8_living_conditions_issues_strata_D_976_by_displacement_status</v>
      </c>
    </row>
    <row r="978" spans="1:2" x14ac:dyDescent="0.35">
      <c r="A978" s="5"/>
      <c r="B978" s="1" t="str">
        <f>HYPERLINK("#'Data'!A18799", "D_8_living_conditions_issues_strata_D_977_by_hohh_age_group")</f>
        <v>D_8_living_conditions_issues_strata_D_977_by_hohh_age_group</v>
      </c>
    </row>
    <row r="979" spans="1:2" x14ac:dyDescent="0.35">
      <c r="A979" s="5"/>
      <c r="B979" s="1" t="str">
        <f>HYPERLINK("#'Data'!A18817", "D_8_living_conditions_issues_strata_D_978_by_hohh_sex")</f>
        <v>D_8_living_conditions_issues_strata_D_978_by_hohh_sex</v>
      </c>
    </row>
    <row r="980" spans="1:2" x14ac:dyDescent="0.35">
      <c r="A980" s="5"/>
      <c r="B980" s="1" t="str">
        <f>HYPERLINK("#'Data'!A18832", "D_8_living_conditions_issues_strata_D_979_by_hohh_sex_displacement")</f>
        <v>D_8_living_conditions_issues_strata_D_979_by_hohh_sex_displacement</v>
      </c>
    </row>
    <row r="981" spans="1:2" x14ac:dyDescent="0.35">
      <c r="A981" s="5"/>
      <c r="B981" s="1" t="str">
        <f>HYPERLINK("#'Data'!A18871", "D_8_living_conditions_issues_strata_D_980_by_rural_urban")</f>
        <v>D_8_living_conditions_issues_strata_D_980_by_rural_urban</v>
      </c>
    </row>
    <row r="982" spans="1:2" x14ac:dyDescent="0.35">
      <c r="A982" s="5"/>
      <c r="B982" s="1" t="str">
        <f>HYPERLINK("#'Data'!A18886", "D_8_living_conditions_issues_strata_981")</f>
        <v>D_8_living_conditions_issues_strata_981</v>
      </c>
    </row>
    <row r="983" spans="1:2" x14ac:dyDescent="0.35">
      <c r="A983" s="5" t="s">
        <v>3094</v>
      </c>
      <c r="B983" s="1" t="str">
        <f>HYPERLINK("#'Data'!A18895", "D_9_shelter_conflict_damage_strata_D_982_by_disability_level_3_4")</f>
        <v>D_9_shelter_conflict_damage_strata_D_982_by_disability_level_3_4</v>
      </c>
    </row>
    <row r="984" spans="1:2" x14ac:dyDescent="0.35">
      <c r="A984" s="5"/>
      <c r="B984" s="1" t="str">
        <f>HYPERLINK("#'Data'!A18916", "D_9_shelter_conflict_damage_strata_D_983_by_displacement_status")</f>
        <v>D_9_shelter_conflict_damage_strata_D_983_by_displacement_status</v>
      </c>
    </row>
    <row r="985" spans="1:2" x14ac:dyDescent="0.35">
      <c r="A985" s="5"/>
      <c r="B985" s="1" t="str">
        <f>HYPERLINK("#'Data'!A18937", "D_9_shelter_conflict_damage_strata_D_984_by_hohh_age_group")</f>
        <v>D_9_shelter_conflict_damage_strata_D_984_by_hohh_age_group</v>
      </c>
    </row>
    <row r="986" spans="1:2" x14ac:dyDescent="0.35">
      <c r="A986" s="5"/>
      <c r="B986" s="1" t="str">
        <f>HYPERLINK("#'Data'!A18955", "D_9_shelter_conflict_damage_strata_D_985_by_hohh_sex")</f>
        <v>D_9_shelter_conflict_damage_strata_D_985_by_hohh_sex</v>
      </c>
    </row>
    <row r="987" spans="1:2" x14ac:dyDescent="0.35">
      <c r="A987" s="5"/>
      <c r="B987" s="1" t="str">
        <f>HYPERLINK("#'Data'!A18970", "D_9_shelter_conflict_damage_strata_D_986_by_hohh_sex_displacement")</f>
        <v>D_9_shelter_conflict_damage_strata_D_986_by_hohh_sex_displacement</v>
      </c>
    </row>
    <row r="988" spans="1:2" x14ac:dyDescent="0.35">
      <c r="A988" s="5"/>
      <c r="B988" s="1" t="str">
        <f>HYPERLINK("#'Data'!A19009", "D_9_shelter_conflict_damage_strata_D_987_by_rural_urban")</f>
        <v>D_9_shelter_conflict_damage_strata_D_987_by_rural_urban</v>
      </c>
    </row>
    <row r="989" spans="1:2" x14ac:dyDescent="0.35">
      <c r="A989" s="5"/>
      <c r="B989" s="1" t="str">
        <f>HYPERLINK("#'Data'!A19024", "D_9_shelter_conflict_damage_strata_988")</f>
        <v>D_9_shelter_conflict_damage_strata_988</v>
      </c>
    </row>
    <row r="990" spans="1:2" x14ac:dyDescent="0.35">
      <c r="A990" s="5" t="s">
        <v>3095</v>
      </c>
      <c r="B990" s="1" t="str">
        <f>HYPERLINK("#'Data'!A19033", "A_11_hh_member_employment_strata_D_989_by_disability_level_3_4")</f>
        <v>A_11_hh_member_employment_strata_D_989_by_disability_level_3_4</v>
      </c>
    </row>
    <row r="991" spans="1:2" x14ac:dyDescent="0.35">
      <c r="A991" s="5"/>
      <c r="B991" s="1" t="str">
        <f>HYPERLINK("#'Data'!A19054", "A_11_hh_member_employment_strata_D_990_by_displacement_status")</f>
        <v>A_11_hh_member_employment_strata_D_990_by_displacement_status</v>
      </c>
    </row>
    <row r="992" spans="1:2" x14ac:dyDescent="0.35">
      <c r="A992" s="5"/>
      <c r="B992" s="1" t="str">
        <f>HYPERLINK("#'Data'!A19075", "A_11_hh_member_employment_strata_D_991_by_hohh_age_group")</f>
        <v>A_11_hh_member_employment_strata_D_991_by_hohh_age_group</v>
      </c>
    </row>
    <row r="993" spans="1:2" x14ac:dyDescent="0.35">
      <c r="A993" s="5"/>
      <c r="B993" s="1" t="str">
        <f>HYPERLINK("#'Data'!A19093", "A_11_hh_member_employment_strata_D_992_by_hohh_sex")</f>
        <v>A_11_hh_member_employment_strata_D_992_by_hohh_sex</v>
      </c>
    </row>
    <row r="994" spans="1:2" x14ac:dyDescent="0.35">
      <c r="A994" s="5"/>
      <c r="B994" s="1" t="str">
        <f>HYPERLINK("#'Data'!A19108", "A_11_hh_member_employment_strata_993")</f>
        <v>A_11_hh_member_employment_strata_993</v>
      </c>
    </row>
    <row r="995" spans="1:2" x14ac:dyDescent="0.35">
      <c r="A995" s="5" t="s">
        <v>3096</v>
      </c>
      <c r="B995" s="1" t="str">
        <f>HYPERLINK("#'Data'!A19117", "A_12_hohh_unemployed_reason_strata_D_994_by_displacement_status")</f>
        <v>A_12_hohh_unemployed_reason_strata_D_994_by_displacement_status</v>
      </c>
    </row>
    <row r="996" spans="1:2" x14ac:dyDescent="0.35">
      <c r="A996" s="5"/>
      <c r="B996" s="1" t="str">
        <f>HYPERLINK("#'Data'!A19138", "A_12_hohh_unemployed_reason_strata_D_995_by_hohh_age_group")</f>
        <v>A_12_hohh_unemployed_reason_strata_D_995_by_hohh_age_group</v>
      </c>
    </row>
    <row r="997" spans="1:2" x14ac:dyDescent="0.35">
      <c r="A997" s="5"/>
      <c r="B997" s="1" t="str">
        <f>HYPERLINK("#'Data'!A19153", "A_12_hohh_unemployed_reason_strata_D_996_by_hohh_sex")</f>
        <v>A_12_hohh_unemployed_reason_strata_D_996_by_hohh_sex</v>
      </c>
    </row>
    <row r="998" spans="1:2" x14ac:dyDescent="0.35">
      <c r="A998" s="5"/>
      <c r="B998" s="1" t="str">
        <f>HYPERLINK("#'Data'!A19168", "A_12_hohh_unemployed_reason_strata_997")</f>
        <v>A_12_hohh_unemployed_reason_strata_997</v>
      </c>
    </row>
    <row r="999" spans="1:2" x14ac:dyDescent="0.35">
      <c r="A999" s="5" t="s">
        <v>3097</v>
      </c>
      <c r="B999" s="1" t="str">
        <f>HYPERLINK("#'Data'!A19177", "A_15_wg_vis_ss_strata_D_998_by_hohh_age_group")</f>
        <v>A_15_wg_vis_ss_strata_D_998_by_hohh_age_group</v>
      </c>
    </row>
    <row r="1000" spans="1:2" x14ac:dyDescent="0.35">
      <c r="A1000" s="5"/>
      <c r="B1000" s="1" t="str">
        <f>HYPERLINK("#'Data'!A19195", "A_15_wg_vis_ss_strata_999")</f>
        <v>A_15_wg_vis_ss_strata_999</v>
      </c>
    </row>
    <row r="1001" spans="1:2" x14ac:dyDescent="0.35">
      <c r="A1001" s="5" t="s">
        <v>3098</v>
      </c>
      <c r="B1001" s="1" t="str">
        <f>HYPERLINK("#'Data'!A19204", "A_16_wg_hear_ss_strata_D_1000_by_hohh_age_group")</f>
        <v>A_16_wg_hear_ss_strata_D_1000_by_hohh_age_group</v>
      </c>
    </row>
    <row r="1002" spans="1:2" x14ac:dyDescent="0.35">
      <c r="A1002" s="5"/>
      <c r="B1002" s="1" t="str">
        <f>HYPERLINK("#'Data'!A19222", "A_16_wg_hear_ss_strata_1001")</f>
        <v>A_16_wg_hear_ss_strata_1001</v>
      </c>
    </row>
    <row r="1003" spans="1:2" x14ac:dyDescent="0.35">
      <c r="A1003" s="5" t="s">
        <v>3099</v>
      </c>
      <c r="B1003" s="1" t="str">
        <f>HYPERLINK("#'Data'!A19231", "A_17_wg_mob_ss_strata_D_1002_by_hohh_age_group")</f>
        <v>A_17_wg_mob_ss_strata_D_1002_by_hohh_age_group</v>
      </c>
    </row>
    <row r="1004" spans="1:2" x14ac:dyDescent="0.35">
      <c r="A1004" s="5"/>
      <c r="B1004" s="1" t="str">
        <f>HYPERLINK("#'Data'!A19249", "A_17_wg_mob_ss_strata_1003")</f>
        <v>A_17_wg_mob_ss_strata_1003</v>
      </c>
    </row>
    <row r="1005" spans="1:2" x14ac:dyDescent="0.35">
      <c r="A1005" s="5" t="s">
        <v>3100</v>
      </c>
      <c r="B1005" s="1" t="str">
        <f>HYPERLINK("#'Data'!A19258", "A_18_wg_cog_ss_strata_D_1004_by_hohh_age_group")</f>
        <v>A_18_wg_cog_ss_strata_D_1004_by_hohh_age_group</v>
      </c>
    </row>
    <row r="1006" spans="1:2" x14ac:dyDescent="0.35">
      <c r="A1006" s="5"/>
      <c r="B1006" s="1" t="str">
        <f>HYPERLINK("#'Data'!A19276", "A_18_wg_cog_ss_strata_1005")</f>
        <v>A_18_wg_cog_ss_strata_1005</v>
      </c>
    </row>
    <row r="1007" spans="1:2" x14ac:dyDescent="0.35">
      <c r="A1007" s="5" t="s">
        <v>3101</v>
      </c>
      <c r="B1007" s="1" t="str">
        <f>HYPERLINK("#'Data'!A19285", "A_19_wg_sc_ss_strata_D_1006_by_hohh_age_group")</f>
        <v>A_19_wg_sc_ss_strata_D_1006_by_hohh_age_group</v>
      </c>
    </row>
    <row r="1008" spans="1:2" x14ac:dyDescent="0.35">
      <c r="A1008" s="5"/>
      <c r="B1008" s="1" t="str">
        <f>HYPERLINK("#'Data'!A19303", "A_19_wg_sc_ss_strata_1007")</f>
        <v>A_19_wg_sc_ss_strata_1007</v>
      </c>
    </row>
    <row r="1009" spans="1:2" x14ac:dyDescent="0.35">
      <c r="A1009" s="5" t="s">
        <v>3102</v>
      </c>
      <c r="B1009" s="1" t="str">
        <f>HYPERLINK("#'Data'!A19312", "A_20_wg_com_ss_strata_D_1008_by_hohh_age_group")</f>
        <v>A_20_wg_com_ss_strata_D_1008_by_hohh_age_group</v>
      </c>
    </row>
    <row r="1010" spans="1:2" x14ac:dyDescent="0.35">
      <c r="A1010" s="5"/>
      <c r="B1010" s="1" t="str">
        <f>HYPERLINK("#'Data'!A19330", "A_20_wg_com_ss_strata_1009")</f>
        <v>A_20_wg_com_ss_strata_1009</v>
      </c>
    </row>
    <row r="1011" spans="1:2" x14ac:dyDescent="0.35">
      <c r="A1011" s="5" t="s">
        <v>3103</v>
      </c>
      <c r="B1011" s="1" t="str">
        <f>HYPERLINK("#'Data'!A19339", "A_21_hh_member_vulnerability_strata_D_1010_by_displacement_status")</f>
        <v>A_21_hh_member_vulnerability_strata_D_1010_by_displacement_status</v>
      </c>
    </row>
    <row r="1012" spans="1:2" x14ac:dyDescent="0.35">
      <c r="A1012" s="5"/>
      <c r="B1012" s="1" t="str">
        <f>HYPERLINK("#'Data'!A19360", "A_21_hh_member_vulnerability_strata_D_1011_by_hohh_age_group")</f>
        <v>A_21_hh_member_vulnerability_strata_D_1011_by_hohh_age_group</v>
      </c>
    </row>
    <row r="1013" spans="1:2" x14ac:dyDescent="0.35">
      <c r="A1013" s="5"/>
      <c r="B1013" s="1" t="str">
        <f>HYPERLINK("#'Data'!A19378", "A_21_hh_member_vulnerability_strata_D_1012_by_hohh_sex")</f>
        <v>A_21_hh_member_vulnerability_strata_D_1012_by_hohh_sex</v>
      </c>
    </row>
    <row r="1014" spans="1:2" x14ac:dyDescent="0.35">
      <c r="A1014" s="5"/>
      <c r="B1014" s="1" t="str">
        <f>HYPERLINK("#'Data'!A19393", "A_21_hh_member_vulnerability_strata_D_1013_by_rural_urban")</f>
        <v>A_21_hh_member_vulnerability_strata_D_1013_by_rural_urban</v>
      </c>
    </row>
    <row r="1015" spans="1:2" x14ac:dyDescent="0.35">
      <c r="A1015" s="5"/>
      <c r="B1015" s="1" t="str">
        <f>HYPERLINK("#'Data'!A19408", "A_21_hh_member_vulnerability_strata_1014")</f>
        <v>A_21_hh_member_vulnerability_strata_1014</v>
      </c>
    </row>
    <row r="1016" spans="1:2" x14ac:dyDescent="0.35">
      <c r="A1016" s="5" t="s">
        <v>3104</v>
      </c>
      <c r="B1016" s="1" t="str">
        <f>HYPERLINK("#'Data'!A19417", "A_22_hh_member_disability_difficulties_strata_D_1015_by_disability_level_3_4")</f>
        <v>A_22_hh_member_disability_difficulties_strata_D_1015_by_disability_level_3_4</v>
      </c>
    </row>
    <row r="1017" spans="1:2" x14ac:dyDescent="0.35">
      <c r="A1017" s="5"/>
      <c r="B1017" s="1" t="str">
        <f>HYPERLINK("#'Data'!A19438", "A_22_hh_member_disability_difficulties_strata_D_1016_by_displacement_status")</f>
        <v>A_22_hh_member_disability_difficulties_strata_D_1016_by_displacement_status</v>
      </c>
    </row>
    <row r="1018" spans="1:2" x14ac:dyDescent="0.35">
      <c r="A1018" s="5"/>
      <c r="B1018" s="1" t="str">
        <f>HYPERLINK("#'Data'!A19459", "A_22_hh_member_disability_difficulties_strata_D_1017_by_hohh_age_group")</f>
        <v>A_22_hh_member_disability_difficulties_strata_D_1017_by_hohh_age_group</v>
      </c>
    </row>
    <row r="1019" spans="1:2" x14ac:dyDescent="0.35">
      <c r="A1019" s="5"/>
      <c r="B1019" s="1" t="str">
        <f>HYPERLINK("#'Data'!A19476", "A_22_hh_member_disability_difficulties_strata_D_1018_by_hohh_sex")</f>
        <v>A_22_hh_member_disability_difficulties_strata_D_1018_by_hohh_sex</v>
      </c>
    </row>
    <row r="1020" spans="1:2" x14ac:dyDescent="0.35">
      <c r="A1020" s="5"/>
      <c r="B1020" s="1" t="str">
        <f>HYPERLINK("#'Data'!A19491", "A_22_hh_member_disability_difficulties_strata_1019")</f>
        <v>A_22_hh_member_disability_difficulties_strata_1019</v>
      </c>
    </row>
    <row r="1021" spans="1:2" x14ac:dyDescent="0.35">
      <c r="A1021" s="5" t="s">
        <v>3105</v>
      </c>
      <c r="B1021" s="1" t="str">
        <f>HYPERLINK("#'Data'!A19500", "wg_analysis_strata_D_1020_by_hohh_age_group")</f>
        <v>wg_analysis_strata_D_1020_by_hohh_age_group</v>
      </c>
    </row>
    <row r="1022" spans="1:2" x14ac:dyDescent="0.35">
      <c r="A1022" s="5"/>
      <c r="B1022" s="1" t="str">
        <f>HYPERLINK("#'Data'!A19518", "wg_analysis_strata_D_1021_by_hohh_sex")</f>
        <v>wg_analysis_strata_D_1021_by_hohh_sex</v>
      </c>
    </row>
    <row r="1023" spans="1:2" x14ac:dyDescent="0.35">
      <c r="A1023" s="5"/>
      <c r="B1023" s="1" t="str">
        <f>HYPERLINK("#'Data'!A19533", "wg_analysis_strata_D_1022_by_hohh_sex_age")</f>
        <v>wg_analysis_strata_D_1022_by_hohh_sex_age</v>
      </c>
    </row>
    <row r="1024" spans="1:2" x14ac:dyDescent="0.35">
      <c r="A1024" s="5"/>
      <c r="B1024" s="1" t="str">
        <f>HYPERLINK("#'Data'!A19563", "wg_analysis_strata_D_1023_by_rural_urban")</f>
        <v>wg_analysis_strata_D_1023_by_rural_urban</v>
      </c>
    </row>
    <row r="1025" spans="1:2" x14ac:dyDescent="0.35">
      <c r="A1025" s="5"/>
      <c r="B1025" s="1" t="str">
        <f>HYPERLINK("#'Data'!A19578", "wg_analysis_strata_1024")</f>
        <v>wg_analysis_strata_1024</v>
      </c>
    </row>
    <row r="1026" spans="1:2" x14ac:dyDescent="0.35">
      <c r="A1026" s="5" t="s">
        <v>3106</v>
      </c>
      <c r="B1026" s="1" t="str">
        <f>HYPERLINK("#'Data'!A19587", "F_1_main_source_drinking_water_strata_D_1025_by_disability_level_3_4")</f>
        <v>F_1_main_source_drinking_water_strata_D_1025_by_disability_level_3_4</v>
      </c>
    </row>
    <row r="1027" spans="1:2" x14ac:dyDescent="0.35">
      <c r="A1027" s="5"/>
      <c r="B1027" s="1" t="str">
        <f>HYPERLINK("#'Data'!A19608", "F_1_main_source_drinking_water_strata_D_1026_by_displacement_status")</f>
        <v>F_1_main_source_drinking_water_strata_D_1026_by_displacement_status</v>
      </c>
    </row>
    <row r="1028" spans="1:2" x14ac:dyDescent="0.35">
      <c r="A1028" s="5"/>
      <c r="B1028" s="1" t="str">
        <f>HYPERLINK("#'Data'!A19629", "F_1_main_source_drinking_water_strata_D_1027_by_employed_or_not")</f>
        <v>F_1_main_source_drinking_water_strata_D_1027_by_employed_or_not</v>
      </c>
    </row>
    <row r="1029" spans="1:2" x14ac:dyDescent="0.35">
      <c r="A1029" s="5"/>
      <c r="B1029" s="1" t="str">
        <f>HYPERLINK("#'Data'!A19644", "F_1_main_source_drinking_water_strata_D_1028_by_hh_size_group")</f>
        <v>F_1_main_source_drinking_water_strata_D_1028_by_hh_size_group</v>
      </c>
    </row>
    <row r="1030" spans="1:2" x14ac:dyDescent="0.35">
      <c r="A1030" s="5"/>
      <c r="B1030" s="1" t="str">
        <f>HYPERLINK("#'Data'!A19665", "F_1_main_source_drinking_water_strata_D_1029_by_hh_with_child")</f>
        <v>F_1_main_source_drinking_water_strata_D_1029_by_hh_with_child</v>
      </c>
    </row>
    <row r="1031" spans="1:2" x14ac:dyDescent="0.35">
      <c r="A1031" s="5"/>
      <c r="B1031" s="1" t="str">
        <f>HYPERLINK("#'Data'!A19680", "F_1_main_source_drinking_water_strata_D_1030_by_hohh_age_group")</f>
        <v>F_1_main_source_drinking_water_strata_D_1030_by_hohh_age_group</v>
      </c>
    </row>
    <row r="1032" spans="1:2" x14ac:dyDescent="0.35">
      <c r="A1032" s="5"/>
      <c r="B1032" s="1" t="str">
        <f>HYPERLINK("#'Data'!A19698", "F_1_main_source_drinking_water_strata_D_1031_by_hohh_sex")</f>
        <v>F_1_main_source_drinking_water_strata_D_1031_by_hohh_sex</v>
      </c>
    </row>
    <row r="1033" spans="1:2" x14ac:dyDescent="0.35">
      <c r="A1033" s="5"/>
      <c r="B1033" s="1" t="str">
        <f>HYPERLINK("#'Data'!A19713", "F_1_main_source_drinking_water_strata_D_1032_by_hohh_sex_displacement")</f>
        <v>F_1_main_source_drinking_water_strata_D_1032_by_hohh_sex_displacement</v>
      </c>
    </row>
    <row r="1034" spans="1:2" x14ac:dyDescent="0.35">
      <c r="A1034" s="5"/>
      <c r="B1034" s="1" t="str">
        <f>HYPERLINK("#'Data'!A19752", "F_1_main_source_drinking_water_strata_D_1033_by_rural_urban")</f>
        <v>F_1_main_source_drinking_water_strata_D_1033_by_rural_urban</v>
      </c>
    </row>
    <row r="1035" spans="1:2" x14ac:dyDescent="0.35">
      <c r="A1035" s="5"/>
      <c r="B1035" s="1" t="str">
        <f>HYPERLINK("#'Data'!A19767", "F_1_main_source_drinking_water_strata_1034")</f>
        <v>F_1_main_source_drinking_water_strata_1034</v>
      </c>
    </row>
    <row r="1036" spans="1:2" x14ac:dyDescent="0.35">
      <c r="A1036" s="5" t="s">
        <v>3107</v>
      </c>
      <c r="B1036" s="1" t="str">
        <f>HYPERLINK("#'Data'!A19776", "F_10_garbage_disposal_ways_strata_D_1035_by_disability_level_3_4")</f>
        <v>F_10_garbage_disposal_ways_strata_D_1035_by_disability_level_3_4</v>
      </c>
    </row>
    <row r="1037" spans="1:2" x14ac:dyDescent="0.35">
      <c r="A1037" s="5"/>
      <c r="B1037" s="1" t="str">
        <f>HYPERLINK("#'Data'!A19797", "F_10_garbage_disposal_ways_strata_D_1036_by_displacement_status")</f>
        <v>F_10_garbage_disposal_ways_strata_D_1036_by_displacement_status</v>
      </c>
    </row>
    <row r="1038" spans="1:2" x14ac:dyDescent="0.35">
      <c r="A1038" s="5"/>
      <c r="B1038" s="1" t="str">
        <f>HYPERLINK("#'Data'!A19818", "F_10_garbage_disposal_ways_strata_D_1037_by_employed_or_not")</f>
        <v>F_10_garbage_disposal_ways_strata_D_1037_by_employed_or_not</v>
      </c>
    </row>
    <row r="1039" spans="1:2" x14ac:dyDescent="0.35">
      <c r="A1039" s="5"/>
      <c r="B1039" s="1" t="str">
        <f>HYPERLINK("#'Data'!A19833", "F_10_garbage_disposal_ways_strata_D_1038_by_hh_size_group")</f>
        <v>F_10_garbage_disposal_ways_strata_D_1038_by_hh_size_group</v>
      </c>
    </row>
    <row r="1040" spans="1:2" x14ac:dyDescent="0.35">
      <c r="A1040" s="5"/>
      <c r="B1040" s="1" t="str">
        <f>HYPERLINK("#'Data'!A19853", "F_10_garbage_disposal_ways_strata_D_1039_by_hh_with_child")</f>
        <v>F_10_garbage_disposal_ways_strata_D_1039_by_hh_with_child</v>
      </c>
    </row>
    <row r="1041" spans="1:2" x14ac:dyDescent="0.35">
      <c r="A1041" s="5"/>
      <c r="B1041" s="1" t="str">
        <f>HYPERLINK("#'Data'!A19868", "F_10_garbage_disposal_ways_strata_D_1040_by_hohh_age_group")</f>
        <v>F_10_garbage_disposal_ways_strata_D_1040_by_hohh_age_group</v>
      </c>
    </row>
    <row r="1042" spans="1:2" x14ac:dyDescent="0.35">
      <c r="A1042" s="5"/>
      <c r="B1042" s="1" t="str">
        <f>HYPERLINK("#'Data'!A19886", "F_10_garbage_disposal_ways_strata_D_1041_by_hohh_sex")</f>
        <v>F_10_garbage_disposal_ways_strata_D_1041_by_hohh_sex</v>
      </c>
    </row>
    <row r="1043" spans="1:2" x14ac:dyDescent="0.35">
      <c r="A1043" s="5"/>
      <c r="B1043" s="1" t="str">
        <f>HYPERLINK("#'Data'!A19901", "F_10_garbage_disposal_ways_strata_D_1042_by_hohh_sex_displacement")</f>
        <v>F_10_garbage_disposal_ways_strata_D_1042_by_hohh_sex_displacement</v>
      </c>
    </row>
    <row r="1044" spans="1:2" x14ac:dyDescent="0.35">
      <c r="A1044" s="5"/>
      <c r="B1044" s="1" t="str">
        <f>HYPERLINK("#'Data'!A19940", "F_10_garbage_disposal_ways_strata_D_1043_by_rural_urban")</f>
        <v>F_10_garbage_disposal_ways_strata_D_1043_by_rural_urban</v>
      </c>
    </row>
    <row r="1045" spans="1:2" x14ac:dyDescent="0.35">
      <c r="A1045" s="5"/>
      <c r="B1045" s="1" t="str">
        <f>HYPERLINK("#'Data'!A19955", "F_10_garbage_disposal_ways_strata_1044")</f>
        <v>F_10_garbage_disposal_ways_strata_1044</v>
      </c>
    </row>
    <row r="1046" spans="1:2" x14ac:dyDescent="0.35">
      <c r="A1046" s="5" t="s">
        <v>3108</v>
      </c>
      <c r="B1046" s="1" t="str">
        <f>HYPERLINK("#'Data'!A19964", "F_2_piped_water_disruptions_strata_D_1045_by_disability_level_3_4")</f>
        <v>F_2_piped_water_disruptions_strata_D_1045_by_disability_level_3_4</v>
      </c>
    </row>
    <row r="1047" spans="1:2" x14ac:dyDescent="0.35">
      <c r="A1047" s="5"/>
      <c r="B1047" s="1" t="str">
        <f>HYPERLINK("#'Data'!A19985", "F_2_piped_water_disruptions_strata_D_1046_by_displacement_status")</f>
        <v>F_2_piped_water_disruptions_strata_D_1046_by_displacement_status</v>
      </c>
    </row>
    <row r="1048" spans="1:2" x14ac:dyDescent="0.35">
      <c r="A1048" s="5"/>
      <c r="B1048" s="1" t="str">
        <f>HYPERLINK("#'Data'!A20006", "F_2_piped_water_disruptions_strata_D_1047_by_employed_or_not")</f>
        <v>F_2_piped_water_disruptions_strata_D_1047_by_employed_or_not</v>
      </c>
    </row>
    <row r="1049" spans="1:2" x14ac:dyDescent="0.35">
      <c r="A1049" s="5"/>
      <c r="B1049" s="1" t="str">
        <f>HYPERLINK("#'Data'!A20021", "F_2_piped_water_disruptions_strata_D_1048_by_hh_size_group")</f>
        <v>F_2_piped_water_disruptions_strata_D_1048_by_hh_size_group</v>
      </c>
    </row>
    <row r="1050" spans="1:2" x14ac:dyDescent="0.35">
      <c r="A1050" s="5"/>
      <c r="B1050" s="1" t="str">
        <f>HYPERLINK("#'Data'!A20042", "F_2_piped_water_disruptions_strata_D_1049_by_hh_with_child")</f>
        <v>F_2_piped_water_disruptions_strata_D_1049_by_hh_with_child</v>
      </c>
    </row>
    <row r="1051" spans="1:2" x14ac:dyDescent="0.35">
      <c r="A1051" s="5"/>
      <c r="B1051" s="1" t="str">
        <f>HYPERLINK("#'Data'!A20057", "F_2_piped_water_disruptions_strata_D_1050_by_hohh_age_group")</f>
        <v>F_2_piped_water_disruptions_strata_D_1050_by_hohh_age_group</v>
      </c>
    </row>
    <row r="1052" spans="1:2" x14ac:dyDescent="0.35">
      <c r="A1052" s="5"/>
      <c r="B1052" s="1" t="str">
        <f>HYPERLINK("#'Data'!A20074", "F_2_piped_water_disruptions_strata_D_1051_by_hohh_sex")</f>
        <v>F_2_piped_water_disruptions_strata_D_1051_by_hohh_sex</v>
      </c>
    </row>
    <row r="1053" spans="1:2" x14ac:dyDescent="0.35">
      <c r="A1053" s="5"/>
      <c r="B1053" s="1" t="str">
        <f>HYPERLINK("#'Data'!A20089", "F_2_piped_water_disruptions_strata_D_1052_by_hohh_sex_displacement")</f>
        <v>F_2_piped_water_disruptions_strata_D_1052_by_hohh_sex_displacement</v>
      </c>
    </row>
    <row r="1054" spans="1:2" x14ac:dyDescent="0.35">
      <c r="A1054" s="5"/>
      <c r="B1054" s="1" t="str">
        <f>HYPERLINK("#'Data'!A20128", "F_2_piped_water_disruptions_strata_D_1053_by_rural_urban")</f>
        <v>F_2_piped_water_disruptions_strata_D_1053_by_rural_urban</v>
      </c>
    </row>
    <row r="1055" spans="1:2" x14ac:dyDescent="0.35">
      <c r="A1055" s="5"/>
      <c r="B1055" s="1" t="str">
        <f>HYPERLINK("#'Data'!A20143", "F_2_piped_water_disruptions_strata_1054")</f>
        <v>F_2_piped_water_disruptions_strata_1054</v>
      </c>
    </row>
    <row r="1056" spans="1:2" x14ac:dyDescent="0.35">
      <c r="A1056" s="5" t="s">
        <v>3109</v>
      </c>
      <c r="B1056" s="1" t="str">
        <f>HYPERLINK("#'Data'!A20152", "F_3_fetch_water_time_strata_D_1055_by_disability_level_3_4")</f>
        <v>F_3_fetch_water_time_strata_D_1055_by_disability_level_3_4</v>
      </c>
    </row>
    <row r="1057" spans="1:2" x14ac:dyDescent="0.35">
      <c r="A1057" s="5"/>
      <c r="B1057" s="1" t="str">
        <f>HYPERLINK("#'Data'!A20173", "F_3_fetch_water_time_strata_D_1056_by_displacement_status")</f>
        <v>F_3_fetch_water_time_strata_D_1056_by_displacement_status</v>
      </c>
    </row>
    <row r="1058" spans="1:2" x14ac:dyDescent="0.35">
      <c r="A1058" s="5"/>
      <c r="B1058" s="1" t="str">
        <f>HYPERLINK("#'Data'!A20194", "F_3_fetch_water_time_strata_D_1057_by_employed_or_not")</f>
        <v>F_3_fetch_water_time_strata_D_1057_by_employed_or_not</v>
      </c>
    </row>
    <row r="1059" spans="1:2" x14ac:dyDescent="0.35">
      <c r="A1059" s="5"/>
      <c r="B1059" s="1" t="str">
        <f>HYPERLINK("#'Data'!A20209", "F_3_fetch_water_time_strata_D_1058_by_hh_size_group")</f>
        <v>F_3_fetch_water_time_strata_D_1058_by_hh_size_group</v>
      </c>
    </row>
    <row r="1060" spans="1:2" x14ac:dyDescent="0.35">
      <c r="A1060" s="5"/>
      <c r="B1060" s="1" t="str">
        <f>HYPERLINK("#'Data'!A20230", "F_3_fetch_water_time_strata_D_1059_by_hh_with_child")</f>
        <v>F_3_fetch_water_time_strata_D_1059_by_hh_with_child</v>
      </c>
    </row>
    <row r="1061" spans="1:2" x14ac:dyDescent="0.35">
      <c r="A1061" s="5"/>
      <c r="B1061" s="1" t="str">
        <f>HYPERLINK("#'Data'!A20245", "F_3_fetch_water_time_strata_D_1060_by_hohh_age_group")</f>
        <v>F_3_fetch_water_time_strata_D_1060_by_hohh_age_group</v>
      </c>
    </row>
    <row r="1062" spans="1:2" x14ac:dyDescent="0.35">
      <c r="A1062" s="5"/>
      <c r="B1062" s="1" t="str">
        <f>HYPERLINK("#'Data'!A20263", "F_3_fetch_water_time_strata_D_1061_by_hohh_sex")</f>
        <v>F_3_fetch_water_time_strata_D_1061_by_hohh_sex</v>
      </c>
    </row>
    <row r="1063" spans="1:2" x14ac:dyDescent="0.35">
      <c r="A1063" s="5"/>
      <c r="B1063" s="1" t="str">
        <f>HYPERLINK("#'Data'!A20278", "F_3_fetch_water_time_strata_D_1062_by_hohh_sex_displacement")</f>
        <v>F_3_fetch_water_time_strata_D_1062_by_hohh_sex_displacement</v>
      </c>
    </row>
    <row r="1064" spans="1:2" x14ac:dyDescent="0.35">
      <c r="A1064" s="5"/>
      <c r="B1064" s="1" t="str">
        <f>HYPERLINK("#'Data'!A20317", "F_3_fetch_water_time_strata_D_1063_by_rural_urban")</f>
        <v>F_3_fetch_water_time_strata_D_1063_by_rural_urban</v>
      </c>
    </row>
    <row r="1065" spans="1:2" x14ac:dyDescent="0.35">
      <c r="A1065" s="5"/>
      <c r="B1065" s="1" t="str">
        <f>HYPERLINK("#'Data'!A20332", "F_3_fetch_water_time_strata_1064")</f>
        <v>F_3_fetch_water_time_strata_1064</v>
      </c>
    </row>
    <row r="1066" spans="1:2" x14ac:dyDescent="0.35">
      <c r="A1066" s="5" t="s">
        <v>3110</v>
      </c>
      <c r="B1066" s="1" t="str">
        <f>HYPERLINK("#'Data'!A20341", "F_4_water_sufficiency_strata_D_1065_by_disability_level_3_4")</f>
        <v>F_4_water_sufficiency_strata_D_1065_by_disability_level_3_4</v>
      </c>
    </row>
    <row r="1067" spans="1:2" x14ac:dyDescent="0.35">
      <c r="A1067" s="5"/>
      <c r="B1067" s="1" t="str">
        <f>HYPERLINK("#'Data'!A20362", "F_4_water_sufficiency_strata_D_1066_by_displacement_status")</f>
        <v>F_4_water_sufficiency_strata_D_1066_by_displacement_status</v>
      </c>
    </row>
    <row r="1068" spans="1:2" x14ac:dyDescent="0.35">
      <c r="A1068" s="5"/>
      <c r="B1068" s="1" t="str">
        <f>HYPERLINK("#'Data'!A20383", "F_4_water_sufficiency_strata_D_1067_by_employed_or_not")</f>
        <v>F_4_water_sufficiency_strata_D_1067_by_employed_or_not</v>
      </c>
    </row>
    <row r="1069" spans="1:2" x14ac:dyDescent="0.35">
      <c r="A1069" s="5"/>
      <c r="B1069" s="1" t="str">
        <f>HYPERLINK("#'Data'!A20398", "F_4_water_sufficiency_strata_D_1068_by_hh_size_group")</f>
        <v>F_4_water_sufficiency_strata_D_1068_by_hh_size_group</v>
      </c>
    </row>
    <row r="1070" spans="1:2" x14ac:dyDescent="0.35">
      <c r="A1070" s="5"/>
      <c r="B1070" s="1" t="str">
        <f>HYPERLINK("#'Data'!A20419", "F_4_water_sufficiency_strata_D_1069_by_hh_with_child")</f>
        <v>F_4_water_sufficiency_strata_D_1069_by_hh_with_child</v>
      </c>
    </row>
    <row r="1071" spans="1:2" x14ac:dyDescent="0.35">
      <c r="A1071" s="5"/>
      <c r="B1071" s="1" t="str">
        <f>HYPERLINK("#'Data'!A20434", "F_4_water_sufficiency_strata_D_1070_by_hohh_age_group")</f>
        <v>F_4_water_sufficiency_strata_D_1070_by_hohh_age_group</v>
      </c>
    </row>
    <row r="1072" spans="1:2" x14ac:dyDescent="0.35">
      <c r="A1072" s="5"/>
      <c r="B1072" s="1" t="str">
        <f>HYPERLINK("#'Data'!A20452", "F_4_water_sufficiency_strata_D_1071_by_hohh_sex")</f>
        <v>F_4_water_sufficiency_strata_D_1071_by_hohh_sex</v>
      </c>
    </row>
    <row r="1073" spans="1:2" x14ac:dyDescent="0.35">
      <c r="A1073" s="5"/>
      <c r="B1073" s="1" t="str">
        <f>HYPERLINK("#'Data'!A20467", "F_4_water_sufficiency_strata_D_1072_by_hohh_sex_displacement")</f>
        <v>F_4_water_sufficiency_strata_D_1072_by_hohh_sex_displacement</v>
      </c>
    </row>
    <row r="1074" spans="1:2" x14ac:dyDescent="0.35">
      <c r="A1074" s="5"/>
      <c r="B1074" s="1" t="str">
        <f>HYPERLINK("#'Data'!A20506", "F_4_water_sufficiency_strata_D_1073_by_rural_urban")</f>
        <v>F_4_water_sufficiency_strata_D_1073_by_rural_urban</v>
      </c>
    </row>
    <row r="1075" spans="1:2" x14ac:dyDescent="0.35">
      <c r="A1075" s="5"/>
      <c r="B1075" s="1" t="str">
        <f>HYPERLINK("#'Data'!A20521", "F_4_water_sufficiency_strata_1074")</f>
        <v>F_4_water_sufficiency_strata_1074</v>
      </c>
    </row>
    <row r="1076" spans="1:2" x14ac:dyDescent="0.35">
      <c r="A1076" s="5" t="s">
        <v>3111</v>
      </c>
      <c r="B1076" s="1" t="str">
        <f>HYPERLINK("#'Data'!A20530", "F_5_sanitation_facility_strata_D_1075_by_disability_level_3_4")</f>
        <v>F_5_sanitation_facility_strata_D_1075_by_disability_level_3_4</v>
      </c>
    </row>
    <row r="1077" spans="1:2" x14ac:dyDescent="0.35">
      <c r="A1077" s="5"/>
      <c r="B1077" s="1" t="str">
        <f>HYPERLINK("#'Data'!A20551", "F_5_sanitation_facility_strata_D_1076_by_displacement_status")</f>
        <v>F_5_sanitation_facility_strata_D_1076_by_displacement_status</v>
      </c>
    </row>
    <row r="1078" spans="1:2" x14ac:dyDescent="0.35">
      <c r="A1078" s="5"/>
      <c r="B1078" s="1" t="str">
        <f>HYPERLINK("#'Data'!A20572", "F_5_sanitation_facility_strata_D_1077_by_employed_or_not")</f>
        <v>F_5_sanitation_facility_strata_D_1077_by_employed_or_not</v>
      </c>
    </row>
    <row r="1079" spans="1:2" x14ac:dyDescent="0.35">
      <c r="A1079" s="5"/>
      <c r="B1079" s="1" t="str">
        <f>HYPERLINK("#'Data'!A20587", "F_5_sanitation_facility_strata_D_1078_by_hh_size_group")</f>
        <v>F_5_sanitation_facility_strata_D_1078_by_hh_size_group</v>
      </c>
    </row>
    <row r="1080" spans="1:2" x14ac:dyDescent="0.35">
      <c r="A1080" s="5"/>
      <c r="B1080" s="1" t="str">
        <f>HYPERLINK("#'Data'!A20608", "F_5_sanitation_facility_strata_D_1079_by_hh_with_child")</f>
        <v>F_5_sanitation_facility_strata_D_1079_by_hh_with_child</v>
      </c>
    </row>
    <row r="1081" spans="1:2" x14ac:dyDescent="0.35">
      <c r="A1081" s="5"/>
      <c r="B1081" s="1" t="str">
        <f>HYPERLINK("#'Data'!A20623", "F_5_sanitation_facility_strata_D_1080_by_hohh_age_group")</f>
        <v>F_5_sanitation_facility_strata_D_1080_by_hohh_age_group</v>
      </c>
    </row>
    <row r="1082" spans="1:2" x14ac:dyDescent="0.35">
      <c r="A1082" s="5"/>
      <c r="B1082" s="1" t="str">
        <f>HYPERLINK("#'Data'!A20641", "F_5_sanitation_facility_strata_D_1081_by_hohh_sex")</f>
        <v>F_5_sanitation_facility_strata_D_1081_by_hohh_sex</v>
      </c>
    </row>
    <row r="1083" spans="1:2" x14ac:dyDescent="0.35">
      <c r="A1083" s="5"/>
      <c r="B1083" s="1" t="str">
        <f>HYPERLINK("#'Data'!A20656", "F_5_sanitation_facility_strata_D_1082_by_hohh_sex_displacement")</f>
        <v>F_5_sanitation_facility_strata_D_1082_by_hohh_sex_displacement</v>
      </c>
    </row>
    <row r="1084" spans="1:2" x14ac:dyDescent="0.35">
      <c r="A1084" s="5"/>
      <c r="B1084" s="1" t="str">
        <f>HYPERLINK("#'Data'!A20695", "F_5_sanitation_facility_strata_D_1083_by_rural_urban")</f>
        <v>F_5_sanitation_facility_strata_D_1083_by_rural_urban</v>
      </c>
    </row>
    <row r="1085" spans="1:2" x14ac:dyDescent="0.35">
      <c r="A1085" s="5"/>
      <c r="B1085" s="1" t="str">
        <f>HYPERLINK("#'Data'!A20710", "F_5_sanitation_facility_strata_1084")</f>
        <v>F_5_sanitation_facility_strata_1084</v>
      </c>
    </row>
    <row r="1086" spans="1:2" x14ac:dyDescent="0.35">
      <c r="A1086" s="5" t="s">
        <v>3112</v>
      </c>
      <c r="B1086" s="1" t="str">
        <f>HYPERLINK("#'Data'!A20719", "F_6_shared_sanitation_facility_strata_D_1085_by_disability_level_3_4")</f>
        <v>F_6_shared_sanitation_facility_strata_D_1085_by_disability_level_3_4</v>
      </c>
    </row>
    <row r="1087" spans="1:2" x14ac:dyDescent="0.35">
      <c r="A1087" s="5"/>
      <c r="B1087" s="1" t="str">
        <f>HYPERLINK("#'Data'!A20740", "F_6_shared_sanitation_facility_strata_D_1086_by_displacement_status")</f>
        <v>F_6_shared_sanitation_facility_strata_D_1086_by_displacement_status</v>
      </c>
    </row>
    <row r="1088" spans="1:2" x14ac:dyDescent="0.35">
      <c r="A1088" s="5"/>
      <c r="B1088" s="1" t="str">
        <f>HYPERLINK("#'Data'!A20761", "F_6_shared_sanitation_facility_strata_D_1087_by_employed_or_not")</f>
        <v>F_6_shared_sanitation_facility_strata_D_1087_by_employed_or_not</v>
      </c>
    </row>
    <row r="1089" spans="1:2" x14ac:dyDescent="0.35">
      <c r="A1089" s="5"/>
      <c r="B1089" s="1" t="str">
        <f>HYPERLINK("#'Data'!A20776", "F_6_shared_sanitation_facility_strata_D_1088_by_hh_size_group")</f>
        <v>F_6_shared_sanitation_facility_strata_D_1088_by_hh_size_group</v>
      </c>
    </row>
    <row r="1090" spans="1:2" x14ac:dyDescent="0.35">
      <c r="A1090" s="5"/>
      <c r="B1090" s="1" t="str">
        <f>HYPERLINK("#'Data'!A20796", "F_6_shared_sanitation_facility_strata_D_1089_by_hh_with_child")</f>
        <v>F_6_shared_sanitation_facility_strata_D_1089_by_hh_with_child</v>
      </c>
    </row>
    <row r="1091" spans="1:2" x14ac:dyDescent="0.35">
      <c r="A1091" s="5"/>
      <c r="B1091" s="1" t="str">
        <f>HYPERLINK("#'Data'!A20811", "F_6_shared_sanitation_facility_strata_D_1090_by_hohh_age_group")</f>
        <v>F_6_shared_sanitation_facility_strata_D_1090_by_hohh_age_group</v>
      </c>
    </row>
    <row r="1092" spans="1:2" x14ac:dyDescent="0.35">
      <c r="A1092" s="5"/>
      <c r="B1092" s="1" t="str">
        <f>HYPERLINK("#'Data'!A20829", "F_6_shared_sanitation_facility_strata_D_1091_by_hohh_sex")</f>
        <v>F_6_shared_sanitation_facility_strata_D_1091_by_hohh_sex</v>
      </c>
    </row>
    <row r="1093" spans="1:2" x14ac:dyDescent="0.35">
      <c r="A1093" s="5"/>
      <c r="B1093" s="1" t="str">
        <f>HYPERLINK("#'Data'!A20844", "F_6_shared_sanitation_facility_strata_D_1092_by_hohh_sex_displacement")</f>
        <v>F_6_shared_sanitation_facility_strata_D_1092_by_hohh_sex_displacement</v>
      </c>
    </row>
    <row r="1094" spans="1:2" x14ac:dyDescent="0.35">
      <c r="A1094" s="5"/>
      <c r="B1094" s="1" t="str">
        <f>HYPERLINK("#'Data'!A20883", "F_6_shared_sanitation_facility_strata_D_1093_by_rural_urban")</f>
        <v>F_6_shared_sanitation_facility_strata_D_1093_by_rural_urban</v>
      </c>
    </row>
    <row r="1095" spans="1:2" x14ac:dyDescent="0.35">
      <c r="A1095" s="5"/>
      <c r="B1095" s="1" t="str">
        <f>HYPERLINK("#'Data'!A20898", "F_6_shared_sanitation_facility_strata_1094")</f>
        <v>F_6_shared_sanitation_facility_strata_1094</v>
      </c>
    </row>
    <row r="1096" spans="1:2" x14ac:dyDescent="0.35">
      <c r="A1096" s="5" t="s">
        <v>3113</v>
      </c>
      <c r="B1096" s="1" t="str">
        <f>HYPERLINK("#'Data'!A20907", "F_7_shared_sanitation_facility_number_strata_D_1095_by_disability_level_3_4")</f>
        <v>F_7_shared_sanitation_facility_number_strata_D_1095_by_disability_level_3_4</v>
      </c>
    </row>
    <row r="1097" spans="1:2" x14ac:dyDescent="0.35">
      <c r="A1097" s="5"/>
      <c r="B1097" s="1" t="str">
        <f>HYPERLINK("#'Data'!A20928", "F_7_shared_sanitation_facility_number_strata_D_1096_by_displacement_status")</f>
        <v>F_7_shared_sanitation_facility_number_strata_D_1096_by_displacement_status</v>
      </c>
    </row>
    <row r="1098" spans="1:2" x14ac:dyDescent="0.35">
      <c r="A1098" s="5"/>
      <c r="B1098" s="1" t="str">
        <f>HYPERLINK("#'Data'!A20949", "F_7_shared_sanitation_facility_number_strata_D_1097_by_employed_or_not")</f>
        <v>F_7_shared_sanitation_facility_number_strata_D_1097_by_employed_or_not</v>
      </c>
    </row>
    <row r="1099" spans="1:2" x14ac:dyDescent="0.35">
      <c r="A1099" s="5"/>
      <c r="B1099" s="1" t="str">
        <f>HYPERLINK("#'Data'!A20964", "F_7_shared_sanitation_facility_number_strata_D_1098_by_hh_size_group")</f>
        <v>F_7_shared_sanitation_facility_number_strata_D_1098_by_hh_size_group</v>
      </c>
    </row>
    <row r="1100" spans="1:2" x14ac:dyDescent="0.35">
      <c r="A1100" s="5"/>
      <c r="B1100" s="1" t="str">
        <f>HYPERLINK("#'Data'!A20979", "F_7_shared_sanitation_facility_number_strata_D_1099_by_hh_with_child")</f>
        <v>F_7_shared_sanitation_facility_number_strata_D_1099_by_hh_with_child</v>
      </c>
    </row>
    <row r="1101" spans="1:2" x14ac:dyDescent="0.35">
      <c r="A1101" s="5"/>
      <c r="B1101" s="1" t="str">
        <f>HYPERLINK("#'Data'!A20994", "F_7_shared_sanitation_facility_number_strata_D_1100_by_hohh_age_group")</f>
        <v>F_7_shared_sanitation_facility_number_strata_D_1100_by_hohh_age_group</v>
      </c>
    </row>
    <row r="1102" spans="1:2" x14ac:dyDescent="0.35">
      <c r="A1102" s="5"/>
      <c r="B1102" s="1" t="str">
        <f>HYPERLINK("#'Data'!A21009", "F_7_shared_sanitation_facility_number_strata_D_1101_by_hohh_sex")</f>
        <v>F_7_shared_sanitation_facility_number_strata_D_1101_by_hohh_sex</v>
      </c>
    </row>
    <row r="1103" spans="1:2" x14ac:dyDescent="0.35">
      <c r="A1103" s="5"/>
      <c r="B1103" s="1" t="str">
        <f>HYPERLINK("#'Data'!A21024", "F_7_shared_sanitation_facility_number_strata_D_1102_by_hohh_sex_displacement")</f>
        <v>F_7_shared_sanitation_facility_number_strata_D_1102_by_hohh_sex_displacement</v>
      </c>
    </row>
    <row r="1104" spans="1:2" x14ac:dyDescent="0.35">
      <c r="A1104" s="5"/>
      <c r="B1104" s="1" t="str">
        <f>HYPERLINK("#'Data'!A21062", "F_7_shared_sanitation_facility_number_strata_D_1103_by_rural_urban")</f>
        <v>F_7_shared_sanitation_facility_number_strata_D_1103_by_rural_urban</v>
      </c>
    </row>
    <row r="1105" spans="1:2" x14ac:dyDescent="0.35">
      <c r="A1105" s="5"/>
      <c r="B1105" s="1" t="str">
        <f>HYPERLINK("#'Data'!A21077", "F_7_shared_sanitation_facility_number_strata_1104")</f>
        <v>F_7_shared_sanitation_facility_number_strata_1104</v>
      </c>
    </row>
    <row r="1106" spans="1:2" x14ac:dyDescent="0.35">
      <c r="A1106" s="5" t="s">
        <v>3114</v>
      </c>
      <c r="B1106" s="1" t="str">
        <f>HYPERLINK("#'Data'!A21086", "F_8_handwashing_facility_availability_strata_D_1105_by_disability_level_3_4")</f>
        <v>F_8_handwashing_facility_availability_strata_D_1105_by_disability_level_3_4</v>
      </c>
    </row>
    <row r="1107" spans="1:2" x14ac:dyDescent="0.35">
      <c r="A1107" s="5"/>
      <c r="B1107" s="1" t="str">
        <f>HYPERLINK("#'Data'!A21107", "F_8_handwashing_facility_availability_strata_D_1106_by_displacement_status")</f>
        <v>F_8_handwashing_facility_availability_strata_D_1106_by_displacement_status</v>
      </c>
    </row>
    <row r="1108" spans="1:2" x14ac:dyDescent="0.35">
      <c r="A1108" s="5"/>
      <c r="B1108" s="1" t="str">
        <f>HYPERLINK("#'Data'!A21128", "F_8_handwashing_facility_availability_strata_D_1107_by_employed_or_not")</f>
        <v>F_8_handwashing_facility_availability_strata_D_1107_by_employed_or_not</v>
      </c>
    </row>
    <row r="1109" spans="1:2" x14ac:dyDescent="0.35">
      <c r="A1109" s="5"/>
      <c r="B1109" s="1" t="str">
        <f>HYPERLINK("#'Data'!A21143", "F_8_handwashing_facility_availability_strata_D_1108_by_hh_size_group")</f>
        <v>F_8_handwashing_facility_availability_strata_D_1108_by_hh_size_group</v>
      </c>
    </row>
    <row r="1110" spans="1:2" x14ac:dyDescent="0.35">
      <c r="A1110" s="5"/>
      <c r="B1110" s="1" t="str">
        <f>HYPERLINK("#'Data'!A21163", "F_8_handwashing_facility_availability_strata_D_1109_by_hh_with_child")</f>
        <v>F_8_handwashing_facility_availability_strata_D_1109_by_hh_with_child</v>
      </c>
    </row>
    <row r="1111" spans="1:2" x14ac:dyDescent="0.35">
      <c r="A1111" s="5"/>
      <c r="B1111" s="1" t="str">
        <f>HYPERLINK("#'Data'!A21178", "F_8_handwashing_facility_availability_strata_D_1110_by_hohh_age_group")</f>
        <v>F_8_handwashing_facility_availability_strata_D_1110_by_hohh_age_group</v>
      </c>
    </row>
    <row r="1112" spans="1:2" x14ac:dyDescent="0.35">
      <c r="A1112" s="5"/>
      <c r="B1112" s="1" t="str">
        <f>HYPERLINK("#'Data'!A21196", "F_8_handwashing_facility_availability_strata_D_1111_by_hohh_sex")</f>
        <v>F_8_handwashing_facility_availability_strata_D_1111_by_hohh_sex</v>
      </c>
    </row>
    <row r="1113" spans="1:2" x14ac:dyDescent="0.35">
      <c r="A1113" s="5"/>
      <c r="B1113" s="1" t="str">
        <f>HYPERLINK("#'Data'!A21211", "F_8_handwashing_facility_availability_strata_D_1112_by_hohh_sex_displacement")</f>
        <v>F_8_handwashing_facility_availability_strata_D_1112_by_hohh_sex_displacement</v>
      </c>
    </row>
    <row r="1114" spans="1:2" x14ac:dyDescent="0.35">
      <c r="A1114" s="5"/>
      <c r="B1114" s="1" t="str">
        <f>HYPERLINK("#'Data'!A21250", "F_8_handwashing_facility_availability_strata_1113")</f>
        <v>F_8_handwashing_facility_availability_strata_1113</v>
      </c>
    </row>
    <row r="1115" spans="1:2" x14ac:dyDescent="0.35">
      <c r="A1115" s="5" t="s">
        <v>3115</v>
      </c>
      <c r="B1115" s="1" t="str">
        <f>HYPERLINK("#'Data'!A21259", "F_9_hygiene_items_availability_strata_D_1114_by_disability_level_3_4")</f>
        <v>F_9_hygiene_items_availability_strata_D_1114_by_disability_level_3_4</v>
      </c>
    </row>
    <row r="1116" spans="1:2" x14ac:dyDescent="0.35">
      <c r="A1116" s="5"/>
      <c r="B1116" s="1" t="str">
        <f>HYPERLINK("#'Data'!A21280", "F_9_hygiene_items_availability_strata_D_1115_by_displacement_status")</f>
        <v>F_9_hygiene_items_availability_strata_D_1115_by_displacement_status</v>
      </c>
    </row>
    <row r="1117" spans="1:2" x14ac:dyDescent="0.35">
      <c r="A1117" s="5"/>
      <c r="B1117" s="1" t="str">
        <f>HYPERLINK("#'Data'!A21301", "F_9_hygiene_items_availability_strata_D_1116_by_employed_or_not")</f>
        <v>F_9_hygiene_items_availability_strata_D_1116_by_employed_or_not</v>
      </c>
    </row>
    <row r="1118" spans="1:2" x14ac:dyDescent="0.35">
      <c r="A1118" s="5"/>
      <c r="B1118" s="1" t="str">
        <f>HYPERLINK("#'Data'!A21316", "F_9_hygiene_items_availability_strata_D_1117_by_hh_size_group")</f>
        <v>F_9_hygiene_items_availability_strata_D_1117_by_hh_size_group</v>
      </c>
    </row>
    <row r="1119" spans="1:2" x14ac:dyDescent="0.35">
      <c r="A1119" s="5"/>
      <c r="B1119" s="1" t="str">
        <f>HYPERLINK("#'Data'!A21337", "F_9_hygiene_items_availability_strata_D_1118_by_hh_with_child")</f>
        <v>F_9_hygiene_items_availability_strata_D_1118_by_hh_with_child</v>
      </c>
    </row>
    <row r="1120" spans="1:2" x14ac:dyDescent="0.35">
      <c r="A1120" s="5"/>
      <c r="B1120" s="1" t="str">
        <f>HYPERLINK("#'Data'!A21352", "F_9_hygiene_items_availability_strata_D_1119_by_hohh_age_group")</f>
        <v>F_9_hygiene_items_availability_strata_D_1119_by_hohh_age_group</v>
      </c>
    </row>
    <row r="1121" spans="1:2" x14ac:dyDescent="0.35">
      <c r="A1121" s="5"/>
      <c r="B1121" s="1" t="str">
        <f>HYPERLINK("#'Data'!A21370", "F_9_hygiene_items_availability_strata_D_1120_by_hohh_sex")</f>
        <v>F_9_hygiene_items_availability_strata_D_1120_by_hohh_sex</v>
      </c>
    </row>
    <row r="1122" spans="1:2" x14ac:dyDescent="0.35">
      <c r="A1122" s="5"/>
      <c r="B1122" s="1" t="str">
        <f>HYPERLINK("#'Data'!A21385", "F_9_hygiene_items_availability_strata_D_1121_by_hohh_sex_displacement")</f>
        <v>F_9_hygiene_items_availability_strata_D_1121_by_hohh_sex_displacement</v>
      </c>
    </row>
    <row r="1123" spans="1:2" x14ac:dyDescent="0.35">
      <c r="A1123" s="5"/>
      <c r="B1123" s="1" t="str">
        <f>HYPERLINK("#'Data'!A21424", "F_9_hygiene_items_availability_strata_D_1122_by_rural_urban")</f>
        <v>F_9_hygiene_items_availability_strata_D_1122_by_rural_urban</v>
      </c>
    </row>
    <row r="1124" spans="1:2" x14ac:dyDescent="0.35">
      <c r="A1124" s="5"/>
      <c r="B1124" s="1" t="str">
        <f>HYPERLINK("#'Data'!A21439", "F_9_hygiene_items_availability_strata_1123")</f>
        <v>F_9_hygiene_items_availability_strata_1123</v>
      </c>
    </row>
  </sheetData>
  <autoFilter ref="A1:B1124" xr:uid="{00000000-0001-0000-0000-000000000000}"/>
  <mergeCells count="173">
    <mergeCell ref="A3:A15"/>
    <mergeCell ref="A16:A24"/>
    <mergeCell ref="A25:A33"/>
    <mergeCell ref="A34:A42"/>
    <mergeCell ref="A43:A51"/>
    <mergeCell ref="A52:A60"/>
    <mergeCell ref="A113:A120"/>
    <mergeCell ref="A121:A128"/>
    <mergeCell ref="A129:A135"/>
    <mergeCell ref="A136:A143"/>
    <mergeCell ref="A144:A152"/>
    <mergeCell ref="A153:A155"/>
    <mergeCell ref="A61:A69"/>
    <mergeCell ref="A70:A78"/>
    <mergeCell ref="A79:A87"/>
    <mergeCell ref="A88:A94"/>
    <mergeCell ref="A95:A104"/>
    <mergeCell ref="A105:A112"/>
    <mergeCell ref="A181:A182"/>
    <mergeCell ref="A185:A187"/>
    <mergeCell ref="A188:A192"/>
    <mergeCell ref="A193:A197"/>
    <mergeCell ref="A198:A200"/>
    <mergeCell ref="A201:A203"/>
    <mergeCell ref="A156:A162"/>
    <mergeCell ref="A163:A169"/>
    <mergeCell ref="A172:A173"/>
    <mergeCell ref="A174:A176"/>
    <mergeCell ref="A177:A178"/>
    <mergeCell ref="A179:A180"/>
    <mergeCell ref="A219:A227"/>
    <mergeCell ref="A228:A234"/>
    <mergeCell ref="A235:A241"/>
    <mergeCell ref="A242:A247"/>
    <mergeCell ref="A248:A253"/>
    <mergeCell ref="A254:A259"/>
    <mergeCell ref="A204:A206"/>
    <mergeCell ref="A207:A209"/>
    <mergeCell ref="A210:A212"/>
    <mergeCell ref="A213:A214"/>
    <mergeCell ref="A215:A216"/>
    <mergeCell ref="A217:A218"/>
    <mergeCell ref="A296:A301"/>
    <mergeCell ref="A302:A307"/>
    <mergeCell ref="A308:A313"/>
    <mergeCell ref="A314:A319"/>
    <mergeCell ref="A320:A325"/>
    <mergeCell ref="A326:A331"/>
    <mergeCell ref="A260:A265"/>
    <mergeCell ref="A266:A271"/>
    <mergeCell ref="A272:A277"/>
    <mergeCell ref="A278:A283"/>
    <mergeCell ref="A284:A289"/>
    <mergeCell ref="A290:A295"/>
    <mergeCell ref="A368:A377"/>
    <mergeCell ref="A378:A386"/>
    <mergeCell ref="A387:A395"/>
    <mergeCell ref="A396:A404"/>
    <mergeCell ref="A405:A413"/>
    <mergeCell ref="A414:A419"/>
    <mergeCell ref="A332:A337"/>
    <mergeCell ref="A338:A343"/>
    <mergeCell ref="A344:A349"/>
    <mergeCell ref="A350:A355"/>
    <mergeCell ref="A356:A361"/>
    <mergeCell ref="A362:A367"/>
    <mergeCell ref="A460:A467"/>
    <mergeCell ref="A468:A473"/>
    <mergeCell ref="A474:A480"/>
    <mergeCell ref="A481:A487"/>
    <mergeCell ref="A488:A494"/>
    <mergeCell ref="A495:A501"/>
    <mergeCell ref="A420:A425"/>
    <mergeCell ref="A426:A431"/>
    <mergeCell ref="A432:A438"/>
    <mergeCell ref="A439:A445"/>
    <mergeCell ref="A446:A452"/>
    <mergeCell ref="A453:A459"/>
    <mergeCell ref="A531:A535"/>
    <mergeCell ref="A536:A541"/>
    <mergeCell ref="A542:A547"/>
    <mergeCell ref="A548:A553"/>
    <mergeCell ref="A554:A559"/>
    <mergeCell ref="A560:A565"/>
    <mergeCell ref="A502:A505"/>
    <mergeCell ref="A506:A510"/>
    <mergeCell ref="A511:A515"/>
    <mergeCell ref="A516:A520"/>
    <mergeCell ref="A521:A525"/>
    <mergeCell ref="A526:A530"/>
    <mergeCell ref="A598:A603"/>
    <mergeCell ref="A604:A609"/>
    <mergeCell ref="A610:A615"/>
    <mergeCell ref="A616:A621"/>
    <mergeCell ref="A622:A624"/>
    <mergeCell ref="A625:A628"/>
    <mergeCell ref="A566:A567"/>
    <mergeCell ref="A568:A573"/>
    <mergeCell ref="A574:A579"/>
    <mergeCell ref="A580:A585"/>
    <mergeCell ref="A586:A591"/>
    <mergeCell ref="A592:A597"/>
    <mergeCell ref="A685:A686"/>
    <mergeCell ref="A687:A688"/>
    <mergeCell ref="A689:A696"/>
    <mergeCell ref="A697:A703"/>
    <mergeCell ref="A704:A710"/>
    <mergeCell ref="A711:A719"/>
    <mergeCell ref="A629:A640"/>
    <mergeCell ref="A641:A652"/>
    <mergeCell ref="A653:A664"/>
    <mergeCell ref="A665:A673"/>
    <mergeCell ref="A674:A682"/>
    <mergeCell ref="A683:A684"/>
    <mergeCell ref="A771:A780"/>
    <mergeCell ref="A781:A790"/>
    <mergeCell ref="A791:A798"/>
    <mergeCell ref="A799:A806"/>
    <mergeCell ref="A807:A813"/>
    <mergeCell ref="A814:A820"/>
    <mergeCell ref="A720:A728"/>
    <mergeCell ref="A729:A738"/>
    <mergeCell ref="A739:A748"/>
    <mergeCell ref="A749:A755"/>
    <mergeCell ref="A756:A763"/>
    <mergeCell ref="A764:A770"/>
    <mergeCell ref="A861:A866"/>
    <mergeCell ref="A867:A872"/>
    <mergeCell ref="A873:A878"/>
    <mergeCell ref="A879:A885"/>
    <mergeCell ref="A886:A892"/>
    <mergeCell ref="A893:A899"/>
    <mergeCell ref="A821:A827"/>
    <mergeCell ref="A828:A836"/>
    <mergeCell ref="A837:A842"/>
    <mergeCell ref="A843:A848"/>
    <mergeCell ref="A849:A854"/>
    <mergeCell ref="A855:A860"/>
    <mergeCell ref="A947:A952"/>
    <mergeCell ref="A953:A961"/>
    <mergeCell ref="A962:A968"/>
    <mergeCell ref="A969:A975"/>
    <mergeCell ref="A976:A982"/>
    <mergeCell ref="A900:A906"/>
    <mergeCell ref="A907:A913"/>
    <mergeCell ref="A914:A920"/>
    <mergeCell ref="A921:A927"/>
    <mergeCell ref="A928:A934"/>
    <mergeCell ref="A935:A940"/>
    <mergeCell ref="A1086:A1095"/>
    <mergeCell ref="A1096:A1105"/>
    <mergeCell ref="A1106:A1114"/>
    <mergeCell ref="A1115:A1124"/>
    <mergeCell ref="A183:A184"/>
    <mergeCell ref="A1026:A1035"/>
    <mergeCell ref="A1036:A1045"/>
    <mergeCell ref="A1046:A1055"/>
    <mergeCell ref="A1056:A1065"/>
    <mergeCell ref="A1066:A1075"/>
    <mergeCell ref="A1076:A1085"/>
    <mergeCell ref="A1005:A1006"/>
    <mergeCell ref="A1007:A1008"/>
    <mergeCell ref="A1009:A1010"/>
    <mergeCell ref="A1011:A1015"/>
    <mergeCell ref="A1016:A1020"/>
    <mergeCell ref="A1021:A1025"/>
    <mergeCell ref="A983:A989"/>
    <mergeCell ref="A990:A994"/>
    <mergeCell ref="A995:A998"/>
    <mergeCell ref="A999:A1000"/>
    <mergeCell ref="A1001:A1002"/>
    <mergeCell ref="A1003:A1004"/>
    <mergeCell ref="A941:A946"/>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21446"/>
  <sheetViews>
    <sheetView topLeftCell="A12728" workbookViewId="0">
      <selection activeCell="A12755" sqref="A12755"/>
    </sheetView>
  </sheetViews>
  <sheetFormatPr defaultColWidth="10.90625" defaultRowHeight="14.5" x14ac:dyDescent="0.35"/>
  <sheetData>
    <row r="1" spans="1:39" x14ac:dyDescent="0.35">
      <c r="A1" t="s">
        <v>1</v>
      </c>
    </row>
    <row r="2" spans="1:39" x14ac:dyDescent="0.35">
      <c r="A2" t="s">
        <v>2</v>
      </c>
      <c r="B2" t="s">
        <v>3</v>
      </c>
      <c r="C2" t="s">
        <v>4</v>
      </c>
      <c r="D2" t="s">
        <v>5</v>
      </c>
      <c r="E2" t="s">
        <v>6</v>
      </c>
      <c r="F2" t="s">
        <v>7</v>
      </c>
    </row>
    <row r="3" spans="1:39" x14ac:dyDescent="0.35">
      <c r="A3">
        <v>13449</v>
      </c>
      <c r="B3" t="s">
        <v>8</v>
      </c>
      <c r="C3" t="s">
        <v>9</v>
      </c>
      <c r="D3" t="s">
        <v>10</v>
      </c>
      <c r="E3" t="s">
        <v>11</v>
      </c>
      <c r="F3" t="s">
        <v>12</v>
      </c>
    </row>
    <row r="5" spans="1:39" x14ac:dyDescent="0.35">
      <c r="A5" t="s">
        <v>13</v>
      </c>
    </row>
    <row r="6" spans="1:39" x14ac:dyDescent="0.35">
      <c r="A6" t="s">
        <v>14</v>
      </c>
      <c r="B6" t="s">
        <v>15</v>
      </c>
      <c r="C6" t="s">
        <v>2</v>
      </c>
      <c r="D6" t="s">
        <v>16</v>
      </c>
      <c r="E6" t="s">
        <v>17</v>
      </c>
      <c r="F6" t="s">
        <v>18</v>
      </c>
      <c r="G6" t="s">
        <v>19</v>
      </c>
      <c r="H6" t="s">
        <v>20</v>
      </c>
      <c r="I6" t="s">
        <v>21</v>
      </c>
      <c r="J6" t="s">
        <v>22</v>
      </c>
      <c r="K6" t="s">
        <v>23</v>
      </c>
      <c r="L6" t="s">
        <v>24</v>
      </c>
      <c r="M6" t="s">
        <v>25</v>
      </c>
      <c r="N6" t="s">
        <v>26</v>
      </c>
      <c r="O6" t="s">
        <v>27</v>
      </c>
      <c r="P6" t="s">
        <v>28</v>
      </c>
      <c r="Q6" t="s">
        <v>29</v>
      </c>
      <c r="R6" t="s">
        <v>30</v>
      </c>
      <c r="S6" t="s">
        <v>31</v>
      </c>
      <c r="T6" t="s">
        <v>32</v>
      </c>
      <c r="U6" t="s">
        <v>33</v>
      </c>
      <c r="V6" t="s">
        <v>34</v>
      </c>
      <c r="W6" t="s">
        <v>35</v>
      </c>
      <c r="X6" t="s">
        <v>36</v>
      </c>
      <c r="Y6" t="s">
        <v>37</v>
      </c>
      <c r="Z6" t="s">
        <v>38</v>
      </c>
      <c r="AA6" t="s">
        <v>39</v>
      </c>
      <c r="AB6" t="s">
        <v>40</v>
      </c>
      <c r="AC6" t="s">
        <v>41</v>
      </c>
      <c r="AD6" t="s">
        <v>42</v>
      </c>
      <c r="AE6" t="s">
        <v>43</v>
      </c>
      <c r="AF6" t="s">
        <v>44</v>
      </c>
      <c r="AG6" t="s">
        <v>45</v>
      </c>
      <c r="AH6" t="s">
        <v>46</v>
      </c>
      <c r="AI6" t="s">
        <v>47</v>
      </c>
      <c r="AJ6" t="s">
        <v>48</v>
      </c>
      <c r="AK6" t="s">
        <v>49</v>
      </c>
      <c r="AL6" t="s">
        <v>50</v>
      </c>
      <c r="AM6" t="s">
        <v>51</v>
      </c>
    </row>
    <row r="7" spans="1:39" x14ac:dyDescent="0.35">
      <c r="A7" t="s">
        <v>3</v>
      </c>
      <c r="B7" t="s">
        <v>52</v>
      </c>
      <c r="C7">
        <v>445</v>
      </c>
      <c r="D7" t="s">
        <v>53</v>
      </c>
      <c r="E7" t="s">
        <v>54</v>
      </c>
      <c r="F7" t="s">
        <v>55</v>
      </c>
      <c r="G7" t="s">
        <v>56</v>
      </c>
      <c r="H7" t="s">
        <v>57</v>
      </c>
      <c r="I7" t="s">
        <v>58</v>
      </c>
      <c r="J7" t="s">
        <v>59</v>
      </c>
      <c r="K7" t="s">
        <v>60</v>
      </c>
      <c r="L7" t="s">
        <v>61</v>
      </c>
      <c r="M7" t="s">
        <v>62</v>
      </c>
      <c r="N7" t="s">
        <v>63</v>
      </c>
      <c r="O7" t="s">
        <v>64</v>
      </c>
      <c r="P7" t="s">
        <v>57</v>
      </c>
      <c r="Q7" t="s">
        <v>65</v>
      </c>
      <c r="R7" t="s">
        <v>66</v>
      </c>
      <c r="S7" t="s">
        <v>67</v>
      </c>
      <c r="T7" t="s">
        <v>68</v>
      </c>
      <c r="U7" t="s">
        <v>69</v>
      </c>
      <c r="V7" t="s">
        <v>70</v>
      </c>
      <c r="W7" t="s">
        <v>71</v>
      </c>
      <c r="X7" t="s">
        <v>72</v>
      </c>
      <c r="Y7" t="s">
        <v>73</v>
      </c>
      <c r="Z7" t="s">
        <v>57</v>
      </c>
      <c r="AA7" t="s">
        <v>74</v>
      </c>
      <c r="AB7" t="s">
        <v>74</v>
      </c>
      <c r="AC7" t="s">
        <v>75</v>
      </c>
      <c r="AD7" t="s">
        <v>76</v>
      </c>
      <c r="AE7" t="s">
        <v>77</v>
      </c>
      <c r="AF7" t="s">
        <v>71</v>
      </c>
      <c r="AG7" t="s">
        <v>73</v>
      </c>
      <c r="AH7" t="s">
        <v>78</v>
      </c>
      <c r="AI7" t="s">
        <v>77</v>
      </c>
      <c r="AJ7" t="s">
        <v>79</v>
      </c>
      <c r="AK7" t="s">
        <v>80</v>
      </c>
      <c r="AL7" t="s">
        <v>81</v>
      </c>
      <c r="AM7" t="s">
        <v>82</v>
      </c>
    </row>
    <row r="8" spans="1:39" x14ac:dyDescent="0.35">
      <c r="A8" t="s">
        <v>3</v>
      </c>
      <c r="B8" t="s">
        <v>83</v>
      </c>
      <c r="C8">
        <v>1443</v>
      </c>
      <c r="D8" t="s">
        <v>84</v>
      </c>
      <c r="E8" t="s">
        <v>85</v>
      </c>
      <c r="F8" t="s">
        <v>86</v>
      </c>
      <c r="G8" t="s">
        <v>87</v>
      </c>
      <c r="H8" t="s">
        <v>88</v>
      </c>
      <c r="I8" t="s">
        <v>89</v>
      </c>
      <c r="J8" t="s">
        <v>90</v>
      </c>
      <c r="K8" t="s">
        <v>91</v>
      </c>
      <c r="L8" t="s">
        <v>92</v>
      </c>
      <c r="M8" t="s">
        <v>93</v>
      </c>
      <c r="N8" t="s">
        <v>94</v>
      </c>
      <c r="O8" t="s">
        <v>95</v>
      </c>
      <c r="P8" t="s">
        <v>96</v>
      </c>
      <c r="Q8" t="s">
        <v>97</v>
      </c>
      <c r="R8" t="s">
        <v>98</v>
      </c>
      <c r="S8" t="s">
        <v>99</v>
      </c>
      <c r="T8" t="s">
        <v>100</v>
      </c>
      <c r="U8" t="s">
        <v>101</v>
      </c>
      <c r="V8" t="s">
        <v>102</v>
      </c>
      <c r="W8" t="s">
        <v>103</v>
      </c>
      <c r="X8" t="s">
        <v>94</v>
      </c>
      <c r="Y8" t="s">
        <v>76</v>
      </c>
      <c r="Z8" t="s">
        <v>104</v>
      </c>
      <c r="AA8" t="s">
        <v>77</v>
      </c>
      <c r="AB8" t="s">
        <v>68</v>
      </c>
      <c r="AC8" t="s">
        <v>105</v>
      </c>
      <c r="AD8" t="s">
        <v>106</v>
      </c>
      <c r="AE8" t="s">
        <v>68</v>
      </c>
      <c r="AF8" t="s">
        <v>73</v>
      </c>
      <c r="AG8" t="s">
        <v>107</v>
      </c>
      <c r="AH8" t="s">
        <v>68</v>
      </c>
      <c r="AI8" t="s">
        <v>79</v>
      </c>
      <c r="AJ8" t="s">
        <v>71</v>
      </c>
      <c r="AK8" t="s">
        <v>108</v>
      </c>
      <c r="AL8" t="s">
        <v>105</v>
      </c>
      <c r="AM8" t="s">
        <v>91</v>
      </c>
    </row>
    <row r="9" spans="1:39" x14ac:dyDescent="0.35">
      <c r="A9" t="s">
        <v>3</v>
      </c>
      <c r="B9" t="s">
        <v>50</v>
      </c>
      <c r="C9">
        <v>141</v>
      </c>
      <c r="D9" t="s">
        <v>109</v>
      </c>
      <c r="E9" t="s">
        <v>110</v>
      </c>
      <c r="F9" t="s">
        <v>111</v>
      </c>
      <c r="G9" t="s">
        <v>112</v>
      </c>
      <c r="H9" t="s">
        <v>113</v>
      </c>
      <c r="I9" t="s">
        <v>114</v>
      </c>
      <c r="J9" t="s">
        <v>115</v>
      </c>
      <c r="K9" t="s">
        <v>59</v>
      </c>
      <c r="L9" t="s">
        <v>116</v>
      </c>
      <c r="M9" t="s">
        <v>72</v>
      </c>
      <c r="N9" t="s">
        <v>94</v>
      </c>
      <c r="O9" t="s">
        <v>117</v>
      </c>
      <c r="P9" t="s">
        <v>65</v>
      </c>
      <c r="Q9" t="s">
        <v>101</v>
      </c>
      <c r="R9" t="s">
        <v>118</v>
      </c>
      <c r="S9" t="s">
        <v>119</v>
      </c>
      <c r="T9" t="s">
        <v>80</v>
      </c>
      <c r="U9" t="s">
        <v>120</v>
      </c>
      <c r="V9" t="s">
        <v>121</v>
      </c>
      <c r="W9" t="s">
        <v>99</v>
      </c>
      <c r="X9" t="s">
        <v>71</v>
      </c>
      <c r="Y9" t="s">
        <v>76</v>
      </c>
      <c r="Z9" t="s">
        <v>68</v>
      </c>
      <c r="AA9" t="s">
        <v>63</v>
      </c>
      <c r="AB9" t="s">
        <v>76</v>
      </c>
      <c r="AC9" t="s">
        <v>122</v>
      </c>
      <c r="AD9" t="s">
        <v>76</v>
      </c>
      <c r="AE9" t="s">
        <v>76</v>
      </c>
      <c r="AF9" t="s">
        <v>76</v>
      </c>
      <c r="AG9" t="s">
        <v>79</v>
      </c>
      <c r="AH9" t="s">
        <v>79</v>
      </c>
      <c r="AI9" t="s">
        <v>76</v>
      </c>
      <c r="AJ9" t="s">
        <v>76</v>
      </c>
      <c r="AK9" t="s">
        <v>108</v>
      </c>
      <c r="AL9" t="s">
        <v>76</v>
      </c>
      <c r="AM9" t="s">
        <v>123</v>
      </c>
    </row>
    <row r="10" spans="1:39" x14ac:dyDescent="0.35">
      <c r="A10" t="s">
        <v>4</v>
      </c>
      <c r="B10" t="s">
        <v>52</v>
      </c>
      <c r="C10">
        <v>841</v>
      </c>
      <c r="D10" t="s">
        <v>124</v>
      </c>
      <c r="E10" t="s">
        <v>125</v>
      </c>
      <c r="F10" t="s">
        <v>68</v>
      </c>
      <c r="G10" t="s">
        <v>78</v>
      </c>
      <c r="H10" t="s">
        <v>94</v>
      </c>
      <c r="I10" t="s">
        <v>126</v>
      </c>
      <c r="J10" t="s">
        <v>127</v>
      </c>
      <c r="K10" t="s">
        <v>128</v>
      </c>
      <c r="L10" t="s">
        <v>129</v>
      </c>
      <c r="M10" t="s">
        <v>93</v>
      </c>
      <c r="N10" t="s">
        <v>130</v>
      </c>
      <c r="O10" t="s">
        <v>131</v>
      </c>
      <c r="P10" t="s">
        <v>132</v>
      </c>
      <c r="Q10" t="s">
        <v>133</v>
      </c>
      <c r="R10" t="s">
        <v>66</v>
      </c>
      <c r="S10" t="s">
        <v>134</v>
      </c>
      <c r="T10" t="s">
        <v>79</v>
      </c>
      <c r="U10" t="s">
        <v>135</v>
      </c>
      <c r="V10" t="s">
        <v>136</v>
      </c>
      <c r="W10" t="s">
        <v>80</v>
      </c>
      <c r="X10" t="s">
        <v>73</v>
      </c>
      <c r="Y10" t="s">
        <v>76</v>
      </c>
      <c r="Z10" t="s">
        <v>75</v>
      </c>
      <c r="AA10" t="s">
        <v>137</v>
      </c>
      <c r="AB10" t="s">
        <v>138</v>
      </c>
      <c r="AC10" t="s">
        <v>76</v>
      </c>
      <c r="AD10" t="s">
        <v>106</v>
      </c>
      <c r="AE10" t="s">
        <v>107</v>
      </c>
      <c r="AF10" t="s">
        <v>73</v>
      </c>
      <c r="AG10" t="s">
        <v>76</v>
      </c>
      <c r="AH10" t="s">
        <v>71</v>
      </c>
      <c r="AI10" t="s">
        <v>76</v>
      </c>
      <c r="AJ10" t="s">
        <v>108</v>
      </c>
      <c r="AK10" t="s">
        <v>72</v>
      </c>
      <c r="AL10" t="s">
        <v>94</v>
      </c>
      <c r="AM10" t="s">
        <v>139</v>
      </c>
    </row>
    <row r="11" spans="1:39" x14ac:dyDescent="0.35">
      <c r="A11" t="s">
        <v>4</v>
      </c>
      <c r="B11" t="s">
        <v>83</v>
      </c>
      <c r="C11">
        <v>2175</v>
      </c>
      <c r="D11" t="s">
        <v>140</v>
      </c>
      <c r="E11" t="s">
        <v>141</v>
      </c>
      <c r="F11" t="s">
        <v>80</v>
      </c>
      <c r="G11" t="s">
        <v>119</v>
      </c>
      <c r="H11" t="s">
        <v>142</v>
      </c>
      <c r="I11" t="s">
        <v>114</v>
      </c>
      <c r="J11" t="s">
        <v>143</v>
      </c>
      <c r="K11" t="s">
        <v>144</v>
      </c>
      <c r="L11" t="s">
        <v>145</v>
      </c>
      <c r="M11" t="s">
        <v>63</v>
      </c>
      <c r="N11" t="s">
        <v>122</v>
      </c>
      <c r="O11" t="s">
        <v>145</v>
      </c>
      <c r="P11" t="s">
        <v>70</v>
      </c>
      <c r="Q11" t="s">
        <v>146</v>
      </c>
      <c r="R11" t="s">
        <v>147</v>
      </c>
      <c r="S11" t="s">
        <v>99</v>
      </c>
      <c r="T11" t="s">
        <v>105</v>
      </c>
      <c r="U11" t="s">
        <v>148</v>
      </c>
      <c r="V11" t="s">
        <v>114</v>
      </c>
      <c r="W11" t="s">
        <v>149</v>
      </c>
      <c r="X11" t="s">
        <v>78</v>
      </c>
      <c r="Y11" t="s">
        <v>76</v>
      </c>
      <c r="Z11" t="s">
        <v>108</v>
      </c>
      <c r="AA11" t="s">
        <v>107</v>
      </c>
      <c r="AB11" t="s">
        <v>79</v>
      </c>
      <c r="AC11" t="s">
        <v>72</v>
      </c>
      <c r="AD11" t="s">
        <v>76</v>
      </c>
      <c r="AE11" t="s">
        <v>73</v>
      </c>
      <c r="AF11" t="s">
        <v>71</v>
      </c>
      <c r="AG11" t="s">
        <v>76</v>
      </c>
      <c r="AH11" t="s">
        <v>77</v>
      </c>
      <c r="AI11" t="s">
        <v>150</v>
      </c>
      <c r="AJ11" t="s">
        <v>151</v>
      </c>
      <c r="AK11" t="s">
        <v>80</v>
      </c>
      <c r="AL11" t="s">
        <v>68</v>
      </c>
      <c r="AM11" t="s">
        <v>152</v>
      </c>
    </row>
    <row r="12" spans="1:39" x14ac:dyDescent="0.35">
      <c r="A12" t="s">
        <v>4</v>
      </c>
      <c r="B12" t="s">
        <v>50</v>
      </c>
      <c r="C12">
        <v>260</v>
      </c>
      <c r="D12" t="s">
        <v>153</v>
      </c>
      <c r="E12" t="s">
        <v>154</v>
      </c>
      <c r="F12" t="s">
        <v>155</v>
      </c>
      <c r="G12" t="s">
        <v>156</v>
      </c>
      <c r="H12" t="s">
        <v>100</v>
      </c>
      <c r="I12" t="s">
        <v>113</v>
      </c>
      <c r="J12" t="s">
        <v>157</v>
      </c>
      <c r="K12" t="s">
        <v>158</v>
      </c>
      <c r="L12" t="s">
        <v>159</v>
      </c>
      <c r="M12" t="s">
        <v>73</v>
      </c>
      <c r="N12" t="s">
        <v>78</v>
      </c>
      <c r="O12" t="s">
        <v>59</v>
      </c>
      <c r="P12" t="s">
        <v>109</v>
      </c>
      <c r="Q12" t="s">
        <v>97</v>
      </c>
      <c r="R12" t="s">
        <v>160</v>
      </c>
      <c r="S12" t="s">
        <v>161</v>
      </c>
      <c r="T12" t="s">
        <v>79</v>
      </c>
      <c r="U12" t="s">
        <v>86</v>
      </c>
      <c r="V12" t="s">
        <v>162</v>
      </c>
      <c r="W12" t="s">
        <v>62</v>
      </c>
      <c r="X12" t="s">
        <v>163</v>
      </c>
      <c r="Y12" t="s">
        <v>76</v>
      </c>
      <c r="Z12" t="s">
        <v>73</v>
      </c>
      <c r="AA12" t="s">
        <v>164</v>
      </c>
      <c r="AB12" t="s">
        <v>107</v>
      </c>
      <c r="AC12" t="s">
        <v>94</v>
      </c>
      <c r="AD12" t="s">
        <v>77</v>
      </c>
      <c r="AE12" t="s">
        <v>107</v>
      </c>
      <c r="AF12" t="s">
        <v>68</v>
      </c>
      <c r="AG12" t="s">
        <v>80</v>
      </c>
      <c r="AH12" t="s">
        <v>76</v>
      </c>
      <c r="AI12" t="s">
        <v>74</v>
      </c>
      <c r="AJ12" t="s">
        <v>76</v>
      </c>
      <c r="AK12" t="s">
        <v>81</v>
      </c>
      <c r="AL12" t="s">
        <v>68</v>
      </c>
      <c r="AM12" t="s">
        <v>165</v>
      </c>
    </row>
    <row r="13" spans="1:39" x14ac:dyDescent="0.35">
      <c r="A13" t="s">
        <v>5</v>
      </c>
      <c r="B13" t="s">
        <v>52</v>
      </c>
      <c r="C13">
        <v>965</v>
      </c>
      <c r="D13" t="s">
        <v>166</v>
      </c>
      <c r="E13" t="s">
        <v>167</v>
      </c>
      <c r="F13" t="s">
        <v>86</v>
      </c>
      <c r="G13" t="s">
        <v>146</v>
      </c>
      <c r="H13" t="s">
        <v>79</v>
      </c>
      <c r="I13" t="s">
        <v>168</v>
      </c>
      <c r="J13" t="s">
        <v>169</v>
      </c>
      <c r="K13" t="s">
        <v>170</v>
      </c>
      <c r="L13" t="s">
        <v>171</v>
      </c>
      <c r="M13" t="s">
        <v>151</v>
      </c>
      <c r="N13" t="s">
        <v>151</v>
      </c>
      <c r="O13" t="s">
        <v>172</v>
      </c>
      <c r="P13" t="s">
        <v>173</v>
      </c>
      <c r="Q13" t="s">
        <v>72</v>
      </c>
      <c r="R13" t="s">
        <v>174</v>
      </c>
      <c r="S13" t="s">
        <v>69</v>
      </c>
      <c r="T13" t="s">
        <v>150</v>
      </c>
      <c r="U13" t="s">
        <v>136</v>
      </c>
      <c r="V13" t="s">
        <v>137</v>
      </c>
      <c r="W13" t="s">
        <v>151</v>
      </c>
      <c r="X13" t="s">
        <v>175</v>
      </c>
      <c r="Y13" t="s">
        <v>76</v>
      </c>
      <c r="Z13" t="s">
        <v>78</v>
      </c>
      <c r="AA13" t="s">
        <v>133</v>
      </c>
      <c r="AB13" t="s">
        <v>55</v>
      </c>
      <c r="AC13" t="s">
        <v>68</v>
      </c>
      <c r="AD13" t="s">
        <v>76</v>
      </c>
      <c r="AE13" t="s">
        <v>68</v>
      </c>
      <c r="AF13" t="s">
        <v>79</v>
      </c>
      <c r="AG13" t="s">
        <v>73</v>
      </c>
      <c r="AH13" t="s">
        <v>107</v>
      </c>
      <c r="AI13" t="s">
        <v>73</v>
      </c>
      <c r="AJ13" t="s">
        <v>77</v>
      </c>
      <c r="AK13" t="s">
        <v>68</v>
      </c>
      <c r="AL13" t="s">
        <v>80</v>
      </c>
      <c r="AM13" t="s">
        <v>176</v>
      </c>
    </row>
    <row r="14" spans="1:39" x14ac:dyDescent="0.35">
      <c r="A14" t="s">
        <v>5</v>
      </c>
      <c r="B14" t="s">
        <v>83</v>
      </c>
      <c r="C14">
        <v>2264</v>
      </c>
      <c r="D14" t="s">
        <v>177</v>
      </c>
      <c r="E14" t="s">
        <v>178</v>
      </c>
      <c r="F14" t="s">
        <v>179</v>
      </c>
      <c r="G14" t="s">
        <v>180</v>
      </c>
      <c r="H14" t="s">
        <v>137</v>
      </c>
      <c r="I14" t="s">
        <v>181</v>
      </c>
      <c r="J14" t="s">
        <v>182</v>
      </c>
      <c r="K14" t="s">
        <v>183</v>
      </c>
      <c r="L14" t="s">
        <v>67</v>
      </c>
      <c r="M14" t="s">
        <v>93</v>
      </c>
      <c r="N14" t="s">
        <v>62</v>
      </c>
      <c r="O14" t="s">
        <v>184</v>
      </c>
      <c r="P14" t="s">
        <v>55</v>
      </c>
      <c r="Q14" t="s">
        <v>74</v>
      </c>
      <c r="R14" t="s">
        <v>166</v>
      </c>
      <c r="S14" t="s">
        <v>145</v>
      </c>
      <c r="T14" t="s">
        <v>79</v>
      </c>
      <c r="U14" t="s">
        <v>185</v>
      </c>
      <c r="V14" t="s">
        <v>149</v>
      </c>
      <c r="W14" t="s">
        <v>81</v>
      </c>
      <c r="X14" t="s">
        <v>78</v>
      </c>
      <c r="Y14" t="s">
        <v>76</v>
      </c>
      <c r="Z14" t="s">
        <v>186</v>
      </c>
      <c r="AA14" t="s">
        <v>107</v>
      </c>
      <c r="AB14" t="s">
        <v>79</v>
      </c>
      <c r="AC14" t="s">
        <v>68</v>
      </c>
      <c r="AD14" t="s">
        <v>76</v>
      </c>
      <c r="AE14" t="s">
        <v>106</v>
      </c>
      <c r="AF14" t="s">
        <v>107</v>
      </c>
      <c r="AG14" t="s">
        <v>68</v>
      </c>
      <c r="AH14" t="s">
        <v>74</v>
      </c>
      <c r="AI14" t="s">
        <v>77</v>
      </c>
      <c r="AJ14" t="s">
        <v>68</v>
      </c>
      <c r="AK14" t="s">
        <v>149</v>
      </c>
      <c r="AL14" t="s">
        <v>186</v>
      </c>
      <c r="AM14" t="s">
        <v>187</v>
      </c>
    </row>
    <row r="15" spans="1:39" x14ac:dyDescent="0.35">
      <c r="A15" t="s">
        <v>5</v>
      </c>
      <c r="B15" t="s">
        <v>50</v>
      </c>
      <c r="C15">
        <v>237</v>
      </c>
      <c r="D15" t="s">
        <v>188</v>
      </c>
      <c r="E15" t="s">
        <v>189</v>
      </c>
      <c r="F15" t="s">
        <v>190</v>
      </c>
      <c r="G15" t="s">
        <v>151</v>
      </c>
      <c r="H15" t="s">
        <v>150</v>
      </c>
      <c r="I15" t="s">
        <v>84</v>
      </c>
      <c r="J15" t="s">
        <v>191</v>
      </c>
      <c r="K15" t="s">
        <v>172</v>
      </c>
      <c r="L15" t="s">
        <v>192</v>
      </c>
      <c r="M15" t="s">
        <v>149</v>
      </c>
      <c r="N15" t="s">
        <v>71</v>
      </c>
      <c r="O15" t="s">
        <v>148</v>
      </c>
      <c r="P15" t="s">
        <v>105</v>
      </c>
      <c r="Q15" t="s">
        <v>104</v>
      </c>
      <c r="R15" t="s">
        <v>101</v>
      </c>
      <c r="S15" t="s">
        <v>65</v>
      </c>
      <c r="T15" t="s">
        <v>73</v>
      </c>
      <c r="U15" t="s">
        <v>193</v>
      </c>
      <c r="V15" t="s">
        <v>53</v>
      </c>
      <c r="W15" t="s">
        <v>194</v>
      </c>
      <c r="X15" t="s">
        <v>150</v>
      </c>
      <c r="Y15" t="s">
        <v>76</v>
      </c>
      <c r="Z15" t="s">
        <v>63</v>
      </c>
      <c r="AA15" t="s">
        <v>76</v>
      </c>
      <c r="AB15" t="s">
        <v>76</v>
      </c>
      <c r="AC15" t="s">
        <v>180</v>
      </c>
      <c r="AD15" t="s">
        <v>88</v>
      </c>
      <c r="AE15" t="s">
        <v>84</v>
      </c>
      <c r="AF15" t="s">
        <v>76</v>
      </c>
      <c r="AG15" t="s">
        <v>100</v>
      </c>
      <c r="AH15" t="s">
        <v>76</v>
      </c>
      <c r="AI15" t="s">
        <v>107</v>
      </c>
      <c r="AJ15" t="s">
        <v>76</v>
      </c>
      <c r="AK15" t="s">
        <v>137</v>
      </c>
      <c r="AL15" t="s">
        <v>75</v>
      </c>
      <c r="AM15" t="s">
        <v>195</v>
      </c>
    </row>
    <row r="16" spans="1:39" x14ac:dyDescent="0.35">
      <c r="A16" t="s">
        <v>6</v>
      </c>
      <c r="B16" t="s">
        <v>52</v>
      </c>
      <c r="C16">
        <v>377</v>
      </c>
      <c r="D16" t="s">
        <v>196</v>
      </c>
      <c r="E16" t="s">
        <v>197</v>
      </c>
      <c r="F16" t="s">
        <v>198</v>
      </c>
      <c r="G16" t="s">
        <v>151</v>
      </c>
      <c r="H16" t="s">
        <v>186</v>
      </c>
      <c r="I16" t="s">
        <v>199</v>
      </c>
      <c r="J16" t="s">
        <v>200</v>
      </c>
      <c r="K16" t="s">
        <v>201</v>
      </c>
      <c r="L16" t="s">
        <v>202</v>
      </c>
      <c r="M16" t="s">
        <v>137</v>
      </c>
      <c r="N16" t="s">
        <v>105</v>
      </c>
      <c r="O16" t="s">
        <v>69</v>
      </c>
      <c r="P16" t="s">
        <v>179</v>
      </c>
      <c r="Q16" t="s">
        <v>96</v>
      </c>
      <c r="R16" t="s">
        <v>203</v>
      </c>
      <c r="S16" t="s">
        <v>204</v>
      </c>
      <c r="T16" t="s">
        <v>68</v>
      </c>
      <c r="U16" t="s">
        <v>205</v>
      </c>
      <c r="V16" t="s">
        <v>188</v>
      </c>
      <c r="W16" t="s">
        <v>93</v>
      </c>
      <c r="X16" t="s">
        <v>71</v>
      </c>
      <c r="Y16" t="s">
        <v>107</v>
      </c>
      <c r="Z16" t="s">
        <v>65</v>
      </c>
      <c r="AA16" t="s">
        <v>180</v>
      </c>
      <c r="AB16" t="s">
        <v>133</v>
      </c>
      <c r="AC16" t="s">
        <v>150</v>
      </c>
      <c r="AD16" t="s">
        <v>107</v>
      </c>
      <c r="AE16" t="s">
        <v>107</v>
      </c>
      <c r="AF16" t="s">
        <v>150</v>
      </c>
      <c r="AG16" t="s">
        <v>79</v>
      </c>
      <c r="AH16" t="s">
        <v>79</v>
      </c>
      <c r="AI16" t="s">
        <v>63</v>
      </c>
      <c r="AJ16" t="s">
        <v>79</v>
      </c>
      <c r="AK16" t="s">
        <v>71</v>
      </c>
      <c r="AL16" t="s">
        <v>186</v>
      </c>
      <c r="AM16" t="s">
        <v>206</v>
      </c>
    </row>
    <row r="17" spans="1:39" x14ac:dyDescent="0.35">
      <c r="A17" t="s">
        <v>6</v>
      </c>
      <c r="B17" t="s">
        <v>83</v>
      </c>
      <c r="C17">
        <v>936</v>
      </c>
      <c r="D17" t="s">
        <v>207</v>
      </c>
      <c r="E17" t="s">
        <v>189</v>
      </c>
      <c r="F17" t="s">
        <v>93</v>
      </c>
      <c r="G17" t="s">
        <v>163</v>
      </c>
      <c r="H17" t="s">
        <v>103</v>
      </c>
      <c r="I17" t="s">
        <v>135</v>
      </c>
      <c r="J17" t="s">
        <v>69</v>
      </c>
      <c r="K17" t="s">
        <v>118</v>
      </c>
      <c r="L17" t="s">
        <v>53</v>
      </c>
      <c r="M17" t="s">
        <v>149</v>
      </c>
      <c r="N17" t="s">
        <v>150</v>
      </c>
      <c r="O17" t="s">
        <v>208</v>
      </c>
      <c r="P17" t="s">
        <v>133</v>
      </c>
      <c r="Q17" t="s">
        <v>70</v>
      </c>
      <c r="R17" t="s">
        <v>209</v>
      </c>
      <c r="S17" t="s">
        <v>137</v>
      </c>
      <c r="T17" t="s">
        <v>142</v>
      </c>
      <c r="U17" t="s">
        <v>210</v>
      </c>
      <c r="V17" t="s">
        <v>211</v>
      </c>
      <c r="W17" t="s">
        <v>137</v>
      </c>
      <c r="X17" t="s">
        <v>93</v>
      </c>
      <c r="Y17" t="s">
        <v>76</v>
      </c>
      <c r="Z17" t="s">
        <v>63</v>
      </c>
      <c r="AA17" t="s">
        <v>76</v>
      </c>
      <c r="AB17" t="s">
        <v>68</v>
      </c>
      <c r="AC17" t="s">
        <v>80</v>
      </c>
      <c r="AD17" t="s">
        <v>76</v>
      </c>
      <c r="AE17" t="s">
        <v>77</v>
      </c>
      <c r="AF17" t="s">
        <v>71</v>
      </c>
      <c r="AG17" t="s">
        <v>107</v>
      </c>
      <c r="AH17" t="s">
        <v>71</v>
      </c>
      <c r="AI17" t="s">
        <v>100</v>
      </c>
      <c r="AJ17" t="s">
        <v>62</v>
      </c>
      <c r="AK17" t="s">
        <v>63</v>
      </c>
      <c r="AL17" t="s">
        <v>72</v>
      </c>
      <c r="AM17" t="s">
        <v>212</v>
      </c>
    </row>
    <row r="18" spans="1:39" x14ac:dyDescent="0.35">
      <c r="A18" t="s">
        <v>6</v>
      </c>
      <c r="B18" t="s">
        <v>50</v>
      </c>
      <c r="C18">
        <v>118</v>
      </c>
      <c r="D18" t="s">
        <v>213</v>
      </c>
      <c r="E18" t="s">
        <v>214</v>
      </c>
      <c r="F18" t="s">
        <v>215</v>
      </c>
      <c r="G18" t="s">
        <v>216</v>
      </c>
      <c r="H18" t="s">
        <v>217</v>
      </c>
      <c r="I18" t="s">
        <v>194</v>
      </c>
      <c r="J18" t="s">
        <v>218</v>
      </c>
      <c r="K18" t="s">
        <v>219</v>
      </c>
      <c r="L18" t="s">
        <v>220</v>
      </c>
      <c r="M18" t="s">
        <v>109</v>
      </c>
      <c r="N18" t="s">
        <v>73</v>
      </c>
      <c r="O18" t="s">
        <v>203</v>
      </c>
      <c r="P18" t="s">
        <v>87</v>
      </c>
      <c r="Q18" t="s">
        <v>134</v>
      </c>
      <c r="R18" t="s">
        <v>174</v>
      </c>
      <c r="S18" t="s">
        <v>97</v>
      </c>
      <c r="T18" t="s">
        <v>146</v>
      </c>
      <c r="U18" t="s">
        <v>117</v>
      </c>
      <c r="V18" t="s">
        <v>109</v>
      </c>
      <c r="W18" t="s">
        <v>94</v>
      </c>
      <c r="X18" t="s">
        <v>76</v>
      </c>
      <c r="Y18" t="s">
        <v>76</v>
      </c>
      <c r="Z18" t="s">
        <v>87</v>
      </c>
      <c r="AA18" t="s">
        <v>76</v>
      </c>
      <c r="AB18" t="s">
        <v>76</v>
      </c>
      <c r="AC18" t="s">
        <v>76</v>
      </c>
      <c r="AD18" t="s">
        <v>76</v>
      </c>
      <c r="AE18" t="s">
        <v>76</v>
      </c>
      <c r="AF18" t="s">
        <v>109</v>
      </c>
      <c r="AG18" t="s">
        <v>221</v>
      </c>
      <c r="AH18" t="s">
        <v>76</v>
      </c>
      <c r="AI18" t="s">
        <v>76</v>
      </c>
      <c r="AJ18" t="s">
        <v>130</v>
      </c>
      <c r="AK18" t="s">
        <v>73</v>
      </c>
      <c r="AL18" t="s">
        <v>76</v>
      </c>
      <c r="AM18" t="s">
        <v>214</v>
      </c>
    </row>
    <row r="19" spans="1:39" x14ac:dyDescent="0.35">
      <c r="A19" t="s">
        <v>7</v>
      </c>
      <c r="B19" t="s">
        <v>52</v>
      </c>
      <c r="C19">
        <v>792</v>
      </c>
      <c r="D19" t="s">
        <v>222</v>
      </c>
      <c r="E19" t="s">
        <v>223</v>
      </c>
      <c r="F19" t="s">
        <v>186</v>
      </c>
      <c r="G19" t="s">
        <v>87</v>
      </c>
      <c r="H19" t="s">
        <v>149</v>
      </c>
      <c r="I19" t="s">
        <v>177</v>
      </c>
      <c r="J19" t="s">
        <v>91</v>
      </c>
      <c r="K19" t="s">
        <v>224</v>
      </c>
      <c r="L19" t="s">
        <v>225</v>
      </c>
      <c r="M19" t="s">
        <v>179</v>
      </c>
      <c r="N19" t="s">
        <v>105</v>
      </c>
      <c r="O19" t="s">
        <v>193</v>
      </c>
      <c r="P19" t="s">
        <v>149</v>
      </c>
      <c r="Q19" t="s">
        <v>62</v>
      </c>
      <c r="R19" t="s">
        <v>12</v>
      </c>
      <c r="S19" t="s">
        <v>226</v>
      </c>
      <c r="T19" t="s">
        <v>130</v>
      </c>
      <c r="U19" t="s">
        <v>227</v>
      </c>
      <c r="V19" t="s">
        <v>176</v>
      </c>
      <c r="W19" t="s">
        <v>173</v>
      </c>
      <c r="X19" t="s">
        <v>72</v>
      </c>
      <c r="Y19" t="s">
        <v>76</v>
      </c>
      <c r="Z19" t="s">
        <v>78</v>
      </c>
      <c r="AA19" t="s">
        <v>65</v>
      </c>
      <c r="AB19" t="s">
        <v>216</v>
      </c>
      <c r="AC19" t="s">
        <v>77</v>
      </c>
      <c r="AD19" t="s">
        <v>76</v>
      </c>
      <c r="AE19" t="s">
        <v>74</v>
      </c>
      <c r="AF19" t="s">
        <v>194</v>
      </c>
      <c r="AG19" t="s">
        <v>76</v>
      </c>
      <c r="AH19" t="s">
        <v>75</v>
      </c>
      <c r="AI19" t="s">
        <v>77</v>
      </c>
      <c r="AJ19" t="s">
        <v>76</v>
      </c>
      <c r="AK19" t="s">
        <v>75</v>
      </c>
      <c r="AL19" t="s">
        <v>94</v>
      </c>
      <c r="AM19" t="s">
        <v>226</v>
      </c>
    </row>
    <row r="20" spans="1:39" x14ac:dyDescent="0.35">
      <c r="A20" t="s">
        <v>7</v>
      </c>
      <c r="B20" t="s">
        <v>83</v>
      </c>
      <c r="C20">
        <v>2106</v>
      </c>
      <c r="D20" t="s">
        <v>129</v>
      </c>
      <c r="E20" t="s">
        <v>228</v>
      </c>
      <c r="F20" t="s">
        <v>130</v>
      </c>
      <c r="G20" t="s">
        <v>56</v>
      </c>
      <c r="H20" t="s">
        <v>194</v>
      </c>
      <c r="I20" t="s">
        <v>175</v>
      </c>
      <c r="J20" t="s">
        <v>118</v>
      </c>
      <c r="K20" t="s">
        <v>144</v>
      </c>
      <c r="L20" t="s">
        <v>56</v>
      </c>
      <c r="M20" t="s">
        <v>122</v>
      </c>
      <c r="N20" t="s">
        <v>78</v>
      </c>
      <c r="O20" t="s">
        <v>229</v>
      </c>
      <c r="P20" t="s">
        <v>100</v>
      </c>
      <c r="Q20" t="s">
        <v>88</v>
      </c>
      <c r="R20" t="s">
        <v>230</v>
      </c>
      <c r="S20" t="s">
        <v>231</v>
      </c>
      <c r="T20" t="s">
        <v>93</v>
      </c>
      <c r="U20" t="s">
        <v>192</v>
      </c>
      <c r="V20" t="s">
        <v>122</v>
      </c>
      <c r="W20" t="s">
        <v>104</v>
      </c>
      <c r="X20" t="s">
        <v>71</v>
      </c>
      <c r="Y20" t="s">
        <v>76</v>
      </c>
      <c r="Z20" t="s">
        <v>100</v>
      </c>
      <c r="AA20" t="s">
        <v>73</v>
      </c>
      <c r="AB20" t="s">
        <v>75</v>
      </c>
      <c r="AC20" t="s">
        <v>78</v>
      </c>
      <c r="AD20" t="s">
        <v>76</v>
      </c>
      <c r="AE20" t="s">
        <v>75</v>
      </c>
      <c r="AF20" t="s">
        <v>105</v>
      </c>
      <c r="AG20" t="s">
        <v>79</v>
      </c>
      <c r="AH20" t="s">
        <v>75</v>
      </c>
      <c r="AI20" t="s">
        <v>73</v>
      </c>
      <c r="AJ20" t="s">
        <v>73</v>
      </c>
      <c r="AK20" t="s">
        <v>173</v>
      </c>
      <c r="AL20" t="s">
        <v>80</v>
      </c>
      <c r="AM20" t="s">
        <v>232</v>
      </c>
    </row>
    <row r="21" spans="1:39" x14ac:dyDescent="0.35">
      <c r="A21" t="s">
        <v>7</v>
      </c>
      <c r="B21" t="s">
        <v>50</v>
      </c>
      <c r="C21">
        <v>348</v>
      </c>
      <c r="D21" t="s">
        <v>233</v>
      </c>
      <c r="E21" t="s">
        <v>234</v>
      </c>
      <c r="F21" t="s">
        <v>169</v>
      </c>
      <c r="G21" t="s">
        <v>209</v>
      </c>
      <c r="H21" t="s">
        <v>93</v>
      </c>
      <c r="I21" t="s">
        <v>146</v>
      </c>
      <c r="J21" t="s">
        <v>116</v>
      </c>
      <c r="K21" t="s">
        <v>235</v>
      </c>
      <c r="L21" t="s">
        <v>199</v>
      </c>
      <c r="M21" t="s">
        <v>57</v>
      </c>
      <c r="N21" t="s">
        <v>94</v>
      </c>
      <c r="O21" t="s">
        <v>236</v>
      </c>
      <c r="P21" t="s">
        <v>122</v>
      </c>
      <c r="Q21" t="s">
        <v>237</v>
      </c>
      <c r="R21" t="s">
        <v>238</v>
      </c>
      <c r="S21" t="s">
        <v>114</v>
      </c>
      <c r="T21" t="s">
        <v>81</v>
      </c>
      <c r="U21" t="s">
        <v>98</v>
      </c>
      <c r="V21" t="s">
        <v>216</v>
      </c>
      <c r="W21" t="s">
        <v>239</v>
      </c>
      <c r="X21" t="s">
        <v>76</v>
      </c>
      <c r="Y21" t="s">
        <v>76</v>
      </c>
      <c r="Z21" t="s">
        <v>109</v>
      </c>
      <c r="AA21" t="s">
        <v>63</v>
      </c>
      <c r="AB21" t="s">
        <v>93</v>
      </c>
      <c r="AC21" t="s">
        <v>74</v>
      </c>
      <c r="AD21" t="s">
        <v>76</v>
      </c>
      <c r="AE21" t="s">
        <v>121</v>
      </c>
      <c r="AF21" t="s">
        <v>240</v>
      </c>
      <c r="AG21" t="s">
        <v>103</v>
      </c>
      <c r="AH21" t="s">
        <v>79</v>
      </c>
      <c r="AI21" t="s">
        <v>76</v>
      </c>
      <c r="AJ21" t="s">
        <v>76</v>
      </c>
      <c r="AK21" t="s">
        <v>105</v>
      </c>
      <c r="AL21" t="s">
        <v>107</v>
      </c>
      <c r="AM21" t="s">
        <v>98</v>
      </c>
    </row>
    <row r="22" spans="1:39" x14ac:dyDescent="0.35">
      <c r="A22" t="s">
        <v>241</v>
      </c>
      <c r="B22" t="s">
        <v>52</v>
      </c>
      <c r="C22">
        <v>3420</v>
      </c>
      <c r="D22" t="s">
        <v>242</v>
      </c>
      <c r="E22" t="s">
        <v>243</v>
      </c>
      <c r="F22" t="s">
        <v>100</v>
      </c>
      <c r="G22" t="s">
        <v>244</v>
      </c>
      <c r="H22" t="s">
        <v>93</v>
      </c>
      <c r="I22" t="s">
        <v>162</v>
      </c>
      <c r="J22" t="s">
        <v>245</v>
      </c>
      <c r="K22" t="s">
        <v>246</v>
      </c>
      <c r="L22" t="s">
        <v>124</v>
      </c>
      <c r="M22" t="s">
        <v>86</v>
      </c>
      <c r="N22" t="s">
        <v>186</v>
      </c>
      <c r="O22" t="s">
        <v>247</v>
      </c>
      <c r="P22" t="s">
        <v>102</v>
      </c>
      <c r="Q22" t="s">
        <v>108</v>
      </c>
      <c r="R22" t="s">
        <v>248</v>
      </c>
      <c r="S22" t="s">
        <v>58</v>
      </c>
      <c r="T22" t="s">
        <v>105</v>
      </c>
      <c r="U22" t="s">
        <v>205</v>
      </c>
      <c r="V22" t="s">
        <v>249</v>
      </c>
      <c r="W22" t="s">
        <v>74</v>
      </c>
      <c r="X22" t="s">
        <v>72</v>
      </c>
      <c r="Y22" t="s">
        <v>76</v>
      </c>
      <c r="Z22" t="s">
        <v>80</v>
      </c>
      <c r="AA22" t="s">
        <v>65</v>
      </c>
      <c r="AB22" t="s">
        <v>133</v>
      </c>
      <c r="AC22" t="s">
        <v>77</v>
      </c>
      <c r="AD22" t="s">
        <v>107</v>
      </c>
      <c r="AE22" t="s">
        <v>150</v>
      </c>
      <c r="AF22" t="s">
        <v>63</v>
      </c>
      <c r="AG22" t="s">
        <v>107</v>
      </c>
      <c r="AH22" t="s">
        <v>71</v>
      </c>
      <c r="AI22" t="s">
        <v>77</v>
      </c>
      <c r="AJ22" t="s">
        <v>78</v>
      </c>
      <c r="AK22" t="s">
        <v>78</v>
      </c>
      <c r="AL22" t="s">
        <v>138</v>
      </c>
      <c r="AM22" t="s">
        <v>166</v>
      </c>
    </row>
    <row r="23" spans="1:39" x14ac:dyDescent="0.35">
      <c r="A23" t="s">
        <v>241</v>
      </c>
      <c r="B23" t="s">
        <v>83</v>
      </c>
      <c r="C23">
        <v>8924</v>
      </c>
      <c r="D23" t="s">
        <v>250</v>
      </c>
      <c r="E23" t="s">
        <v>251</v>
      </c>
      <c r="F23" t="s">
        <v>130</v>
      </c>
      <c r="G23" t="s">
        <v>87</v>
      </c>
      <c r="H23" t="s">
        <v>65</v>
      </c>
      <c r="I23" t="s">
        <v>176</v>
      </c>
      <c r="J23" t="s">
        <v>252</v>
      </c>
      <c r="K23" t="s">
        <v>253</v>
      </c>
      <c r="L23" t="s">
        <v>157</v>
      </c>
      <c r="M23" t="s">
        <v>74</v>
      </c>
      <c r="N23" t="s">
        <v>186</v>
      </c>
      <c r="O23" t="s">
        <v>206</v>
      </c>
      <c r="P23" t="s">
        <v>130</v>
      </c>
      <c r="Q23" t="s">
        <v>244</v>
      </c>
      <c r="R23" t="s">
        <v>254</v>
      </c>
      <c r="S23" t="s">
        <v>255</v>
      </c>
      <c r="T23" t="s">
        <v>72</v>
      </c>
      <c r="U23" t="s">
        <v>124</v>
      </c>
      <c r="V23" t="s">
        <v>163</v>
      </c>
      <c r="W23" t="s">
        <v>104</v>
      </c>
      <c r="X23" t="s">
        <v>78</v>
      </c>
      <c r="Y23" t="s">
        <v>76</v>
      </c>
      <c r="Z23" t="s">
        <v>74</v>
      </c>
      <c r="AA23" t="s">
        <v>73</v>
      </c>
      <c r="AB23" t="s">
        <v>71</v>
      </c>
      <c r="AC23" t="s">
        <v>78</v>
      </c>
      <c r="AD23" t="s">
        <v>107</v>
      </c>
      <c r="AE23" t="s">
        <v>79</v>
      </c>
      <c r="AF23" t="s">
        <v>71</v>
      </c>
      <c r="AG23" t="s">
        <v>106</v>
      </c>
      <c r="AH23" t="s">
        <v>94</v>
      </c>
      <c r="AI23" t="s">
        <v>68</v>
      </c>
      <c r="AJ23" t="s">
        <v>105</v>
      </c>
      <c r="AK23" t="s">
        <v>133</v>
      </c>
      <c r="AL23" t="s">
        <v>72</v>
      </c>
      <c r="AM23" t="s">
        <v>256</v>
      </c>
    </row>
    <row r="24" spans="1:39" x14ac:dyDescent="0.35">
      <c r="A24" t="s">
        <v>241</v>
      </c>
      <c r="B24" t="s">
        <v>50</v>
      </c>
      <c r="C24">
        <v>1104</v>
      </c>
      <c r="D24" t="s">
        <v>257</v>
      </c>
      <c r="E24" t="s">
        <v>258</v>
      </c>
      <c r="F24" t="s">
        <v>259</v>
      </c>
      <c r="G24" t="s">
        <v>61</v>
      </c>
      <c r="H24" t="s">
        <v>70</v>
      </c>
      <c r="I24" t="s">
        <v>260</v>
      </c>
      <c r="J24" t="s">
        <v>166</v>
      </c>
      <c r="K24" t="s">
        <v>261</v>
      </c>
      <c r="L24" t="s">
        <v>262</v>
      </c>
      <c r="M24" t="s">
        <v>198</v>
      </c>
      <c r="N24" t="s">
        <v>75</v>
      </c>
      <c r="O24" t="s">
        <v>263</v>
      </c>
      <c r="P24" t="s">
        <v>62</v>
      </c>
      <c r="Q24" t="s">
        <v>237</v>
      </c>
      <c r="R24" t="s">
        <v>171</v>
      </c>
      <c r="S24" t="s">
        <v>264</v>
      </c>
      <c r="T24" t="s">
        <v>80</v>
      </c>
      <c r="U24" t="s">
        <v>206</v>
      </c>
      <c r="V24" t="s">
        <v>56</v>
      </c>
      <c r="W24" t="s">
        <v>121</v>
      </c>
      <c r="X24" t="s">
        <v>81</v>
      </c>
      <c r="Y24" t="s">
        <v>76</v>
      </c>
      <c r="Z24" t="s">
        <v>133</v>
      </c>
      <c r="AA24" t="s">
        <v>62</v>
      </c>
      <c r="AB24" t="s">
        <v>71</v>
      </c>
      <c r="AC24" t="s">
        <v>55</v>
      </c>
      <c r="AD24" t="s">
        <v>71</v>
      </c>
      <c r="AE24" t="s">
        <v>151</v>
      </c>
      <c r="AF24" t="s">
        <v>130</v>
      </c>
      <c r="AG24" t="s">
        <v>151</v>
      </c>
      <c r="AH24" t="s">
        <v>73</v>
      </c>
      <c r="AI24" t="s">
        <v>68</v>
      </c>
      <c r="AJ24" t="s">
        <v>106</v>
      </c>
      <c r="AK24" t="s">
        <v>186</v>
      </c>
      <c r="AL24" t="s">
        <v>106</v>
      </c>
      <c r="AM24" t="s">
        <v>98</v>
      </c>
    </row>
    <row r="26" spans="1:39" x14ac:dyDescent="0.35">
      <c r="A26" t="s">
        <v>265</v>
      </c>
    </row>
    <row r="27" spans="1:39" x14ac:dyDescent="0.35">
      <c r="A27" t="s">
        <v>14</v>
      </c>
      <c r="B27" t="s">
        <v>266</v>
      </c>
      <c r="C27" t="s">
        <v>2</v>
      </c>
      <c r="D27" t="s">
        <v>16</v>
      </c>
      <c r="E27" t="s">
        <v>17</v>
      </c>
      <c r="F27" t="s">
        <v>18</v>
      </c>
      <c r="G27" t="s">
        <v>19</v>
      </c>
      <c r="H27" t="s">
        <v>20</v>
      </c>
      <c r="I27" t="s">
        <v>21</v>
      </c>
      <c r="J27" t="s">
        <v>22</v>
      </c>
      <c r="K27" t="s">
        <v>23</v>
      </c>
      <c r="L27" t="s">
        <v>24</v>
      </c>
      <c r="M27" t="s">
        <v>25</v>
      </c>
      <c r="N27" t="s">
        <v>26</v>
      </c>
      <c r="O27" t="s">
        <v>27</v>
      </c>
      <c r="P27" t="s">
        <v>28</v>
      </c>
      <c r="Q27" t="s">
        <v>29</v>
      </c>
      <c r="R27" t="s">
        <v>30</v>
      </c>
      <c r="S27" t="s">
        <v>31</v>
      </c>
      <c r="T27" t="s">
        <v>32</v>
      </c>
      <c r="U27" t="s">
        <v>33</v>
      </c>
      <c r="V27" t="s">
        <v>34</v>
      </c>
      <c r="W27" t="s">
        <v>35</v>
      </c>
      <c r="X27" t="s">
        <v>36</v>
      </c>
      <c r="Y27" t="s">
        <v>37</v>
      </c>
      <c r="Z27" t="s">
        <v>38</v>
      </c>
      <c r="AA27" t="s">
        <v>39</v>
      </c>
      <c r="AB27" t="s">
        <v>40</v>
      </c>
      <c r="AC27" t="s">
        <v>41</v>
      </c>
      <c r="AD27" t="s">
        <v>42</v>
      </c>
      <c r="AE27" t="s">
        <v>43</v>
      </c>
      <c r="AF27" t="s">
        <v>44</v>
      </c>
      <c r="AG27" t="s">
        <v>45</v>
      </c>
      <c r="AH27" t="s">
        <v>46</v>
      </c>
      <c r="AI27" t="s">
        <v>47</v>
      </c>
      <c r="AJ27" t="s">
        <v>48</v>
      </c>
      <c r="AK27" t="s">
        <v>49</v>
      </c>
      <c r="AL27" t="s">
        <v>50</v>
      </c>
      <c r="AM27" t="s">
        <v>51</v>
      </c>
    </row>
    <row r="28" spans="1:39" x14ac:dyDescent="0.35">
      <c r="A28" t="s">
        <v>3</v>
      </c>
      <c r="B28" t="s">
        <v>267</v>
      </c>
      <c r="C28">
        <v>264</v>
      </c>
      <c r="D28" t="s">
        <v>145</v>
      </c>
      <c r="E28" t="s">
        <v>268</v>
      </c>
      <c r="F28" t="s">
        <v>269</v>
      </c>
      <c r="G28" t="s">
        <v>270</v>
      </c>
      <c r="H28" t="s">
        <v>271</v>
      </c>
      <c r="I28" t="s">
        <v>231</v>
      </c>
      <c r="J28" t="s">
        <v>272</v>
      </c>
      <c r="K28" t="s">
        <v>273</v>
      </c>
      <c r="L28" t="s">
        <v>274</v>
      </c>
      <c r="M28" t="s">
        <v>96</v>
      </c>
      <c r="N28" t="s">
        <v>87</v>
      </c>
      <c r="O28" t="s">
        <v>275</v>
      </c>
      <c r="P28" t="s">
        <v>276</v>
      </c>
      <c r="Q28" t="s">
        <v>163</v>
      </c>
      <c r="R28" t="s">
        <v>117</v>
      </c>
      <c r="S28" t="s">
        <v>103</v>
      </c>
      <c r="T28" t="s">
        <v>106</v>
      </c>
      <c r="U28" t="s">
        <v>277</v>
      </c>
      <c r="V28" t="s">
        <v>255</v>
      </c>
      <c r="W28" t="s">
        <v>103</v>
      </c>
      <c r="X28" t="s">
        <v>55</v>
      </c>
      <c r="Y28" t="s">
        <v>76</v>
      </c>
      <c r="Z28" t="s">
        <v>70</v>
      </c>
      <c r="AA28" t="s">
        <v>71</v>
      </c>
      <c r="AB28" t="s">
        <v>76</v>
      </c>
      <c r="AC28" t="s">
        <v>76</v>
      </c>
      <c r="AD28" t="s">
        <v>76</v>
      </c>
      <c r="AE28" t="s">
        <v>106</v>
      </c>
      <c r="AF28" t="s">
        <v>71</v>
      </c>
      <c r="AG28" t="s">
        <v>107</v>
      </c>
      <c r="AH28" t="s">
        <v>150</v>
      </c>
      <c r="AI28" t="s">
        <v>79</v>
      </c>
      <c r="AJ28" t="s">
        <v>75</v>
      </c>
      <c r="AK28" t="s">
        <v>104</v>
      </c>
      <c r="AL28" t="s">
        <v>71</v>
      </c>
      <c r="AM28" t="s">
        <v>278</v>
      </c>
    </row>
    <row r="29" spans="1:39" x14ac:dyDescent="0.35">
      <c r="A29" t="s">
        <v>3</v>
      </c>
      <c r="B29" t="s">
        <v>279</v>
      </c>
      <c r="C29">
        <v>1701</v>
      </c>
      <c r="D29" t="s">
        <v>194</v>
      </c>
      <c r="E29" t="s">
        <v>232</v>
      </c>
      <c r="F29" t="s">
        <v>194</v>
      </c>
      <c r="G29" t="s">
        <v>198</v>
      </c>
      <c r="H29" t="s">
        <v>138</v>
      </c>
      <c r="I29" t="s">
        <v>280</v>
      </c>
      <c r="J29" t="s">
        <v>172</v>
      </c>
      <c r="K29" t="s">
        <v>281</v>
      </c>
      <c r="L29" t="s">
        <v>67</v>
      </c>
      <c r="M29" t="s">
        <v>55</v>
      </c>
      <c r="N29" t="s">
        <v>77</v>
      </c>
      <c r="O29" t="s">
        <v>282</v>
      </c>
      <c r="P29" t="s">
        <v>55</v>
      </c>
      <c r="Q29" t="s">
        <v>221</v>
      </c>
      <c r="R29" t="s">
        <v>283</v>
      </c>
      <c r="S29" t="s">
        <v>260</v>
      </c>
      <c r="T29" t="s">
        <v>100</v>
      </c>
      <c r="U29" t="s">
        <v>136</v>
      </c>
      <c r="V29" t="s">
        <v>96</v>
      </c>
      <c r="W29" t="s">
        <v>198</v>
      </c>
      <c r="X29" t="s">
        <v>94</v>
      </c>
      <c r="Y29" t="s">
        <v>107</v>
      </c>
      <c r="Z29" t="s">
        <v>133</v>
      </c>
      <c r="AA29" t="s">
        <v>150</v>
      </c>
      <c r="AB29" t="s">
        <v>94</v>
      </c>
      <c r="AC29" t="s">
        <v>105</v>
      </c>
      <c r="AD29" t="s">
        <v>106</v>
      </c>
      <c r="AE29" t="s">
        <v>68</v>
      </c>
      <c r="AF29" t="s">
        <v>106</v>
      </c>
      <c r="AG29" t="s">
        <v>73</v>
      </c>
      <c r="AH29" t="s">
        <v>150</v>
      </c>
      <c r="AI29" t="s">
        <v>77</v>
      </c>
      <c r="AJ29" t="s">
        <v>68</v>
      </c>
      <c r="AK29" t="s">
        <v>133</v>
      </c>
      <c r="AL29" t="s">
        <v>138</v>
      </c>
      <c r="AM29" t="s">
        <v>284</v>
      </c>
    </row>
    <row r="30" spans="1:39" x14ac:dyDescent="0.35">
      <c r="A30" t="s">
        <v>3</v>
      </c>
      <c r="B30" t="s">
        <v>285</v>
      </c>
      <c r="C30">
        <v>64</v>
      </c>
      <c r="D30" t="s">
        <v>286</v>
      </c>
      <c r="E30" t="s">
        <v>287</v>
      </c>
      <c r="F30" t="s">
        <v>166</v>
      </c>
      <c r="G30" t="s">
        <v>244</v>
      </c>
      <c r="H30" t="s">
        <v>100</v>
      </c>
      <c r="I30" t="s">
        <v>260</v>
      </c>
      <c r="J30" t="s">
        <v>288</v>
      </c>
      <c r="K30" t="s">
        <v>275</v>
      </c>
      <c r="L30" t="s">
        <v>112</v>
      </c>
      <c r="M30" t="s">
        <v>62</v>
      </c>
      <c r="N30" t="s">
        <v>71</v>
      </c>
      <c r="O30" t="s">
        <v>139</v>
      </c>
      <c r="P30" t="s">
        <v>264</v>
      </c>
      <c r="Q30" t="s">
        <v>165</v>
      </c>
      <c r="R30" t="s">
        <v>250</v>
      </c>
      <c r="S30" t="s">
        <v>134</v>
      </c>
      <c r="T30" t="s">
        <v>76</v>
      </c>
      <c r="U30" t="s">
        <v>245</v>
      </c>
      <c r="V30" t="s">
        <v>180</v>
      </c>
      <c r="W30" t="s">
        <v>282</v>
      </c>
      <c r="X30" t="s">
        <v>76</v>
      </c>
      <c r="Y30" t="s">
        <v>76</v>
      </c>
      <c r="Z30" t="s">
        <v>103</v>
      </c>
      <c r="AA30" t="s">
        <v>122</v>
      </c>
      <c r="AB30" t="s">
        <v>72</v>
      </c>
      <c r="AC30" t="s">
        <v>163</v>
      </c>
      <c r="AD30" t="s">
        <v>76</v>
      </c>
      <c r="AE30" t="s">
        <v>76</v>
      </c>
      <c r="AF30" t="s">
        <v>76</v>
      </c>
      <c r="AG30" t="s">
        <v>76</v>
      </c>
      <c r="AH30" t="s">
        <v>76</v>
      </c>
      <c r="AI30" t="s">
        <v>76</v>
      </c>
      <c r="AJ30" t="s">
        <v>76</v>
      </c>
      <c r="AK30" t="s">
        <v>76</v>
      </c>
      <c r="AL30" t="s">
        <v>76</v>
      </c>
      <c r="AM30" t="s">
        <v>147</v>
      </c>
    </row>
    <row r="31" spans="1:39" x14ac:dyDescent="0.35">
      <c r="A31" t="s">
        <v>4</v>
      </c>
      <c r="B31" t="s">
        <v>267</v>
      </c>
      <c r="C31">
        <v>355</v>
      </c>
      <c r="D31" t="s">
        <v>204</v>
      </c>
      <c r="E31" t="s">
        <v>289</v>
      </c>
      <c r="F31" t="s">
        <v>290</v>
      </c>
      <c r="G31" t="s">
        <v>262</v>
      </c>
      <c r="H31" t="s">
        <v>112</v>
      </c>
      <c r="I31" t="s">
        <v>192</v>
      </c>
      <c r="J31" t="s">
        <v>146</v>
      </c>
      <c r="K31" t="s">
        <v>291</v>
      </c>
      <c r="L31" t="s">
        <v>261</v>
      </c>
      <c r="M31" t="s">
        <v>108</v>
      </c>
      <c r="N31" t="s">
        <v>96</v>
      </c>
      <c r="O31" t="s">
        <v>292</v>
      </c>
      <c r="P31" t="s">
        <v>166</v>
      </c>
      <c r="Q31" t="s">
        <v>175</v>
      </c>
      <c r="R31" t="s">
        <v>293</v>
      </c>
      <c r="S31" t="s">
        <v>146</v>
      </c>
      <c r="T31" t="s">
        <v>107</v>
      </c>
      <c r="U31" t="s">
        <v>294</v>
      </c>
      <c r="V31" t="s">
        <v>254</v>
      </c>
      <c r="W31" t="s">
        <v>87</v>
      </c>
      <c r="X31" t="s">
        <v>77</v>
      </c>
      <c r="Y31" t="s">
        <v>76</v>
      </c>
      <c r="Z31" t="s">
        <v>186</v>
      </c>
      <c r="AA31" t="s">
        <v>105</v>
      </c>
      <c r="AB31" t="s">
        <v>106</v>
      </c>
      <c r="AC31" t="s">
        <v>106</v>
      </c>
      <c r="AD31" t="s">
        <v>76</v>
      </c>
      <c r="AE31" t="s">
        <v>76</v>
      </c>
      <c r="AF31" t="s">
        <v>75</v>
      </c>
      <c r="AG31" t="s">
        <v>94</v>
      </c>
      <c r="AH31" t="s">
        <v>75</v>
      </c>
      <c r="AI31" t="s">
        <v>71</v>
      </c>
      <c r="AJ31" t="s">
        <v>137</v>
      </c>
      <c r="AK31" t="s">
        <v>150</v>
      </c>
      <c r="AL31" t="s">
        <v>105</v>
      </c>
      <c r="AM31" t="s">
        <v>11</v>
      </c>
    </row>
    <row r="32" spans="1:39" x14ac:dyDescent="0.35">
      <c r="A32" t="s">
        <v>4</v>
      </c>
      <c r="B32" t="s">
        <v>279</v>
      </c>
      <c r="C32">
        <v>2643</v>
      </c>
      <c r="D32" t="s">
        <v>66</v>
      </c>
      <c r="E32" t="s">
        <v>295</v>
      </c>
      <c r="F32" t="s">
        <v>119</v>
      </c>
      <c r="G32" t="s">
        <v>65</v>
      </c>
      <c r="H32" t="s">
        <v>107</v>
      </c>
      <c r="I32" t="s">
        <v>53</v>
      </c>
      <c r="J32" t="s">
        <v>296</v>
      </c>
      <c r="K32" t="s">
        <v>91</v>
      </c>
      <c r="L32" t="s">
        <v>210</v>
      </c>
      <c r="M32" t="s">
        <v>105</v>
      </c>
      <c r="N32" t="s">
        <v>93</v>
      </c>
      <c r="O32" t="s">
        <v>116</v>
      </c>
      <c r="P32" t="s">
        <v>104</v>
      </c>
      <c r="Q32" t="s">
        <v>211</v>
      </c>
      <c r="R32" t="s">
        <v>297</v>
      </c>
      <c r="S32" t="s">
        <v>249</v>
      </c>
      <c r="T32" t="s">
        <v>75</v>
      </c>
      <c r="U32" t="s">
        <v>164</v>
      </c>
      <c r="V32" t="s">
        <v>89</v>
      </c>
      <c r="W32" t="s">
        <v>75</v>
      </c>
      <c r="X32" t="s">
        <v>71</v>
      </c>
      <c r="Y32" t="s">
        <v>76</v>
      </c>
      <c r="Z32" t="s">
        <v>151</v>
      </c>
      <c r="AA32" t="s">
        <v>86</v>
      </c>
      <c r="AB32" t="s">
        <v>75</v>
      </c>
      <c r="AC32" t="s">
        <v>105</v>
      </c>
      <c r="AD32" t="s">
        <v>73</v>
      </c>
      <c r="AE32" t="s">
        <v>106</v>
      </c>
      <c r="AF32" t="s">
        <v>106</v>
      </c>
      <c r="AG32" t="s">
        <v>76</v>
      </c>
      <c r="AH32" t="s">
        <v>73</v>
      </c>
      <c r="AI32" t="s">
        <v>71</v>
      </c>
      <c r="AJ32" t="s">
        <v>105</v>
      </c>
      <c r="AK32" t="s">
        <v>55</v>
      </c>
      <c r="AL32" t="s">
        <v>71</v>
      </c>
      <c r="AM32" t="s">
        <v>200</v>
      </c>
    </row>
    <row r="33" spans="1:39" x14ac:dyDescent="0.35">
      <c r="A33" t="s">
        <v>4</v>
      </c>
      <c r="B33" t="s">
        <v>285</v>
      </c>
      <c r="C33">
        <v>278</v>
      </c>
      <c r="D33" t="s">
        <v>254</v>
      </c>
      <c r="E33" t="s">
        <v>298</v>
      </c>
      <c r="F33" t="s">
        <v>264</v>
      </c>
      <c r="G33" t="s">
        <v>80</v>
      </c>
      <c r="H33" t="s">
        <v>142</v>
      </c>
      <c r="I33" t="s">
        <v>299</v>
      </c>
      <c r="J33" t="s">
        <v>277</v>
      </c>
      <c r="K33" t="s">
        <v>300</v>
      </c>
      <c r="L33" t="s">
        <v>290</v>
      </c>
      <c r="M33" t="s">
        <v>186</v>
      </c>
      <c r="N33" t="s">
        <v>142</v>
      </c>
      <c r="O33" t="s">
        <v>145</v>
      </c>
      <c r="P33" t="s">
        <v>237</v>
      </c>
      <c r="Q33" t="s">
        <v>244</v>
      </c>
      <c r="R33" t="s">
        <v>301</v>
      </c>
      <c r="S33" t="s">
        <v>61</v>
      </c>
      <c r="T33" t="s">
        <v>72</v>
      </c>
      <c r="U33" t="s">
        <v>233</v>
      </c>
      <c r="V33" t="s">
        <v>165</v>
      </c>
      <c r="W33" t="s">
        <v>176</v>
      </c>
      <c r="X33" t="s">
        <v>173</v>
      </c>
      <c r="Y33" t="s">
        <v>76</v>
      </c>
      <c r="Z33" t="s">
        <v>75</v>
      </c>
      <c r="AA33" t="s">
        <v>100</v>
      </c>
      <c r="AB33" t="s">
        <v>71</v>
      </c>
      <c r="AC33" t="s">
        <v>68</v>
      </c>
      <c r="AD33" t="s">
        <v>76</v>
      </c>
      <c r="AE33" t="s">
        <v>76</v>
      </c>
      <c r="AF33" t="s">
        <v>105</v>
      </c>
      <c r="AG33" t="s">
        <v>76</v>
      </c>
      <c r="AH33" t="s">
        <v>150</v>
      </c>
      <c r="AI33" t="s">
        <v>150</v>
      </c>
      <c r="AJ33" t="s">
        <v>84</v>
      </c>
      <c r="AK33" t="s">
        <v>94</v>
      </c>
      <c r="AL33" t="s">
        <v>68</v>
      </c>
      <c r="AM33" t="s">
        <v>302</v>
      </c>
    </row>
    <row r="34" spans="1:39" x14ac:dyDescent="0.35">
      <c r="A34" t="s">
        <v>5</v>
      </c>
      <c r="B34" t="s">
        <v>267</v>
      </c>
      <c r="C34">
        <v>135</v>
      </c>
      <c r="D34" t="s">
        <v>173</v>
      </c>
      <c r="E34" t="s">
        <v>303</v>
      </c>
      <c r="F34" t="s">
        <v>86</v>
      </c>
      <c r="G34" t="s">
        <v>304</v>
      </c>
      <c r="H34" t="s">
        <v>305</v>
      </c>
      <c r="I34" t="s">
        <v>239</v>
      </c>
      <c r="J34" t="s">
        <v>256</v>
      </c>
      <c r="K34" t="s">
        <v>306</v>
      </c>
      <c r="L34" t="s">
        <v>307</v>
      </c>
      <c r="M34" t="s">
        <v>198</v>
      </c>
      <c r="N34" t="s">
        <v>63</v>
      </c>
      <c r="O34" t="s">
        <v>308</v>
      </c>
      <c r="P34" t="s">
        <v>103</v>
      </c>
      <c r="Q34" t="s">
        <v>106</v>
      </c>
      <c r="R34" t="s">
        <v>309</v>
      </c>
      <c r="S34" t="s">
        <v>74</v>
      </c>
      <c r="T34" t="s">
        <v>76</v>
      </c>
      <c r="U34" t="s">
        <v>247</v>
      </c>
      <c r="V34" t="s">
        <v>286</v>
      </c>
      <c r="W34" t="s">
        <v>79</v>
      </c>
      <c r="X34" t="s">
        <v>180</v>
      </c>
      <c r="Y34" t="s">
        <v>76</v>
      </c>
      <c r="Z34" t="s">
        <v>216</v>
      </c>
      <c r="AA34" t="s">
        <v>106</v>
      </c>
      <c r="AB34" t="s">
        <v>76</v>
      </c>
      <c r="AC34" t="s">
        <v>76</v>
      </c>
      <c r="AD34" t="s">
        <v>76</v>
      </c>
      <c r="AE34" t="s">
        <v>76</v>
      </c>
      <c r="AF34" t="s">
        <v>76</v>
      </c>
      <c r="AG34" t="s">
        <v>71</v>
      </c>
      <c r="AH34" t="s">
        <v>76</v>
      </c>
      <c r="AI34" t="s">
        <v>76</v>
      </c>
      <c r="AJ34" t="s">
        <v>76</v>
      </c>
      <c r="AK34" t="s">
        <v>76</v>
      </c>
      <c r="AL34" t="s">
        <v>76</v>
      </c>
      <c r="AM34" t="s">
        <v>310</v>
      </c>
    </row>
    <row r="35" spans="1:39" x14ac:dyDescent="0.35">
      <c r="A35" t="s">
        <v>5</v>
      </c>
      <c r="B35" t="s">
        <v>279</v>
      </c>
      <c r="C35">
        <v>2662</v>
      </c>
      <c r="D35" t="s">
        <v>116</v>
      </c>
      <c r="E35" t="s">
        <v>311</v>
      </c>
      <c r="F35" t="s">
        <v>62</v>
      </c>
      <c r="G35" t="s">
        <v>137</v>
      </c>
      <c r="H35" t="s">
        <v>151</v>
      </c>
      <c r="I35" t="s">
        <v>67</v>
      </c>
      <c r="J35" t="s">
        <v>312</v>
      </c>
      <c r="K35" t="s">
        <v>273</v>
      </c>
      <c r="L35" t="s">
        <v>226</v>
      </c>
      <c r="M35" t="s">
        <v>74</v>
      </c>
      <c r="N35" t="s">
        <v>142</v>
      </c>
      <c r="O35" t="s">
        <v>252</v>
      </c>
      <c r="P35" t="s">
        <v>55</v>
      </c>
      <c r="Q35" t="s">
        <v>74</v>
      </c>
      <c r="R35" t="s">
        <v>184</v>
      </c>
      <c r="S35" t="s">
        <v>304</v>
      </c>
      <c r="T35" t="s">
        <v>150</v>
      </c>
      <c r="U35" t="s">
        <v>231</v>
      </c>
      <c r="V35" t="s">
        <v>104</v>
      </c>
      <c r="W35" t="s">
        <v>63</v>
      </c>
      <c r="X35" t="s">
        <v>78</v>
      </c>
      <c r="Y35" t="s">
        <v>76</v>
      </c>
      <c r="Z35" t="s">
        <v>80</v>
      </c>
      <c r="AA35" t="s">
        <v>71</v>
      </c>
      <c r="AB35" t="s">
        <v>78</v>
      </c>
      <c r="AC35" t="s">
        <v>94</v>
      </c>
      <c r="AD35" t="s">
        <v>77</v>
      </c>
      <c r="AE35" t="s">
        <v>71</v>
      </c>
      <c r="AF35" t="s">
        <v>107</v>
      </c>
      <c r="AG35" t="s">
        <v>68</v>
      </c>
      <c r="AH35" t="s">
        <v>93</v>
      </c>
      <c r="AI35" t="s">
        <v>79</v>
      </c>
      <c r="AJ35" t="s">
        <v>68</v>
      </c>
      <c r="AK35" t="s">
        <v>104</v>
      </c>
      <c r="AL35" t="s">
        <v>100</v>
      </c>
      <c r="AM35" t="s">
        <v>313</v>
      </c>
    </row>
    <row r="36" spans="1:39" x14ac:dyDescent="0.35">
      <c r="A36" t="s">
        <v>5</v>
      </c>
      <c r="B36" t="s">
        <v>285</v>
      </c>
      <c r="C36">
        <v>669</v>
      </c>
      <c r="D36" t="s">
        <v>180</v>
      </c>
      <c r="E36" t="s">
        <v>91</v>
      </c>
      <c r="F36" t="s">
        <v>293</v>
      </c>
      <c r="G36" t="s">
        <v>216</v>
      </c>
      <c r="H36" t="s">
        <v>121</v>
      </c>
      <c r="I36" t="s">
        <v>314</v>
      </c>
      <c r="J36" t="s">
        <v>238</v>
      </c>
      <c r="K36" t="s">
        <v>315</v>
      </c>
      <c r="L36" t="s">
        <v>305</v>
      </c>
      <c r="M36" t="s">
        <v>142</v>
      </c>
      <c r="N36" t="s">
        <v>87</v>
      </c>
      <c r="O36" t="s">
        <v>120</v>
      </c>
      <c r="P36" t="s">
        <v>198</v>
      </c>
      <c r="Q36" t="s">
        <v>142</v>
      </c>
      <c r="R36" t="s">
        <v>168</v>
      </c>
      <c r="S36" t="s">
        <v>193</v>
      </c>
      <c r="T36" t="s">
        <v>73</v>
      </c>
      <c r="U36" t="s">
        <v>58</v>
      </c>
      <c r="V36" t="s">
        <v>221</v>
      </c>
      <c r="W36" t="s">
        <v>198</v>
      </c>
      <c r="X36" t="s">
        <v>130</v>
      </c>
      <c r="Y36" t="s">
        <v>76</v>
      </c>
      <c r="Z36" t="s">
        <v>94</v>
      </c>
      <c r="AA36" t="s">
        <v>79</v>
      </c>
      <c r="AB36" t="s">
        <v>106</v>
      </c>
      <c r="AC36" t="s">
        <v>79</v>
      </c>
      <c r="AD36" t="s">
        <v>76</v>
      </c>
      <c r="AE36" t="s">
        <v>71</v>
      </c>
      <c r="AF36" t="s">
        <v>68</v>
      </c>
      <c r="AG36" t="s">
        <v>106</v>
      </c>
      <c r="AH36" t="s">
        <v>71</v>
      </c>
      <c r="AI36" t="s">
        <v>107</v>
      </c>
      <c r="AJ36" t="s">
        <v>77</v>
      </c>
      <c r="AK36" t="s">
        <v>103</v>
      </c>
      <c r="AL36" t="s">
        <v>142</v>
      </c>
      <c r="AM36" t="s">
        <v>316</v>
      </c>
    </row>
    <row r="37" spans="1:39" x14ac:dyDescent="0.35">
      <c r="A37" t="s">
        <v>6</v>
      </c>
      <c r="B37" t="s">
        <v>267</v>
      </c>
      <c r="C37">
        <v>127</v>
      </c>
      <c r="D37" t="s">
        <v>206</v>
      </c>
      <c r="E37" t="s">
        <v>295</v>
      </c>
      <c r="F37" t="s">
        <v>69</v>
      </c>
      <c r="G37" t="s">
        <v>211</v>
      </c>
      <c r="H37" t="s">
        <v>126</v>
      </c>
      <c r="I37" t="s">
        <v>317</v>
      </c>
      <c r="J37" t="s">
        <v>307</v>
      </c>
      <c r="K37" t="s">
        <v>317</v>
      </c>
      <c r="L37" t="s">
        <v>318</v>
      </c>
      <c r="M37" t="s">
        <v>104</v>
      </c>
      <c r="N37" t="s">
        <v>93</v>
      </c>
      <c r="O37" t="s">
        <v>319</v>
      </c>
      <c r="P37" t="s">
        <v>320</v>
      </c>
      <c r="Q37" t="s">
        <v>137</v>
      </c>
      <c r="R37" t="s">
        <v>185</v>
      </c>
      <c r="S37" t="s">
        <v>163</v>
      </c>
      <c r="T37" t="s">
        <v>76</v>
      </c>
      <c r="U37" t="s">
        <v>220</v>
      </c>
      <c r="V37" t="s">
        <v>260</v>
      </c>
      <c r="W37" t="s">
        <v>107</v>
      </c>
      <c r="X37" t="s">
        <v>142</v>
      </c>
      <c r="Y37" t="s">
        <v>76</v>
      </c>
      <c r="Z37" t="s">
        <v>149</v>
      </c>
      <c r="AA37" t="s">
        <v>76</v>
      </c>
      <c r="AB37" t="s">
        <v>76</v>
      </c>
      <c r="AC37" t="s">
        <v>74</v>
      </c>
      <c r="AD37" t="s">
        <v>76</v>
      </c>
      <c r="AE37" t="s">
        <v>76</v>
      </c>
      <c r="AF37" t="s">
        <v>138</v>
      </c>
      <c r="AG37" t="s">
        <v>130</v>
      </c>
      <c r="AH37" t="s">
        <v>76</v>
      </c>
      <c r="AI37" t="s">
        <v>175</v>
      </c>
      <c r="AJ37" t="s">
        <v>173</v>
      </c>
      <c r="AK37" t="s">
        <v>138</v>
      </c>
      <c r="AL37" t="s">
        <v>137</v>
      </c>
      <c r="AM37" t="s">
        <v>242</v>
      </c>
    </row>
    <row r="38" spans="1:39" x14ac:dyDescent="0.35">
      <c r="A38" t="s">
        <v>6</v>
      </c>
      <c r="B38" t="s">
        <v>279</v>
      </c>
      <c r="C38">
        <v>1141</v>
      </c>
      <c r="D38" t="s">
        <v>166</v>
      </c>
      <c r="E38" t="s">
        <v>321</v>
      </c>
      <c r="F38" t="s">
        <v>96</v>
      </c>
      <c r="G38" t="s">
        <v>175</v>
      </c>
      <c r="H38" t="s">
        <v>93</v>
      </c>
      <c r="I38" t="s">
        <v>213</v>
      </c>
      <c r="J38" t="s">
        <v>182</v>
      </c>
      <c r="K38" t="s">
        <v>322</v>
      </c>
      <c r="L38" t="s">
        <v>309</v>
      </c>
      <c r="M38" t="s">
        <v>175</v>
      </c>
      <c r="N38" t="s">
        <v>75</v>
      </c>
      <c r="O38" t="s">
        <v>239</v>
      </c>
      <c r="P38" t="s">
        <v>63</v>
      </c>
      <c r="Q38" t="s">
        <v>57</v>
      </c>
      <c r="R38" t="s">
        <v>117</v>
      </c>
      <c r="S38" t="s">
        <v>119</v>
      </c>
      <c r="T38" t="s">
        <v>130</v>
      </c>
      <c r="U38" t="s">
        <v>69</v>
      </c>
      <c r="V38" t="s">
        <v>181</v>
      </c>
      <c r="W38" t="s">
        <v>62</v>
      </c>
      <c r="X38" t="s">
        <v>75</v>
      </c>
      <c r="Y38" t="s">
        <v>76</v>
      </c>
      <c r="Z38" t="s">
        <v>198</v>
      </c>
      <c r="AA38" t="s">
        <v>80</v>
      </c>
      <c r="AB38" t="s">
        <v>63</v>
      </c>
      <c r="AC38" t="s">
        <v>75</v>
      </c>
      <c r="AD38" t="s">
        <v>76</v>
      </c>
      <c r="AE38" t="s">
        <v>77</v>
      </c>
      <c r="AF38" t="s">
        <v>105</v>
      </c>
      <c r="AG38" t="s">
        <v>106</v>
      </c>
      <c r="AH38" t="s">
        <v>71</v>
      </c>
      <c r="AI38" t="s">
        <v>75</v>
      </c>
      <c r="AJ38" t="s">
        <v>93</v>
      </c>
      <c r="AK38" t="s">
        <v>78</v>
      </c>
      <c r="AL38" t="s">
        <v>138</v>
      </c>
      <c r="AM38" t="s">
        <v>323</v>
      </c>
    </row>
    <row r="39" spans="1:39" x14ac:dyDescent="0.35">
      <c r="A39" t="s">
        <v>6</v>
      </c>
      <c r="B39" t="s">
        <v>285</v>
      </c>
      <c r="C39">
        <v>163</v>
      </c>
      <c r="D39" t="s">
        <v>324</v>
      </c>
      <c r="E39" t="s">
        <v>325</v>
      </c>
      <c r="F39" t="s">
        <v>211</v>
      </c>
      <c r="G39" t="s">
        <v>105</v>
      </c>
      <c r="H39" t="s">
        <v>130</v>
      </c>
      <c r="I39" t="s">
        <v>225</v>
      </c>
      <c r="J39" t="s">
        <v>326</v>
      </c>
      <c r="K39" t="s">
        <v>276</v>
      </c>
      <c r="L39" t="s">
        <v>208</v>
      </c>
      <c r="M39" t="s">
        <v>142</v>
      </c>
      <c r="N39" t="s">
        <v>76</v>
      </c>
      <c r="O39" t="s">
        <v>238</v>
      </c>
      <c r="P39" t="s">
        <v>149</v>
      </c>
      <c r="Q39" t="s">
        <v>67</v>
      </c>
      <c r="R39" t="s">
        <v>307</v>
      </c>
      <c r="S39" t="s">
        <v>161</v>
      </c>
      <c r="T39" t="s">
        <v>55</v>
      </c>
      <c r="U39" t="s">
        <v>304</v>
      </c>
      <c r="V39" t="s">
        <v>278</v>
      </c>
      <c r="W39" t="s">
        <v>314</v>
      </c>
      <c r="X39" t="s">
        <v>96</v>
      </c>
      <c r="Y39" t="s">
        <v>76</v>
      </c>
      <c r="Z39" t="s">
        <v>93</v>
      </c>
      <c r="AA39" t="s">
        <v>76</v>
      </c>
      <c r="AB39" t="s">
        <v>76</v>
      </c>
      <c r="AC39" t="s">
        <v>130</v>
      </c>
      <c r="AD39" t="s">
        <v>76</v>
      </c>
      <c r="AE39" t="s">
        <v>76</v>
      </c>
      <c r="AF39" t="s">
        <v>68</v>
      </c>
      <c r="AG39" t="s">
        <v>150</v>
      </c>
      <c r="AH39" t="s">
        <v>73</v>
      </c>
      <c r="AI39" t="s">
        <v>133</v>
      </c>
      <c r="AJ39" t="s">
        <v>137</v>
      </c>
      <c r="AK39" t="s">
        <v>186</v>
      </c>
      <c r="AL39" t="s">
        <v>76</v>
      </c>
      <c r="AM39" t="s">
        <v>261</v>
      </c>
    </row>
    <row r="40" spans="1:39" x14ac:dyDescent="0.35">
      <c r="A40" t="s">
        <v>7</v>
      </c>
      <c r="B40" t="s">
        <v>267</v>
      </c>
      <c r="C40">
        <v>199</v>
      </c>
      <c r="D40" t="s">
        <v>159</v>
      </c>
      <c r="E40" t="s">
        <v>327</v>
      </c>
      <c r="F40" t="s">
        <v>328</v>
      </c>
      <c r="G40" t="s">
        <v>329</v>
      </c>
      <c r="H40" t="s">
        <v>123</v>
      </c>
      <c r="I40" t="s">
        <v>314</v>
      </c>
      <c r="J40" t="s">
        <v>330</v>
      </c>
      <c r="K40" t="s">
        <v>331</v>
      </c>
      <c r="L40" t="s">
        <v>332</v>
      </c>
      <c r="M40" t="s">
        <v>103</v>
      </c>
      <c r="N40" t="s">
        <v>104</v>
      </c>
      <c r="O40" t="s">
        <v>333</v>
      </c>
      <c r="P40" t="s">
        <v>299</v>
      </c>
      <c r="Q40" t="s">
        <v>138</v>
      </c>
      <c r="R40" t="s">
        <v>132</v>
      </c>
      <c r="S40" t="s">
        <v>176</v>
      </c>
      <c r="T40" t="s">
        <v>76</v>
      </c>
      <c r="U40" t="s">
        <v>182</v>
      </c>
      <c r="V40" t="s">
        <v>96</v>
      </c>
      <c r="W40" t="s">
        <v>175</v>
      </c>
      <c r="X40" t="s">
        <v>74</v>
      </c>
      <c r="Y40" t="s">
        <v>73</v>
      </c>
      <c r="Z40" t="s">
        <v>142</v>
      </c>
      <c r="AA40" t="s">
        <v>76</v>
      </c>
      <c r="AB40" t="s">
        <v>71</v>
      </c>
      <c r="AC40" t="s">
        <v>76</v>
      </c>
      <c r="AD40" t="s">
        <v>76</v>
      </c>
      <c r="AE40" t="s">
        <v>194</v>
      </c>
      <c r="AF40" t="s">
        <v>80</v>
      </c>
      <c r="AG40" t="s">
        <v>63</v>
      </c>
      <c r="AH40" t="s">
        <v>186</v>
      </c>
      <c r="AI40" t="s">
        <v>76</v>
      </c>
      <c r="AJ40" t="s">
        <v>76</v>
      </c>
      <c r="AK40" t="s">
        <v>63</v>
      </c>
      <c r="AL40" t="s">
        <v>76</v>
      </c>
      <c r="AM40" t="s">
        <v>181</v>
      </c>
    </row>
    <row r="41" spans="1:39" x14ac:dyDescent="0.35">
      <c r="A41" t="s">
        <v>7</v>
      </c>
      <c r="B41" t="s">
        <v>279</v>
      </c>
      <c r="C41">
        <v>2875</v>
      </c>
      <c r="D41" t="s">
        <v>334</v>
      </c>
      <c r="E41" t="s">
        <v>335</v>
      </c>
      <c r="F41" t="s">
        <v>244</v>
      </c>
      <c r="G41" t="s">
        <v>180</v>
      </c>
      <c r="H41" t="s">
        <v>80</v>
      </c>
      <c r="I41" t="s">
        <v>109</v>
      </c>
      <c r="J41" t="s">
        <v>318</v>
      </c>
      <c r="K41" t="s">
        <v>336</v>
      </c>
      <c r="L41" t="s">
        <v>87</v>
      </c>
      <c r="M41" t="s">
        <v>130</v>
      </c>
      <c r="N41" t="s">
        <v>75</v>
      </c>
      <c r="O41" t="s">
        <v>69</v>
      </c>
      <c r="P41" t="s">
        <v>138</v>
      </c>
      <c r="Q41" t="s">
        <v>244</v>
      </c>
      <c r="R41" t="s">
        <v>337</v>
      </c>
      <c r="S41" t="s">
        <v>134</v>
      </c>
      <c r="T41" t="s">
        <v>122</v>
      </c>
      <c r="U41" t="s">
        <v>156</v>
      </c>
      <c r="V41" t="s">
        <v>103</v>
      </c>
      <c r="W41" t="s">
        <v>149</v>
      </c>
      <c r="X41" t="s">
        <v>68</v>
      </c>
      <c r="Y41" t="s">
        <v>76</v>
      </c>
      <c r="Z41" t="s">
        <v>80</v>
      </c>
      <c r="AA41" t="s">
        <v>78</v>
      </c>
      <c r="AB41" t="s">
        <v>55</v>
      </c>
      <c r="AC41" t="s">
        <v>75</v>
      </c>
      <c r="AD41" t="s">
        <v>76</v>
      </c>
      <c r="AE41" t="s">
        <v>78</v>
      </c>
      <c r="AF41" t="s">
        <v>142</v>
      </c>
      <c r="AG41" t="s">
        <v>77</v>
      </c>
      <c r="AH41" t="s">
        <v>150</v>
      </c>
      <c r="AI41" t="s">
        <v>107</v>
      </c>
      <c r="AJ41" t="s">
        <v>73</v>
      </c>
      <c r="AK41" t="s">
        <v>198</v>
      </c>
      <c r="AL41" t="s">
        <v>81</v>
      </c>
      <c r="AM41" t="s">
        <v>338</v>
      </c>
    </row>
    <row r="42" spans="1:39" x14ac:dyDescent="0.35">
      <c r="A42" t="s">
        <v>7</v>
      </c>
      <c r="B42" t="s">
        <v>285</v>
      </c>
      <c r="C42">
        <v>172</v>
      </c>
      <c r="D42" t="s">
        <v>339</v>
      </c>
      <c r="E42" t="s">
        <v>340</v>
      </c>
      <c r="F42" t="s">
        <v>162</v>
      </c>
      <c r="G42" t="s">
        <v>204</v>
      </c>
      <c r="H42" t="s">
        <v>53</v>
      </c>
      <c r="I42" t="s">
        <v>109</v>
      </c>
      <c r="J42" t="s">
        <v>8</v>
      </c>
      <c r="K42" t="s">
        <v>341</v>
      </c>
      <c r="L42" t="s">
        <v>263</v>
      </c>
      <c r="M42" t="s">
        <v>173</v>
      </c>
      <c r="N42" t="s">
        <v>100</v>
      </c>
      <c r="O42" t="s">
        <v>255</v>
      </c>
      <c r="P42" t="s">
        <v>137</v>
      </c>
      <c r="Q42" t="s">
        <v>87</v>
      </c>
      <c r="R42" t="s">
        <v>276</v>
      </c>
      <c r="S42" t="s">
        <v>205</v>
      </c>
      <c r="T42" t="s">
        <v>81</v>
      </c>
      <c r="U42" t="s">
        <v>277</v>
      </c>
      <c r="V42" t="s">
        <v>119</v>
      </c>
      <c r="W42" t="s">
        <v>88</v>
      </c>
      <c r="X42" t="s">
        <v>122</v>
      </c>
      <c r="Y42" t="s">
        <v>76</v>
      </c>
      <c r="Z42" t="s">
        <v>216</v>
      </c>
      <c r="AA42" t="s">
        <v>55</v>
      </c>
      <c r="AB42" t="s">
        <v>74</v>
      </c>
      <c r="AC42" t="s">
        <v>108</v>
      </c>
      <c r="AD42" t="s">
        <v>76</v>
      </c>
      <c r="AE42" t="s">
        <v>119</v>
      </c>
      <c r="AF42" t="s">
        <v>104</v>
      </c>
      <c r="AG42" t="s">
        <v>108</v>
      </c>
      <c r="AH42" t="s">
        <v>105</v>
      </c>
      <c r="AI42" t="s">
        <v>142</v>
      </c>
      <c r="AJ42" t="s">
        <v>76</v>
      </c>
      <c r="AK42" t="s">
        <v>151</v>
      </c>
      <c r="AL42" t="s">
        <v>151</v>
      </c>
      <c r="AM42" t="s">
        <v>192</v>
      </c>
    </row>
    <row r="43" spans="1:39" x14ac:dyDescent="0.35">
      <c r="A43" t="s">
        <v>241</v>
      </c>
      <c r="B43" t="s">
        <v>267</v>
      </c>
      <c r="C43">
        <v>1080</v>
      </c>
      <c r="D43" t="s">
        <v>342</v>
      </c>
      <c r="E43" t="s">
        <v>343</v>
      </c>
      <c r="F43" t="s">
        <v>126</v>
      </c>
      <c r="G43" t="s">
        <v>344</v>
      </c>
      <c r="H43" t="s">
        <v>233</v>
      </c>
      <c r="I43" t="s">
        <v>135</v>
      </c>
      <c r="J43" t="s">
        <v>345</v>
      </c>
      <c r="K43" t="s">
        <v>248</v>
      </c>
      <c r="L43" t="s">
        <v>82</v>
      </c>
      <c r="M43" t="s">
        <v>173</v>
      </c>
      <c r="N43" t="s">
        <v>179</v>
      </c>
      <c r="O43" t="s">
        <v>336</v>
      </c>
      <c r="P43" t="s">
        <v>218</v>
      </c>
      <c r="Q43" t="s">
        <v>149</v>
      </c>
      <c r="R43" t="s">
        <v>135</v>
      </c>
      <c r="S43" t="s">
        <v>109</v>
      </c>
      <c r="T43" t="s">
        <v>107</v>
      </c>
      <c r="U43" t="s">
        <v>238</v>
      </c>
      <c r="V43" t="s">
        <v>342</v>
      </c>
      <c r="W43" t="s">
        <v>70</v>
      </c>
      <c r="X43" t="s">
        <v>186</v>
      </c>
      <c r="Y43" t="s">
        <v>76</v>
      </c>
      <c r="Z43" t="s">
        <v>104</v>
      </c>
      <c r="AA43" t="s">
        <v>68</v>
      </c>
      <c r="AB43" t="s">
        <v>73</v>
      </c>
      <c r="AC43" t="s">
        <v>77</v>
      </c>
      <c r="AD43" t="s">
        <v>76</v>
      </c>
      <c r="AE43" t="s">
        <v>75</v>
      </c>
      <c r="AF43" t="s">
        <v>94</v>
      </c>
      <c r="AG43" t="s">
        <v>78</v>
      </c>
      <c r="AH43" t="s">
        <v>75</v>
      </c>
      <c r="AI43" t="s">
        <v>150</v>
      </c>
      <c r="AJ43" t="s">
        <v>93</v>
      </c>
      <c r="AK43" t="s">
        <v>138</v>
      </c>
      <c r="AL43" t="s">
        <v>78</v>
      </c>
      <c r="AM43" t="s">
        <v>202</v>
      </c>
    </row>
    <row r="44" spans="1:39" x14ac:dyDescent="0.35">
      <c r="A44" t="s">
        <v>241</v>
      </c>
      <c r="B44" t="s">
        <v>279</v>
      </c>
      <c r="C44">
        <v>11022</v>
      </c>
      <c r="D44" t="s">
        <v>320</v>
      </c>
      <c r="E44" t="s">
        <v>346</v>
      </c>
      <c r="F44" t="s">
        <v>175</v>
      </c>
      <c r="G44" t="s">
        <v>88</v>
      </c>
      <c r="H44" t="s">
        <v>63</v>
      </c>
      <c r="I44" t="s">
        <v>56</v>
      </c>
      <c r="J44" t="s">
        <v>200</v>
      </c>
      <c r="K44" t="s">
        <v>212</v>
      </c>
      <c r="L44" t="s">
        <v>114</v>
      </c>
      <c r="M44" t="s">
        <v>122</v>
      </c>
      <c r="N44" t="s">
        <v>138</v>
      </c>
      <c r="O44" t="s">
        <v>124</v>
      </c>
      <c r="P44" t="s">
        <v>186</v>
      </c>
      <c r="Q44" t="s">
        <v>244</v>
      </c>
      <c r="R44" t="s">
        <v>64</v>
      </c>
      <c r="S44" t="s">
        <v>225</v>
      </c>
      <c r="T44" t="s">
        <v>80</v>
      </c>
      <c r="U44" t="s">
        <v>136</v>
      </c>
      <c r="V44" t="s">
        <v>175</v>
      </c>
      <c r="W44" t="s">
        <v>122</v>
      </c>
      <c r="X44" t="s">
        <v>150</v>
      </c>
      <c r="Y44" t="s">
        <v>76</v>
      </c>
      <c r="Z44" t="s">
        <v>93</v>
      </c>
      <c r="AA44" t="s">
        <v>81</v>
      </c>
      <c r="AB44" t="s">
        <v>81</v>
      </c>
      <c r="AC44" t="s">
        <v>94</v>
      </c>
      <c r="AD44" t="s">
        <v>73</v>
      </c>
      <c r="AE44" t="s">
        <v>71</v>
      </c>
      <c r="AF44" t="s">
        <v>78</v>
      </c>
      <c r="AG44" t="s">
        <v>106</v>
      </c>
      <c r="AH44" t="s">
        <v>75</v>
      </c>
      <c r="AI44" t="s">
        <v>77</v>
      </c>
      <c r="AJ44" t="s">
        <v>71</v>
      </c>
      <c r="AK44" t="s">
        <v>122</v>
      </c>
      <c r="AL44" t="s">
        <v>138</v>
      </c>
      <c r="AM44" t="s">
        <v>253</v>
      </c>
    </row>
    <row r="45" spans="1:39" x14ac:dyDescent="0.35">
      <c r="A45" t="s">
        <v>241</v>
      </c>
      <c r="B45" t="s">
        <v>285</v>
      </c>
      <c r="C45">
        <v>1346</v>
      </c>
      <c r="D45" t="s">
        <v>262</v>
      </c>
      <c r="E45" t="s">
        <v>215</v>
      </c>
      <c r="F45" t="s">
        <v>225</v>
      </c>
      <c r="G45" t="s">
        <v>65</v>
      </c>
      <c r="H45" t="s">
        <v>244</v>
      </c>
      <c r="I45" t="s">
        <v>239</v>
      </c>
      <c r="J45" t="s">
        <v>347</v>
      </c>
      <c r="K45" t="s">
        <v>348</v>
      </c>
      <c r="L45" t="s">
        <v>168</v>
      </c>
      <c r="M45" t="s">
        <v>122</v>
      </c>
      <c r="N45" t="s">
        <v>86</v>
      </c>
      <c r="O45" t="s">
        <v>156</v>
      </c>
      <c r="P45" t="s">
        <v>137</v>
      </c>
      <c r="Q45" t="s">
        <v>163</v>
      </c>
      <c r="R45" t="s">
        <v>184</v>
      </c>
      <c r="S45" t="s">
        <v>164</v>
      </c>
      <c r="T45" t="s">
        <v>94</v>
      </c>
      <c r="U45" t="s">
        <v>250</v>
      </c>
      <c r="V45" t="s">
        <v>177</v>
      </c>
      <c r="W45" t="s">
        <v>216</v>
      </c>
      <c r="X45" t="s">
        <v>133</v>
      </c>
      <c r="Y45" t="s">
        <v>76</v>
      </c>
      <c r="Z45" t="s">
        <v>100</v>
      </c>
      <c r="AA45" t="s">
        <v>105</v>
      </c>
      <c r="AB45" t="s">
        <v>71</v>
      </c>
      <c r="AC45" t="s">
        <v>81</v>
      </c>
      <c r="AD45" t="s">
        <v>76</v>
      </c>
      <c r="AE45" t="s">
        <v>78</v>
      </c>
      <c r="AF45" t="s">
        <v>78</v>
      </c>
      <c r="AG45" t="s">
        <v>71</v>
      </c>
      <c r="AH45" t="s">
        <v>71</v>
      </c>
      <c r="AI45" t="s">
        <v>94</v>
      </c>
      <c r="AJ45" t="s">
        <v>93</v>
      </c>
      <c r="AK45" t="s">
        <v>74</v>
      </c>
      <c r="AL45" t="s">
        <v>81</v>
      </c>
      <c r="AM45" t="s">
        <v>297</v>
      </c>
    </row>
    <row r="47" spans="1:39" x14ac:dyDescent="0.35">
      <c r="A47" t="s">
        <v>349</v>
      </c>
    </row>
    <row r="48" spans="1:39" x14ac:dyDescent="0.35">
      <c r="A48" t="s">
        <v>14</v>
      </c>
      <c r="B48" t="s">
        <v>350</v>
      </c>
      <c r="C48" t="s">
        <v>2</v>
      </c>
      <c r="D48" t="s">
        <v>16</v>
      </c>
      <c r="E48" t="s">
        <v>17</v>
      </c>
      <c r="F48" t="s">
        <v>18</v>
      </c>
      <c r="G48" t="s">
        <v>19</v>
      </c>
      <c r="H48" t="s">
        <v>20</v>
      </c>
      <c r="I48" t="s">
        <v>21</v>
      </c>
      <c r="J48" t="s">
        <v>22</v>
      </c>
      <c r="K48" t="s">
        <v>23</v>
      </c>
      <c r="L48" t="s">
        <v>24</v>
      </c>
      <c r="M48" t="s">
        <v>25</v>
      </c>
      <c r="N48" t="s">
        <v>26</v>
      </c>
      <c r="O48" t="s">
        <v>27</v>
      </c>
      <c r="P48" t="s">
        <v>28</v>
      </c>
      <c r="Q48" t="s">
        <v>29</v>
      </c>
      <c r="R48" t="s">
        <v>30</v>
      </c>
      <c r="S48" t="s">
        <v>31</v>
      </c>
      <c r="T48" t="s">
        <v>32</v>
      </c>
      <c r="U48" t="s">
        <v>33</v>
      </c>
      <c r="V48" t="s">
        <v>34</v>
      </c>
      <c r="W48" t="s">
        <v>35</v>
      </c>
      <c r="X48" t="s">
        <v>36</v>
      </c>
      <c r="Y48" t="s">
        <v>37</v>
      </c>
      <c r="Z48" t="s">
        <v>38</v>
      </c>
      <c r="AA48" t="s">
        <v>39</v>
      </c>
      <c r="AB48" t="s">
        <v>40</v>
      </c>
      <c r="AC48" t="s">
        <v>41</v>
      </c>
      <c r="AD48" t="s">
        <v>42</v>
      </c>
      <c r="AE48" t="s">
        <v>43</v>
      </c>
      <c r="AF48" t="s">
        <v>44</v>
      </c>
      <c r="AG48" t="s">
        <v>45</v>
      </c>
      <c r="AH48" t="s">
        <v>46</v>
      </c>
      <c r="AI48" t="s">
        <v>47</v>
      </c>
      <c r="AJ48" t="s">
        <v>48</v>
      </c>
      <c r="AK48" t="s">
        <v>49</v>
      </c>
      <c r="AL48" t="s">
        <v>50</v>
      </c>
      <c r="AM48" t="s">
        <v>51</v>
      </c>
    </row>
    <row r="49" spans="1:39" x14ac:dyDescent="0.35">
      <c r="A49" t="s">
        <v>3</v>
      </c>
      <c r="B49" t="s">
        <v>351</v>
      </c>
      <c r="C49">
        <v>1145</v>
      </c>
      <c r="D49" t="s">
        <v>217</v>
      </c>
      <c r="E49" t="s">
        <v>66</v>
      </c>
      <c r="F49" t="s">
        <v>260</v>
      </c>
      <c r="G49" t="s">
        <v>217</v>
      </c>
      <c r="H49" t="s">
        <v>97</v>
      </c>
      <c r="I49" t="s">
        <v>211</v>
      </c>
      <c r="J49" t="s">
        <v>127</v>
      </c>
      <c r="K49" t="s">
        <v>300</v>
      </c>
      <c r="L49" t="s">
        <v>225</v>
      </c>
      <c r="M49" t="s">
        <v>105</v>
      </c>
      <c r="N49" t="s">
        <v>81</v>
      </c>
      <c r="O49" t="s">
        <v>352</v>
      </c>
      <c r="P49" t="s">
        <v>57</v>
      </c>
      <c r="Q49" t="s">
        <v>204</v>
      </c>
      <c r="R49" t="s">
        <v>207</v>
      </c>
      <c r="S49" t="s">
        <v>146</v>
      </c>
      <c r="T49" t="s">
        <v>72</v>
      </c>
      <c r="U49" t="s">
        <v>101</v>
      </c>
      <c r="V49" t="s">
        <v>97</v>
      </c>
      <c r="W49" t="s">
        <v>97</v>
      </c>
      <c r="X49" t="s">
        <v>78</v>
      </c>
      <c r="Y49" t="s">
        <v>76</v>
      </c>
      <c r="Z49" t="s">
        <v>103</v>
      </c>
      <c r="AA49" t="s">
        <v>94</v>
      </c>
      <c r="AB49" t="s">
        <v>79</v>
      </c>
      <c r="AC49" t="s">
        <v>81</v>
      </c>
      <c r="AD49" t="s">
        <v>106</v>
      </c>
      <c r="AE49" t="s">
        <v>71</v>
      </c>
      <c r="AF49" t="s">
        <v>73</v>
      </c>
      <c r="AG49" t="s">
        <v>107</v>
      </c>
      <c r="AH49" t="s">
        <v>150</v>
      </c>
      <c r="AI49" t="s">
        <v>79</v>
      </c>
      <c r="AJ49" t="s">
        <v>75</v>
      </c>
      <c r="AK49" t="s">
        <v>86</v>
      </c>
      <c r="AL49" t="s">
        <v>105</v>
      </c>
      <c r="AM49" t="s">
        <v>190</v>
      </c>
    </row>
    <row r="50" spans="1:39" x14ac:dyDescent="0.35">
      <c r="A50" t="s">
        <v>3</v>
      </c>
      <c r="B50" t="s">
        <v>353</v>
      </c>
      <c r="C50">
        <v>884</v>
      </c>
      <c r="D50" t="s">
        <v>88</v>
      </c>
      <c r="E50" t="s">
        <v>354</v>
      </c>
      <c r="F50" t="s">
        <v>149</v>
      </c>
      <c r="G50" t="s">
        <v>355</v>
      </c>
      <c r="H50" t="s">
        <v>88</v>
      </c>
      <c r="I50" t="s">
        <v>185</v>
      </c>
      <c r="J50" t="s">
        <v>356</v>
      </c>
      <c r="K50" t="s">
        <v>357</v>
      </c>
      <c r="L50" t="s">
        <v>225</v>
      </c>
      <c r="M50" t="s">
        <v>96</v>
      </c>
      <c r="N50" t="s">
        <v>150</v>
      </c>
      <c r="O50" t="s">
        <v>184</v>
      </c>
      <c r="P50" t="s">
        <v>96</v>
      </c>
      <c r="Q50" t="s">
        <v>149</v>
      </c>
      <c r="R50" t="s">
        <v>358</v>
      </c>
      <c r="S50" t="s">
        <v>204</v>
      </c>
      <c r="T50" t="s">
        <v>63</v>
      </c>
      <c r="U50" t="s">
        <v>220</v>
      </c>
      <c r="V50" t="s">
        <v>88</v>
      </c>
      <c r="W50" t="s">
        <v>77</v>
      </c>
      <c r="X50" t="s">
        <v>105</v>
      </c>
      <c r="Y50" t="s">
        <v>107</v>
      </c>
      <c r="Z50" t="s">
        <v>74</v>
      </c>
      <c r="AA50" t="s">
        <v>71</v>
      </c>
      <c r="AB50" t="s">
        <v>63</v>
      </c>
      <c r="AC50" t="s">
        <v>94</v>
      </c>
      <c r="AD50" t="s">
        <v>73</v>
      </c>
      <c r="AE50" t="s">
        <v>73</v>
      </c>
      <c r="AF50" t="s">
        <v>77</v>
      </c>
      <c r="AG50" t="s">
        <v>106</v>
      </c>
      <c r="AH50" t="s">
        <v>71</v>
      </c>
      <c r="AI50" t="s">
        <v>106</v>
      </c>
      <c r="AJ50" t="s">
        <v>107</v>
      </c>
      <c r="AK50" t="s">
        <v>93</v>
      </c>
      <c r="AL50" t="s">
        <v>78</v>
      </c>
      <c r="AM50" t="s">
        <v>203</v>
      </c>
    </row>
    <row r="51" spans="1:39" x14ac:dyDescent="0.35">
      <c r="A51" t="s">
        <v>4</v>
      </c>
      <c r="B51" t="s">
        <v>351</v>
      </c>
      <c r="C51">
        <v>1715</v>
      </c>
      <c r="D51" t="s">
        <v>359</v>
      </c>
      <c r="E51" t="s">
        <v>360</v>
      </c>
      <c r="F51" t="s">
        <v>239</v>
      </c>
      <c r="G51" t="s">
        <v>84</v>
      </c>
      <c r="H51" t="s">
        <v>133</v>
      </c>
      <c r="I51" t="s">
        <v>112</v>
      </c>
      <c r="J51" t="s">
        <v>361</v>
      </c>
      <c r="K51" t="s">
        <v>98</v>
      </c>
      <c r="L51" t="s">
        <v>192</v>
      </c>
      <c r="M51" t="s">
        <v>93</v>
      </c>
      <c r="N51" t="s">
        <v>198</v>
      </c>
      <c r="O51" t="s">
        <v>236</v>
      </c>
      <c r="P51" t="s">
        <v>70</v>
      </c>
      <c r="Q51" t="s">
        <v>176</v>
      </c>
      <c r="R51" t="s">
        <v>302</v>
      </c>
      <c r="S51" t="s">
        <v>67</v>
      </c>
      <c r="T51" t="s">
        <v>78</v>
      </c>
      <c r="U51" t="s">
        <v>145</v>
      </c>
      <c r="V51" t="s">
        <v>225</v>
      </c>
      <c r="W51" t="s">
        <v>216</v>
      </c>
      <c r="X51" t="s">
        <v>55</v>
      </c>
      <c r="Y51" t="s">
        <v>76</v>
      </c>
      <c r="Z51" t="s">
        <v>100</v>
      </c>
      <c r="AA51" t="s">
        <v>133</v>
      </c>
      <c r="AB51" t="s">
        <v>79</v>
      </c>
      <c r="AC51" t="s">
        <v>80</v>
      </c>
      <c r="AD51" t="s">
        <v>107</v>
      </c>
      <c r="AE51" t="s">
        <v>106</v>
      </c>
      <c r="AF51" t="s">
        <v>94</v>
      </c>
      <c r="AG51" t="s">
        <v>106</v>
      </c>
      <c r="AH51" t="s">
        <v>77</v>
      </c>
      <c r="AI51" t="s">
        <v>94</v>
      </c>
      <c r="AJ51" t="s">
        <v>149</v>
      </c>
      <c r="AK51" t="s">
        <v>138</v>
      </c>
      <c r="AL51" t="s">
        <v>75</v>
      </c>
      <c r="AM51" t="s">
        <v>140</v>
      </c>
    </row>
    <row r="52" spans="1:39" x14ac:dyDescent="0.35">
      <c r="A52" t="s">
        <v>4</v>
      </c>
      <c r="B52" t="s">
        <v>353</v>
      </c>
      <c r="C52">
        <v>1561</v>
      </c>
      <c r="D52" t="s">
        <v>263</v>
      </c>
      <c r="E52" t="s">
        <v>362</v>
      </c>
      <c r="F52" t="s">
        <v>62</v>
      </c>
      <c r="G52" t="s">
        <v>121</v>
      </c>
      <c r="H52" t="s">
        <v>71</v>
      </c>
      <c r="I52" t="s">
        <v>213</v>
      </c>
      <c r="J52" t="s">
        <v>359</v>
      </c>
      <c r="K52" t="s">
        <v>363</v>
      </c>
      <c r="L52" t="s">
        <v>269</v>
      </c>
      <c r="M52" t="s">
        <v>94</v>
      </c>
      <c r="N52" t="s">
        <v>74</v>
      </c>
      <c r="O52" t="s">
        <v>364</v>
      </c>
      <c r="P52" t="s">
        <v>309</v>
      </c>
      <c r="Q52" t="s">
        <v>88</v>
      </c>
      <c r="R52" t="s">
        <v>172</v>
      </c>
      <c r="S52" t="s">
        <v>226</v>
      </c>
      <c r="T52" t="s">
        <v>68</v>
      </c>
      <c r="U52" t="s">
        <v>352</v>
      </c>
      <c r="V52" t="s">
        <v>342</v>
      </c>
      <c r="W52" t="s">
        <v>107</v>
      </c>
      <c r="X52" t="s">
        <v>107</v>
      </c>
      <c r="Y52" t="s">
        <v>76</v>
      </c>
      <c r="Z52" t="s">
        <v>122</v>
      </c>
      <c r="AA52" t="s">
        <v>142</v>
      </c>
      <c r="AB52" t="s">
        <v>78</v>
      </c>
      <c r="AC52" t="s">
        <v>76</v>
      </c>
      <c r="AD52" t="s">
        <v>73</v>
      </c>
      <c r="AE52" t="s">
        <v>76</v>
      </c>
      <c r="AF52" t="s">
        <v>76</v>
      </c>
      <c r="AG52" t="s">
        <v>76</v>
      </c>
      <c r="AH52" t="s">
        <v>68</v>
      </c>
      <c r="AI52" t="s">
        <v>106</v>
      </c>
      <c r="AJ52" t="s">
        <v>138</v>
      </c>
      <c r="AK52" t="s">
        <v>93</v>
      </c>
      <c r="AL52" t="s">
        <v>68</v>
      </c>
      <c r="AM52" t="s">
        <v>262</v>
      </c>
    </row>
    <row r="53" spans="1:39" x14ac:dyDescent="0.35">
      <c r="A53" t="s">
        <v>5</v>
      </c>
      <c r="B53" t="s">
        <v>351</v>
      </c>
      <c r="C53">
        <v>1912</v>
      </c>
      <c r="D53" t="s">
        <v>226</v>
      </c>
      <c r="E53" t="s">
        <v>365</v>
      </c>
      <c r="F53" t="s">
        <v>157</v>
      </c>
      <c r="G53" t="s">
        <v>97</v>
      </c>
      <c r="H53" t="s">
        <v>244</v>
      </c>
      <c r="I53" t="s">
        <v>119</v>
      </c>
      <c r="J53" t="s">
        <v>254</v>
      </c>
      <c r="K53" t="s">
        <v>339</v>
      </c>
      <c r="L53" t="s">
        <v>366</v>
      </c>
      <c r="M53" t="s">
        <v>186</v>
      </c>
      <c r="N53" t="s">
        <v>74</v>
      </c>
      <c r="O53" t="s">
        <v>361</v>
      </c>
      <c r="P53" t="s">
        <v>198</v>
      </c>
      <c r="Q53" t="s">
        <v>151</v>
      </c>
      <c r="R53" t="s">
        <v>367</v>
      </c>
      <c r="S53" t="s">
        <v>53</v>
      </c>
      <c r="T53" t="s">
        <v>79</v>
      </c>
      <c r="U53" t="s">
        <v>342</v>
      </c>
      <c r="V53" t="s">
        <v>57</v>
      </c>
      <c r="W53" t="s">
        <v>198</v>
      </c>
      <c r="X53" t="s">
        <v>74</v>
      </c>
      <c r="Y53" t="s">
        <v>76</v>
      </c>
      <c r="Z53" t="s">
        <v>80</v>
      </c>
      <c r="AA53" t="s">
        <v>106</v>
      </c>
      <c r="AB53" t="s">
        <v>71</v>
      </c>
      <c r="AC53" t="s">
        <v>105</v>
      </c>
      <c r="AD53" t="s">
        <v>77</v>
      </c>
      <c r="AE53" t="s">
        <v>75</v>
      </c>
      <c r="AF53" t="s">
        <v>73</v>
      </c>
      <c r="AG53" t="s">
        <v>150</v>
      </c>
      <c r="AH53" t="s">
        <v>142</v>
      </c>
      <c r="AI53" t="s">
        <v>107</v>
      </c>
      <c r="AJ53" t="s">
        <v>71</v>
      </c>
      <c r="AK53" t="s">
        <v>173</v>
      </c>
      <c r="AL53" t="s">
        <v>186</v>
      </c>
      <c r="AM53" t="s">
        <v>368</v>
      </c>
    </row>
    <row r="54" spans="1:39" x14ac:dyDescent="0.35">
      <c r="A54" t="s">
        <v>5</v>
      </c>
      <c r="B54" t="s">
        <v>353</v>
      </c>
      <c r="C54">
        <v>1554</v>
      </c>
      <c r="D54" t="s">
        <v>92</v>
      </c>
      <c r="E54" t="s">
        <v>369</v>
      </c>
      <c r="F54" t="s">
        <v>138</v>
      </c>
      <c r="G54" t="s">
        <v>97</v>
      </c>
      <c r="H54" t="s">
        <v>74</v>
      </c>
      <c r="I54" t="s">
        <v>132</v>
      </c>
      <c r="J54" t="s">
        <v>172</v>
      </c>
      <c r="K54" t="s">
        <v>370</v>
      </c>
      <c r="L54" t="s">
        <v>231</v>
      </c>
      <c r="M54" t="s">
        <v>133</v>
      </c>
      <c r="N54" t="s">
        <v>137</v>
      </c>
      <c r="O54" t="s">
        <v>140</v>
      </c>
      <c r="P54" t="s">
        <v>63</v>
      </c>
      <c r="Q54" t="s">
        <v>72</v>
      </c>
      <c r="R54" t="s">
        <v>371</v>
      </c>
      <c r="S54" t="s">
        <v>294</v>
      </c>
      <c r="T54" t="s">
        <v>150</v>
      </c>
      <c r="U54" t="s">
        <v>134</v>
      </c>
      <c r="V54" t="s">
        <v>70</v>
      </c>
      <c r="W54" t="s">
        <v>77</v>
      </c>
      <c r="X54" t="s">
        <v>94</v>
      </c>
      <c r="Y54" t="s">
        <v>76</v>
      </c>
      <c r="Z54" t="s">
        <v>80</v>
      </c>
      <c r="AA54" t="s">
        <v>138</v>
      </c>
      <c r="AB54" t="s">
        <v>75</v>
      </c>
      <c r="AC54" t="s">
        <v>73</v>
      </c>
      <c r="AD54" t="s">
        <v>76</v>
      </c>
      <c r="AE54" t="s">
        <v>106</v>
      </c>
      <c r="AF54" t="s">
        <v>73</v>
      </c>
      <c r="AG54" t="s">
        <v>107</v>
      </c>
      <c r="AH54" t="s">
        <v>68</v>
      </c>
      <c r="AI54" t="s">
        <v>150</v>
      </c>
      <c r="AJ54" t="s">
        <v>106</v>
      </c>
      <c r="AK54" t="s">
        <v>142</v>
      </c>
      <c r="AL54" t="s">
        <v>63</v>
      </c>
      <c r="AM54" t="s">
        <v>372</v>
      </c>
    </row>
    <row r="55" spans="1:39" x14ac:dyDescent="0.35">
      <c r="A55" t="s">
        <v>6</v>
      </c>
      <c r="B55" t="s">
        <v>351</v>
      </c>
      <c r="C55">
        <v>922</v>
      </c>
      <c r="D55" t="s">
        <v>242</v>
      </c>
      <c r="E55" t="s">
        <v>315</v>
      </c>
      <c r="F55" t="s">
        <v>240</v>
      </c>
      <c r="G55" t="s">
        <v>65</v>
      </c>
      <c r="H55" t="s">
        <v>65</v>
      </c>
      <c r="I55" t="s">
        <v>61</v>
      </c>
      <c r="J55" t="s">
        <v>205</v>
      </c>
      <c r="K55" t="s">
        <v>373</v>
      </c>
      <c r="L55" t="s">
        <v>305</v>
      </c>
      <c r="M55" t="s">
        <v>70</v>
      </c>
      <c r="N55" t="s">
        <v>94</v>
      </c>
      <c r="O55" t="s">
        <v>113</v>
      </c>
      <c r="P55" t="s">
        <v>142</v>
      </c>
      <c r="Q55" t="s">
        <v>194</v>
      </c>
      <c r="R55" t="s">
        <v>134</v>
      </c>
      <c r="S55" t="s">
        <v>221</v>
      </c>
      <c r="T55" t="s">
        <v>81</v>
      </c>
      <c r="U55" t="s">
        <v>293</v>
      </c>
      <c r="V55" t="s">
        <v>264</v>
      </c>
      <c r="W55" t="s">
        <v>163</v>
      </c>
      <c r="X55" t="s">
        <v>186</v>
      </c>
      <c r="Y55" t="s">
        <v>76</v>
      </c>
      <c r="Z55" t="s">
        <v>74</v>
      </c>
      <c r="AA55" t="s">
        <v>71</v>
      </c>
      <c r="AB55" t="s">
        <v>77</v>
      </c>
      <c r="AC55" t="s">
        <v>186</v>
      </c>
      <c r="AD55" t="s">
        <v>76</v>
      </c>
      <c r="AE55" t="s">
        <v>106</v>
      </c>
      <c r="AF55" t="s">
        <v>72</v>
      </c>
      <c r="AG55" t="s">
        <v>71</v>
      </c>
      <c r="AH55" t="s">
        <v>73</v>
      </c>
      <c r="AI55" t="s">
        <v>72</v>
      </c>
      <c r="AJ55" t="s">
        <v>151</v>
      </c>
      <c r="AK55" t="s">
        <v>78</v>
      </c>
      <c r="AL55" t="s">
        <v>72</v>
      </c>
      <c r="AM55" t="s">
        <v>374</v>
      </c>
    </row>
    <row r="56" spans="1:39" x14ac:dyDescent="0.35">
      <c r="A56" t="s">
        <v>6</v>
      </c>
      <c r="B56" t="s">
        <v>353</v>
      </c>
      <c r="C56">
        <v>509</v>
      </c>
      <c r="D56" t="s">
        <v>277</v>
      </c>
      <c r="E56" t="s">
        <v>375</v>
      </c>
      <c r="F56" t="s">
        <v>57</v>
      </c>
      <c r="G56" t="s">
        <v>163</v>
      </c>
      <c r="H56" t="s">
        <v>55</v>
      </c>
      <c r="I56" t="s">
        <v>206</v>
      </c>
      <c r="J56" t="s">
        <v>376</v>
      </c>
      <c r="K56" t="s">
        <v>377</v>
      </c>
      <c r="L56" t="s">
        <v>269</v>
      </c>
      <c r="M56" t="s">
        <v>88</v>
      </c>
      <c r="N56" t="s">
        <v>68</v>
      </c>
      <c r="O56" t="s">
        <v>136</v>
      </c>
      <c r="P56" t="s">
        <v>119</v>
      </c>
      <c r="Q56" t="s">
        <v>180</v>
      </c>
      <c r="R56" t="s">
        <v>341</v>
      </c>
      <c r="S56" t="s">
        <v>87</v>
      </c>
      <c r="T56" t="s">
        <v>88</v>
      </c>
      <c r="U56" t="s">
        <v>118</v>
      </c>
      <c r="V56" t="s">
        <v>260</v>
      </c>
      <c r="W56" t="s">
        <v>63</v>
      </c>
      <c r="X56" t="s">
        <v>68</v>
      </c>
      <c r="Y56" t="s">
        <v>76</v>
      </c>
      <c r="Z56" t="s">
        <v>103</v>
      </c>
      <c r="AA56" t="s">
        <v>151</v>
      </c>
      <c r="AB56" t="s">
        <v>130</v>
      </c>
      <c r="AC56" t="s">
        <v>107</v>
      </c>
      <c r="AD56" t="s">
        <v>76</v>
      </c>
      <c r="AE56" t="s">
        <v>73</v>
      </c>
      <c r="AF56" t="s">
        <v>77</v>
      </c>
      <c r="AG56" t="s">
        <v>79</v>
      </c>
      <c r="AH56" t="s">
        <v>138</v>
      </c>
      <c r="AI56" t="s">
        <v>100</v>
      </c>
      <c r="AJ56" t="s">
        <v>104</v>
      </c>
      <c r="AK56" t="s">
        <v>72</v>
      </c>
      <c r="AL56" t="s">
        <v>138</v>
      </c>
      <c r="AM56" t="s">
        <v>95</v>
      </c>
    </row>
    <row r="57" spans="1:39" x14ac:dyDescent="0.35">
      <c r="A57" t="s">
        <v>7</v>
      </c>
      <c r="B57" t="s">
        <v>351</v>
      </c>
      <c r="C57">
        <v>2107</v>
      </c>
      <c r="D57" t="s">
        <v>118</v>
      </c>
      <c r="E57" t="s">
        <v>251</v>
      </c>
      <c r="F57" t="s">
        <v>237</v>
      </c>
      <c r="G57" t="s">
        <v>146</v>
      </c>
      <c r="H57" t="s">
        <v>88</v>
      </c>
      <c r="I57" t="s">
        <v>137</v>
      </c>
      <c r="J57" t="s">
        <v>184</v>
      </c>
      <c r="K57" t="s">
        <v>9</v>
      </c>
      <c r="L57" t="s">
        <v>249</v>
      </c>
      <c r="M57" t="s">
        <v>133</v>
      </c>
      <c r="N57" t="s">
        <v>138</v>
      </c>
      <c r="O57" t="s">
        <v>205</v>
      </c>
      <c r="P57" t="s">
        <v>122</v>
      </c>
      <c r="Q57" t="s">
        <v>119</v>
      </c>
      <c r="R57" t="s">
        <v>378</v>
      </c>
      <c r="S57" t="s">
        <v>278</v>
      </c>
      <c r="T57" t="s">
        <v>80</v>
      </c>
      <c r="U57" t="s">
        <v>364</v>
      </c>
      <c r="V57" t="s">
        <v>62</v>
      </c>
      <c r="W57" t="s">
        <v>216</v>
      </c>
      <c r="X57" t="s">
        <v>75</v>
      </c>
      <c r="Y57" t="s">
        <v>76</v>
      </c>
      <c r="Z57" t="s">
        <v>142</v>
      </c>
      <c r="AA57" t="s">
        <v>150</v>
      </c>
      <c r="AB57" t="s">
        <v>150</v>
      </c>
      <c r="AC57" t="s">
        <v>81</v>
      </c>
      <c r="AD57" t="s">
        <v>76</v>
      </c>
      <c r="AE57" t="s">
        <v>55</v>
      </c>
      <c r="AF57" t="s">
        <v>142</v>
      </c>
      <c r="AG57" t="s">
        <v>150</v>
      </c>
      <c r="AH57" t="s">
        <v>71</v>
      </c>
      <c r="AI57" t="s">
        <v>73</v>
      </c>
      <c r="AJ57" t="s">
        <v>73</v>
      </c>
      <c r="AK57" t="s">
        <v>86</v>
      </c>
      <c r="AL57" t="s">
        <v>63</v>
      </c>
      <c r="AM57" t="s">
        <v>379</v>
      </c>
    </row>
    <row r="58" spans="1:39" x14ac:dyDescent="0.35">
      <c r="A58" t="s">
        <v>7</v>
      </c>
      <c r="B58" t="s">
        <v>353</v>
      </c>
      <c r="C58">
        <v>1139</v>
      </c>
      <c r="D58" t="s">
        <v>291</v>
      </c>
      <c r="E58" t="s">
        <v>380</v>
      </c>
      <c r="F58" t="s">
        <v>122</v>
      </c>
      <c r="G58" t="s">
        <v>314</v>
      </c>
      <c r="H58" t="s">
        <v>130</v>
      </c>
      <c r="I58" t="s">
        <v>204</v>
      </c>
      <c r="J58" t="s">
        <v>381</v>
      </c>
      <c r="K58" t="s">
        <v>382</v>
      </c>
      <c r="L58" t="s">
        <v>114</v>
      </c>
      <c r="M58" t="s">
        <v>104</v>
      </c>
      <c r="N58" t="s">
        <v>150</v>
      </c>
      <c r="O58" t="s">
        <v>236</v>
      </c>
      <c r="P58" t="s">
        <v>100</v>
      </c>
      <c r="Q58" t="s">
        <v>186</v>
      </c>
      <c r="R58" t="s">
        <v>310</v>
      </c>
      <c r="S58" t="s">
        <v>135</v>
      </c>
      <c r="T58" t="s">
        <v>86</v>
      </c>
      <c r="U58" t="s">
        <v>372</v>
      </c>
      <c r="V58" t="s">
        <v>70</v>
      </c>
      <c r="W58" t="s">
        <v>106</v>
      </c>
      <c r="X58" t="s">
        <v>150</v>
      </c>
      <c r="Y58" t="s">
        <v>76</v>
      </c>
      <c r="Z58" t="s">
        <v>138</v>
      </c>
      <c r="AA58" t="s">
        <v>186</v>
      </c>
      <c r="AB58" t="s">
        <v>88</v>
      </c>
      <c r="AC58" t="s">
        <v>73</v>
      </c>
      <c r="AD58" t="s">
        <v>76</v>
      </c>
      <c r="AE58" t="s">
        <v>71</v>
      </c>
      <c r="AF58" t="s">
        <v>142</v>
      </c>
      <c r="AG58" t="s">
        <v>106</v>
      </c>
      <c r="AH58" t="s">
        <v>78</v>
      </c>
      <c r="AI58" t="s">
        <v>106</v>
      </c>
      <c r="AJ58" t="s">
        <v>76</v>
      </c>
      <c r="AK58" t="s">
        <v>105</v>
      </c>
      <c r="AL58" t="s">
        <v>75</v>
      </c>
      <c r="AM58" t="s">
        <v>101</v>
      </c>
    </row>
    <row r="59" spans="1:39" x14ac:dyDescent="0.35">
      <c r="A59" t="s">
        <v>241</v>
      </c>
      <c r="B59" t="s">
        <v>351</v>
      </c>
      <c r="C59">
        <v>7801</v>
      </c>
      <c r="D59" t="s">
        <v>8</v>
      </c>
      <c r="E59" t="s">
        <v>383</v>
      </c>
      <c r="F59" t="s">
        <v>260</v>
      </c>
      <c r="G59" t="s">
        <v>161</v>
      </c>
      <c r="H59" t="s">
        <v>194</v>
      </c>
      <c r="I59" t="s">
        <v>355</v>
      </c>
      <c r="J59" t="s">
        <v>247</v>
      </c>
      <c r="K59" t="s">
        <v>283</v>
      </c>
      <c r="L59" t="s">
        <v>61</v>
      </c>
      <c r="M59" t="s">
        <v>142</v>
      </c>
      <c r="N59" t="s">
        <v>80</v>
      </c>
      <c r="O59" t="s">
        <v>372</v>
      </c>
      <c r="P59" t="s">
        <v>104</v>
      </c>
      <c r="Q59" t="s">
        <v>97</v>
      </c>
      <c r="R59" t="s">
        <v>148</v>
      </c>
      <c r="S59" t="s">
        <v>53</v>
      </c>
      <c r="T59" t="s">
        <v>138</v>
      </c>
      <c r="U59" t="s">
        <v>124</v>
      </c>
      <c r="V59" t="s">
        <v>221</v>
      </c>
      <c r="W59" t="s">
        <v>244</v>
      </c>
      <c r="X59" t="s">
        <v>72</v>
      </c>
      <c r="Y59" t="s">
        <v>76</v>
      </c>
      <c r="Z59" t="s">
        <v>74</v>
      </c>
      <c r="AA59" t="s">
        <v>78</v>
      </c>
      <c r="AB59" t="s">
        <v>68</v>
      </c>
      <c r="AC59" t="s">
        <v>72</v>
      </c>
      <c r="AD59" t="s">
        <v>107</v>
      </c>
      <c r="AE59" t="s">
        <v>78</v>
      </c>
      <c r="AF59" t="s">
        <v>105</v>
      </c>
      <c r="AG59" t="s">
        <v>68</v>
      </c>
      <c r="AH59" t="s">
        <v>75</v>
      </c>
      <c r="AI59" t="s">
        <v>79</v>
      </c>
      <c r="AJ59" t="s">
        <v>138</v>
      </c>
      <c r="AK59" t="s">
        <v>151</v>
      </c>
      <c r="AL59" t="s">
        <v>72</v>
      </c>
      <c r="AM59" t="s">
        <v>384</v>
      </c>
    </row>
    <row r="60" spans="1:39" x14ac:dyDescent="0.35">
      <c r="A60" t="s">
        <v>241</v>
      </c>
      <c r="B60" t="s">
        <v>353</v>
      </c>
      <c r="C60">
        <v>5647</v>
      </c>
      <c r="D60" t="s">
        <v>206</v>
      </c>
      <c r="E60" t="s">
        <v>311</v>
      </c>
      <c r="F60" t="s">
        <v>130</v>
      </c>
      <c r="G60" t="s">
        <v>181</v>
      </c>
      <c r="H60" t="s">
        <v>74</v>
      </c>
      <c r="I60" t="s">
        <v>61</v>
      </c>
      <c r="J60" t="s">
        <v>248</v>
      </c>
      <c r="K60" t="s">
        <v>385</v>
      </c>
      <c r="L60" t="s">
        <v>162</v>
      </c>
      <c r="M60" t="s">
        <v>130</v>
      </c>
      <c r="N60" t="s">
        <v>55</v>
      </c>
      <c r="O60" t="s">
        <v>184</v>
      </c>
      <c r="P60" t="s">
        <v>96</v>
      </c>
      <c r="Q60" t="s">
        <v>104</v>
      </c>
      <c r="R60" t="s">
        <v>271</v>
      </c>
      <c r="S60" t="s">
        <v>386</v>
      </c>
      <c r="T60" t="s">
        <v>100</v>
      </c>
      <c r="U60" t="s">
        <v>101</v>
      </c>
      <c r="V60" t="s">
        <v>211</v>
      </c>
      <c r="W60" t="s">
        <v>77</v>
      </c>
      <c r="X60" t="s">
        <v>71</v>
      </c>
      <c r="Y60" t="s">
        <v>76</v>
      </c>
      <c r="Z60" t="s">
        <v>55</v>
      </c>
      <c r="AA60" t="s">
        <v>80</v>
      </c>
      <c r="AB60" t="s">
        <v>93</v>
      </c>
      <c r="AC60" t="s">
        <v>106</v>
      </c>
      <c r="AD60" t="s">
        <v>107</v>
      </c>
      <c r="AE60" t="s">
        <v>106</v>
      </c>
      <c r="AF60" t="s">
        <v>150</v>
      </c>
      <c r="AG60" t="s">
        <v>73</v>
      </c>
      <c r="AH60" t="s">
        <v>150</v>
      </c>
      <c r="AI60" t="s">
        <v>79</v>
      </c>
      <c r="AJ60" t="s">
        <v>71</v>
      </c>
      <c r="AK60" t="s">
        <v>100</v>
      </c>
      <c r="AL60" t="s">
        <v>94</v>
      </c>
      <c r="AM60" t="s">
        <v>207</v>
      </c>
    </row>
    <row r="62" spans="1:39" x14ac:dyDescent="0.35">
      <c r="A62" t="s">
        <v>387</v>
      </c>
    </row>
    <row r="63" spans="1:39" x14ac:dyDescent="0.35">
      <c r="A63" t="s">
        <v>14</v>
      </c>
      <c r="B63" t="s">
        <v>388</v>
      </c>
      <c r="C63" t="s">
        <v>2</v>
      </c>
      <c r="D63" t="s">
        <v>16</v>
      </c>
      <c r="E63" t="s">
        <v>17</v>
      </c>
      <c r="F63" t="s">
        <v>18</v>
      </c>
      <c r="G63" t="s">
        <v>19</v>
      </c>
      <c r="H63" t="s">
        <v>20</v>
      </c>
      <c r="I63" t="s">
        <v>21</v>
      </c>
      <c r="J63" t="s">
        <v>22</v>
      </c>
      <c r="K63" t="s">
        <v>23</v>
      </c>
      <c r="L63" t="s">
        <v>24</v>
      </c>
      <c r="M63" t="s">
        <v>25</v>
      </c>
      <c r="N63" t="s">
        <v>26</v>
      </c>
      <c r="O63" t="s">
        <v>27</v>
      </c>
      <c r="P63" t="s">
        <v>28</v>
      </c>
      <c r="Q63" t="s">
        <v>29</v>
      </c>
      <c r="R63" t="s">
        <v>30</v>
      </c>
      <c r="S63" t="s">
        <v>31</v>
      </c>
      <c r="T63" t="s">
        <v>32</v>
      </c>
      <c r="U63" t="s">
        <v>33</v>
      </c>
      <c r="V63" t="s">
        <v>34</v>
      </c>
      <c r="W63" t="s">
        <v>35</v>
      </c>
      <c r="X63" t="s">
        <v>36</v>
      </c>
      <c r="Y63" t="s">
        <v>37</v>
      </c>
      <c r="Z63" t="s">
        <v>38</v>
      </c>
      <c r="AA63" t="s">
        <v>39</v>
      </c>
      <c r="AB63" t="s">
        <v>40</v>
      </c>
      <c r="AC63" t="s">
        <v>41</v>
      </c>
      <c r="AD63" t="s">
        <v>42</v>
      </c>
      <c r="AE63" t="s">
        <v>43</v>
      </c>
      <c r="AF63" t="s">
        <v>44</v>
      </c>
      <c r="AG63" t="s">
        <v>45</v>
      </c>
      <c r="AH63" t="s">
        <v>46</v>
      </c>
      <c r="AI63" t="s">
        <v>47</v>
      </c>
      <c r="AJ63" t="s">
        <v>48</v>
      </c>
      <c r="AK63" t="s">
        <v>49</v>
      </c>
      <c r="AL63" t="s">
        <v>50</v>
      </c>
      <c r="AM63" t="s">
        <v>51</v>
      </c>
    </row>
    <row r="64" spans="1:39" x14ac:dyDescent="0.35">
      <c r="A64" t="s">
        <v>3</v>
      </c>
      <c r="B64" t="s">
        <v>389</v>
      </c>
      <c r="C64">
        <v>38</v>
      </c>
      <c r="D64" t="s">
        <v>276</v>
      </c>
      <c r="E64" t="s">
        <v>390</v>
      </c>
      <c r="F64" t="s">
        <v>391</v>
      </c>
      <c r="G64" t="s">
        <v>291</v>
      </c>
      <c r="H64" t="s">
        <v>392</v>
      </c>
      <c r="I64" t="s">
        <v>393</v>
      </c>
      <c r="J64" t="s">
        <v>294</v>
      </c>
      <c r="K64" t="s">
        <v>158</v>
      </c>
      <c r="L64" t="s">
        <v>139</v>
      </c>
      <c r="M64" t="s">
        <v>142</v>
      </c>
      <c r="N64" t="s">
        <v>122</v>
      </c>
      <c r="O64" t="s">
        <v>394</v>
      </c>
      <c r="P64" t="s">
        <v>226</v>
      </c>
      <c r="Q64" t="s">
        <v>283</v>
      </c>
      <c r="R64" t="s">
        <v>393</v>
      </c>
      <c r="S64" t="s">
        <v>269</v>
      </c>
      <c r="T64" t="s">
        <v>76</v>
      </c>
      <c r="U64" t="s">
        <v>291</v>
      </c>
      <c r="V64" t="s">
        <v>254</v>
      </c>
      <c r="W64" t="s">
        <v>226</v>
      </c>
      <c r="X64" t="s">
        <v>150</v>
      </c>
      <c r="Y64" t="s">
        <v>76</v>
      </c>
      <c r="Z64" t="s">
        <v>149</v>
      </c>
      <c r="AA64" t="s">
        <v>211</v>
      </c>
      <c r="AB64" t="s">
        <v>76</v>
      </c>
      <c r="AC64" t="s">
        <v>76</v>
      </c>
      <c r="AD64" t="s">
        <v>76</v>
      </c>
      <c r="AE64" t="s">
        <v>76</v>
      </c>
      <c r="AF64" t="s">
        <v>76</v>
      </c>
      <c r="AG64" t="s">
        <v>76</v>
      </c>
      <c r="AH64" t="s">
        <v>122</v>
      </c>
      <c r="AI64" t="s">
        <v>76</v>
      </c>
      <c r="AJ64" t="s">
        <v>76</v>
      </c>
      <c r="AK64" t="s">
        <v>76</v>
      </c>
      <c r="AL64" t="s">
        <v>76</v>
      </c>
      <c r="AM64" t="s">
        <v>163</v>
      </c>
    </row>
    <row r="65" spans="1:39" x14ac:dyDescent="0.35">
      <c r="A65" t="s">
        <v>3</v>
      </c>
      <c r="B65" t="s">
        <v>50</v>
      </c>
      <c r="C65">
        <v>1</v>
      </c>
      <c r="D65" t="s">
        <v>76</v>
      </c>
      <c r="E65" t="s">
        <v>395</v>
      </c>
      <c r="F65" t="s">
        <v>76</v>
      </c>
      <c r="G65" t="s">
        <v>76</v>
      </c>
      <c r="H65" t="s">
        <v>76</v>
      </c>
      <c r="I65" t="s">
        <v>76</v>
      </c>
      <c r="J65" t="s">
        <v>395</v>
      </c>
      <c r="K65" t="s">
        <v>395</v>
      </c>
      <c r="L65" t="s">
        <v>395</v>
      </c>
      <c r="M65" t="s">
        <v>76</v>
      </c>
      <c r="N65" t="s">
        <v>76</v>
      </c>
      <c r="O65" t="s">
        <v>76</v>
      </c>
      <c r="P65" t="s">
        <v>395</v>
      </c>
      <c r="Q65" t="s">
        <v>76</v>
      </c>
      <c r="R65" t="s">
        <v>76</v>
      </c>
      <c r="S65" t="s">
        <v>76</v>
      </c>
      <c r="T65" t="s">
        <v>76</v>
      </c>
      <c r="U65" t="s">
        <v>76</v>
      </c>
      <c r="V65" t="s">
        <v>76</v>
      </c>
      <c r="W65" t="s">
        <v>76</v>
      </c>
      <c r="X65" t="s">
        <v>76</v>
      </c>
      <c r="Y65" t="s">
        <v>76</v>
      </c>
      <c r="Z65" t="s">
        <v>76</v>
      </c>
      <c r="AA65" t="s">
        <v>76</v>
      </c>
      <c r="AB65" t="s">
        <v>76</v>
      </c>
      <c r="AC65" t="s">
        <v>76</v>
      </c>
      <c r="AD65" t="s">
        <v>76</v>
      </c>
      <c r="AE65" t="s">
        <v>76</v>
      </c>
      <c r="AF65" t="s">
        <v>76</v>
      </c>
      <c r="AG65" t="s">
        <v>76</v>
      </c>
      <c r="AH65" t="s">
        <v>76</v>
      </c>
      <c r="AI65" t="s">
        <v>76</v>
      </c>
      <c r="AJ65" t="s">
        <v>76</v>
      </c>
      <c r="AK65" t="s">
        <v>76</v>
      </c>
      <c r="AL65" t="s">
        <v>76</v>
      </c>
      <c r="AM65" t="s">
        <v>76</v>
      </c>
    </row>
    <row r="66" spans="1:39" x14ac:dyDescent="0.35">
      <c r="A66" t="s">
        <v>3</v>
      </c>
      <c r="B66" t="s">
        <v>396</v>
      </c>
      <c r="C66">
        <v>1990</v>
      </c>
      <c r="D66" t="s">
        <v>221</v>
      </c>
      <c r="E66" t="s">
        <v>397</v>
      </c>
      <c r="F66" t="s">
        <v>119</v>
      </c>
      <c r="G66" t="s">
        <v>211</v>
      </c>
      <c r="H66" t="s">
        <v>163</v>
      </c>
      <c r="I66" t="s">
        <v>204</v>
      </c>
      <c r="J66" t="s">
        <v>90</v>
      </c>
      <c r="K66" t="s">
        <v>398</v>
      </c>
      <c r="L66" t="s">
        <v>366</v>
      </c>
      <c r="M66" t="s">
        <v>142</v>
      </c>
      <c r="N66" t="s">
        <v>78</v>
      </c>
      <c r="O66" t="s">
        <v>156</v>
      </c>
      <c r="P66" t="s">
        <v>65</v>
      </c>
      <c r="Q66" t="s">
        <v>221</v>
      </c>
      <c r="R66" t="s">
        <v>147</v>
      </c>
      <c r="S66" t="s">
        <v>146</v>
      </c>
      <c r="T66" t="s">
        <v>63</v>
      </c>
      <c r="U66" t="s">
        <v>166</v>
      </c>
      <c r="V66" t="s">
        <v>163</v>
      </c>
      <c r="W66" t="s">
        <v>86</v>
      </c>
      <c r="X66" t="s">
        <v>78</v>
      </c>
      <c r="Y66" t="s">
        <v>76</v>
      </c>
      <c r="Z66" t="s">
        <v>104</v>
      </c>
      <c r="AA66" t="s">
        <v>150</v>
      </c>
      <c r="AB66" t="s">
        <v>75</v>
      </c>
      <c r="AC66" t="s">
        <v>105</v>
      </c>
      <c r="AD66" t="s">
        <v>73</v>
      </c>
      <c r="AE66" t="s">
        <v>79</v>
      </c>
      <c r="AF66" t="s">
        <v>106</v>
      </c>
      <c r="AG66" t="s">
        <v>73</v>
      </c>
      <c r="AH66" t="s">
        <v>71</v>
      </c>
      <c r="AI66" t="s">
        <v>77</v>
      </c>
      <c r="AJ66" t="s">
        <v>68</v>
      </c>
      <c r="AK66" t="s">
        <v>133</v>
      </c>
      <c r="AL66" t="s">
        <v>105</v>
      </c>
      <c r="AM66" t="s">
        <v>399</v>
      </c>
    </row>
    <row r="67" spans="1:39" x14ac:dyDescent="0.35">
      <c r="A67" t="s">
        <v>4</v>
      </c>
      <c r="B67" t="s">
        <v>389</v>
      </c>
      <c r="C67">
        <v>103</v>
      </c>
      <c r="D67" t="s">
        <v>382</v>
      </c>
      <c r="E67" t="s">
        <v>400</v>
      </c>
      <c r="F67" t="s">
        <v>401</v>
      </c>
      <c r="G67" t="s">
        <v>402</v>
      </c>
      <c r="H67" t="s">
        <v>76</v>
      </c>
      <c r="I67" t="s">
        <v>75</v>
      </c>
      <c r="J67" t="s">
        <v>136</v>
      </c>
      <c r="K67" t="s">
        <v>385</v>
      </c>
      <c r="L67" t="s">
        <v>130</v>
      </c>
      <c r="M67" t="s">
        <v>77</v>
      </c>
      <c r="N67" t="s">
        <v>76</v>
      </c>
      <c r="O67" t="s">
        <v>166</v>
      </c>
      <c r="P67" t="s">
        <v>146</v>
      </c>
      <c r="Q67" t="s">
        <v>108</v>
      </c>
      <c r="R67" t="s">
        <v>115</v>
      </c>
      <c r="S67" t="s">
        <v>150</v>
      </c>
      <c r="T67" t="s">
        <v>79</v>
      </c>
      <c r="U67" t="s">
        <v>122</v>
      </c>
      <c r="V67" t="s">
        <v>68</v>
      </c>
      <c r="W67" t="s">
        <v>326</v>
      </c>
      <c r="X67" t="s">
        <v>73</v>
      </c>
      <c r="Y67" t="s">
        <v>76</v>
      </c>
      <c r="Z67" t="s">
        <v>67</v>
      </c>
      <c r="AA67" t="s">
        <v>73</v>
      </c>
      <c r="AB67" t="s">
        <v>73</v>
      </c>
      <c r="AC67" t="s">
        <v>161</v>
      </c>
      <c r="AD67" t="s">
        <v>76</v>
      </c>
      <c r="AE67" t="s">
        <v>76</v>
      </c>
      <c r="AF67" t="s">
        <v>161</v>
      </c>
      <c r="AG67" t="s">
        <v>76</v>
      </c>
      <c r="AH67" t="s">
        <v>76</v>
      </c>
      <c r="AI67" t="s">
        <v>76</v>
      </c>
      <c r="AJ67" t="s">
        <v>76</v>
      </c>
      <c r="AK67" t="s">
        <v>73</v>
      </c>
      <c r="AL67" t="s">
        <v>76</v>
      </c>
      <c r="AM67" t="s">
        <v>126</v>
      </c>
    </row>
    <row r="68" spans="1:39" x14ac:dyDescent="0.35">
      <c r="A68" t="s">
        <v>4</v>
      </c>
      <c r="B68" t="s">
        <v>50</v>
      </c>
      <c r="C68">
        <v>5</v>
      </c>
      <c r="D68" t="s">
        <v>403</v>
      </c>
      <c r="E68" t="s">
        <v>404</v>
      </c>
      <c r="F68" t="s">
        <v>131</v>
      </c>
      <c r="G68" t="s">
        <v>76</v>
      </c>
      <c r="H68" t="s">
        <v>76</v>
      </c>
      <c r="I68" t="s">
        <v>76</v>
      </c>
      <c r="J68" t="s">
        <v>403</v>
      </c>
      <c r="K68" t="s">
        <v>218</v>
      </c>
      <c r="L68" t="s">
        <v>405</v>
      </c>
      <c r="M68" t="s">
        <v>76</v>
      </c>
      <c r="N68" t="s">
        <v>76</v>
      </c>
      <c r="O68" t="s">
        <v>255</v>
      </c>
      <c r="P68" t="s">
        <v>76</v>
      </c>
      <c r="Q68" t="s">
        <v>76</v>
      </c>
      <c r="R68" t="s">
        <v>255</v>
      </c>
      <c r="S68" t="s">
        <v>76</v>
      </c>
      <c r="T68" t="s">
        <v>76</v>
      </c>
      <c r="U68" t="s">
        <v>76</v>
      </c>
      <c r="V68" t="s">
        <v>76</v>
      </c>
      <c r="W68" t="s">
        <v>76</v>
      </c>
      <c r="X68" t="s">
        <v>76</v>
      </c>
      <c r="Y68" t="s">
        <v>76</v>
      </c>
      <c r="Z68" t="s">
        <v>76</v>
      </c>
      <c r="AA68" t="s">
        <v>76</v>
      </c>
      <c r="AB68" t="s">
        <v>76</v>
      </c>
      <c r="AC68" t="s">
        <v>76</v>
      </c>
      <c r="AD68" t="s">
        <v>76</v>
      </c>
      <c r="AE68" t="s">
        <v>76</v>
      </c>
      <c r="AF68" t="s">
        <v>76</v>
      </c>
      <c r="AG68" t="s">
        <v>76</v>
      </c>
      <c r="AH68" t="s">
        <v>76</v>
      </c>
      <c r="AI68" t="s">
        <v>76</v>
      </c>
      <c r="AJ68" t="s">
        <v>76</v>
      </c>
      <c r="AK68" t="s">
        <v>76</v>
      </c>
      <c r="AL68" t="s">
        <v>76</v>
      </c>
      <c r="AM68" t="s">
        <v>63</v>
      </c>
    </row>
    <row r="69" spans="1:39" x14ac:dyDescent="0.35">
      <c r="A69" t="s">
        <v>4</v>
      </c>
      <c r="B69" t="s">
        <v>396</v>
      </c>
      <c r="C69">
        <v>3168</v>
      </c>
      <c r="D69" t="s">
        <v>196</v>
      </c>
      <c r="E69" t="s">
        <v>406</v>
      </c>
      <c r="F69" t="s">
        <v>221</v>
      </c>
      <c r="G69" t="s">
        <v>194</v>
      </c>
      <c r="H69" t="s">
        <v>186</v>
      </c>
      <c r="I69" t="s">
        <v>226</v>
      </c>
      <c r="J69" t="s">
        <v>159</v>
      </c>
      <c r="K69" t="s">
        <v>306</v>
      </c>
      <c r="L69" t="s">
        <v>165</v>
      </c>
      <c r="M69" t="s">
        <v>63</v>
      </c>
      <c r="N69" t="s">
        <v>151</v>
      </c>
      <c r="O69" t="s">
        <v>276</v>
      </c>
      <c r="P69" t="s">
        <v>119</v>
      </c>
      <c r="Q69" t="s">
        <v>121</v>
      </c>
      <c r="R69" t="s">
        <v>341</v>
      </c>
      <c r="S69" t="s">
        <v>177</v>
      </c>
      <c r="T69" t="s">
        <v>75</v>
      </c>
      <c r="U69" t="s">
        <v>124</v>
      </c>
      <c r="V69" t="s">
        <v>231</v>
      </c>
      <c r="W69" t="s">
        <v>198</v>
      </c>
      <c r="X69" t="s">
        <v>105</v>
      </c>
      <c r="Y69" t="s">
        <v>76</v>
      </c>
      <c r="Z69" t="s">
        <v>55</v>
      </c>
      <c r="AA69" t="s">
        <v>198</v>
      </c>
      <c r="AB69" t="s">
        <v>150</v>
      </c>
      <c r="AC69" t="s">
        <v>75</v>
      </c>
      <c r="AD69" t="s">
        <v>107</v>
      </c>
      <c r="AE69" t="s">
        <v>73</v>
      </c>
      <c r="AF69" t="s">
        <v>77</v>
      </c>
      <c r="AG69" t="s">
        <v>73</v>
      </c>
      <c r="AH69" t="s">
        <v>79</v>
      </c>
      <c r="AI69" t="s">
        <v>71</v>
      </c>
      <c r="AJ69" t="s">
        <v>151</v>
      </c>
      <c r="AK69" t="s">
        <v>80</v>
      </c>
      <c r="AL69" t="s">
        <v>150</v>
      </c>
      <c r="AM69" t="s">
        <v>230</v>
      </c>
    </row>
    <row r="70" spans="1:39" x14ac:dyDescent="0.35">
      <c r="A70" t="s">
        <v>5</v>
      </c>
      <c r="B70" t="s">
        <v>389</v>
      </c>
      <c r="C70">
        <v>56</v>
      </c>
      <c r="D70" t="s">
        <v>90</v>
      </c>
      <c r="E70" t="s">
        <v>407</v>
      </c>
      <c r="F70" t="s">
        <v>160</v>
      </c>
      <c r="G70" t="s">
        <v>244</v>
      </c>
      <c r="H70" t="s">
        <v>71</v>
      </c>
      <c r="I70" t="s">
        <v>188</v>
      </c>
      <c r="J70" t="s">
        <v>131</v>
      </c>
      <c r="K70" t="s">
        <v>408</v>
      </c>
      <c r="L70" t="s">
        <v>371</v>
      </c>
      <c r="M70" t="s">
        <v>186</v>
      </c>
      <c r="N70" t="s">
        <v>106</v>
      </c>
      <c r="O70" t="s">
        <v>184</v>
      </c>
      <c r="P70" t="s">
        <v>70</v>
      </c>
      <c r="Q70" t="s">
        <v>103</v>
      </c>
      <c r="R70" t="s">
        <v>12</v>
      </c>
      <c r="S70" t="s">
        <v>226</v>
      </c>
      <c r="T70" t="s">
        <v>76</v>
      </c>
      <c r="U70" t="s">
        <v>409</v>
      </c>
      <c r="V70" t="s">
        <v>56</v>
      </c>
      <c r="W70" t="s">
        <v>342</v>
      </c>
      <c r="X70" t="s">
        <v>76</v>
      </c>
      <c r="Y70" t="s">
        <v>76</v>
      </c>
      <c r="Z70" t="s">
        <v>150</v>
      </c>
      <c r="AA70" t="s">
        <v>76</v>
      </c>
      <c r="AB70" t="s">
        <v>76</v>
      </c>
      <c r="AC70" t="s">
        <v>76</v>
      </c>
      <c r="AD70" t="s">
        <v>76</v>
      </c>
      <c r="AE70" t="s">
        <v>76</v>
      </c>
      <c r="AF70" t="s">
        <v>76</v>
      </c>
      <c r="AG70" t="s">
        <v>105</v>
      </c>
      <c r="AH70" t="s">
        <v>76</v>
      </c>
      <c r="AI70" t="s">
        <v>76</v>
      </c>
      <c r="AJ70" t="s">
        <v>76</v>
      </c>
      <c r="AK70" t="s">
        <v>76</v>
      </c>
      <c r="AL70" t="s">
        <v>138</v>
      </c>
      <c r="AM70" t="s">
        <v>79</v>
      </c>
    </row>
    <row r="71" spans="1:39" x14ac:dyDescent="0.35">
      <c r="A71" t="s">
        <v>5</v>
      </c>
      <c r="B71" t="s">
        <v>50</v>
      </c>
      <c r="C71">
        <v>5</v>
      </c>
      <c r="D71" t="s">
        <v>76</v>
      </c>
      <c r="E71" t="s">
        <v>76</v>
      </c>
      <c r="F71" t="s">
        <v>76</v>
      </c>
      <c r="G71" t="s">
        <v>76</v>
      </c>
      <c r="H71" t="s">
        <v>76</v>
      </c>
      <c r="I71" t="s">
        <v>76</v>
      </c>
      <c r="J71" t="s">
        <v>76</v>
      </c>
      <c r="K71" t="s">
        <v>76</v>
      </c>
      <c r="L71" t="s">
        <v>76</v>
      </c>
      <c r="M71" t="s">
        <v>76</v>
      </c>
      <c r="N71" t="s">
        <v>76</v>
      </c>
      <c r="O71" t="s">
        <v>76</v>
      </c>
      <c r="P71" t="s">
        <v>76</v>
      </c>
      <c r="Q71" t="s">
        <v>76</v>
      </c>
      <c r="R71" t="s">
        <v>76</v>
      </c>
      <c r="S71" t="s">
        <v>76</v>
      </c>
      <c r="T71" t="s">
        <v>76</v>
      </c>
      <c r="U71" t="s">
        <v>76</v>
      </c>
      <c r="V71" t="s">
        <v>76</v>
      </c>
      <c r="W71" t="s">
        <v>76</v>
      </c>
      <c r="X71" t="s">
        <v>76</v>
      </c>
      <c r="Y71" t="s">
        <v>76</v>
      </c>
      <c r="Z71" t="s">
        <v>76</v>
      </c>
      <c r="AA71" t="s">
        <v>76</v>
      </c>
      <c r="AB71" t="s">
        <v>76</v>
      </c>
      <c r="AC71" t="s">
        <v>76</v>
      </c>
      <c r="AD71" t="s">
        <v>76</v>
      </c>
      <c r="AE71" t="s">
        <v>76</v>
      </c>
      <c r="AF71" t="s">
        <v>76</v>
      </c>
      <c r="AG71" t="s">
        <v>76</v>
      </c>
      <c r="AH71" t="s">
        <v>76</v>
      </c>
      <c r="AI71" t="s">
        <v>76</v>
      </c>
      <c r="AJ71" t="s">
        <v>76</v>
      </c>
      <c r="AK71" t="s">
        <v>250</v>
      </c>
      <c r="AL71" t="s">
        <v>76</v>
      </c>
      <c r="AM71" t="s">
        <v>410</v>
      </c>
    </row>
    <row r="72" spans="1:39" x14ac:dyDescent="0.35">
      <c r="A72" t="s">
        <v>5</v>
      </c>
      <c r="B72" t="s">
        <v>396</v>
      </c>
      <c r="C72">
        <v>3405</v>
      </c>
      <c r="D72" t="s">
        <v>307</v>
      </c>
      <c r="E72" t="s">
        <v>411</v>
      </c>
      <c r="F72" t="s">
        <v>221</v>
      </c>
      <c r="G72" t="s">
        <v>97</v>
      </c>
      <c r="H72" t="s">
        <v>179</v>
      </c>
      <c r="I72" t="s">
        <v>314</v>
      </c>
      <c r="J72" t="s">
        <v>409</v>
      </c>
      <c r="K72" t="s">
        <v>377</v>
      </c>
      <c r="L72" t="s">
        <v>307</v>
      </c>
      <c r="M72" t="s">
        <v>142</v>
      </c>
      <c r="N72" t="s">
        <v>173</v>
      </c>
      <c r="O72" t="s">
        <v>302</v>
      </c>
      <c r="P72" t="s">
        <v>74</v>
      </c>
      <c r="Q72" t="s">
        <v>93</v>
      </c>
      <c r="R72" t="s">
        <v>236</v>
      </c>
      <c r="S72" t="s">
        <v>367</v>
      </c>
      <c r="T72" t="s">
        <v>68</v>
      </c>
      <c r="U72" t="s">
        <v>290</v>
      </c>
      <c r="V72" t="s">
        <v>65</v>
      </c>
      <c r="W72" t="s">
        <v>80</v>
      </c>
      <c r="X72" t="s">
        <v>80</v>
      </c>
      <c r="Y72" t="s">
        <v>76</v>
      </c>
      <c r="Z72" t="s">
        <v>80</v>
      </c>
      <c r="AA72" t="s">
        <v>68</v>
      </c>
      <c r="AB72" t="s">
        <v>150</v>
      </c>
      <c r="AC72" t="s">
        <v>150</v>
      </c>
      <c r="AD72" t="s">
        <v>106</v>
      </c>
      <c r="AE72" t="s">
        <v>71</v>
      </c>
      <c r="AF72" t="s">
        <v>73</v>
      </c>
      <c r="AG72" t="s">
        <v>79</v>
      </c>
      <c r="AH72" t="s">
        <v>80</v>
      </c>
      <c r="AI72" t="s">
        <v>77</v>
      </c>
      <c r="AJ72" t="s">
        <v>68</v>
      </c>
      <c r="AK72" t="s">
        <v>104</v>
      </c>
      <c r="AL72" t="s">
        <v>100</v>
      </c>
      <c r="AM72" t="s">
        <v>412</v>
      </c>
    </row>
    <row r="73" spans="1:39" x14ac:dyDescent="0.35">
      <c r="A73" t="s">
        <v>6</v>
      </c>
      <c r="B73" t="s">
        <v>389</v>
      </c>
      <c r="C73">
        <v>54</v>
      </c>
      <c r="D73" t="s">
        <v>264</v>
      </c>
      <c r="E73" t="s">
        <v>270</v>
      </c>
      <c r="F73" t="s">
        <v>199</v>
      </c>
      <c r="G73" t="s">
        <v>57</v>
      </c>
      <c r="H73" t="s">
        <v>173</v>
      </c>
      <c r="I73" t="s">
        <v>286</v>
      </c>
      <c r="J73" t="s">
        <v>102</v>
      </c>
      <c r="K73" t="s">
        <v>135</v>
      </c>
      <c r="L73" t="s">
        <v>210</v>
      </c>
      <c r="M73" t="s">
        <v>117</v>
      </c>
      <c r="N73" t="s">
        <v>76</v>
      </c>
      <c r="O73" t="s">
        <v>148</v>
      </c>
      <c r="P73" t="s">
        <v>56</v>
      </c>
      <c r="Q73" t="s">
        <v>79</v>
      </c>
      <c r="R73" t="s">
        <v>269</v>
      </c>
      <c r="S73" t="s">
        <v>213</v>
      </c>
      <c r="T73" t="s">
        <v>76</v>
      </c>
      <c r="U73" t="s">
        <v>413</v>
      </c>
      <c r="V73" t="s">
        <v>307</v>
      </c>
      <c r="W73" t="s">
        <v>94</v>
      </c>
      <c r="X73" t="s">
        <v>76</v>
      </c>
      <c r="Y73" t="s">
        <v>76</v>
      </c>
      <c r="Z73" t="s">
        <v>76</v>
      </c>
      <c r="AA73" t="s">
        <v>76</v>
      </c>
      <c r="AB73" t="s">
        <v>76</v>
      </c>
      <c r="AC73" t="s">
        <v>76</v>
      </c>
      <c r="AD73" t="s">
        <v>76</v>
      </c>
      <c r="AE73" t="s">
        <v>76</v>
      </c>
      <c r="AF73" t="s">
        <v>76</v>
      </c>
      <c r="AG73" t="s">
        <v>76</v>
      </c>
      <c r="AH73" t="s">
        <v>76</v>
      </c>
      <c r="AI73" t="s">
        <v>76</v>
      </c>
      <c r="AJ73" t="s">
        <v>76</v>
      </c>
      <c r="AK73" t="s">
        <v>76</v>
      </c>
      <c r="AL73" t="s">
        <v>137</v>
      </c>
      <c r="AM73" t="s">
        <v>414</v>
      </c>
    </row>
    <row r="74" spans="1:39" x14ac:dyDescent="0.35">
      <c r="A74" t="s">
        <v>6</v>
      </c>
      <c r="B74" t="s">
        <v>50</v>
      </c>
      <c r="C74">
        <v>2</v>
      </c>
      <c r="D74" t="s">
        <v>76</v>
      </c>
      <c r="E74" t="s">
        <v>76</v>
      </c>
      <c r="F74" t="s">
        <v>76</v>
      </c>
      <c r="G74" t="s">
        <v>76</v>
      </c>
      <c r="H74" t="s">
        <v>76</v>
      </c>
      <c r="I74" t="s">
        <v>76</v>
      </c>
      <c r="J74" t="s">
        <v>76</v>
      </c>
      <c r="K74" t="s">
        <v>276</v>
      </c>
      <c r="L74" t="s">
        <v>76</v>
      </c>
      <c r="M74" t="s">
        <v>76</v>
      </c>
      <c r="N74" t="s">
        <v>76</v>
      </c>
      <c r="O74" t="s">
        <v>76</v>
      </c>
      <c r="P74" t="s">
        <v>76</v>
      </c>
      <c r="Q74" t="s">
        <v>76</v>
      </c>
      <c r="R74" t="s">
        <v>276</v>
      </c>
      <c r="S74" t="s">
        <v>415</v>
      </c>
      <c r="T74" t="s">
        <v>76</v>
      </c>
      <c r="U74" t="s">
        <v>76</v>
      </c>
      <c r="V74" t="s">
        <v>76</v>
      </c>
      <c r="W74" t="s">
        <v>76</v>
      </c>
      <c r="X74" t="s">
        <v>76</v>
      </c>
      <c r="Y74" t="s">
        <v>76</v>
      </c>
      <c r="Z74" t="s">
        <v>76</v>
      </c>
      <c r="AA74" t="s">
        <v>76</v>
      </c>
      <c r="AB74" t="s">
        <v>76</v>
      </c>
      <c r="AC74" t="s">
        <v>76</v>
      </c>
      <c r="AD74" t="s">
        <v>76</v>
      </c>
      <c r="AE74" t="s">
        <v>76</v>
      </c>
      <c r="AF74" t="s">
        <v>76</v>
      </c>
      <c r="AG74" t="s">
        <v>76</v>
      </c>
      <c r="AH74" t="s">
        <v>76</v>
      </c>
      <c r="AI74" t="s">
        <v>76</v>
      </c>
      <c r="AJ74" t="s">
        <v>76</v>
      </c>
      <c r="AK74" t="s">
        <v>76</v>
      </c>
      <c r="AL74" t="s">
        <v>76</v>
      </c>
      <c r="AM74" t="s">
        <v>76</v>
      </c>
    </row>
    <row r="75" spans="1:39" x14ac:dyDescent="0.35">
      <c r="A75" t="s">
        <v>6</v>
      </c>
      <c r="B75" t="s">
        <v>396</v>
      </c>
      <c r="C75">
        <v>1375</v>
      </c>
      <c r="D75" t="s">
        <v>416</v>
      </c>
      <c r="E75" t="s">
        <v>284</v>
      </c>
      <c r="F75" t="s">
        <v>102</v>
      </c>
      <c r="G75" t="s">
        <v>96</v>
      </c>
      <c r="H75" t="s">
        <v>149</v>
      </c>
      <c r="I75" t="s">
        <v>135</v>
      </c>
      <c r="J75" t="s">
        <v>257</v>
      </c>
      <c r="K75" t="s">
        <v>272</v>
      </c>
      <c r="L75" t="s">
        <v>61</v>
      </c>
      <c r="M75" t="s">
        <v>62</v>
      </c>
      <c r="N75" t="s">
        <v>75</v>
      </c>
      <c r="O75" t="s">
        <v>116</v>
      </c>
      <c r="P75" t="s">
        <v>173</v>
      </c>
      <c r="Q75" t="s">
        <v>163</v>
      </c>
      <c r="R75" t="s">
        <v>95</v>
      </c>
      <c r="S75" t="s">
        <v>216</v>
      </c>
      <c r="T75" t="s">
        <v>122</v>
      </c>
      <c r="U75" t="s">
        <v>199</v>
      </c>
      <c r="V75" t="s">
        <v>67</v>
      </c>
      <c r="W75" t="s">
        <v>70</v>
      </c>
      <c r="X75" t="s">
        <v>63</v>
      </c>
      <c r="Y75" t="s">
        <v>76</v>
      </c>
      <c r="Z75" t="s">
        <v>130</v>
      </c>
      <c r="AA75" t="s">
        <v>138</v>
      </c>
      <c r="AB75" t="s">
        <v>105</v>
      </c>
      <c r="AC75" t="s">
        <v>81</v>
      </c>
      <c r="AD75" t="s">
        <v>76</v>
      </c>
      <c r="AE75" t="s">
        <v>106</v>
      </c>
      <c r="AF75" t="s">
        <v>105</v>
      </c>
      <c r="AG75" t="s">
        <v>71</v>
      </c>
      <c r="AH75" t="s">
        <v>68</v>
      </c>
      <c r="AI75" t="s">
        <v>63</v>
      </c>
      <c r="AJ75" t="s">
        <v>130</v>
      </c>
      <c r="AK75" t="s">
        <v>138</v>
      </c>
      <c r="AL75" t="s">
        <v>138</v>
      </c>
      <c r="AM75" t="s">
        <v>315</v>
      </c>
    </row>
    <row r="76" spans="1:39" x14ac:dyDescent="0.35">
      <c r="A76" t="s">
        <v>7</v>
      </c>
      <c r="B76" t="s">
        <v>389</v>
      </c>
      <c r="C76">
        <v>143</v>
      </c>
      <c r="D76" t="s">
        <v>409</v>
      </c>
      <c r="E76" t="s">
        <v>417</v>
      </c>
      <c r="F76" t="s">
        <v>248</v>
      </c>
      <c r="G76" t="s">
        <v>373</v>
      </c>
      <c r="H76" t="s">
        <v>122</v>
      </c>
      <c r="I76" t="s">
        <v>132</v>
      </c>
      <c r="J76" t="s">
        <v>184</v>
      </c>
      <c r="K76" t="s">
        <v>209</v>
      </c>
      <c r="L76" t="s">
        <v>218</v>
      </c>
      <c r="M76" t="s">
        <v>122</v>
      </c>
      <c r="N76" t="s">
        <v>142</v>
      </c>
      <c r="O76" t="s">
        <v>308</v>
      </c>
      <c r="P76" t="s">
        <v>78</v>
      </c>
      <c r="Q76" t="s">
        <v>84</v>
      </c>
      <c r="R76" t="s">
        <v>115</v>
      </c>
      <c r="S76" t="s">
        <v>209</v>
      </c>
      <c r="T76" t="s">
        <v>72</v>
      </c>
      <c r="U76" t="s">
        <v>418</v>
      </c>
      <c r="V76" t="s">
        <v>109</v>
      </c>
      <c r="W76" t="s">
        <v>117</v>
      </c>
      <c r="X76" t="s">
        <v>76</v>
      </c>
      <c r="Y76" t="s">
        <v>76</v>
      </c>
      <c r="Z76" t="s">
        <v>138</v>
      </c>
      <c r="AA76" t="s">
        <v>68</v>
      </c>
      <c r="AB76" t="s">
        <v>76</v>
      </c>
      <c r="AC76" t="s">
        <v>79</v>
      </c>
      <c r="AD76" t="s">
        <v>76</v>
      </c>
      <c r="AE76" t="s">
        <v>100</v>
      </c>
      <c r="AF76" t="s">
        <v>93</v>
      </c>
      <c r="AG76" t="s">
        <v>77</v>
      </c>
      <c r="AH76" t="s">
        <v>186</v>
      </c>
      <c r="AI76" t="s">
        <v>76</v>
      </c>
      <c r="AJ76" t="s">
        <v>76</v>
      </c>
      <c r="AK76" t="s">
        <v>150</v>
      </c>
      <c r="AL76" t="s">
        <v>76</v>
      </c>
      <c r="AM76" t="s">
        <v>200</v>
      </c>
    </row>
    <row r="77" spans="1:39" x14ac:dyDescent="0.35">
      <c r="A77" t="s">
        <v>7</v>
      </c>
      <c r="B77" t="s">
        <v>50</v>
      </c>
      <c r="C77">
        <v>7</v>
      </c>
      <c r="D77" t="s">
        <v>419</v>
      </c>
      <c r="E77" t="s">
        <v>420</v>
      </c>
      <c r="F77" t="s">
        <v>366</v>
      </c>
      <c r="G77" t="s">
        <v>76</v>
      </c>
      <c r="H77" t="s">
        <v>76</v>
      </c>
      <c r="I77" t="s">
        <v>76</v>
      </c>
      <c r="J77" t="s">
        <v>421</v>
      </c>
      <c r="K77" t="s">
        <v>422</v>
      </c>
      <c r="L77" t="s">
        <v>76</v>
      </c>
      <c r="M77" t="s">
        <v>76</v>
      </c>
      <c r="N77" t="s">
        <v>76</v>
      </c>
      <c r="O77" t="s">
        <v>345</v>
      </c>
      <c r="P77" t="s">
        <v>76</v>
      </c>
      <c r="Q77" t="s">
        <v>76</v>
      </c>
      <c r="R77" t="s">
        <v>345</v>
      </c>
      <c r="S77" t="s">
        <v>76</v>
      </c>
      <c r="T77" t="s">
        <v>76</v>
      </c>
      <c r="U77" t="s">
        <v>423</v>
      </c>
      <c r="V77" t="s">
        <v>366</v>
      </c>
      <c r="W77" t="s">
        <v>76</v>
      </c>
      <c r="X77" t="s">
        <v>76</v>
      </c>
      <c r="Y77" t="s">
        <v>76</v>
      </c>
      <c r="Z77" t="s">
        <v>76</v>
      </c>
      <c r="AA77" t="s">
        <v>366</v>
      </c>
      <c r="AB77" t="s">
        <v>366</v>
      </c>
      <c r="AC77" t="s">
        <v>76</v>
      </c>
      <c r="AD77" t="s">
        <v>76</v>
      </c>
      <c r="AE77" t="s">
        <v>366</v>
      </c>
      <c r="AF77" t="s">
        <v>76</v>
      </c>
      <c r="AG77" t="s">
        <v>76</v>
      </c>
      <c r="AH77" t="s">
        <v>76</v>
      </c>
      <c r="AI77" t="s">
        <v>76</v>
      </c>
      <c r="AJ77" t="s">
        <v>76</v>
      </c>
      <c r="AK77" t="s">
        <v>76</v>
      </c>
      <c r="AL77" t="s">
        <v>84</v>
      </c>
      <c r="AM77" t="s">
        <v>76</v>
      </c>
    </row>
    <row r="78" spans="1:39" x14ac:dyDescent="0.35">
      <c r="A78" t="s">
        <v>7</v>
      </c>
      <c r="B78" t="s">
        <v>396</v>
      </c>
      <c r="C78">
        <v>3096</v>
      </c>
      <c r="D78" t="s">
        <v>184</v>
      </c>
      <c r="E78" t="s">
        <v>424</v>
      </c>
      <c r="F78" t="s">
        <v>97</v>
      </c>
      <c r="G78" t="s">
        <v>67</v>
      </c>
      <c r="H78" t="s">
        <v>65</v>
      </c>
      <c r="I78" t="s">
        <v>109</v>
      </c>
      <c r="J78" t="s">
        <v>344</v>
      </c>
      <c r="K78" t="s">
        <v>425</v>
      </c>
      <c r="L78" t="s">
        <v>249</v>
      </c>
      <c r="M78" t="s">
        <v>133</v>
      </c>
      <c r="N78" t="s">
        <v>78</v>
      </c>
      <c r="O78" t="s">
        <v>101</v>
      </c>
      <c r="P78" t="s">
        <v>142</v>
      </c>
      <c r="Q78" t="s">
        <v>175</v>
      </c>
      <c r="R78" t="s">
        <v>426</v>
      </c>
      <c r="S78" t="s">
        <v>226</v>
      </c>
      <c r="T78" t="s">
        <v>74</v>
      </c>
      <c r="U78" t="s">
        <v>320</v>
      </c>
      <c r="V78" t="s">
        <v>62</v>
      </c>
      <c r="W78" t="s">
        <v>86</v>
      </c>
      <c r="X78" t="s">
        <v>75</v>
      </c>
      <c r="Y78" t="s">
        <v>76</v>
      </c>
      <c r="Z78" t="s">
        <v>55</v>
      </c>
      <c r="AA78" t="s">
        <v>78</v>
      </c>
      <c r="AB78" t="s">
        <v>55</v>
      </c>
      <c r="AC78" t="s">
        <v>94</v>
      </c>
      <c r="AD78" t="s">
        <v>76</v>
      </c>
      <c r="AE78" t="s">
        <v>63</v>
      </c>
      <c r="AF78" t="s">
        <v>142</v>
      </c>
      <c r="AG78" t="s">
        <v>71</v>
      </c>
      <c r="AH78" t="s">
        <v>150</v>
      </c>
      <c r="AI78" t="s">
        <v>73</v>
      </c>
      <c r="AJ78" t="s">
        <v>107</v>
      </c>
      <c r="AK78" t="s">
        <v>198</v>
      </c>
      <c r="AL78" t="s">
        <v>81</v>
      </c>
      <c r="AM78" t="s">
        <v>140</v>
      </c>
    </row>
    <row r="79" spans="1:39" x14ac:dyDescent="0.35">
      <c r="A79" t="s">
        <v>241</v>
      </c>
      <c r="B79" t="s">
        <v>389</v>
      </c>
      <c r="C79">
        <v>394</v>
      </c>
      <c r="D79" t="s">
        <v>123</v>
      </c>
      <c r="E79" t="s">
        <v>427</v>
      </c>
      <c r="F79" t="s">
        <v>428</v>
      </c>
      <c r="G79" t="s">
        <v>219</v>
      </c>
      <c r="H79" t="s">
        <v>62</v>
      </c>
      <c r="I79" t="s">
        <v>366</v>
      </c>
      <c r="J79" t="s">
        <v>220</v>
      </c>
      <c r="K79" t="s">
        <v>261</v>
      </c>
      <c r="L79" t="s">
        <v>304</v>
      </c>
      <c r="M79" t="s">
        <v>70</v>
      </c>
      <c r="N79" t="s">
        <v>105</v>
      </c>
      <c r="O79" t="s">
        <v>147</v>
      </c>
      <c r="P79" t="s">
        <v>163</v>
      </c>
      <c r="Q79" t="s">
        <v>161</v>
      </c>
      <c r="R79" t="s">
        <v>429</v>
      </c>
      <c r="S79" t="s">
        <v>239</v>
      </c>
      <c r="T79" t="s">
        <v>71</v>
      </c>
      <c r="U79" t="s">
        <v>430</v>
      </c>
      <c r="V79" t="s">
        <v>176</v>
      </c>
      <c r="W79" t="s">
        <v>293</v>
      </c>
      <c r="X79" t="s">
        <v>73</v>
      </c>
      <c r="Y79" t="s">
        <v>76</v>
      </c>
      <c r="Z79" t="s">
        <v>151</v>
      </c>
      <c r="AA79" t="s">
        <v>94</v>
      </c>
      <c r="AB79" t="s">
        <v>107</v>
      </c>
      <c r="AC79" t="s">
        <v>72</v>
      </c>
      <c r="AD79" t="s">
        <v>76</v>
      </c>
      <c r="AE79" t="s">
        <v>71</v>
      </c>
      <c r="AF79" t="s">
        <v>93</v>
      </c>
      <c r="AG79" t="s">
        <v>106</v>
      </c>
      <c r="AH79" t="s">
        <v>94</v>
      </c>
      <c r="AI79" t="s">
        <v>76</v>
      </c>
      <c r="AJ79" t="s">
        <v>76</v>
      </c>
      <c r="AK79" t="s">
        <v>77</v>
      </c>
      <c r="AL79" t="s">
        <v>150</v>
      </c>
      <c r="AM79" t="s">
        <v>247</v>
      </c>
    </row>
    <row r="80" spans="1:39" x14ac:dyDescent="0.35">
      <c r="A80" t="s">
        <v>241</v>
      </c>
      <c r="B80" t="s">
        <v>50</v>
      </c>
      <c r="C80">
        <v>20</v>
      </c>
      <c r="D80" t="s">
        <v>401</v>
      </c>
      <c r="E80" t="s">
        <v>431</v>
      </c>
      <c r="F80" t="s">
        <v>164</v>
      </c>
      <c r="G80" t="s">
        <v>76</v>
      </c>
      <c r="H80" t="s">
        <v>76</v>
      </c>
      <c r="I80" t="s">
        <v>76</v>
      </c>
      <c r="J80" t="s">
        <v>432</v>
      </c>
      <c r="K80" t="s">
        <v>318</v>
      </c>
      <c r="L80" t="s">
        <v>433</v>
      </c>
      <c r="M80" t="s">
        <v>76</v>
      </c>
      <c r="N80" t="s">
        <v>76</v>
      </c>
      <c r="O80" t="s">
        <v>237</v>
      </c>
      <c r="P80" t="s">
        <v>122</v>
      </c>
      <c r="Q80" t="s">
        <v>76</v>
      </c>
      <c r="R80" t="s">
        <v>278</v>
      </c>
      <c r="S80" t="s">
        <v>213</v>
      </c>
      <c r="T80" t="s">
        <v>76</v>
      </c>
      <c r="U80" t="s">
        <v>262</v>
      </c>
      <c r="V80" t="s">
        <v>63</v>
      </c>
      <c r="W80" t="s">
        <v>76</v>
      </c>
      <c r="X80" t="s">
        <v>76</v>
      </c>
      <c r="Y80" t="s">
        <v>76</v>
      </c>
      <c r="Z80" t="s">
        <v>76</v>
      </c>
      <c r="AA80" t="s">
        <v>63</v>
      </c>
      <c r="AB80" t="s">
        <v>63</v>
      </c>
      <c r="AC80" t="s">
        <v>76</v>
      </c>
      <c r="AD80" t="s">
        <v>76</v>
      </c>
      <c r="AE80" t="s">
        <v>63</v>
      </c>
      <c r="AF80" t="s">
        <v>76</v>
      </c>
      <c r="AG80" t="s">
        <v>76</v>
      </c>
      <c r="AH80" t="s">
        <v>76</v>
      </c>
      <c r="AI80" t="s">
        <v>76</v>
      </c>
      <c r="AJ80" t="s">
        <v>76</v>
      </c>
      <c r="AK80" t="s">
        <v>142</v>
      </c>
      <c r="AL80" t="s">
        <v>75</v>
      </c>
      <c r="AM80" t="s">
        <v>257</v>
      </c>
    </row>
    <row r="81" spans="1:39" x14ac:dyDescent="0.35">
      <c r="A81" t="s">
        <v>241</v>
      </c>
      <c r="B81" t="s">
        <v>396</v>
      </c>
      <c r="C81">
        <v>13034</v>
      </c>
      <c r="D81" t="s">
        <v>372</v>
      </c>
      <c r="E81" t="s">
        <v>434</v>
      </c>
      <c r="F81" t="s">
        <v>221</v>
      </c>
      <c r="G81" t="s">
        <v>109</v>
      </c>
      <c r="H81" t="s">
        <v>103</v>
      </c>
      <c r="I81" t="s">
        <v>99</v>
      </c>
      <c r="J81" t="s">
        <v>152</v>
      </c>
      <c r="K81" t="s">
        <v>397</v>
      </c>
      <c r="L81" t="s">
        <v>185</v>
      </c>
      <c r="M81" t="s">
        <v>122</v>
      </c>
      <c r="N81" t="s">
        <v>100</v>
      </c>
      <c r="O81" t="s">
        <v>156</v>
      </c>
      <c r="P81" t="s">
        <v>149</v>
      </c>
      <c r="Q81" t="s">
        <v>175</v>
      </c>
      <c r="R81" t="s">
        <v>196</v>
      </c>
      <c r="S81" t="s">
        <v>366</v>
      </c>
      <c r="T81" t="s">
        <v>72</v>
      </c>
      <c r="U81" t="s">
        <v>435</v>
      </c>
      <c r="V81" t="s">
        <v>121</v>
      </c>
      <c r="W81" t="s">
        <v>130</v>
      </c>
      <c r="X81" t="s">
        <v>105</v>
      </c>
      <c r="Y81" t="s">
        <v>76</v>
      </c>
      <c r="Z81" t="s">
        <v>93</v>
      </c>
      <c r="AA81" t="s">
        <v>138</v>
      </c>
      <c r="AB81" t="s">
        <v>105</v>
      </c>
      <c r="AC81" t="s">
        <v>94</v>
      </c>
      <c r="AD81" t="s">
        <v>107</v>
      </c>
      <c r="AE81" t="s">
        <v>150</v>
      </c>
      <c r="AF81" t="s">
        <v>94</v>
      </c>
      <c r="AG81" t="s">
        <v>79</v>
      </c>
      <c r="AH81" t="s">
        <v>75</v>
      </c>
      <c r="AI81" t="s">
        <v>79</v>
      </c>
      <c r="AJ81" t="s">
        <v>78</v>
      </c>
      <c r="AK81" t="s">
        <v>142</v>
      </c>
      <c r="AL81" t="s">
        <v>138</v>
      </c>
      <c r="AM81" t="s">
        <v>274</v>
      </c>
    </row>
    <row r="83" spans="1:39" x14ac:dyDescent="0.35">
      <c r="A83" t="s">
        <v>436</v>
      </c>
    </row>
    <row r="84" spans="1:39" x14ac:dyDescent="0.35">
      <c r="A84" t="s">
        <v>14</v>
      </c>
      <c r="B84" t="s">
        <v>437</v>
      </c>
      <c r="C84" t="s">
        <v>2</v>
      </c>
      <c r="D84" t="s">
        <v>16</v>
      </c>
      <c r="E84" t="s">
        <v>17</v>
      </c>
      <c r="F84" t="s">
        <v>18</v>
      </c>
      <c r="G84" t="s">
        <v>19</v>
      </c>
      <c r="H84" t="s">
        <v>20</v>
      </c>
      <c r="I84" t="s">
        <v>21</v>
      </c>
      <c r="J84" t="s">
        <v>22</v>
      </c>
      <c r="K84" t="s">
        <v>23</v>
      </c>
      <c r="L84" t="s">
        <v>24</v>
      </c>
      <c r="M84" t="s">
        <v>25</v>
      </c>
      <c r="N84" t="s">
        <v>26</v>
      </c>
      <c r="O84" t="s">
        <v>27</v>
      </c>
      <c r="P84" t="s">
        <v>28</v>
      </c>
      <c r="Q84" t="s">
        <v>29</v>
      </c>
      <c r="R84" t="s">
        <v>30</v>
      </c>
      <c r="S84" t="s">
        <v>31</v>
      </c>
      <c r="T84" t="s">
        <v>32</v>
      </c>
      <c r="U84" t="s">
        <v>33</v>
      </c>
      <c r="V84" t="s">
        <v>34</v>
      </c>
      <c r="W84" t="s">
        <v>35</v>
      </c>
      <c r="X84" t="s">
        <v>36</v>
      </c>
      <c r="Y84" t="s">
        <v>37</v>
      </c>
      <c r="Z84" t="s">
        <v>38</v>
      </c>
      <c r="AA84" t="s">
        <v>39</v>
      </c>
      <c r="AB84" t="s">
        <v>40</v>
      </c>
      <c r="AC84" t="s">
        <v>41</v>
      </c>
      <c r="AD84" t="s">
        <v>42</v>
      </c>
      <c r="AE84" t="s">
        <v>43</v>
      </c>
      <c r="AF84" t="s">
        <v>44</v>
      </c>
      <c r="AG84" t="s">
        <v>45</v>
      </c>
      <c r="AH84" t="s">
        <v>46</v>
      </c>
      <c r="AI84" t="s">
        <v>47</v>
      </c>
      <c r="AJ84" t="s">
        <v>48</v>
      </c>
      <c r="AK84" t="s">
        <v>49</v>
      </c>
      <c r="AL84" t="s">
        <v>50</v>
      </c>
      <c r="AM84" t="s">
        <v>51</v>
      </c>
    </row>
    <row r="85" spans="1:39" x14ac:dyDescent="0.35">
      <c r="A85" t="s">
        <v>3</v>
      </c>
      <c r="B85" t="s">
        <v>438</v>
      </c>
      <c r="C85">
        <v>476</v>
      </c>
      <c r="D85" t="s">
        <v>264</v>
      </c>
      <c r="E85" t="s">
        <v>316</v>
      </c>
      <c r="F85" t="s">
        <v>376</v>
      </c>
      <c r="G85" t="s">
        <v>305</v>
      </c>
      <c r="H85" t="s">
        <v>177</v>
      </c>
      <c r="I85" t="s">
        <v>307</v>
      </c>
      <c r="J85" t="s">
        <v>341</v>
      </c>
      <c r="K85" t="s">
        <v>393</v>
      </c>
      <c r="L85" t="s">
        <v>282</v>
      </c>
      <c r="M85" t="s">
        <v>142</v>
      </c>
      <c r="N85" t="s">
        <v>186</v>
      </c>
      <c r="O85" t="s">
        <v>302</v>
      </c>
      <c r="P85" t="s">
        <v>67</v>
      </c>
      <c r="Q85" t="s">
        <v>231</v>
      </c>
      <c r="R85" t="s">
        <v>262</v>
      </c>
      <c r="S85" t="s">
        <v>355</v>
      </c>
      <c r="T85" t="s">
        <v>78</v>
      </c>
      <c r="U85" t="s">
        <v>345</v>
      </c>
      <c r="V85" t="s">
        <v>67</v>
      </c>
      <c r="W85" t="s">
        <v>299</v>
      </c>
      <c r="X85" t="s">
        <v>81</v>
      </c>
      <c r="Y85" t="s">
        <v>76</v>
      </c>
      <c r="Z85" t="s">
        <v>173</v>
      </c>
      <c r="AA85" t="s">
        <v>94</v>
      </c>
      <c r="AB85" t="s">
        <v>73</v>
      </c>
      <c r="AC85" t="s">
        <v>138</v>
      </c>
      <c r="AD85" t="s">
        <v>73</v>
      </c>
      <c r="AE85" t="s">
        <v>77</v>
      </c>
      <c r="AF85" t="s">
        <v>106</v>
      </c>
      <c r="AG85" t="s">
        <v>73</v>
      </c>
      <c r="AH85" t="s">
        <v>73</v>
      </c>
      <c r="AI85" t="s">
        <v>106</v>
      </c>
      <c r="AJ85" t="s">
        <v>94</v>
      </c>
      <c r="AK85" t="s">
        <v>186</v>
      </c>
      <c r="AL85" t="s">
        <v>76</v>
      </c>
      <c r="AM85" t="s">
        <v>358</v>
      </c>
    </row>
    <row r="86" spans="1:39" x14ac:dyDescent="0.35">
      <c r="A86" t="s">
        <v>3</v>
      </c>
      <c r="B86" t="s">
        <v>439</v>
      </c>
      <c r="C86">
        <v>1553</v>
      </c>
      <c r="D86" t="s">
        <v>97</v>
      </c>
      <c r="E86" t="s">
        <v>440</v>
      </c>
      <c r="F86" t="s">
        <v>78</v>
      </c>
      <c r="G86" t="s">
        <v>161</v>
      </c>
      <c r="H86" t="s">
        <v>62</v>
      </c>
      <c r="I86" t="s">
        <v>146</v>
      </c>
      <c r="J86" t="s">
        <v>441</v>
      </c>
      <c r="K86" t="s">
        <v>288</v>
      </c>
      <c r="L86" t="s">
        <v>305</v>
      </c>
      <c r="M86" t="s">
        <v>142</v>
      </c>
      <c r="N86" t="s">
        <v>75</v>
      </c>
      <c r="O86" t="s">
        <v>192</v>
      </c>
      <c r="P86" t="s">
        <v>86</v>
      </c>
      <c r="Q86" t="s">
        <v>57</v>
      </c>
      <c r="R86" t="s">
        <v>140</v>
      </c>
      <c r="S86" t="s">
        <v>442</v>
      </c>
      <c r="T86" t="s">
        <v>80</v>
      </c>
      <c r="U86" t="s">
        <v>205</v>
      </c>
      <c r="V86" t="s">
        <v>194</v>
      </c>
      <c r="W86" t="s">
        <v>107</v>
      </c>
      <c r="X86" t="s">
        <v>94</v>
      </c>
      <c r="Y86" t="s">
        <v>107</v>
      </c>
      <c r="Z86" t="s">
        <v>133</v>
      </c>
      <c r="AA86" t="s">
        <v>75</v>
      </c>
      <c r="AB86" t="s">
        <v>105</v>
      </c>
      <c r="AC86" t="s">
        <v>105</v>
      </c>
      <c r="AD86" t="s">
        <v>73</v>
      </c>
      <c r="AE86" t="s">
        <v>68</v>
      </c>
      <c r="AF86" t="s">
        <v>106</v>
      </c>
      <c r="AG86" t="s">
        <v>73</v>
      </c>
      <c r="AH86" t="s">
        <v>75</v>
      </c>
      <c r="AI86" t="s">
        <v>77</v>
      </c>
      <c r="AJ86" t="s">
        <v>77</v>
      </c>
      <c r="AK86" t="s">
        <v>108</v>
      </c>
      <c r="AL86" t="s">
        <v>63</v>
      </c>
      <c r="AM86" t="s">
        <v>443</v>
      </c>
    </row>
    <row r="87" spans="1:39" x14ac:dyDescent="0.35">
      <c r="A87" t="s">
        <v>4</v>
      </c>
      <c r="B87" t="s">
        <v>438</v>
      </c>
      <c r="C87">
        <v>872</v>
      </c>
      <c r="D87" t="s">
        <v>235</v>
      </c>
      <c r="E87" t="s">
        <v>444</v>
      </c>
      <c r="F87" t="s">
        <v>10</v>
      </c>
      <c r="G87" t="s">
        <v>249</v>
      </c>
      <c r="H87" t="s">
        <v>104</v>
      </c>
      <c r="I87" t="s">
        <v>366</v>
      </c>
      <c r="J87" t="s">
        <v>145</v>
      </c>
      <c r="K87" t="s">
        <v>64</v>
      </c>
      <c r="L87" t="s">
        <v>220</v>
      </c>
      <c r="M87" t="s">
        <v>93</v>
      </c>
      <c r="N87" t="s">
        <v>133</v>
      </c>
      <c r="O87" t="s">
        <v>337</v>
      </c>
      <c r="P87" t="s">
        <v>102</v>
      </c>
      <c r="Q87" t="s">
        <v>216</v>
      </c>
      <c r="R87" t="s">
        <v>445</v>
      </c>
      <c r="S87" t="s">
        <v>112</v>
      </c>
      <c r="T87" t="s">
        <v>80</v>
      </c>
      <c r="U87" t="s">
        <v>199</v>
      </c>
      <c r="V87" t="s">
        <v>193</v>
      </c>
      <c r="W87" t="s">
        <v>208</v>
      </c>
      <c r="X87" t="s">
        <v>151</v>
      </c>
      <c r="Y87" t="s">
        <v>76</v>
      </c>
      <c r="Z87" t="s">
        <v>55</v>
      </c>
      <c r="AA87" t="s">
        <v>163</v>
      </c>
      <c r="AB87" t="s">
        <v>107</v>
      </c>
      <c r="AC87" t="s">
        <v>138</v>
      </c>
      <c r="AD87" t="s">
        <v>73</v>
      </c>
      <c r="AE87" t="s">
        <v>76</v>
      </c>
      <c r="AF87" t="s">
        <v>81</v>
      </c>
      <c r="AG87" t="s">
        <v>68</v>
      </c>
      <c r="AH87" t="s">
        <v>76</v>
      </c>
      <c r="AI87" t="s">
        <v>94</v>
      </c>
      <c r="AJ87" t="s">
        <v>186</v>
      </c>
      <c r="AK87" t="s">
        <v>100</v>
      </c>
      <c r="AL87" t="s">
        <v>150</v>
      </c>
      <c r="AM87" t="s">
        <v>143</v>
      </c>
    </row>
    <row r="88" spans="1:39" x14ac:dyDescent="0.35">
      <c r="A88" t="s">
        <v>4</v>
      </c>
      <c r="B88" t="s">
        <v>439</v>
      </c>
      <c r="C88">
        <v>2404</v>
      </c>
      <c r="D88" t="s">
        <v>445</v>
      </c>
      <c r="E88" t="s">
        <v>446</v>
      </c>
      <c r="F88" t="s">
        <v>68</v>
      </c>
      <c r="G88" t="s">
        <v>96</v>
      </c>
      <c r="H88" t="s">
        <v>72</v>
      </c>
      <c r="I88" t="s">
        <v>226</v>
      </c>
      <c r="J88" t="s">
        <v>447</v>
      </c>
      <c r="K88" t="s">
        <v>448</v>
      </c>
      <c r="L88" t="s">
        <v>205</v>
      </c>
      <c r="M88" t="s">
        <v>81</v>
      </c>
      <c r="N88" t="s">
        <v>74</v>
      </c>
      <c r="O88" t="s">
        <v>304</v>
      </c>
      <c r="P88" t="s">
        <v>161</v>
      </c>
      <c r="Q88" t="s">
        <v>87</v>
      </c>
      <c r="R88" t="s">
        <v>127</v>
      </c>
      <c r="S88" t="s">
        <v>249</v>
      </c>
      <c r="T88" t="s">
        <v>68</v>
      </c>
      <c r="U88" t="s">
        <v>199</v>
      </c>
      <c r="V88" t="s">
        <v>225</v>
      </c>
      <c r="W88" t="s">
        <v>107</v>
      </c>
      <c r="X88" t="s">
        <v>68</v>
      </c>
      <c r="Y88" t="s">
        <v>76</v>
      </c>
      <c r="Z88" t="s">
        <v>93</v>
      </c>
      <c r="AA88" t="s">
        <v>100</v>
      </c>
      <c r="AB88" t="s">
        <v>94</v>
      </c>
      <c r="AC88" t="s">
        <v>150</v>
      </c>
      <c r="AD88" t="s">
        <v>107</v>
      </c>
      <c r="AE88" t="s">
        <v>73</v>
      </c>
      <c r="AF88" t="s">
        <v>73</v>
      </c>
      <c r="AG88" t="s">
        <v>76</v>
      </c>
      <c r="AH88" t="s">
        <v>68</v>
      </c>
      <c r="AI88" t="s">
        <v>68</v>
      </c>
      <c r="AJ88" t="s">
        <v>198</v>
      </c>
      <c r="AK88" t="s">
        <v>72</v>
      </c>
      <c r="AL88" t="s">
        <v>71</v>
      </c>
      <c r="AM88" t="s">
        <v>120</v>
      </c>
    </row>
    <row r="89" spans="1:39" x14ac:dyDescent="0.35">
      <c r="A89" t="s">
        <v>5</v>
      </c>
      <c r="B89" t="s">
        <v>438</v>
      </c>
      <c r="C89">
        <v>822</v>
      </c>
      <c r="D89" t="s">
        <v>239</v>
      </c>
      <c r="E89" t="s">
        <v>449</v>
      </c>
      <c r="F89" t="s">
        <v>291</v>
      </c>
      <c r="G89" t="s">
        <v>244</v>
      </c>
      <c r="H89" t="s">
        <v>97</v>
      </c>
      <c r="I89" t="s">
        <v>237</v>
      </c>
      <c r="J89" t="s">
        <v>361</v>
      </c>
      <c r="K89" t="s">
        <v>297</v>
      </c>
      <c r="L89" t="s">
        <v>136</v>
      </c>
      <c r="M89" t="s">
        <v>142</v>
      </c>
      <c r="N89" t="s">
        <v>80</v>
      </c>
      <c r="O89" t="s">
        <v>378</v>
      </c>
      <c r="P89" t="s">
        <v>149</v>
      </c>
      <c r="Q89" t="s">
        <v>179</v>
      </c>
      <c r="R89" t="s">
        <v>193</v>
      </c>
      <c r="S89" t="s">
        <v>240</v>
      </c>
      <c r="T89" t="s">
        <v>106</v>
      </c>
      <c r="U89" t="s">
        <v>326</v>
      </c>
      <c r="V89" t="s">
        <v>119</v>
      </c>
      <c r="W89" t="s">
        <v>67</v>
      </c>
      <c r="X89" t="s">
        <v>130</v>
      </c>
      <c r="Y89" t="s">
        <v>76</v>
      </c>
      <c r="Z89" t="s">
        <v>138</v>
      </c>
      <c r="AA89" t="s">
        <v>73</v>
      </c>
      <c r="AB89" t="s">
        <v>73</v>
      </c>
      <c r="AC89" t="s">
        <v>72</v>
      </c>
      <c r="AD89" t="s">
        <v>94</v>
      </c>
      <c r="AE89" t="s">
        <v>63</v>
      </c>
      <c r="AF89" t="s">
        <v>107</v>
      </c>
      <c r="AG89" t="s">
        <v>63</v>
      </c>
      <c r="AH89" t="s">
        <v>71</v>
      </c>
      <c r="AI89" t="s">
        <v>106</v>
      </c>
      <c r="AJ89" t="s">
        <v>105</v>
      </c>
      <c r="AK89" t="s">
        <v>70</v>
      </c>
      <c r="AL89" t="s">
        <v>138</v>
      </c>
      <c r="AM89" t="s">
        <v>232</v>
      </c>
    </row>
    <row r="90" spans="1:39" x14ac:dyDescent="0.35">
      <c r="A90" t="s">
        <v>5</v>
      </c>
      <c r="B90" t="s">
        <v>439</v>
      </c>
      <c r="C90">
        <v>2644</v>
      </c>
      <c r="D90" t="s">
        <v>185</v>
      </c>
      <c r="E90" t="s">
        <v>450</v>
      </c>
      <c r="F90" t="s">
        <v>78</v>
      </c>
      <c r="G90" t="s">
        <v>109</v>
      </c>
      <c r="H90" t="s">
        <v>86</v>
      </c>
      <c r="I90" t="s">
        <v>176</v>
      </c>
      <c r="J90" t="s">
        <v>9</v>
      </c>
      <c r="K90" t="s">
        <v>201</v>
      </c>
      <c r="L90" t="s">
        <v>177</v>
      </c>
      <c r="M90" t="s">
        <v>74</v>
      </c>
      <c r="N90" t="s">
        <v>179</v>
      </c>
      <c r="O90" t="s">
        <v>191</v>
      </c>
      <c r="P90" t="s">
        <v>186</v>
      </c>
      <c r="Q90" t="s">
        <v>63</v>
      </c>
      <c r="R90" t="s">
        <v>129</v>
      </c>
      <c r="S90" t="s">
        <v>317</v>
      </c>
      <c r="T90" t="s">
        <v>71</v>
      </c>
      <c r="U90" t="s">
        <v>134</v>
      </c>
      <c r="V90" t="s">
        <v>149</v>
      </c>
      <c r="W90" t="s">
        <v>73</v>
      </c>
      <c r="X90" t="s">
        <v>81</v>
      </c>
      <c r="Y90" t="s">
        <v>76</v>
      </c>
      <c r="Z90" t="s">
        <v>186</v>
      </c>
      <c r="AA90" t="s">
        <v>150</v>
      </c>
      <c r="AB90" t="s">
        <v>94</v>
      </c>
      <c r="AC90" t="s">
        <v>68</v>
      </c>
      <c r="AD90" t="s">
        <v>76</v>
      </c>
      <c r="AE90" t="s">
        <v>106</v>
      </c>
      <c r="AF90" t="s">
        <v>73</v>
      </c>
      <c r="AG90" t="s">
        <v>73</v>
      </c>
      <c r="AH90" t="s">
        <v>55</v>
      </c>
      <c r="AI90" t="s">
        <v>77</v>
      </c>
      <c r="AJ90" t="s">
        <v>106</v>
      </c>
      <c r="AK90" t="s">
        <v>198</v>
      </c>
      <c r="AL90" t="s">
        <v>55</v>
      </c>
      <c r="AM90" t="s">
        <v>308</v>
      </c>
    </row>
    <row r="91" spans="1:39" x14ac:dyDescent="0.35">
      <c r="A91" t="s">
        <v>6</v>
      </c>
      <c r="B91" t="s">
        <v>438</v>
      </c>
      <c r="C91">
        <v>461</v>
      </c>
      <c r="D91" t="s">
        <v>210</v>
      </c>
      <c r="E91" t="s">
        <v>384</v>
      </c>
      <c r="F91" t="s">
        <v>236</v>
      </c>
      <c r="G91" t="s">
        <v>57</v>
      </c>
      <c r="H91" t="s">
        <v>163</v>
      </c>
      <c r="I91" t="s">
        <v>225</v>
      </c>
      <c r="J91" t="s">
        <v>326</v>
      </c>
      <c r="K91" t="s">
        <v>361</v>
      </c>
      <c r="L91" t="s">
        <v>135</v>
      </c>
      <c r="M91" t="s">
        <v>88</v>
      </c>
      <c r="N91" t="s">
        <v>80</v>
      </c>
      <c r="O91" t="s">
        <v>118</v>
      </c>
      <c r="P91" t="s">
        <v>96</v>
      </c>
      <c r="Q91" t="s">
        <v>240</v>
      </c>
      <c r="R91" t="s">
        <v>207</v>
      </c>
      <c r="S91" t="s">
        <v>355</v>
      </c>
      <c r="T91" t="s">
        <v>175</v>
      </c>
      <c r="U91" t="s">
        <v>250</v>
      </c>
      <c r="V91" t="s">
        <v>225</v>
      </c>
      <c r="W91" t="s">
        <v>92</v>
      </c>
      <c r="X91" t="s">
        <v>74</v>
      </c>
      <c r="Y91" t="s">
        <v>76</v>
      </c>
      <c r="Z91" t="s">
        <v>74</v>
      </c>
      <c r="AA91" t="s">
        <v>68</v>
      </c>
      <c r="AB91" t="s">
        <v>76</v>
      </c>
      <c r="AC91" t="s">
        <v>108</v>
      </c>
      <c r="AD91" t="s">
        <v>76</v>
      </c>
      <c r="AE91" t="s">
        <v>73</v>
      </c>
      <c r="AF91" t="s">
        <v>100</v>
      </c>
      <c r="AG91" t="s">
        <v>100</v>
      </c>
      <c r="AH91" t="s">
        <v>107</v>
      </c>
      <c r="AI91" t="s">
        <v>72</v>
      </c>
      <c r="AJ91" t="s">
        <v>105</v>
      </c>
      <c r="AK91" t="s">
        <v>78</v>
      </c>
      <c r="AL91" t="s">
        <v>186</v>
      </c>
      <c r="AM91" t="s">
        <v>189</v>
      </c>
    </row>
    <row r="92" spans="1:39" x14ac:dyDescent="0.35">
      <c r="A92" t="s">
        <v>6</v>
      </c>
      <c r="B92" t="s">
        <v>439</v>
      </c>
      <c r="C92">
        <v>970</v>
      </c>
      <c r="D92" t="s">
        <v>247</v>
      </c>
      <c r="E92" t="s">
        <v>451</v>
      </c>
      <c r="F92" t="s">
        <v>68</v>
      </c>
      <c r="G92" t="s">
        <v>194</v>
      </c>
      <c r="H92" t="s">
        <v>198</v>
      </c>
      <c r="I92" t="s">
        <v>126</v>
      </c>
      <c r="J92" t="s">
        <v>182</v>
      </c>
      <c r="K92" t="s">
        <v>452</v>
      </c>
      <c r="L92" t="s">
        <v>366</v>
      </c>
      <c r="M92" t="s">
        <v>179</v>
      </c>
      <c r="N92" t="s">
        <v>79</v>
      </c>
      <c r="O92" t="s">
        <v>278</v>
      </c>
      <c r="P92" t="s">
        <v>104</v>
      </c>
      <c r="Q92" t="s">
        <v>179</v>
      </c>
      <c r="R92" t="s">
        <v>269</v>
      </c>
      <c r="S92" t="s">
        <v>180</v>
      </c>
      <c r="T92" t="s">
        <v>138</v>
      </c>
      <c r="U92" t="s">
        <v>218</v>
      </c>
      <c r="V92" t="s">
        <v>109</v>
      </c>
      <c r="W92" t="s">
        <v>78</v>
      </c>
      <c r="X92" t="s">
        <v>105</v>
      </c>
      <c r="Y92" t="s">
        <v>76</v>
      </c>
      <c r="Z92" t="s">
        <v>133</v>
      </c>
      <c r="AA92" t="s">
        <v>63</v>
      </c>
      <c r="AB92" t="s">
        <v>80</v>
      </c>
      <c r="AC92" t="s">
        <v>79</v>
      </c>
      <c r="AD92" t="s">
        <v>76</v>
      </c>
      <c r="AE92" t="s">
        <v>106</v>
      </c>
      <c r="AF92" t="s">
        <v>150</v>
      </c>
      <c r="AG92" t="s">
        <v>107</v>
      </c>
      <c r="AH92" t="s">
        <v>150</v>
      </c>
      <c r="AI92" t="s">
        <v>63</v>
      </c>
      <c r="AJ92" t="s">
        <v>149</v>
      </c>
      <c r="AK92" t="s">
        <v>138</v>
      </c>
      <c r="AL92" t="s">
        <v>105</v>
      </c>
      <c r="AM92" t="s">
        <v>453</v>
      </c>
    </row>
    <row r="93" spans="1:39" x14ac:dyDescent="0.35">
      <c r="A93" t="s">
        <v>7</v>
      </c>
      <c r="B93" t="s">
        <v>438</v>
      </c>
      <c r="C93">
        <v>1067</v>
      </c>
      <c r="D93" t="s">
        <v>220</v>
      </c>
      <c r="E93" t="s">
        <v>454</v>
      </c>
      <c r="F93" t="s">
        <v>182</v>
      </c>
      <c r="G93" t="s">
        <v>132</v>
      </c>
      <c r="H93" t="s">
        <v>65</v>
      </c>
      <c r="I93" t="s">
        <v>84</v>
      </c>
      <c r="J93" t="s">
        <v>345</v>
      </c>
      <c r="K93" t="s">
        <v>318</v>
      </c>
      <c r="L93" t="s">
        <v>366</v>
      </c>
      <c r="M93" t="s">
        <v>198</v>
      </c>
      <c r="N93" t="s">
        <v>81</v>
      </c>
      <c r="O93" t="s">
        <v>229</v>
      </c>
      <c r="P93" t="s">
        <v>74</v>
      </c>
      <c r="Q93" t="s">
        <v>121</v>
      </c>
      <c r="R93" t="s">
        <v>455</v>
      </c>
      <c r="S93" t="s">
        <v>255</v>
      </c>
      <c r="T93" t="s">
        <v>63</v>
      </c>
      <c r="U93" t="s">
        <v>196</v>
      </c>
      <c r="V93" t="s">
        <v>88</v>
      </c>
      <c r="W93" t="s">
        <v>342</v>
      </c>
      <c r="X93" t="s">
        <v>78</v>
      </c>
      <c r="Y93" t="s">
        <v>76</v>
      </c>
      <c r="Z93" t="s">
        <v>151</v>
      </c>
      <c r="AA93" t="s">
        <v>71</v>
      </c>
      <c r="AB93" t="s">
        <v>105</v>
      </c>
      <c r="AC93" t="s">
        <v>186</v>
      </c>
      <c r="AD93" t="s">
        <v>76</v>
      </c>
      <c r="AE93" t="s">
        <v>104</v>
      </c>
      <c r="AF93" t="s">
        <v>103</v>
      </c>
      <c r="AG93" t="s">
        <v>100</v>
      </c>
      <c r="AH93" t="s">
        <v>75</v>
      </c>
      <c r="AI93" t="s">
        <v>107</v>
      </c>
      <c r="AJ93" t="s">
        <v>76</v>
      </c>
      <c r="AK93" t="s">
        <v>133</v>
      </c>
      <c r="AL93" t="s">
        <v>68</v>
      </c>
      <c r="AM93" t="s">
        <v>144</v>
      </c>
    </row>
    <row r="94" spans="1:39" x14ac:dyDescent="0.35">
      <c r="A94" t="s">
        <v>7</v>
      </c>
      <c r="B94" t="s">
        <v>439</v>
      </c>
      <c r="C94">
        <v>2179</v>
      </c>
      <c r="D94" t="s">
        <v>159</v>
      </c>
      <c r="E94" t="s">
        <v>456</v>
      </c>
      <c r="F94" t="s">
        <v>150</v>
      </c>
      <c r="G94" t="s">
        <v>211</v>
      </c>
      <c r="H94" t="s">
        <v>70</v>
      </c>
      <c r="I94" t="s">
        <v>87</v>
      </c>
      <c r="J94" t="s">
        <v>359</v>
      </c>
      <c r="K94" t="s">
        <v>451</v>
      </c>
      <c r="L94" t="s">
        <v>99</v>
      </c>
      <c r="M94" t="s">
        <v>104</v>
      </c>
      <c r="N94" t="s">
        <v>94</v>
      </c>
      <c r="O94" t="s">
        <v>165</v>
      </c>
      <c r="P94" t="s">
        <v>142</v>
      </c>
      <c r="Q94" t="s">
        <v>70</v>
      </c>
      <c r="R94" t="s">
        <v>160</v>
      </c>
      <c r="S94" t="s">
        <v>290</v>
      </c>
      <c r="T94" t="s">
        <v>122</v>
      </c>
      <c r="U94" t="s">
        <v>205</v>
      </c>
      <c r="V94" t="s">
        <v>149</v>
      </c>
      <c r="W94" t="s">
        <v>73</v>
      </c>
      <c r="X94" t="s">
        <v>71</v>
      </c>
      <c r="Y94" t="s">
        <v>76</v>
      </c>
      <c r="Z94" t="s">
        <v>80</v>
      </c>
      <c r="AA94" t="s">
        <v>138</v>
      </c>
      <c r="AB94" t="s">
        <v>142</v>
      </c>
      <c r="AC94" t="s">
        <v>68</v>
      </c>
      <c r="AD94" t="s">
        <v>76</v>
      </c>
      <c r="AE94" t="s">
        <v>94</v>
      </c>
      <c r="AF94" t="s">
        <v>100</v>
      </c>
      <c r="AG94" t="s">
        <v>107</v>
      </c>
      <c r="AH94" t="s">
        <v>75</v>
      </c>
      <c r="AI94" t="s">
        <v>106</v>
      </c>
      <c r="AJ94" t="s">
        <v>73</v>
      </c>
      <c r="AK94" t="s">
        <v>122</v>
      </c>
      <c r="AL94" t="s">
        <v>80</v>
      </c>
      <c r="AM94" t="s">
        <v>341</v>
      </c>
    </row>
    <row r="95" spans="1:39" x14ac:dyDescent="0.35">
      <c r="A95" t="s">
        <v>241</v>
      </c>
      <c r="B95" t="s">
        <v>438</v>
      </c>
      <c r="C95">
        <v>3698</v>
      </c>
      <c r="D95" t="s">
        <v>317</v>
      </c>
      <c r="E95" t="s">
        <v>457</v>
      </c>
      <c r="F95" t="s">
        <v>143</v>
      </c>
      <c r="G95" t="s">
        <v>280</v>
      </c>
      <c r="H95" t="s">
        <v>163</v>
      </c>
      <c r="I95" t="s">
        <v>237</v>
      </c>
      <c r="J95" t="s">
        <v>276</v>
      </c>
      <c r="K95" t="s">
        <v>409</v>
      </c>
      <c r="L95" t="s">
        <v>367</v>
      </c>
      <c r="M95" t="s">
        <v>198</v>
      </c>
      <c r="N95" t="s">
        <v>186</v>
      </c>
      <c r="O95" t="s">
        <v>392</v>
      </c>
      <c r="P95" t="s">
        <v>65</v>
      </c>
      <c r="Q95" t="s">
        <v>87</v>
      </c>
      <c r="R95" t="s">
        <v>458</v>
      </c>
      <c r="S95" t="s">
        <v>53</v>
      </c>
      <c r="T95" t="s">
        <v>63</v>
      </c>
      <c r="U95" t="s">
        <v>345</v>
      </c>
      <c r="V95" t="s">
        <v>280</v>
      </c>
      <c r="W95" t="s">
        <v>134</v>
      </c>
      <c r="X95" t="s">
        <v>186</v>
      </c>
      <c r="Y95" t="s">
        <v>76</v>
      </c>
      <c r="Z95" t="s">
        <v>142</v>
      </c>
      <c r="AA95" t="s">
        <v>72</v>
      </c>
      <c r="AB95" t="s">
        <v>79</v>
      </c>
      <c r="AC95" t="s">
        <v>80</v>
      </c>
      <c r="AD95" t="s">
        <v>106</v>
      </c>
      <c r="AE95" t="s">
        <v>81</v>
      </c>
      <c r="AF95" t="s">
        <v>100</v>
      </c>
      <c r="AG95" t="s">
        <v>138</v>
      </c>
      <c r="AH95" t="s">
        <v>79</v>
      </c>
      <c r="AI95" t="s">
        <v>79</v>
      </c>
      <c r="AJ95" t="s">
        <v>75</v>
      </c>
      <c r="AK95" t="s">
        <v>122</v>
      </c>
      <c r="AL95" t="s">
        <v>75</v>
      </c>
      <c r="AM95" t="s">
        <v>338</v>
      </c>
    </row>
    <row r="96" spans="1:39" x14ac:dyDescent="0.35">
      <c r="A96" t="s">
        <v>241</v>
      </c>
      <c r="B96" t="s">
        <v>439</v>
      </c>
      <c r="C96">
        <v>9750</v>
      </c>
      <c r="D96" t="s">
        <v>320</v>
      </c>
      <c r="E96" t="s">
        <v>459</v>
      </c>
      <c r="F96" t="s">
        <v>150</v>
      </c>
      <c r="G96" t="s">
        <v>97</v>
      </c>
      <c r="H96" t="s">
        <v>104</v>
      </c>
      <c r="I96" t="s">
        <v>53</v>
      </c>
      <c r="J96" t="s">
        <v>296</v>
      </c>
      <c r="K96" t="s">
        <v>457</v>
      </c>
      <c r="L96" t="s">
        <v>307</v>
      </c>
      <c r="M96" t="s">
        <v>122</v>
      </c>
      <c r="N96" t="s">
        <v>100</v>
      </c>
      <c r="O96" t="s">
        <v>372</v>
      </c>
      <c r="P96" t="s">
        <v>86</v>
      </c>
      <c r="Q96" t="s">
        <v>70</v>
      </c>
      <c r="R96" t="s">
        <v>445</v>
      </c>
      <c r="S96" t="s">
        <v>286</v>
      </c>
      <c r="T96" t="s">
        <v>81</v>
      </c>
      <c r="U96" t="s">
        <v>202</v>
      </c>
      <c r="V96" t="s">
        <v>216</v>
      </c>
      <c r="W96" t="s">
        <v>73</v>
      </c>
      <c r="X96" t="s">
        <v>75</v>
      </c>
      <c r="Y96" t="s">
        <v>76</v>
      </c>
      <c r="Z96" t="s">
        <v>93</v>
      </c>
      <c r="AA96" t="s">
        <v>138</v>
      </c>
      <c r="AB96" t="s">
        <v>72</v>
      </c>
      <c r="AC96" t="s">
        <v>71</v>
      </c>
      <c r="AD96" t="s">
        <v>107</v>
      </c>
      <c r="AE96" t="s">
        <v>79</v>
      </c>
      <c r="AF96" t="s">
        <v>150</v>
      </c>
      <c r="AG96" t="s">
        <v>107</v>
      </c>
      <c r="AH96" t="s">
        <v>78</v>
      </c>
      <c r="AI96" t="s">
        <v>79</v>
      </c>
      <c r="AJ96" t="s">
        <v>78</v>
      </c>
      <c r="AK96" t="s">
        <v>74</v>
      </c>
      <c r="AL96" t="s">
        <v>72</v>
      </c>
      <c r="AM96" t="s">
        <v>429</v>
      </c>
    </row>
    <row r="98" spans="1:39" x14ac:dyDescent="0.35">
      <c r="A98" t="s">
        <v>460</v>
      </c>
    </row>
    <row r="99" spans="1:39" x14ac:dyDescent="0.35">
      <c r="A99" t="s">
        <v>14</v>
      </c>
      <c r="B99" t="s">
        <v>461</v>
      </c>
      <c r="C99" t="s">
        <v>2</v>
      </c>
      <c r="D99" t="s">
        <v>16</v>
      </c>
      <c r="E99" t="s">
        <v>17</v>
      </c>
      <c r="F99" t="s">
        <v>18</v>
      </c>
      <c r="G99" t="s">
        <v>19</v>
      </c>
      <c r="H99" t="s">
        <v>20</v>
      </c>
      <c r="I99" t="s">
        <v>21</v>
      </c>
      <c r="J99" t="s">
        <v>22</v>
      </c>
      <c r="K99" t="s">
        <v>23</v>
      </c>
      <c r="L99" t="s">
        <v>24</v>
      </c>
      <c r="M99" t="s">
        <v>25</v>
      </c>
      <c r="N99" t="s">
        <v>26</v>
      </c>
      <c r="O99" t="s">
        <v>27</v>
      </c>
      <c r="P99" t="s">
        <v>28</v>
      </c>
      <c r="Q99" t="s">
        <v>29</v>
      </c>
      <c r="R99" t="s">
        <v>30</v>
      </c>
      <c r="S99" t="s">
        <v>31</v>
      </c>
      <c r="T99" t="s">
        <v>32</v>
      </c>
      <c r="U99" t="s">
        <v>33</v>
      </c>
      <c r="V99" t="s">
        <v>34</v>
      </c>
      <c r="W99" t="s">
        <v>35</v>
      </c>
      <c r="X99" t="s">
        <v>36</v>
      </c>
      <c r="Y99" t="s">
        <v>37</v>
      </c>
      <c r="Z99" t="s">
        <v>38</v>
      </c>
      <c r="AA99" t="s">
        <v>39</v>
      </c>
      <c r="AB99" t="s">
        <v>40</v>
      </c>
      <c r="AC99" t="s">
        <v>41</v>
      </c>
      <c r="AD99" t="s">
        <v>42</v>
      </c>
      <c r="AE99" t="s">
        <v>43</v>
      </c>
      <c r="AF99" t="s">
        <v>44</v>
      </c>
      <c r="AG99" t="s">
        <v>45</v>
      </c>
      <c r="AH99" t="s">
        <v>46</v>
      </c>
      <c r="AI99" t="s">
        <v>47</v>
      </c>
      <c r="AJ99" t="s">
        <v>48</v>
      </c>
      <c r="AK99" t="s">
        <v>49</v>
      </c>
      <c r="AL99" t="s">
        <v>50</v>
      </c>
      <c r="AM99" t="s">
        <v>51</v>
      </c>
    </row>
    <row r="100" spans="1:39" x14ac:dyDescent="0.35">
      <c r="A100" t="s">
        <v>3</v>
      </c>
      <c r="B100" t="s">
        <v>462</v>
      </c>
      <c r="C100">
        <v>1093</v>
      </c>
      <c r="D100" t="s">
        <v>264</v>
      </c>
      <c r="E100" t="s">
        <v>271</v>
      </c>
      <c r="F100" t="s">
        <v>278</v>
      </c>
      <c r="G100" t="s">
        <v>53</v>
      </c>
      <c r="H100" t="s">
        <v>280</v>
      </c>
      <c r="I100" t="s">
        <v>237</v>
      </c>
      <c r="J100" t="s">
        <v>222</v>
      </c>
      <c r="K100" t="s">
        <v>339</v>
      </c>
      <c r="L100" t="s">
        <v>11</v>
      </c>
      <c r="M100" t="s">
        <v>81</v>
      </c>
      <c r="N100" t="s">
        <v>72</v>
      </c>
      <c r="O100" t="s">
        <v>117</v>
      </c>
      <c r="P100" t="s">
        <v>180</v>
      </c>
      <c r="Q100" t="s">
        <v>146</v>
      </c>
      <c r="R100" t="s">
        <v>207</v>
      </c>
      <c r="S100" t="s">
        <v>314</v>
      </c>
      <c r="T100" t="s">
        <v>63</v>
      </c>
      <c r="U100" t="s">
        <v>207</v>
      </c>
      <c r="V100" t="s">
        <v>87</v>
      </c>
      <c r="W100" t="s">
        <v>161</v>
      </c>
      <c r="X100" t="s">
        <v>72</v>
      </c>
      <c r="Y100" t="s">
        <v>107</v>
      </c>
      <c r="Z100" t="s">
        <v>86</v>
      </c>
      <c r="AA100" t="s">
        <v>78</v>
      </c>
      <c r="AB100" t="s">
        <v>68</v>
      </c>
      <c r="AC100" t="s">
        <v>63</v>
      </c>
      <c r="AD100" t="s">
        <v>106</v>
      </c>
      <c r="AE100" t="s">
        <v>71</v>
      </c>
      <c r="AF100" t="s">
        <v>77</v>
      </c>
      <c r="AG100" t="s">
        <v>107</v>
      </c>
      <c r="AH100" t="s">
        <v>68</v>
      </c>
      <c r="AI100" t="s">
        <v>79</v>
      </c>
      <c r="AJ100" t="s">
        <v>150</v>
      </c>
      <c r="AK100" t="s">
        <v>198</v>
      </c>
      <c r="AL100" t="s">
        <v>138</v>
      </c>
      <c r="AM100" t="s">
        <v>463</v>
      </c>
    </row>
    <row r="101" spans="1:39" x14ac:dyDescent="0.35">
      <c r="A101" t="s">
        <v>3</v>
      </c>
      <c r="B101" t="s">
        <v>464</v>
      </c>
      <c r="C101">
        <v>935</v>
      </c>
      <c r="D101" t="s">
        <v>244</v>
      </c>
      <c r="E101" t="s">
        <v>169</v>
      </c>
      <c r="F101" t="s">
        <v>63</v>
      </c>
      <c r="G101" t="s">
        <v>163</v>
      </c>
      <c r="H101" t="s">
        <v>55</v>
      </c>
      <c r="I101" t="s">
        <v>249</v>
      </c>
      <c r="J101" t="s">
        <v>212</v>
      </c>
      <c r="K101" t="s">
        <v>465</v>
      </c>
      <c r="L101" t="s">
        <v>237</v>
      </c>
      <c r="M101" t="s">
        <v>103</v>
      </c>
      <c r="N101" t="s">
        <v>71</v>
      </c>
      <c r="O101" t="s">
        <v>364</v>
      </c>
      <c r="P101" t="s">
        <v>104</v>
      </c>
      <c r="Q101" t="s">
        <v>70</v>
      </c>
      <c r="R101" t="s">
        <v>466</v>
      </c>
      <c r="S101" t="s">
        <v>53</v>
      </c>
      <c r="T101" t="s">
        <v>81</v>
      </c>
      <c r="U101" t="s">
        <v>136</v>
      </c>
      <c r="V101" t="s">
        <v>62</v>
      </c>
      <c r="W101" t="s">
        <v>73</v>
      </c>
      <c r="X101" t="s">
        <v>71</v>
      </c>
      <c r="Y101" t="s">
        <v>76</v>
      </c>
      <c r="Z101" t="s">
        <v>130</v>
      </c>
      <c r="AA101" t="s">
        <v>68</v>
      </c>
      <c r="AB101" t="s">
        <v>138</v>
      </c>
      <c r="AC101" t="s">
        <v>71</v>
      </c>
      <c r="AD101" t="s">
        <v>73</v>
      </c>
      <c r="AE101" t="s">
        <v>73</v>
      </c>
      <c r="AF101" t="s">
        <v>106</v>
      </c>
      <c r="AG101" t="s">
        <v>106</v>
      </c>
      <c r="AH101" t="s">
        <v>94</v>
      </c>
      <c r="AI101" t="s">
        <v>106</v>
      </c>
      <c r="AJ101" t="s">
        <v>106</v>
      </c>
      <c r="AK101" t="s">
        <v>104</v>
      </c>
      <c r="AL101" t="s">
        <v>94</v>
      </c>
      <c r="AM101" t="s">
        <v>467</v>
      </c>
    </row>
    <row r="102" spans="1:39" x14ac:dyDescent="0.35">
      <c r="A102" t="s">
        <v>3</v>
      </c>
      <c r="B102" t="s">
        <v>468</v>
      </c>
      <c r="C102">
        <v>1</v>
      </c>
      <c r="D102" t="s">
        <v>76</v>
      </c>
      <c r="E102" t="s">
        <v>395</v>
      </c>
      <c r="F102" t="s">
        <v>76</v>
      </c>
      <c r="G102" t="s">
        <v>76</v>
      </c>
      <c r="H102" t="s">
        <v>76</v>
      </c>
      <c r="I102" t="s">
        <v>76</v>
      </c>
      <c r="J102" t="s">
        <v>395</v>
      </c>
      <c r="K102" t="s">
        <v>395</v>
      </c>
      <c r="L102" t="s">
        <v>395</v>
      </c>
      <c r="M102" t="s">
        <v>76</v>
      </c>
      <c r="N102" t="s">
        <v>76</v>
      </c>
      <c r="O102" t="s">
        <v>76</v>
      </c>
      <c r="P102" t="s">
        <v>395</v>
      </c>
      <c r="Q102" t="s">
        <v>76</v>
      </c>
      <c r="R102" t="s">
        <v>76</v>
      </c>
      <c r="S102" t="s">
        <v>76</v>
      </c>
      <c r="T102" t="s">
        <v>76</v>
      </c>
      <c r="U102" t="s">
        <v>76</v>
      </c>
      <c r="V102" t="s">
        <v>76</v>
      </c>
      <c r="W102" t="s">
        <v>76</v>
      </c>
      <c r="X102" t="s">
        <v>76</v>
      </c>
      <c r="Y102" t="s">
        <v>76</v>
      </c>
      <c r="Z102" t="s">
        <v>76</v>
      </c>
      <c r="AA102" t="s">
        <v>76</v>
      </c>
      <c r="AB102" t="s">
        <v>76</v>
      </c>
      <c r="AC102" t="s">
        <v>76</v>
      </c>
      <c r="AD102" t="s">
        <v>76</v>
      </c>
      <c r="AE102" t="s">
        <v>76</v>
      </c>
      <c r="AF102" t="s">
        <v>76</v>
      </c>
      <c r="AG102" t="s">
        <v>76</v>
      </c>
      <c r="AH102" t="s">
        <v>76</v>
      </c>
      <c r="AI102" t="s">
        <v>76</v>
      </c>
      <c r="AJ102" t="s">
        <v>76</v>
      </c>
      <c r="AK102" t="s">
        <v>76</v>
      </c>
      <c r="AL102" t="s">
        <v>76</v>
      </c>
      <c r="AM102" t="s">
        <v>76</v>
      </c>
    </row>
    <row r="103" spans="1:39" x14ac:dyDescent="0.35">
      <c r="A103" t="s">
        <v>4</v>
      </c>
      <c r="B103" t="s">
        <v>462</v>
      </c>
      <c r="C103">
        <v>1694</v>
      </c>
      <c r="D103" t="s">
        <v>160</v>
      </c>
      <c r="E103" t="s">
        <v>346</v>
      </c>
      <c r="F103" t="s">
        <v>342</v>
      </c>
      <c r="G103" t="s">
        <v>89</v>
      </c>
      <c r="H103" t="s">
        <v>130</v>
      </c>
      <c r="I103" t="s">
        <v>92</v>
      </c>
      <c r="J103" t="s">
        <v>250</v>
      </c>
      <c r="K103" t="s">
        <v>140</v>
      </c>
      <c r="L103" t="s">
        <v>257</v>
      </c>
      <c r="M103" t="s">
        <v>122</v>
      </c>
      <c r="N103" t="s">
        <v>108</v>
      </c>
      <c r="O103" t="s">
        <v>233</v>
      </c>
      <c r="P103" t="s">
        <v>109</v>
      </c>
      <c r="Q103" t="s">
        <v>314</v>
      </c>
      <c r="R103" t="s">
        <v>144</v>
      </c>
      <c r="S103" t="s">
        <v>239</v>
      </c>
      <c r="T103" t="s">
        <v>138</v>
      </c>
      <c r="U103" t="s">
        <v>166</v>
      </c>
      <c r="V103" t="s">
        <v>134</v>
      </c>
      <c r="W103" t="s">
        <v>137</v>
      </c>
      <c r="X103" t="s">
        <v>80</v>
      </c>
      <c r="Y103" t="s">
        <v>76</v>
      </c>
      <c r="Z103" t="s">
        <v>151</v>
      </c>
      <c r="AA103" t="s">
        <v>108</v>
      </c>
      <c r="AB103" t="s">
        <v>68</v>
      </c>
      <c r="AC103" t="s">
        <v>72</v>
      </c>
      <c r="AD103" t="s">
        <v>107</v>
      </c>
      <c r="AE103" t="s">
        <v>106</v>
      </c>
      <c r="AF103" t="s">
        <v>75</v>
      </c>
      <c r="AG103" t="s">
        <v>106</v>
      </c>
      <c r="AH103" t="s">
        <v>68</v>
      </c>
      <c r="AI103" t="s">
        <v>75</v>
      </c>
      <c r="AJ103" t="s">
        <v>142</v>
      </c>
      <c r="AK103" t="s">
        <v>72</v>
      </c>
      <c r="AL103" t="s">
        <v>77</v>
      </c>
      <c r="AM103" t="s">
        <v>291</v>
      </c>
    </row>
    <row r="104" spans="1:39" x14ac:dyDescent="0.35">
      <c r="A104" t="s">
        <v>4</v>
      </c>
      <c r="B104" t="s">
        <v>464</v>
      </c>
      <c r="C104">
        <v>1582</v>
      </c>
      <c r="D104" t="s">
        <v>118</v>
      </c>
      <c r="E104" t="s">
        <v>469</v>
      </c>
      <c r="F104" t="s">
        <v>77</v>
      </c>
      <c r="G104" t="s">
        <v>133</v>
      </c>
      <c r="H104" t="s">
        <v>71</v>
      </c>
      <c r="I104" t="s">
        <v>342</v>
      </c>
      <c r="J104" t="s">
        <v>412</v>
      </c>
      <c r="K104" t="s">
        <v>470</v>
      </c>
      <c r="L104" t="s">
        <v>113</v>
      </c>
      <c r="M104" t="s">
        <v>68</v>
      </c>
      <c r="N104" t="s">
        <v>72</v>
      </c>
      <c r="O104" t="s">
        <v>352</v>
      </c>
      <c r="P104" t="s">
        <v>161</v>
      </c>
      <c r="Q104" t="s">
        <v>96</v>
      </c>
      <c r="R104" t="s">
        <v>455</v>
      </c>
      <c r="S104" t="s">
        <v>99</v>
      </c>
      <c r="T104" t="s">
        <v>106</v>
      </c>
      <c r="U104" t="s">
        <v>293</v>
      </c>
      <c r="V104" t="s">
        <v>208</v>
      </c>
      <c r="W104" t="s">
        <v>77</v>
      </c>
      <c r="X104" t="s">
        <v>77</v>
      </c>
      <c r="Y104" t="s">
        <v>76</v>
      </c>
      <c r="Z104" t="s">
        <v>63</v>
      </c>
      <c r="AA104" t="s">
        <v>55</v>
      </c>
      <c r="AB104" t="s">
        <v>75</v>
      </c>
      <c r="AC104" t="s">
        <v>106</v>
      </c>
      <c r="AD104" t="s">
        <v>73</v>
      </c>
      <c r="AE104" t="s">
        <v>76</v>
      </c>
      <c r="AF104" t="s">
        <v>73</v>
      </c>
      <c r="AG104" t="s">
        <v>76</v>
      </c>
      <c r="AH104" t="s">
        <v>106</v>
      </c>
      <c r="AI104" t="s">
        <v>79</v>
      </c>
      <c r="AJ104" t="s">
        <v>130</v>
      </c>
      <c r="AK104" t="s">
        <v>100</v>
      </c>
      <c r="AL104" t="s">
        <v>105</v>
      </c>
      <c r="AM104" t="s">
        <v>235</v>
      </c>
    </row>
    <row r="105" spans="1:39" x14ac:dyDescent="0.35">
      <c r="A105" t="s">
        <v>5</v>
      </c>
      <c r="B105" t="s">
        <v>462</v>
      </c>
      <c r="C105">
        <v>1659</v>
      </c>
      <c r="D105" t="s">
        <v>442</v>
      </c>
      <c r="E105" t="s">
        <v>365</v>
      </c>
      <c r="F105" t="s">
        <v>185</v>
      </c>
      <c r="G105" t="s">
        <v>109</v>
      </c>
      <c r="H105" t="s">
        <v>181</v>
      </c>
      <c r="I105" t="s">
        <v>264</v>
      </c>
      <c r="J105" t="s">
        <v>118</v>
      </c>
      <c r="K105" t="s">
        <v>283</v>
      </c>
      <c r="L105" t="s">
        <v>92</v>
      </c>
      <c r="M105" t="s">
        <v>122</v>
      </c>
      <c r="N105" t="s">
        <v>198</v>
      </c>
      <c r="O105" t="s">
        <v>328</v>
      </c>
      <c r="P105" t="s">
        <v>104</v>
      </c>
      <c r="Q105" t="s">
        <v>130</v>
      </c>
      <c r="R105" t="s">
        <v>199</v>
      </c>
      <c r="S105" t="s">
        <v>307</v>
      </c>
      <c r="T105" t="s">
        <v>79</v>
      </c>
      <c r="U105" t="s">
        <v>293</v>
      </c>
      <c r="V105" t="s">
        <v>84</v>
      </c>
      <c r="W105" t="s">
        <v>104</v>
      </c>
      <c r="X105" t="s">
        <v>72</v>
      </c>
      <c r="Y105" t="s">
        <v>76</v>
      </c>
      <c r="Z105" t="s">
        <v>81</v>
      </c>
      <c r="AA105" t="s">
        <v>71</v>
      </c>
      <c r="AB105" t="s">
        <v>77</v>
      </c>
      <c r="AC105" t="s">
        <v>105</v>
      </c>
      <c r="AD105" t="s">
        <v>79</v>
      </c>
      <c r="AE105" t="s">
        <v>150</v>
      </c>
      <c r="AF105" t="s">
        <v>106</v>
      </c>
      <c r="AG105" t="s">
        <v>75</v>
      </c>
      <c r="AH105" t="s">
        <v>130</v>
      </c>
      <c r="AI105" t="s">
        <v>107</v>
      </c>
      <c r="AJ105" t="s">
        <v>150</v>
      </c>
      <c r="AK105" t="s">
        <v>149</v>
      </c>
      <c r="AL105" t="s">
        <v>74</v>
      </c>
      <c r="AM105" t="s">
        <v>471</v>
      </c>
    </row>
    <row r="106" spans="1:39" x14ac:dyDescent="0.35">
      <c r="A106" t="s">
        <v>5</v>
      </c>
      <c r="B106" t="s">
        <v>464</v>
      </c>
      <c r="C106">
        <v>1807</v>
      </c>
      <c r="D106" t="s">
        <v>116</v>
      </c>
      <c r="E106" t="s">
        <v>472</v>
      </c>
      <c r="F106" t="s">
        <v>75</v>
      </c>
      <c r="G106" t="s">
        <v>180</v>
      </c>
      <c r="H106" t="s">
        <v>78</v>
      </c>
      <c r="I106" t="s">
        <v>442</v>
      </c>
      <c r="J106" t="s">
        <v>322</v>
      </c>
      <c r="K106" t="s">
        <v>473</v>
      </c>
      <c r="L106" t="s">
        <v>231</v>
      </c>
      <c r="M106" t="s">
        <v>93</v>
      </c>
      <c r="N106" t="s">
        <v>65</v>
      </c>
      <c r="O106" t="s">
        <v>445</v>
      </c>
      <c r="P106" t="s">
        <v>72</v>
      </c>
      <c r="Q106" t="s">
        <v>72</v>
      </c>
      <c r="R106" t="s">
        <v>373</v>
      </c>
      <c r="S106" t="s">
        <v>206</v>
      </c>
      <c r="T106" t="s">
        <v>71</v>
      </c>
      <c r="U106" t="s">
        <v>286</v>
      </c>
      <c r="V106" t="s">
        <v>133</v>
      </c>
      <c r="W106" t="s">
        <v>79</v>
      </c>
      <c r="X106" t="s">
        <v>186</v>
      </c>
      <c r="Y106" t="s">
        <v>76</v>
      </c>
      <c r="Z106" t="s">
        <v>93</v>
      </c>
      <c r="AA106" t="s">
        <v>68</v>
      </c>
      <c r="AB106" t="s">
        <v>105</v>
      </c>
      <c r="AC106" t="s">
        <v>77</v>
      </c>
      <c r="AD106" t="s">
        <v>76</v>
      </c>
      <c r="AE106" t="s">
        <v>77</v>
      </c>
      <c r="AF106" t="s">
        <v>107</v>
      </c>
      <c r="AG106" t="s">
        <v>73</v>
      </c>
      <c r="AH106" t="s">
        <v>79</v>
      </c>
      <c r="AI106" t="s">
        <v>68</v>
      </c>
      <c r="AJ106" t="s">
        <v>106</v>
      </c>
      <c r="AK106" t="s">
        <v>122</v>
      </c>
      <c r="AL106" t="s">
        <v>81</v>
      </c>
      <c r="AM106" t="s">
        <v>235</v>
      </c>
    </row>
    <row r="107" spans="1:39" x14ac:dyDescent="0.35">
      <c r="A107" t="s">
        <v>6</v>
      </c>
      <c r="B107" t="s">
        <v>462</v>
      </c>
      <c r="C107">
        <v>905</v>
      </c>
      <c r="D107" t="s">
        <v>238</v>
      </c>
      <c r="E107" t="s">
        <v>448</v>
      </c>
      <c r="F107" t="s">
        <v>309</v>
      </c>
      <c r="G107" t="s">
        <v>88</v>
      </c>
      <c r="H107" t="s">
        <v>244</v>
      </c>
      <c r="I107" t="s">
        <v>61</v>
      </c>
      <c r="J107" t="s">
        <v>250</v>
      </c>
      <c r="K107" t="s">
        <v>252</v>
      </c>
      <c r="L107" t="s">
        <v>11</v>
      </c>
      <c r="M107" t="s">
        <v>70</v>
      </c>
      <c r="N107" t="s">
        <v>75</v>
      </c>
      <c r="O107" t="s">
        <v>435</v>
      </c>
      <c r="P107" t="s">
        <v>62</v>
      </c>
      <c r="Q107" t="s">
        <v>102</v>
      </c>
      <c r="R107" t="s">
        <v>367</v>
      </c>
      <c r="S107" t="s">
        <v>240</v>
      </c>
      <c r="T107" t="s">
        <v>186</v>
      </c>
      <c r="U107" t="s">
        <v>236</v>
      </c>
      <c r="V107" t="s">
        <v>442</v>
      </c>
      <c r="W107" t="s">
        <v>109</v>
      </c>
      <c r="X107" t="s">
        <v>74</v>
      </c>
      <c r="Y107" t="s">
        <v>76</v>
      </c>
      <c r="Z107" t="s">
        <v>151</v>
      </c>
      <c r="AA107" t="s">
        <v>105</v>
      </c>
      <c r="AB107" t="s">
        <v>79</v>
      </c>
      <c r="AC107" t="s">
        <v>55</v>
      </c>
      <c r="AD107" t="s">
        <v>76</v>
      </c>
      <c r="AE107" t="s">
        <v>106</v>
      </c>
      <c r="AF107" t="s">
        <v>72</v>
      </c>
      <c r="AG107" t="s">
        <v>94</v>
      </c>
      <c r="AH107" t="s">
        <v>106</v>
      </c>
      <c r="AI107" t="s">
        <v>100</v>
      </c>
      <c r="AJ107" t="s">
        <v>186</v>
      </c>
      <c r="AK107" t="s">
        <v>78</v>
      </c>
      <c r="AL107" t="s">
        <v>81</v>
      </c>
      <c r="AM107" t="s">
        <v>474</v>
      </c>
    </row>
    <row r="108" spans="1:39" x14ac:dyDescent="0.35">
      <c r="A108" t="s">
        <v>6</v>
      </c>
      <c r="B108" t="s">
        <v>464</v>
      </c>
      <c r="C108">
        <v>526</v>
      </c>
      <c r="D108" t="s">
        <v>206</v>
      </c>
      <c r="E108" t="s">
        <v>475</v>
      </c>
      <c r="F108" t="s">
        <v>79</v>
      </c>
      <c r="G108" t="s">
        <v>179</v>
      </c>
      <c r="H108" t="s">
        <v>78</v>
      </c>
      <c r="I108" t="s">
        <v>205</v>
      </c>
      <c r="J108" t="s">
        <v>392</v>
      </c>
      <c r="K108" t="s">
        <v>476</v>
      </c>
      <c r="L108" t="s">
        <v>249</v>
      </c>
      <c r="M108" t="s">
        <v>88</v>
      </c>
      <c r="N108" t="s">
        <v>75</v>
      </c>
      <c r="O108" t="s">
        <v>366</v>
      </c>
      <c r="P108" t="s">
        <v>133</v>
      </c>
      <c r="Q108" t="s">
        <v>108</v>
      </c>
      <c r="R108" t="s">
        <v>294</v>
      </c>
      <c r="S108" t="s">
        <v>175</v>
      </c>
      <c r="T108" t="s">
        <v>108</v>
      </c>
      <c r="U108" t="s">
        <v>185</v>
      </c>
      <c r="V108" t="s">
        <v>102</v>
      </c>
      <c r="W108" t="s">
        <v>106</v>
      </c>
      <c r="X108" t="s">
        <v>73</v>
      </c>
      <c r="Y108" t="s">
        <v>76</v>
      </c>
      <c r="Z108" t="s">
        <v>133</v>
      </c>
      <c r="AA108" t="s">
        <v>72</v>
      </c>
      <c r="AB108" t="s">
        <v>151</v>
      </c>
      <c r="AC108" t="s">
        <v>107</v>
      </c>
      <c r="AD108" t="s">
        <v>76</v>
      </c>
      <c r="AE108" t="s">
        <v>107</v>
      </c>
      <c r="AF108" t="s">
        <v>77</v>
      </c>
      <c r="AG108" t="s">
        <v>76</v>
      </c>
      <c r="AH108" t="s">
        <v>78</v>
      </c>
      <c r="AI108" t="s">
        <v>105</v>
      </c>
      <c r="AJ108" t="s">
        <v>96</v>
      </c>
      <c r="AK108" t="s">
        <v>72</v>
      </c>
      <c r="AL108" t="s">
        <v>81</v>
      </c>
      <c r="AM108" t="s">
        <v>477</v>
      </c>
    </row>
    <row r="109" spans="1:39" x14ac:dyDescent="0.35">
      <c r="A109" t="s">
        <v>7</v>
      </c>
      <c r="B109" t="s">
        <v>462</v>
      </c>
      <c r="C109">
        <v>1914</v>
      </c>
      <c r="D109" t="s">
        <v>458</v>
      </c>
      <c r="E109" t="s">
        <v>478</v>
      </c>
      <c r="F109" t="s">
        <v>366</v>
      </c>
      <c r="G109" t="s">
        <v>177</v>
      </c>
      <c r="H109" t="s">
        <v>97</v>
      </c>
      <c r="I109" t="s">
        <v>102</v>
      </c>
      <c r="J109" t="s">
        <v>220</v>
      </c>
      <c r="K109" t="s">
        <v>171</v>
      </c>
      <c r="L109" t="s">
        <v>225</v>
      </c>
      <c r="M109" t="s">
        <v>142</v>
      </c>
      <c r="N109" t="s">
        <v>78</v>
      </c>
      <c r="O109" t="s">
        <v>372</v>
      </c>
      <c r="P109" t="s">
        <v>142</v>
      </c>
      <c r="Q109" t="s">
        <v>161</v>
      </c>
      <c r="R109" t="s">
        <v>416</v>
      </c>
      <c r="S109" t="s">
        <v>286</v>
      </c>
      <c r="T109" t="s">
        <v>81</v>
      </c>
      <c r="U109" t="s">
        <v>143</v>
      </c>
      <c r="V109" t="s">
        <v>179</v>
      </c>
      <c r="W109" t="s">
        <v>121</v>
      </c>
      <c r="X109" t="s">
        <v>75</v>
      </c>
      <c r="Y109" t="s">
        <v>76</v>
      </c>
      <c r="Z109" t="s">
        <v>151</v>
      </c>
      <c r="AA109" t="s">
        <v>79</v>
      </c>
      <c r="AB109" t="s">
        <v>94</v>
      </c>
      <c r="AC109" t="s">
        <v>81</v>
      </c>
      <c r="AD109" t="s">
        <v>76</v>
      </c>
      <c r="AE109" t="s">
        <v>55</v>
      </c>
      <c r="AF109" t="s">
        <v>74</v>
      </c>
      <c r="AG109" t="s">
        <v>78</v>
      </c>
      <c r="AH109" t="s">
        <v>75</v>
      </c>
      <c r="AI109" t="s">
        <v>73</v>
      </c>
      <c r="AJ109" t="s">
        <v>73</v>
      </c>
      <c r="AK109" t="s">
        <v>108</v>
      </c>
      <c r="AL109" t="s">
        <v>100</v>
      </c>
      <c r="AM109" t="s">
        <v>153</v>
      </c>
    </row>
    <row r="110" spans="1:39" x14ac:dyDescent="0.35">
      <c r="A110" t="s">
        <v>7</v>
      </c>
      <c r="B110" t="s">
        <v>464</v>
      </c>
      <c r="C110">
        <v>1331</v>
      </c>
      <c r="D110" t="s">
        <v>294</v>
      </c>
      <c r="E110" t="s">
        <v>479</v>
      </c>
      <c r="F110" t="s">
        <v>105</v>
      </c>
      <c r="G110" t="s">
        <v>180</v>
      </c>
      <c r="H110" t="s">
        <v>186</v>
      </c>
      <c r="I110" t="s">
        <v>211</v>
      </c>
      <c r="J110" t="s">
        <v>214</v>
      </c>
      <c r="K110" t="s">
        <v>480</v>
      </c>
      <c r="L110" t="s">
        <v>217</v>
      </c>
      <c r="M110" t="s">
        <v>179</v>
      </c>
      <c r="N110" t="s">
        <v>105</v>
      </c>
      <c r="O110" t="s">
        <v>205</v>
      </c>
      <c r="P110" t="s">
        <v>93</v>
      </c>
      <c r="Q110" t="s">
        <v>122</v>
      </c>
      <c r="R110" t="s">
        <v>85</v>
      </c>
      <c r="S110" t="s">
        <v>164</v>
      </c>
      <c r="T110" t="s">
        <v>173</v>
      </c>
      <c r="U110" t="s">
        <v>386</v>
      </c>
      <c r="V110" t="s">
        <v>62</v>
      </c>
      <c r="W110" t="s">
        <v>68</v>
      </c>
      <c r="X110" t="s">
        <v>71</v>
      </c>
      <c r="Y110" t="s">
        <v>76</v>
      </c>
      <c r="Z110" t="s">
        <v>138</v>
      </c>
      <c r="AA110" t="s">
        <v>55</v>
      </c>
      <c r="AB110" t="s">
        <v>149</v>
      </c>
      <c r="AC110" t="s">
        <v>79</v>
      </c>
      <c r="AD110" t="s">
        <v>76</v>
      </c>
      <c r="AE110" t="s">
        <v>94</v>
      </c>
      <c r="AF110" t="s">
        <v>122</v>
      </c>
      <c r="AG110" t="s">
        <v>76</v>
      </c>
      <c r="AH110" t="s">
        <v>150</v>
      </c>
      <c r="AI110" t="s">
        <v>73</v>
      </c>
      <c r="AJ110" t="s">
        <v>76</v>
      </c>
      <c r="AK110" t="s">
        <v>100</v>
      </c>
      <c r="AL110" t="s">
        <v>75</v>
      </c>
      <c r="AM110" t="s">
        <v>361</v>
      </c>
    </row>
    <row r="111" spans="1:39" x14ac:dyDescent="0.35">
      <c r="A111" t="s">
        <v>7</v>
      </c>
      <c r="B111" t="s">
        <v>468</v>
      </c>
      <c r="C111">
        <v>1</v>
      </c>
      <c r="D111" t="s">
        <v>76</v>
      </c>
      <c r="E111" t="s">
        <v>76</v>
      </c>
      <c r="F111" t="s">
        <v>395</v>
      </c>
      <c r="G111" t="s">
        <v>76</v>
      </c>
      <c r="H111" t="s">
        <v>76</v>
      </c>
      <c r="I111" t="s">
        <v>76</v>
      </c>
      <c r="J111" t="s">
        <v>395</v>
      </c>
      <c r="K111" t="s">
        <v>76</v>
      </c>
      <c r="L111" t="s">
        <v>76</v>
      </c>
      <c r="M111" t="s">
        <v>76</v>
      </c>
      <c r="N111" t="s">
        <v>76</v>
      </c>
      <c r="O111" t="s">
        <v>76</v>
      </c>
      <c r="P111" t="s">
        <v>76</v>
      </c>
      <c r="Q111" t="s">
        <v>76</v>
      </c>
      <c r="R111" t="s">
        <v>76</v>
      </c>
      <c r="S111" t="s">
        <v>76</v>
      </c>
      <c r="T111" t="s">
        <v>76</v>
      </c>
      <c r="U111" t="s">
        <v>395</v>
      </c>
      <c r="V111" t="s">
        <v>76</v>
      </c>
      <c r="W111" t="s">
        <v>76</v>
      </c>
      <c r="X111" t="s">
        <v>76</v>
      </c>
      <c r="Y111" t="s">
        <v>76</v>
      </c>
      <c r="Z111" t="s">
        <v>76</v>
      </c>
      <c r="AA111" t="s">
        <v>76</v>
      </c>
      <c r="AB111" t="s">
        <v>76</v>
      </c>
      <c r="AC111" t="s">
        <v>76</v>
      </c>
      <c r="AD111" t="s">
        <v>76</v>
      </c>
      <c r="AE111" t="s">
        <v>395</v>
      </c>
      <c r="AF111" t="s">
        <v>76</v>
      </c>
      <c r="AG111" t="s">
        <v>76</v>
      </c>
      <c r="AH111" t="s">
        <v>76</v>
      </c>
      <c r="AI111" t="s">
        <v>76</v>
      </c>
      <c r="AJ111" t="s">
        <v>76</v>
      </c>
      <c r="AK111" t="s">
        <v>76</v>
      </c>
      <c r="AL111" t="s">
        <v>76</v>
      </c>
      <c r="AM111" t="s">
        <v>76</v>
      </c>
    </row>
    <row r="112" spans="1:39" x14ac:dyDescent="0.35">
      <c r="A112" t="s">
        <v>241</v>
      </c>
      <c r="B112" t="s">
        <v>462</v>
      </c>
      <c r="C112">
        <v>7265</v>
      </c>
      <c r="D112" t="s">
        <v>207</v>
      </c>
      <c r="E112" t="s">
        <v>365</v>
      </c>
      <c r="F112" t="s">
        <v>286</v>
      </c>
      <c r="G112" t="s">
        <v>56</v>
      </c>
      <c r="H112" t="s">
        <v>216</v>
      </c>
      <c r="I112" t="s">
        <v>146</v>
      </c>
      <c r="J112" t="s">
        <v>242</v>
      </c>
      <c r="K112" t="s">
        <v>413</v>
      </c>
      <c r="L112" t="s">
        <v>342</v>
      </c>
      <c r="M112" t="s">
        <v>122</v>
      </c>
      <c r="N112" t="s">
        <v>100</v>
      </c>
      <c r="O112" t="s">
        <v>117</v>
      </c>
      <c r="P112" t="s">
        <v>179</v>
      </c>
      <c r="Q112" t="s">
        <v>119</v>
      </c>
      <c r="R112" t="s">
        <v>182</v>
      </c>
      <c r="S112" t="s">
        <v>177</v>
      </c>
      <c r="T112" t="s">
        <v>138</v>
      </c>
      <c r="U112" t="s">
        <v>207</v>
      </c>
      <c r="V112" t="s">
        <v>240</v>
      </c>
      <c r="W112" t="s">
        <v>180</v>
      </c>
      <c r="X112" t="s">
        <v>72</v>
      </c>
      <c r="Y112" t="s">
        <v>76</v>
      </c>
      <c r="Z112" t="s">
        <v>122</v>
      </c>
      <c r="AA112" t="s">
        <v>105</v>
      </c>
      <c r="AB112" t="s">
        <v>71</v>
      </c>
      <c r="AC112" t="s">
        <v>72</v>
      </c>
      <c r="AD112" t="s">
        <v>73</v>
      </c>
      <c r="AE112" t="s">
        <v>94</v>
      </c>
      <c r="AF112" t="s">
        <v>105</v>
      </c>
      <c r="AG112" t="s">
        <v>71</v>
      </c>
      <c r="AH112" t="s">
        <v>78</v>
      </c>
      <c r="AI112" t="s">
        <v>68</v>
      </c>
      <c r="AJ112" t="s">
        <v>78</v>
      </c>
      <c r="AK112" t="s">
        <v>122</v>
      </c>
      <c r="AL112" t="s">
        <v>81</v>
      </c>
      <c r="AM112" t="s">
        <v>90</v>
      </c>
    </row>
    <row r="113" spans="1:39" x14ac:dyDescent="0.35">
      <c r="A113" t="s">
        <v>241</v>
      </c>
      <c r="B113" t="s">
        <v>464</v>
      </c>
      <c r="C113">
        <v>6181</v>
      </c>
      <c r="D113" t="s">
        <v>95</v>
      </c>
      <c r="E113" t="s">
        <v>481</v>
      </c>
      <c r="F113" t="s">
        <v>94</v>
      </c>
      <c r="G113" t="s">
        <v>88</v>
      </c>
      <c r="H113" t="s">
        <v>81</v>
      </c>
      <c r="I113" t="s">
        <v>177</v>
      </c>
      <c r="J113" t="s">
        <v>172</v>
      </c>
      <c r="K113" t="s">
        <v>482</v>
      </c>
      <c r="L113" t="s">
        <v>112</v>
      </c>
      <c r="M113" t="s">
        <v>198</v>
      </c>
      <c r="N113" t="s">
        <v>100</v>
      </c>
      <c r="O113" t="s">
        <v>276</v>
      </c>
      <c r="P113" t="s">
        <v>104</v>
      </c>
      <c r="Q113" t="s">
        <v>133</v>
      </c>
      <c r="R113" t="s">
        <v>160</v>
      </c>
      <c r="S113" t="s">
        <v>185</v>
      </c>
      <c r="T113" t="s">
        <v>80</v>
      </c>
      <c r="U113" t="s">
        <v>213</v>
      </c>
      <c r="V113" t="s">
        <v>216</v>
      </c>
      <c r="W113" t="s">
        <v>79</v>
      </c>
      <c r="X113" t="s">
        <v>75</v>
      </c>
      <c r="Y113" t="s">
        <v>76</v>
      </c>
      <c r="Z113" t="s">
        <v>186</v>
      </c>
      <c r="AA113" t="s">
        <v>81</v>
      </c>
      <c r="AB113" t="s">
        <v>186</v>
      </c>
      <c r="AC113" t="s">
        <v>77</v>
      </c>
      <c r="AD113" t="s">
        <v>107</v>
      </c>
      <c r="AE113" t="s">
        <v>79</v>
      </c>
      <c r="AF113" t="s">
        <v>75</v>
      </c>
      <c r="AG113" t="s">
        <v>107</v>
      </c>
      <c r="AH113" t="s">
        <v>71</v>
      </c>
      <c r="AI113" t="s">
        <v>79</v>
      </c>
      <c r="AJ113" t="s">
        <v>94</v>
      </c>
      <c r="AK113" t="s">
        <v>93</v>
      </c>
      <c r="AL113" t="s">
        <v>105</v>
      </c>
      <c r="AM113" t="s">
        <v>235</v>
      </c>
    </row>
    <row r="114" spans="1:39" x14ac:dyDescent="0.35">
      <c r="A114" t="s">
        <v>241</v>
      </c>
      <c r="B114" t="s">
        <v>468</v>
      </c>
      <c r="C114">
        <v>2</v>
      </c>
      <c r="D114" t="s">
        <v>76</v>
      </c>
      <c r="E114" t="s">
        <v>483</v>
      </c>
      <c r="F114" t="s">
        <v>484</v>
      </c>
      <c r="G114" t="s">
        <v>76</v>
      </c>
      <c r="H114" t="s">
        <v>76</v>
      </c>
      <c r="I114" t="s">
        <v>76</v>
      </c>
      <c r="J114" t="s">
        <v>395</v>
      </c>
      <c r="K114" t="s">
        <v>483</v>
      </c>
      <c r="L114" t="s">
        <v>483</v>
      </c>
      <c r="M114" t="s">
        <v>76</v>
      </c>
      <c r="N114" t="s">
        <v>76</v>
      </c>
      <c r="O114" t="s">
        <v>76</v>
      </c>
      <c r="P114" t="s">
        <v>483</v>
      </c>
      <c r="Q114" t="s">
        <v>76</v>
      </c>
      <c r="R114" t="s">
        <v>76</v>
      </c>
      <c r="S114" t="s">
        <v>76</v>
      </c>
      <c r="T114" t="s">
        <v>76</v>
      </c>
      <c r="U114" t="s">
        <v>484</v>
      </c>
      <c r="V114" t="s">
        <v>76</v>
      </c>
      <c r="W114" t="s">
        <v>76</v>
      </c>
      <c r="X114" t="s">
        <v>76</v>
      </c>
      <c r="Y114" t="s">
        <v>76</v>
      </c>
      <c r="Z114" t="s">
        <v>76</v>
      </c>
      <c r="AA114" t="s">
        <v>76</v>
      </c>
      <c r="AB114" t="s">
        <v>76</v>
      </c>
      <c r="AC114" t="s">
        <v>76</v>
      </c>
      <c r="AD114" t="s">
        <v>76</v>
      </c>
      <c r="AE114" t="s">
        <v>484</v>
      </c>
      <c r="AF114" t="s">
        <v>76</v>
      </c>
      <c r="AG114" t="s">
        <v>76</v>
      </c>
      <c r="AH114" t="s">
        <v>76</v>
      </c>
      <c r="AI114" t="s">
        <v>76</v>
      </c>
      <c r="AJ114" t="s">
        <v>76</v>
      </c>
      <c r="AK114" t="s">
        <v>76</v>
      </c>
      <c r="AL114" t="s">
        <v>76</v>
      </c>
      <c r="AM114" t="s">
        <v>76</v>
      </c>
    </row>
    <row r="116" spans="1:39" x14ac:dyDescent="0.35">
      <c r="A116" t="s">
        <v>485</v>
      </c>
    </row>
    <row r="117" spans="1:39" x14ac:dyDescent="0.35">
      <c r="A117" t="s">
        <v>14</v>
      </c>
      <c r="B117" t="s">
        <v>461</v>
      </c>
      <c r="C117" t="s">
        <v>2</v>
      </c>
      <c r="D117" t="s">
        <v>16</v>
      </c>
      <c r="E117" t="s">
        <v>17</v>
      </c>
      <c r="F117" t="s">
        <v>18</v>
      </c>
      <c r="G117" t="s">
        <v>19</v>
      </c>
      <c r="H117" t="s">
        <v>20</v>
      </c>
      <c r="I117" t="s">
        <v>21</v>
      </c>
      <c r="J117" t="s">
        <v>22</v>
      </c>
      <c r="K117" t="s">
        <v>23</v>
      </c>
      <c r="L117" t="s">
        <v>24</v>
      </c>
      <c r="M117" t="s">
        <v>25</v>
      </c>
      <c r="N117" t="s">
        <v>26</v>
      </c>
      <c r="O117" t="s">
        <v>27</v>
      </c>
      <c r="P117" t="s">
        <v>28</v>
      </c>
      <c r="Q117" t="s">
        <v>29</v>
      </c>
      <c r="R117" t="s">
        <v>30</v>
      </c>
      <c r="S117" t="s">
        <v>31</v>
      </c>
      <c r="T117" t="s">
        <v>32</v>
      </c>
      <c r="U117" t="s">
        <v>33</v>
      </c>
      <c r="V117" t="s">
        <v>34</v>
      </c>
      <c r="W117" t="s">
        <v>35</v>
      </c>
      <c r="X117" t="s">
        <v>36</v>
      </c>
      <c r="Y117" t="s">
        <v>37</v>
      </c>
      <c r="Z117" t="s">
        <v>38</v>
      </c>
      <c r="AA117" t="s">
        <v>39</v>
      </c>
      <c r="AB117" t="s">
        <v>40</v>
      </c>
      <c r="AC117" t="s">
        <v>41</v>
      </c>
      <c r="AD117" t="s">
        <v>42</v>
      </c>
      <c r="AE117" t="s">
        <v>43</v>
      </c>
      <c r="AF117" t="s">
        <v>44</v>
      </c>
      <c r="AG117" t="s">
        <v>45</v>
      </c>
      <c r="AH117" t="s">
        <v>46</v>
      </c>
      <c r="AI117" t="s">
        <v>47</v>
      </c>
      <c r="AJ117" t="s">
        <v>48</v>
      </c>
      <c r="AK117" t="s">
        <v>49</v>
      </c>
      <c r="AL117" t="s">
        <v>50</v>
      </c>
      <c r="AM117" t="s">
        <v>51</v>
      </c>
    </row>
    <row r="118" spans="1:39" x14ac:dyDescent="0.35">
      <c r="A118" t="s">
        <v>3</v>
      </c>
      <c r="B118" t="s">
        <v>462</v>
      </c>
      <c r="C118">
        <v>1093</v>
      </c>
      <c r="D118" t="s">
        <v>264</v>
      </c>
      <c r="E118" t="s">
        <v>271</v>
      </c>
      <c r="F118" t="s">
        <v>278</v>
      </c>
      <c r="G118" t="s">
        <v>53</v>
      </c>
      <c r="H118" t="s">
        <v>280</v>
      </c>
      <c r="I118" t="s">
        <v>237</v>
      </c>
      <c r="J118" t="s">
        <v>222</v>
      </c>
      <c r="K118" t="s">
        <v>339</v>
      </c>
      <c r="L118" t="s">
        <v>11</v>
      </c>
      <c r="M118" t="s">
        <v>81</v>
      </c>
      <c r="N118" t="s">
        <v>72</v>
      </c>
      <c r="O118" t="s">
        <v>117</v>
      </c>
      <c r="P118" t="s">
        <v>180</v>
      </c>
      <c r="Q118" t="s">
        <v>146</v>
      </c>
      <c r="R118" t="s">
        <v>207</v>
      </c>
      <c r="S118" t="s">
        <v>314</v>
      </c>
      <c r="T118" t="s">
        <v>63</v>
      </c>
      <c r="U118" t="s">
        <v>207</v>
      </c>
      <c r="V118" t="s">
        <v>87</v>
      </c>
      <c r="W118" t="s">
        <v>161</v>
      </c>
      <c r="X118" t="s">
        <v>72</v>
      </c>
      <c r="Y118" t="s">
        <v>107</v>
      </c>
      <c r="Z118" t="s">
        <v>86</v>
      </c>
      <c r="AA118" t="s">
        <v>78</v>
      </c>
      <c r="AB118" t="s">
        <v>68</v>
      </c>
      <c r="AC118" t="s">
        <v>63</v>
      </c>
      <c r="AD118" t="s">
        <v>106</v>
      </c>
      <c r="AE118" t="s">
        <v>71</v>
      </c>
      <c r="AF118" t="s">
        <v>77</v>
      </c>
      <c r="AG118" t="s">
        <v>107</v>
      </c>
      <c r="AH118" t="s">
        <v>68</v>
      </c>
      <c r="AI118" t="s">
        <v>79</v>
      </c>
      <c r="AJ118" t="s">
        <v>150</v>
      </c>
      <c r="AK118" t="s">
        <v>198</v>
      </c>
      <c r="AL118" t="s">
        <v>138</v>
      </c>
      <c r="AM118" t="s">
        <v>463</v>
      </c>
    </row>
    <row r="119" spans="1:39" x14ac:dyDescent="0.35">
      <c r="A119" t="s">
        <v>3</v>
      </c>
      <c r="B119" t="s">
        <v>464</v>
      </c>
      <c r="C119">
        <v>935</v>
      </c>
      <c r="D119" t="s">
        <v>244</v>
      </c>
      <c r="E119" t="s">
        <v>169</v>
      </c>
      <c r="F119" t="s">
        <v>63</v>
      </c>
      <c r="G119" t="s">
        <v>163</v>
      </c>
      <c r="H119" t="s">
        <v>55</v>
      </c>
      <c r="I119" t="s">
        <v>249</v>
      </c>
      <c r="J119" t="s">
        <v>212</v>
      </c>
      <c r="K119" t="s">
        <v>465</v>
      </c>
      <c r="L119" t="s">
        <v>237</v>
      </c>
      <c r="M119" t="s">
        <v>103</v>
      </c>
      <c r="N119" t="s">
        <v>71</v>
      </c>
      <c r="O119" t="s">
        <v>364</v>
      </c>
      <c r="P119" t="s">
        <v>104</v>
      </c>
      <c r="Q119" t="s">
        <v>70</v>
      </c>
      <c r="R119" t="s">
        <v>466</v>
      </c>
      <c r="S119" t="s">
        <v>53</v>
      </c>
      <c r="T119" t="s">
        <v>81</v>
      </c>
      <c r="U119" t="s">
        <v>136</v>
      </c>
      <c r="V119" t="s">
        <v>62</v>
      </c>
      <c r="W119" t="s">
        <v>73</v>
      </c>
      <c r="X119" t="s">
        <v>71</v>
      </c>
      <c r="Y119" t="s">
        <v>76</v>
      </c>
      <c r="Z119" t="s">
        <v>130</v>
      </c>
      <c r="AA119" t="s">
        <v>68</v>
      </c>
      <c r="AB119" t="s">
        <v>138</v>
      </c>
      <c r="AC119" t="s">
        <v>71</v>
      </c>
      <c r="AD119" t="s">
        <v>73</v>
      </c>
      <c r="AE119" t="s">
        <v>73</v>
      </c>
      <c r="AF119" t="s">
        <v>106</v>
      </c>
      <c r="AG119" t="s">
        <v>106</v>
      </c>
      <c r="AH119" t="s">
        <v>94</v>
      </c>
      <c r="AI119" t="s">
        <v>106</v>
      </c>
      <c r="AJ119" t="s">
        <v>106</v>
      </c>
      <c r="AK119" t="s">
        <v>104</v>
      </c>
      <c r="AL119" t="s">
        <v>94</v>
      </c>
      <c r="AM119" t="s">
        <v>467</v>
      </c>
    </row>
    <row r="120" spans="1:39" x14ac:dyDescent="0.35">
      <c r="A120" t="s">
        <v>3</v>
      </c>
      <c r="B120" t="s">
        <v>468</v>
      </c>
      <c r="C120">
        <v>1</v>
      </c>
      <c r="D120" t="s">
        <v>76</v>
      </c>
      <c r="E120" t="s">
        <v>395</v>
      </c>
      <c r="F120" t="s">
        <v>76</v>
      </c>
      <c r="G120" t="s">
        <v>76</v>
      </c>
      <c r="H120" t="s">
        <v>76</v>
      </c>
      <c r="I120" t="s">
        <v>76</v>
      </c>
      <c r="J120" t="s">
        <v>395</v>
      </c>
      <c r="K120" t="s">
        <v>395</v>
      </c>
      <c r="L120" t="s">
        <v>395</v>
      </c>
      <c r="M120" t="s">
        <v>76</v>
      </c>
      <c r="N120" t="s">
        <v>76</v>
      </c>
      <c r="O120" t="s">
        <v>76</v>
      </c>
      <c r="P120" t="s">
        <v>395</v>
      </c>
      <c r="Q120" t="s">
        <v>76</v>
      </c>
      <c r="R120" t="s">
        <v>76</v>
      </c>
      <c r="S120" t="s">
        <v>76</v>
      </c>
      <c r="T120" t="s">
        <v>76</v>
      </c>
      <c r="U120" t="s">
        <v>76</v>
      </c>
      <c r="V120" t="s">
        <v>76</v>
      </c>
      <c r="W120" t="s">
        <v>76</v>
      </c>
      <c r="X120" t="s">
        <v>76</v>
      </c>
      <c r="Y120" t="s">
        <v>76</v>
      </c>
      <c r="Z120" t="s">
        <v>76</v>
      </c>
      <c r="AA120" t="s">
        <v>76</v>
      </c>
      <c r="AB120" t="s">
        <v>76</v>
      </c>
      <c r="AC120" t="s">
        <v>76</v>
      </c>
      <c r="AD120" t="s">
        <v>76</v>
      </c>
      <c r="AE120" t="s">
        <v>76</v>
      </c>
      <c r="AF120" t="s">
        <v>76</v>
      </c>
      <c r="AG120" t="s">
        <v>76</v>
      </c>
      <c r="AH120" t="s">
        <v>76</v>
      </c>
      <c r="AI120" t="s">
        <v>76</v>
      </c>
      <c r="AJ120" t="s">
        <v>76</v>
      </c>
      <c r="AK120" t="s">
        <v>76</v>
      </c>
      <c r="AL120" t="s">
        <v>76</v>
      </c>
      <c r="AM120" t="s">
        <v>76</v>
      </c>
    </row>
    <row r="121" spans="1:39" x14ac:dyDescent="0.35">
      <c r="A121" t="s">
        <v>4</v>
      </c>
      <c r="B121" t="s">
        <v>462</v>
      </c>
      <c r="C121">
        <v>1694</v>
      </c>
      <c r="D121" t="s">
        <v>160</v>
      </c>
      <c r="E121" t="s">
        <v>346</v>
      </c>
      <c r="F121" t="s">
        <v>342</v>
      </c>
      <c r="G121" t="s">
        <v>89</v>
      </c>
      <c r="H121" t="s">
        <v>130</v>
      </c>
      <c r="I121" t="s">
        <v>92</v>
      </c>
      <c r="J121" t="s">
        <v>250</v>
      </c>
      <c r="K121" t="s">
        <v>140</v>
      </c>
      <c r="L121" t="s">
        <v>257</v>
      </c>
      <c r="M121" t="s">
        <v>122</v>
      </c>
      <c r="N121" t="s">
        <v>108</v>
      </c>
      <c r="O121" t="s">
        <v>233</v>
      </c>
      <c r="P121" t="s">
        <v>109</v>
      </c>
      <c r="Q121" t="s">
        <v>314</v>
      </c>
      <c r="R121" t="s">
        <v>144</v>
      </c>
      <c r="S121" t="s">
        <v>239</v>
      </c>
      <c r="T121" t="s">
        <v>138</v>
      </c>
      <c r="U121" t="s">
        <v>166</v>
      </c>
      <c r="V121" t="s">
        <v>134</v>
      </c>
      <c r="W121" t="s">
        <v>137</v>
      </c>
      <c r="X121" t="s">
        <v>80</v>
      </c>
      <c r="Y121" t="s">
        <v>76</v>
      </c>
      <c r="Z121" t="s">
        <v>151</v>
      </c>
      <c r="AA121" t="s">
        <v>108</v>
      </c>
      <c r="AB121" t="s">
        <v>68</v>
      </c>
      <c r="AC121" t="s">
        <v>72</v>
      </c>
      <c r="AD121" t="s">
        <v>107</v>
      </c>
      <c r="AE121" t="s">
        <v>106</v>
      </c>
      <c r="AF121" t="s">
        <v>75</v>
      </c>
      <c r="AG121" t="s">
        <v>106</v>
      </c>
      <c r="AH121" t="s">
        <v>68</v>
      </c>
      <c r="AI121" t="s">
        <v>75</v>
      </c>
      <c r="AJ121" t="s">
        <v>142</v>
      </c>
      <c r="AK121" t="s">
        <v>72</v>
      </c>
      <c r="AL121" t="s">
        <v>77</v>
      </c>
      <c r="AM121" t="s">
        <v>291</v>
      </c>
    </row>
    <row r="122" spans="1:39" x14ac:dyDescent="0.35">
      <c r="A122" t="s">
        <v>4</v>
      </c>
      <c r="B122" t="s">
        <v>464</v>
      </c>
      <c r="C122">
        <v>1582</v>
      </c>
      <c r="D122" t="s">
        <v>118</v>
      </c>
      <c r="E122" t="s">
        <v>469</v>
      </c>
      <c r="F122" t="s">
        <v>77</v>
      </c>
      <c r="G122" t="s">
        <v>133</v>
      </c>
      <c r="H122" t="s">
        <v>71</v>
      </c>
      <c r="I122" t="s">
        <v>342</v>
      </c>
      <c r="J122" t="s">
        <v>412</v>
      </c>
      <c r="K122" t="s">
        <v>470</v>
      </c>
      <c r="L122" t="s">
        <v>113</v>
      </c>
      <c r="M122" t="s">
        <v>68</v>
      </c>
      <c r="N122" t="s">
        <v>72</v>
      </c>
      <c r="O122" t="s">
        <v>352</v>
      </c>
      <c r="P122" t="s">
        <v>161</v>
      </c>
      <c r="Q122" t="s">
        <v>96</v>
      </c>
      <c r="R122" t="s">
        <v>455</v>
      </c>
      <c r="S122" t="s">
        <v>99</v>
      </c>
      <c r="T122" t="s">
        <v>106</v>
      </c>
      <c r="U122" t="s">
        <v>293</v>
      </c>
      <c r="V122" t="s">
        <v>208</v>
      </c>
      <c r="W122" t="s">
        <v>77</v>
      </c>
      <c r="X122" t="s">
        <v>77</v>
      </c>
      <c r="Y122" t="s">
        <v>76</v>
      </c>
      <c r="Z122" t="s">
        <v>63</v>
      </c>
      <c r="AA122" t="s">
        <v>55</v>
      </c>
      <c r="AB122" t="s">
        <v>75</v>
      </c>
      <c r="AC122" t="s">
        <v>106</v>
      </c>
      <c r="AD122" t="s">
        <v>73</v>
      </c>
      <c r="AE122" t="s">
        <v>76</v>
      </c>
      <c r="AF122" t="s">
        <v>73</v>
      </c>
      <c r="AG122" t="s">
        <v>76</v>
      </c>
      <c r="AH122" t="s">
        <v>106</v>
      </c>
      <c r="AI122" t="s">
        <v>79</v>
      </c>
      <c r="AJ122" t="s">
        <v>130</v>
      </c>
      <c r="AK122" t="s">
        <v>100</v>
      </c>
      <c r="AL122" t="s">
        <v>105</v>
      </c>
      <c r="AM122" t="s">
        <v>235</v>
      </c>
    </row>
    <row r="123" spans="1:39" x14ac:dyDescent="0.35">
      <c r="A123" t="s">
        <v>5</v>
      </c>
      <c r="B123" t="s">
        <v>462</v>
      </c>
      <c r="C123">
        <v>1659</v>
      </c>
      <c r="D123" t="s">
        <v>442</v>
      </c>
      <c r="E123" t="s">
        <v>365</v>
      </c>
      <c r="F123" t="s">
        <v>185</v>
      </c>
      <c r="G123" t="s">
        <v>109</v>
      </c>
      <c r="H123" t="s">
        <v>181</v>
      </c>
      <c r="I123" t="s">
        <v>264</v>
      </c>
      <c r="J123" t="s">
        <v>118</v>
      </c>
      <c r="K123" t="s">
        <v>283</v>
      </c>
      <c r="L123" t="s">
        <v>92</v>
      </c>
      <c r="M123" t="s">
        <v>122</v>
      </c>
      <c r="N123" t="s">
        <v>198</v>
      </c>
      <c r="O123" t="s">
        <v>328</v>
      </c>
      <c r="P123" t="s">
        <v>104</v>
      </c>
      <c r="Q123" t="s">
        <v>130</v>
      </c>
      <c r="R123" t="s">
        <v>199</v>
      </c>
      <c r="S123" t="s">
        <v>307</v>
      </c>
      <c r="T123" t="s">
        <v>79</v>
      </c>
      <c r="U123" t="s">
        <v>293</v>
      </c>
      <c r="V123" t="s">
        <v>84</v>
      </c>
      <c r="W123" t="s">
        <v>104</v>
      </c>
      <c r="X123" t="s">
        <v>72</v>
      </c>
      <c r="Y123" t="s">
        <v>76</v>
      </c>
      <c r="Z123" t="s">
        <v>81</v>
      </c>
      <c r="AA123" t="s">
        <v>71</v>
      </c>
      <c r="AB123" t="s">
        <v>77</v>
      </c>
      <c r="AC123" t="s">
        <v>105</v>
      </c>
      <c r="AD123" t="s">
        <v>79</v>
      </c>
      <c r="AE123" t="s">
        <v>150</v>
      </c>
      <c r="AF123" t="s">
        <v>106</v>
      </c>
      <c r="AG123" t="s">
        <v>75</v>
      </c>
      <c r="AH123" t="s">
        <v>130</v>
      </c>
      <c r="AI123" t="s">
        <v>107</v>
      </c>
      <c r="AJ123" t="s">
        <v>150</v>
      </c>
      <c r="AK123" t="s">
        <v>149</v>
      </c>
      <c r="AL123" t="s">
        <v>74</v>
      </c>
      <c r="AM123" t="s">
        <v>471</v>
      </c>
    </row>
    <row r="124" spans="1:39" x14ac:dyDescent="0.35">
      <c r="A124" t="s">
        <v>5</v>
      </c>
      <c r="B124" t="s">
        <v>464</v>
      </c>
      <c r="C124">
        <v>1807</v>
      </c>
      <c r="D124" t="s">
        <v>116</v>
      </c>
      <c r="E124" t="s">
        <v>472</v>
      </c>
      <c r="F124" t="s">
        <v>75</v>
      </c>
      <c r="G124" t="s">
        <v>180</v>
      </c>
      <c r="H124" t="s">
        <v>78</v>
      </c>
      <c r="I124" t="s">
        <v>442</v>
      </c>
      <c r="J124" t="s">
        <v>322</v>
      </c>
      <c r="K124" t="s">
        <v>473</v>
      </c>
      <c r="L124" t="s">
        <v>231</v>
      </c>
      <c r="M124" t="s">
        <v>93</v>
      </c>
      <c r="N124" t="s">
        <v>65</v>
      </c>
      <c r="O124" t="s">
        <v>445</v>
      </c>
      <c r="P124" t="s">
        <v>72</v>
      </c>
      <c r="Q124" t="s">
        <v>72</v>
      </c>
      <c r="R124" t="s">
        <v>373</v>
      </c>
      <c r="S124" t="s">
        <v>206</v>
      </c>
      <c r="T124" t="s">
        <v>71</v>
      </c>
      <c r="U124" t="s">
        <v>286</v>
      </c>
      <c r="V124" t="s">
        <v>133</v>
      </c>
      <c r="W124" t="s">
        <v>79</v>
      </c>
      <c r="X124" t="s">
        <v>186</v>
      </c>
      <c r="Y124" t="s">
        <v>76</v>
      </c>
      <c r="Z124" t="s">
        <v>93</v>
      </c>
      <c r="AA124" t="s">
        <v>68</v>
      </c>
      <c r="AB124" t="s">
        <v>105</v>
      </c>
      <c r="AC124" t="s">
        <v>77</v>
      </c>
      <c r="AD124" t="s">
        <v>76</v>
      </c>
      <c r="AE124" t="s">
        <v>77</v>
      </c>
      <c r="AF124" t="s">
        <v>107</v>
      </c>
      <c r="AG124" t="s">
        <v>73</v>
      </c>
      <c r="AH124" t="s">
        <v>79</v>
      </c>
      <c r="AI124" t="s">
        <v>68</v>
      </c>
      <c r="AJ124" t="s">
        <v>106</v>
      </c>
      <c r="AK124" t="s">
        <v>122</v>
      </c>
      <c r="AL124" t="s">
        <v>81</v>
      </c>
      <c r="AM124" t="s">
        <v>235</v>
      </c>
    </row>
    <row r="125" spans="1:39" x14ac:dyDescent="0.35">
      <c r="A125" t="s">
        <v>6</v>
      </c>
      <c r="B125" t="s">
        <v>462</v>
      </c>
      <c r="C125">
        <v>905</v>
      </c>
      <c r="D125" t="s">
        <v>238</v>
      </c>
      <c r="E125" t="s">
        <v>448</v>
      </c>
      <c r="F125" t="s">
        <v>309</v>
      </c>
      <c r="G125" t="s">
        <v>88</v>
      </c>
      <c r="H125" t="s">
        <v>244</v>
      </c>
      <c r="I125" t="s">
        <v>61</v>
      </c>
      <c r="J125" t="s">
        <v>250</v>
      </c>
      <c r="K125" t="s">
        <v>252</v>
      </c>
      <c r="L125" t="s">
        <v>11</v>
      </c>
      <c r="M125" t="s">
        <v>70</v>
      </c>
      <c r="N125" t="s">
        <v>75</v>
      </c>
      <c r="O125" t="s">
        <v>435</v>
      </c>
      <c r="P125" t="s">
        <v>62</v>
      </c>
      <c r="Q125" t="s">
        <v>102</v>
      </c>
      <c r="R125" t="s">
        <v>367</v>
      </c>
      <c r="S125" t="s">
        <v>240</v>
      </c>
      <c r="T125" t="s">
        <v>186</v>
      </c>
      <c r="U125" t="s">
        <v>236</v>
      </c>
      <c r="V125" t="s">
        <v>442</v>
      </c>
      <c r="W125" t="s">
        <v>109</v>
      </c>
      <c r="X125" t="s">
        <v>74</v>
      </c>
      <c r="Y125" t="s">
        <v>76</v>
      </c>
      <c r="Z125" t="s">
        <v>151</v>
      </c>
      <c r="AA125" t="s">
        <v>105</v>
      </c>
      <c r="AB125" t="s">
        <v>79</v>
      </c>
      <c r="AC125" t="s">
        <v>55</v>
      </c>
      <c r="AD125" t="s">
        <v>76</v>
      </c>
      <c r="AE125" t="s">
        <v>106</v>
      </c>
      <c r="AF125" t="s">
        <v>72</v>
      </c>
      <c r="AG125" t="s">
        <v>94</v>
      </c>
      <c r="AH125" t="s">
        <v>106</v>
      </c>
      <c r="AI125" t="s">
        <v>100</v>
      </c>
      <c r="AJ125" t="s">
        <v>186</v>
      </c>
      <c r="AK125" t="s">
        <v>78</v>
      </c>
      <c r="AL125" t="s">
        <v>81</v>
      </c>
      <c r="AM125" t="s">
        <v>474</v>
      </c>
    </row>
    <row r="126" spans="1:39" x14ac:dyDescent="0.35">
      <c r="A126" t="s">
        <v>6</v>
      </c>
      <c r="B126" t="s">
        <v>464</v>
      </c>
      <c r="C126">
        <v>526</v>
      </c>
      <c r="D126" t="s">
        <v>206</v>
      </c>
      <c r="E126" t="s">
        <v>475</v>
      </c>
      <c r="F126" t="s">
        <v>79</v>
      </c>
      <c r="G126" t="s">
        <v>179</v>
      </c>
      <c r="H126" t="s">
        <v>78</v>
      </c>
      <c r="I126" t="s">
        <v>205</v>
      </c>
      <c r="J126" t="s">
        <v>392</v>
      </c>
      <c r="K126" t="s">
        <v>476</v>
      </c>
      <c r="L126" t="s">
        <v>249</v>
      </c>
      <c r="M126" t="s">
        <v>88</v>
      </c>
      <c r="N126" t="s">
        <v>75</v>
      </c>
      <c r="O126" t="s">
        <v>366</v>
      </c>
      <c r="P126" t="s">
        <v>133</v>
      </c>
      <c r="Q126" t="s">
        <v>108</v>
      </c>
      <c r="R126" t="s">
        <v>294</v>
      </c>
      <c r="S126" t="s">
        <v>175</v>
      </c>
      <c r="T126" t="s">
        <v>108</v>
      </c>
      <c r="U126" t="s">
        <v>185</v>
      </c>
      <c r="V126" t="s">
        <v>102</v>
      </c>
      <c r="W126" t="s">
        <v>106</v>
      </c>
      <c r="X126" t="s">
        <v>73</v>
      </c>
      <c r="Y126" t="s">
        <v>76</v>
      </c>
      <c r="Z126" t="s">
        <v>133</v>
      </c>
      <c r="AA126" t="s">
        <v>72</v>
      </c>
      <c r="AB126" t="s">
        <v>151</v>
      </c>
      <c r="AC126" t="s">
        <v>107</v>
      </c>
      <c r="AD126" t="s">
        <v>76</v>
      </c>
      <c r="AE126" t="s">
        <v>107</v>
      </c>
      <c r="AF126" t="s">
        <v>77</v>
      </c>
      <c r="AG126" t="s">
        <v>76</v>
      </c>
      <c r="AH126" t="s">
        <v>78</v>
      </c>
      <c r="AI126" t="s">
        <v>105</v>
      </c>
      <c r="AJ126" t="s">
        <v>96</v>
      </c>
      <c r="AK126" t="s">
        <v>72</v>
      </c>
      <c r="AL126" t="s">
        <v>81</v>
      </c>
      <c r="AM126" t="s">
        <v>477</v>
      </c>
    </row>
    <row r="127" spans="1:39" x14ac:dyDescent="0.35">
      <c r="A127" t="s">
        <v>7</v>
      </c>
      <c r="B127" t="s">
        <v>462</v>
      </c>
      <c r="C127">
        <v>1914</v>
      </c>
      <c r="D127" t="s">
        <v>458</v>
      </c>
      <c r="E127" t="s">
        <v>478</v>
      </c>
      <c r="F127" t="s">
        <v>366</v>
      </c>
      <c r="G127" t="s">
        <v>177</v>
      </c>
      <c r="H127" t="s">
        <v>97</v>
      </c>
      <c r="I127" t="s">
        <v>102</v>
      </c>
      <c r="J127" t="s">
        <v>220</v>
      </c>
      <c r="K127" t="s">
        <v>171</v>
      </c>
      <c r="L127" t="s">
        <v>225</v>
      </c>
      <c r="M127" t="s">
        <v>142</v>
      </c>
      <c r="N127" t="s">
        <v>78</v>
      </c>
      <c r="O127" t="s">
        <v>372</v>
      </c>
      <c r="P127" t="s">
        <v>142</v>
      </c>
      <c r="Q127" t="s">
        <v>161</v>
      </c>
      <c r="R127" t="s">
        <v>416</v>
      </c>
      <c r="S127" t="s">
        <v>286</v>
      </c>
      <c r="T127" t="s">
        <v>81</v>
      </c>
      <c r="U127" t="s">
        <v>143</v>
      </c>
      <c r="V127" t="s">
        <v>179</v>
      </c>
      <c r="W127" t="s">
        <v>121</v>
      </c>
      <c r="X127" t="s">
        <v>75</v>
      </c>
      <c r="Y127" t="s">
        <v>76</v>
      </c>
      <c r="Z127" t="s">
        <v>151</v>
      </c>
      <c r="AA127" t="s">
        <v>79</v>
      </c>
      <c r="AB127" t="s">
        <v>94</v>
      </c>
      <c r="AC127" t="s">
        <v>81</v>
      </c>
      <c r="AD127" t="s">
        <v>76</v>
      </c>
      <c r="AE127" t="s">
        <v>55</v>
      </c>
      <c r="AF127" t="s">
        <v>74</v>
      </c>
      <c r="AG127" t="s">
        <v>78</v>
      </c>
      <c r="AH127" t="s">
        <v>75</v>
      </c>
      <c r="AI127" t="s">
        <v>73</v>
      </c>
      <c r="AJ127" t="s">
        <v>73</v>
      </c>
      <c r="AK127" t="s">
        <v>108</v>
      </c>
      <c r="AL127" t="s">
        <v>100</v>
      </c>
      <c r="AM127" t="s">
        <v>153</v>
      </c>
    </row>
    <row r="128" spans="1:39" x14ac:dyDescent="0.35">
      <c r="A128" t="s">
        <v>7</v>
      </c>
      <c r="B128" t="s">
        <v>464</v>
      </c>
      <c r="C128">
        <v>1331</v>
      </c>
      <c r="D128" t="s">
        <v>294</v>
      </c>
      <c r="E128" t="s">
        <v>479</v>
      </c>
      <c r="F128" t="s">
        <v>105</v>
      </c>
      <c r="G128" t="s">
        <v>180</v>
      </c>
      <c r="H128" t="s">
        <v>186</v>
      </c>
      <c r="I128" t="s">
        <v>211</v>
      </c>
      <c r="J128" t="s">
        <v>214</v>
      </c>
      <c r="K128" t="s">
        <v>480</v>
      </c>
      <c r="L128" t="s">
        <v>217</v>
      </c>
      <c r="M128" t="s">
        <v>179</v>
      </c>
      <c r="N128" t="s">
        <v>105</v>
      </c>
      <c r="O128" t="s">
        <v>205</v>
      </c>
      <c r="P128" t="s">
        <v>93</v>
      </c>
      <c r="Q128" t="s">
        <v>122</v>
      </c>
      <c r="R128" t="s">
        <v>85</v>
      </c>
      <c r="S128" t="s">
        <v>164</v>
      </c>
      <c r="T128" t="s">
        <v>173</v>
      </c>
      <c r="U128" t="s">
        <v>386</v>
      </c>
      <c r="V128" t="s">
        <v>62</v>
      </c>
      <c r="W128" t="s">
        <v>68</v>
      </c>
      <c r="X128" t="s">
        <v>71</v>
      </c>
      <c r="Y128" t="s">
        <v>76</v>
      </c>
      <c r="Z128" t="s">
        <v>138</v>
      </c>
      <c r="AA128" t="s">
        <v>55</v>
      </c>
      <c r="AB128" t="s">
        <v>149</v>
      </c>
      <c r="AC128" t="s">
        <v>79</v>
      </c>
      <c r="AD128" t="s">
        <v>76</v>
      </c>
      <c r="AE128" t="s">
        <v>94</v>
      </c>
      <c r="AF128" t="s">
        <v>122</v>
      </c>
      <c r="AG128" t="s">
        <v>76</v>
      </c>
      <c r="AH128" t="s">
        <v>150</v>
      </c>
      <c r="AI128" t="s">
        <v>73</v>
      </c>
      <c r="AJ128" t="s">
        <v>76</v>
      </c>
      <c r="AK128" t="s">
        <v>100</v>
      </c>
      <c r="AL128" t="s">
        <v>75</v>
      </c>
      <c r="AM128" t="s">
        <v>361</v>
      </c>
    </row>
    <row r="129" spans="1:39" x14ac:dyDescent="0.35">
      <c r="A129" t="s">
        <v>7</v>
      </c>
      <c r="B129" t="s">
        <v>468</v>
      </c>
      <c r="C129">
        <v>1</v>
      </c>
      <c r="D129" t="s">
        <v>76</v>
      </c>
      <c r="E129" t="s">
        <v>76</v>
      </c>
      <c r="F129" t="s">
        <v>395</v>
      </c>
      <c r="G129" t="s">
        <v>76</v>
      </c>
      <c r="H129" t="s">
        <v>76</v>
      </c>
      <c r="I129" t="s">
        <v>76</v>
      </c>
      <c r="J129" t="s">
        <v>395</v>
      </c>
      <c r="K129" t="s">
        <v>76</v>
      </c>
      <c r="L129" t="s">
        <v>76</v>
      </c>
      <c r="M129" t="s">
        <v>76</v>
      </c>
      <c r="N129" t="s">
        <v>76</v>
      </c>
      <c r="O129" t="s">
        <v>76</v>
      </c>
      <c r="P129" t="s">
        <v>76</v>
      </c>
      <c r="Q129" t="s">
        <v>76</v>
      </c>
      <c r="R129" t="s">
        <v>76</v>
      </c>
      <c r="S129" t="s">
        <v>76</v>
      </c>
      <c r="T129" t="s">
        <v>76</v>
      </c>
      <c r="U129" t="s">
        <v>395</v>
      </c>
      <c r="V129" t="s">
        <v>76</v>
      </c>
      <c r="W129" t="s">
        <v>76</v>
      </c>
      <c r="X129" t="s">
        <v>76</v>
      </c>
      <c r="Y129" t="s">
        <v>76</v>
      </c>
      <c r="Z129" t="s">
        <v>76</v>
      </c>
      <c r="AA129" t="s">
        <v>76</v>
      </c>
      <c r="AB129" t="s">
        <v>76</v>
      </c>
      <c r="AC129" t="s">
        <v>76</v>
      </c>
      <c r="AD129" t="s">
        <v>76</v>
      </c>
      <c r="AE129" t="s">
        <v>395</v>
      </c>
      <c r="AF129" t="s">
        <v>76</v>
      </c>
      <c r="AG129" t="s">
        <v>76</v>
      </c>
      <c r="AH129" t="s">
        <v>76</v>
      </c>
      <c r="AI129" t="s">
        <v>76</v>
      </c>
      <c r="AJ129" t="s">
        <v>76</v>
      </c>
      <c r="AK129" t="s">
        <v>76</v>
      </c>
      <c r="AL129" t="s">
        <v>76</v>
      </c>
      <c r="AM129" t="s">
        <v>76</v>
      </c>
    </row>
    <row r="130" spans="1:39" x14ac:dyDescent="0.35">
      <c r="A130" t="s">
        <v>241</v>
      </c>
      <c r="B130" t="s">
        <v>462</v>
      </c>
      <c r="C130">
        <v>7265</v>
      </c>
      <c r="D130" t="s">
        <v>207</v>
      </c>
      <c r="E130" t="s">
        <v>365</v>
      </c>
      <c r="F130" t="s">
        <v>286</v>
      </c>
      <c r="G130" t="s">
        <v>56</v>
      </c>
      <c r="H130" t="s">
        <v>216</v>
      </c>
      <c r="I130" t="s">
        <v>146</v>
      </c>
      <c r="J130" t="s">
        <v>242</v>
      </c>
      <c r="K130" t="s">
        <v>413</v>
      </c>
      <c r="L130" t="s">
        <v>342</v>
      </c>
      <c r="M130" t="s">
        <v>122</v>
      </c>
      <c r="N130" t="s">
        <v>100</v>
      </c>
      <c r="O130" t="s">
        <v>117</v>
      </c>
      <c r="P130" t="s">
        <v>179</v>
      </c>
      <c r="Q130" t="s">
        <v>119</v>
      </c>
      <c r="R130" t="s">
        <v>182</v>
      </c>
      <c r="S130" t="s">
        <v>177</v>
      </c>
      <c r="T130" t="s">
        <v>138</v>
      </c>
      <c r="U130" t="s">
        <v>207</v>
      </c>
      <c r="V130" t="s">
        <v>240</v>
      </c>
      <c r="W130" t="s">
        <v>180</v>
      </c>
      <c r="X130" t="s">
        <v>72</v>
      </c>
      <c r="Y130" t="s">
        <v>76</v>
      </c>
      <c r="Z130" t="s">
        <v>122</v>
      </c>
      <c r="AA130" t="s">
        <v>105</v>
      </c>
      <c r="AB130" t="s">
        <v>71</v>
      </c>
      <c r="AC130" t="s">
        <v>72</v>
      </c>
      <c r="AD130" t="s">
        <v>73</v>
      </c>
      <c r="AE130" t="s">
        <v>94</v>
      </c>
      <c r="AF130" t="s">
        <v>105</v>
      </c>
      <c r="AG130" t="s">
        <v>71</v>
      </c>
      <c r="AH130" t="s">
        <v>78</v>
      </c>
      <c r="AI130" t="s">
        <v>68</v>
      </c>
      <c r="AJ130" t="s">
        <v>78</v>
      </c>
      <c r="AK130" t="s">
        <v>122</v>
      </c>
      <c r="AL130" t="s">
        <v>81</v>
      </c>
      <c r="AM130" t="s">
        <v>90</v>
      </c>
    </row>
    <row r="131" spans="1:39" x14ac:dyDescent="0.35">
      <c r="A131" t="s">
        <v>241</v>
      </c>
      <c r="B131" t="s">
        <v>464</v>
      </c>
      <c r="C131">
        <v>6181</v>
      </c>
      <c r="D131" t="s">
        <v>95</v>
      </c>
      <c r="E131" t="s">
        <v>481</v>
      </c>
      <c r="F131" t="s">
        <v>94</v>
      </c>
      <c r="G131" t="s">
        <v>88</v>
      </c>
      <c r="H131" t="s">
        <v>81</v>
      </c>
      <c r="I131" t="s">
        <v>177</v>
      </c>
      <c r="J131" t="s">
        <v>172</v>
      </c>
      <c r="K131" t="s">
        <v>482</v>
      </c>
      <c r="L131" t="s">
        <v>112</v>
      </c>
      <c r="M131" t="s">
        <v>198</v>
      </c>
      <c r="N131" t="s">
        <v>100</v>
      </c>
      <c r="O131" t="s">
        <v>276</v>
      </c>
      <c r="P131" t="s">
        <v>104</v>
      </c>
      <c r="Q131" t="s">
        <v>133</v>
      </c>
      <c r="R131" t="s">
        <v>160</v>
      </c>
      <c r="S131" t="s">
        <v>185</v>
      </c>
      <c r="T131" t="s">
        <v>80</v>
      </c>
      <c r="U131" t="s">
        <v>213</v>
      </c>
      <c r="V131" t="s">
        <v>216</v>
      </c>
      <c r="W131" t="s">
        <v>79</v>
      </c>
      <c r="X131" t="s">
        <v>75</v>
      </c>
      <c r="Y131" t="s">
        <v>76</v>
      </c>
      <c r="Z131" t="s">
        <v>186</v>
      </c>
      <c r="AA131" t="s">
        <v>81</v>
      </c>
      <c r="AB131" t="s">
        <v>186</v>
      </c>
      <c r="AC131" t="s">
        <v>77</v>
      </c>
      <c r="AD131" t="s">
        <v>107</v>
      </c>
      <c r="AE131" t="s">
        <v>79</v>
      </c>
      <c r="AF131" t="s">
        <v>75</v>
      </c>
      <c r="AG131" t="s">
        <v>107</v>
      </c>
      <c r="AH131" t="s">
        <v>71</v>
      </c>
      <c r="AI131" t="s">
        <v>79</v>
      </c>
      <c r="AJ131" t="s">
        <v>94</v>
      </c>
      <c r="AK131" t="s">
        <v>93</v>
      </c>
      <c r="AL131" t="s">
        <v>105</v>
      </c>
      <c r="AM131" t="s">
        <v>235</v>
      </c>
    </row>
    <row r="132" spans="1:39" x14ac:dyDescent="0.35">
      <c r="A132" t="s">
        <v>241</v>
      </c>
      <c r="B132" t="s">
        <v>468</v>
      </c>
      <c r="C132">
        <v>2</v>
      </c>
      <c r="D132" t="s">
        <v>76</v>
      </c>
      <c r="E132" t="s">
        <v>483</v>
      </c>
      <c r="F132" t="s">
        <v>484</v>
      </c>
      <c r="G132" t="s">
        <v>76</v>
      </c>
      <c r="H132" t="s">
        <v>76</v>
      </c>
      <c r="I132" t="s">
        <v>76</v>
      </c>
      <c r="J132" t="s">
        <v>395</v>
      </c>
      <c r="K132" t="s">
        <v>483</v>
      </c>
      <c r="L132" t="s">
        <v>483</v>
      </c>
      <c r="M132" t="s">
        <v>76</v>
      </c>
      <c r="N132" t="s">
        <v>76</v>
      </c>
      <c r="O132" t="s">
        <v>76</v>
      </c>
      <c r="P132" t="s">
        <v>483</v>
      </c>
      <c r="Q132" t="s">
        <v>76</v>
      </c>
      <c r="R132" t="s">
        <v>76</v>
      </c>
      <c r="S132" t="s">
        <v>76</v>
      </c>
      <c r="T132" t="s">
        <v>76</v>
      </c>
      <c r="U132" t="s">
        <v>484</v>
      </c>
      <c r="V132" t="s">
        <v>76</v>
      </c>
      <c r="W132" t="s">
        <v>76</v>
      </c>
      <c r="X132" t="s">
        <v>76</v>
      </c>
      <c r="Y132" t="s">
        <v>76</v>
      </c>
      <c r="Z132" t="s">
        <v>76</v>
      </c>
      <c r="AA132" t="s">
        <v>76</v>
      </c>
      <c r="AB132" t="s">
        <v>76</v>
      </c>
      <c r="AC132" t="s">
        <v>76</v>
      </c>
      <c r="AD132" t="s">
        <v>76</v>
      </c>
      <c r="AE132" t="s">
        <v>484</v>
      </c>
      <c r="AF132" t="s">
        <v>76</v>
      </c>
      <c r="AG132" t="s">
        <v>76</v>
      </c>
      <c r="AH132" t="s">
        <v>76</v>
      </c>
      <c r="AI132" t="s">
        <v>76</v>
      </c>
      <c r="AJ132" t="s">
        <v>76</v>
      </c>
      <c r="AK132" t="s">
        <v>76</v>
      </c>
      <c r="AL132" t="s">
        <v>76</v>
      </c>
      <c r="AM132" t="s">
        <v>76</v>
      </c>
    </row>
    <row r="134" spans="1:39" x14ac:dyDescent="0.35">
      <c r="A134" t="s">
        <v>486</v>
      </c>
    </row>
    <row r="135" spans="1:39" x14ac:dyDescent="0.35">
      <c r="A135" t="s">
        <v>14</v>
      </c>
      <c r="B135" t="s">
        <v>487</v>
      </c>
      <c r="C135" t="s">
        <v>2</v>
      </c>
      <c r="D135" t="s">
        <v>16</v>
      </c>
      <c r="E135" t="s">
        <v>17</v>
      </c>
      <c r="F135" t="s">
        <v>18</v>
      </c>
      <c r="G135" t="s">
        <v>19</v>
      </c>
      <c r="H135" t="s">
        <v>20</v>
      </c>
      <c r="I135" t="s">
        <v>21</v>
      </c>
      <c r="J135" t="s">
        <v>22</v>
      </c>
      <c r="K135" t="s">
        <v>23</v>
      </c>
      <c r="L135" t="s">
        <v>24</v>
      </c>
      <c r="M135" t="s">
        <v>25</v>
      </c>
      <c r="N135" t="s">
        <v>26</v>
      </c>
      <c r="O135" t="s">
        <v>27</v>
      </c>
      <c r="P135" t="s">
        <v>28</v>
      </c>
      <c r="Q135" t="s">
        <v>29</v>
      </c>
      <c r="R135" t="s">
        <v>30</v>
      </c>
      <c r="S135" t="s">
        <v>31</v>
      </c>
      <c r="T135" t="s">
        <v>32</v>
      </c>
      <c r="U135" t="s">
        <v>33</v>
      </c>
      <c r="V135" t="s">
        <v>34</v>
      </c>
      <c r="W135" t="s">
        <v>35</v>
      </c>
      <c r="X135" t="s">
        <v>36</v>
      </c>
      <c r="Y135" t="s">
        <v>37</v>
      </c>
      <c r="Z135" t="s">
        <v>38</v>
      </c>
      <c r="AA135" t="s">
        <v>39</v>
      </c>
      <c r="AB135" t="s">
        <v>40</v>
      </c>
      <c r="AC135" t="s">
        <v>41</v>
      </c>
      <c r="AD135" t="s">
        <v>42</v>
      </c>
      <c r="AE135" t="s">
        <v>43</v>
      </c>
      <c r="AF135" t="s">
        <v>44</v>
      </c>
      <c r="AG135" t="s">
        <v>45</v>
      </c>
      <c r="AH135" t="s">
        <v>46</v>
      </c>
      <c r="AI135" t="s">
        <v>47</v>
      </c>
      <c r="AJ135" t="s">
        <v>48</v>
      </c>
      <c r="AK135" t="s">
        <v>49</v>
      </c>
      <c r="AL135" t="s">
        <v>50</v>
      </c>
      <c r="AM135" t="s">
        <v>51</v>
      </c>
    </row>
    <row r="136" spans="1:39" x14ac:dyDescent="0.35">
      <c r="A136" t="s">
        <v>3</v>
      </c>
      <c r="B136" t="s">
        <v>488</v>
      </c>
      <c r="C136">
        <v>1119</v>
      </c>
      <c r="D136" t="s">
        <v>109</v>
      </c>
      <c r="E136" t="s">
        <v>489</v>
      </c>
      <c r="F136" t="s">
        <v>161</v>
      </c>
      <c r="G136" t="s">
        <v>109</v>
      </c>
      <c r="H136" t="s">
        <v>137</v>
      </c>
      <c r="I136" t="s">
        <v>61</v>
      </c>
      <c r="J136" t="s">
        <v>306</v>
      </c>
      <c r="K136" t="s">
        <v>490</v>
      </c>
      <c r="L136" t="s">
        <v>134</v>
      </c>
      <c r="M136" t="s">
        <v>86</v>
      </c>
      <c r="N136" t="s">
        <v>138</v>
      </c>
      <c r="O136" t="s">
        <v>233</v>
      </c>
      <c r="P136" t="s">
        <v>88</v>
      </c>
      <c r="Q136" t="s">
        <v>108</v>
      </c>
      <c r="R136" t="s">
        <v>312</v>
      </c>
      <c r="S136" t="s">
        <v>89</v>
      </c>
      <c r="T136" t="s">
        <v>186</v>
      </c>
      <c r="U136" t="s">
        <v>416</v>
      </c>
      <c r="V136" t="s">
        <v>240</v>
      </c>
      <c r="W136" t="s">
        <v>130</v>
      </c>
      <c r="X136" t="s">
        <v>78</v>
      </c>
      <c r="Y136" t="s">
        <v>76</v>
      </c>
      <c r="Z136" t="s">
        <v>103</v>
      </c>
      <c r="AA136" t="s">
        <v>75</v>
      </c>
      <c r="AB136" t="s">
        <v>94</v>
      </c>
      <c r="AC136" t="s">
        <v>150</v>
      </c>
      <c r="AD136" t="s">
        <v>107</v>
      </c>
      <c r="AE136" t="s">
        <v>68</v>
      </c>
      <c r="AF136" t="s">
        <v>77</v>
      </c>
      <c r="AG136" t="s">
        <v>73</v>
      </c>
      <c r="AH136" t="s">
        <v>68</v>
      </c>
      <c r="AI136" t="s">
        <v>77</v>
      </c>
      <c r="AJ136" t="s">
        <v>94</v>
      </c>
      <c r="AK136" t="s">
        <v>198</v>
      </c>
      <c r="AL136" t="s">
        <v>71</v>
      </c>
      <c r="AM136" t="s">
        <v>474</v>
      </c>
    </row>
    <row r="137" spans="1:39" x14ac:dyDescent="0.35">
      <c r="A137" t="s">
        <v>3</v>
      </c>
      <c r="B137" t="s">
        <v>491</v>
      </c>
      <c r="C137">
        <v>910</v>
      </c>
      <c r="D137" t="s">
        <v>121</v>
      </c>
      <c r="E137" t="s">
        <v>331</v>
      </c>
      <c r="F137" t="s">
        <v>264</v>
      </c>
      <c r="G137" t="s">
        <v>99</v>
      </c>
      <c r="H137" t="s">
        <v>216</v>
      </c>
      <c r="I137" t="s">
        <v>102</v>
      </c>
      <c r="J137" t="s">
        <v>115</v>
      </c>
      <c r="K137" t="s">
        <v>394</v>
      </c>
      <c r="L137" t="s">
        <v>114</v>
      </c>
      <c r="M137" t="s">
        <v>138</v>
      </c>
      <c r="N137" t="s">
        <v>94</v>
      </c>
      <c r="O137" t="s">
        <v>320</v>
      </c>
      <c r="P137" t="s">
        <v>70</v>
      </c>
      <c r="Q137" t="s">
        <v>132</v>
      </c>
      <c r="R137" t="s">
        <v>196</v>
      </c>
      <c r="S137" t="s">
        <v>260</v>
      </c>
      <c r="T137" t="s">
        <v>78</v>
      </c>
      <c r="U137" t="s">
        <v>386</v>
      </c>
      <c r="V137" t="s">
        <v>149</v>
      </c>
      <c r="W137" t="s">
        <v>65</v>
      </c>
      <c r="X137" t="s">
        <v>78</v>
      </c>
      <c r="Y137" t="s">
        <v>107</v>
      </c>
      <c r="Z137" t="s">
        <v>142</v>
      </c>
      <c r="AA137" t="s">
        <v>94</v>
      </c>
      <c r="AB137" t="s">
        <v>150</v>
      </c>
      <c r="AC137" t="s">
        <v>80</v>
      </c>
      <c r="AD137" t="s">
        <v>106</v>
      </c>
      <c r="AE137" t="s">
        <v>106</v>
      </c>
      <c r="AF137" t="s">
        <v>106</v>
      </c>
      <c r="AG137" t="s">
        <v>107</v>
      </c>
      <c r="AH137" t="s">
        <v>75</v>
      </c>
      <c r="AI137" t="s">
        <v>77</v>
      </c>
      <c r="AJ137" t="s">
        <v>107</v>
      </c>
      <c r="AK137" t="s">
        <v>104</v>
      </c>
      <c r="AL137" t="s">
        <v>80</v>
      </c>
      <c r="AM137" t="s">
        <v>476</v>
      </c>
    </row>
    <row r="138" spans="1:39" x14ac:dyDescent="0.35">
      <c r="A138" t="s">
        <v>4</v>
      </c>
      <c r="B138" t="s">
        <v>488</v>
      </c>
      <c r="C138">
        <v>1945</v>
      </c>
      <c r="D138" t="s">
        <v>291</v>
      </c>
      <c r="E138" t="s">
        <v>492</v>
      </c>
      <c r="F138" t="s">
        <v>56</v>
      </c>
      <c r="G138" t="s">
        <v>121</v>
      </c>
      <c r="H138" t="s">
        <v>80</v>
      </c>
      <c r="I138" t="s">
        <v>164</v>
      </c>
      <c r="J138" t="s">
        <v>171</v>
      </c>
      <c r="K138" t="s">
        <v>377</v>
      </c>
      <c r="L138" t="s">
        <v>262</v>
      </c>
      <c r="M138" t="s">
        <v>93</v>
      </c>
      <c r="N138" t="s">
        <v>122</v>
      </c>
      <c r="O138" t="s">
        <v>139</v>
      </c>
      <c r="P138" t="s">
        <v>260</v>
      </c>
      <c r="Q138" t="s">
        <v>72</v>
      </c>
      <c r="R138" t="s">
        <v>82</v>
      </c>
      <c r="S138" t="s">
        <v>286</v>
      </c>
      <c r="T138" t="s">
        <v>75</v>
      </c>
      <c r="U138" t="s">
        <v>8</v>
      </c>
      <c r="V138" t="s">
        <v>290</v>
      </c>
      <c r="W138" t="s">
        <v>74</v>
      </c>
      <c r="X138" t="s">
        <v>78</v>
      </c>
      <c r="Y138" t="s">
        <v>76</v>
      </c>
      <c r="Z138" t="s">
        <v>151</v>
      </c>
      <c r="AA138" t="s">
        <v>138</v>
      </c>
      <c r="AB138" t="s">
        <v>150</v>
      </c>
      <c r="AC138" t="s">
        <v>94</v>
      </c>
      <c r="AD138" t="s">
        <v>73</v>
      </c>
      <c r="AE138" t="s">
        <v>76</v>
      </c>
      <c r="AF138" t="s">
        <v>73</v>
      </c>
      <c r="AG138" t="s">
        <v>76</v>
      </c>
      <c r="AH138" t="s">
        <v>77</v>
      </c>
      <c r="AI138" t="s">
        <v>75</v>
      </c>
      <c r="AJ138" t="s">
        <v>149</v>
      </c>
      <c r="AK138" t="s">
        <v>72</v>
      </c>
      <c r="AL138" t="s">
        <v>75</v>
      </c>
      <c r="AM138" t="s">
        <v>493</v>
      </c>
    </row>
    <row r="139" spans="1:39" x14ac:dyDescent="0.35">
      <c r="A139" t="s">
        <v>4</v>
      </c>
      <c r="B139" t="s">
        <v>491</v>
      </c>
      <c r="C139">
        <v>1331</v>
      </c>
      <c r="D139" t="s">
        <v>494</v>
      </c>
      <c r="E139" t="s">
        <v>365</v>
      </c>
      <c r="F139" t="s">
        <v>161</v>
      </c>
      <c r="G139" t="s">
        <v>244</v>
      </c>
      <c r="H139" t="s">
        <v>93</v>
      </c>
      <c r="I139" t="s">
        <v>177</v>
      </c>
      <c r="J139" t="s">
        <v>455</v>
      </c>
      <c r="K139" t="s">
        <v>409</v>
      </c>
      <c r="L139" t="s">
        <v>218</v>
      </c>
      <c r="M139" t="s">
        <v>75</v>
      </c>
      <c r="N139" t="s">
        <v>151</v>
      </c>
      <c r="O139" t="s">
        <v>209</v>
      </c>
      <c r="P139" t="s">
        <v>133</v>
      </c>
      <c r="Q139" t="s">
        <v>168</v>
      </c>
      <c r="R139" t="s">
        <v>272</v>
      </c>
      <c r="S139" t="s">
        <v>217</v>
      </c>
      <c r="T139" t="s">
        <v>150</v>
      </c>
      <c r="U139" t="s">
        <v>162</v>
      </c>
      <c r="V139" t="s">
        <v>307</v>
      </c>
      <c r="W139" t="s">
        <v>62</v>
      </c>
      <c r="X139" t="s">
        <v>105</v>
      </c>
      <c r="Y139" t="s">
        <v>76</v>
      </c>
      <c r="Z139" t="s">
        <v>72</v>
      </c>
      <c r="AA139" t="s">
        <v>88</v>
      </c>
      <c r="AB139" t="s">
        <v>68</v>
      </c>
      <c r="AC139" t="s">
        <v>94</v>
      </c>
      <c r="AD139" t="s">
        <v>76</v>
      </c>
      <c r="AE139" t="s">
        <v>77</v>
      </c>
      <c r="AF139" t="s">
        <v>94</v>
      </c>
      <c r="AG139" t="s">
        <v>106</v>
      </c>
      <c r="AH139" t="s">
        <v>79</v>
      </c>
      <c r="AI139" t="s">
        <v>79</v>
      </c>
      <c r="AJ139" t="s">
        <v>138</v>
      </c>
      <c r="AK139" t="s">
        <v>80</v>
      </c>
      <c r="AL139" t="s">
        <v>79</v>
      </c>
      <c r="AM139" t="s">
        <v>152</v>
      </c>
    </row>
    <row r="140" spans="1:39" x14ac:dyDescent="0.35">
      <c r="A140" t="s">
        <v>5</v>
      </c>
      <c r="B140" t="s">
        <v>488</v>
      </c>
      <c r="C140">
        <v>2083</v>
      </c>
      <c r="D140" t="s">
        <v>99</v>
      </c>
      <c r="E140" t="s">
        <v>495</v>
      </c>
      <c r="F140" t="s">
        <v>161</v>
      </c>
      <c r="G140" t="s">
        <v>130</v>
      </c>
      <c r="H140" t="s">
        <v>86</v>
      </c>
      <c r="I140" t="s">
        <v>237</v>
      </c>
      <c r="J140" t="s">
        <v>312</v>
      </c>
      <c r="K140" t="s">
        <v>111</v>
      </c>
      <c r="L140" t="s">
        <v>61</v>
      </c>
      <c r="M140" t="s">
        <v>74</v>
      </c>
      <c r="N140" t="s">
        <v>103</v>
      </c>
      <c r="O140" t="s">
        <v>159</v>
      </c>
      <c r="P140" t="s">
        <v>151</v>
      </c>
      <c r="Q140" t="s">
        <v>72</v>
      </c>
      <c r="R140" t="s">
        <v>117</v>
      </c>
      <c r="S140" t="s">
        <v>136</v>
      </c>
      <c r="T140" t="s">
        <v>71</v>
      </c>
      <c r="U140" t="s">
        <v>386</v>
      </c>
      <c r="V140" t="s">
        <v>70</v>
      </c>
      <c r="W140" t="s">
        <v>63</v>
      </c>
      <c r="X140" t="s">
        <v>55</v>
      </c>
      <c r="Y140" t="s">
        <v>76</v>
      </c>
      <c r="Z140" t="s">
        <v>186</v>
      </c>
      <c r="AA140" t="s">
        <v>150</v>
      </c>
      <c r="AB140" t="s">
        <v>71</v>
      </c>
      <c r="AC140" t="s">
        <v>150</v>
      </c>
      <c r="AD140" t="s">
        <v>77</v>
      </c>
      <c r="AE140" t="s">
        <v>150</v>
      </c>
      <c r="AF140" t="s">
        <v>73</v>
      </c>
      <c r="AG140" t="s">
        <v>68</v>
      </c>
      <c r="AH140" t="s">
        <v>107</v>
      </c>
      <c r="AI140" t="s">
        <v>107</v>
      </c>
      <c r="AJ140" t="s">
        <v>73</v>
      </c>
      <c r="AK140" t="s">
        <v>104</v>
      </c>
      <c r="AL140" t="s">
        <v>78</v>
      </c>
      <c r="AM140" t="s">
        <v>232</v>
      </c>
    </row>
    <row r="141" spans="1:39" x14ac:dyDescent="0.35">
      <c r="A141" t="s">
        <v>5</v>
      </c>
      <c r="B141" t="s">
        <v>491</v>
      </c>
      <c r="C141">
        <v>1383</v>
      </c>
      <c r="D141" t="s">
        <v>218</v>
      </c>
      <c r="E141" t="s">
        <v>496</v>
      </c>
      <c r="F141" t="s">
        <v>109</v>
      </c>
      <c r="G141" t="s">
        <v>225</v>
      </c>
      <c r="H141" t="s">
        <v>175</v>
      </c>
      <c r="I141" t="s">
        <v>87</v>
      </c>
      <c r="J141" t="s">
        <v>174</v>
      </c>
      <c r="K141" t="s">
        <v>497</v>
      </c>
      <c r="L141" t="s">
        <v>225</v>
      </c>
      <c r="M141" t="s">
        <v>122</v>
      </c>
      <c r="N141" t="s">
        <v>198</v>
      </c>
      <c r="O141" t="s">
        <v>174</v>
      </c>
      <c r="P141" t="s">
        <v>80</v>
      </c>
      <c r="Q141" t="s">
        <v>108</v>
      </c>
      <c r="R141" t="s">
        <v>262</v>
      </c>
      <c r="S141" t="s">
        <v>61</v>
      </c>
      <c r="T141" t="s">
        <v>106</v>
      </c>
      <c r="U141" t="s">
        <v>278</v>
      </c>
      <c r="V141" t="s">
        <v>194</v>
      </c>
      <c r="W141" t="s">
        <v>55</v>
      </c>
      <c r="X141" t="s">
        <v>105</v>
      </c>
      <c r="Y141" t="s">
        <v>76</v>
      </c>
      <c r="Z141" t="s">
        <v>81</v>
      </c>
      <c r="AA141" t="s">
        <v>77</v>
      </c>
      <c r="AB141" t="s">
        <v>94</v>
      </c>
      <c r="AC141" t="s">
        <v>150</v>
      </c>
      <c r="AD141" t="s">
        <v>76</v>
      </c>
      <c r="AE141" t="s">
        <v>106</v>
      </c>
      <c r="AF141" t="s">
        <v>106</v>
      </c>
      <c r="AG141" t="s">
        <v>79</v>
      </c>
      <c r="AH141" t="s">
        <v>88</v>
      </c>
      <c r="AI141" t="s">
        <v>150</v>
      </c>
      <c r="AJ141" t="s">
        <v>78</v>
      </c>
      <c r="AK141" t="s">
        <v>133</v>
      </c>
      <c r="AL141" t="s">
        <v>108</v>
      </c>
      <c r="AM141" t="s">
        <v>318</v>
      </c>
    </row>
    <row r="142" spans="1:39" x14ac:dyDescent="0.35">
      <c r="A142" t="s">
        <v>6</v>
      </c>
      <c r="B142" t="s">
        <v>488</v>
      </c>
      <c r="C142">
        <v>805</v>
      </c>
      <c r="D142" t="s">
        <v>263</v>
      </c>
      <c r="E142" t="s">
        <v>169</v>
      </c>
      <c r="F142" t="s">
        <v>119</v>
      </c>
      <c r="G142" t="s">
        <v>62</v>
      </c>
      <c r="H142" t="s">
        <v>104</v>
      </c>
      <c r="I142" t="s">
        <v>226</v>
      </c>
      <c r="J142" t="s">
        <v>139</v>
      </c>
      <c r="K142" t="s">
        <v>474</v>
      </c>
      <c r="L142" t="s">
        <v>126</v>
      </c>
      <c r="M142" t="s">
        <v>179</v>
      </c>
      <c r="N142" t="s">
        <v>94</v>
      </c>
      <c r="O142" t="s">
        <v>124</v>
      </c>
      <c r="P142" t="s">
        <v>84</v>
      </c>
      <c r="Q142" t="s">
        <v>104</v>
      </c>
      <c r="R142" t="s">
        <v>236</v>
      </c>
      <c r="S142" t="s">
        <v>221</v>
      </c>
      <c r="T142" t="s">
        <v>100</v>
      </c>
      <c r="U142" t="s">
        <v>262</v>
      </c>
      <c r="V142" t="s">
        <v>237</v>
      </c>
      <c r="W142" t="s">
        <v>173</v>
      </c>
      <c r="X142" t="s">
        <v>55</v>
      </c>
      <c r="Y142" t="s">
        <v>76</v>
      </c>
      <c r="Z142" t="s">
        <v>173</v>
      </c>
      <c r="AA142" t="s">
        <v>100</v>
      </c>
      <c r="AB142" t="s">
        <v>78</v>
      </c>
      <c r="AC142" t="s">
        <v>71</v>
      </c>
      <c r="AD142" t="s">
        <v>76</v>
      </c>
      <c r="AE142" t="s">
        <v>106</v>
      </c>
      <c r="AF142" t="s">
        <v>94</v>
      </c>
      <c r="AG142" t="s">
        <v>75</v>
      </c>
      <c r="AH142" t="s">
        <v>79</v>
      </c>
      <c r="AI142" t="s">
        <v>63</v>
      </c>
      <c r="AJ142" t="s">
        <v>103</v>
      </c>
      <c r="AK142" t="s">
        <v>150</v>
      </c>
      <c r="AL142" t="s">
        <v>94</v>
      </c>
      <c r="AM142" t="s">
        <v>123</v>
      </c>
    </row>
    <row r="143" spans="1:39" x14ac:dyDescent="0.35">
      <c r="A143" t="s">
        <v>6</v>
      </c>
      <c r="B143" t="s">
        <v>491</v>
      </c>
      <c r="C143">
        <v>626</v>
      </c>
      <c r="D143" t="s">
        <v>326</v>
      </c>
      <c r="E143" t="s">
        <v>498</v>
      </c>
      <c r="F143" t="s">
        <v>97</v>
      </c>
      <c r="G143" t="s">
        <v>137</v>
      </c>
      <c r="H143" t="s">
        <v>70</v>
      </c>
      <c r="I143" t="s">
        <v>299</v>
      </c>
      <c r="J143" t="s">
        <v>164</v>
      </c>
      <c r="K143" t="s">
        <v>458</v>
      </c>
      <c r="L143" t="s">
        <v>89</v>
      </c>
      <c r="M143" t="s">
        <v>194</v>
      </c>
      <c r="N143" t="s">
        <v>71</v>
      </c>
      <c r="O143" t="s">
        <v>208</v>
      </c>
      <c r="P143" t="s">
        <v>72</v>
      </c>
      <c r="Q143" t="s">
        <v>217</v>
      </c>
      <c r="R143" t="s">
        <v>282</v>
      </c>
      <c r="S143" t="s">
        <v>119</v>
      </c>
      <c r="T143" t="s">
        <v>104</v>
      </c>
      <c r="U143" t="s">
        <v>386</v>
      </c>
      <c r="V143" t="s">
        <v>87</v>
      </c>
      <c r="W143" t="s">
        <v>194</v>
      </c>
      <c r="X143" t="s">
        <v>94</v>
      </c>
      <c r="Y143" t="s">
        <v>107</v>
      </c>
      <c r="Z143" t="s">
        <v>100</v>
      </c>
      <c r="AA143" t="s">
        <v>71</v>
      </c>
      <c r="AB143" t="s">
        <v>138</v>
      </c>
      <c r="AC143" t="s">
        <v>93</v>
      </c>
      <c r="AD143" t="s">
        <v>107</v>
      </c>
      <c r="AE143" t="s">
        <v>73</v>
      </c>
      <c r="AF143" t="s">
        <v>138</v>
      </c>
      <c r="AG143" t="s">
        <v>106</v>
      </c>
      <c r="AH143" t="s">
        <v>68</v>
      </c>
      <c r="AI143" t="s">
        <v>63</v>
      </c>
      <c r="AJ143" t="s">
        <v>63</v>
      </c>
      <c r="AK143" t="s">
        <v>100</v>
      </c>
      <c r="AL143" t="s">
        <v>55</v>
      </c>
      <c r="AM143" t="s">
        <v>499</v>
      </c>
    </row>
    <row r="144" spans="1:39" x14ac:dyDescent="0.35">
      <c r="A144" t="s">
        <v>7</v>
      </c>
      <c r="B144" t="s">
        <v>488</v>
      </c>
      <c r="C144">
        <v>1724</v>
      </c>
      <c r="D144" t="s">
        <v>196</v>
      </c>
      <c r="E144" t="s">
        <v>375</v>
      </c>
      <c r="F144" t="s">
        <v>67</v>
      </c>
      <c r="G144" t="s">
        <v>278</v>
      </c>
      <c r="H144" t="s">
        <v>137</v>
      </c>
      <c r="I144" t="s">
        <v>264</v>
      </c>
      <c r="J144" t="s">
        <v>158</v>
      </c>
      <c r="K144" t="s">
        <v>111</v>
      </c>
      <c r="L144" t="s">
        <v>134</v>
      </c>
      <c r="M144" t="s">
        <v>151</v>
      </c>
      <c r="N144" t="s">
        <v>94</v>
      </c>
      <c r="O144" t="s">
        <v>148</v>
      </c>
      <c r="P144" t="s">
        <v>130</v>
      </c>
      <c r="Q144" t="s">
        <v>108</v>
      </c>
      <c r="R144" t="s">
        <v>271</v>
      </c>
      <c r="S144" t="s">
        <v>290</v>
      </c>
      <c r="T144" t="s">
        <v>93</v>
      </c>
      <c r="U144" t="s">
        <v>364</v>
      </c>
      <c r="V144" t="s">
        <v>62</v>
      </c>
      <c r="W144" t="s">
        <v>57</v>
      </c>
      <c r="X144" t="s">
        <v>105</v>
      </c>
      <c r="Y144" t="s">
        <v>76</v>
      </c>
      <c r="Z144" t="s">
        <v>55</v>
      </c>
      <c r="AA144" t="s">
        <v>75</v>
      </c>
      <c r="AB144" t="s">
        <v>93</v>
      </c>
      <c r="AC144" t="s">
        <v>150</v>
      </c>
      <c r="AD144" t="s">
        <v>76</v>
      </c>
      <c r="AE144" t="s">
        <v>81</v>
      </c>
      <c r="AF144" t="s">
        <v>78</v>
      </c>
      <c r="AG144" t="s">
        <v>75</v>
      </c>
      <c r="AH144" t="s">
        <v>78</v>
      </c>
      <c r="AI144" t="s">
        <v>73</v>
      </c>
      <c r="AJ144" t="s">
        <v>73</v>
      </c>
      <c r="AK144" t="s">
        <v>93</v>
      </c>
      <c r="AL144" t="s">
        <v>77</v>
      </c>
      <c r="AM144" t="s">
        <v>196</v>
      </c>
    </row>
    <row r="145" spans="1:39" x14ac:dyDescent="0.35">
      <c r="A145" t="s">
        <v>7</v>
      </c>
      <c r="B145" t="s">
        <v>491</v>
      </c>
      <c r="C145">
        <v>1522</v>
      </c>
      <c r="D145" t="s">
        <v>207</v>
      </c>
      <c r="E145" t="s">
        <v>500</v>
      </c>
      <c r="F145" t="s">
        <v>216</v>
      </c>
      <c r="G145" t="s">
        <v>163</v>
      </c>
      <c r="H145" t="s">
        <v>104</v>
      </c>
      <c r="I145" t="s">
        <v>84</v>
      </c>
      <c r="J145" t="s">
        <v>148</v>
      </c>
      <c r="K145" t="s">
        <v>115</v>
      </c>
      <c r="L145" t="s">
        <v>264</v>
      </c>
      <c r="M145" t="s">
        <v>173</v>
      </c>
      <c r="N145" t="s">
        <v>138</v>
      </c>
      <c r="O145" t="s">
        <v>282</v>
      </c>
      <c r="P145" t="s">
        <v>100</v>
      </c>
      <c r="Q145" t="s">
        <v>121</v>
      </c>
      <c r="R145" t="s">
        <v>378</v>
      </c>
      <c r="S145" t="s">
        <v>61</v>
      </c>
      <c r="T145" t="s">
        <v>74</v>
      </c>
      <c r="U145" t="s">
        <v>236</v>
      </c>
      <c r="V145" t="s">
        <v>179</v>
      </c>
      <c r="W145" t="s">
        <v>108</v>
      </c>
      <c r="X145" t="s">
        <v>79</v>
      </c>
      <c r="Y145" t="s">
        <v>76</v>
      </c>
      <c r="Z145" t="s">
        <v>186</v>
      </c>
      <c r="AA145" t="s">
        <v>81</v>
      </c>
      <c r="AB145" t="s">
        <v>100</v>
      </c>
      <c r="AC145" t="s">
        <v>105</v>
      </c>
      <c r="AD145" t="s">
        <v>76</v>
      </c>
      <c r="AE145" t="s">
        <v>100</v>
      </c>
      <c r="AF145" t="s">
        <v>62</v>
      </c>
      <c r="AG145" t="s">
        <v>77</v>
      </c>
      <c r="AH145" t="s">
        <v>71</v>
      </c>
      <c r="AI145" t="s">
        <v>106</v>
      </c>
      <c r="AJ145" t="s">
        <v>107</v>
      </c>
      <c r="AK145" t="s">
        <v>104</v>
      </c>
      <c r="AL145" t="s">
        <v>122</v>
      </c>
      <c r="AM145" t="s">
        <v>324</v>
      </c>
    </row>
    <row r="146" spans="1:39" x14ac:dyDescent="0.35">
      <c r="A146" t="s">
        <v>241</v>
      </c>
      <c r="B146" t="s">
        <v>488</v>
      </c>
      <c r="C146">
        <v>7676</v>
      </c>
      <c r="D146" t="s">
        <v>229</v>
      </c>
      <c r="E146" t="s">
        <v>501</v>
      </c>
      <c r="F146" t="s">
        <v>264</v>
      </c>
      <c r="G146" t="s">
        <v>161</v>
      </c>
      <c r="H146" t="s">
        <v>103</v>
      </c>
      <c r="I146" t="s">
        <v>188</v>
      </c>
      <c r="J146" t="s">
        <v>494</v>
      </c>
      <c r="K146" t="s">
        <v>365</v>
      </c>
      <c r="L146" t="s">
        <v>135</v>
      </c>
      <c r="M146" t="s">
        <v>151</v>
      </c>
      <c r="N146" t="s">
        <v>186</v>
      </c>
      <c r="O146" t="s">
        <v>238</v>
      </c>
      <c r="P146" t="s">
        <v>88</v>
      </c>
      <c r="Q146" t="s">
        <v>142</v>
      </c>
      <c r="R146" t="s">
        <v>147</v>
      </c>
      <c r="S146" t="s">
        <v>58</v>
      </c>
      <c r="T146" t="s">
        <v>72</v>
      </c>
      <c r="U146" t="s">
        <v>352</v>
      </c>
      <c r="V146" t="s">
        <v>181</v>
      </c>
      <c r="W146" t="s">
        <v>130</v>
      </c>
      <c r="X146" t="s">
        <v>81</v>
      </c>
      <c r="Y146" t="s">
        <v>76</v>
      </c>
      <c r="Z146" t="s">
        <v>122</v>
      </c>
      <c r="AA146" t="s">
        <v>94</v>
      </c>
      <c r="AB146" t="s">
        <v>105</v>
      </c>
      <c r="AC146" t="s">
        <v>75</v>
      </c>
      <c r="AD146" t="s">
        <v>73</v>
      </c>
      <c r="AE146" t="s">
        <v>71</v>
      </c>
      <c r="AF146" t="s">
        <v>79</v>
      </c>
      <c r="AG146" t="s">
        <v>79</v>
      </c>
      <c r="AH146" t="s">
        <v>68</v>
      </c>
      <c r="AI146" t="s">
        <v>79</v>
      </c>
      <c r="AJ146" t="s">
        <v>81</v>
      </c>
      <c r="AK146" t="s">
        <v>93</v>
      </c>
      <c r="AL146" t="s">
        <v>150</v>
      </c>
      <c r="AM146" t="s">
        <v>502</v>
      </c>
    </row>
    <row r="147" spans="1:39" x14ac:dyDescent="0.35">
      <c r="A147" t="s">
        <v>241</v>
      </c>
      <c r="B147" t="s">
        <v>491</v>
      </c>
      <c r="C147">
        <v>5772</v>
      </c>
      <c r="D147" t="s">
        <v>220</v>
      </c>
      <c r="E147" t="s">
        <v>365</v>
      </c>
      <c r="F147" t="s">
        <v>109</v>
      </c>
      <c r="G147" t="s">
        <v>87</v>
      </c>
      <c r="H147" t="s">
        <v>149</v>
      </c>
      <c r="I147" t="s">
        <v>176</v>
      </c>
      <c r="J147" t="s">
        <v>294</v>
      </c>
      <c r="K147" t="s">
        <v>503</v>
      </c>
      <c r="L147" t="s">
        <v>239</v>
      </c>
      <c r="M147" t="s">
        <v>122</v>
      </c>
      <c r="N147" t="s">
        <v>80</v>
      </c>
      <c r="O147" t="s">
        <v>317</v>
      </c>
      <c r="P147" t="s">
        <v>74</v>
      </c>
      <c r="Q147" t="s">
        <v>89</v>
      </c>
      <c r="R147" t="s">
        <v>131</v>
      </c>
      <c r="S147" t="s">
        <v>157</v>
      </c>
      <c r="T147" t="s">
        <v>72</v>
      </c>
      <c r="U147" t="s">
        <v>193</v>
      </c>
      <c r="V147" t="s">
        <v>102</v>
      </c>
      <c r="W147" t="s">
        <v>173</v>
      </c>
      <c r="X147" t="s">
        <v>75</v>
      </c>
      <c r="Y147" t="s">
        <v>76</v>
      </c>
      <c r="Z147" t="s">
        <v>100</v>
      </c>
      <c r="AA147" t="s">
        <v>80</v>
      </c>
      <c r="AB147" t="s">
        <v>105</v>
      </c>
      <c r="AC147" t="s">
        <v>105</v>
      </c>
      <c r="AD147" t="s">
        <v>107</v>
      </c>
      <c r="AE147" t="s">
        <v>75</v>
      </c>
      <c r="AF147" t="s">
        <v>80</v>
      </c>
      <c r="AG147" t="s">
        <v>106</v>
      </c>
      <c r="AH147" t="s">
        <v>138</v>
      </c>
      <c r="AI147" t="s">
        <v>68</v>
      </c>
      <c r="AJ147" t="s">
        <v>71</v>
      </c>
      <c r="AK147" t="s">
        <v>151</v>
      </c>
      <c r="AL147" t="s">
        <v>186</v>
      </c>
      <c r="AM147" t="s">
        <v>248</v>
      </c>
    </row>
    <row r="149" spans="1:39" x14ac:dyDescent="0.35">
      <c r="A149" t="s">
        <v>504</v>
      </c>
    </row>
    <row r="150" spans="1:39" x14ac:dyDescent="0.35">
      <c r="A150" t="s">
        <v>14</v>
      </c>
      <c r="B150" t="s">
        <v>505</v>
      </c>
      <c r="C150" t="s">
        <v>2</v>
      </c>
      <c r="D150" t="s">
        <v>16</v>
      </c>
      <c r="E150" t="s">
        <v>17</v>
      </c>
      <c r="F150" t="s">
        <v>18</v>
      </c>
      <c r="G150" t="s">
        <v>19</v>
      </c>
      <c r="H150" t="s">
        <v>20</v>
      </c>
      <c r="I150" t="s">
        <v>21</v>
      </c>
      <c r="J150" t="s">
        <v>22</v>
      </c>
      <c r="K150" t="s">
        <v>23</v>
      </c>
      <c r="L150" t="s">
        <v>24</v>
      </c>
      <c r="M150" t="s">
        <v>25</v>
      </c>
      <c r="N150" t="s">
        <v>26</v>
      </c>
      <c r="O150" t="s">
        <v>27</v>
      </c>
      <c r="P150" t="s">
        <v>28</v>
      </c>
      <c r="Q150" t="s">
        <v>29</v>
      </c>
      <c r="R150" t="s">
        <v>30</v>
      </c>
      <c r="S150" t="s">
        <v>31</v>
      </c>
      <c r="T150" t="s">
        <v>32</v>
      </c>
      <c r="U150" t="s">
        <v>33</v>
      </c>
      <c r="V150" t="s">
        <v>34</v>
      </c>
      <c r="W150" t="s">
        <v>35</v>
      </c>
      <c r="X150" t="s">
        <v>36</v>
      </c>
      <c r="Y150" t="s">
        <v>37</v>
      </c>
      <c r="Z150" t="s">
        <v>38</v>
      </c>
      <c r="AA150" t="s">
        <v>39</v>
      </c>
      <c r="AB150" t="s">
        <v>40</v>
      </c>
      <c r="AC150" t="s">
        <v>41</v>
      </c>
      <c r="AD150" t="s">
        <v>42</v>
      </c>
      <c r="AE150" t="s">
        <v>43</v>
      </c>
      <c r="AF150" t="s">
        <v>44</v>
      </c>
      <c r="AG150" t="s">
        <v>45</v>
      </c>
      <c r="AH150" t="s">
        <v>46</v>
      </c>
      <c r="AI150" t="s">
        <v>47</v>
      </c>
      <c r="AJ150" t="s">
        <v>48</v>
      </c>
      <c r="AK150" t="s">
        <v>49</v>
      </c>
      <c r="AL150" t="s">
        <v>50</v>
      </c>
      <c r="AM150" t="s">
        <v>51</v>
      </c>
    </row>
    <row r="151" spans="1:39" x14ac:dyDescent="0.35">
      <c r="A151" t="s">
        <v>3</v>
      </c>
      <c r="B151" t="s">
        <v>506</v>
      </c>
      <c r="C151">
        <v>580</v>
      </c>
      <c r="D151" t="s">
        <v>355</v>
      </c>
      <c r="E151" t="s">
        <v>301</v>
      </c>
      <c r="F151" t="s">
        <v>278</v>
      </c>
      <c r="G151" t="s">
        <v>67</v>
      </c>
      <c r="H151" t="s">
        <v>442</v>
      </c>
      <c r="I151" t="s">
        <v>278</v>
      </c>
      <c r="J151" t="s">
        <v>140</v>
      </c>
      <c r="K151" t="s">
        <v>253</v>
      </c>
      <c r="L151" t="s">
        <v>299</v>
      </c>
      <c r="M151" t="s">
        <v>186</v>
      </c>
      <c r="N151" t="s">
        <v>100</v>
      </c>
      <c r="O151" t="s">
        <v>373</v>
      </c>
      <c r="P151" t="s">
        <v>87</v>
      </c>
      <c r="Q151" t="s">
        <v>119</v>
      </c>
      <c r="R151" t="s">
        <v>361</v>
      </c>
      <c r="S151" t="s">
        <v>89</v>
      </c>
      <c r="T151" t="s">
        <v>142</v>
      </c>
      <c r="U151" t="s">
        <v>328</v>
      </c>
      <c r="V151" t="s">
        <v>204</v>
      </c>
      <c r="W151" t="s">
        <v>102</v>
      </c>
      <c r="X151" t="s">
        <v>80</v>
      </c>
      <c r="Y151" t="s">
        <v>76</v>
      </c>
      <c r="Z151" t="s">
        <v>62</v>
      </c>
      <c r="AA151" t="s">
        <v>138</v>
      </c>
      <c r="AB151" t="s">
        <v>106</v>
      </c>
      <c r="AC151" t="s">
        <v>150</v>
      </c>
      <c r="AD151" t="s">
        <v>76</v>
      </c>
      <c r="AE151" t="s">
        <v>75</v>
      </c>
      <c r="AF151" t="s">
        <v>79</v>
      </c>
      <c r="AG151" t="s">
        <v>107</v>
      </c>
      <c r="AH151" t="s">
        <v>68</v>
      </c>
      <c r="AI151" t="s">
        <v>106</v>
      </c>
      <c r="AJ151" t="s">
        <v>63</v>
      </c>
      <c r="AK151" t="s">
        <v>63</v>
      </c>
      <c r="AL151" t="s">
        <v>150</v>
      </c>
      <c r="AM151" t="s">
        <v>497</v>
      </c>
    </row>
    <row r="152" spans="1:39" x14ac:dyDescent="0.35">
      <c r="A152" t="s">
        <v>3</v>
      </c>
      <c r="B152" t="s">
        <v>507</v>
      </c>
      <c r="C152">
        <v>538</v>
      </c>
      <c r="D152" t="s">
        <v>194</v>
      </c>
      <c r="E152" t="s">
        <v>259</v>
      </c>
      <c r="F152" t="s">
        <v>72</v>
      </c>
      <c r="G152" t="s">
        <v>96</v>
      </c>
      <c r="H152" t="s">
        <v>80</v>
      </c>
      <c r="I152" t="s">
        <v>58</v>
      </c>
      <c r="J152" t="s">
        <v>292</v>
      </c>
      <c r="K152" t="s">
        <v>508</v>
      </c>
      <c r="L152" t="s">
        <v>204</v>
      </c>
      <c r="M152" t="s">
        <v>163</v>
      </c>
      <c r="N152" t="s">
        <v>71</v>
      </c>
      <c r="O152" t="s">
        <v>352</v>
      </c>
      <c r="P152" t="s">
        <v>122</v>
      </c>
      <c r="Q152" t="s">
        <v>77</v>
      </c>
      <c r="R152" t="s">
        <v>256</v>
      </c>
      <c r="S152" t="s">
        <v>314</v>
      </c>
      <c r="T152" t="s">
        <v>81</v>
      </c>
      <c r="U152" t="s">
        <v>156</v>
      </c>
      <c r="V152" t="s">
        <v>163</v>
      </c>
      <c r="W152" t="s">
        <v>107</v>
      </c>
      <c r="X152" t="s">
        <v>79</v>
      </c>
      <c r="Y152" t="s">
        <v>76</v>
      </c>
      <c r="Z152" t="s">
        <v>173</v>
      </c>
      <c r="AA152" t="s">
        <v>77</v>
      </c>
      <c r="AB152" t="s">
        <v>100</v>
      </c>
      <c r="AC152" t="s">
        <v>75</v>
      </c>
      <c r="AD152" t="s">
        <v>106</v>
      </c>
      <c r="AE152" t="s">
        <v>77</v>
      </c>
      <c r="AF152" t="s">
        <v>73</v>
      </c>
      <c r="AG152" t="s">
        <v>77</v>
      </c>
      <c r="AH152" t="s">
        <v>71</v>
      </c>
      <c r="AI152" t="s">
        <v>68</v>
      </c>
      <c r="AJ152" t="s">
        <v>106</v>
      </c>
      <c r="AK152" t="s">
        <v>179</v>
      </c>
      <c r="AL152" t="s">
        <v>68</v>
      </c>
      <c r="AM152" t="s">
        <v>222</v>
      </c>
    </row>
    <row r="153" spans="1:39" x14ac:dyDescent="0.35">
      <c r="A153" t="s">
        <v>3</v>
      </c>
      <c r="B153" t="s">
        <v>509</v>
      </c>
      <c r="C153">
        <v>513</v>
      </c>
      <c r="D153" t="s">
        <v>240</v>
      </c>
      <c r="E153" t="s">
        <v>339</v>
      </c>
      <c r="F153" t="s">
        <v>307</v>
      </c>
      <c r="G153" t="s">
        <v>132</v>
      </c>
      <c r="H153" t="s">
        <v>314</v>
      </c>
      <c r="I153" t="s">
        <v>97</v>
      </c>
      <c r="J153" t="s">
        <v>219</v>
      </c>
      <c r="K153" t="s">
        <v>283</v>
      </c>
      <c r="L153" t="s">
        <v>366</v>
      </c>
      <c r="M153" t="s">
        <v>75</v>
      </c>
      <c r="N153" t="s">
        <v>138</v>
      </c>
      <c r="O153" t="s">
        <v>199</v>
      </c>
      <c r="P153" t="s">
        <v>70</v>
      </c>
      <c r="Q153" t="s">
        <v>132</v>
      </c>
      <c r="R153" t="s">
        <v>101</v>
      </c>
      <c r="S153" t="s">
        <v>176</v>
      </c>
      <c r="T153" t="s">
        <v>75</v>
      </c>
      <c r="U153" t="s">
        <v>210</v>
      </c>
      <c r="V153" t="s">
        <v>88</v>
      </c>
      <c r="W153" t="s">
        <v>217</v>
      </c>
      <c r="X153" t="s">
        <v>138</v>
      </c>
      <c r="Y153" t="s">
        <v>73</v>
      </c>
      <c r="Z153" t="s">
        <v>130</v>
      </c>
      <c r="AA153" t="s">
        <v>75</v>
      </c>
      <c r="AB153" t="s">
        <v>75</v>
      </c>
      <c r="AC153" t="s">
        <v>122</v>
      </c>
      <c r="AD153" t="s">
        <v>68</v>
      </c>
      <c r="AE153" t="s">
        <v>79</v>
      </c>
      <c r="AF153" t="s">
        <v>73</v>
      </c>
      <c r="AG153" t="s">
        <v>73</v>
      </c>
      <c r="AH153" t="s">
        <v>68</v>
      </c>
      <c r="AI153" t="s">
        <v>68</v>
      </c>
      <c r="AJ153" t="s">
        <v>76</v>
      </c>
      <c r="AK153" t="s">
        <v>179</v>
      </c>
      <c r="AL153" t="s">
        <v>100</v>
      </c>
      <c r="AM153" t="s">
        <v>451</v>
      </c>
    </row>
    <row r="154" spans="1:39" x14ac:dyDescent="0.35">
      <c r="A154" t="s">
        <v>3</v>
      </c>
      <c r="B154" t="s">
        <v>510</v>
      </c>
      <c r="C154">
        <v>397</v>
      </c>
      <c r="D154" t="s">
        <v>216</v>
      </c>
      <c r="E154" t="s">
        <v>511</v>
      </c>
      <c r="F154" t="s">
        <v>63</v>
      </c>
      <c r="G154" t="s">
        <v>109</v>
      </c>
      <c r="H154" t="s">
        <v>122</v>
      </c>
      <c r="I154" t="s">
        <v>216</v>
      </c>
      <c r="J154" t="s">
        <v>499</v>
      </c>
      <c r="K154" t="s">
        <v>512</v>
      </c>
      <c r="L154" t="s">
        <v>237</v>
      </c>
      <c r="M154" t="s">
        <v>186</v>
      </c>
      <c r="N154" t="s">
        <v>68</v>
      </c>
      <c r="O154" t="s">
        <v>252</v>
      </c>
      <c r="P154" t="s">
        <v>70</v>
      </c>
      <c r="Q154" t="s">
        <v>366</v>
      </c>
      <c r="R154" t="s">
        <v>441</v>
      </c>
      <c r="S154" t="s">
        <v>225</v>
      </c>
      <c r="T154" t="s">
        <v>81</v>
      </c>
      <c r="U154" t="s">
        <v>225</v>
      </c>
      <c r="V154" t="s">
        <v>55</v>
      </c>
      <c r="W154" t="s">
        <v>106</v>
      </c>
      <c r="X154" t="s">
        <v>94</v>
      </c>
      <c r="Y154" t="s">
        <v>76</v>
      </c>
      <c r="Z154" t="s">
        <v>100</v>
      </c>
      <c r="AA154" t="s">
        <v>94</v>
      </c>
      <c r="AB154" t="s">
        <v>68</v>
      </c>
      <c r="AC154" t="s">
        <v>79</v>
      </c>
      <c r="AD154" t="s">
        <v>76</v>
      </c>
      <c r="AE154" t="s">
        <v>76</v>
      </c>
      <c r="AF154" t="s">
        <v>77</v>
      </c>
      <c r="AG154" t="s">
        <v>76</v>
      </c>
      <c r="AH154" t="s">
        <v>138</v>
      </c>
      <c r="AI154" t="s">
        <v>76</v>
      </c>
      <c r="AJ154" t="s">
        <v>73</v>
      </c>
      <c r="AK154" t="s">
        <v>100</v>
      </c>
      <c r="AL154" t="s">
        <v>63</v>
      </c>
      <c r="AM154" t="s">
        <v>379</v>
      </c>
    </row>
    <row r="155" spans="1:39" x14ac:dyDescent="0.35">
      <c r="A155" t="s">
        <v>3</v>
      </c>
      <c r="B155" t="s">
        <v>50</v>
      </c>
      <c r="C155">
        <v>1</v>
      </c>
      <c r="D155" t="s">
        <v>76</v>
      </c>
      <c r="E155" t="s">
        <v>395</v>
      </c>
      <c r="F155" t="s">
        <v>76</v>
      </c>
      <c r="G155" t="s">
        <v>76</v>
      </c>
      <c r="H155" t="s">
        <v>76</v>
      </c>
      <c r="I155" t="s">
        <v>76</v>
      </c>
      <c r="J155" t="s">
        <v>395</v>
      </c>
      <c r="K155" t="s">
        <v>395</v>
      </c>
      <c r="L155" t="s">
        <v>395</v>
      </c>
      <c r="M155" t="s">
        <v>76</v>
      </c>
      <c r="N155" t="s">
        <v>76</v>
      </c>
      <c r="O155" t="s">
        <v>76</v>
      </c>
      <c r="P155" t="s">
        <v>395</v>
      </c>
      <c r="Q155" t="s">
        <v>76</v>
      </c>
      <c r="R155" t="s">
        <v>76</v>
      </c>
      <c r="S155" t="s">
        <v>76</v>
      </c>
      <c r="T155" t="s">
        <v>76</v>
      </c>
      <c r="U155" t="s">
        <v>76</v>
      </c>
      <c r="V155" t="s">
        <v>76</v>
      </c>
      <c r="W155" t="s">
        <v>76</v>
      </c>
      <c r="X155" t="s">
        <v>76</v>
      </c>
      <c r="Y155" t="s">
        <v>76</v>
      </c>
      <c r="Z155" t="s">
        <v>76</v>
      </c>
      <c r="AA155" t="s">
        <v>76</v>
      </c>
      <c r="AB155" t="s">
        <v>76</v>
      </c>
      <c r="AC155" t="s">
        <v>76</v>
      </c>
      <c r="AD155" t="s">
        <v>76</v>
      </c>
      <c r="AE155" t="s">
        <v>76</v>
      </c>
      <c r="AF155" t="s">
        <v>76</v>
      </c>
      <c r="AG155" t="s">
        <v>76</v>
      </c>
      <c r="AH155" t="s">
        <v>76</v>
      </c>
      <c r="AI155" t="s">
        <v>76</v>
      </c>
      <c r="AJ155" t="s">
        <v>76</v>
      </c>
      <c r="AK155" t="s">
        <v>76</v>
      </c>
      <c r="AL155" t="s">
        <v>76</v>
      </c>
      <c r="AM155" t="s">
        <v>76</v>
      </c>
    </row>
    <row r="156" spans="1:39" x14ac:dyDescent="0.35">
      <c r="A156" t="s">
        <v>4</v>
      </c>
      <c r="B156" t="s">
        <v>506</v>
      </c>
      <c r="C156">
        <v>924</v>
      </c>
      <c r="D156" t="s">
        <v>296</v>
      </c>
      <c r="E156" t="s">
        <v>513</v>
      </c>
      <c r="F156" t="s">
        <v>199</v>
      </c>
      <c r="G156" t="s">
        <v>442</v>
      </c>
      <c r="H156" t="s">
        <v>142</v>
      </c>
      <c r="I156" t="s">
        <v>366</v>
      </c>
      <c r="J156" t="s">
        <v>166</v>
      </c>
      <c r="K156" t="s">
        <v>321</v>
      </c>
      <c r="L156" t="s">
        <v>166</v>
      </c>
      <c r="M156" t="s">
        <v>149</v>
      </c>
      <c r="N156" t="s">
        <v>104</v>
      </c>
      <c r="O156" t="s">
        <v>252</v>
      </c>
      <c r="P156" t="s">
        <v>204</v>
      </c>
      <c r="Q156" t="s">
        <v>74</v>
      </c>
      <c r="R156" t="s">
        <v>467</v>
      </c>
      <c r="S156" t="s">
        <v>226</v>
      </c>
      <c r="T156" t="s">
        <v>63</v>
      </c>
      <c r="U156" t="s">
        <v>378</v>
      </c>
      <c r="V156" t="s">
        <v>112</v>
      </c>
      <c r="W156" t="s">
        <v>175</v>
      </c>
      <c r="X156" t="s">
        <v>63</v>
      </c>
      <c r="Y156" t="s">
        <v>76</v>
      </c>
      <c r="Z156" t="s">
        <v>86</v>
      </c>
      <c r="AA156" t="s">
        <v>186</v>
      </c>
      <c r="AB156" t="s">
        <v>71</v>
      </c>
      <c r="AC156" t="s">
        <v>72</v>
      </c>
      <c r="AD156" t="s">
        <v>73</v>
      </c>
      <c r="AE156" t="s">
        <v>76</v>
      </c>
      <c r="AF156" t="s">
        <v>77</v>
      </c>
      <c r="AG156" t="s">
        <v>107</v>
      </c>
      <c r="AH156" t="s">
        <v>68</v>
      </c>
      <c r="AI156" t="s">
        <v>75</v>
      </c>
      <c r="AJ156" t="s">
        <v>198</v>
      </c>
      <c r="AK156" t="s">
        <v>186</v>
      </c>
      <c r="AL156" t="s">
        <v>76</v>
      </c>
      <c r="AM156" t="s">
        <v>291</v>
      </c>
    </row>
    <row r="157" spans="1:39" x14ac:dyDescent="0.35">
      <c r="A157" t="s">
        <v>4</v>
      </c>
      <c r="B157" t="s">
        <v>507</v>
      </c>
      <c r="C157">
        <v>1021</v>
      </c>
      <c r="D157" t="s">
        <v>207</v>
      </c>
      <c r="E157" t="s">
        <v>514</v>
      </c>
      <c r="F157" t="s">
        <v>106</v>
      </c>
      <c r="G157" t="s">
        <v>179</v>
      </c>
      <c r="H157" t="s">
        <v>105</v>
      </c>
      <c r="I157" t="s">
        <v>210</v>
      </c>
      <c r="J157" t="s">
        <v>261</v>
      </c>
      <c r="K157" t="s">
        <v>273</v>
      </c>
      <c r="L157" t="s">
        <v>117</v>
      </c>
      <c r="M157" t="s">
        <v>75</v>
      </c>
      <c r="N157" t="s">
        <v>80</v>
      </c>
      <c r="O157" t="s">
        <v>235</v>
      </c>
      <c r="P157" t="s">
        <v>305</v>
      </c>
      <c r="Q157" t="s">
        <v>71</v>
      </c>
      <c r="R157" t="s">
        <v>263</v>
      </c>
      <c r="S157" t="s">
        <v>132</v>
      </c>
      <c r="T157" t="s">
        <v>73</v>
      </c>
      <c r="U157" t="s">
        <v>515</v>
      </c>
      <c r="V157" t="s">
        <v>326</v>
      </c>
      <c r="W157" t="s">
        <v>76</v>
      </c>
      <c r="X157" t="s">
        <v>68</v>
      </c>
      <c r="Y157" t="s">
        <v>76</v>
      </c>
      <c r="Z157" t="s">
        <v>55</v>
      </c>
      <c r="AA157" t="s">
        <v>68</v>
      </c>
      <c r="AB157" t="s">
        <v>94</v>
      </c>
      <c r="AC157" t="s">
        <v>77</v>
      </c>
      <c r="AD157" t="s">
        <v>106</v>
      </c>
      <c r="AE157" t="s">
        <v>76</v>
      </c>
      <c r="AF157" t="s">
        <v>76</v>
      </c>
      <c r="AG157" t="s">
        <v>76</v>
      </c>
      <c r="AH157" t="s">
        <v>107</v>
      </c>
      <c r="AI157" t="s">
        <v>150</v>
      </c>
      <c r="AJ157" t="s">
        <v>88</v>
      </c>
      <c r="AK157" t="s">
        <v>105</v>
      </c>
      <c r="AL157" t="s">
        <v>186</v>
      </c>
      <c r="AM157" t="s">
        <v>131</v>
      </c>
    </row>
    <row r="158" spans="1:39" x14ac:dyDescent="0.35">
      <c r="A158" t="s">
        <v>4</v>
      </c>
      <c r="B158" t="s">
        <v>509</v>
      </c>
      <c r="C158">
        <v>770</v>
      </c>
      <c r="D158" t="s">
        <v>66</v>
      </c>
      <c r="E158" t="s">
        <v>516</v>
      </c>
      <c r="F158" t="s">
        <v>92</v>
      </c>
      <c r="G158" t="s">
        <v>211</v>
      </c>
      <c r="H158" t="s">
        <v>173</v>
      </c>
      <c r="I158" t="s">
        <v>112</v>
      </c>
      <c r="J158" t="s">
        <v>165</v>
      </c>
      <c r="K158" t="s">
        <v>101</v>
      </c>
      <c r="L158" t="s">
        <v>247</v>
      </c>
      <c r="M158" t="s">
        <v>81</v>
      </c>
      <c r="N158" t="s">
        <v>173</v>
      </c>
      <c r="O158" t="s">
        <v>165</v>
      </c>
      <c r="P158" t="s">
        <v>149</v>
      </c>
      <c r="Q158" t="s">
        <v>515</v>
      </c>
      <c r="R158" t="s">
        <v>412</v>
      </c>
      <c r="S158" t="s">
        <v>146</v>
      </c>
      <c r="T158" t="s">
        <v>94</v>
      </c>
      <c r="U158" t="s">
        <v>58</v>
      </c>
      <c r="V158" t="s">
        <v>135</v>
      </c>
      <c r="W158" t="s">
        <v>102</v>
      </c>
      <c r="X158" t="s">
        <v>100</v>
      </c>
      <c r="Y158" t="s">
        <v>76</v>
      </c>
      <c r="Z158" t="s">
        <v>100</v>
      </c>
      <c r="AA158" t="s">
        <v>194</v>
      </c>
      <c r="AB158" t="s">
        <v>79</v>
      </c>
      <c r="AC158" t="s">
        <v>72</v>
      </c>
      <c r="AD158" t="s">
        <v>76</v>
      </c>
      <c r="AE158" t="s">
        <v>68</v>
      </c>
      <c r="AF158" t="s">
        <v>81</v>
      </c>
      <c r="AG158" t="s">
        <v>79</v>
      </c>
      <c r="AH158" t="s">
        <v>79</v>
      </c>
      <c r="AI158" t="s">
        <v>150</v>
      </c>
      <c r="AJ158" t="s">
        <v>55</v>
      </c>
      <c r="AK158" t="s">
        <v>78</v>
      </c>
      <c r="AL158" t="s">
        <v>150</v>
      </c>
      <c r="AM158" t="s">
        <v>263</v>
      </c>
    </row>
    <row r="159" spans="1:39" x14ac:dyDescent="0.35">
      <c r="A159" t="s">
        <v>4</v>
      </c>
      <c r="B159" t="s">
        <v>510</v>
      </c>
      <c r="C159">
        <v>561</v>
      </c>
      <c r="D159" t="s">
        <v>302</v>
      </c>
      <c r="E159" t="s">
        <v>517</v>
      </c>
      <c r="F159" t="s">
        <v>77</v>
      </c>
      <c r="G159" t="s">
        <v>72</v>
      </c>
      <c r="H159" t="s">
        <v>76</v>
      </c>
      <c r="I159" t="s">
        <v>249</v>
      </c>
      <c r="J159" t="s">
        <v>245</v>
      </c>
      <c r="K159" t="s">
        <v>518</v>
      </c>
      <c r="L159" t="s">
        <v>175</v>
      </c>
      <c r="M159" t="s">
        <v>107</v>
      </c>
      <c r="N159" t="s">
        <v>105</v>
      </c>
      <c r="O159" t="s">
        <v>244</v>
      </c>
      <c r="P159" t="s">
        <v>100</v>
      </c>
      <c r="Q159" t="s">
        <v>58</v>
      </c>
      <c r="R159" t="s">
        <v>219</v>
      </c>
      <c r="S159" t="s">
        <v>102</v>
      </c>
      <c r="T159" t="s">
        <v>68</v>
      </c>
      <c r="U159" t="s">
        <v>116</v>
      </c>
      <c r="V159" t="s">
        <v>211</v>
      </c>
      <c r="W159" t="s">
        <v>75</v>
      </c>
      <c r="X159" t="s">
        <v>76</v>
      </c>
      <c r="Y159" t="s">
        <v>76</v>
      </c>
      <c r="Z159" t="s">
        <v>94</v>
      </c>
      <c r="AA159" t="s">
        <v>244</v>
      </c>
      <c r="AB159" t="s">
        <v>75</v>
      </c>
      <c r="AC159" t="s">
        <v>76</v>
      </c>
      <c r="AD159" t="s">
        <v>76</v>
      </c>
      <c r="AE159" t="s">
        <v>76</v>
      </c>
      <c r="AF159" t="s">
        <v>77</v>
      </c>
      <c r="AG159" t="s">
        <v>76</v>
      </c>
      <c r="AH159" t="s">
        <v>68</v>
      </c>
      <c r="AI159" t="s">
        <v>76</v>
      </c>
      <c r="AJ159" t="s">
        <v>76</v>
      </c>
      <c r="AK159" t="s">
        <v>133</v>
      </c>
      <c r="AL159" t="s">
        <v>76</v>
      </c>
      <c r="AM159" t="s">
        <v>418</v>
      </c>
    </row>
    <row r="160" spans="1:39" x14ac:dyDescent="0.35">
      <c r="A160" t="s">
        <v>5</v>
      </c>
      <c r="B160" t="s">
        <v>506</v>
      </c>
      <c r="C160">
        <v>914</v>
      </c>
      <c r="D160" t="s">
        <v>181</v>
      </c>
      <c r="E160" t="s">
        <v>476</v>
      </c>
      <c r="F160" t="s">
        <v>164</v>
      </c>
      <c r="G160" t="s">
        <v>198</v>
      </c>
      <c r="H160" t="s">
        <v>121</v>
      </c>
      <c r="I160" t="s">
        <v>176</v>
      </c>
      <c r="J160" t="s">
        <v>294</v>
      </c>
      <c r="K160" t="s">
        <v>519</v>
      </c>
      <c r="L160" t="s">
        <v>255</v>
      </c>
      <c r="M160" t="s">
        <v>122</v>
      </c>
      <c r="N160" t="s">
        <v>151</v>
      </c>
      <c r="O160" t="s">
        <v>320</v>
      </c>
      <c r="P160" t="s">
        <v>57</v>
      </c>
      <c r="Q160" t="s">
        <v>80</v>
      </c>
      <c r="R160" t="s">
        <v>250</v>
      </c>
      <c r="S160" t="s">
        <v>114</v>
      </c>
      <c r="T160" t="s">
        <v>75</v>
      </c>
      <c r="U160" t="s">
        <v>326</v>
      </c>
      <c r="V160" t="s">
        <v>96</v>
      </c>
      <c r="W160" t="s">
        <v>86</v>
      </c>
      <c r="X160" t="s">
        <v>74</v>
      </c>
      <c r="Y160" t="s">
        <v>76</v>
      </c>
      <c r="Z160" t="s">
        <v>186</v>
      </c>
      <c r="AA160" t="s">
        <v>150</v>
      </c>
      <c r="AB160" t="s">
        <v>77</v>
      </c>
      <c r="AC160" t="s">
        <v>81</v>
      </c>
      <c r="AD160" t="s">
        <v>150</v>
      </c>
      <c r="AE160" t="s">
        <v>105</v>
      </c>
      <c r="AF160" t="s">
        <v>106</v>
      </c>
      <c r="AG160" t="s">
        <v>78</v>
      </c>
      <c r="AH160" t="s">
        <v>107</v>
      </c>
      <c r="AI160" t="s">
        <v>107</v>
      </c>
      <c r="AJ160" t="s">
        <v>107</v>
      </c>
      <c r="AK160" t="s">
        <v>149</v>
      </c>
      <c r="AL160" t="s">
        <v>80</v>
      </c>
      <c r="AM160" t="s">
        <v>457</v>
      </c>
    </row>
    <row r="161" spans="1:39" x14ac:dyDescent="0.35">
      <c r="A161" t="s">
        <v>5</v>
      </c>
      <c r="B161" t="s">
        <v>507</v>
      </c>
      <c r="C161">
        <v>1169</v>
      </c>
      <c r="D161" t="s">
        <v>255</v>
      </c>
      <c r="E161" t="s">
        <v>472</v>
      </c>
      <c r="F161" t="s">
        <v>94</v>
      </c>
      <c r="G161" t="s">
        <v>133</v>
      </c>
      <c r="H161" t="s">
        <v>75</v>
      </c>
      <c r="I161" t="s">
        <v>157</v>
      </c>
      <c r="J161" t="s">
        <v>322</v>
      </c>
      <c r="K161" t="s">
        <v>520</v>
      </c>
      <c r="L161" t="s">
        <v>231</v>
      </c>
      <c r="M161" t="s">
        <v>55</v>
      </c>
      <c r="N161" t="s">
        <v>175</v>
      </c>
      <c r="O161" t="s">
        <v>195</v>
      </c>
      <c r="P161" t="s">
        <v>105</v>
      </c>
      <c r="Q161" t="s">
        <v>81</v>
      </c>
      <c r="R161" t="s">
        <v>118</v>
      </c>
      <c r="S161" t="s">
        <v>238</v>
      </c>
      <c r="T161" t="s">
        <v>68</v>
      </c>
      <c r="U161" t="s">
        <v>208</v>
      </c>
      <c r="V161" t="s">
        <v>103</v>
      </c>
      <c r="W161" t="s">
        <v>106</v>
      </c>
      <c r="X161" t="s">
        <v>100</v>
      </c>
      <c r="Y161" t="s">
        <v>76</v>
      </c>
      <c r="Z161" t="s">
        <v>55</v>
      </c>
      <c r="AA161" t="s">
        <v>71</v>
      </c>
      <c r="AB161" t="s">
        <v>75</v>
      </c>
      <c r="AC161" t="s">
        <v>106</v>
      </c>
      <c r="AD161" t="s">
        <v>76</v>
      </c>
      <c r="AE161" t="s">
        <v>79</v>
      </c>
      <c r="AF161" t="s">
        <v>107</v>
      </c>
      <c r="AG161" t="s">
        <v>107</v>
      </c>
      <c r="AH161" t="s">
        <v>76</v>
      </c>
      <c r="AI161" t="s">
        <v>107</v>
      </c>
      <c r="AJ161" t="s">
        <v>73</v>
      </c>
      <c r="AK161" t="s">
        <v>151</v>
      </c>
      <c r="AL161" t="s">
        <v>79</v>
      </c>
      <c r="AM161" t="s">
        <v>413</v>
      </c>
    </row>
    <row r="162" spans="1:39" x14ac:dyDescent="0.35">
      <c r="A162" t="s">
        <v>5</v>
      </c>
      <c r="B162" t="s">
        <v>509</v>
      </c>
      <c r="C162">
        <v>745</v>
      </c>
      <c r="D162" t="s">
        <v>61</v>
      </c>
      <c r="E162" t="s">
        <v>459</v>
      </c>
      <c r="F162" t="s">
        <v>112</v>
      </c>
      <c r="G162" t="s">
        <v>225</v>
      </c>
      <c r="H162" t="s">
        <v>217</v>
      </c>
      <c r="I162" t="s">
        <v>161</v>
      </c>
      <c r="J162" t="s">
        <v>320</v>
      </c>
      <c r="K162" t="s">
        <v>337</v>
      </c>
      <c r="L162" t="s">
        <v>177</v>
      </c>
      <c r="M162" t="s">
        <v>151</v>
      </c>
      <c r="N162" t="s">
        <v>198</v>
      </c>
      <c r="O162" t="s">
        <v>318</v>
      </c>
      <c r="P162" t="s">
        <v>72</v>
      </c>
      <c r="Q162" t="s">
        <v>96</v>
      </c>
      <c r="R162" t="s">
        <v>293</v>
      </c>
      <c r="S162" t="s">
        <v>162</v>
      </c>
      <c r="T162" t="s">
        <v>76</v>
      </c>
      <c r="U162" t="s">
        <v>209</v>
      </c>
      <c r="V162" t="s">
        <v>87</v>
      </c>
      <c r="W162" t="s">
        <v>130</v>
      </c>
      <c r="X162" t="s">
        <v>68</v>
      </c>
      <c r="Y162" t="s">
        <v>76</v>
      </c>
      <c r="Z162" t="s">
        <v>150</v>
      </c>
      <c r="AA162" t="s">
        <v>79</v>
      </c>
      <c r="AB162" t="s">
        <v>77</v>
      </c>
      <c r="AC162" t="s">
        <v>94</v>
      </c>
      <c r="AD162" t="s">
        <v>76</v>
      </c>
      <c r="AE162" t="s">
        <v>77</v>
      </c>
      <c r="AF162" t="s">
        <v>73</v>
      </c>
      <c r="AG162" t="s">
        <v>68</v>
      </c>
      <c r="AH162" t="s">
        <v>264</v>
      </c>
      <c r="AI162" t="s">
        <v>73</v>
      </c>
      <c r="AJ162" t="s">
        <v>63</v>
      </c>
      <c r="AK162" t="s">
        <v>149</v>
      </c>
      <c r="AL162" t="s">
        <v>130</v>
      </c>
      <c r="AM162" t="s">
        <v>359</v>
      </c>
    </row>
    <row r="163" spans="1:39" x14ac:dyDescent="0.35">
      <c r="A163" t="s">
        <v>5</v>
      </c>
      <c r="B163" t="s">
        <v>510</v>
      </c>
      <c r="C163">
        <v>638</v>
      </c>
      <c r="D163" t="s">
        <v>184</v>
      </c>
      <c r="E163" t="s">
        <v>521</v>
      </c>
      <c r="F163" t="s">
        <v>68</v>
      </c>
      <c r="G163" t="s">
        <v>307</v>
      </c>
      <c r="H163" t="s">
        <v>63</v>
      </c>
      <c r="I163" t="s">
        <v>87</v>
      </c>
      <c r="J163" t="s">
        <v>453</v>
      </c>
      <c r="K163" t="s">
        <v>522</v>
      </c>
      <c r="L163" t="s">
        <v>209</v>
      </c>
      <c r="M163" t="s">
        <v>74</v>
      </c>
      <c r="N163" t="s">
        <v>130</v>
      </c>
      <c r="O163" t="s">
        <v>252</v>
      </c>
      <c r="P163" t="s">
        <v>93</v>
      </c>
      <c r="Q163" t="s">
        <v>80</v>
      </c>
      <c r="R163" t="s">
        <v>302</v>
      </c>
      <c r="S163" t="s">
        <v>305</v>
      </c>
      <c r="T163" t="s">
        <v>150</v>
      </c>
      <c r="U163" t="s">
        <v>157</v>
      </c>
      <c r="V163" t="s">
        <v>80</v>
      </c>
      <c r="W163" t="s">
        <v>75</v>
      </c>
      <c r="X163" t="s">
        <v>93</v>
      </c>
      <c r="Y163" t="s">
        <v>76</v>
      </c>
      <c r="Z163" t="s">
        <v>142</v>
      </c>
      <c r="AA163" t="s">
        <v>106</v>
      </c>
      <c r="AB163" t="s">
        <v>186</v>
      </c>
      <c r="AC163" t="s">
        <v>79</v>
      </c>
      <c r="AD163" t="s">
        <v>76</v>
      </c>
      <c r="AE163" t="s">
        <v>106</v>
      </c>
      <c r="AF163" t="s">
        <v>106</v>
      </c>
      <c r="AG163" t="s">
        <v>77</v>
      </c>
      <c r="AH163" t="s">
        <v>81</v>
      </c>
      <c r="AI163" t="s">
        <v>80</v>
      </c>
      <c r="AJ163" t="s">
        <v>79</v>
      </c>
      <c r="AK163" t="s">
        <v>93</v>
      </c>
      <c r="AL163" t="s">
        <v>149</v>
      </c>
      <c r="AM163" t="s">
        <v>143</v>
      </c>
    </row>
    <row r="164" spans="1:39" x14ac:dyDescent="0.35">
      <c r="A164" t="s">
        <v>6</v>
      </c>
      <c r="B164" t="s">
        <v>506</v>
      </c>
      <c r="C164">
        <v>452</v>
      </c>
      <c r="D164" t="s">
        <v>519</v>
      </c>
      <c r="E164" t="s">
        <v>478</v>
      </c>
      <c r="F164" t="s">
        <v>225</v>
      </c>
      <c r="G164" t="s">
        <v>65</v>
      </c>
      <c r="H164" t="s">
        <v>244</v>
      </c>
      <c r="I164" t="s">
        <v>209</v>
      </c>
      <c r="J164" t="s">
        <v>263</v>
      </c>
      <c r="K164" t="s">
        <v>467</v>
      </c>
      <c r="L164" t="s">
        <v>166</v>
      </c>
      <c r="M164" t="s">
        <v>103</v>
      </c>
      <c r="N164" t="s">
        <v>78</v>
      </c>
      <c r="O164" t="s">
        <v>373</v>
      </c>
      <c r="P164" t="s">
        <v>181</v>
      </c>
      <c r="Q164" t="s">
        <v>70</v>
      </c>
      <c r="R164" t="s">
        <v>199</v>
      </c>
      <c r="S164" t="s">
        <v>240</v>
      </c>
      <c r="T164" t="s">
        <v>68</v>
      </c>
      <c r="U164" t="s">
        <v>361</v>
      </c>
      <c r="V164" t="s">
        <v>58</v>
      </c>
      <c r="W164" t="s">
        <v>221</v>
      </c>
      <c r="X164" t="s">
        <v>173</v>
      </c>
      <c r="Y164" t="s">
        <v>76</v>
      </c>
      <c r="Z164" t="s">
        <v>103</v>
      </c>
      <c r="AA164" t="s">
        <v>55</v>
      </c>
      <c r="AB164" t="s">
        <v>77</v>
      </c>
      <c r="AC164" t="s">
        <v>105</v>
      </c>
      <c r="AD164" t="s">
        <v>76</v>
      </c>
      <c r="AE164" t="s">
        <v>79</v>
      </c>
      <c r="AF164" t="s">
        <v>63</v>
      </c>
      <c r="AG164" t="s">
        <v>63</v>
      </c>
      <c r="AH164" t="s">
        <v>77</v>
      </c>
      <c r="AI164" t="s">
        <v>198</v>
      </c>
      <c r="AJ164" t="s">
        <v>186</v>
      </c>
      <c r="AK164" t="s">
        <v>77</v>
      </c>
      <c r="AL164" t="s">
        <v>94</v>
      </c>
      <c r="AM164" t="s">
        <v>283</v>
      </c>
    </row>
    <row r="165" spans="1:39" x14ac:dyDescent="0.35">
      <c r="A165" t="s">
        <v>6</v>
      </c>
      <c r="B165" t="s">
        <v>507</v>
      </c>
      <c r="C165">
        <v>353</v>
      </c>
      <c r="D165" t="s">
        <v>364</v>
      </c>
      <c r="E165" t="s">
        <v>500</v>
      </c>
      <c r="F165" t="s">
        <v>68</v>
      </c>
      <c r="G165" t="s">
        <v>86</v>
      </c>
      <c r="H165" t="s">
        <v>94</v>
      </c>
      <c r="I165" t="s">
        <v>61</v>
      </c>
      <c r="J165" t="s">
        <v>376</v>
      </c>
      <c r="K165" t="s">
        <v>91</v>
      </c>
      <c r="L165" t="s">
        <v>255</v>
      </c>
      <c r="M165" t="s">
        <v>57</v>
      </c>
      <c r="N165" t="s">
        <v>150</v>
      </c>
      <c r="O165" t="s">
        <v>237</v>
      </c>
      <c r="P165" t="s">
        <v>149</v>
      </c>
      <c r="Q165" t="s">
        <v>80</v>
      </c>
      <c r="R165" t="s">
        <v>430</v>
      </c>
      <c r="S165" t="s">
        <v>175</v>
      </c>
      <c r="T165" t="s">
        <v>179</v>
      </c>
      <c r="U165" t="s">
        <v>304</v>
      </c>
      <c r="V165" t="s">
        <v>57</v>
      </c>
      <c r="W165" t="s">
        <v>77</v>
      </c>
      <c r="X165" t="s">
        <v>73</v>
      </c>
      <c r="Y165" t="s">
        <v>76</v>
      </c>
      <c r="Z165" t="s">
        <v>104</v>
      </c>
      <c r="AA165" t="s">
        <v>81</v>
      </c>
      <c r="AB165" t="s">
        <v>55</v>
      </c>
      <c r="AC165" t="s">
        <v>107</v>
      </c>
      <c r="AD165" t="s">
        <v>76</v>
      </c>
      <c r="AE165" t="s">
        <v>107</v>
      </c>
      <c r="AF165" t="s">
        <v>107</v>
      </c>
      <c r="AG165" t="s">
        <v>76</v>
      </c>
      <c r="AH165" t="s">
        <v>68</v>
      </c>
      <c r="AI165" t="s">
        <v>73</v>
      </c>
      <c r="AJ165" t="s">
        <v>161</v>
      </c>
      <c r="AK165" t="s">
        <v>81</v>
      </c>
      <c r="AL165" t="s">
        <v>94</v>
      </c>
      <c r="AM165" t="s">
        <v>183</v>
      </c>
    </row>
    <row r="166" spans="1:39" x14ac:dyDescent="0.35">
      <c r="A166" t="s">
        <v>6</v>
      </c>
      <c r="B166" t="s">
        <v>509</v>
      </c>
      <c r="C166">
        <v>453</v>
      </c>
      <c r="D166" t="s">
        <v>269</v>
      </c>
      <c r="E166" t="s">
        <v>381</v>
      </c>
      <c r="F166" t="s">
        <v>314</v>
      </c>
      <c r="G166" t="s">
        <v>137</v>
      </c>
      <c r="H166" t="s">
        <v>244</v>
      </c>
      <c r="I166" t="s">
        <v>366</v>
      </c>
      <c r="J166" t="s">
        <v>225</v>
      </c>
      <c r="K166" t="s">
        <v>218</v>
      </c>
      <c r="L166" t="s">
        <v>237</v>
      </c>
      <c r="M166" t="s">
        <v>57</v>
      </c>
      <c r="N166" t="s">
        <v>68</v>
      </c>
      <c r="O166" t="s">
        <v>278</v>
      </c>
      <c r="P166" t="s">
        <v>138</v>
      </c>
      <c r="Q166" t="s">
        <v>355</v>
      </c>
      <c r="R166" t="s">
        <v>290</v>
      </c>
      <c r="S166" t="s">
        <v>181</v>
      </c>
      <c r="T166" t="s">
        <v>173</v>
      </c>
      <c r="U166" t="s">
        <v>435</v>
      </c>
      <c r="V166" t="s">
        <v>221</v>
      </c>
      <c r="W166" t="s">
        <v>121</v>
      </c>
      <c r="X166" t="s">
        <v>138</v>
      </c>
      <c r="Y166" t="s">
        <v>107</v>
      </c>
      <c r="Z166" t="s">
        <v>63</v>
      </c>
      <c r="AA166" t="s">
        <v>77</v>
      </c>
      <c r="AB166" t="s">
        <v>68</v>
      </c>
      <c r="AC166" t="s">
        <v>130</v>
      </c>
      <c r="AD166" t="s">
        <v>107</v>
      </c>
      <c r="AE166" t="s">
        <v>73</v>
      </c>
      <c r="AF166" t="s">
        <v>81</v>
      </c>
      <c r="AG166" t="s">
        <v>77</v>
      </c>
      <c r="AH166" t="s">
        <v>107</v>
      </c>
      <c r="AI166" t="s">
        <v>94</v>
      </c>
      <c r="AJ166" t="s">
        <v>186</v>
      </c>
      <c r="AK166" t="s">
        <v>100</v>
      </c>
      <c r="AL166" t="s">
        <v>186</v>
      </c>
      <c r="AM166" t="s">
        <v>523</v>
      </c>
    </row>
    <row r="167" spans="1:39" x14ac:dyDescent="0.35">
      <c r="A167" t="s">
        <v>6</v>
      </c>
      <c r="B167" t="s">
        <v>510</v>
      </c>
      <c r="C167">
        <v>173</v>
      </c>
      <c r="D167" t="s">
        <v>208</v>
      </c>
      <c r="E167" t="s">
        <v>368</v>
      </c>
      <c r="F167" t="s">
        <v>77</v>
      </c>
      <c r="G167" t="s">
        <v>84</v>
      </c>
      <c r="H167" t="s">
        <v>138</v>
      </c>
      <c r="I167" t="s">
        <v>359</v>
      </c>
      <c r="J167" t="s">
        <v>320</v>
      </c>
      <c r="K167" t="s">
        <v>524</v>
      </c>
      <c r="L167" t="s">
        <v>119</v>
      </c>
      <c r="M167" t="s">
        <v>84</v>
      </c>
      <c r="N167" t="s">
        <v>94</v>
      </c>
      <c r="O167" t="s">
        <v>299</v>
      </c>
      <c r="P167" t="s">
        <v>186</v>
      </c>
      <c r="Q167" t="s">
        <v>181</v>
      </c>
      <c r="R167" t="s">
        <v>252</v>
      </c>
      <c r="S167" t="s">
        <v>175</v>
      </c>
      <c r="T167" t="s">
        <v>100</v>
      </c>
      <c r="U167" t="s">
        <v>84</v>
      </c>
      <c r="V167" t="s">
        <v>99</v>
      </c>
      <c r="W167" t="s">
        <v>107</v>
      </c>
      <c r="X167" t="s">
        <v>76</v>
      </c>
      <c r="Y167" t="s">
        <v>76</v>
      </c>
      <c r="Z167" t="s">
        <v>151</v>
      </c>
      <c r="AA167" t="s">
        <v>63</v>
      </c>
      <c r="AB167" t="s">
        <v>103</v>
      </c>
      <c r="AC167" t="s">
        <v>76</v>
      </c>
      <c r="AD167" t="s">
        <v>76</v>
      </c>
      <c r="AE167" t="s">
        <v>107</v>
      </c>
      <c r="AF167" t="s">
        <v>78</v>
      </c>
      <c r="AG167" t="s">
        <v>76</v>
      </c>
      <c r="AH167" t="s">
        <v>74</v>
      </c>
      <c r="AI167" t="s">
        <v>149</v>
      </c>
      <c r="AJ167" t="s">
        <v>68</v>
      </c>
      <c r="AK167" t="s">
        <v>63</v>
      </c>
      <c r="AL167" t="s">
        <v>142</v>
      </c>
      <c r="AM167" t="s">
        <v>503</v>
      </c>
    </row>
    <row r="168" spans="1:39" x14ac:dyDescent="0.35">
      <c r="A168" t="s">
        <v>7</v>
      </c>
      <c r="B168" t="s">
        <v>506</v>
      </c>
      <c r="C168">
        <v>960</v>
      </c>
      <c r="D168" t="s">
        <v>318</v>
      </c>
      <c r="E168" t="s">
        <v>479</v>
      </c>
      <c r="F168" t="s">
        <v>116</v>
      </c>
      <c r="G168" t="s">
        <v>326</v>
      </c>
      <c r="H168" t="s">
        <v>355</v>
      </c>
      <c r="I168" t="s">
        <v>121</v>
      </c>
      <c r="J168" t="s">
        <v>291</v>
      </c>
      <c r="K168" t="s">
        <v>160</v>
      </c>
      <c r="L168" t="s">
        <v>304</v>
      </c>
      <c r="M168" t="s">
        <v>93</v>
      </c>
      <c r="N168" t="s">
        <v>75</v>
      </c>
      <c r="O168" t="s">
        <v>320</v>
      </c>
      <c r="P168" t="s">
        <v>108</v>
      </c>
      <c r="Q168" t="s">
        <v>137</v>
      </c>
      <c r="R168" t="s">
        <v>191</v>
      </c>
      <c r="S168" t="s">
        <v>225</v>
      </c>
      <c r="T168" t="s">
        <v>105</v>
      </c>
      <c r="U168" t="s">
        <v>318</v>
      </c>
      <c r="V168" t="s">
        <v>62</v>
      </c>
      <c r="W168" t="s">
        <v>280</v>
      </c>
      <c r="X168" t="s">
        <v>63</v>
      </c>
      <c r="Y168" t="s">
        <v>76</v>
      </c>
      <c r="Z168" t="s">
        <v>198</v>
      </c>
      <c r="AA168" t="s">
        <v>106</v>
      </c>
      <c r="AB168" t="s">
        <v>150</v>
      </c>
      <c r="AC168" t="s">
        <v>150</v>
      </c>
      <c r="AD168" t="s">
        <v>76</v>
      </c>
      <c r="AE168" t="s">
        <v>142</v>
      </c>
      <c r="AF168" t="s">
        <v>80</v>
      </c>
      <c r="AG168" t="s">
        <v>80</v>
      </c>
      <c r="AH168" t="s">
        <v>94</v>
      </c>
      <c r="AI168" t="s">
        <v>106</v>
      </c>
      <c r="AJ168" t="s">
        <v>77</v>
      </c>
      <c r="AK168" t="s">
        <v>74</v>
      </c>
      <c r="AL168" t="s">
        <v>77</v>
      </c>
      <c r="AM168" t="s">
        <v>339</v>
      </c>
    </row>
    <row r="169" spans="1:39" x14ac:dyDescent="0.35">
      <c r="A169" t="s">
        <v>7</v>
      </c>
      <c r="B169" t="s">
        <v>507</v>
      </c>
      <c r="C169">
        <v>764</v>
      </c>
      <c r="D169" t="s">
        <v>330</v>
      </c>
      <c r="E169" t="s">
        <v>525</v>
      </c>
      <c r="F169" t="s">
        <v>68</v>
      </c>
      <c r="G169" t="s">
        <v>181</v>
      </c>
      <c r="H169" t="s">
        <v>198</v>
      </c>
      <c r="I169" t="s">
        <v>89</v>
      </c>
      <c r="J169" t="s">
        <v>189</v>
      </c>
      <c r="K169" t="s">
        <v>224</v>
      </c>
      <c r="L169" t="s">
        <v>280</v>
      </c>
      <c r="M169" t="s">
        <v>108</v>
      </c>
      <c r="N169" t="s">
        <v>78</v>
      </c>
      <c r="O169" t="s">
        <v>129</v>
      </c>
      <c r="P169" t="s">
        <v>142</v>
      </c>
      <c r="Q169" t="s">
        <v>105</v>
      </c>
      <c r="R169" t="s">
        <v>377</v>
      </c>
      <c r="S169" t="s">
        <v>145</v>
      </c>
      <c r="T169" t="s">
        <v>173</v>
      </c>
      <c r="U169" t="s">
        <v>162</v>
      </c>
      <c r="V169" t="s">
        <v>62</v>
      </c>
      <c r="W169" t="s">
        <v>106</v>
      </c>
      <c r="X169" t="s">
        <v>68</v>
      </c>
      <c r="Y169" t="s">
        <v>76</v>
      </c>
      <c r="Z169" t="s">
        <v>105</v>
      </c>
      <c r="AA169" t="s">
        <v>72</v>
      </c>
      <c r="AB169" t="s">
        <v>179</v>
      </c>
      <c r="AC169" t="s">
        <v>150</v>
      </c>
      <c r="AD169" t="s">
        <v>76</v>
      </c>
      <c r="AE169" t="s">
        <v>106</v>
      </c>
      <c r="AF169" t="s">
        <v>106</v>
      </c>
      <c r="AG169" t="s">
        <v>76</v>
      </c>
      <c r="AH169" t="s">
        <v>78</v>
      </c>
      <c r="AI169" t="s">
        <v>76</v>
      </c>
      <c r="AJ169" t="s">
        <v>76</v>
      </c>
      <c r="AK169" t="s">
        <v>186</v>
      </c>
      <c r="AL169" t="s">
        <v>79</v>
      </c>
      <c r="AM169" t="s">
        <v>192</v>
      </c>
    </row>
    <row r="170" spans="1:39" x14ac:dyDescent="0.35">
      <c r="A170" t="s">
        <v>7</v>
      </c>
      <c r="B170" t="s">
        <v>509</v>
      </c>
      <c r="C170">
        <v>954</v>
      </c>
      <c r="D170" t="s">
        <v>372</v>
      </c>
      <c r="E170" t="s">
        <v>517</v>
      </c>
      <c r="F170" t="s">
        <v>314</v>
      </c>
      <c r="G170" t="s">
        <v>102</v>
      </c>
      <c r="H170" t="s">
        <v>194</v>
      </c>
      <c r="I170" t="s">
        <v>163</v>
      </c>
      <c r="J170" t="s">
        <v>135</v>
      </c>
      <c r="K170" t="s">
        <v>206</v>
      </c>
      <c r="L170" t="s">
        <v>67</v>
      </c>
      <c r="M170" t="s">
        <v>151</v>
      </c>
      <c r="N170" t="s">
        <v>138</v>
      </c>
      <c r="O170" t="s">
        <v>101</v>
      </c>
      <c r="P170" t="s">
        <v>100</v>
      </c>
      <c r="Q170" t="s">
        <v>67</v>
      </c>
      <c r="R170" t="s">
        <v>95</v>
      </c>
      <c r="S170" t="s">
        <v>58</v>
      </c>
      <c r="T170" t="s">
        <v>80</v>
      </c>
      <c r="U170" t="s">
        <v>118</v>
      </c>
      <c r="V170" t="s">
        <v>70</v>
      </c>
      <c r="W170" t="s">
        <v>88</v>
      </c>
      <c r="X170" t="s">
        <v>77</v>
      </c>
      <c r="Y170" t="s">
        <v>76</v>
      </c>
      <c r="Z170" t="s">
        <v>142</v>
      </c>
      <c r="AA170" t="s">
        <v>68</v>
      </c>
      <c r="AB170" t="s">
        <v>78</v>
      </c>
      <c r="AC170" t="s">
        <v>100</v>
      </c>
      <c r="AD170" t="s">
        <v>76</v>
      </c>
      <c r="AE170" t="s">
        <v>100</v>
      </c>
      <c r="AF170" t="s">
        <v>130</v>
      </c>
      <c r="AG170" t="s">
        <v>68</v>
      </c>
      <c r="AH170" t="s">
        <v>150</v>
      </c>
      <c r="AI170" t="s">
        <v>107</v>
      </c>
      <c r="AJ170" t="s">
        <v>107</v>
      </c>
      <c r="AK170" t="s">
        <v>70</v>
      </c>
      <c r="AL170" t="s">
        <v>104</v>
      </c>
      <c r="AM170" t="s">
        <v>425</v>
      </c>
    </row>
    <row r="171" spans="1:39" x14ac:dyDescent="0.35">
      <c r="A171" t="s">
        <v>7</v>
      </c>
      <c r="B171" t="s">
        <v>510</v>
      </c>
      <c r="C171">
        <v>567</v>
      </c>
      <c r="D171" t="s">
        <v>334</v>
      </c>
      <c r="E171" t="s">
        <v>490</v>
      </c>
      <c r="F171" t="s">
        <v>55</v>
      </c>
      <c r="G171" t="s">
        <v>70</v>
      </c>
      <c r="H171" t="s">
        <v>94</v>
      </c>
      <c r="I171" t="s">
        <v>97</v>
      </c>
      <c r="J171" t="s">
        <v>9</v>
      </c>
      <c r="K171" t="s">
        <v>526</v>
      </c>
      <c r="L171" t="s">
        <v>109</v>
      </c>
      <c r="M171" t="s">
        <v>175</v>
      </c>
      <c r="N171" t="s">
        <v>81</v>
      </c>
      <c r="O171" t="s">
        <v>209</v>
      </c>
      <c r="P171" t="s">
        <v>186</v>
      </c>
      <c r="Q171" t="s">
        <v>96</v>
      </c>
      <c r="R171" t="s">
        <v>393</v>
      </c>
      <c r="S171" t="s">
        <v>307</v>
      </c>
      <c r="T171" t="s">
        <v>86</v>
      </c>
      <c r="U171" t="s">
        <v>193</v>
      </c>
      <c r="V171" t="s">
        <v>149</v>
      </c>
      <c r="W171" t="s">
        <v>94</v>
      </c>
      <c r="X171" t="s">
        <v>150</v>
      </c>
      <c r="Y171" t="s">
        <v>76</v>
      </c>
      <c r="Z171" t="s">
        <v>138</v>
      </c>
      <c r="AA171" t="s">
        <v>130</v>
      </c>
      <c r="AB171" t="s">
        <v>104</v>
      </c>
      <c r="AC171" t="s">
        <v>73</v>
      </c>
      <c r="AD171" t="s">
        <v>76</v>
      </c>
      <c r="AE171" t="s">
        <v>186</v>
      </c>
      <c r="AF171" t="s">
        <v>216</v>
      </c>
      <c r="AG171" t="s">
        <v>76</v>
      </c>
      <c r="AH171" t="s">
        <v>77</v>
      </c>
      <c r="AI171" t="s">
        <v>79</v>
      </c>
      <c r="AJ171" t="s">
        <v>76</v>
      </c>
      <c r="AK171" t="s">
        <v>80</v>
      </c>
      <c r="AL171" t="s">
        <v>81</v>
      </c>
      <c r="AM171" t="s">
        <v>291</v>
      </c>
    </row>
    <row r="172" spans="1:39" x14ac:dyDescent="0.35">
      <c r="A172" t="s">
        <v>7</v>
      </c>
      <c r="B172" t="s">
        <v>50</v>
      </c>
      <c r="C172">
        <v>1</v>
      </c>
      <c r="D172" t="s">
        <v>76</v>
      </c>
      <c r="E172" t="s">
        <v>76</v>
      </c>
      <c r="F172" t="s">
        <v>395</v>
      </c>
      <c r="G172" t="s">
        <v>76</v>
      </c>
      <c r="H172" t="s">
        <v>76</v>
      </c>
      <c r="I172" t="s">
        <v>76</v>
      </c>
      <c r="J172" t="s">
        <v>395</v>
      </c>
      <c r="K172" t="s">
        <v>76</v>
      </c>
      <c r="L172" t="s">
        <v>76</v>
      </c>
      <c r="M172" t="s">
        <v>76</v>
      </c>
      <c r="N172" t="s">
        <v>76</v>
      </c>
      <c r="O172" t="s">
        <v>76</v>
      </c>
      <c r="P172" t="s">
        <v>76</v>
      </c>
      <c r="Q172" t="s">
        <v>76</v>
      </c>
      <c r="R172" t="s">
        <v>76</v>
      </c>
      <c r="S172" t="s">
        <v>76</v>
      </c>
      <c r="T172" t="s">
        <v>76</v>
      </c>
      <c r="U172" t="s">
        <v>395</v>
      </c>
      <c r="V172" t="s">
        <v>76</v>
      </c>
      <c r="W172" t="s">
        <v>76</v>
      </c>
      <c r="X172" t="s">
        <v>76</v>
      </c>
      <c r="Y172" t="s">
        <v>76</v>
      </c>
      <c r="Z172" t="s">
        <v>76</v>
      </c>
      <c r="AA172" t="s">
        <v>76</v>
      </c>
      <c r="AB172" t="s">
        <v>76</v>
      </c>
      <c r="AC172" t="s">
        <v>76</v>
      </c>
      <c r="AD172" t="s">
        <v>76</v>
      </c>
      <c r="AE172" t="s">
        <v>395</v>
      </c>
      <c r="AF172" t="s">
        <v>76</v>
      </c>
      <c r="AG172" t="s">
        <v>76</v>
      </c>
      <c r="AH172" t="s">
        <v>76</v>
      </c>
      <c r="AI172" t="s">
        <v>76</v>
      </c>
      <c r="AJ172" t="s">
        <v>76</v>
      </c>
      <c r="AK172" t="s">
        <v>76</v>
      </c>
      <c r="AL172" t="s">
        <v>76</v>
      </c>
      <c r="AM172" t="s">
        <v>76</v>
      </c>
    </row>
    <row r="173" spans="1:39" x14ac:dyDescent="0.35">
      <c r="A173" t="s">
        <v>241</v>
      </c>
      <c r="B173" t="s">
        <v>506</v>
      </c>
      <c r="C173">
        <v>3830</v>
      </c>
      <c r="D173" t="s">
        <v>242</v>
      </c>
      <c r="E173" t="s">
        <v>527</v>
      </c>
      <c r="F173" t="s">
        <v>135</v>
      </c>
      <c r="G173" t="s">
        <v>237</v>
      </c>
      <c r="H173" t="s">
        <v>97</v>
      </c>
      <c r="I173" t="s">
        <v>260</v>
      </c>
      <c r="J173" t="s">
        <v>131</v>
      </c>
      <c r="K173" t="s">
        <v>412</v>
      </c>
      <c r="L173" t="s">
        <v>304</v>
      </c>
      <c r="M173" t="s">
        <v>151</v>
      </c>
      <c r="N173" t="s">
        <v>186</v>
      </c>
      <c r="O173" t="s">
        <v>361</v>
      </c>
      <c r="P173" t="s">
        <v>216</v>
      </c>
      <c r="Q173" t="s">
        <v>62</v>
      </c>
      <c r="R173" t="s">
        <v>392</v>
      </c>
      <c r="S173" t="s">
        <v>188</v>
      </c>
      <c r="T173" t="s">
        <v>138</v>
      </c>
      <c r="U173" t="s">
        <v>458</v>
      </c>
      <c r="V173" t="s">
        <v>211</v>
      </c>
      <c r="W173" t="s">
        <v>102</v>
      </c>
      <c r="X173" t="s">
        <v>55</v>
      </c>
      <c r="Y173" t="s">
        <v>76</v>
      </c>
      <c r="Z173" t="s">
        <v>133</v>
      </c>
      <c r="AA173" t="s">
        <v>78</v>
      </c>
      <c r="AB173" t="s">
        <v>68</v>
      </c>
      <c r="AC173" t="s">
        <v>105</v>
      </c>
      <c r="AD173" t="s">
        <v>73</v>
      </c>
      <c r="AE173" t="s">
        <v>78</v>
      </c>
      <c r="AF173" t="s">
        <v>75</v>
      </c>
      <c r="AG173" t="s">
        <v>75</v>
      </c>
      <c r="AH173" t="s">
        <v>68</v>
      </c>
      <c r="AI173" t="s">
        <v>71</v>
      </c>
      <c r="AJ173" t="s">
        <v>105</v>
      </c>
      <c r="AK173" t="s">
        <v>93</v>
      </c>
      <c r="AL173" t="s">
        <v>71</v>
      </c>
      <c r="AM173" t="s">
        <v>324</v>
      </c>
    </row>
    <row r="174" spans="1:39" x14ac:dyDescent="0.35">
      <c r="A174" t="s">
        <v>241</v>
      </c>
      <c r="B174" t="s">
        <v>507</v>
      </c>
      <c r="C174">
        <v>3845</v>
      </c>
      <c r="D174" t="s">
        <v>69</v>
      </c>
      <c r="E174" t="s">
        <v>382</v>
      </c>
      <c r="F174" t="s">
        <v>150</v>
      </c>
      <c r="G174" t="s">
        <v>96</v>
      </c>
      <c r="H174" t="s">
        <v>72</v>
      </c>
      <c r="I174" t="s">
        <v>225</v>
      </c>
      <c r="J174" t="s">
        <v>59</v>
      </c>
      <c r="K174" t="s">
        <v>433</v>
      </c>
      <c r="L174" t="s">
        <v>226</v>
      </c>
      <c r="M174" t="s">
        <v>198</v>
      </c>
      <c r="N174" t="s">
        <v>55</v>
      </c>
      <c r="O174" t="s">
        <v>247</v>
      </c>
      <c r="P174" t="s">
        <v>103</v>
      </c>
      <c r="Q174" t="s">
        <v>78</v>
      </c>
      <c r="R174" t="s">
        <v>467</v>
      </c>
      <c r="S174" t="s">
        <v>135</v>
      </c>
      <c r="T174" t="s">
        <v>63</v>
      </c>
      <c r="U174" t="s">
        <v>293</v>
      </c>
      <c r="V174" t="s">
        <v>87</v>
      </c>
      <c r="W174" t="s">
        <v>73</v>
      </c>
      <c r="X174" t="s">
        <v>75</v>
      </c>
      <c r="Y174" t="s">
        <v>76</v>
      </c>
      <c r="Z174" t="s">
        <v>55</v>
      </c>
      <c r="AA174" t="s">
        <v>75</v>
      </c>
      <c r="AB174" t="s">
        <v>186</v>
      </c>
      <c r="AC174" t="s">
        <v>79</v>
      </c>
      <c r="AD174" t="s">
        <v>107</v>
      </c>
      <c r="AE174" t="s">
        <v>106</v>
      </c>
      <c r="AF174" t="s">
        <v>107</v>
      </c>
      <c r="AG174" t="s">
        <v>107</v>
      </c>
      <c r="AH174" t="s">
        <v>79</v>
      </c>
      <c r="AI174" t="s">
        <v>106</v>
      </c>
      <c r="AJ174" t="s">
        <v>63</v>
      </c>
      <c r="AK174" t="s">
        <v>93</v>
      </c>
      <c r="AL174" t="s">
        <v>75</v>
      </c>
      <c r="AM174" t="s">
        <v>191</v>
      </c>
    </row>
    <row r="175" spans="1:39" x14ac:dyDescent="0.35">
      <c r="A175" t="s">
        <v>241</v>
      </c>
      <c r="B175" t="s">
        <v>509</v>
      </c>
      <c r="C175">
        <v>3435</v>
      </c>
      <c r="D175" t="s">
        <v>229</v>
      </c>
      <c r="E175" t="s">
        <v>528</v>
      </c>
      <c r="F175" t="s">
        <v>249</v>
      </c>
      <c r="G175" t="s">
        <v>355</v>
      </c>
      <c r="H175" t="s">
        <v>137</v>
      </c>
      <c r="I175" t="s">
        <v>217</v>
      </c>
      <c r="J175" t="s">
        <v>435</v>
      </c>
      <c r="K175" t="s">
        <v>227</v>
      </c>
      <c r="L175" t="s">
        <v>185</v>
      </c>
      <c r="M175" t="s">
        <v>74</v>
      </c>
      <c r="N175" t="s">
        <v>100</v>
      </c>
      <c r="O175" t="s">
        <v>206</v>
      </c>
      <c r="P175" t="s">
        <v>142</v>
      </c>
      <c r="Q175" t="s">
        <v>99</v>
      </c>
      <c r="R175" t="s">
        <v>148</v>
      </c>
      <c r="S175" t="s">
        <v>177</v>
      </c>
      <c r="T175" t="s">
        <v>138</v>
      </c>
      <c r="U175" t="s">
        <v>269</v>
      </c>
      <c r="V175" t="s">
        <v>240</v>
      </c>
      <c r="W175" t="s">
        <v>137</v>
      </c>
      <c r="X175" t="s">
        <v>94</v>
      </c>
      <c r="Y175" t="s">
        <v>76</v>
      </c>
      <c r="Z175" t="s">
        <v>186</v>
      </c>
      <c r="AA175" t="s">
        <v>81</v>
      </c>
      <c r="AB175" t="s">
        <v>71</v>
      </c>
      <c r="AC175" t="s">
        <v>100</v>
      </c>
      <c r="AD175" t="s">
        <v>107</v>
      </c>
      <c r="AE175" t="s">
        <v>75</v>
      </c>
      <c r="AF175" t="s">
        <v>72</v>
      </c>
      <c r="AG175" t="s">
        <v>79</v>
      </c>
      <c r="AH175" t="s">
        <v>72</v>
      </c>
      <c r="AI175" t="s">
        <v>79</v>
      </c>
      <c r="AJ175" t="s">
        <v>94</v>
      </c>
      <c r="AK175" t="s">
        <v>133</v>
      </c>
      <c r="AL175" t="s">
        <v>74</v>
      </c>
      <c r="AM175" t="s">
        <v>477</v>
      </c>
    </row>
    <row r="176" spans="1:39" x14ac:dyDescent="0.35">
      <c r="A176" t="s">
        <v>241</v>
      </c>
      <c r="B176" t="s">
        <v>510</v>
      </c>
      <c r="C176">
        <v>2336</v>
      </c>
      <c r="D176" t="s">
        <v>320</v>
      </c>
      <c r="E176" t="s">
        <v>484</v>
      </c>
      <c r="F176" t="s">
        <v>105</v>
      </c>
      <c r="G176" t="s">
        <v>137</v>
      </c>
      <c r="H176" t="s">
        <v>105</v>
      </c>
      <c r="I176" t="s">
        <v>146</v>
      </c>
      <c r="J176" t="s">
        <v>300</v>
      </c>
      <c r="K176" t="s">
        <v>288</v>
      </c>
      <c r="L176" t="s">
        <v>355</v>
      </c>
      <c r="M176" t="s">
        <v>198</v>
      </c>
      <c r="N176" t="s">
        <v>72</v>
      </c>
      <c r="O176" t="s">
        <v>193</v>
      </c>
      <c r="P176" t="s">
        <v>74</v>
      </c>
      <c r="Q176" t="s">
        <v>161</v>
      </c>
      <c r="R176" t="s">
        <v>313</v>
      </c>
      <c r="S176" t="s">
        <v>249</v>
      </c>
      <c r="T176" t="s">
        <v>80</v>
      </c>
      <c r="U176" t="s">
        <v>231</v>
      </c>
      <c r="V176" t="s">
        <v>70</v>
      </c>
      <c r="W176" t="s">
        <v>150</v>
      </c>
      <c r="X176" t="s">
        <v>150</v>
      </c>
      <c r="Y176" t="s">
        <v>76</v>
      </c>
      <c r="Z176" t="s">
        <v>63</v>
      </c>
      <c r="AA176" t="s">
        <v>74</v>
      </c>
      <c r="AB176" t="s">
        <v>55</v>
      </c>
      <c r="AC176" t="s">
        <v>106</v>
      </c>
      <c r="AD176" t="s">
        <v>76</v>
      </c>
      <c r="AE176" t="s">
        <v>71</v>
      </c>
      <c r="AF176" t="s">
        <v>93</v>
      </c>
      <c r="AG176" t="s">
        <v>107</v>
      </c>
      <c r="AH176" t="s">
        <v>75</v>
      </c>
      <c r="AI176" t="s">
        <v>150</v>
      </c>
      <c r="AJ176" t="s">
        <v>73</v>
      </c>
      <c r="AK176" t="s">
        <v>55</v>
      </c>
      <c r="AL176" t="s">
        <v>63</v>
      </c>
      <c r="AM176" t="s">
        <v>222</v>
      </c>
    </row>
    <row r="177" spans="1:39" x14ac:dyDescent="0.35">
      <c r="A177" t="s">
        <v>241</v>
      </c>
      <c r="B177" t="s">
        <v>50</v>
      </c>
      <c r="C177">
        <v>2</v>
      </c>
      <c r="D177" t="s">
        <v>76</v>
      </c>
      <c r="E177" t="s">
        <v>483</v>
      </c>
      <c r="F177" t="s">
        <v>484</v>
      </c>
      <c r="G177" t="s">
        <v>76</v>
      </c>
      <c r="H177" t="s">
        <v>76</v>
      </c>
      <c r="I177" t="s">
        <v>76</v>
      </c>
      <c r="J177" t="s">
        <v>395</v>
      </c>
      <c r="K177" t="s">
        <v>483</v>
      </c>
      <c r="L177" t="s">
        <v>483</v>
      </c>
      <c r="M177" t="s">
        <v>76</v>
      </c>
      <c r="N177" t="s">
        <v>76</v>
      </c>
      <c r="O177" t="s">
        <v>76</v>
      </c>
      <c r="P177" t="s">
        <v>483</v>
      </c>
      <c r="Q177" t="s">
        <v>76</v>
      </c>
      <c r="R177" t="s">
        <v>76</v>
      </c>
      <c r="S177" t="s">
        <v>76</v>
      </c>
      <c r="T177" t="s">
        <v>76</v>
      </c>
      <c r="U177" t="s">
        <v>484</v>
      </c>
      <c r="V177" t="s">
        <v>76</v>
      </c>
      <c r="W177" t="s">
        <v>76</v>
      </c>
      <c r="X177" t="s">
        <v>76</v>
      </c>
      <c r="Y177" t="s">
        <v>76</v>
      </c>
      <c r="Z177" t="s">
        <v>76</v>
      </c>
      <c r="AA177" t="s">
        <v>76</v>
      </c>
      <c r="AB177" t="s">
        <v>76</v>
      </c>
      <c r="AC177" t="s">
        <v>76</v>
      </c>
      <c r="AD177" t="s">
        <v>76</v>
      </c>
      <c r="AE177" t="s">
        <v>484</v>
      </c>
      <c r="AF177" t="s">
        <v>76</v>
      </c>
      <c r="AG177" t="s">
        <v>76</v>
      </c>
      <c r="AH177" t="s">
        <v>76</v>
      </c>
      <c r="AI177" t="s">
        <v>76</v>
      </c>
      <c r="AJ177" t="s">
        <v>76</v>
      </c>
      <c r="AK177" t="s">
        <v>76</v>
      </c>
      <c r="AL177" t="s">
        <v>76</v>
      </c>
      <c r="AM177" t="s">
        <v>76</v>
      </c>
    </row>
    <row r="179" spans="1:39" x14ac:dyDescent="0.35">
      <c r="A179" t="s">
        <v>529</v>
      </c>
    </row>
    <row r="180" spans="1:39" x14ac:dyDescent="0.35">
      <c r="A180" t="s">
        <v>14</v>
      </c>
      <c r="B180" t="s">
        <v>530</v>
      </c>
      <c r="C180" t="s">
        <v>2</v>
      </c>
      <c r="D180" t="s">
        <v>16</v>
      </c>
      <c r="E180" t="s">
        <v>17</v>
      </c>
      <c r="F180" t="s">
        <v>18</v>
      </c>
      <c r="G180" t="s">
        <v>19</v>
      </c>
      <c r="H180" t="s">
        <v>20</v>
      </c>
      <c r="I180" t="s">
        <v>21</v>
      </c>
      <c r="J180" t="s">
        <v>22</v>
      </c>
      <c r="K180" t="s">
        <v>23</v>
      </c>
      <c r="L180" t="s">
        <v>24</v>
      </c>
      <c r="M180" t="s">
        <v>25</v>
      </c>
      <c r="N180" t="s">
        <v>26</v>
      </c>
      <c r="O180" t="s">
        <v>27</v>
      </c>
      <c r="P180" t="s">
        <v>28</v>
      </c>
      <c r="Q180" t="s">
        <v>29</v>
      </c>
      <c r="R180" t="s">
        <v>30</v>
      </c>
      <c r="S180" t="s">
        <v>31</v>
      </c>
      <c r="T180" t="s">
        <v>32</v>
      </c>
      <c r="U180" t="s">
        <v>33</v>
      </c>
      <c r="V180" t="s">
        <v>34</v>
      </c>
      <c r="W180" t="s">
        <v>35</v>
      </c>
      <c r="X180" t="s">
        <v>36</v>
      </c>
      <c r="Y180" t="s">
        <v>37</v>
      </c>
      <c r="Z180" t="s">
        <v>38</v>
      </c>
      <c r="AA180" t="s">
        <v>39</v>
      </c>
      <c r="AB180" t="s">
        <v>40</v>
      </c>
      <c r="AC180" t="s">
        <v>41</v>
      </c>
      <c r="AD180" t="s">
        <v>42</v>
      </c>
      <c r="AE180" t="s">
        <v>43</v>
      </c>
      <c r="AF180" t="s">
        <v>44</v>
      </c>
      <c r="AG180" t="s">
        <v>45</v>
      </c>
      <c r="AH180" t="s">
        <v>46</v>
      </c>
      <c r="AI180" t="s">
        <v>47</v>
      </c>
      <c r="AJ180" t="s">
        <v>48</v>
      </c>
      <c r="AK180" t="s">
        <v>49</v>
      </c>
      <c r="AL180" t="s">
        <v>50</v>
      </c>
      <c r="AM180" t="s">
        <v>51</v>
      </c>
    </row>
    <row r="181" spans="1:39" x14ac:dyDescent="0.35">
      <c r="A181" t="s">
        <v>3</v>
      </c>
      <c r="B181" t="s">
        <v>531</v>
      </c>
      <c r="C181">
        <v>281</v>
      </c>
      <c r="D181" t="s">
        <v>176</v>
      </c>
      <c r="E181" t="s">
        <v>532</v>
      </c>
      <c r="F181" t="s">
        <v>93</v>
      </c>
      <c r="G181" t="s">
        <v>240</v>
      </c>
      <c r="H181" t="s">
        <v>130</v>
      </c>
      <c r="I181" t="s">
        <v>386</v>
      </c>
      <c r="J181" t="s">
        <v>453</v>
      </c>
      <c r="K181" t="s">
        <v>533</v>
      </c>
      <c r="L181" t="s">
        <v>113</v>
      </c>
      <c r="M181" t="s">
        <v>194</v>
      </c>
      <c r="N181" t="s">
        <v>122</v>
      </c>
      <c r="O181" t="s">
        <v>359</v>
      </c>
      <c r="P181" t="s">
        <v>70</v>
      </c>
      <c r="Q181" t="s">
        <v>71</v>
      </c>
      <c r="R181" t="s">
        <v>253</v>
      </c>
      <c r="S181" t="s">
        <v>97</v>
      </c>
      <c r="T181" t="s">
        <v>68</v>
      </c>
      <c r="U181" t="s">
        <v>373</v>
      </c>
      <c r="V181" t="s">
        <v>137</v>
      </c>
      <c r="W181" t="s">
        <v>150</v>
      </c>
      <c r="X181" t="s">
        <v>186</v>
      </c>
      <c r="Y181" t="s">
        <v>76</v>
      </c>
      <c r="Z181" t="s">
        <v>88</v>
      </c>
      <c r="AA181" t="s">
        <v>74</v>
      </c>
      <c r="AB181" t="s">
        <v>93</v>
      </c>
      <c r="AC181" t="s">
        <v>68</v>
      </c>
      <c r="AD181" t="s">
        <v>76</v>
      </c>
      <c r="AE181" t="s">
        <v>106</v>
      </c>
      <c r="AF181" t="s">
        <v>78</v>
      </c>
      <c r="AG181" t="s">
        <v>106</v>
      </c>
      <c r="AH181" t="s">
        <v>68</v>
      </c>
      <c r="AI181" t="s">
        <v>106</v>
      </c>
      <c r="AJ181" t="s">
        <v>150</v>
      </c>
      <c r="AK181" t="s">
        <v>74</v>
      </c>
      <c r="AL181" t="s">
        <v>106</v>
      </c>
      <c r="AM181" t="s">
        <v>413</v>
      </c>
    </row>
    <row r="182" spans="1:39" x14ac:dyDescent="0.35">
      <c r="A182" t="s">
        <v>3</v>
      </c>
      <c r="B182" t="s">
        <v>534</v>
      </c>
      <c r="C182">
        <v>759</v>
      </c>
      <c r="D182" t="s">
        <v>137</v>
      </c>
      <c r="E182" t="s">
        <v>528</v>
      </c>
      <c r="F182" t="s">
        <v>104</v>
      </c>
      <c r="G182" t="s">
        <v>244</v>
      </c>
      <c r="H182" t="s">
        <v>175</v>
      </c>
      <c r="I182" t="s">
        <v>239</v>
      </c>
      <c r="J182" t="s">
        <v>323</v>
      </c>
      <c r="K182" t="s">
        <v>54</v>
      </c>
      <c r="L182" t="s">
        <v>225</v>
      </c>
      <c r="M182" t="s">
        <v>108</v>
      </c>
      <c r="N182" t="s">
        <v>75</v>
      </c>
      <c r="O182" t="s">
        <v>205</v>
      </c>
      <c r="P182" t="s">
        <v>175</v>
      </c>
      <c r="Q182" t="s">
        <v>104</v>
      </c>
      <c r="R182" t="s">
        <v>409</v>
      </c>
      <c r="S182" t="s">
        <v>53</v>
      </c>
      <c r="T182" t="s">
        <v>198</v>
      </c>
      <c r="U182" t="s">
        <v>148</v>
      </c>
      <c r="V182" t="s">
        <v>176</v>
      </c>
      <c r="W182" t="s">
        <v>108</v>
      </c>
      <c r="X182" t="s">
        <v>75</v>
      </c>
      <c r="Y182" t="s">
        <v>76</v>
      </c>
      <c r="Z182" t="s">
        <v>149</v>
      </c>
      <c r="AA182" t="s">
        <v>79</v>
      </c>
      <c r="AB182" t="s">
        <v>71</v>
      </c>
      <c r="AC182" t="s">
        <v>94</v>
      </c>
      <c r="AD182" t="s">
        <v>73</v>
      </c>
      <c r="AE182" t="s">
        <v>75</v>
      </c>
      <c r="AF182" t="s">
        <v>107</v>
      </c>
      <c r="AG182" t="s">
        <v>73</v>
      </c>
      <c r="AH182" t="s">
        <v>68</v>
      </c>
      <c r="AI182" t="s">
        <v>79</v>
      </c>
      <c r="AJ182" t="s">
        <v>105</v>
      </c>
      <c r="AK182" t="s">
        <v>130</v>
      </c>
      <c r="AL182" t="s">
        <v>75</v>
      </c>
      <c r="AM182" t="s">
        <v>187</v>
      </c>
    </row>
    <row r="183" spans="1:39" x14ac:dyDescent="0.35">
      <c r="A183" t="s">
        <v>3</v>
      </c>
      <c r="B183" t="s">
        <v>535</v>
      </c>
      <c r="C183">
        <v>79</v>
      </c>
      <c r="D183" t="s">
        <v>442</v>
      </c>
      <c r="E183" t="s">
        <v>321</v>
      </c>
      <c r="F183" t="s">
        <v>406</v>
      </c>
      <c r="G183" t="s">
        <v>386</v>
      </c>
      <c r="H183" t="s">
        <v>352</v>
      </c>
      <c r="I183" t="s">
        <v>199</v>
      </c>
      <c r="J183" t="s">
        <v>308</v>
      </c>
      <c r="K183" t="s">
        <v>474</v>
      </c>
      <c r="L183" t="s">
        <v>367</v>
      </c>
      <c r="M183" t="s">
        <v>105</v>
      </c>
      <c r="N183" t="s">
        <v>94</v>
      </c>
      <c r="O183" t="s">
        <v>254</v>
      </c>
      <c r="P183" t="s">
        <v>180</v>
      </c>
      <c r="Q183" t="s">
        <v>116</v>
      </c>
      <c r="R183" t="s">
        <v>118</v>
      </c>
      <c r="S183" t="s">
        <v>65</v>
      </c>
      <c r="T183" t="s">
        <v>76</v>
      </c>
      <c r="U183" t="s">
        <v>302</v>
      </c>
      <c r="V183" t="s">
        <v>161</v>
      </c>
      <c r="W183" t="s">
        <v>211</v>
      </c>
      <c r="X183" t="s">
        <v>77</v>
      </c>
      <c r="Y183" t="s">
        <v>76</v>
      </c>
      <c r="Z183" t="s">
        <v>138</v>
      </c>
      <c r="AA183" t="s">
        <v>76</v>
      </c>
      <c r="AB183" t="s">
        <v>76</v>
      </c>
      <c r="AC183" t="s">
        <v>76</v>
      </c>
      <c r="AD183" t="s">
        <v>76</v>
      </c>
      <c r="AE183" t="s">
        <v>76</v>
      </c>
      <c r="AF183" t="s">
        <v>76</v>
      </c>
      <c r="AG183" t="s">
        <v>76</v>
      </c>
      <c r="AH183" t="s">
        <v>94</v>
      </c>
      <c r="AI183" t="s">
        <v>76</v>
      </c>
      <c r="AJ183" t="s">
        <v>76</v>
      </c>
      <c r="AK183" t="s">
        <v>151</v>
      </c>
      <c r="AL183" t="s">
        <v>76</v>
      </c>
      <c r="AM183" t="s">
        <v>331</v>
      </c>
    </row>
    <row r="184" spans="1:39" x14ac:dyDescent="0.35">
      <c r="A184" t="s">
        <v>3</v>
      </c>
      <c r="B184" t="s">
        <v>536</v>
      </c>
      <c r="C184">
        <v>164</v>
      </c>
      <c r="D184" t="s">
        <v>185</v>
      </c>
      <c r="E184" t="s">
        <v>425</v>
      </c>
      <c r="F184" t="s">
        <v>100</v>
      </c>
      <c r="G184" t="s">
        <v>188</v>
      </c>
      <c r="H184" t="s">
        <v>211</v>
      </c>
      <c r="I184" t="s">
        <v>280</v>
      </c>
      <c r="J184" t="s">
        <v>443</v>
      </c>
      <c r="K184" t="s">
        <v>537</v>
      </c>
      <c r="L184" t="s">
        <v>176</v>
      </c>
      <c r="M184" t="s">
        <v>122</v>
      </c>
      <c r="N184" t="s">
        <v>73</v>
      </c>
      <c r="O184" t="s">
        <v>203</v>
      </c>
      <c r="P184" t="s">
        <v>175</v>
      </c>
      <c r="Q184" t="s">
        <v>278</v>
      </c>
      <c r="R184" t="s">
        <v>494</v>
      </c>
      <c r="S184" t="s">
        <v>225</v>
      </c>
      <c r="T184" t="s">
        <v>68</v>
      </c>
      <c r="U184" t="s">
        <v>97</v>
      </c>
      <c r="V184" t="s">
        <v>74</v>
      </c>
      <c r="W184" t="s">
        <v>77</v>
      </c>
      <c r="X184" t="s">
        <v>94</v>
      </c>
      <c r="Y184" t="s">
        <v>68</v>
      </c>
      <c r="Z184" t="s">
        <v>103</v>
      </c>
      <c r="AA184" t="s">
        <v>74</v>
      </c>
      <c r="AB184" t="s">
        <v>142</v>
      </c>
      <c r="AC184" t="s">
        <v>138</v>
      </c>
      <c r="AD184" t="s">
        <v>76</v>
      </c>
      <c r="AE184" t="s">
        <v>68</v>
      </c>
      <c r="AF184" t="s">
        <v>76</v>
      </c>
      <c r="AG184" t="s">
        <v>76</v>
      </c>
      <c r="AH184" t="s">
        <v>55</v>
      </c>
      <c r="AI184" t="s">
        <v>68</v>
      </c>
      <c r="AJ184" t="s">
        <v>76</v>
      </c>
      <c r="AK184" t="s">
        <v>94</v>
      </c>
      <c r="AL184" t="s">
        <v>149</v>
      </c>
      <c r="AM184" t="s">
        <v>296</v>
      </c>
    </row>
    <row r="185" spans="1:39" x14ac:dyDescent="0.35">
      <c r="A185" t="s">
        <v>3</v>
      </c>
      <c r="B185" t="s">
        <v>538</v>
      </c>
      <c r="C185">
        <v>684</v>
      </c>
      <c r="D185" t="s">
        <v>84</v>
      </c>
      <c r="E185" t="s">
        <v>498</v>
      </c>
      <c r="F185" t="s">
        <v>103</v>
      </c>
      <c r="G185" t="s">
        <v>442</v>
      </c>
      <c r="H185" t="s">
        <v>88</v>
      </c>
      <c r="I185" t="s">
        <v>84</v>
      </c>
      <c r="J185" t="s">
        <v>140</v>
      </c>
      <c r="K185" t="s">
        <v>539</v>
      </c>
      <c r="L185" t="s">
        <v>114</v>
      </c>
      <c r="M185" t="s">
        <v>75</v>
      </c>
      <c r="N185" t="s">
        <v>105</v>
      </c>
      <c r="O185" t="s">
        <v>166</v>
      </c>
      <c r="P185" t="s">
        <v>70</v>
      </c>
      <c r="Q185" t="s">
        <v>53</v>
      </c>
      <c r="R185" t="s">
        <v>455</v>
      </c>
      <c r="S185" t="s">
        <v>237</v>
      </c>
      <c r="T185" t="s">
        <v>75</v>
      </c>
      <c r="U185" t="s">
        <v>515</v>
      </c>
      <c r="V185" t="s">
        <v>149</v>
      </c>
      <c r="W185" t="s">
        <v>96</v>
      </c>
      <c r="X185" t="s">
        <v>105</v>
      </c>
      <c r="Y185" t="s">
        <v>76</v>
      </c>
      <c r="Z185" t="s">
        <v>122</v>
      </c>
      <c r="AA185" t="s">
        <v>106</v>
      </c>
      <c r="AB185" t="s">
        <v>79</v>
      </c>
      <c r="AC185" t="s">
        <v>138</v>
      </c>
      <c r="AD185" t="s">
        <v>79</v>
      </c>
      <c r="AE185" t="s">
        <v>106</v>
      </c>
      <c r="AF185" t="s">
        <v>77</v>
      </c>
      <c r="AG185" t="s">
        <v>76</v>
      </c>
      <c r="AH185" t="s">
        <v>71</v>
      </c>
      <c r="AI185" t="s">
        <v>77</v>
      </c>
      <c r="AJ185" t="s">
        <v>107</v>
      </c>
      <c r="AK185" t="s">
        <v>149</v>
      </c>
      <c r="AL185" t="s">
        <v>63</v>
      </c>
      <c r="AM185" t="s">
        <v>54</v>
      </c>
    </row>
    <row r="186" spans="1:39" x14ac:dyDescent="0.35">
      <c r="A186" t="s">
        <v>3</v>
      </c>
      <c r="B186" t="s">
        <v>540</v>
      </c>
      <c r="C186">
        <v>62</v>
      </c>
      <c r="D186" t="s">
        <v>149</v>
      </c>
      <c r="E186" t="s">
        <v>541</v>
      </c>
      <c r="F186" t="s">
        <v>394</v>
      </c>
      <c r="G186" t="s">
        <v>264</v>
      </c>
      <c r="H186" t="s">
        <v>157</v>
      </c>
      <c r="I186" t="s">
        <v>179</v>
      </c>
      <c r="J186" t="s">
        <v>393</v>
      </c>
      <c r="K186" t="s">
        <v>498</v>
      </c>
      <c r="L186" t="s">
        <v>116</v>
      </c>
      <c r="M186" t="s">
        <v>80</v>
      </c>
      <c r="N186" t="s">
        <v>94</v>
      </c>
      <c r="O186" t="s">
        <v>199</v>
      </c>
      <c r="P186" t="s">
        <v>130</v>
      </c>
      <c r="Q186" t="s">
        <v>117</v>
      </c>
      <c r="R186" t="s">
        <v>334</v>
      </c>
      <c r="S186" t="s">
        <v>146</v>
      </c>
      <c r="T186" t="s">
        <v>103</v>
      </c>
      <c r="U186" t="s">
        <v>371</v>
      </c>
      <c r="V186" t="s">
        <v>119</v>
      </c>
      <c r="W186" t="s">
        <v>366</v>
      </c>
      <c r="X186" t="s">
        <v>94</v>
      </c>
      <c r="Y186" t="s">
        <v>76</v>
      </c>
      <c r="Z186" t="s">
        <v>76</v>
      </c>
      <c r="AA186" t="s">
        <v>173</v>
      </c>
      <c r="AB186" t="s">
        <v>76</v>
      </c>
      <c r="AC186" t="s">
        <v>84</v>
      </c>
      <c r="AD186" t="s">
        <v>76</v>
      </c>
      <c r="AE186" t="s">
        <v>76</v>
      </c>
      <c r="AF186" t="s">
        <v>76</v>
      </c>
      <c r="AG186" t="s">
        <v>94</v>
      </c>
      <c r="AH186" t="s">
        <v>76</v>
      </c>
      <c r="AI186" t="s">
        <v>76</v>
      </c>
      <c r="AJ186" t="s">
        <v>76</v>
      </c>
      <c r="AK186" t="s">
        <v>179</v>
      </c>
      <c r="AL186" t="s">
        <v>76</v>
      </c>
      <c r="AM186" t="s">
        <v>359</v>
      </c>
    </row>
    <row r="187" spans="1:39" x14ac:dyDescent="0.35">
      <c r="A187" t="s">
        <v>4</v>
      </c>
      <c r="B187" t="s">
        <v>531</v>
      </c>
      <c r="C187">
        <v>539</v>
      </c>
      <c r="D187" t="s">
        <v>101</v>
      </c>
      <c r="E187" t="s">
        <v>450</v>
      </c>
      <c r="F187" t="s">
        <v>94</v>
      </c>
      <c r="G187" t="s">
        <v>105</v>
      </c>
      <c r="H187" t="s">
        <v>63</v>
      </c>
      <c r="I187" t="s">
        <v>220</v>
      </c>
      <c r="J187" t="s">
        <v>519</v>
      </c>
      <c r="K187" t="s">
        <v>434</v>
      </c>
      <c r="L187" t="s">
        <v>371</v>
      </c>
      <c r="M187" t="s">
        <v>151</v>
      </c>
      <c r="N187" t="s">
        <v>149</v>
      </c>
      <c r="O187" t="s">
        <v>10</v>
      </c>
      <c r="P187" t="s">
        <v>69</v>
      </c>
      <c r="Q187" t="s">
        <v>75</v>
      </c>
      <c r="R187" t="s">
        <v>428</v>
      </c>
      <c r="S187" t="s">
        <v>342</v>
      </c>
      <c r="T187" t="s">
        <v>107</v>
      </c>
      <c r="U187" t="s">
        <v>209</v>
      </c>
      <c r="V187" t="s">
        <v>277</v>
      </c>
      <c r="W187" t="s">
        <v>80</v>
      </c>
      <c r="X187" t="s">
        <v>106</v>
      </c>
      <c r="Y187" t="s">
        <v>76</v>
      </c>
      <c r="Z187" t="s">
        <v>94</v>
      </c>
      <c r="AA187" t="s">
        <v>108</v>
      </c>
      <c r="AB187" t="s">
        <v>81</v>
      </c>
      <c r="AC187" t="s">
        <v>76</v>
      </c>
      <c r="AD187" t="s">
        <v>77</v>
      </c>
      <c r="AE187" t="s">
        <v>76</v>
      </c>
      <c r="AF187" t="s">
        <v>106</v>
      </c>
      <c r="AG187" t="s">
        <v>76</v>
      </c>
      <c r="AH187" t="s">
        <v>75</v>
      </c>
      <c r="AI187" t="s">
        <v>76</v>
      </c>
      <c r="AJ187" t="s">
        <v>179</v>
      </c>
      <c r="AK187" t="s">
        <v>186</v>
      </c>
      <c r="AL187" t="s">
        <v>138</v>
      </c>
      <c r="AM187" t="s">
        <v>8</v>
      </c>
    </row>
    <row r="188" spans="1:39" x14ac:dyDescent="0.35">
      <c r="A188" t="s">
        <v>4</v>
      </c>
      <c r="B188" t="s">
        <v>534</v>
      </c>
      <c r="C188">
        <v>1271</v>
      </c>
      <c r="D188" t="s">
        <v>373</v>
      </c>
      <c r="E188" t="s">
        <v>197</v>
      </c>
      <c r="F188" t="s">
        <v>138</v>
      </c>
      <c r="G188" t="s">
        <v>119</v>
      </c>
      <c r="H188" t="s">
        <v>186</v>
      </c>
      <c r="I188" t="s">
        <v>61</v>
      </c>
      <c r="J188" t="s">
        <v>330</v>
      </c>
      <c r="K188" t="s">
        <v>368</v>
      </c>
      <c r="L188" t="s">
        <v>515</v>
      </c>
      <c r="M188" t="s">
        <v>74</v>
      </c>
      <c r="N188" t="s">
        <v>93</v>
      </c>
      <c r="O188" t="s">
        <v>364</v>
      </c>
      <c r="P188" t="s">
        <v>88</v>
      </c>
      <c r="Q188" t="s">
        <v>105</v>
      </c>
      <c r="R188" t="s">
        <v>143</v>
      </c>
      <c r="S188" t="s">
        <v>366</v>
      </c>
      <c r="T188" t="s">
        <v>81</v>
      </c>
      <c r="U188" t="s">
        <v>139</v>
      </c>
      <c r="V188" t="s">
        <v>99</v>
      </c>
      <c r="W188" t="s">
        <v>104</v>
      </c>
      <c r="X188" t="s">
        <v>63</v>
      </c>
      <c r="Y188" t="s">
        <v>76</v>
      </c>
      <c r="Z188" t="s">
        <v>65</v>
      </c>
      <c r="AA188" t="s">
        <v>106</v>
      </c>
      <c r="AB188" t="s">
        <v>68</v>
      </c>
      <c r="AC188" t="s">
        <v>63</v>
      </c>
      <c r="AD188" t="s">
        <v>76</v>
      </c>
      <c r="AE188" t="s">
        <v>76</v>
      </c>
      <c r="AF188" t="s">
        <v>73</v>
      </c>
      <c r="AG188" t="s">
        <v>76</v>
      </c>
      <c r="AH188" t="s">
        <v>107</v>
      </c>
      <c r="AI188" t="s">
        <v>72</v>
      </c>
      <c r="AJ188" t="s">
        <v>70</v>
      </c>
      <c r="AK188" t="s">
        <v>138</v>
      </c>
      <c r="AL188" t="s">
        <v>75</v>
      </c>
      <c r="AM188" t="s">
        <v>195</v>
      </c>
    </row>
    <row r="189" spans="1:39" x14ac:dyDescent="0.35">
      <c r="A189" t="s">
        <v>4</v>
      </c>
      <c r="B189" t="s">
        <v>535</v>
      </c>
      <c r="C189">
        <v>135</v>
      </c>
      <c r="D189" t="s">
        <v>223</v>
      </c>
      <c r="E189" t="s">
        <v>542</v>
      </c>
      <c r="F189" t="s">
        <v>543</v>
      </c>
      <c r="G189" t="s">
        <v>332</v>
      </c>
      <c r="H189" t="s">
        <v>138</v>
      </c>
      <c r="I189" t="s">
        <v>55</v>
      </c>
      <c r="J189" t="s">
        <v>217</v>
      </c>
      <c r="K189" t="s">
        <v>544</v>
      </c>
      <c r="L189" t="s">
        <v>193</v>
      </c>
      <c r="M189" t="s">
        <v>106</v>
      </c>
      <c r="N189" t="s">
        <v>76</v>
      </c>
      <c r="O189" t="s">
        <v>397</v>
      </c>
      <c r="P189" t="s">
        <v>305</v>
      </c>
      <c r="Q189" t="s">
        <v>181</v>
      </c>
      <c r="R189" t="s">
        <v>299</v>
      </c>
      <c r="S189" t="s">
        <v>146</v>
      </c>
      <c r="T189" t="s">
        <v>94</v>
      </c>
      <c r="U189" t="s">
        <v>70</v>
      </c>
      <c r="V189" t="s">
        <v>161</v>
      </c>
      <c r="W189" t="s">
        <v>107</v>
      </c>
      <c r="X189" t="s">
        <v>75</v>
      </c>
      <c r="Y189" t="s">
        <v>76</v>
      </c>
      <c r="Z189" t="s">
        <v>73</v>
      </c>
      <c r="AA189" t="s">
        <v>78</v>
      </c>
      <c r="AB189" t="s">
        <v>76</v>
      </c>
      <c r="AC189" t="s">
        <v>150</v>
      </c>
      <c r="AD189" t="s">
        <v>150</v>
      </c>
      <c r="AE189" t="s">
        <v>76</v>
      </c>
      <c r="AF189" t="s">
        <v>76</v>
      </c>
      <c r="AG189" t="s">
        <v>106</v>
      </c>
      <c r="AH189" t="s">
        <v>107</v>
      </c>
      <c r="AI189" t="s">
        <v>76</v>
      </c>
      <c r="AJ189" t="s">
        <v>76</v>
      </c>
      <c r="AK189" t="s">
        <v>63</v>
      </c>
      <c r="AL189" t="s">
        <v>76</v>
      </c>
      <c r="AM189" t="s">
        <v>193</v>
      </c>
    </row>
    <row r="190" spans="1:39" x14ac:dyDescent="0.35">
      <c r="A190" t="s">
        <v>4</v>
      </c>
      <c r="B190" t="s">
        <v>536</v>
      </c>
      <c r="C190">
        <v>302</v>
      </c>
      <c r="D190" t="s">
        <v>210</v>
      </c>
      <c r="E190" t="s">
        <v>443</v>
      </c>
      <c r="F190" t="s">
        <v>76</v>
      </c>
      <c r="G190" t="s">
        <v>75</v>
      </c>
      <c r="H190" t="s">
        <v>107</v>
      </c>
      <c r="I190" t="s">
        <v>280</v>
      </c>
      <c r="J190" t="s">
        <v>319</v>
      </c>
      <c r="K190" t="s">
        <v>128</v>
      </c>
      <c r="L190" t="s">
        <v>112</v>
      </c>
      <c r="M190" t="s">
        <v>72</v>
      </c>
      <c r="N190" t="s">
        <v>100</v>
      </c>
      <c r="O190" t="s">
        <v>136</v>
      </c>
      <c r="P190" t="s">
        <v>55</v>
      </c>
      <c r="Q190" t="s">
        <v>240</v>
      </c>
      <c r="R190" t="s">
        <v>238</v>
      </c>
      <c r="S190" t="s">
        <v>157</v>
      </c>
      <c r="T190" t="s">
        <v>94</v>
      </c>
      <c r="U190" t="s">
        <v>282</v>
      </c>
      <c r="V190" t="s">
        <v>280</v>
      </c>
      <c r="W190" t="s">
        <v>63</v>
      </c>
      <c r="X190" t="s">
        <v>76</v>
      </c>
      <c r="Y190" t="s">
        <v>76</v>
      </c>
      <c r="Z190" t="s">
        <v>71</v>
      </c>
      <c r="AA190" t="s">
        <v>204</v>
      </c>
      <c r="AB190" t="s">
        <v>105</v>
      </c>
      <c r="AC190" t="s">
        <v>76</v>
      </c>
      <c r="AD190" t="s">
        <v>76</v>
      </c>
      <c r="AE190" t="s">
        <v>106</v>
      </c>
      <c r="AF190" t="s">
        <v>76</v>
      </c>
      <c r="AG190" t="s">
        <v>76</v>
      </c>
      <c r="AH190" t="s">
        <v>77</v>
      </c>
      <c r="AI190" t="s">
        <v>76</v>
      </c>
      <c r="AJ190" t="s">
        <v>55</v>
      </c>
      <c r="AK190" t="s">
        <v>71</v>
      </c>
      <c r="AL190" t="s">
        <v>68</v>
      </c>
      <c r="AM190" t="s">
        <v>545</v>
      </c>
    </row>
    <row r="191" spans="1:39" x14ac:dyDescent="0.35">
      <c r="A191" t="s">
        <v>4</v>
      </c>
      <c r="B191" t="s">
        <v>538</v>
      </c>
      <c r="C191">
        <v>904</v>
      </c>
      <c r="D191" t="s">
        <v>187</v>
      </c>
      <c r="E191" t="s">
        <v>546</v>
      </c>
      <c r="F191" t="s">
        <v>93</v>
      </c>
      <c r="G191" t="s">
        <v>121</v>
      </c>
      <c r="H191" t="s">
        <v>104</v>
      </c>
      <c r="I191" t="s">
        <v>67</v>
      </c>
      <c r="J191" t="s">
        <v>378</v>
      </c>
      <c r="K191" t="s">
        <v>233</v>
      </c>
      <c r="L191" t="s">
        <v>299</v>
      </c>
      <c r="M191" t="s">
        <v>150</v>
      </c>
      <c r="N191" t="s">
        <v>133</v>
      </c>
      <c r="O191" t="s">
        <v>89</v>
      </c>
      <c r="P191" t="s">
        <v>86</v>
      </c>
      <c r="Q191" t="s">
        <v>250</v>
      </c>
      <c r="R191" t="s">
        <v>467</v>
      </c>
      <c r="S191" t="s">
        <v>181</v>
      </c>
      <c r="T191" t="s">
        <v>75</v>
      </c>
      <c r="U191" t="s">
        <v>213</v>
      </c>
      <c r="V191" t="s">
        <v>225</v>
      </c>
      <c r="W191" t="s">
        <v>65</v>
      </c>
      <c r="X191" t="s">
        <v>77</v>
      </c>
      <c r="Y191" t="s">
        <v>76</v>
      </c>
      <c r="Z191" t="s">
        <v>93</v>
      </c>
      <c r="AA191" t="s">
        <v>76</v>
      </c>
      <c r="AB191" t="s">
        <v>77</v>
      </c>
      <c r="AC191" t="s">
        <v>81</v>
      </c>
      <c r="AD191" t="s">
        <v>76</v>
      </c>
      <c r="AE191" t="s">
        <v>79</v>
      </c>
      <c r="AF191" t="s">
        <v>81</v>
      </c>
      <c r="AG191" t="s">
        <v>76</v>
      </c>
      <c r="AH191" t="s">
        <v>71</v>
      </c>
      <c r="AI191" t="s">
        <v>76</v>
      </c>
      <c r="AJ191" t="s">
        <v>105</v>
      </c>
      <c r="AK191" t="s">
        <v>74</v>
      </c>
      <c r="AL191" t="s">
        <v>77</v>
      </c>
      <c r="AM191" t="s">
        <v>291</v>
      </c>
    </row>
    <row r="192" spans="1:39" x14ac:dyDescent="0.35">
      <c r="A192" t="s">
        <v>4</v>
      </c>
      <c r="B192" t="s">
        <v>540</v>
      </c>
      <c r="C192">
        <v>125</v>
      </c>
      <c r="D192" t="s">
        <v>109</v>
      </c>
      <c r="E192" t="s">
        <v>545</v>
      </c>
      <c r="F192" t="s">
        <v>532</v>
      </c>
      <c r="G192" t="s">
        <v>176</v>
      </c>
      <c r="H192" t="s">
        <v>142</v>
      </c>
      <c r="I192" t="s">
        <v>318</v>
      </c>
      <c r="J192" t="s">
        <v>208</v>
      </c>
      <c r="K192" t="s">
        <v>240</v>
      </c>
      <c r="L192" t="s">
        <v>412</v>
      </c>
      <c r="M192" t="s">
        <v>107</v>
      </c>
      <c r="N192" t="s">
        <v>142</v>
      </c>
      <c r="O192" t="s">
        <v>140</v>
      </c>
      <c r="P192" t="s">
        <v>198</v>
      </c>
      <c r="Q192" t="s">
        <v>244</v>
      </c>
      <c r="R192" t="s">
        <v>475</v>
      </c>
      <c r="S192" t="s">
        <v>88</v>
      </c>
      <c r="T192" t="s">
        <v>107</v>
      </c>
      <c r="U192" t="s">
        <v>151</v>
      </c>
      <c r="V192" t="s">
        <v>156</v>
      </c>
      <c r="W192" t="s">
        <v>56</v>
      </c>
      <c r="X192" t="s">
        <v>157</v>
      </c>
      <c r="Y192" t="s">
        <v>76</v>
      </c>
      <c r="Z192" t="s">
        <v>107</v>
      </c>
      <c r="AA192" t="s">
        <v>235</v>
      </c>
      <c r="AB192" t="s">
        <v>107</v>
      </c>
      <c r="AC192" t="s">
        <v>78</v>
      </c>
      <c r="AD192" t="s">
        <v>76</v>
      </c>
      <c r="AE192" t="s">
        <v>107</v>
      </c>
      <c r="AF192" t="s">
        <v>138</v>
      </c>
      <c r="AG192" t="s">
        <v>86</v>
      </c>
      <c r="AH192" t="s">
        <v>76</v>
      </c>
      <c r="AI192" t="s">
        <v>244</v>
      </c>
      <c r="AJ192" t="s">
        <v>76</v>
      </c>
      <c r="AK192" t="s">
        <v>78</v>
      </c>
      <c r="AL192" t="s">
        <v>138</v>
      </c>
      <c r="AM192" t="s">
        <v>148</v>
      </c>
    </row>
    <row r="193" spans="1:39" x14ac:dyDescent="0.35">
      <c r="A193" t="s">
        <v>5</v>
      </c>
      <c r="B193" t="s">
        <v>531</v>
      </c>
      <c r="C193">
        <v>649</v>
      </c>
      <c r="D193" t="s">
        <v>177</v>
      </c>
      <c r="E193" t="s">
        <v>547</v>
      </c>
      <c r="F193" t="s">
        <v>72</v>
      </c>
      <c r="G193" t="s">
        <v>55</v>
      </c>
      <c r="H193" t="s">
        <v>73</v>
      </c>
      <c r="I193" t="s">
        <v>317</v>
      </c>
      <c r="J193" t="s">
        <v>54</v>
      </c>
      <c r="K193" t="s">
        <v>400</v>
      </c>
      <c r="L193" t="s">
        <v>203</v>
      </c>
      <c r="M193" t="s">
        <v>130</v>
      </c>
      <c r="N193" t="s">
        <v>108</v>
      </c>
      <c r="O193" t="s">
        <v>59</v>
      </c>
      <c r="P193" t="s">
        <v>179</v>
      </c>
      <c r="Q193" t="s">
        <v>138</v>
      </c>
      <c r="R193" t="s">
        <v>445</v>
      </c>
      <c r="S193" t="s">
        <v>352</v>
      </c>
      <c r="T193" t="s">
        <v>78</v>
      </c>
      <c r="U193" t="s">
        <v>364</v>
      </c>
      <c r="V193" t="s">
        <v>119</v>
      </c>
      <c r="W193" t="s">
        <v>130</v>
      </c>
      <c r="X193" t="s">
        <v>88</v>
      </c>
      <c r="Y193" t="s">
        <v>76</v>
      </c>
      <c r="Z193" t="s">
        <v>78</v>
      </c>
      <c r="AA193" t="s">
        <v>173</v>
      </c>
      <c r="AB193" t="s">
        <v>142</v>
      </c>
      <c r="AC193" t="s">
        <v>71</v>
      </c>
      <c r="AD193" t="s">
        <v>76</v>
      </c>
      <c r="AE193" t="s">
        <v>75</v>
      </c>
      <c r="AF193" t="s">
        <v>107</v>
      </c>
      <c r="AG193" t="s">
        <v>76</v>
      </c>
      <c r="AH193" t="s">
        <v>73</v>
      </c>
      <c r="AI193" t="s">
        <v>73</v>
      </c>
      <c r="AJ193" t="s">
        <v>79</v>
      </c>
      <c r="AK193" t="s">
        <v>68</v>
      </c>
      <c r="AL193" t="s">
        <v>79</v>
      </c>
      <c r="AM193" t="s">
        <v>314</v>
      </c>
    </row>
    <row r="194" spans="1:39" x14ac:dyDescent="0.35">
      <c r="A194" t="s">
        <v>5</v>
      </c>
      <c r="B194" t="s">
        <v>534</v>
      </c>
      <c r="C194">
        <v>1281</v>
      </c>
      <c r="D194" t="s">
        <v>280</v>
      </c>
      <c r="E194" t="s">
        <v>434</v>
      </c>
      <c r="F194" t="s">
        <v>96</v>
      </c>
      <c r="G194" t="s">
        <v>104</v>
      </c>
      <c r="H194" t="s">
        <v>88</v>
      </c>
      <c r="I194" t="s">
        <v>87</v>
      </c>
      <c r="J194" t="s">
        <v>252</v>
      </c>
      <c r="K194" t="s">
        <v>548</v>
      </c>
      <c r="L194" t="s">
        <v>355</v>
      </c>
      <c r="M194" t="s">
        <v>186</v>
      </c>
      <c r="N194" t="s">
        <v>65</v>
      </c>
      <c r="O194" t="s">
        <v>277</v>
      </c>
      <c r="P194" t="s">
        <v>142</v>
      </c>
      <c r="Q194" t="s">
        <v>63</v>
      </c>
      <c r="R194" t="s">
        <v>166</v>
      </c>
      <c r="S194" t="s">
        <v>124</v>
      </c>
      <c r="T194" t="s">
        <v>71</v>
      </c>
      <c r="U194" t="s">
        <v>226</v>
      </c>
      <c r="V194" t="s">
        <v>86</v>
      </c>
      <c r="W194" t="s">
        <v>78</v>
      </c>
      <c r="X194" t="s">
        <v>63</v>
      </c>
      <c r="Y194" t="s">
        <v>76</v>
      </c>
      <c r="Z194" t="s">
        <v>93</v>
      </c>
      <c r="AA194" t="s">
        <v>107</v>
      </c>
      <c r="AB194" t="s">
        <v>106</v>
      </c>
      <c r="AC194" t="s">
        <v>77</v>
      </c>
      <c r="AD194" t="s">
        <v>76</v>
      </c>
      <c r="AE194" t="s">
        <v>77</v>
      </c>
      <c r="AF194" t="s">
        <v>73</v>
      </c>
      <c r="AG194" t="s">
        <v>71</v>
      </c>
      <c r="AH194" t="s">
        <v>107</v>
      </c>
      <c r="AI194" t="s">
        <v>107</v>
      </c>
      <c r="AJ194" t="s">
        <v>107</v>
      </c>
      <c r="AK194" t="s">
        <v>173</v>
      </c>
      <c r="AL194" t="s">
        <v>81</v>
      </c>
      <c r="AM194" t="s">
        <v>518</v>
      </c>
    </row>
    <row r="195" spans="1:39" x14ac:dyDescent="0.35">
      <c r="A195" t="s">
        <v>5</v>
      </c>
      <c r="B195" t="s">
        <v>535</v>
      </c>
      <c r="C195">
        <v>153</v>
      </c>
      <c r="D195" t="s">
        <v>226</v>
      </c>
      <c r="E195" t="s">
        <v>187</v>
      </c>
      <c r="F195" t="s">
        <v>549</v>
      </c>
      <c r="G195" t="s">
        <v>104</v>
      </c>
      <c r="H195" t="s">
        <v>76</v>
      </c>
      <c r="I195" t="s">
        <v>97</v>
      </c>
      <c r="J195" t="s">
        <v>519</v>
      </c>
      <c r="K195" t="s">
        <v>428</v>
      </c>
      <c r="L195" t="s">
        <v>290</v>
      </c>
      <c r="M195" t="s">
        <v>244</v>
      </c>
      <c r="N195" t="s">
        <v>79</v>
      </c>
      <c r="O195" t="s">
        <v>247</v>
      </c>
      <c r="P195" t="s">
        <v>81</v>
      </c>
      <c r="Q195" t="s">
        <v>81</v>
      </c>
      <c r="R195" t="s">
        <v>101</v>
      </c>
      <c r="S195" t="s">
        <v>198</v>
      </c>
      <c r="T195" t="s">
        <v>106</v>
      </c>
      <c r="U195" t="s">
        <v>92</v>
      </c>
      <c r="V195" t="s">
        <v>84</v>
      </c>
      <c r="W195" t="s">
        <v>88</v>
      </c>
      <c r="X195" t="s">
        <v>79</v>
      </c>
      <c r="Y195" t="s">
        <v>76</v>
      </c>
      <c r="Z195" t="s">
        <v>55</v>
      </c>
      <c r="AA195" t="s">
        <v>76</v>
      </c>
      <c r="AB195" t="s">
        <v>76</v>
      </c>
      <c r="AC195" t="s">
        <v>181</v>
      </c>
      <c r="AD195" t="s">
        <v>181</v>
      </c>
      <c r="AE195" t="s">
        <v>181</v>
      </c>
      <c r="AF195" t="s">
        <v>76</v>
      </c>
      <c r="AG195" t="s">
        <v>94</v>
      </c>
      <c r="AH195" t="s">
        <v>76</v>
      </c>
      <c r="AI195" t="s">
        <v>73</v>
      </c>
      <c r="AJ195" t="s">
        <v>76</v>
      </c>
      <c r="AK195" t="s">
        <v>89</v>
      </c>
      <c r="AL195" t="s">
        <v>76</v>
      </c>
      <c r="AM195" t="s">
        <v>348</v>
      </c>
    </row>
    <row r="196" spans="1:39" x14ac:dyDescent="0.35">
      <c r="A196" t="s">
        <v>5</v>
      </c>
      <c r="B196" t="s">
        <v>536</v>
      </c>
      <c r="C196">
        <v>316</v>
      </c>
      <c r="D196" t="s">
        <v>550</v>
      </c>
      <c r="E196" t="s">
        <v>551</v>
      </c>
      <c r="F196" t="s">
        <v>217</v>
      </c>
      <c r="G196" t="s">
        <v>118</v>
      </c>
      <c r="H196" t="s">
        <v>94</v>
      </c>
      <c r="I196" t="s">
        <v>161</v>
      </c>
      <c r="J196" t="s">
        <v>552</v>
      </c>
      <c r="K196" t="s">
        <v>553</v>
      </c>
      <c r="L196" t="s">
        <v>8</v>
      </c>
      <c r="M196" t="s">
        <v>74</v>
      </c>
      <c r="N196" t="s">
        <v>81</v>
      </c>
      <c r="O196" t="s">
        <v>550</v>
      </c>
      <c r="P196" t="s">
        <v>122</v>
      </c>
      <c r="Q196" t="s">
        <v>55</v>
      </c>
      <c r="R196" t="s">
        <v>184</v>
      </c>
      <c r="S196" t="s">
        <v>209</v>
      </c>
      <c r="T196" t="s">
        <v>106</v>
      </c>
      <c r="U196" t="s">
        <v>176</v>
      </c>
      <c r="V196" t="s">
        <v>108</v>
      </c>
      <c r="W196" t="s">
        <v>55</v>
      </c>
      <c r="X196" t="s">
        <v>244</v>
      </c>
      <c r="Y196" t="s">
        <v>76</v>
      </c>
      <c r="Z196" t="s">
        <v>78</v>
      </c>
      <c r="AA196" t="s">
        <v>93</v>
      </c>
      <c r="AB196" t="s">
        <v>81</v>
      </c>
      <c r="AC196" t="s">
        <v>77</v>
      </c>
      <c r="AD196" t="s">
        <v>76</v>
      </c>
      <c r="AE196" t="s">
        <v>76</v>
      </c>
      <c r="AF196" t="s">
        <v>81</v>
      </c>
      <c r="AG196" t="s">
        <v>77</v>
      </c>
      <c r="AH196" t="s">
        <v>107</v>
      </c>
      <c r="AI196" t="s">
        <v>107</v>
      </c>
      <c r="AJ196" t="s">
        <v>106</v>
      </c>
      <c r="AK196" t="s">
        <v>79</v>
      </c>
      <c r="AL196" t="s">
        <v>96</v>
      </c>
      <c r="AM196" t="s">
        <v>211</v>
      </c>
    </row>
    <row r="197" spans="1:39" x14ac:dyDescent="0.35">
      <c r="A197" t="s">
        <v>5</v>
      </c>
      <c r="B197" t="s">
        <v>538</v>
      </c>
      <c r="C197">
        <v>983</v>
      </c>
      <c r="D197" t="s">
        <v>290</v>
      </c>
      <c r="E197" t="s">
        <v>554</v>
      </c>
      <c r="F197" t="s">
        <v>108</v>
      </c>
      <c r="G197" t="s">
        <v>309</v>
      </c>
      <c r="H197" t="s">
        <v>221</v>
      </c>
      <c r="I197" t="s">
        <v>181</v>
      </c>
      <c r="J197" t="s">
        <v>220</v>
      </c>
      <c r="K197" t="s">
        <v>59</v>
      </c>
      <c r="L197" t="s">
        <v>56</v>
      </c>
      <c r="M197" t="s">
        <v>151</v>
      </c>
      <c r="N197" t="s">
        <v>108</v>
      </c>
      <c r="O197" t="s">
        <v>263</v>
      </c>
      <c r="P197" t="s">
        <v>63</v>
      </c>
      <c r="Q197" t="s">
        <v>86</v>
      </c>
      <c r="R197" t="s">
        <v>166</v>
      </c>
      <c r="S197" t="s">
        <v>61</v>
      </c>
      <c r="T197" t="s">
        <v>77</v>
      </c>
      <c r="U197" t="s">
        <v>278</v>
      </c>
      <c r="V197" t="s">
        <v>70</v>
      </c>
      <c r="W197" t="s">
        <v>186</v>
      </c>
      <c r="X197" t="s">
        <v>77</v>
      </c>
      <c r="Y197" t="s">
        <v>76</v>
      </c>
      <c r="Z197" t="s">
        <v>72</v>
      </c>
      <c r="AA197" t="s">
        <v>107</v>
      </c>
      <c r="AB197" t="s">
        <v>94</v>
      </c>
      <c r="AC197" t="s">
        <v>150</v>
      </c>
      <c r="AD197" t="s">
        <v>76</v>
      </c>
      <c r="AE197" t="s">
        <v>106</v>
      </c>
      <c r="AF197" t="s">
        <v>76</v>
      </c>
      <c r="AG197" t="s">
        <v>106</v>
      </c>
      <c r="AH197" t="s">
        <v>119</v>
      </c>
      <c r="AI197" t="s">
        <v>94</v>
      </c>
      <c r="AJ197" t="s">
        <v>81</v>
      </c>
      <c r="AK197" t="s">
        <v>62</v>
      </c>
      <c r="AL197" t="s">
        <v>130</v>
      </c>
      <c r="AM197" t="s">
        <v>467</v>
      </c>
    </row>
    <row r="198" spans="1:39" x14ac:dyDescent="0.35">
      <c r="A198" t="s">
        <v>5</v>
      </c>
      <c r="B198" t="s">
        <v>540</v>
      </c>
      <c r="C198">
        <v>84</v>
      </c>
      <c r="D198" t="s">
        <v>180</v>
      </c>
      <c r="E198" t="s">
        <v>356</v>
      </c>
      <c r="F198" t="s">
        <v>449</v>
      </c>
      <c r="G198" t="s">
        <v>81</v>
      </c>
      <c r="H198" t="s">
        <v>130</v>
      </c>
      <c r="I198" t="s">
        <v>57</v>
      </c>
      <c r="J198" t="s">
        <v>345</v>
      </c>
      <c r="K198" t="s">
        <v>445</v>
      </c>
      <c r="L198" t="s">
        <v>140</v>
      </c>
      <c r="M198" t="s">
        <v>94</v>
      </c>
      <c r="N198" t="s">
        <v>105</v>
      </c>
      <c r="O198" t="s">
        <v>213</v>
      </c>
      <c r="P198" t="s">
        <v>150</v>
      </c>
      <c r="Q198" t="s">
        <v>217</v>
      </c>
      <c r="R198" t="s">
        <v>205</v>
      </c>
      <c r="S198" t="s">
        <v>314</v>
      </c>
      <c r="T198" t="s">
        <v>76</v>
      </c>
      <c r="U198" t="s">
        <v>191</v>
      </c>
      <c r="V198" t="s">
        <v>352</v>
      </c>
      <c r="W198" t="s">
        <v>96</v>
      </c>
      <c r="X198" t="s">
        <v>63</v>
      </c>
      <c r="Y198" t="s">
        <v>76</v>
      </c>
      <c r="Z198" t="s">
        <v>75</v>
      </c>
      <c r="AA198" t="s">
        <v>76</v>
      </c>
      <c r="AB198" t="s">
        <v>76</v>
      </c>
      <c r="AC198" t="s">
        <v>122</v>
      </c>
      <c r="AD198" t="s">
        <v>79</v>
      </c>
      <c r="AE198" t="s">
        <v>55</v>
      </c>
      <c r="AF198" t="s">
        <v>76</v>
      </c>
      <c r="AG198" t="s">
        <v>65</v>
      </c>
      <c r="AH198" t="s">
        <v>76</v>
      </c>
      <c r="AI198" t="s">
        <v>76</v>
      </c>
      <c r="AJ198" t="s">
        <v>76</v>
      </c>
      <c r="AK198" t="s">
        <v>76</v>
      </c>
      <c r="AL198" t="s">
        <v>133</v>
      </c>
      <c r="AM198" t="s">
        <v>117</v>
      </c>
    </row>
    <row r="199" spans="1:39" x14ac:dyDescent="0.35">
      <c r="A199" t="s">
        <v>6</v>
      </c>
      <c r="B199" t="s">
        <v>531</v>
      </c>
      <c r="C199">
        <v>237</v>
      </c>
      <c r="D199" t="s">
        <v>494</v>
      </c>
      <c r="E199" t="s">
        <v>555</v>
      </c>
      <c r="F199" t="s">
        <v>186</v>
      </c>
      <c r="G199" t="s">
        <v>198</v>
      </c>
      <c r="H199" t="s">
        <v>55</v>
      </c>
      <c r="I199" t="s">
        <v>304</v>
      </c>
      <c r="J199" t="s">
        <v>160</v>
      </c>
      <c r="K199" t="s">
        <v>501</v>
      </c>
      <c r="L199" t="s">
        <v>165</v>
      </c>
      <c r="M199" t="s">
        <v>173</v>
      </c>
      <c r="N199" t="s">
        <v>75</v>
      </c>
      <c r="O199" t="s">
        <v>202</v>
      </c>
      <c r="P199" t="s">
        <v>137</v>
      </c>
      <c r="Q199" t="s">
        <v>84</v>
      </c>
      <c r="R199" t="s">
        <v>82</v>
      </c>
      <c r="S199" t="s">
        <v>305</v>
      </c>
      <c r="T199" t="s">
        <v>75</v>
      </c>
      <c r="U199" t="s">
        <v>317</v>
      </c>
      <c r="V199" t="s">
        <v>442</v>
      </c>
      <c r="W199" t="s">
        <v>63</v>
      </c>
      <c r="X199" t="s">
        <v>78</v>
      </c>
      <c r="Y199" t="s">
        <v>76</v>
      </c>
      <c r="Z199" t="s">
        <v>104</v>
      </c>
      <c r="AA199" t="s">
        <v>161</v>
      </c>
      <c r="AB199" t="s">
        <v>130</v>
      </c>
      <c r="AC199" t="s">
        <v>75</v>
      </c>
      <c r="AD199" t="s">
        <v>76</v>
      </c>
      <c r="AE199" t="s">
        <v>107</v>
      </c>
      <c r="AF199" t="s">
        <v>76</v>
      </c>
      <c r="AG199" t="s">
        <v>71</v>
      </c>
      <c r="AH199" t="s">
        <v>76</v>
      </c>
      <c r="AI199" t="s">
        <v>122</v>
      </c>
      <c r="AJ199" t="s">
        <v>71</v>
      </c>
      <c r="AK199" t="s">
        <v>150</v>
      </c>
      <c r="AL199" t="s">
        <v>71</v>
      </c>
      <c r="AM199" t="s">
        <v>165</v>
      </c>
    </row>
    <row r="200" spans="1:39" x14ac:dyDescent="0.35">
      <c r="A200" t="s">
        <v>6</v>
      </c>
      <c r="B200" t="s">
        <v>534</v>
      </c>
      <c r="C200">
        <v>510</v>
      </c>
      <c r="D200" t="s">
        <v>238</v>
      </c>
      <c r="E200" t="s">
        <v>377</v>
      </c>
      <c r="F200" t="s">
        <v>151</v>
      </c>
      <c r="G200" t="s">
        <v>62</v>
      </c>
      <c r="H200" t="s">
        <v>198</v>
      </c>
      <c r="I200" t="s">
        <v>58</v>
      </c>
      <c r="J200" t="s">
        <v>347</v>
      </c>
      <c r="K200" t="s">
        <v>219</v>
      </c>
      <c r="L200" t="s">
        <v>185</v>
      </c>
      <c r="M200" t="s">
        <v>179</v>
      </c>
      <c r="N200" t="s">
        <v>105</v>
      </c>
      <c r="O200" t="s">
        <v>11</v>
      </c>
      <c r="P200" t="s">
        <v>88</v>
      </c>
      <c r="Q200" t="s">
        <v>142</v>
      </c>
      <c r="R200" t="s">
        <v>515</v>
      </c>
      <c r="S200" t="s">
        <v>96</v>
      </c>
      <c r="T200" t="s">
        <v>198</v>
      </c>
      <c r="U200" t="s">
        <v>352</v>
      </c>
      <c r="V200" t="s">
        <v>99</v>
      </c>
      <c r="W200" t="s">
        <v>244</v>
      </c>
      <c r="X200" t="s">
        <v>130</v>
      </c>
      <c r="Y200" t="s">
        <v>76</v>
      </c>
      <c r="Z200" t="s">
        <v>122</v>
      </c>
      <c r="AA200" t="s">
        <v>76</v>
      </c>
      <c r="AB200" t="s">
        <v>77</v>
      </c>
      <c r="AC200" t="s">
        <v>71</v>
      </c>
      <c r="AD200" t="s">
        <v>76</v>
      </c>
      <c r="AE200" t="s">
        <v>79</v>
      </c>
      <c r="AF200" t="s">
        <v>79</v>
      </c>
      <c r="AG200" t="s">
        <v>73</v>
      </c>
      <c r="AH200" t="s">
        <v>150</v>
      </c>
      <c r="AI200" t="s">
        <v>81</v>
      </c>
      <c r="AJ200" t="s">
        <v>137</v>
      </c>
      <c r="AK200" t="s">
        <v>75</v>
      </c>
      <c r="AL200" t="s">
        <v>138</v>
      </c>
      <c r="AM200" t="s">
        <v>12</v>
      </c>
    </row>
    <row r="201" spans="1:39" x14ac:dyDescent="0.35">
      <c r="A201" t="s">
        <v>6</v>
      </c>
      <c r="B201" t="s">
        <v>535</v>
      </c>
      <c r="C201">
        <v>58</v>
      </c>
      <c r="D201" t="s">
        <v>171</v>
      </c>
      <c r="E201" t="s">
        <v>424</v>
      </c>
      <c r="F201" t="s">
        <v>424</v>
      </c>
      <c r="G201" t="s">
        <v>314</v>
      </c>
      <c r="H201" t="s">
        <v>255</v>
      </c>
      <c r="I201" t="s">
        <v>244</v>
      </c>
      <c r="J201" t="s">
        <v>328</v>
      </c>
      <c r="K201" t="s">
        <v>214</v>
      </c>
      <c r="L201" t="s">
        <v>203</v>
      </c>
      <c r="M201" t="s">
        <v>119</v>
      </c>
      <c r="N201" t="s">
        <v>76</v>
      </c>
      <c r="O201" t="s">
        <v>377</v>
      </c>
      <c r="P201" t="s">
        <v>255</v>
      </c>
      <c r="Q201" t="s">
        <v>77</v>
      </c>
      <c r="R201" t="s">
        <v>156</v>
      </c>
      <c r="S201" t="s">
        <v>62</v>
      </c>
      <c r="T201" t="s">
        <v>76</v>
      </c>
      <c r="U201" t="s">
        <v>152</v>
      </c>
      <c r="V201" t="s">
        <v>137</v>
      </c>
      <c r="W201" t="s">
        <v>77</v>
      </c>
      <c r="X201" t="s">
        <v>76</v>
      </c>
      <c r="Y201" t="s">
        <v>76</v>
      </c>
      <c r="Z201" t="s">
        <v>386</v>
      </c>
      <c r="AA201" t="s">
        <v>76</v>
      </c>
      <c r="AB201" t="s">
        <v>76</v>
      </c>
      <c r="AC201" t="s">
        <v>76</v>
      </c>
      <c r="AD201" t="s">
        <v>76</v>
      </c>
      <c r="AE201" t="s">
        <v>76</v>
      </c>
      <c r="AF201" t="s">
        <v>177</v>
      </c>
      <c r="AG201" t="s">
        <v>249</v>
      </c>
      <c r="AH201" t="s">
        <v>76</v>
      </c>
      <c r="AI201" t="s">
        <v>76</v>
      </c>
      <c r="AJ201" t="s">
        <v>121</v>
      </c>
      <c r="AK201" t="s">
        <v>76</v>
      </c>
      <c r="AL201" t="s">
        <v>76</v>
      </c>
      <c r="AM201" t="s">
        <v>364</v>
      </c>
    </row>
    <row r="202" spans="1:39" x14ac:dyDescent="0.35">
      <c r="A202" t="s">
        <v>6</v>
      </c>
      <c r="B202" t="s">
        <v>536</v>
      </c>
      <c r="C202">
        <v>140</v>
      </c>
      <c r="D202" t="s">
        <v>166</v>
      </c>
      <c r="E202" t="s">
        <v>556</v>
      </c>
      <c r="F202" t="s">
        <v>57</v>
      </c>
      <c r="G202" t="s">
        <v>74</v>
      </c>
      <c r="H202" t="s">
        <v>186</v>
      </c>
      <c r="I202" t="s">
        <v>352</v>
      </c>
      <c r="J202" t="s">
        <v>171</v>
      </c>
      <c r="K202" t="s">
        <v>528</v>
      </c>
      <c r="L202" t="s">
        <v>208</v>
      </c>
      <c r="M202" t="s">
        <v>260</v>
      </c>
      <c r="N202" t="s">
        <v>55</v>
      </c>
      <c r="O202" t="s">
        <v>206</v>
      </c>
      <c r="P202" t="s">
        <v>72</v>
      </c>
      <c r="Q202" t="s">
        <v>130</v>
      </c>
      <c r="R202" t="s">
        <v>254</v>
      </c>
      <c r="S202" t="s">
        <v>119</v>
      </c>
      <c r="T202" t="s">
        <v>76</v>
      </c>
      <c r="U202" t="s">
        <v>101</v>
      </c>
      <c r="V202" t="s">
        <v>209</v>
      </c>
      <c r="W202" t="s">
        <v>108</v>
      </c>
      <c r="X202" t="s">
        <v>76</v>
      </c>
      <c r="Y202" t="s">
        <v>106</v>
      </c>
      <c r="Z202" t="s">
        <v>121</v>
      </c>
      <c r="AA202" t="s">
        <v>149</v>
      </c>
      <c r="AB202" t="s">
        <v>86</v>
      </c>
      <c r="AC202" t="s">
        <v>79</v>
      </c>
      <c r="AD202" t="s">
        <v>106</v>
      </c>
      <c r="AE202" t="s">
        <v>76</v>
      </c>
      <c r="AF202" t="s">
        <v>122</v>
      </c>
      <c r="AG202" t="s">
        <v>76</v>
      </c>
      <c r="AH202" t="s">
        <v>72</v>
      </c>
      <c r="AI202" t="s">
        <v>76</v>
      </c>
      <c r="AJ202" t="s">
        <v>76</v>
      </c>
      <c r="AK202" t="s">
        <v>77</v>
      </c>
      <c r="AL202" t="s">
        <v>194</v>
      </c>
      <c r="AM202" t="s">
        <v>236</v>
      </c>
    </row>
    <row r="203" spans="1:39" x14ac:dyDescent="0.35">
      <c r="A203" t="s">
        <v>6</v>
      </c>
      <c r="B203" t="s">
        <v>538</v>
      </c>
      <c r="C203">
        <v>426</v>
      </c>
      <c r="D203" t="s">
        <v>269</v>
      </c>
      <c r="E203" t="s">
        <v>322</v>
      </c>
      <c r="F203" t="s">
        <v>63</v>
      </c>
      <c r="G203" t="s">
        <v>121</v>
      </c>
      <c r="H203" t="s">
        <v>88</v>
      </c>
      <c r="I203" t="s">
        <v>136</v>
      </c>
      <c r="J203" t="s">
        <v>112</v>
      </c>
      <c r="K203" t="s">
        <v>136</v>
      </c>
      <c r="L203" t="s">
        <v>119</v>
      </c>
      <c r="M203" t="s">
        <v>104</v>
      </c>
      <c r="N203" t="s">
        <v>77</v>
      </c>
      <c r="O203" t="s">
        <v>286</v>
      </c>
      <c r="P203" t="s">
        <v>138</v>
      </c>
      <c r="Q203" t="s">
        <v>119</v>
      </c>
      <c r="R203" t="s">
        <v>366</v>
      </c>
      <c r="S203" t="s">
        <v>109</v>
      </c>
      <c r="T203" t="s">
        <v>93</v>
      </c>
      <c r="U203" t="s">
        <v>164</v>
      </c>
      <c r="V203" t="s">
        <v>175</v>
      </c>
      <c r="W203" t="s">
        <v>180</v>
      </c>
      <c r="X203" t="s">
        <v>81</v>
      </c>
      <c r="Y203" t="s">
        <v>76</v>
      </c>
      <c r="Z203" t="s">
        <v>75</v>
      </c>
      <c r="AA203" t="s">
        <v>76</v>
      </c>
      <c r="AB203" t="s">
        <v>75</v>
      </c>
      <c r="AC203" t="s">
        <v>133</v>
      </c>
      <c r="AD203" t="s">
        <v>76</v>
      </c>
      <c r="AE203" t="s">
        <v>73</v>
      </c>
      <c r="AF203" t="s">
        <v>150</v>
      </c>
      <c r="AG203" t="s">
        <v>76</v>
      </c>
      <c r="AH203" t="s">
        <v>79</v>
      </c>
      <c r="AI203" t="s">
        <v>142</v>
      </c>
      <c r="AJ203" t="s">
        <v>142</v>
      </c>
      <c r="AK203" t="s">
        <v>122</v>
      </c>
      <c r="AL203" t="s">
        <v>63</v>
      </c>
      <c r="AM203" t="s">
        <v>451</v>
      </c>
    </row>
    <row r="204" spans="1:39" x14ac:dyDescent="0.35">
      <c r="A204" t="s">
        <v>6</v>
      </c>
      <c r="B204" t="s">
        <v>540</v>
      </c>
      <c r="C204">
        <v>60</v>
      </c>
      <c r="D204" t="s">
        <v>70</v>
      </c>
      <c r="E204" t="s">
        <v>101</v>
      </c>
      <c r="F204" t="s">
        <v>557</v>
      </c>
      <c r="G204" t="s">
        <v>173</v>
      </c>
      <c r="H204" t="s">
        <v>179</v>
      </c>
      <c r="I204" t="s">
        <v>57</v>
      </c>
      <c r="J204" t="s">
        <v>157</v>
      </c>
      <c r="K204" t="s">
        <v>69</v>
      </c>
      <c r="L204" t="s">
        <v>278</v>
      </c>
      <c r="M204" t="s">
        <v>97</v>
      </c>
      <c r="N204" t="s">
        <v>77</v>
      </c>
      <c r="O204" t="s">
        <v>121</v>
      </c>
      <c r="P204" t="s">
        <v>130</v>
      </c>
      <c r="Q204" t="s">
        <v>263</v>
      </c>
      <c r="R204" t="s">
        <v>332</v>
      </c>
      <c r="S204" t="s">
        <v>314</v>
      </c>
      <c r="T204" t="s">
        <v>95</v>
      </c>
      <c r="U204" t="s">
        <v>231</v>
      </c>
      <c r="V204" t="s">
        <v>211</v>
      </c>
      <c r="W204" t="s">
        <v>72</v>
      </c>
      <c r="X204" t="s">
        <v>76</v>
      </c>
      <c r="Y204" t="s">
        <v>76</v>
      </c>
      <c r="Z204" t="s">
        <v>79</v>
      </c>
      <c r="AA204" t="s">
        <v>76</v>
      </c>
      <c r="AB204" t="s">
        <v>76</v>
      </c>
      <c r="AC204" t="s">
        <v>76</v>
      </c>
      <c r="AD204" t="s">
        <v>76</v>
      </c>
      <c r="AE204" t="s">
        <v>76</v>
      </c>
      <c r="AF204" t="s">
        <v>122</v>
      </c>
      <c r="AG204" t="s">
        <v>133</v>
      </c>
      <c r="AH204" t="s">
        <v>76</v>
      </c>
      <c r="AI204" t="s">
        <v>76</v>
      </c>
      <c r="AJ204" t="s">
        <v>76</v>
      </c>
      <c r="AK204" t="s">
        <v>77</v>
      </c>
      <c r="AL204" t="s">
        <v>76</v>
      </c>
      <c r="AM204" t="s">
        <v>558</v>
      </c>
    </row>
    <row r="205" spans="1:39" x14ac:dyDescent="0.35">
      <c r="A205" t="s">
        <v>7</v>
      </c>
      <c r="B205" t="s">
        <v>531</v>
      </c>
      <c r="C205">
        <v>447</v>
      </c>
      <c r="D205" t="s">
        <v>127</v>
      </c>
      <c r="E205" t="s">
        <v>559</v>
      </c>
      <c r="F205" t="s">
        <v>55</v>
      </c>
      <c r="G205" t="s">
        <v>309</v>
      </c>
      <c r="H205" t="s">
        <v>216</v>
      </c>
      <c r="I205" t="s">
        <v>58</v>
      </c>
      <c r="J205" t="s">
        <v>489</v>
      </c>
      <c r="K205" t="s">
        <v>560</v>
      </c>
      <c r="L205" t="s">
        <v>209</v>
      </c>
      <c r="M205" t="s">
        <v>57</v>
      </c>
      <c r="N205" t="s">
        <v>75</v>
      </c>
      <c r="O205" t="s">
        <v>320</v>
      </c>
      <c r="P205" t="s">
        <v>194</v>
      </c>
      <c r="Q205" t="s">
        <v>151</v>
      </c>
      <c r="R205" t="s">
        <v>470</v>
      </c>
      <c r="S205" t="s">
        <v>168</v>
      </c>
      <c r="T205" t="s">
        <v>100</v>
      </c>
      <c r="U205" t="s">
        <v>247</v>
      </c>
      <c r="V205" t="s">
        <v>314</v>
      </c>
      <c r="W205" t="s">
        <v>179</v>
      </c>
      <c r="X205" t="s">
        <v>81</v>
      </c>
      <c r="Y205" t="s">
        <v>76</v>
      </c>
      <c r="Z205" t="s">
        <v>71</v>
      </c>
      <c r="AA205" t="s">
        <v>108</v>
      </c>
      <c r="AB205" t="s">
        <v>180</v>
      </c>
      <c r="AC205" t="s">
        <v>68</v>
      </c>
      <c r="AD205" t="s">
        <v>76</v>
      </c>
      <c r="AE205" t="s">
        <v>73</v>
      </c>
      <c r="AF205" t="s">
        <v>68</v>
      </c>
      <c r="AG205" t="s">
        <v>107</v>
      </c>
      <c r="AH205" t="s">
        <v>138</v>
      </c>
      <c r="AI205" t="s">
        <v>77</v>
      </c>
      <c r="AJ205" t="s">
        <v>107</v>
      </c>
      <c r="AK205" t="s">
        <v>79</v>
      </c>
      <c r="AL205" t="s">
        <v>107</v>
      </c>
      <c r="AM205" t="s">
        <v>366</v>
      </c>
    </row>
    <row r="206" spans="1:39" x14ac:dyDescent="0.35">
      <c r="A206" t="s">
        <v>7</v>
      </c>
      <c r="B206" t="s">
        <v>534</v>
      </c>
      <c r="C206">
        <v>1084</v>
      </c>
      <c r="D206" t="s">
        <v>263</v>
      </c>
      <c r="E206" t="s">
        <v>354</v>
      </c>
      <c r="F206" t="s">
        <v>70</v>
      </c>
      <c r="G206" t="s">
        <v>132</v>
      </c>
      <c r="H206" t="s">
        <v>180</v>
      </c>
      <c r="I206" t="s">
        <v>102</v>
      </c>
      <c r="J206" t="s">
        <v>200</v>
      </c>
      <c r="K206" t="s">
        <v>399</v>
      </c>
      <c r="L206" t="s">
        <v>114</v>
      </c>
      <c r="M206" t="s">
        <v>74</v>
      </c>
      <c r="N206" t="s">
        <v>75</v>
      </c>
      <c r="O206" t="s">
        <v>242</v>
      </c>
      <c r="P206" t="s">
        <v>74</v>
      </c>
      <c r="Q206" t="s">
        <v>198</v>
      </c>
      <c r="R206" t="s">
        <v>274</v>
      </c>
      <c r="S206" t="s">
        <v>164</v>
      </c>
      <c r="T206" t="s">
        <v>151</v>
      </c>
      <c r="U206" t="s">
        <v>262</v>
      </c>
      <c r="V206" t="s">
        <v>151</v>
      </c>
      <c r="W206" t="s">
        <v>149</v>
      </c>
      <c r="X206" t="s">
        <v>105</v>
      </c>
      <c r="Y206" t="s">
        <v>76</v>
      </c>
      <c r="Z206" t="s">
        <v>55</v>
      </c>
      <c r="AA206" t="s">
        <v>107</v>
      </c>
      <c r="AB206" t="s">
        <v>138</v>
      </c>
      <c r="AC206" t="s">
        <v>94</v>
      </c>
      <c r="AD206" t="s">
        <v>76</v>
      </c>
      <c r="AE206" t="s">
        <v>94</v>
      </c>
      <c r="AF206" t="s">
        <v>150</v>
      </c>
      <c r="AG206" t="s">
        <v>71</v>
      </c>
      <c r="AH206" t="s">
        <v>78</v>
      </c>
      <c r="AI206" t="s">
        <v>107</v>
      </c>
      <c r="AJ206" t="s">
        <v>106</v>
      </c>
      <c r="AK206" t="s">
        <v>130</v>
      </c>
      <c r="AL206" t="s">
        <v>68</v>
      </c>
      <c r="AM206" t="s">
        <v>160</v>
      </c>
    </row>
    <row r="207" spans="1:39" x14ac:dyDescent="0.35">
      <c r="A207" t="s">
        <v>7</v>
      </c>
      <c r="B207" t="s">
        <v>535</v>
      </c>
      <c r="C207">
        <v>193</v>
      </c>
      <c r="D207" t="s">
        <v>347</v>
      </c>
      <c r="E207" t="s">
        <v>243</v>
      </c>
      <c r="F207" t="s">
        <v>273</v>
      </c>
      <c r="G207" t="s">
        <v>361</v>
      </c>
      <c r="H207" t="s">
        <v>151</v>
      </c>
      <c r="I207" t="s">
        <v>216</v>
      </c>
      <c r="J207" t="s">
        <v>242</v>
      </c>
      <c r="K207" t="s">
        <v>379</v>
      </c>
      <c r="L207" t="s">
        <v>344</v>
      </c>
      <c r="M207" t="s">
        <v>78</v>
      </c>
      <c r="N207" t="s">
        <v>72</v>
      </c>
      <c r="O207" t="s">
        <v>220</v>
      </c>
      <c r="P207" t="s">
        <v>142</v>
      </c>
      <c r="Q207" t="s">
        <v>309</v>
      </c>
      <c r="R207" t="s">
        <v>416</v>
      </c>
      <c r="S207" t="s">
        <v>204</v>
      </c>
      <c r="T207" t="s">
        <v>77</v>
      </c>
      <c r="U207" t="s">
        <v>98</v>
      </c>
      <c r="V207" t="s">
        <v>108</v>
      </c>
      <c r="W207" t="s">
        <v>286</v>
      </c>
      <c r="X207" t="s">
        <v>76</v>
      </c>
      <c r="Y207" t="s">
        <v>76</v>
      </c>
      <c r="Z207" t="s">
        <v>221</v>
      </c>
      <c r="AA207" t="s">
        <v>68</v>
      </c>
      <c r="AB207" t="s">
        <v>76</v>
      </c>
      <c r="AC207" t="s">
        <v>76</v>
      </c>
      <c r="AD207" t="s">
        <v>76</v>
      </c>
      <c r="AE207" t="s">
        <v>442</v>
      </c>
      <c r="AF207" t="s">
        <v>65</v>
      </c>
      <c r="AG207" t="s">
        <v>180</v>
      </c>
      <c r="AH207" t="s">
        <v>77</v>
      </c>
      <c r="AI207" t="s">
        <v>76</v>
      </c>
      <c r="AJ207" t="s">
        <v>76</v>
      </c>
      <c r="AK207" t="s">
        <v>80</v>
      </c>
      <c r="AL207" t="s">
        <v>73</v>
      </c>
      <c r="AM207" t="s">
        <v>291</v>
      </c>
    </row>
    <row r="208" spans="1:39" x14ac:dyDescent="0.35">
      <c r="A208" t="s">
        <v>7</v>
      </c>
      <c r="B208" t="s">
        <v>536</v>
      </c>
      <c r="C208">
        <v>345</v>
      </c>
      <c r="D208" t="s">
        <v>203</v>
      </c>
      <c r="E208" t="s">
        <v>554</v>
      </c>
      <c r="F208" t="s">
        <v>80</v>
      </c>
      <c r="G208" t="s">
        <v>103</v>
      </c>
      <c r="H208" t="s">
        <v>72</v>
      </c>
      <c r="I208" t="s">
        <v>89</v>
      </c>
      <c r="J208" t="s">
        <v>85</v>
      </c>
      <c r="K208" t="s">
        <v>561</v>
      </c>
      <c r="L208" t="s">
        <v>309</v>
      </c>
      <c r="M208" t="s">
        <v>149</v>
      </c>
      <c r="N208" t="s">
        <v>72</v>
      </c>
      <c r="O208" t="s">
        <v>239</v>
      </c>
      <c r="P208" t="s">
        <v>151</v>
      </c>
      <c r="Q208" t="s">
        <v>163</v>
      </c>
      <c r="R208" t="s">
        <v>322</v>
      </c>
      <c r="S208" t="s">
        <v>255</v>
      </c>
      <c r="T208" t="s">
        <v>70</v>
      </c>
      <c r="U208" t="s">
        <v>276</v>
      </c>
      <c r="V208" t="s">
        <v>217</v>
      </c>
      <c r="W208" t="s">
        <v>133</v>
      </c>
      <c r="X208" t="s">
        <v>63</v>
      </c>
      <c r="Y208" t="s">
        <v>76</v>
      </c>
      <c r="Z208" t="s">
        <v>63</v>
      </c>
      <c r="AA208" t="s">
        <v>137</v>
      </c>
      <c r="AB208" t="s">
        <v>216</v>
      </c>
      <c r="AC208" t="s">
        <v>73</v>
      </c>
      <c r="AD208" t="s">
        <v>76</v>
      </c>
      <c r="AE208" t="s">
        <v>175</v>
      </c>
      <c r="AF208" t="s">
        <v>305</v>
      </c>
      <c r="AG208" t="s">
        <v>76</v>
      </c>
      <c r="AH208" t="s">
        <v>77</v>
      </c>
      <c r="AI208" t="s">
        <v>79</v>
      </c>
      <c r="AJ208" t="s">
        <v>76</v>
      </c>
      <c r="AK208" t="s">
        <v>81</v>
      </c>
      <c r="AL208" t="s">
        <v>55</v>
      </c>
      <c r="AM208" t="s">
        <v>213</v>
      </c>
    </row>
    <row r="209" spans="1:39" x14ac:dyDescent="0.35">
      <c r="A209" t="s">
        <v>7</v>
      </c>
      <c r="B209" t="s">
        <v>538</v>
      </c>
      <c r="C209">
        <v>1022</v>
      </c>
      <c r="D209" t="s">
        <v>101</v>
      </c>
      <c r="E209" t="s">
        <v>451</v>
      </c>
      <c r="F209" t="s">
        <v>100</v>
      </c>
      <c r="G209" t="s">
        <v>216</v>
      </c>
      <c r="H209" t="s">
        <v>62</v>
      </c>
      <c r="I209" t="s">
        <v>179</v>
      </c>
      <c r="J209" t="s">
        <v>126</v>
      </c>
      <c r="K209" t="s">
        <v>376</v>
      </c>
      <c r="L209" t="s">
        <v>161</v>
      </c>
      <c r="M209" t="s">
        <v>130</v>
      </c>
      <c r="N209" t="s">
        <v>138</v>
      </c>
      <c r="O209" t="s">
        <v>124</v>
      </c>
      <c r="P209" t="s">
        <v>72</v>
      </c>
      <c r="Q209" t="s">
        <v>87</v>
      </c>
      <c r="R209" t="s">
        <v>276</v>
      </c>
      <c r="S209" t="s">
        <v>58</v>
      </c>
      <c r="T209" t="s">
        <v>80</v>
      </c>
      <c r="U209" t="s">
        <v>166</v>
      </c>
      <c r="V209" t="s">
        <v>142</v>
      </c>
      <c r="W209" t="s">
        <v>151</v>
      </c>
      <c r="X209" t="s">
        <v>106</v>
      </c>
      <c r="Y209" t="s">
        <v>76</v>
      </c>
      <c r="Z209" t="s">
        <v>63</v>
      </c>
      <c r="AA209" t="s">
        <v>73</v>
      </c>
      <c r="AB209" t="s">
        <v>79</v>
      </c>
      <c r="AC209" t="s">
        <v>78</v>
      </c>
      <c r="AD209" t="s">
        <v>76</v>
      </c>
      <c r="AE209" t="s">
        <v>150</v>
      </c>
      <c r="AF209" t="s">
        <v>63</v>
      </c>
      <c r="AG209" t="s">
        <v>106</v>
      </c>
      <c r="AH209" t="s">
        <v>150</v>
      </c>
      <c r="AI209" t="s">
        <v>73</v>
      </c>
      <c r="AJ209" t="s">
        <v>107</v>
      </c>
      <c r="AK209" t="s">
        <v>70</v>
      </c>
      <c r="AL209" t="s">
        <v>133</v>
      </c>
      <c r="AM209" t="s">
        <v>12</v>
      </c>
    </row>
    <row r="210" spans="1:39" x14ac:dyDescent="0.35">
      <c r="A210" t="s">
        <v>7</v>
      </c>
      <c r="B210" t="s">
        <v>540</v>
      </c>
      <c r="C210">
        <v>155</v>
      </c>
      <c r="D210" t="s">
        <v>236</v>
      </c>
      <c r="E210" t="s">
        <v>383</v>
      </c>
      <c r="F210" t="s">
        <v>470</v>
      </c>
      <c r="G210" t="s">
        <v>57</v>
      </c>
      <c r="H210" t="s">
        <v>80</v>
      </c>
      <c r="I210" t="s">
        <v>225</v>
      </c>
      <c r="J210" t="s">
        <v>442</v>
      </c>
      <c r="K210" t="s">
        <v>210</v>
      </c>
      <c r="L210" t="s">
        <v>87</v>
      </c>
      <c r="M210" t="s">
        <v>89</v>
      </c>
      <c r="N210" t="s">
        <v>68</v>
      </c>
      <c r="O210" t="s">
        <v>207</v>
      </c>
      <c r="P210" t="s">
        <v>151</v>
      </c>
      <c r="Q210" t="s">
        <v>314</v>
      </c>
      <c r="R210" t="s">
        <v>373</v>
      </c>
      <c r="S210" t="s">
        <v>225</v>
      </c>
      <c r="T210" t="s">
        <v>122</v>
      </c>
      <c r="U210" t="s">
        <v>203</v>
      </c>
      <c r="V210" t="s">
        <v>89</v>
      </c>
      <c r="W210" t="s">
        <v>99</v>
      </c>
      <c r="X210" t="s">
        <v>76</v>
      </c>
      <c r="Y210" t="s">
        <v>76</v>
      </c>
      <c r="Z210" t="s">
        <v>121</v>
      </c>
      <c r="AA210" t="s">
        <v>198</v>
      </c>
      <c r="AB210" t="s">
        <v>88</v>
      </c>
      <c r="AC210" t="s">
        <v>244</v>
      </c>
      <c r="AD210" t="s">
        <v>76</v>
      </c>
      <c r="AE210" t="s">
        <v>70</v>
      </c>
      <c r="AF210" t="s">
        <v>157</v>
      </c>
      <c r="AG210" t="s">
        <v>55</v>
      </c>
      <c r="AH210" t="s">
        <v>68</v>
      </c>
      <c r="AI210" t="s">
        <v>76</v>
      </c>
      <c r="AJ210" t="s">
        <v>76</v>
      </c>
      <c r="AK210" t="s">
        <v>68</v>
      </c>
      <c r="AL210" t="s">
        <v>76</v>
      </c>
      <c r="AM210" t="s">
        <v>359</v>
      </c>
    </row>
    <row r="211" spans="1:39" x14ac:dyDescent="0.35">
      <c r="A211" t="s">
        <v>241</v>
      </c>
      <c r="B211" t="s">
        <v>531</v>
      </c>
      <c r="C211">
        <v>2153</v>
      </c>
      <c r="D211" t="s">
        <v>156</v>
      </c>
      <c r="E211" t="s">
        <v>380</v>
      </c>
      <c r="F211" t="s">
        <v>63</v>
      </c>
      <c r="G211" t="s">
        <v>57</v>
      </c>
      <c r="H211" t="s">
        <v>122</v>
      </c>
      <c r="I211" t="s">
        <v>282</v>
      </c>
      <c r="J211" t="s">
        <v>466</v>
      </c>
      <c r="K211" t="s">
        <v>562</v>
      </c>
      <c r="L211" t="s">
        <v>257</v>
      </c>
      <c r="M211" t="s">
        <v>173</v>
      </c>
      <c r="N211" t="s">
        <v>74</v>
      </c>
      <c r="O211" t="s">
        <v>120</v>
      </c>
      <c r="P211" t="s">
        <v>314</v>
      </c>
      <c r="Q211" t="s">
        <v>100</v>
      </c>
      <c r="R211" t="s">
        <v>466</v>
      </c>
      <c r="S211" t="s">
        <v>290</v>
      </c>
      <c r="T211" t="s">
        <v>75</v>
      </c>
      <c r="U211" t="s">
        <v>262</v>
      </c>
      <c r="V211" t="s">
        <v>225</v>
      </c>
      <c r="W211" t="s">
        <v>142</v>
      </c>
      <c r="X211" t="s">
        <v>63</v>
      </c>
      <c r="Y211" t="s">
        <v>76</v>
      </c>
      <c r="Z211" t="s">
        <v>63</v>
      </c>
      <c r="AA211" t="s">
        <v>149</v>
      </c>
      <c r="AB211" t="s">
        <v>130</v>
      </c>
      <c r="AC211" t="s">
        <v>79</v>
      </c>
      <c r="AD211" t="s">
        <v>107</v>
      </c>
      <c r="AE211" t="s">
        <v>106</v>
      </c>
      <c r="AF211" t="s">
        <v>77</v>
      </c>
      <c r="AG211" t="s">
        <v>73</v>
      </c>
      <c r="AH211" t="s">
        <v>71</v>
      </c>
      <c r="AI211" t="s">
        <v>79</v>
      </c>
      <c r="AJ211" t="s">
        <v>81</v>
      </c>
      <c r="AK211" t="s">
        <v>105</v>
      </c>
      <c r="AL211" t="s">
        <v>68</v>
      </c>
      <c r="AM211" t="s">
        <v>210</v>
      </c>
    </row>
    <row r="212" spans="1:39" x14ac:dyDescent="0.35">
      <c r="A212" t="s">
        <v>241</v>
      </c>
      <c r="B212" t="s">
        <v>534</v>
      </c>
      <c r="C212">
        <v>4905</v>
      </c>
      <c r="D212" t="s">
        <v>124</v>
      </c>
      <c r="E212" t="s">
        <v>128</v>
      </c>
      <c r="F212" t="s">
        <v>86</v>
      </c>
      <c r="G212" t="s">
        <v>119</v>
      </c>
      <c r="H212" t="s">
        <v>65</v>
      </c>
      <c r="I212" t="s">
        <v>280</v>
      </c>
      <c r="J212" t="s">
        <v>413</v>
      </c>
      <c r="K212" t="s">
        <v>399</v>
      </c>
      <c r="L212" t="s">
        <v>112</v>
      </c>
      <c r="M212" t="s">
        <v>122</v>
      </c>
      <c r="N212" t="s">
        <v>186</v>
      </c>
      <c r="O212" t="s">
        <v>207</v>
      </c>
      <c r="P212" t="s">
        <v>86</v>
      </c>
      <c r="Q212" t="s">
        <v>93</v>
      </c>
      <c r="R212" t="s">
        <v>159</v>
      </c>
      <c r="S212" t="s">
        <v>226</v>
      </c>
      <c r="T212" t="s">
        <v>100</v>
      </c>
      <c r="U212" t="s">
        <v>352</v>
      </c>
      <c r="V212" t="s">
        <v>84</v>
      </c>
      <c r="W212" t="s">
        <v>130</v>
      </c>
      <c r="X212" t="s">
        <v>72</v>
      </c>
      <c r="Y212" t="s">
        <v>76</v>
      </c>
      <c r="Z212" t="s">
        <v>198</v>
      </c>
      <c r="AA212" t="s">
        <v>73</v>
      </c>
      <c r="AB212" t="s">
        <v>71</v>
      </c>
      <c r="AC212" t="s">
        <v>94</v>
      </c>
      <c r="AD212" t="s">
        <v>76</v>
      </c>
      <c r="AE212" t="s">
        <v>68</v>
      </c>
      <c r="AF212" t="s">
        <v>77</v>
      </c>
      <c r="AG212" t="s">
        <v>77</v>
      </c>
      <c r="AH212" t="s">
        <v>79</v>
      </c>
      <c r="AI212" t="s">
        <v>68</v>
      </c>
      <c r="AJ212" t="s">
        <v>72</v>
      </c>
      <c r="AK212" t="s">
        <v>122</v>
      </c>
      <c r="AL212" t="s">
        <v>94</v>
      </c>
      <c r="AM212" t="s">
        <v>153</v>
      </c>
    </row>
    <row r="213" spans="1:39" x14ac:dyDescent="0.35">
      <c r="A213" t="s">
        <v>241</v>
      </c>
      <c r="B213" t="s">
        <v>535</v>
      </c>
      <c r="C213">
        <v>618</v>
      </c>
      <c r="D213" t="s">
        <v>494</v>
      </c>
      <c r="E213" t="s">
        <v>563</v>
      </c>
      <c r="F213" t="s">
        <v>563</v>
      </c>
      <c r="G213" t="s">
        <v>250</v>
      </c>
      <c r="H213" t="s">
        <v>96</v>
      </c>
      <c r="I213" t="s">
        <v>109</v>
      </c>
      <c r="J213" t="s">
        <v>242</v>
      </c>
      <c r="K213" t="s">
        <v>397</v>
      </c>
      <c r="L213" t="s">
        <v>320</v>
      </c>
      <c r="M213" t="s">
        <v>55</v>
      </c>
      <c r="N213" t="s">
        <v>71</v>
      </c>
      <c r="O213" t="s">
        <v>359</v>
      </c>
      <c r="P213" t="s">
        <v>163</v>
      </c>
      <c r="Q213" t="s">
        <v>181</v>
      </c>
      <c r="R213" t="s">
        <v>220</v>
      </c>
      <c r="S213" t="s">
        <v>119</v>
      </c>
      <c r="T213" t="s">
        <v>77</v>
      </c>
      <c r="U213" t="s">
        <v>250</v>
      </c>
      <c r="V213" t="s">
        <v>163</v>
      </c>
      <c r="W213" t="s">
        <v>84</v>
      </c>
      <c r="X213" t="s">
        <v>77</v>
      </c>
      <c r="Y213" t="s">
        <v>76</v>
      </c>
      <c r="Z213" t="s">
        <v>103</v>
      </c>
      <c r="AA213" t="s">
        <v>79</v>
      </c>
      <c r="AB213" t="s">
        <v>76</v>
      </c>
      <c r="AC213" t="s">
        <v>138</v>
      </c>
      <c r="AD213" t="s">
        <v>138</v>
      </c>
      <c r="AE213" t="s">
        <v>62</v>
      </c>
      <c r="AF213" t="s">
        <v>55</v>
      </c>
      <c r="AG213" t="s">
        <v>198</v>
      </c>
      <c r="AH213" t="s">
        <v>106</v>
      </c>
      <c r="AI213" t="s">
        <v>76</v>
      </c>
      <c r="AJ213" t="s">
        <v>68</v>
      </c>
      <c r="AK213" t="s">
        <v>198</v>
      </c>
      <c r="AL213" t="s">
        <v>107</v>
      </c>
      <c r="AM213" t="s">
        <v>191</v>
      </c>
    </row>
    <row r="214" spans="1:39" x14ac:dyDescent="0.35">
      <c r="A214" t="s">
        <v>241</v>
      </c>
      <c r="B214" t="s">
        <v>536</v>
      </c>
      <c r="C214">
        <v>1267</v>
      </c>
      <c r="D214" t="s">
        <v>238</v>
      </c>
      <c r="E214" t="s">
        <v>234</v>
      </c>
      <c r="F214" t="s">
        <v>93</v>
      </c>
      <c r="G214" t="s">
        <v>97</v>
      </c>
      <c r="H214" t="s">
        <v>63</v>
      </c>
      <c r="I214" t="s">
        <v>99</v>
      </c>
      <c r="J214" t="s">
        <v>541</v>
      </c>
      <c r="K214" t="s">
        <v>243</v>
      </c>
      <c r="L214" t="s">
        <v>225</v>
      </c>
      <c r="M214" t="s">
        <v>104</v>
      </c>
      <c r="N214" t="s">
        <v>81</v>
      </c>
      <c r="O214" t="s">
        <v>206</v>
      </c>
      <c r="P214" t="s">
        <v>151</v>
      </c>
      <c r="Q214" t="s">
        <v>216</v>
      </c>
      <c r="R214" t="s">
        <v>413</v>
      </c>
      <c r="S214" t="s">
        <v>112</v>
      </c>
      <c r="T214" t="s">
        <v>80</v>
      </c>
      <c r="U214" t="s">
        <v>126</v>
      </c>
      <c r="V214" t="s">
        <v>240</v>
      </c>
      <c r="W214" t="s">
        <v>93</v>
      </c>
      <c r="X214" t="s">
        <v>138</v>
      </c>
      <c r="Y214" t="s">
        <v>107</v>
      </c>
      <c r="Z214" t="s">
        <v>186</v>
      </c>
      <c r="AA214" t="s">
        <v>163</v>
      </c>
      <c r="AB214" t="s">
        <v>104</v>
      </c>
      <c r="AC214" t="s">
        <v>106</v>
      </c>
      <c r="AD214" t="s">
        <v>76</v>
      </c>
      <c r="AE214" t="s">
        <v>80</v>
      </c>
      <c r="AF214" t="s">
        <v>149</v>
      </c>
      <c r="AG214" t="s">
        <v>107</v>
      </c>
      <c r="AH214" t="s">
        <v>71</v>
      </c>
      <c r="AI214" t="s">
        <v>106</v>
      </c>
      <c r="AJ214" t="s">
        <v>68</v>
      </c>
      <c r="AK214" t="s">
        <v>75</v>
      </c>
      <c r="AL214" t="s">
        <v>142</v>
      </c>
      <c r="AM214" t="s">
        <v>416</v>
      </c>
    </row>
    <row r="215" spans="1:39" x14ac:dyDescent="0.35">
      <c r="A215" t="s">
        <v>241</v>
      </c>
      <c r="B215" t="s">
        <v>538</v>
      </c>
      <c r="C215">
        <v>4019</v>
      </c>
      <c r="D215" t="s">
        <v>8</v>
      </c>
      <c r="E215" t="s">
        <v>454</v>
      </c>
      <c r="F215" t="s">
        <v>142</v>
      </c>
      <c r="G215" t="s">
        <v>211</v>
      </c>
      <c r="H215" t="s">
        <v>57</v>
      </c>
      <c r="I215" t="s">
        <v>87</v>
      </c>
      <c r="J215" t="s">
        <v>236</v>
      </c>
      <c r="K215" t="s">
        <v>409</v>
      </c>
      <c r="L215" t="s">
        <v>99</v>
      </c>
      <c r="M215" t="s">
        <v>93</v>
      </c>
      <c r="N215" t="s">
        <v>100</v>
      </c>
      <c r="O215" t="s">
        <v>199</v>
      </c>
      <c r="P215" t="s">
        <v>74</v>
      </c>
      <c r="Q215" t="s">
        <v>280</v>
      </c>
      <c r="R215" t="s">
        <v>334</v>
      </c>
      <c r="S215" t="s">
        <v>157</v>
      </c>
      <c r="T215" t="s">
        <v>105</v>
      </c>
      <c r="U215" t="s">
        <v>145</v>
      </c>
      <c r="V215" t="s">
        <v>88</v>
      </c>
      <c r="W215" t="s">
        <v>86</v>
      </c>
      <c r="X215" t="s">
        <v>68</v>
      </c>
      <c r="Y215" t="s">
        <v>76</v>
      </c>
      <c r="Z215" t="s">
        <v>80</v>
      </c>
      <c r="AA215" t="s">
        <v>107</v>
      </c>
      <c r="AB215" t="s">
        <v>68</v>
      </c>
      <c r="AC215" t="s">
        <v>138</v>
      </c>
      <c r="AD215" t="s">
        <v>107</v>
      </c>
      <c r="AE215" t="s">
        <v>79</v>
      </c>
      <c r="AF215" t="s">
        <v>94</v>
      </c>
      <c r="AG215" t="s">
        <v>73</v>
      </c>
      <c r="AH215" t="s">
        <v>63</v>
      </c>
      <c r="AI215" t="s">
        <v>68</v>
      </c>
      <c r="AJ215" t="s">
        <v>150</v>
      </c>
      <c r="AK215" t="s">
        <v>173</v>
      </c>
      <c r="AL215" t="s">
        <v>55</v>
      </c>
      <c r="AM215" t="s">
        <v>306</v>
      </c>
    </row>
    <row r="216" spans="1:39" x14ac:dyDescent="0.35">
      <c r="A216" t="s">
        <v>241</v>
      </c>
      <c r="B216" t="s">
        <v>540</v>
      </c>
      <c r="C216">
        <v>486</v>
      </c>
      <c r="D216" t="s">
        <v>157</v>
      </c>
      <c r="E216" t="s">
        <v>245</v>
      </c>
      <c r="F216" t="s">
        <v>287</v>
      </c>
      <c r="G216" t="s">
        <v>137</v>
      </c>
      <c r="H216" t="s">
        <v>173</v>
      </c>
      <c r="I216" t="s">
        <v>209</v>
      </c>
      <c r="J216" t="s">
        <v>126</v>
      </c>
      <c r="K216" t="s">
        <v>166</v>
      </c>
      <c r="L216" t="s">
        <v>372</v>
      </c>
      <c r="M216" t="s">
        <v>103</v>
      </c>
      <c r="N216" t="s">
        <v>78</v>
      </c>
      <c r="O216" t="s">
        <v>276</v>
      </c>
      <c r="P216" t="s">
        <v>122</v>
      </c>
      <c r="Q216" t="s">
        <v>366</v>
      </c>
      <c r="R216" t="s">
        <v>296</v>
      </c>
      <c r="S216" t="s">
        <v>56</v>
      </c>
      <c r="T216" t="s">
        <v>108</v>
      </c>
      <c r="U216" t="s">
        <v>192</v>
      </c>
      <c r="V216" t="s">
        <v>61</v>
      </c>
      <c r="W216" t="s">
        <v>176</v>
      </c>
      <c r="X216" t="s">
        <v>151</v>
      </c>
      <c r="Y216" t="s">
        <v>76</v>
      </c>
      <c r="Z216" t="s">
        <v>93</v>
      </c>
      <c r="AA216" t="s">
        <v>56</v>
      </c>
      <c r="AB216" t="s">
        <v>72</v>
      </c>
      <c r="AC216" t="s">
        <v>133</v>
      </c>
      <c r="AD216" t="s">
        <v>107</v>
      </c>
      <c r="AE216" t="s">
        <v>72</v>
      </c>
      <c r="AF216" t="s">
        <v>103</v>
      </c>
      <c r="AG216" t="s">
        <v>122</v>
      </c>
      <c r="AH216" t="s">
        <v>73</v>
      </c>
      <c r="AI216" t="s">
        <v>105</v>
      </c>
      <c r="AJ216" t="s">
        <v>76</v>
      </c>
      <c r="AK216" t="s">
        <v>105</v>
      </c>
      <c r="AL216" t="s">
        <v>68</v>
      </c>
      <c r="AM216" t="s">
        <v>447</v>
      </c>
    </row>
    <row r="218" spans="1:39" x14ac:dyDescent="0.35">
      <c r="A218" t="s">
        <v>564</v>
      </c>
    </row>
    <row r="219" spans="1:39" x14ac:dyDescent="0.35">
      <c r="A219" t="s">
        <v>14</v>
      </c>
      <c r="B219" t="s">
        <v>565</v>
      </c>
      <c r="C219" t="s">
        <v>2</v>
      </c>
      <c r="D219" t="s">
        <v>16</v>
      </c>
      <c r="E219" t="s">
        <v>17</v>
      </c>
      <c r="F219" t="s">
        <v>18</v>
      </c>
      <c r="G219" t="s">
        <v>19</v>
      </c>
      <c r="H219" t="s">
        <v>20</v>
      </c>
      <c r="I219" t="s">
        <v>21</v>
      </c>
      <c r="J219" t="s">
        <v>22</v>
      </c>
      <c r="K219" t="s">
        <v>23</v>
      </c>
      <c r="L219" t="s">
        <v>24</v>
      </c>
      <c r="M219" t="s">
        <v>25</v>
      </c>
      <c r="N219" t="s">
        <v>26</v>
      </c>
      <c r="O219" t="s">
        <v>27</v>
      </c>
      <c r="P219" t="s">
        <v>28</v>
      </c>
      <c r="Q219" t="s">
        <v>29</v>
      </c>
      <c r="R219" t="s">
        <v>30</v>
      </c>
      <c r="S219" t="s">
        <v>31</v>
      </c>
      <c r="T219" t="s">
        <v>32</v>
      </c>
      <c r="U219" t="s">
        <v>33</v>
      </c>
      <c r="V219" t="s">
        <v>34</v>
      </c>
      <c r="W219" t="s">
        <v>35</v>
      </c>
      <c r="X219" t="s">
        <v>36</v>
      </c>
      <c r="Y219" t="s">
        <v>37</v>
      </c>
      <c r="Z219" t="s">
        <v>38</v>
      </c>
      <c r="AA219" t="s">
        <v>39</v>
      </c>
      <c r="AB219" t="s">
        <v>40</v>
      </c>
      <c r="AC219" t="s">
        <v>41</v>
      </c>
      <c r="AD219" t="s">
        <v>42</v>
      </c>
      <c r="AE219" t="s">
        <v>43</v>
      </c>
      <c r="AF219" t="s">
        <v>44</v>
      </c>
      <c r="AG219" t="s">
        <v>45</v>
      </c>
      <c r="AH219" t="s">
        <v>46</v>
      </c>
      <c r="AI219" t="s">
        <v>47</v>
      </c>
      <c r="AJ219" t="s">
        <v>48</v>
      </c>
      <c r="AK219" t="s">
        <v>49</v>
      </c>
      <c r="AL219" t="s">
        <v>50</v>
      </c>
      <c r="AM219" t="s">
        <v>51</v>
      </c>
    </row>
    <row r="220" spans="1:39" x14ac:dyDescent="0.35">
      <c r="A220" t="s">
        <v>3</v>
      </c>
      <c r="B220" t="s">
        <v>566</v>
      </c>
      <c r="C220">
        <v>153</v>
      </c>
      <c r="D220" t="s">
        <v>126</v>
      </c>
      <c r="E220" t="s">
        <v>567</v>
      </c>
      <c r="F220" t="s">
        <v>192</v>
      </c>
      <c r="G220" t="s">
        <v>503</v>
      </c>
      <c r="H220" t="s">
        <v>274</v>
      </c>
      <c r="I220" t="s">
        <v>61</v>
      </c>
      <c r="J220" t="s">
        <v>393</v>
      </c>
      <c r="K220" t="s">
        <v>568</v>
      </c>
      <c r="L220" t="s">
        <v>503</v>
      </c>
      <c r="M220" t="s">
        <v>56</v>
      </c>
      <c r="N220" t="s">
        <v>67</v>
      </c>
      <c r="O220" t="s">
        <v>500</v>
      </c>
      <c r="P220" t="s">
        <v>430</v>
      </c>
      <c r="Q220" t="s">
        <v>94</v>
      </c>
      <c r="R220" t="s">
        <v>364</v>
      </c>
      <c r="S220" t="s">
        <v>94</v>
      </c>
      <c r="T220" t="s">
        <v>68</v>
      </c>
      <c r="U220" t="s">
        <v>159</v>
      </c>
      <c r="V220" t="s">
        <v>299</v>
      </c>
      <c r="W220" t="s">
        <v>221</v>
      </c>
      <c r="X220" t="s">
        <v>86</v>
      </c>
      <c r="Y220" t="s">
        <v>76</v>
      </c>
      <c r="Z220" t="s">
        <v>355</v>
      </c>
      <c r="AA220" t="s">
        <v>81</v>
      </c>
      <c r="AB220" t="s">
        <v>76</v>
      </c>
      <c r="AC220" t="s">
        <v>76</v>
      </c>
      <c r="AD220" t="s">
        <v>76</v>
      </c>
      <c r="AE220" t="s">
        <v>68</v>
      </c>
      <c r="AF220" t="s">
        <v>105</v>
      </c>
      <c r="AG220" t="s">
        <v>73</v>
      </c>
      <c r="AH220" t="s">
        <v>68</v>
      </c>
      <c r="AI220" t="s">
        <v>68</v>
      </c>
      <c r="AJ220" t="s">
        <v>63</v>
      </c>
      <c r="AK220" t="s">
        <v>68</v>
      </c>
      <c r="AL220" t="s">
        <v>105</v>
      </c>
      <c r="AM220" t="s">
        <v>67</v>
      </c>
    </row>
    <row r="221" spans="1:39" x14ac:dyDescent="0.35">
      <c r="A221" t="s">
        <v>3</v>
      </c>
      <c r="B221" t="s">
        <v>569</v>
      </c>
      <c r="C221">
        <v>934</v>
      </c>
      <c r="D221" t="s">
        <v>88</v>
      </c>
      <c r="E221" t="s">
        <v>499</v>
      </c>
      <c r="F221" t="s">
        <v>194</v>
      </c>
      <c r="G221" t="s">
        <v>93</v>
      </c>
      <c r="H221" t="s">
        <v>80</v>
      </c>
      <c r="I221" t="s">
        <v>185</v>
      </c>
      <c r="J221" t="s">
        <v>466</v>
      </c>
      <c r="K221" t="s">
        <v>490</v>
      </c>
      <c r="L221" t="s">
        <v>442</v>
      </c>
      <c r="M221" t="s">
        <v>130</v>
      </c>
      <c r="N221" t="s">
        <v>77</v>
      </c>
      <c r="O221" t="s">
        <v>199</v>
      </c>
      <c r="P221" t="s">
        <v>186</v>
      </c>
      <c r="Q221" t="s">
        <v>198</v>
      </c>
      <c r="R221" t="s">
        <v>140</v>
      </c>
      <c r="S221" t="s">
        <v>53</v>
      </c>
      <c r="T221" t="s">
        <v>74</v>
      </c>
      <c r="U221" t="s">
        <v>345</v>
      </c>
      <c r="V221" t="s">
        <v>216</v>
      </c>
      <c r="W221" t="s">
        <v>55</v>
      </c>
      <c r="X221" t="s">
        <v>75</v>
      </c>
      <c r="Y221" t="s">
        <v>76</v>
      </c>
      <c r="Z221" t="s">
        <v>86</v>
      </c>
      <c r="AA221" t="s">
        <v>150</v>
      </c>
      <c r="AB221" t="s">
        <v>78</v>
      </c>
      <c r="AC221" t="s">
        <v>150</v>
      </c>
      <c r="AD221" t="s">
        <v>73</v>
      </c>
      <c r="AE221" t="s">
        <v>71</v>
      </c>
      <c r="AF221" t="s">
        <v>73</v>
      </c>
      <c r="AG221" t="s">
        <v>106</v>
      </c>
      <c r="AH221" t="s">
        <v>71</v>
      </c>
      <c r="AI221" t="s">
        <v>77</v>
      </c>
      <c r="AJ221" t="s">
        <v>75</v>
      </c>
      <c r="AK221" t="s">
        <v>108</v>
      </c>
      <c r="AL221" t="s">
        <v>68</v>
      </c>
      <c r="AM221" t="s">
        <v>425</v>
      </c>
    </row>
    <row r="222" spans="1:39" x14ac:dyDescent="0.35">
      <c r="A222" t="s">
        <v>3</v>
      </c>
      <c r="B222" t="s">
        <v>570</v>
      </c>
      <c r="C222">
        <v>32</v>
      </c>
      <c r="D222" t="s">
        <v>146</v>
      </c>
      <c r="E222" t="s">
        <v>169</v>
      </c>
      <c r="F222" t="s">
        <v>314</v>
      </c>
      <c r="G222" t="s">
        <v>84</v>
      </c>
      <c r="H222" t="s">
        <v>72</v>
      </c>
      <c r="I222" t="s">
        <v>102</v>
      </c>
      <c r="J222" t="s">
        <v>401</v>
      </c>
      <c r="K222" t="s">
        <v>215</v>
      </c>
      <c r="L222" t="s">
        <v>92</v>
      </c>
      <c r="M222" t="s">
        <v>76</v>
      </c>
      <c r="N222" t="s">
        <v>81</v>
      </c>
      <c r="O222" t="s">
        <v>326</v>
      </c>
      <c r="P222" t="s">
        <v>255</v>
      </c>
      <c r="Q222" t="s">
        <v>118</v>
      </c>
      <c r="R222" t="s">
        <v>378</v>
      </c>
      <c r="S222" t="s">
        <v>221</v>
      </c>
      <c r="T222" t="s">
        <v>76</v>
      </c>
      <c r="U222" t="s">
        <v>502</v>
      </c>
      <c r="V222" t="s">
        <v>102</v>
      </c>
      <c r="W222" t="s">
        <v>442</v>
      </c>
      <c r="X222" t="s">
        <v>76</v>
      </c>
      <c r="Y222" t="s">
        <v>76</v>
      </c>
      <c r="Z222" t="s">
        <v>76</v>
      </c>
      <c r="AA222" t="s">
        <v>76</v>
      </c>
      <c r="AB222" t="s">
        <v>104</v>
      </c>
      <c r="AC222" t="s">
        <v>163</v>
      </c>
      <c r="AD222" t="s">
        <v>76</v>
      </c>
      <c r="AE222" t="s">
        <v>76</v>
      </c>
      <c r="AF222" t="s">
        <v>76</v>
      </c>
      <c r="AG222" t="s">
        <v>76</v>
      </c>
      <c r="AH222" t="s">
        <v>76</v>
      </c>
      <c r="AI222" t="s">
        <v>76</v>
      </c>
      <c r="AJ222" t="s">
        <v>76</v>
      </c>
      <c r="AK222" t="s">
        <v>76</v>
      </c>
      <c r="AL222" t="s">
        <v>76</v>
      </c>
      <c r="AM222" t="s">
        <v>153</v>
      </c>
    </row>
    <row r="223" spans="1:39" x14ac:dyDescent="0.35">
      <c r="A223" t="s">
        <v>3</v>
      </c>
      <c r="B223" t="s">
        <v>571</v>
      </c>
      <c r="C223">
        <v>111</v>
      </c>
      <c r="D223" t="s">
        <v>145</v>
      </c>
      <c r="E223" t="s">
        <v>520</v>
      </c>
      <c r="F223" t="s">
        <v>145</v>
      </c>
      <c r="G223" t="s">
        <v>368</v>
      </c>
      <c r="H223" t="s">
        <v>471</v>
      </c>
      <c r="I223" t="s">
        <v>213</v>
      </c>
      <c r="J223" t="s">
        <v>222</v>
      </c>
      <c r="K223" t="s">
        <v>451</v>
      </c>
      <c r="L223" t="s">
        <v>494</v>
      </c>
      <c r="M223" t="s">
        <v>150</v>
      </c>
      <c r="N223" t="s">
        <v>84</v>
      </c>
      <c r="O223" t="s">
        <v>539</v>
      </c>
      <c r="P223" t="s">
        <v>136</v>
      </c>
      <c r="Q223" t="s">
        <v>92</v>
      </c>
      <c r="R223" t="s">
        <v>220</v>
      </c>
      <c r="S223" t="s">
        <v>217</v>
      </c>
      <c r="T223" t="s">
        <v>76</v>
      </c>
      <c r="U223" t="s">
        <v>205</v>
      </c>
      <c r="V223" t="s">
        <v>121</v>
      </c>
      <c r="W223" t="s">
        <v>105</v>
      </c>
      <c r="X223" t="s">
        <v>71</v>
      </c>
      <c r="Y223" t="s">
        <v>76</v>
      </c>
      <c r="Z223" t="s">
        <v>71</v>
      </c>
      <c r="AA223" t="s">
        <v>76</v>
      </c>
      <c r="AB223" t="s">
        <v>76</v>
      </c>
      <c r="AC223" t="s">
        <v>76</v>
      </c>
      <c r="AD223" t="s">
        <v>76</v>
      </c>
      <c r="AE223" t="s">
        <v>76</v>
      </c>
      <c r="AF223" t="s">
        <v>76</v>
      </c>
      <c r="AG223" t="s">
        <v>76</v>
      </c>
      <c r="AH223" t="s">
        <v>94</v>
      </c>
      <c r="AI223" t="s">
        <v>106</v>
      </c>
      <c r="AJ223" t="s">
        <v>76</v>
      </c>
      <c r="AK223" t="s">
        <v>121</v>
      </c>
      <c r="AL223" t="s">
        <v>76</v>
      </c>
      <c r="AM223" t="s">
        <v>202</v>
      </c>
    </row>
    <row r="224" spans="1:39" x14ac:dyDescent="0.35">
      <c r="A224" t="s">
        <v>3</v>
      </c>
      <c r="B224" t="s">
        <v>572</v>
      </c>
      <c r="C224">
        <v>767</v>
      </c>
      <c r="D224" t="s">
        <v>96</v>
      </c>
      <c r="E224" t="s">
        <v>429</v>
      </c>
      <c r="F224" t="s">
        <v>194</v>
      </c>
      <c r="G224" t="s">
        <v>149</v>
      </c>
      <c r="H224" t="s">
        <v>150</v>
      </c>
      <c r="I224" t="s">
        <v>179</v>
      </c>
      <c r="J224" t="s">
        <v>115</v>
      </c>
      <c r="K224" t="s">
        <v>91</v>
      </c>
      <c r="L224" t="s">
        <v>161</v>
      </c>
      <c r="M224" t="s">
        <v>94</v>
      </c>
      <c r="N224" t="s">
        <v>77</v>
      </c>
      <c r="O224" t="s">
        <v>126</v>
      </c>
      <c r="P224" t="s">
        <v>74</v>
      </c>
      <c r="Q224" t="s">
        <v>92</v>
      </c>
      <c r="R224" t="s">
        <v>409</v>
      </c>
      <c r="S224" t="s">
        <v>442</v>
      </c>
      <c r="T224" t="s">
        <v>81</v>
      </c>
      <c r="U224" t="s">
        <v>307</v>
      </c>
      <c r="V224" t="s">
        <v>133</v>
      </c>
      <c r="W224" t="s">
        <v>103</v>
      </c>
      <c r="X224" t="s">
        <v>138</v>
      </c>
      <c r="Y224" t="s">
        <v>107</v>
      </c>
      <c r="Z224" t="s">
        <v>142</v>
      </c>
      <c r="AA224" t="s">
        <v>75</v>
      </c>
      <c r="AB224" t="s">
        <v>94</v>
      </c>
      <c r="AC224" t="s">
        <v>100</v>
      </c>
      <c r="AD224" t="s">
        <v>77</v>
      </c>
      <c r="AE224" t="s">
        <v>77</v>
      </c>
      <c r="AF224" t="s">
        <v>106</v>
      </c>
      <c r="AG224" t="s">
        <v>107</v>
      </c>
      <c r="AH224" t="s">
        <v>75</v>
      </c>
      <c r="AI224" t="s">
        <v>77</v>
      </c>
      <c r="AJ224" t="s">
        <v>107</v>
      </c>
      <c r="AK224" t="s">
        <v>198</v>
      </c>
      <c r="AL224" t="s">
        <v>74</v>
      </c>
      <c r="AM224" t="s">
        <v>500</v>
      </c>
    </row>
    <row r="225" spans="1:39" x14ac:dyDescent="0.35">
      <c r="A225" t="s">
        <v>3</v>
      </c>
      <c r="B225" t="s">
        <v>573</v>
      </c>
      <c r="C225">
        <v>32</v>
      </c>
      <c r="D225" t="s">
        <v>126</v>
      </c>
      <c r="E225" t="s">
        <v>463</v>
      </c>
      <c r="F225" t="s">
        <v>10</v>
      </c>
      <c r="G225" t="s">
        <v>194</v>
      </c>
      <c r="H225" t="s">
        <v>74</v>
      </c>
      <c r="I225" t="s">
        <v>209</v>
      </c>
      <c r="J225" t="s">
        <v>440</v>
      </c>
      <c r="K225" t="s">
        <v>574</v>
      </c>
      <c r="L225" t="s">
        <v>188</v>
      </c>
      <c r="M225" t="s">
        <v>280</v>
      </c>
      <c r="N225" t="s">
        <v>76</v>
      </c>
      <c r="O225" t="s">
        <v>453</v>
      </c>
      <c r="P225" t="s">
        <v>149</v>
      </c>
      <c r="Q225" t="s">
        <v>168</v>
      </c>
      <c r="R225" t="s">
        <v>58</v>
      </c>
      <c r="S225" t="s">
        <v>352</v>
      </c>
      <c r="T225" t="s">
        <v>76</v>
      </c>
      <c r="U225" t="s">
        <v>489</v>
      </c>
      <c r="V225" t="s">
        <v>137</v>
      </c>
      <c r="W225" t="s">
        <v>328</v>
      </c>
      <c r="X225" t="s">
        <v>76</v>
      </c>
      <c r="Y225" t="s">
        <v>76</v>
      </c>
      <c r="Z225" t="s">
        <v>56</v>
      </c>
      <c r="AA225" t="s">
        <v>180</v>
      </c>
      <c r="AB225" t="s">
        <v>76</v>
      </c>
      <c r="AC225" t="s">
        <v>137</v>
      </c>
      <c r="AD225" t="s">
        <v>76</v>
      </c>
      <c r="AE225" t="s">
        <v>76</v>
      </c>
      <c r="AF225" t="s">
        <v>76</v>
      </c>
      <c r="AG225" t="s">
        <v>76</v>
      </c>
      <c r="AH225" t="s">
        <v>76</v>
      </c>
      <c r="AI225" t="s">
        <v>76</v>
      </c>
      <c r="AJ225" t="s">
        <v>76</v>
      </c>
      <c r="AK225" t="s">
        <v>76</v>
      </c>
      <c r="AL225" t="s">
        <v>76</v>
      </c>
      <c r="AM225" t="s">
        <v>95</v>
      </c>
    </row>
    <row r="226" spans="1:39" x14ac:dyDescent="0.35">
      <c r="A226" t="s">
        <v>4</v>
      </c>
      <c r="B226" t="s">
        <v>566</v>
      </c>
      <c r="C226">
        <v>213</v>
      </c>
      <c r="D226" t="s">
        <v>112</v>
      </c>
      <c r="E226" t="s">
        <v>456</v>
      </c>
      <c r="F226" t="s">
        <v>175</v>
      </c>
      <c r="G226" t="s">
        <v>205</v>
      </c>
      <c r="H226" t="s">
        <v>204</v>
      </c>
      <c r="I226" t="s">
        <v>69</v>
      </c>
      <c r="J226" t="s">
        <v>211</v>
      </c>
      <c r="K226" t="s">
        <v>64</v>
      </c>
      <c r="L226" t="s">
        <v>318</v>
      </c>
      <c r="M226" t="s">
        <v>163</v>
      </c>
      <c r="N226" t="s">
        <v>149</v>
      </c>
      <c r="O226" t="s">
        <v>398</v>
      </c>
      <c r="P226" t="s">
        <v>493</v>
      </c>
      <c r="Q226" t="s">
        <v>71</v>
      </c>
      <c r="R226" t="s">
        <v>361</v>
      </c>
      <c r="S226" t="s">
        <v>161</v>
      </c>
      <c r="T226" t="s">
        <v>76</v>
      </c>
      <c r="U226" t="s">
        <v>334</v>
      </c>
      <c r="V226" t="s">
        <v>257</v>
      </c>
      <c r="W226" t="s">
        <v>86</v>
      </c>
      <c r="X226" t="s">
        <v>150</v>
      </c>
      <c r="Y226" t="s">
        <v>76</v>
      </c>
      <c r="Z226" t="s">
        <v>62</v>
      </c>
      <c r="AA226" t="s">
        <v>150</v>
      </c>
      <c r="AB226" t="s">
        <v>76</v>
      </c>
      <c r="AC226" t="s">
        <v>71</v>
      </c>
      <c r="AD226" t="s">
        <v>76</v>
      </c>
      <c r="AE226" t="s">
        <v>76</v>
      </c>
      <c r="AF226" t="s">
        <v>76</v>
      </c>
      <c r="AG226" t="s">
        <v>107</v>
      </c>
      <c r="AH226" t="s">
        <v>107</v>
      </c>
      <c r="AI226" t="s">
        <v>138</v>
      </c>
      <c r="AJ226" t="s">
        <v>161</v>
      </c>
      <c r="AK226" t="s">
        <v>75</v>
      </c>
      <c r="AL226" t="s">
        <v>142</v>
      </c>
      <c r="AM226" t="s">
        <v>386</v>
      </c>
    </row>
    <row r="227" spans="1:39" x14ac:dyDescent="0.35">
      <c r="A227" t="s">
        <v>4</v>
      </c>
      <c r="B227" t="s">
        <v>569</v>
      </c>
      <c r="C227">
        <v>1578</v>
      </c>
      <c r="D227" t="s">
        <v>341</v>
      </c>
      <c r="E227" t="s">
        <v>575</v>
      </c>
      <c r="F227" t="s">
        <v>177</v>
      </c>
      <c r="G227" t="s">
        <v>180</v>
      </c>
      <c r="H227" t="s">
        <v>73</v>
      </c>
      <c r="I227" t="s">
        <v>226</v>
      </c>
      <c r="J227" t="s">
        <v>64</v>
      </c>
      <c r="K227" t="s">
        <v>546</v>
      </c>
      <c r="L227" t="s">
        <v>166</v>
      </c>
      <c r="M227" t="s">
        <v>81</v>
      </c>
      <c r="N227" t="s">
        <v>55</v>
      </c>
      <c r="O227" t="s">
        <v>277</v>
      </c>
      <c r="P227" t="s">
        <v>194</v>
      </c>
      <c r="Q227" t="s">
        <v>72</v>
      </c>
      <c r="R227" t="s">
        <v>235</v>
      </c>
      <c r="S227" t="s">
        <v>290</v>
      </c>
      <c r="T227" t="s">
        <v>68</v>
      </c>
      <c r="U227" t="s">
        <v>282</v>
      </c>
      <c r="V227" t="s">
        <v>309</v>
      </c>
      <c r="W227" t="s">
        <v>138</v>
      </c>
      <c r="X227" t="s">
        <v>150</v>
      </c>
      <c r="Y227" t="s">
        <v>76</v>
      </c>
      <c r="Z227" t="s">
        <v>108</v>
      </c>
      <c r="AA227" t="s">
        <v>138</v>
      </c>
      <c r="AB227" t="s">
        <v>75</v>
      </c>
      <c r="AC227" t="s">
        <v>81</v>
      </c>
      <c r="AD227" t="s">
        <v>77</v>
      </c>
      <c r="AE227" t="s">
        <v>107</v>
      </c>
      <c r="AF227" t="s">
        <v>73</v>
      </c>
      <c r="AG227" t="s">
        <v>76</v>
      </c>
      <c r="AH227" t="s">
        <v>73</v>
      </c>
      <c r="AI227" t="s">
        <v>75</v>
      </c>
      <c r="AJ227" t="s">
        <v>186</v>
      </c>
      <c r="AK227" t="s">
        <v>186</v>
      </c>
      <c r="AL227" t="s">
        <v>150</v>
      </c>
      <c r="AM227" t="s">
        <v>174</v>
      </c>
    </row>
    <row r="228" spans="1:39" x14ac:dyDescent="0.35">
      <c r="A228" t="s">
        <v>4</v>
      </c>
      <c r="B228" t="s">
        <v>570</v>
      </c>
      <c r="C228">
        <v>154</v>
      </c>
      <c r="D228" t="s">
        <v>276</v>
      </c>
      <c r="E228" t="s">
        <v>470</v>
      </c>
      <c r="F228" t="s">
        <v>244</v>
      </c>
      <c r="G228" t="s">
        <v>151</v>
      </c>
      <c r="H228" t="s">
        <v>130</v>
      </c>
      <c r="I228" t="s">
        <v>293</v>
      </c>
      <c r="J228" t="s">
        <v>378</v>
      </c>
      <c r="K228" t="s">
        <v>539</v>
      </c>
      <c r="L228" t="s">
        <v>210</v>
      </c>
      <c r="M228" t="s">
        <v>130</v>
      </c>
      <c r="N228" t="s">
        <v>133</v>
      </c>
      <c r="O228" t="s">
        <v>242</v>
      </c>
      <c r="P228" t="s">
        <v>168</v>
      </c>
      <c r="Q228" t="s">
        <v>55</v>
      </c>
      <c r="R228" t="s">
        <v>384</v>
      </c>
      <c r="S228" t="s">
        <v>225</v>
      </c>
      <c r="T228" t="s">
        <v>151</v>
      </c>
      <c r="U228" t="s">
        <v>147</v>
      </c>
      <c r="V228" t="s">
        <v>352</v>
      </c>
      <c r="W228" t="s">
        <v>84</v>
      </c>
      <c r="X228" t="s">
        <v>93</v>
      </c>
      <c r="Y228" t="s">
        <v>76</v>
      </c>
      <c r="Z228" t="s">
        <v>79</v>
      </c>
      <c r="AA228" t="s">
        <v>63</v>
      </c>
      <c r="AB228" t="s">
        <v>105</v>
      </c>
      <c r="AC228" t="s">
        <v>76</v>
      </c>
      <c r="AD228" t="s">
        <v>76</v>
      </c>
      <c r="AE228" t="s">
        <v>76</v>
      </c>
      <c r="AF228" t="s">
        <v>77</v>
      </c>
      <c r="AG228" t="s">
        <v>76</v>
      </c>
      <c r="AH228" t="s">
        <v>78</v>
      </c>
      <c r="AI228" t="s">
        <v>79</v>
      </c>
      <c r="AJ228" t="s">
        <v>176</v>
      </c>
      <c r="AK228" t="s">
        <v>94</v>
      </c>
      <c r="AL228" t="s">
        <v>79</v>
      </c>
      <c r="AM228" t="s">
        <v>445</v>
      </c>
    </row>
    <row r="229" spans="1:39" x14ac:dyDescent="0.35">
      <c r="A229" t="s">
        <v>4</v>
      </c>
      <c r="B229" t="s">
        <v>571</v>
      </c>
      <c r="C229">
        <v>142</v>
      </c>
      <c r="D229" t="s">
        <v>121</v>
      </c>
      <c r="E229" t="s">
        <v>301</v>
      </c>
      <c r="F229" t="s">
        <v>238</v>
      </c>
      <c r="G229" t="s">
        <v>364</v>
      </c>
      <c r="H229" t="s">
        <v>231</v>
      </c>
      <c r="I229" t="s">
        <v>242</v>
      </c>
      <c r="J229" t="s">
        <v>309</v>
      </c>
      <c r="K229" t="s">
        <v>361</v>
      </c>
      <c r="L229" t="s">
        <v>452</v>
      </c>
      <c r="M229" t="s">
        <v>138</v>
      </c>
      <c r="N229" t="s">
        <v>180</v>
      </c>
      <c r="O229" t="s">
        <v>321</v>
      </c>
      <c r="P229" t="s">
        <v>366</v>
      </c>
      <c r="Q229" t="s">
        <v>188</v>
      </c>
      <c r="R229" t="s">
        <v>211</v>
      </c>
      <c r="S229" t="s">
        <v>239</v>
      </c>
      <c r="T229" t="s">
        <v>107</v>
      </c>
      <c r="U229" t="s">
        <v>291</v>
      </c>
      <c r="V229" t="s">
        <v>219</v>
      </c>
      <c r="W229" t="s">
        <v>112</v>
      </c>
      <c r="X229" t="s">
        <v>76</v>
      </c>
      <c r="Y229" t="s">
        <v>76</v>
      </c>
      <c r="Z229" t="s">
        <v>107</v>
      </c>
      <c r="AA229" t="s">
        <v>100</v>
      </c>
      <c r="AB229" t="s">
        <v>79</v>
      </c>
      <c r="AC229" t="s">
        <v>76</v>
      </c>
      <c r="AD229" t="s">
        <v>76</v>
      </c>
      <c r="AE229" t="s">
        <v>76</v>
      </c>
      <c r="AF229" t="s">
        <v>100</v>
      </c>
      <c r="AG229" t="s">
        <v>100</v>
      </c>
      <c r="AH229" t="s">
        <v>100</v>
      </c>
      <c r="AI229" t="s">
        <v>76</v>
      </c>
      <c r="AJ229" t="s">
        <v>62</v>
      </c>
      <c r="AK229" t="s">
        <v>71</v>
      </c>
      <c r="AL229" t="s">
        <v>76</v>
      </c>
      <c r="AM229" t="s">
        <v>134</v>
      </c>
    </row>
    <row r="230" spans="1:39" x14ac:dyDescent="0.35">
      <c r="A230" t="s">
        <v>4</v>
      </c>
      <c r="B230" t="s">
        <v>572</v>
      </c>
      <c r="C230">
        <v>1065</v>
      </c>
      <c r="D230" t="s">
        <v>474</v>
      </c>
      <c r="E230" t="s">
        <v>558</v>
      </c>
      <c r="F230" t="s">
        <v>80</v>
      </c>
      <c r="G230" t="s">
        <v>122</v>
      </c>
      <c r="H230" t="s">
        <v>76</v>
      </c>
      <c r="I230" t="s">
        <v>180</v>
      </c>
      <c r="J230" t="s">
        <v>467</v>
      </c>
      <c r="K230" t="s">
        <v>494</v>
      </c>
      <c r="L230" t="s">
        <v>168</v>
      </c>
      <c r="M230" t="s">
        <v>75</v>
      </c>
      <c r="N230" t="s">
        <v>93</v>
      </c>
      <c r="O230" t="s">
        <v>161</v>
      </c>
      <c r="P230" t="s">
        <v>138</v>
      </c>
      <c r="Q230" t="s">
        <v>299</v>
      </c>
      <c r="R230" t="s">
        <v>324</v>
      </c>
      <c r="S230" t="s">
        <v>163</v>
      </c>
      <c r="T230" t="s">
        <v>138</v>
      </c>
      <c r="U230" t="s">
        <v>239</v>
      </c>
      <c r="V230" t="s">
        <v>221</v>
      </c>
      <c r="W230" t="s">
        <v>79</v>
      </c>
      <c r="X230" t="s">
        <v>77</v>
      </c>
      <c r="Y230" t="s">
        <v>76</v>
      </c>
      <c r="Z230" t="s">
        <v>186</v>
      </c>
      <c r="AA230" t="s">
        <v>119</v>
      </c>
      <c r="AB230" t="s">
        <v>150</v>
      </c>
      <c r="AC230" t="s">
        <v>94</v>
      </c>
      <c r="AD230" t="s">
        <v>76</v>
      </c>
      <c r="AE230" t="s">
        <v>68</v>
      </c>
      <c r="AF230" t="s">
        <v>77</v>
      </c>
      <c r="AG230" t="s">
        <v>76</v>
      </c>
      <c r="AH230" t="s">
        <v>73</v>
      </c>
      <c r="AI230" t="s">
        <v>77</v>
      </c>
      <c r="AJ230" t="s">
        <v>106</v>
      </c>
      <c r="AK230" t="s">
        <v>74</v>
      </c>
      <c r="AL230" t="s">
        <v>68</v>
      </c>
      <c r="AM230" t="s">
        <v>144</v>
      </c>
    </row>
    <row r="231" spans="1:39" x14ac:dyDescent="0.35">
      <c r="A231" t="s">
        <v>4</v>
      </c>
      <c r="B231" t="s">
        <v>573</v>
      </c>
      <c r="C231">
        <v>124</v>
      </c>
      <c r="D231" t="s">
        <v>519</v>
      </c>
      <c r="E231" t="s">
        <v>475</v>
      </c>
      <c r="F231" t="s">
        <v>112</v>
      </c>
      <c r="G231" t="s">
        <v>71</v>
      </c>
      <c r="H231" t="s">
        <v>80</v>
      </c>
      <c r="I231" t="s">
        <v>269</v>
      </c>
      <c r="J231" t="s">
        <v>95</v>
      </c>
      <c r="K231" t="s">
        <v>152</v>
      </c>
      <c r="L231" t="s">
        <v>280</v>
      </c>
      <c r="M231" t="s">
        <v>150</v>
      </c>
      <c r="N231" t="s">
        <v>63</v>
      </c>
      <c r="O231" t="s">
        <v>211</v>
      </c>
      <c r="P231" t="s">
        <v>142</v>
      </c>
      <c r="Q231" t="s">
        <v>305</v>
      </c>
      <c r="R231" t="s">
        <v>256</v>
      </c>
      <c r="S231" t="s">
        <v>208</v>
      </c>
      <c r="T231" t="s">
        <v>107</v>
      </c>
      <c r="U231" t="s">
        <v>307</v>
      </c>
      <c r="V231" t="s">
        <v>210</v>
      </c>
      <c r="W231" t="s">
        <v>366</v>
      </c>
      <c r="X231" t="s">
        <v>137</v>
      </c>
      <c r="Y231" t="s">
        <v>76</v>
      </c>
      <c r="Z231" t="s">
        <v>63</v>
      </c>
      <c r="AA231" t="s">
        <v>74</v>
      </c>
      <c r="AB231" t="s">
        <v>76</v>
      </c>
      <c r="AC231" t="s">
        <v>63</v>
      </c>
      <c r="AD231" t="s">
        <v>76</v>
      </c>
      <c r="AE231" t="s">
        <v>76</v>
      </c>
      <c r="AF231" t="s">
        <v>142</v>
      </c>
      <c r="AG231" t="s">
        <v>76</v>
      </c>
      <c r="AH231" t="s">
        <v>68</v>
      </c>
      <c r="AI231" t="s">
        <v>138</v>
      </c>
      <c r="AJ231" t="s">
        <v>122</v>
      </c>
      <c r="AK231" t="s">
        <v>75</v>
      </c>
      <c r="AL231" t="s">
        <v>71</v>
      </c>
      <c r="AM231" t="s">
        <v>334</v>
      </c>
    </row>
    <row r="232" spans="1:39" x14ac:dyDescent="0.35">
      <c r="A232" t="s">
        <v>5</v>
      </c>
      <c r="B232" t="s">
        <v>566</v>
      </c>
      <c r="C232">
        <v>89</v>
      </c>
      <c r="D232" t="s">
        <v>72</v>
      </c>
      <c r="E232" t="s">
        <v>548</v>
      </c>
      <c r="F232" t="s">
        <v>198</v>
      </c>
      <c r="G232" t="s">
        <v>70</v>
      </c>
      <c r="H232" t="s">
        <v>198</v>
      </c>
      <c r="I232" t="s">
        <v>194</v>
      </c>
      <c r="J232" t="s">
        <v>409</v>
      </c>
      <c r="K232" t="s">
        <v>120</v>
      </c>
      <c r="L232" t="s">
        <v>112</v>
      </c>
      <c r="M232" t="s">
        <v>198</v>
      </c>
      <c r="N232" t="s">
        <v>75</v>
      </c>
      <c r="O232" t="s">
        <v>445</v>
      </c>
      <c r="P232" t="s">
        <v>142</v>
      </c>
      <c r="Q232" t="s">
        <v>106</v>
      </c>
      <c r="R232" t="s">
        <v>264</v>
      </c>
      <c r="S232" t="s">
        <v>198</v>
      </c>
      <c r="T232" t="s">
        <v>76</v>
      </c>
      <c r="U232" t="s">
        <v>312</v>
      </c>
      <c r="V232" t="s">
        <v>280</v>
      </c>
      <c r="W232" t="s">
        <v>68</v>
      </c>
      <c r="X232" t="s">
        <v>240</v>
      </c>
      <c r="Y232" t="s">
        <v>76</v>
      </c>
      <c r="Z232" t="s">
        <v>56</v>
      </c>
      <c r="AA232" t="s">
        <v>79</v>
      </c>
      <c r="AB232" t="s">
        <v>76</v>
      </c>
      <c r="AC232" t="s">
        <v>76</v>
      </c>
      <c r="AD232" t="s">
        <v>76</v>
      </c>
      <c r="AE232" t="s">
        <v>76</v>
      </c>
      <c r="AF232" t="s">
        <v>76</v>
      </c>
      <c r="AG232" t="s">
        <v>79</v>
      </c>
      <c r="AH232" t="s">
        <v>76</v>
      </c>
      <c r="AI232" t="s">
        <v>76</v>
      </c>
      <c r="AJ232" t="s">
        <v>76</v>
      </c>
      <c r="AK232" t="s">
        <v>76</v>
      </c>
      <c r="AL232" t="s">
        <v>76</v>
      </c>
      <c r="AM232" t="s">
        <v>411</v>
      </c>
    </row>
    <row r="233" spans="1:39" x14ac:dyDescent="0.35">
      <c r="A233" t="s">
        <v>5</v>
      </c>
      <c r="B233" t="s">
        <v>569</v>
      </c>
      <c r="C233">
        <v>1595</v>
      </c>
      <c r="D233" t="s">
        <v>226</v>
      </c>
      <c r="E233" t="s">
        <v>576</v>
      </c>
      <c r="F233" t="s">
        <v>86</v>
      </c>
      <c r="G233" t="s">
        <v>198</v>
      </c>
      <c r="H233" t="s">
        <v>122</v>
      </c>
      <c r="I233" t="s">
        <v>53</v>
      </c>
      <c r="J233" t="s">
        <v>272</v>
      </c>
      <c r="K233" t="s">
        <v>446</v>
      </c>
      <c r="L233" t="s">
        <v>286</v>
      </c>
      <c r="M233" t="s">
        <v>122</v>
      </c>
      <c r="N233" t="s">
        <v>122</v>
      </c>
      <c r="O233" t="s">
        <v>458</v>
      </c>
      <c r="P233" t="s">
        <v>74</v>
      </c>
      <c r="Q233" t="s">
        <v>72</v>
      </c>
      <c r="R233" t="s">
        <v>392</v>
      </c>
      <c r="S233" t="s">
        <v>250</v>
      </c>
      <c r="T233" t="s">
        <v>78</v>
      </c>
      <c r="U233" t="s">
        <v>11</v>
      </c>
      <c r="V233" t="s">
        <v>198</v>
      </c>
      <c r="W233" t="s">
        <v>78</v>
      </c>
      <c r="X233" t="s">
        <v>63</v>
      </c>
      <c r="Y233" t="s">
        <v>76</v>
      </c>
      <c r="Z233" t="s">
        <v>100</v>
      </c>
      <c r="AA233" t="s">
        <v>75</v>
      </c>
      <c r="AB233" t="s">
        <v>94</v>
      </c>
      <c r="AC233" t="s">
        <v>78</v>
      </c>
      <c r="AD233" t="s">
        <v>68</v>
      </c>
      <c r="AE233" t="s">
        <v>94</v>
      </c>
      <c r="AF233" t="s">
        <v>76</v>
      </c>
      <c r="AG233" t="s">
        <v>71</v>
      </c>
      <c r="AH233" t="s">
        <v>107</v>
      </c>
      <c r="AI233" t="s">
        <v>107</v>
      </c>
      <c r="AJ233" t="s">
        <v>107</v>
      </c>
      <c r="AK233" t="s">
        <v>179</v>
      </c>
      <c r="AL233" t="s">
        <v>72</v>
      </c>
      <c r="AM233" t="s">
        <v>274</v>
      </c>
    </row>
    <row r="234" spans="1:39" x14ac:dyDescent="0.35">
      <c r="A234" t="s">
        <v>5</v>
      </c>
      <c r="B234" t="s">
        <v>570</v>
      </c>
      <c r="C234">
        <v>399</v>
      </c>
      <c r="D234" t="s">
        <v>104</v>
      </c>
      <c r="E234" t="s">
        <v>577</v>
      </c>
      <c r="F234" t="s">
        <v>136</v>
      </c>
      <c r="G234" t="s">
        <v>130</v>
      </c>
      <c r="H234" t="s">
        <v>102</v>
      </c>
      <c r="I234" t="s">
        <v>280</v>
      </c>
      <c r="J234" t="s">
        <v>291</v>
      </c>
      <c r="K234" t="s">
        <v>466</v>
      </c>
      <c r="L234" t="s">
        <v>231</v>
      </c>
      <c r="M234" t="s">
        <v>72</v>
      </c>
      <c r="N234" t="s">
        <v>314</v>
      </c>
      <c r="O234" t="s">
        <v>312</v>
      </c>
      <c r="P234" t="s">
        <v>149</v>
      </c>
      <c r="Q234" t="s">
        <v>186</v>
      </c>
      <c r="R234" t="s">
        <v>342</v>
      </c>
      <c r="S234" t="s">
        <v>210</v>
      </c>
      <c r="T234" t="s">
        <v>107</v>
      </c>
      <c r="U234" t="s">
        <v>134</v>
      </c>
      <c r="V234" t="s">
        <v>87</v>
      </c>
      <c r="W234" t="s">
        <v>103</v>
      </c>
      <c r="X234" t="s">
        <v>142</v>
      </c>
      <c r="Y234" t="s">
        <v>76</v>
      </c>
      <c r="Z234" t="s">
        <v>78</v>
      </c>
      <c r="AA234" t="s">
        <v>77</v>
      </c>
      <c r="AB234" t="s">
        <v>107</v>
      </c>
      <c r="AC234" t="s">
        <v>106</v>
      </c>
      <c r="AD234" t="s">
        <v>76</v>
      </c>
      <c r="AE234" t="s">
        <v>71</v>
      </c>
      <c r="AF234" t="s">
        <v>79</v>
      </c>
      <c r="AG234" t="s">
        <v>106</v>
      </c>
      <c r="AH234" t="s">
        <v>76</v>
      </c>
      <c r="AI234" t="s">
        <v>107</v>
      </c>
      <c r="AJ234" t="s">
        <v>106</v>
      </c>
      <c r="AK234" t="s">
        <v>186</v>
      </c>
      <c r="AL234" t="s">
        <v>77</v>
      </c>
      <c r="AM234" t="s">
        <v>394</v>
      </c>
    </row>
    <row r="235" spans="1:39" x14ac:dyDescent="0.35">
      <c r="A235" t="s">
        <v>5</v>
      </c>
      <c r="B235" t="s">
        <v>571</v>
      </c>
      <c r="C235">
        <v>46</v>
      </c>
      <c r="D235" t="s">
        <v>260</v>
      </c>
      <c r="E235" t="s">
        <v>578</v>
      </c>
      <c r="F235" t="s">
        <v>137</v>
      </c>
      <c r="G235" t="s">
        <v>528</v>
      </c>
      <c r="H235" t="s">
        <v>359</v>
      </c>
      <c r="I235" t="s">
        <v>174</v>
      </c>
      <c r="J235" t="s">
        <v>579</v>
      </c>
      <c r="K235" t="s">
        <v>580</v>
      </c>
      <c r="L235" t="s">
        <v>164</v>
      </c>
      <c r="M235" t="s">
        <v>130</v>
      </c>
      <c r="N235" t="s">
        <v>149</v>
      </c>
      <c r="O235" t="s">
        <v>523</v>
      </c>
      <c r="P235" t="s">
        <v>217</v>
      </c>
      <c r="Q235" t="s">
        <v>73</v>
      </c>
      <c r="R235" t="s">
        <v>282</v>
      </c>
      <c r="S235" t="s">
        <v>138</v>
      </c>
      <c r="T235" t="s">
        <v>76</v>
      </c>
      <c r="U235" t="s">
        <v>211</v>
      </c>
      <c r="V235" t="s">
        <v>276</v>
      </c>
      <c r="W235" t="s">
        <v>73</v>
      </c>
      <c r="X235" t="s">
        <v>55</v>
      </c>
      <c r="Y235" t="s">
        <v>76</v>
      </c>
      <c r="Z235" t="s">
        <v>76</v>
      </c>
      <c r="AA235" t="s">
        <v>76</v>
      </c>
      <c r="AB235" t="s">
        <v>76</v>
      </c>
      <c r="AC235" t="s">
        <v>76</v>
      </c>
      <c r="AD235" t="s">
        <v>76</v>
      </c>
      <c r="AE235" t="s">
        <v>76</v>
      </c>
      <c r="AF235" t="s">
        <v>76</v>
      </c>
      <c r="AG235" t="s">
        <v>94</v>
      </c>
      <c r="AH235" t="s">
        <v>76</v>
      </c>
      <c r="AI235" t="s">
        <v>76</v>
      </c>
      <c r="AJ235" t="s">
        <v>76</v>
      </c>
      <c r="AK235" t="s">
        <v>76</v>
      </c>
      <c r="AL235" t="s">
        <v>76</v>
      </c>
      <c r="AM235" t="s">
        <v>106</v>
      </c>
    </row>
    <row r="236" spans="1:39" x14ac:dyDescent="0.35">
      <c r="A236" t="s">
        <v>5</v>
      </c>
      <c r="B236" t="s">
        <v>572</v>
      </c>
      <c r="C236">
        <v>1067</v>
      </c>
      <c r="D236" t="s">
        <v>352</v>
      </c>
      <c r="E236" t="s">
        <v>473</v>
      </c>
      <c r="F236" t="s">
        <v>194</v>
      </c>
      <c r="G236" t="s">
        <v>249</v>
      </c>
      <c r="H236" t="s">
        <v>198</v>
      </c>
      <c r="I236" t="s">
        <v>84</v>
      </c>
      <c r="J236" t="s">
        <v>219</v>
      </c>
      <c r="K236" t="s">
        <v>581</v>
      </c>
      <c r="L236" t="s">
        <v>164</v>
      </c>
      <c r="M236" t="s">
        <v>186</v>
      </c>
      <c r="N236" t="s">
        <v>93</v>
      </c>
      <c r="O236" t="s">
        <v>344</v>
      </c>
      <c r="P236" t="s">
        <v>63</v>
      </c>
      <c r="Q236" t="s">
        <v>173</v>
      </c>
      <c r="R236" t="s">
        <v>129</v>
      </c>
      <c r="S236" t="s">
        <v>286</v>
      </c>
      <c r="T236" t="s">
        <v>77</v>
      </c>
      <c r="U236" t="s">
        <v>58</v>
      </c>
      <c r="V236" t="s">
        <v>103</v>
      </c>
      <c r="W236" t="s">
        <v>122</v>
      </c>
      <c r="X236" t="s">
        <v>106</v>
      </c>
      <c r="Y236" t="s">
        <v>76</v>
      </c>
      <c r="Z236" t="s">
        <v>80</v>
      </c>
      <c r="AA236" t="s">
        <v>77</v>
      </c>
      <c r="AB236" t="s">
        <v>105</v>
      </c>
      <c r="AC236" t="s">
        <v>75</v>
      </c>
      <c r="AD236" t="s">
        <v>76</v>
      </c>
      <c r="AE236" t="s">
        <v>73</v>
      </c>
      <c r="AF236" t="s">
        <v>107</v>
      </c>
      <c r="AG236" t="s">
        <v>79</v>
      </c>
      <c r="AH236" t="s">
        <v>221</v>
      </c>
      <c r="AI236" t="s">
        <v>78</v>
      </c>
      <c r="AJ236" t="s">
        <v>81</v>
      </c>
      <c r="AK236" t="s">
        <v>186</v>
      </c>
      <c r="AL236" t="s">
        <v>74</v>
      </c>
      <c r="AM236" t="s">
        <v>98</v>
      </c>
    </row>
    <row r="237" spans="1:39" x14ac:dyDescent="0.35">
      <c r="A237" t="s">
        <v>5</v>
      </c>
      <c r="B237" t="s">
        <v>573</v>
      </c>
      <c r="C237">
        <v>270</v>
      </c>
      <c r="D237" t="s">
        <v>239</v>
      </c>
      <c r="E237" t="s">
        <v>333</v>
      </c>
      <c r="F237" t="s">
        <v>255</v>
      </c>
      <c r="G237" t="s">
        <v>132</v>
      </c>
      <c r="H237" t="s">
        <v>355</v>
      </c>
      <c r="I237" t="s">
        <v>211</v>
      </c>
      <c r="J237" t="s">
        <v>435</v>
      </c>
      <c r="K237" t="s">
        <v>582</v>
      </c>
      <c r="L237" t="s">
        <v>175</v>
      </c>
      <c r="M237" t="s">
        <v>70</v>
      </c>
      <c r="N237" t="s">
        <v>88</v>
      </c>
      <c r="O237" t="s">
        <v>364</v>
      </c>
      <c r="P237" t="s">
        <v>138</v>
      </c>
      <c r="Q237" t="s">
        <v>108</v>
      </c>
      <c r="R237" t="s">
        <v>11</v>
      </c>
      <c r="S237" t="s">
        <v>135</v>
      </c>
      <c r="T237" t="s">
        <v>73</v>
      </c>
      <c r="U237" t="s">
        <v>307</v>
      </c>
      <c r="V237" t="s">
        <v>88</v>
      </c>
      <c r="W237" t="s">
        <v>105</v>
      </c>
      <c r="X237" t="s">
        <v>62</v>
      </c>
      <c r="Y237" t="s">
        <v>76</v>
      </c>
      <c r="Z237" t="s">
        <v>75</v>
      </c>
      <c r="AA237" t="s">
        <v>68</v>
      </c>
      <c r="AB237" t="s">
        <v>79</v>
      </c>
      <c r="AC237" t="s">
        <v>150</v>
      </c>
      <c r="AD237" t="s">
        <v>107</v>
      </c>
      <c r="AE237" t="s">
        <v>71</v>
      </c>
      <c r="AF237" t="s">
        <v>71</v>
      </c>
      <c r="AG237" t="s">
        <v>77</v>
      </c>
      <c r="AH237" t="s">
        <v>186</v>
      </c>
      <c r="AI237" t="s">
        <v>76</v>
      </c>
      <c r="AJ237" t="s">
        <v>68</v>
      </c>
      <c r="AK237" t="s">
        <v>211</v>
      </c>
      <c r="AL237" t="s">
        <v>87</v>
      </c>
      <c r="AM237" t="s">
        <v>274</v>
      </c>
    </row>
    <row r="238" spans="1:39" x14ac:dyDescent="0.35">
      <c r="A238" t="s">
        <v>6</v>
      </c>
      <c r="B238" t="s">
        <v>566</v>
      </c>
      <c r="C238">
        <v>71</v>
      </c>
      <c r="D238" t="s">
        <v>378</v>
      </c>
      <c r="E238" t="s">
        <v>583</v>
      </c>
      <c r="F238" t="s">
        <v>278</v>
      </c>
      <c r="G238" t="s">
        <v>119</v>
      </c>
      <c r="H238" t="s">
        <v>206</v>
      </c>
      <c r="I238" t="s">
        <v>208</v>
      </c>
      <c r="J238" t="s">
        <v>136</v>
      </c>
      <c r="K238" t="s">
        <v>156</v>
      </c>
      <c r="L238" t="s">
        <v>232</v>
      </c>
      <c r="M238" t="s">
        <v>221</v>
      </c>
      <c r="N238" t="s">
        <v>93</v>
      </c>
      <c r="O238" t="s">
        <v>59</v>
      </c>
      <c r="P238" t="s">
        <v>64</v>
      </c>
      <c r="Q238" t="s">
        <v>180</v>
      </c>
      <c r="R238" t="s">
        <v>135</v>
      </c>
      <c r="S238" t="s">
        <v>121</v>
      </c>
      <c r="T238" t="s">
        <v>76</v>
      </c>
      <c r="U238" t="s">
        <v>205</v>
      </c>
      <c r="V238" t="s">
        <v>309</v>
      </c>
      <c r="W238" t="s">
        <v>106</v>
      </c>
      <c r="X238" t="s">
        <v>93</v>
      </c>
      <c r="Y238" t="s">
        <v>76</v>
      </c>
      <c r="Z238" t="s">
        <v>240</v>
      </c>
      <c r="AA238" t="s">
        <v>76</v>
      </c>
      <c r="AB238" t="s">
        <v>76</v>
      </c>
      <c r="AC238" t="s">
        <v>186</v>
      </c>
      <c r="AD238" t="s">
        <v>76</v>
      </c>
      <c r="AE238" t="s">
        <v>76</v>
      </c>
      <c r="AF238" t="s">
        <v>77</v>
      </c>
      <c r="AG238" t="s">
        <v>108</v>
      </c>
      <c r="AH238" t="s">
        <v>76</v>
      </c>
      <c r="AI238" t="s">
        <v>260</v>
      </c>
      <c r="AJ238" t="s">
        <v>130</v>
      </c>
      <c r="AK238" t="s">
        <v>93</v>
      </c>
      <c r="AL238" t="s">
        <v>76</v>
      </c>
      <c r="AM238" t="s">
        <v>342</v>
      </c>
    </row>
    <row r="239" spans="1:39" x14ac:dyDescent="0.35">
      <c r="A239" t="s">
        <v>6</v>
      </c>
      <c r="B239" t="s">
        <v>569</v>
      </c>
      <c r="C239">
        <v>642</v>
      </c>
      <c r="D239" t="s">
        <v>227</v>
      </c>
      <c r="E239" t="s">
        <v>215</v>
      </c>
      <c r="F239" t="s">
        <v>96</v>
      </c>
      <c r="G239" t="s">
        <v>57</v>
      </c>
      <c r="H239" t="s">
        <v>138</v>
      </c>
      <c r="I239" t="s">
        <v>162</v>
      </c>
      <c r="J239" t="s">
        <v>409</v>
      </c>
      <c r="K239" t="s">
        <v>425</v>
      </c>
      <c r="L239" t="s">
        <v>255</v>
      </c>
      <c r="M239" t="s">
        <v>194</v>
      </c>
      <c r="N239" t="s">
        <v>78</v>
      </c>
      <c r="O239" t="s">
        <v>61</v>
      </c>
      <c r="P239" t="s">
        <v>122</v>
      </c>
      <c r="Q239" t="s">
        <v>151</v>
      </c>
      <c r="R239" t="s">
        <v>242</v>
      </c>
      <c r="S239" t="s">
        <v>264</v>
      </c>
      <c r="T239" t="s">
        <v>74</v>
      </c>
      <c r="U239" t="s">
        <v>207</v>
      </c>
      <c r="V239" t="s">
        <v>204</v>
      </c>
      <c r="W239" t="s">
        <v>62</v>
      </c>
      <c r="X239" t="s">
        <v>63</v>
      </c>
      <c r="Y239" t="s">
        <v>76</v>
      </c>
      <c r="Z239" t="s">
        <v>149</v>
      </c>
      <c r="AA239" t="s">
        <v>122</v>
      </c>
      <c r="AB239" t="s">
        <v>72</v>
      </c>
      <c r="AC239" t="s">
        <v>77</v>
      </c>
      <c r="AD239" t="s">
        <v>76</v>
      </c>
      <c r="AE239" t="s">
        <v>79</v>
      </c>
      <c r="AF239" t="s">
        <v>138</v>
      </c>
      <c r="AG239" t="s">
        <v>79</v>
      </c>
      <c r="AH239" t="s">
        <v>71</v>
      </c>
      <c r="AI239" t="s">
        <v>71</v>
      </c>
      <c r="AJ239" t="s">
        <v>198</v>
      </c>
      <c r="AK239" t="s">
        <v>79</v>
      </c>
      <c r="AL239" t="s">
        <v>81</v>
      </c>
      <c r="AM239" t="s">
        <v>214</v>
      </c>
    </row>
    <row r="240" spans="1:39" x14ac:dyDescent="0.35">
      <c r="A240" t="s">
        <v>6</v>
      </c>
      <c r="B240" t="s">
        <v>570</v>
      </c>
      <c r="C240">
        <v>92</v>
      </c>
      <c r="D240" t="s">
        <v>333</v>
      </c>
      <c r="E240" t="s">
        <v>303</v>
      </c>
      <c r="F240" t="s">
        <v>226</v>
      </c>
      <c r="G240" t="s">
        <v>73</v>
      </c>
      <c r="H240" t="s">
        <v>173</v>
      </c>
      <c r="I240" t="s">
        <v>260</v>
      </c>
      <c r="J240" t="s">
        <v>95</v>
      </c>
      <c r="K240" t="s">
        <v>152</v>
      </c>
      <c r="L240" t="s">
        <v>372</v>
      </c>
      <c r="M240" t="s">
        <v>76</v>
      </c>
      <c r="N240" t="s">
        <v>76</v>
      </c>
      <c r="O240" t="s">
        <v>371</v>
      </c>
      <c r="P240" t="s">
        <v>244</v>
      </c>
      <c r="Q240" t="s">
        <v>62</v>
      </c>
      <c r="R240" t="s">
        <v>269</v>
      </c>
      <c r="S240" t="s">
        <v>94</v>
      </c>
      <c r="T240" t="s">
        <v>72</v>
      </c>
      <c r="U240" t="s">
        <v>218</v>
      </c>
      <c r="V240" t="s">
        <v>237</v>
      </c>
      <c r="W240" t="s">
        <v>65</v>
      </c>
      <c r="X240" t="s">
        <v>65</v>
      </c>
      <c r="Y240" t="s">
        <v>76</v>
      </c>
      <c r="Z240" t="s">
        <v>75</v>
      </c>
      <c r="AA240" t="s">
        <v>76</v>
      </c>
      <c r="AB240" t="s">
        <v>76</v>
      </c>
      <c r="AC240" t="s">
        <v>72</v>
      </c>
      <c r="AD240" t="s">
        <v>76</v>
      </c>
      <c r="AE240" t="s">
        <v>76</v>
      </c>
      <c r="AF240" t="s">
        <v>76</v>
      </c>
      <c r="AG240" t="s">
        <v>72</v>
      </c>
      <c r="AH240" t="s">
        <v>76</v>
      </c>
      <c r="AI240" t="s">
        <v>186</v>
      </c>
      <c r="AJ240" t="s">
        <v>188</v>
      </c>
      <c r="AK240" t="s">
        <v>72</v>
      </c>
      <c r="AL240" t="s">
        <v>76</v>
      </c>
      <c r="AM240" t="s">
        <v>261</v>
      </c>
    </row>
    <row r="241" spans="1:39" x14ac:dyDescent="0.35">
      <c r="A241" t="s">
        <v>6</v>
      </c>
      <c r="B241" t="s">
        <v>571</v>
      </c>
      <c r="C241">
        <v>56</v>
      </c>
      <c r="D241" t="s">
        <v>278</v>
      </c>
      <c r="E241" t="s">
        <v>577</v>
      </c>
      <c r="F241" t="s">
        <v>430</v>
      </c>
      <c r="G241" t="s">
        <v>56</v>
      </c>
      <c r="H241" t="s">
        <v>225</v>
      </c>
      <c r="I241" t="s">
        <v>430</v>
      </c>
      <c r="J241" t="s">
        <v>137</v>
      </c>
      <c r="K241" t="s">
        <v>135</v>
      </c>
      <c r="L241" t="s">
        <v>135</v>
      </c>
      <c r="M241" t="s">
        <v>76</v>
      </c>
      <c r="N241" t="s">
        <v>74</v>
      </c>
      <c r="O241" t="s">
        <v>123</v>
      </c>
      <c r="P241" t="s">
        <v>280</v>
      </c>
      <c r="Q241" t="s">
        <v>175</v>
      </c>
      <c r="R241" t="s">
        <v>114</v>
      </c>
      <c r="S241" t="s">
        <v>149</v>
      </c>
      <c r="T241" t="s">
        <v>76</v>
      </c>
      <c r="U241" t="s">
        <v>361</v>
      </c>
      <c r="V241" t="s">
        <v>204</v>
      </c>
      <c r="W241" t="s">
        <v>76</v>
      </c>
      <c r="X241" t="s">
        <v>198</v>
      </c>
      <c r="Y241" t="s">
        <v>76</v>
      </c>
      <c r="Z241" t="s">
        <v>76</v>
      </c>
      <c r="AA241" t="s">
        <v>76</v>
      </c>
      <c r="AB241" t="s">
        <v>76</v>
      </c>
      <c r="AC241" t="s">
        <v>198</v>
      </c>
      <c r="AD241" t="s">
        <v>76</v>
      </c>
      <c r="AE241" t="s">
        <v>76</v>
      </c>
      <c r="AF241" t="s">
        <v>142</v>
      </c>
      <c r="AG241" t="s">
        <v>142</v>
      </c>
      <c r="AH241" t="s">
        <v>76</v>
      </c>
      <c r="AI241" t="s">
        <v>77</v>
      </c>
      <c r="AJ241" t="s">
        <v>70</v>
      </c>
      <c r="AK241" t="s">
        <v>77</v>
      </c>
      <c r="AL241" t="s">
        <v>11</v>
      </c>
      <c r="AM241" t="s">
        <v>195</v>
      </c>
    </row>
    <row r="242" spans="1:39" x14ac:dyDescent="0.35">
      <c r="A242" t="s">
        <v>6</v>
      </c>
      <c r="B242" t="s">
        <v>572</v>
      </c>
      <c r="C242">
        <v>499</v>
      </c>
      <c r="D242" t="s">
        <v>213</v>
      </c>
      <c r="E242" t="s">
        <v>477</v>
      </c>
      <c r="F242" t="s">
        <v>194</v>
      </c>
      <c r="G242" t="s">
        <v>180</v>
      </c>
      <c r="H242" t="s">
        <v>173</v>
      </c>
      <c r="I242" t="s">
        <v>367</v>
      </c>
      <c r="J242" t="s">
        <v>367</v>
      </c>
      <c r="K242" t="s">
        <v>196</v>
      </c>
      <c r="L242" t="s">
        <v>67</v>
      </c>
      <c r="M242" t="s">
        <v>163</v>
      </c>
      <c r="N242" t="s">
        <v>71</v>
      </c>
      <c r="O242" t="s">
        <v>442</v>
      </c>
      <c r="P242" t="s">
        <v>68</v>
      </c>
      <c r="Q242" t="s">
        <v>87</v>
      </c>
      <c r="R242" t="s">
        <v>229</v>
      </c>
      <c r="S242" t="s">
        <v>137</v>
      </c>
      <c r="T242" t="s">
        <v>149</v>
      </c>
      <c r="U242" t="s">
        <v>290</v>
      </c>
      <c r="V242" t="s">
        <v>175</v>
      </c>
      <c r="W242" t="s">
        <v>62</v>
      </c>
      <c r="X242" t="s">
        <v>76</v>
      </c>
      <c r="Y242" t="s">
        <v>107</v>
      </c>
      <c r="Z242" t="s">
        <v>80</v>
      </c>
      <c r="AA242" t="s">
        <v>75</v>
      </c>
      <c r="AB242" t="s">
        <v>80</v>
      </c>
      <c r="AC242" t="s">
        <v>72</v>
      </c>
      <c r="AD242" t="s">
        <v>107</v>
      </c>
      <c r="AE242" t="s">
        <v>73</v>
      </c>
      <c r="AF242" t="s">
        <v>105</v>
      </c>
      <c r="AG242" t="s">
        <v>107</v>
      </c>
      <c r="AH242" t="s">
        <v>150</v>
      </c>
      <c r="AI242" t="s">
        <v>138</v>
      </c>
      <c r="AJ242" t="s">
        <v>63</v>
      </c>
      <c r="AK242" t="s">
        <v>100</v>
      </c>
      <c r="AL242" t="s">
        <v>78</v>
      </c>
      <c r="AM242" t="s">
        <v>463</v>
      </c>
    </row>
    <row r="243" spans="1:39" x14ac:dyDescent="0.35">
      <c r="A243" t="s">
        <v>6</v>
      </c>
      <c r="B243" t="s">
        <v>573</v>
      </c>
      <c r="C243">
        <v>71</v>
      </c>
      <c r="D243" t="s">
        <v>409</v>
      </c>
      <c r="E243" t="s">
        <v>203</v>
      </c>
      <c r="F243" t="s">
        <v>78</v>
      </c>
      <c r="G243" t="s">
        <v>122</v>
      </c>
      <c r="H243" t="s">
        <v>93</v>
      </c>
      <c r="I243" t="s">
        <v>213</v>
      </c>
      <c r="J243" t="s">
        <v>290</v>
      </c>
      <c r="K243" t="s">
        <v>366</v>
      </c>
      <c r="L243" t="s">
        <v>84</v>
      </c>
      <c r="M243" t="s">
        <v>97</v>
      </c>
      <c r="N243" t="s">
        <v>76</v>
      </c>
      <c r="O243" t="s">
        <v>304</v>
      </c>
      <c r="P243" t="s">
        <v>100</v>
      </c>
      <c r="Q243" t="s">
        <v>290</v>
      </c>
      <c r="R243" t="s">
        <v>244</v>
      </c>
      <c r="S243" t="s">
        <v>367</v>
      </c>
      <c r="T243" t="s">
        <v>198</v>
      </c>
      <c r="U243" t="s">
        <v>293</v>
      </c>
      <c r="V243" t="s">
        <v>126</v>
      </c>
      <c r="W243" t="s">
        <v>209</v>
      </c>
      <c r="X243" t="s">
        <v>244</v>
      </c>
      <c r="Y243" t="s">
        <v>76</v>
      </c>
      <c r="Z243" t="s">
        <v>70</v>
      </c>
      <c r="AA243" t="s">
        <v>76</v>
      </c>
      <c r="AB243" t="s">
        <v>76</v>
      </c>
      <c r="AC243" t="s">
        <v>244</v>
      </c>
      <c r="AD243" t="s">
        <v>76</v>
      </c>
      <c r="AE243" t="s">
        <v>76</v>
      </c>
      <c r="AF243" t="s">
        <v>138</v>
      </c>
      <c r="AG243" t="s">
        <v>76</v>
      </c>
      <c r="AH243" t="s">
        <v>77</v>
      </c>
      <c r="AI243" t="s">
        <v>96</v>
      </c>
      <c r="AJ243" t="s">
        <v>76</v>
      </c>
      <c r="AK243" t="s">
        <v>122</v>
      </c>
      <c r="AL243" t="s">
        <v>76</v>
      </c>
      <c r="AM243" t="s">
        <v>140</v>
      </c>
    </row>
    <row r="244" spans="1:39" x14ac:dyDescent="0.35">
      <c r="A244" t="s">
        <v>7</v>
      </c>
      <c r="B244" t="s">
        <v>566</v>
      </c>
      <c r="C244">
        <v>129</v>
      </c>
      <c r="D244" t="s">
        <v>252</v>
      </c>
      <c r="E244" t="s">
        <v>584</v>
      </c>
      <c r="F244" t="s">
        <v>171</v>
      </c>
      <c r="G244" t="s">
        <v>585</v>
      </c>
      <c r="H244" t="s">
        <v>59</v>
      </c>
      <c r="I244" t="s">
        <v>70</v>
      </c>
      <c r="J244" t="s">
        <v>376</v>
      </c>
      <c r="K244" t="s">
        <v>300</v>
      </c>
      <c r="L244" t="s">
        <v>183</v>
      </c>
      <c r="M244" t="s">
        <v>105</v>
      </c>
      <c r="N244" t="s">
        <v>73</v>
      </c>
      <c r="O244" t="s">
        <v>66</v>
      </c>
      <c r="P244" t="s">
        <v>416</v>
      </c>
      <c r="Q244" t="s">
        <v>150</v>
      </c>
      <c r="R244" t="s">
        <v>53</v>
      </c>
      <c r="S244" t="s">
        <v>179</v>
      </c>
      <c r="T244" t="s">
        <v>76</v>
      </c>
      <c r="U244" t="s">
        <v>129</v>
      </c>
      <c r="V244" t="s">
        <v>108</v>
      </c>
      <c r="W244" t="s">
        <v>149</v>
      </c>
      <c r="X244" t="s">
        <v>81</v>
      </c>
      <c r="Y244" t="s">
        <v>106</v>
      </c>
      <c r="Z244" t="s">
        <v>79</v>
      </c>
      <c r="AA244" t="s">
        <v>76</v>
      </c>
      <c r="AB244" t="s">
        <v>78</v>
      </c>
      <c r="AC244" t="s">
        <v>76</v>
      </c>
      <c r="AD244" t="s">
        <v>76</v>
      </c>
      <c r="AE244" t="s">
        <v>244</v>
      </c>
      <c r="AF244" t="s">
        <v>79</v>
      </c>
      <c r="AG244" t="s">
        <v>151</v>
      </c>
      <c r="AH244" t="s">
        <v>108</v>
      </c>
      <c r="AI244" t="s">
        <v>76</v>
      </c>
      <c r="AJ244" t="s">
        <v>76</v>
      </c>
      <c r="AK244" t="s">
        <v>151</v>
      </c>
      <c r="AL244" t="s">
        <v>76</v>
      </c>
      <c r="AM244" t="s">
        <v>142</v>
      </c>
    </row>
    <row r="245" spans="1:39" x14ac:dyDescent="0.35">
      <c r="A245" t="s">
        <v>7</v>
      </c>
      <c r="B245" t="s">
        <v>569</v>
      </c>
      <c r="C245">
        <v>1489</v>
      </c>
      <c r="D245" t="s">
        <v>330</v>
      </c>
      <c r="E245" t="s">
        <v>586</v>
      </c>
      <c r="F245" t="s">
        <v>137</v>
      </c>
      <c r="G245" t="s">
        <v>109</v>
      </c>
      <c r="H245" t="s">
        <v>93</v>
      </c>
      <c r="I245" t="s">
        <v>355</v>
      </c>
      <c r="J245" t="s">
        <v>381</v>
      </c>
      <c r="K245" t="s">
        <v>587</v>
      </c>
      <c r="L245" t="s">
        <v>176</v>
      </c>
      <c r="M245" t="s">
        <v>133</v>
      </c>
      <c r="N245" t="s">
        <v>94</v>
      </c>
      <c r="O245" t="s">
        <v>207</v>
      </c>
      <c r="P245" t="s">
        <v>138</v>
      </c>
      <c r="Q245" t="s">
        <v>108</v>
      </c>
      <c r="R245" t="s">
        <v>443</v>
      </c>
      <c r="S245" t="s">
        <v>164</v>
      </c>
      <c r="T245" t="s">
        <v>151</v>
      </c>
      <c r="U245" t="s">
        <v>148</v>
      </c>
      <c r="V245" t="s">
        <v>62</v>
      </c>
      <c r="W245" t="s">
        <v>65</v>
      </c>
      <c r="X245" t="s">
        <v>75</v>
      </c>
      <c r="Y245" t="s">
        <v>76</v>
      </c>
      <c r="Z245" t="s">
        <v>63</v>
      </c>
      <c r="AA245" t="s">
        <v>94</v>
      </c>
      <c r="AB245" t="s">
        <v>93</v>
      </c>
      <c r="AC245" t="s">
        <v>71</v>
      </c>
      <c r="AD245" t="s">
        <v>76</v>
      </c>
      <c r="AE245" t="s">
        <v>150</v>
      </c>
      <c r="AF245" t="s">
        <v>75</v>
      </c>
      <c r="AG245" t="s">
        <v>68</v>
      </c>
      <c r="AH245" t="s">
        <v>75</v>
      </c>
      <c r="AI245" t="s">
        <v>107</v>
      </c>
      <c r="AJ245" t="s">
        <v>73</v>
      </c>
      <c r="AK245" t="s">
        <v>74</v>
      </c>
      <c r="AL245" t="s">
        <v>77</v>
      </c>
      <c r="AM245" t="s">
        <v>312</v>
      </c>
    </row>
    <row r="246" spans="1:39" x14ac:dyDescent="0.35">
      <c r="A246" t="s">
        <v>7</v>
      </c>
      <c r="B246" t="s">
        <v>570</v>
      </c>
      <c r="C246">
        <v>106</v>
      </c>
      <c r="D246" t="s">
        <v>588</v>
      </c>
      <c r="E246" t="s">
        <v>583</v>
      </c>
      <c r="F246" t="s">
        <v>95</v>
      </c>
      <c r="G246" t="s">
        <v>113</v>
      </c>
      <c r="H246" t="s">
        <v>355</v>
      </c>
      <c r="I246" t="s">
        <v>355</v>
      </c>
      <c r="J246" t="s">
        <v>373</v>
      </c>
      <c r="K246" t="s">
        <v>90</v>
      </c>
      <c r="L246" t="s">
        <v>308</v>
      </c>
      <c r="M246" t="s">
        <v>76</v>
      </c>
      <c r="N246" t="s">
        <v>94</v>
      </c>
      <c r="O246" t="s">
        <v>168</v>
      </c>
      <c r="P246" t="s">
        <v>122</v>
      </c>
      <c r="Q246" t="s">
        <v>355</v>
      </c>
      <c r="R246" t="s">
        <v>233</v>
      </c>
      <c r="S246" t="s">
        <v>95</v>
      </c>
      <c r="T246" t="s">
        <v>73</v>
      </c>
      <c r="U246" t="s">
        <v>376</v>
      </c>
      <c r="V246" t="s">
        <v>216</v>
      </c>
      <c r="W246" t="s">
        <v>264</v>
      </c>
      <c r="X246" t="s">
        <v>149</v>
      </c>
      <c r="Y246" t="s">
        <v>76</v>
      </c>
      <c r="Z246" t="s">
        <v>114</v>
      </c>
      <c r="AA246" t="s">
        <v>76</v>
      </c>
      <c r="AB246" t="s">
        <v>108</v>
      </c>
      <c r="AC246" t="s">
        <v>149</v>
      </c>
      <c r="AD246" t="s">
        <v>76</v>
      </c>
      <c r="AE246" t="s">
        <v>163</v>
      </c>
      <c r="AF246" t="s">
        <v>104</v>
      </c>
      <c r="AG246" t="s">
        <v>122</v>
      </c>
      <c r="AH246" t="s">
        <v>77</v>
      </c>
      <c r="AI246" t="s">
        <v>105</v>
      </c>
      <c r="AJ246" t="s">
        <v>107</v>
      </c>
      <c r="AK246" t="s">
        <v>68</v>
      </c>
      <c r="AL246" t="s">
        <v>81</v>
      </c>
      <c r="AM246" t="s">
        <v>193</v>
      </c>
    </row>
    <row r="247" spans="1:39" x14ac:dyDescent="0.35">
      <c r="A247" t="s">
        <v>7</v>
      </c>
      <c r="B247" t="s">
        <v>571</v>
      </c>
      <c r="C247">
        <v>70</v>
      </c>
      <c r="D247" t="s">
        <v>191</v>
      </c>
      <c r="E247" t="s">
        <v>243</v>
      </c>
      <c r="F247" t="s">
        <v>276</v>
      </c>
      <c r="G247" t="s">
        <v>135</v>
      </c>
      <c r="H247" t="s">
        <v>371</v>
      </c>
      <c r="I247" t="s">
        <v>293</v>
      </c>
      <c r="J247" t="s">
        <v>430</v>
      </c>
      <c r="K247" t="s">
        <v>589</v>
      </c>
      <c r="L247" t="s">
        <v>416</v>
      </c>
      <c r="M247" t="s">
        <v>146</v>
      </c>
      <c r="N247" t="s">
        <v>237</v>
      </c>
      <c r="O247" t="s">
        <v>141</v>
      </c>
      <c r="P247" t="s">
        <v>221</v>
      </c>
      <c r="Q247" t="s">
        <v>93</v>
      </c>
      <c r="R247" t="s">
        <v>11</v>
      </c>
      <c r="S247" t="s">
        <v>113</v>
      </c>
      <c r="T247" t="s">
        <v>76</v>
      </c>
      <c r="U247" t="s">
        <v>294</v>
      </c>
      <c r="V247" t="s">
        <v>161</v>
      </c>
      <c r="W247" t="s">
        <v>181</v>
      </c>
      <c r="X247" t="s">
        <v>62</v>
      </c>
      <c r="Y247" t="s">
        <v>76</v>
      </c>
      <c r="Z247" t="s">
        <v>109</v>
      </c>
      <c r="AA247" t="s">
        <v>76</v>
      </c>
      <c r="AB247" t="s">
        <v>76</v>
      </c>
      <c r="AC247" t="s">
        <v>76</v>
      </c>
      <c r="AD247" t="s">
        <v>76</v>
      </c>
      <c r="AE247" t="s">
        <v>62</v>
      </c>
      <c r="AF247" t="s">
        <v>65</v>
      </c>
      <c r="AG247" t="s">
        <v>76</v>
      </c>
      <c r="AH247" t="s">
        <v>76</v>
      </c>
      <c r="AI247" t="s">
        <v>76</v>
      </c>
      <c r="AJ247" t="s">
        <v>76</v>
      </c>
      <c r="AK247" t="s">
        <v>76</v>
      </c>
      <c r="AL247" t="s">
        <v>76</v>
      </c>
      <c r="AM247" t="s">
        <v>116</v>
      </c>
    </row>
    <row r="248" spans="1:39" x14ac:dyDescent="0.35">
      <c r="A248" t="s">
        <v>7</v>
      </c>
      <c r="B248" t="s">
        <v>572</v>
      </c>
      <c r="C248">
        <v>1386</v>
      </c>
      <c r="D248" t="s">
        <v>8</v>
      </c>
      <c r="E248" t="s">
        <v>287</v>
      </c>
      <c r="F248" t="s">
        <v>194</v>
      </c>
      <c r="G248" t="s">
        <v>175</v>
      </c>
      <c r="H248" t="s">
        <v>81</v>
      </c>
      <c r="I248" t="s">
        <v>244</v>
      </c>
      <c r="J248" t="s">
        <v>345</v>
      </c>
      <c r="K248" t="s">
        <v>144</v>
      </c>
      <c r="L248" t="s">
        <v>216</v>
      </c>
      <c r="M248" t="s">
        <v>130</v>
      </c>
      <c r="N248" t="s">
        <v>75</v>
      </c>
      <c r="O248" t="s">
        <v>135</v>
      </c>
      <c r="P248" t="s">
        <v>105</v>
      </c>
      <c r="Q248" t="s">
        <v>181</v>
      </c>
      <c r="R248" t="s">
        <v>159</v>
      </c>
      <c r="S248" t="s">
        <v>225</v>
      </c>
      <c r="T248" t="s">
        <v>142</v>
      </c>
      <c r="U248" t="s">
        <v>236</v>
      </c>
      <c r="V248" t="s">
        <v>149</v>
      </c>
      <c r="W248" t="s">
        <v>104</v>
      </c>
      <c r="X248" t="s">
        <v>106</v>
      </c>
      <c r="Y248" t="s">
        <v>76</v>
      </c>
      <c r="Z248" t="s">
        <v>100</v>
      </c>
      <c r="AA248" t="s">
        <v>138</v>
      </c>
      <c r="AB248" t="s">
        <v>186</v>
      </c>
      <c r="AC248" t="s">
        <v>105</v>
      </c>
      <c r="AD248" t="s">
        <v>76</v>
      </c>
      <c r="AE248" t="s">
        <v>81</v>
      </c>
      <c r="AF248" t="s">
        <v>62</v>
      </c>
      <c r="AG248" t="s">
        <v>107</v>
      </c>
      <c r="AH248" t="s">
        <v>68</v>
      </c>
      <c r="AI248" t="s">
        <v>76</v>
      </c>
      <c r="AJ248" t="s">
        <v>107</v>
      </c>
      <c r="AK248" t="s">
        <v>108</v>
      </c>
      <c r="AL248" t="s">
        <v>122</v>
      </c>
      <c r="AM248" t="s">
        <v>590</v>
      </c>
    </row>
    <row r="249" spans="1:39" x14ac:dyDescent="0.35">
      <c r="A249" t="s">
        <v>7</v>
      </c>
      <c r="B249" t="s">
        <v>573</v>
      </c>
      <c r="C249">
        <v>66</v>
      </c>
      <c r="D249" t="s">
        <v>257</v>
      </c>
      <c r="E249" t="s">
        <v>591</v>
      </c>
      <c r="F249" t="s">
        <v>314</v>
      </c>
      <c r="G249" t="s">
        <v>198</v>
      </c>
      <c r="H249" t="s">
        <v>307</v>
      </c>
      <c r="I249" t="s">
        <v>88</v>
      </c>
      <c r="J249" t="s">
        <v>126</v>
      </c>
      <c r="K249" t="s">
        <v>458</v>
      </c>
      <c r="L249" t="s">
        <v>136</v>
      </c>
      <c r="M249" t="s">
        <v>56</v>
      </c>
      <c r="N249" t="s">
        <v>130</v>
      </c>
      <c r="O249" t="s">
        <v>280</v>
      </c>
      <c r="P249" t="s">
        <v>204</v>
      </c>
      <c r="Q249" t="s">
        <v>102</v>
      </c>
      <c r="R249" t="s">
        <v>220</v>
      </c>
      <c r="S249" t="s">
        <v>435</v>
      </c>
      <c r="T249" t="s">
        <v>130</v>
      </c>
      <c r="U249" t="s">
        <v>218</v>
      </c>
      <c r="V249" t="s">
        <v>240</v>
      </c>
      <c r="W249" t="s">
        <v>93</v>
      </c>
      <c r="X249" t="s">
        <v>81</v>
      </c>
      <c r="Y249" t="s">
        <v>76</v>
      </c>
      <c r="Z249" t="s">
        <v>105</v>
      </c>
      <c r="AA249" t="s">
        <v>88</v>
      </c>
      <c r="AB249" t="s">
        <v>81</v>
      </c>
      <c r="AC249" t="s">
        <v>130</v>
      </c>
      <c r="AD249" t="s">
        <v>76</v>
      </c>
      <c r="AE249" t="s">
        <v>176</v>
      </c>
      <c r="AF249" t="s">
        <v>108</v>
      </c>
      <c r="AG249" t="s">
        <v>70</v>
      </c>
      <c r="AH249" t="s">
        <v>93</v>
      </c>
      <c r="AI249" t="s">
        <v>179</v>
      </c>
      <c r="AJ249" t="s">
        <v>76</v>
      </c>
      <c r="AK249" t="s">
        <v>137</v>
      </c>
      <c r="AL249" t="s">
        <v>179</v>
      </c>
      <c r="AM249" t="s">
        <v>238</v>
      </c>
    </row>
    <row r="250" spans="1:39" x14ac:dyDescent="0.35">
      <c r="A250" t="s">
        <v>241</v>
      </c>
      <c r="B250" t="s">
        <v>566</v>
      </c>
      <c r="C250">
        <v>655</v>
      </c>
      <c r="D250" t="s">
        <v>293</v>
      </c>
      <c r="E250" t="s">
        <v>401</v>
      </c>
      <c r="F250" t="s">
        <v>185</v>
      </c>
      <c r="G250" t="s">
        <v>147</v>
      </c>
      <c r="H250" t="s">
        <v>156</v>
      </c>
      <c r="I250" t="s">
        <v>239</v>
      </c>
      <c r="J250" t="s">
        <v>257</v>
      </c>
      <c r="K250" t="s">
        <v>412</v>
      </c>
      <c r="L250" t="s">
        <v>341</v>
      </c>
      <c r="M250" t="s">
        <v>57</v>
      </c>
      <c r="N250" t="s">
        <v>130</v>
      </c>
      <c r="O250" t="s">
        <v>574</v>
      </c>
      <c r="P250" t="s">
        <v>257</v>
      </c>
      <c r="Q250" t="s">
        <v>105</v>
      </c>
      <c r="R250" t="s">
        <v>299</v>
      </c>
      <c r="S250" t="s">
        <v>65</v>
      </c>
      <c r="T250" t="s">
        <v>107</v>
      </c>
      <c r="U250" t="s">
        <v>373</v>
      </c>
      <c r="V250" t="s">
        <v>226</v>
      </c>
      <c r="W250" t="s">
        <v>133</v>
      </c>
      <c r="X250" t="s">
        <v>142</v>
      </c>
      <c r="Y250" t="s">
        <v>107</v>
      </c>
      <c r="Z250" t="s">
        <v>194</v>
      </c>
      <c r="AA250" t="s">
        <v>68</v>
      </c>
      <c r="AB250" t="s">
        <v>106</v>
      </c>
      <c r="AC250" t="s">
        <v>77</v>
      </c>
      <c r="AD250" t="s">
        <v>76</v>
      </c>
      <c r="AE250" t="s">
        <v>78</v>
      </c>
      <c r="AF250" t="s">
        <v>77</v>
      </c>
      <c r="AG250" t="s">
        <v>78</v>
      </c>
      <c r="AH250" t="s">
        <v>150</v>
      </c>
      <c r="AI250" t="s">
        <v>81</v>
      </c>
      <c r="AJ250" t="s">
        <v>122</v>
      </c>
      <c r="AK250" t="s">
        <v>105</v>
      </c>
      <c r="AL250" t="s">
        <v>94</v>
      </c>
      <c r="AM250" t="s">
        <v>124</v>
      </c>
    </row>
    <row r="251" spans="1:39" x14ac:dyDescent="0.35">
      <c r="A251" t="s">
        <v>241</v>
      </c>
      <c r="B251" t="s">
        <v>569</v>
      </c>
      <c r="C251">
        <v>6238</v>
      </c>
      <c r="D251" t="s">
        <v>320</v>
      </c>
      <c r="E251" t="s">
        <v>552</v>
      </c>
      <c r="F251" t="s">
        <v>216</v>
      </c>
      <c r="G251" t="s">
        <v>96</v>
      </c>
      <c r="H251" t="s">
        <v>63</v>
      </c>
      <c r="I251" t="s">
        <v>177</v>
      </c>
      <c r="J251" t="s">
        <v>339</v>
      </c>
      <c r="K251" t="s">
        <v>478</v>
      </c>
      <c r="L251" t="s">
        <v>255</v>
      </c>
      <c r="M251" t="s">
        <v>198</v>
      </c>
      <c r="N251" t="s">
        <v>81</v>
      </c>
      <c r="O251" t="s">
        <v>8</v>
      </c>
      <c r="P251" t="s">
        <v>142</v>
      </c>
      <c r="Q251" t="s">
        <v>142</v>
      </c>
      <c r="R251" t="s">
        <v>313</v>
      </c>
      <c r="S251" t="s">
        <v>290</v>
      </c>
      <c r="T251" t="s">
        <v>80</v>
      </c>
      <c r="U251" t="s">
        <v>95</v>
      </c>
      <c r="V251" t="s">
        <v>84</v>
      </c>
      <c r="W251" t="s">
        <v>122</v>
      </c>
      <c r="X251" t="s">
        <v>78</v>
      </c>
      <c r="Y251" t="s">
        <v>76</v>
      </c>
      <c r="Z251" t="s">
        <v>142</v>
      </c>
      <c r="AA251" t="s">
        <v>105</v>
      </c>
      <c r="AB251" t="s">
        <v>81</v>
      </c>
      <c r="AC251" t="s">
        <v>75</v>
      </c>
      <c r="AD251" t="s">
        <v>73</v>
      </c>
      <c r="AE251" t="s">
        <v>68</v>
      </c>
      <c r="AF251" t="s">
        <v>79</v>
      </c>
      <c r="AG251" t="s">
        <v>79</v>
      </c>
      <c r="AH251" t="s">
        <v>68</v>
      </c>
      <c r="AI251" t="s">
        <v>77</v>
      </c>
      <c r="AJ251" t="s">
        <v>75</v>
      </c>
      <c r="AK251" t="s">
        <v>122</v>
      </c>
      <c r="AL251" t="s">
        <v>150</v>
      </c>
      <c r="AM251" t="s">
        <v>308</v>
      </c>
    </row>
    <row r="252" spans="1:39" x14ac:dyDescent="0.35">
      <c r="A252" t="s">
        <v>241</v>
      </c>
      <c r="B252" t="s">
        <v>570</v>
      </c>
      <c r="C252">
        <v>783</v>
      </c>
      <c r="D252" t="s">
        <v>166</v>
      </c>
      <c r="E252" t="s">
        <v>527</v>
      </c>
      <c r="F252" t="s">
        <v>134</v>
      </c>
      <c r="G252" t="s">
        <v>70</v>
      </c>
      <c r="H252" t="s">
        <v>88</v>
      </c>
      <c r="I252" t="s">
        <v>177</v>
      </c>
      <c r="J252" t="s">
        <v>139</v>
      </c>
      <c r="K252" t="s">
        <v>153</v>
      </c>
      <c r="L252" t="s">
        <v>435</v>
      </c>
      <c r="M252" t="s">
        <v>72</v>
      </c>
      <c r="N252" t="s">
        <v>70</v>
      </c>
      <c r="O252" t="s">
        <v>378</v>
      </c>
      <c r="P252" t="s">
        <v>181</v>
      </c>
      <c r="Q252" t="s">
        <v>149</v>
      </c>
      <c r="R252" t="s">
        <v>378</v>
      </c>
      <c r="S252" t="s">
        <v>231</v>
      </c>
      <c r="T252" t="s">
        <v>94</v>
      </c>
      <c r="U252" t="s">
        <v>148</v>
      </c>
      <c r="V252" t="s">
        <v>239</v>
      </c>
      <c r="W252" t="s">
        <v>244</v>
      </c>
      <c r="X252" t="s">
        <v>122</v>
      </c>
      <c r="Y252" t="s">
        <v>76</v>
      </c>
      <c r="Z252" t="s">
        <v>100</v>
      </c>
      <c r="AA252" t="s">
        <v>71</v>
      </c>
      <c r="AB252" t="s">
        <v>94</v>
      </c>
      <c r="AC252" t="s">
        <v>75</v>
      </c>
      <c r="AD252" t="s">
        <v>76</v>
      </c>
      <c r="AE252" t="s">
        <v>75</v>
      </c>
      <c r="AF252" t="s">
        <v>150</v>
      </c>
      <c r="AG252" t="s">
        <v>68</v>
      </c>
      <c r="AH252" t="s">
        <v>77</v>
      </c>
      <c r="AI252" t="s">
        <v>68</v>
      </c>
      <c r="AJ252" t="s">
        <v>108</v>
      </c>
      <c r="AK252" t="s">
        <v>138</v>
      </c>
      <c r="AL252" t="s">
        <v>79</v>
      </c>
      <c r="AM252" t="s">
        <v>348</v>
      </c>
    </row>
    <row r="253" spans="1:39" x14ac:dyDescent="0.35">
      <c r="A253" t="s">
        <v>241</v>
      </c>
      <c r="B253" t="s">
        <v>571</v>
      </c>
      <c r="C253">
        <v>425</v>
      </c>
      <c r="D253" t="s">
        <v>209</v>
      </c>
      <c r="E253" t="s">
        <v>141</v>
      </c>
      <c r="F253" t="s">
        <v>262</v>
      </c>
      <c r="G253" t="s">
        <v>330</v>
      </c>
      <c r="H253" t="s">
        <v>184</v>
      </c>
      <c r="I253" t="s">
        <v>352</v>
      </c>
      <c r="J253" t="s">
        <v>148</v>
      </c>
      <c r="K253" t="s">
        <v>582</v>
      </c>
      <c r="L253" t="s">
        <v>318</v>
      </c>
      <c r="M253" t="s">
        <v>74</v>
      </c>
      <c r="N253" t="s">
        <v>180</v>
      </c>
      <c r="O253" t="s">
        <v>329</v>
      </c>
      <c r="P253" t="s">
        <v>112</v>
      </c>
      <c r="Q253" t="s">
        <v>211</v>
      </c>
      <c r="R253" t="s">
        <v>61</v>
      </c>
      <c r="S253" t="s">
        <v>442</v>
      </c>
      <c r="T253" t="s">
        <v>107</v>
      </c>
      <c r="U253" t="s">
        <v>277</v>
      </c>
      <c r="V253" t="s">
        <v>326</v>
      </c>
      <c r="W253" t="s">
        <v>84</v>
      </c>
      <c r="X253" t="s">
        <v>138</v>
      </c>
      <c r="Y253" t="s">
        <v>76</v>
      </c>
      <c r="Z253" t="s">
        <v>105</v>
      </c>
      <c r="AA253" t="s">
        <v>71</v>
      </c>
      <c r="AB253" t="s">
        <v>73</v>
      </c>
      <c r="AC253" t="s">
        <v>106</v>
      </c>
      <c r="AD253" t="s">
        <v>76</v>
      </c>
      <c r="AE253" t="s">
        <v>71</v>
      </c>
      <c r="AF253" t="s">
        <v>80</v>
      </c>
      <c r="AG253" t="s">
        <v>78</v>
      </c>
      <c r="AH253" t="s">
        <v>75</v>
      </c>
      <c r="AI253" t="s">
        <v>107</v>
      </c>
      <c r="AJ253" t="s">
        <v>100</v>
      </c>
      <c r="AK253" t="s">
        <v>72</v>
      </c>
      <c r="AL253" t="s">
        <v>105</v>
      </c>
      <c r="AM253" t="s">
        <v>293</v>
      </c>
    </row>
    <row r="254" spans="1:39" x14ac:dyDescent="0.35">
      <c r="A254" t="s">
        <v>241</v>
      </c>
      <c r="B254" t="s">
        <v>572</v>
      </c>
      <c r="C254">
        <v>4784</v>
      </c>
      <c r="D254" t="s">
        <v>207</v>
      </c>
      <c r="E254" t="s">
        <v>190</v>
      </c>
      <c r="F254" t="s">
        <v>70</v>
      </c>
      <c r="G254" t="s">
        <v>244</v>
      </c>
      <c r="H254" t="s">
        <v>81</v>
      </c>
      <c r="I254" t="s">
        <v>97</v>
      </c>
      <c r="J254" t="s">
        <v>263</v>
      </c>
      <c r="K254" t="s">
        <v>172</v>
      </c>
      <c r="L254" t="s">
        <v>204</v>
      </c>
      <c r="M254" t="s">
        <v>93</v>
      </c>
      <c r="N254" t="s">
        <v>105</v>
      </c>
      <c r="O254" t="s">
        <v>515</v>
      </c>
      <c r="P254" t="s">
        <v>81</v>
      </c>
      <c r="Q254" t="s">
        <v>146</v>
      </c>
      <c r="R254" t="s">
        <v>174</v>
      </c>
      <c r="S254" t="s">
        <v>260</v>
      </c>
      <c r="T254" t="s">
        <v>100</v>
      </c>
      <c r="U254" t="s">
        <v>367</v>
      </c>
      <c r="V254" t="s">
        <v>70</v>
      </c>
      <c r="W254" t="s">
        <v>151</v>
      </c>
      <c r="X254" t="s">
        <v>77</v>
      </c>
      <c r="Y254" t="s">
        <v>76</v>
      </c>
      <c r="Z254" t="s">
        <v>186</v>
      </c>
      <c r="AA254" t="s">
        <v>100</v>
      </c>
      <c r="AB254" t="s">
        <v>81</v>
      </c>
      <c r="AC254" t="s">
        <v>105</v>
      </c>
      <c r="AD254" t="s">
        <v>107</v>
      </c>
      <c r="AE254" t="s">
        <v>150</v>
      </c>
      <c r="AF254" t="s">
        <v>80</v>
      </c>
      <c r="AG254" t="s">
        <v>73</v>
      </c>
      <c r="AH254" t="s">
        <v>138</v>
      </c>
      <c r="AI254" t="s">
        <v>79</v>
      </c>
      <c r="AJ254" t="s">
        <v>79</v>
      </c>
      <c r="AK254" t="s">
        <v>151</v>
      </c>
      <c r="AL254" t="s">
        <v>186</v>
      </c>
      <c r="AM254" t="s">
        <v>331</v>
      </c>
    </row>
    <row r="255" spans="1:39" x14ac:dyDescent="0.35">
      <c r="A255" t="s">
        <v>241</v>
      </c>
      <c r="B255" t="s">
        <v>573</v>
      </c>
      <c r="C255">
        <v>563</v>
      </c>
      <c r="D255" t="s">
        <v>276</v>
      </c>
      <c r="E255" t="s">
        <v>321</v>
      </c>
      <c r="F255" t="s">
        <v>114</v>
      </c>
      <c r="G255" t="s">
        <v>96</v>
      </c>
      <c r="H255" t="s">
        <v>137</v>
      </c>
      <c r="I255" t="s">
        <v>132</v>
      </c>
      <c r="J255" t="s">
        <v>250</v>
      </c>
      <c r="K255" t="s">
        <v>147</v>
      </c>
      <c r="L255" t="s">
        <v>280</v>
      </c>
      <c r="M255" t="s">
        <v>70</v>
      </c>
      <c r="N255" t="s">
        <v>142</v>
      </c>
      <c r="O255" t="s">
        <v>515</v>
      </c>
      <c r="P255" t="s">
        <v>104</v>
      </c>
      <c r="Q255" t="s">
        <v>217</v>
      </c>
      <c r="R255" t="s">
        <v>277</v>
      </c>
      <c r="S255" t="s">
        <v>515</v>
      </c>
      <c r="T255" t="s">
        <v>75</v>
      </c>
      <c r="U255" t="s">
        <v>367</v>
      </c>
      <c r="V255" t="s">
        <v>157</v>
      </c>
      <c r="W255" t="s">
        <v>87</v>
      </c>
      <c r="X255" t="s">
        <v>103</v>
      </c>
      <c r="Y255" t="s">
        <v>76</v>
      </c>
      <c r="Z255" t="s">
        <v>100</v>
      </c>
      <c r="AA255" t="s">
        <v>186</v>
      </c>
      <c r="AB255" t="s">
        <v>77</v>
      </c>
      <c r="AC255" t="s">
        <v>55</v>
      </c>
      <c r="AD255" t="s">
        <v>76</v>
      </c>
      <c r="AE255" t="s">
        <v>81</v>
      </c>
      <c r="AF255" t="s">
        <v>80</v>
      </c>
      <c r="AG255" t="s">
        <v>150</v>
      </c>
      <c r="AH255" t="s">
        <v>105</v>
      </c>
      <c r="AI255" t="s">
        <v>72</v>
      </c>
      <c r="AJ255" t="s">
        <v>94</v>
      </c>
      <c r="AK255" t="s">
        <v>103</v>
      </c>
      <c r="AL255" t="s">
        <v>133</v>
      </c>
      <c r="AM255" t="s">
        <v>120</v>
      </c>
    </row>
    <row r="257" spans="1:39" x14ac:dyDescent="0.35">
      <c r="A257" t="s">
        <v>592</v>
      </c>
    </row>
    <row r="258" spans="1:39" x14ac:dyDescent="0.35">
      <c r="A258" t="s">
        <v>14</v>
      </c>
      <c r="B258" t="s">
        <v>593</v>
      </c>
      <c r="C258" t="s">
        <v>2</v>
      </c>
      <c r="D258" t="s">
        <v>16</v>
      </c>
      <c r="E258" t="s">
        <v>17</v>
      </c>
      <c r="F258" t="s">
        <v>18</v>
      </c>
      <c r="G258" t="s">
        <v>19</v>
      </c>
      <c r="H258" t="s">
        <v>20</v>
      </c>
      <c r="I258" t="s">
        <v>21</v>
      </c>
      <c r="J258" t="s">
        <v>22</v>
      </c>
      <c r="K258" t="s">
        <v>23</v>
      </c>
      <c r="L258" t="s">
        <v>24</v>
      </c>
      <c r="M258" t="s">
        <v>25</v>
      </c>
      <c r="N258" t="s">
        <v>26</v>
      </c>
      <c r="O258" t="s">
        <v>27</v>
      </c>
      <c r="P258" t="s">
        <v>28</v>
      </c>
      <c r="Q258" t="s">
        <v>29</v>
      </c>
      <c r="R258" t="s">
        <v>30</v>
      </c>
      <c r="S258" t="s">
        <v>31</v>
      </c>
      <c r="T258" t="s">
        <v>32</v>
      </c>
      <c r="U258" t="s">
        <v>33</v>
      </c>
      <c r="V258" t="s">
        <v>34</v>
      </c>
      <c r="W258" t="s">
        <v>35</v>
      </c>
      <c r="X258" t="s">
        <v>36</v>
      </c>
      <c r="Y258" t="s">
        <v>37</v>
      </c>
      <c r="Z258" t="s">
        <v>38</v>
      </c>
      <c r="AA258" t="s">
        <v>39</v>
      </c>
      <c r="AB258" t="s">
        <v>40</v>
      </c>
      <c r="AC258" t="s">
        <v>41</v>
      </c>
      <c r="AD258" t="s">
        <v>42</v>
      </c>
      <c r="AE258" t="s">
        <v>43</v>
      </c>
      <c r="AF258" t="s">
        <v>44</v>
      </c>
      <c r="AG258" t="s">
        <v>45</v>
      </c>
      <c r="AH258" t="s">
        <v>46</v>
      </c>
      <c r="AI258" t="s">
        <v>47</v>
      </c>
      <c r="AJ258" t="s">
        <v>48</v>
      </c>
      <c r="AK258" t="s">
        <v>49</v>
      </c>
      <c r="AL258" t="s">
        <v>50</v>
      </c>
      <c r="AM258" t="s">
        <v>51</v>
      </c>
    </row>
    <row r="259" spans="1:39" x14ac:dyDescent="0.35">
      <c r="A259" t="s">
        <v>3</v>
      </c>
      <c r="B259" t="s">
        <v>594</v>
      </c>
      <c r="C259">
        <v>948</v>
      </c>
      <c r="D259" t="s">
        <v>57</v>
      </c>
      <c r="E259" t="s">
        <v>300</v>
      </c>
      <c r="F259" t="s">
        <v>62</v>
      </c>
      <c r="G259" t="s">
        <v>62</v>
      </c>
      <c r="H259" t="s">
        <v>55</v>
      </c>
      <c r="I259" t="s">
        <v>134</v>
      </c>
      <c r="J259" t="s">
        <v>590</v>
      </c>
      <c r="K259" t="s">
        <v>532</v>
      </c>
      <c r="L259" t="s">
        <v>188</v>
      </c>
      <c r="M259" t="s">
        <v>179</v>
      </c>
      <c r="N259" t="s">
        <v>77</v>
      </c>
      <c r="O259" t="s">
        <v>207</v>
      </c>
      <c r="P259" t="s">
        <v>149</v>
      </c>
      <c r="Q259" t="s">
        <v>67</v>
      </c>
      <c r="R259" t="s">
        <v>356</v>
      </c>
      <c r="S259" t="s">
        <v>249</v>
      </c>
      <c r="T259" t="s">
        <v>86</v>
      </c>
      <c r="U259" t="s">
        <v>118</v>
      </c>
      <c r="V259" t="s">
        <v>130</v>
      </c>
      <c r="W259" t="s">
        <v>63</v>
      </c>
      <c r="X259" t="s">
        <v>94</v>
      </c>
      <c r="Y259" t="s">
        <v>76</v>
      </c>
      <c r="Z259" t="s">
        <v>133</v>
      </c>
      <c r="AA259" t="s">
        <v>78</v>
      </c>
      <c r="AB259" t="s">
        <v>94</v>
      </c>
      <c r="AC259" t="s">
        <v>77</v>
      </c>
      <c r="AD259" t="s">
        <v>79</v>
      </c>
      <c r="AE259" t="s">
        <v>106</v>
      </c>
      <c r="AF259" t="s">
        <v>107</v>
      </c>
      <c r="AG259" t="s">
        <v>73</v>
      </c>
      <c r="AH259" t="s">
        <v>68</v>
      </c>
      <c r="AI259" t="s">
        <v>106</v>
      </c>
      <c r="AJ259" t="s">
        <v>150</v>
      </c>
      <c r="AK259" t="s">
        <v>86</v>
      </c>
      <c r="AL259" t="s">
        <v>75</v>
      </c>
      <c r="AM259" t="s">
        <v>399</v>
      </c>
    </row>
    <row r="260" spans="1:39" x14ac:dyDescent="0.35">
      <c r="A260" t="s">
        <v>3</v>
      </c>
      <c r="B260" t="s">
        <v>595</v>
      </c>
      <c r="C260">
        <v>1081</v>
      </c>
      <c r="D260" t="s">
        <v>176</v>
      </c>
      <c r="E260" t="s">
        <v>111</v>
      </c>
      <c r="F260" t="s">
        <v>260</v>
      </c>
      <c r="G260" t="s">
        <v>188</v>
      </c>
      <c r="H260" t="s">
        <v>56</v>
      </c>
      <c r="I260" t="s">
        <v>87</v>
      </c>
      <c r="J260" t="s">
        <v>322</v>
      </c>
      <c r="K260" t="s">
        <v>190</v>
      </c>
      <c r="L260" t="s">
        <v>58</v>
      </c>
      <c r="M260" t="s">
        <v>81</v>
      </c>
      <c r="N260" t="s">
        <v>100</v>
      </c>
      <c r="O260" t="s">
        <v>364</v>
      </c>
      <c r="P260" t="s">
        <v>163</v>
      </c>
      <c r="Q260" t="s">
        <v>180</v>
      </c>
      <c r="R260" t="s">
        <v>299</v>
      </c>
      <c r="S260" t="s">
        <v>67</v>
      </c>
      <c r="T260" t="s">
        <v>77</v>
      </c>
      <c r="U260" t="s">
        <v>299</v>
      </c>
      <c r="V260" t="s">
        <v>355</v>
      </c>
      <c r="W260" t="s">
        <v>244</v>
      </c>
      <c r="X260" t="s">
        <v>138</v>
      </c>
      <c r="Y260" t="s">
        <v>107</v>
      </c>
      <c r="Z260" t="s">
        <v>108</v>
      </c>
      <c r="AA260" t="s">
        <v>150</v>
      </c>
      <c r="AB260" t="s">
        <v>75</v>
      </c>
      <c r="AC260" t="s">
        <v>100</v>
      </c>
      <c r="AD260" t="s">
        <v>76</v>
      </c>
      <c r="AE260" t="s">
        <v>71</v>
      </c>
      <c r="AF260" t="s">
        <v>79</v>
      </c>
      <c r="AG260" t="s">
        <v>73</v>
      </c>
      <c r="AH260" t="s">
        <v>150</v>
      </c>
      <c r="AI260" t="s">
        <v>79</v>
      </c>
      <c r="AJ260" t="s">
        <v>77</v>
      </c>
      <c r="AK260" t="s">
        <v>122</v>
      </c>
      <c r="AL260" t="s">
        <v>138</v>
      </c>
      <c r="AM260" t="s">
        <v>428</v>
      </c>
    </row>
    <row r="261" spans="1:39" x14ac:dyDescent="0.35">
      <c r="A261" t="s">
        <v>4</v>
      </c>
      <c r="B261" t="s">
        <v>594</v>
      </c>
      <c r="C261">
        <v>1729</v>
      </c>
      <c r="D261" t="s">
        <v>477</v>
      </c>
      <c r="E261" t="s">
        <v>596</v>
      </c>
      <c r="F261" t="s">
        <v>164</v>
      </c>
      <c r="G261" t="s">
        <v>355</v>
      </c>
      <c r="H261" t="s">
        <v>73</v>
      </c>
      <c r="I261" t="s">
        <v>309</v>
      </c>
      <c r="J261" t="s">
        <v>160</v>
      </c>
      <c r="K261" t="s">
        <v>125</v>
      </c>
      <c r="L261" t="s">
        <v>320</v>
      </c>
      <c r="M261" t="s">
        <v>68</v>
      </c>
      <c r="N261" t="s">
        <v>106</v>
      </c>
      <c r="O261" t="s">
        <v>254</v>
      </c>
      <c r="P261" t="s">
        <v>97</v>
      </c>
      <c r="Q261" t="s">
        <v>58</v>
      </c>
      <c r="R261" t="s">
        <v>365</v>
      </c>
      <c r="S261" t="s">
        <v>161</v>
      </c>
      <c r="T261" t="s">
        <v>186</v>
      </c>
      <c r="U261" t="s">
        <v>165</v>
      </c>
      <c r="V261" t="s">
        <v>161</v>
      </c>
      <c r="W261" t="s">
        <v>130</v>
      </c>
      <c r="X261" t="s">
        <v>107</v>
      </c>
      <c r="Y261" t="s">
        <v>76</v>
      </c>
      <c r="Z261" t="s">
        <v>94</v>
      </c>
      <c r="AA261" t="s">
        <v>163</v>
      </c>
      <c r="AB261" t="s">
        <v>78</v>
      </c>
      <c r="AC261" t="s">
        <v>107</v>
      </c>
      <c r="AD261" t="s">
        <v>76</v>
      </c>
      <c r="AE261" t="s">
        <v>107</v>
      </c>
      <c r="AF261" t="s">
        <v>73</v>
      </c>
      <c r="AG261" t="s">
        <v>76</v>
      </c>
      <c r="AH261" t="s">
        <v>79</v>
      </c>
      <c r="AI261" t="s">
        <v>76</v>
      </c>
      <c r="AJ261" t="s">
        <v>80</v>
      </c>
      <c r="AK261" t="s">
        <v>94</v>
      </c>
      <c r="AL261" t="s">
        <v>150</v>
      </c>
      <c r="AM261" t="s">
        <v>250</v>
      </c>
    </row>
    <row r="262" spans="1:39" x14ac:dyDescent="0.35">
      <c r="A262" t="s">
        <v>4</v>
      </c>
      <c r="B262" t="s">
        <v>595</v>
      </c>
      <c r="C262">
        <v>1547</v>
      </c>
      <c r="D262" t="s">
        <v>118</v>
      </c>
      <c r="E262" t="s">
        <v>597</v>
      </c>
      <c r="F262" t="s">
        <v>96</v>
      </c>
      <c r="G262" t="s">
        <v>175</v>
      </c>
      <c r="H262" t="s">
        <v>133</v>
      </c>
      <c r="I262" t="s">
        <v>164</v>
      </c>
      <c r="J262" t="s">
        <v>129</v>
      </c>
      <c r="K262" t="s">
        <v>261</v>
      </c>
      <c r="L262" t="s">
        <v>269</v>
      </c>
      <c r="M262" t="s">
        <v>93</v>
      </c>
      <c r="N262" t="s">
        <v>179</v>
      </c>
      <c r="O262" t="s">
        <v>166</v>
      </c>
      <c r="P262" t="s">
        <v>161</v>
      </c>
      <c r="Q262" t="s">
        <v>173</v>
      </c>
      <c r="R262" t="s">
        <v>8</v>
      </c>
      <c r="S262" t="s">
        <v>286</v>
      </c>
      <c r="T262" t="s">
        <v>106</v>
      </c>
      <c r="U262" t="s">
        <v>202</v>
      </c>
      <c r="V262" t="s">
        <v>326</v>
      </c>
      <c r="W262" t="s">
        <v>104</v>
      </c>
      <c r="X262" t="s">
        <v>80</v>
      </c>
      <c r="Y262" t="s">
        <v>76</v>
      </c>
      <c r="Z262" t="s">
        <v>130</v>
      </c>
      <c r="AA262" t="s">
        <v>81</v>
      </c>
      <c r="AB262" t="s">
        <v>79</v>
      </c>
      <c r="AC262" t="s">
        <v>81</v>
      </c>
      <c r="AD262" t="s">
        <v>73</v>
      </c>
      <c r="AE262" t="s">
        <v>73</v>
      </c>
      <c r="AF262" t="s">
        <v>150</v>
      </c>
      <c r="AG262" t="s">
        <v>106</v>
      </c>
      <c r="AH262" t="s">
        <v>77</v>
      </c>
      <c r="AI262" t="s">
        <v>78</v>
      </c>
      <c r="AJ262" t="s">
        <v>104</v>
      </c>
      <c r="AK262" t="s">
        <v>55</v>
      </c>
      <c r="AL262" t="s">
        <v>71</v>
      </c>
      <c r="AM262" t="s">
        <v>296</v>
      </c>
    </row>
    <row r="263" spans="1:39" x14ac:dyDescent="0.35">
      <c r="A263" t="s">
        <v>5</v>
      </c>
      <c r="B263" t="s">
        <v>594</v>
      </c>
      <c r="C263">
        <v>1277</v>
      </c>
      <c r="D263" t="s">
        <v>204</v>
      </c>
      <c r="E263" t="s">
        <v>598</v>
      </c>
      <c r="F263" t="s">
        <v>211</v>
      </c>
      <c r="G263" t="s">
        <v>142</v>
      </c>
      <c r="H263" t="s">
        <v>75</v>
      </c>
      <c r="I263" t="s">
        <v>116</v>
      </c>
      <c r="J263" t="s">
        <v>59</v>
      </c>
      <c r="K263" t="s">
        <v>343</v>
      </c>
      <c r="L263" t="s">
        <v>205</v>
      </c>
      <c r="M263" t="s">
        <v>109</v>
      </c>
      <c r="N263" t="s">
        <v>78</v>
      </c>
      <c r="O263" t="s">
        <v>302</v>
      </c>
      <c r="P263" t="s">
        <v>55</v>
      </c>
      <c r="Q263" t="s">
        <v>133</v>
      </c>
      <c r="R263" t="s">
        <v>599</v>
      </c>
      <c r="S263" t="s">
        <v>132</v>
      </c>
      <c r="T263" t="s">
        <v>72</v>
      </c>
      <c r="U263" t="s">
        <v>101</v>
      </c>
      <c r="V263" t="s">
        <v>108</v>
      </c>
      <c r="W263" t="s">
        <v>149</v>
      </c>
      <c r="X263" t="s">
        <v>77</v>
      </c>
      <c r="Y263" t="s">
        <v>76</v>
      </c>
      <c r="Z263" t="s">
        <v>151</v>
      </c>
      <c r="AA263" t="s">
        <v>138</v>
      </c>
      <c r="AB263" t="s">
        <v>68</v>
      </c>
      <c r="AC263" t="s">
        <v>77</v>
      </c>
      <c r="AD263" t="s">
        <v>76</v>
      </c>
      <c r="AE263" t="s">
        <v>75</v>
      </c>
      <c r="AF263" t="s">
        <v>106</v>
      </c>
      <c r="AG263" t="s">
        <v>150</v>
      </c>
      <c r="AH263" t="s">
        <v>65</v>
      </c>
      <c r="AI263" t="s">
        <v>77</v>
      </c>
      <c r="AJ263" t="s">
        <v>79</v>
      </c>
      <c r="AK263" t="s">
        <v>142</v>
      </c>
      <c r="AL263" t="s">
        <v>71</v>
      </c>
      <c r="AM263" t="s">
        <v>250</v>
      </c>
    </row>
    <row r="264" spans="1:39" x14ac:dyDescent="0.35">
      <c r="A264" t="s">
        <v>5</v>
      </c>
      <c r="B264" t="s">
        <v>595</v>
      </c>
      <c r="C264">
        <v>2189</v>
      </c>
      <c r="D264" t="s">
        <v>208</v>
      </c>
      <c r="E264" t="s">
        <v>402</v>
      </c>
      <c r="F264" t="s">
        <v>109</v>
      </c>
      <c r="G264" t="s">
        <v>181</v>
      </c>
      <c r="H264" t="s">
        <v>175</v>
      </c>
      <c r="I264" t="s">
        <v>119</v>
      </c>
      <c r="J264" t="s">
        <v>376</v>
      </c>
      <c r="K264" t="s">
        <v>440</v>
      </c>
      <c r="L264" t="s">
        <v>177</v>
      </c>
      <c r="M264" t="s">
        <v>72</v>
      </c>
      <c r="N264" t="s">
        <v>179</v>
      </c>
      <c r="O264" t="s">
        <v>291</v>
      </c>
      <c r="P264" t="s">
        <v>142</v>
      </c>
      <c r="Q264" t="s">
        <v>186</v>
      </c>
      <c r="R264" t="s">
        <v>225</v>
      </c>
      <c r="S264" t="s">
        <v>299</v>
      </c>
      <c r="T264" t="s">
        <v>106</v>
      </c>
      <c r="U264" t="s">
        <v>58</v>
      </c>
      <c r="V264" t="s">
        <v>96</v>
      </c>
      <c r="W264" t="s">
        <v>81</v>
      </c>
      <c r="X264" t="s">
        <v>55</v>
      </c>
      <c r="Y264" t="s">
        <v>76</v>
      </c>
      <c r="Z264" t="s">
        <v>72</v>
      </c>
      <c r="AA264" t="s">
        <v>79</v>
      </c>
      <c r="AB264" t="s">
        <v>75</v>
      </c>
      <c r="AC264" t="s">
        <v>75</v>
      </c>
      <c r="AD264" t="s">
        <v>106</v>
      </c>
      <c r="AE264" t="s">
        <v>68</v>
      </c>
      <c r="AF264" t="s">
        <v>73</v>
      </c>
      <c r="AG264" t="s">
        <v>79</v>
      </c>
      <c r="AH264" t="s">
        <v>78</v>
      </c>
      <c r="AI264" t="s">
        <v>77</v>
      </c>
      <c r="AJ264" t="s">
        <v>68</v>
      </c>
      <c r="AK264" t="s">
        <v>108</v>
      </c>
      <c r="AL264" t="s">
        <v>93</v>
      </c>
      <c r="AM264" t="s">
        <v>232</v>
      </c>
    </row>
    <row r="265" spans="1:39" x14ac:dyDescent="0.35">
      <c r="A265" t="s">
        <v>6</v>
      </c>
      <c r="B265" t="s">
        <v>594</v>
      </c>
      <c r="C265">
        <v>522</v>
      </c>
      <c r="D265" t="s">
        <v>114</v>
      </c>
      <c r="E265" t="s">
        <v>298</v>
      </c>
      <c r="F265" t="s">
        <v>89</v>
      </c>
      <c r="G265" t="s">
        <v>175</v>
      </c>
      <c r="H265" t="s">
        <v>94</v>
      </c>
      <c r="I265" t="s">
        <v>8</v>
      </c>
      <c r="J265" t="s">
        <v>129</v>
      </c>
      <c r="K265" t="s">
        <v>232</v>
      </c>
      <c r="L265" t="s">
        <v>372</v>
      </c>
      <c r="M265" t="s">
        <v>132</v>
      </c>
      <c r="N265" t="s">
        <v>93</v>
      </c>
      <c r="O265" t="s">
        <v>276</v>
      </c>
      <c r="P265" t="s">
        <v>63</v>
      </c>
      <c r="Q265" t="s">
        <v>175</v>
      </c>
      <c r="R265" t="s">
        <v>441</v>
      </c>
      <c r="S265" t="s">
        <v>119</v>
      </c>
      <c r="T265" t="s">
        <v>179</v>
      </c>
      <c r="U265" t="s">
        <v>207</v>
      </c>
      <c r="V265" t="s">
        <v>249</v>
      </c>
      <c r="W265" t="s">
        <v>179</v>
      </c>
      <c r="X265" t="s">
        <v>79</v>
      </c>
      <c r="Y265" t="s">
        <v>107</v>
      </c>
      <c r="Z265" t="s">
        <v>62</v>
      </c>
      <c r="AA265" t="s">
        <v>94</v>
      </c>
      <c r="AB265" t="s">
        <v>73</v>
      </c>
      <c r="AC265" t="s">
        <v>55</v>
      </c>
      <c r="AD265" t="s">
        <v>107</v>
      </c>
      <c r="AE265" t="s">
        <v>106</v>
      </c>
      <c r="AF265" t="s">
        <v>151</v>
      </c>
      <c r="AG265" t="s">
        <v>105</v>
      </c>
      <c r="AH265" t="s">
        <v>107</v>
      </c>
      <c r="AI265" t="s">
        <v>93</v>
      </c>
      <c r="AJ265" t="s">
        <v>62</v>
      </c>
      <c r="AK265" t="s">
        <v>63</v>
      </c>
      <c r="AL265" t="s">
        <v>107</v>
      </c>
      <c r="AM265" t="s">
        <v>274</v>
      </c>
    </row>
    <row r="266" spans="1:39" x14ac:dyDescent="0.35">
      <c r="A266" t="s">
        <v>6</v>
      </c>
      <c r="B266" t="s">
        <v>595</v>
      </c>
      <c r="C266">
        <v>909</v>
      </c>
      <c r="D266" t="s">
        <v>139</v>
      </c>
      <c r="E266" t="s">
        <v>476</v>
      </c>
      <c r="F266" t="s">
        <v>84</v>
      </c>
      <c r="G266" t="s">
        <v>57</v>
      </c>
      <c r="H266" t="s">
        <v>88</v>
      </c>
      <c r="I266" t="s">
        <v>278</v>
      </c>
      <c r="J266" t="s">
        <v>320</v>
      </c>
      <c r="K266" t="s">
        <v>519</v>
      </c>
      <c r="L266" t="s">
        <v>53</v>
      </c>
      <c r="M266" t="s">
        <v>186</v>
      </c>
      <c r="N266" t="s">
        <v>77</v>
      </c>
      <c r="O266" t="s">
        <v>209</v>
      </c>
      <c r="P266" t="s">
        <v>96</v>
      </c>
      <c r="Q266" t="s">
        <v>244</v>
      </c>
      <c r="R266" t="s">
        <v>53</v>
      </c>
      <c r="S266" t="s">
        <v>109</v>
      </c>
      <c r="T266" t="s">
        <v>80</v>
      </c>
      <c r="U266" t="s">
        <v>326</v>
      </c>
      <c r="V266" t="s">
        <v>211</v>
      </c>
      <c r="W266" t="s">
        <v>179</v>
      </c>
      <c r="X266" t="s">
        <v>186</v>
      </c>
      <c r="Y266" t="s">
        <v>76</v>
      </c>
      <c r="Z266" t="s">
        <v>74</v>
      </c>
      <c r="AA266" t="s">
        <v>81</v>
      </c>
      <c r="AB266" t="s">
        <v>72</v>
      </c>
      <c r="AC266" t="s">
        <v>94</v>
      </c>
      <c r="AD266" t="s">
        <v>76</v>
      </c>
      <c r="AE266" t="s">
        <v>106</v>
      </c>
      <c r="AF266" t="s">
        <v>68</v>
      </c>
      <c r="AG266" t="s">
        <v>77</v>
      </c>
      <c r="AH266" t="s">
        <v>150</v>
      </c>
      <c r="AI266" t="s">
        <v>81</v>
      </c>
      <c r="AJ266" t="s">
        <v>74</v>
      </c>
      <c r="AK266" t="s">
        <v>78</v>
      </c>
      <c r="AL266" t="s">
        <v>55</v>
      </c>
      <c r="AM266" t="s">
        <v>548</v>
      </c>
    </row>
    <row r="267" spans="1:39" x14ac:dyDescent="0.35">
      <c r="A267" t="s">
        <v>7</v>
      </c>
      <c r="B267" t="s">
        <v>594</v>
      </c>
      <c r="C267">
        <v>1602</v>
      </c>
      <c r="D267" t="s">
        <v>193</v>
      </c>
      <c r="E267" t="s">
        <v>377</v>
      </c>
      <c r="F267" t="s">
        <v>179</v>
      </c>
      <c r="G267" t="s">
        <v>65</v>
      </c>
      <c r="H267" t="s">
        <v>78</v>
      </c>
      <c r="I267" t="s">
        <v>217</v>
      </c>
      <c r="J267" t="s">
        <v>519</v>
      </c>
      <c r="K267" t="s">
        <v>476</v>
      </c>
      <c r="L267" t="s">
        <v>119</v>
      </c>
      <c r="M267" t="s">
        <v>57</v>
      </c>
      <c r="N267" t="s">
        <v>150</v>
      </c>
      <c r="O267" t="s">
        <v>69</v>
      </c>
      <c r="P267" t="s">
        <v>105</v>
      </c>
      <c r="Q267" t="s">
        <v>244</v>
      </c>
      <c r="R267" t="s">
        <v>577</v>
      </c>
      <c r="S267" t="s">
        <v>157</v>
      </c>
      <c r="T267" t="s">
        <v>133</v>
      </c>
      <c r="U267" t="s">
        <v>117</v>
      </c>
      <c r="V267" t="s">
        <v>57</v>
      </c>
      <c r="W267" t="s">
        <v>173</v>
      </c>
      <c r="X267" t="s">
        <v>150</v>
      </c>
      <c r="Y267" t="s">
        <v>76</v>
      </c>
      <c r="Z267" t="s">
        <v>186</v>
      </c>
      <c r="AA267" t="s">
        <v>94</v>
      </c>
      <c r="AB267" t="s">
        <v>186</v>
      </c>
      <c r="AC267" t="s">
        <v>150</v>
      </c>
      <c r="AD267" t="s">
        <v>76</v>
      </c>
      <c r="AE267" t="s">
        <v>79</v>
      </c>
      <c r="AF267" t="s">
        <v>104</v>
      </c>
      <c r="AG267" t="s">
        <v>107</v>
      </c>
      <c r="AH267" t="s">
        <v>94</v>
      </c>
      <c r="AI267" t="s">
        <v>76</v>
      </c>
      <c r="AJ267" t="s">
        <v>107</v>
      </c>
      <c r="AK267" t="s">
        <v>104</v>
      </c>
      <c r="AL267" t="s">
        <v>78</v>
      </c>
      <c r="AM267" t="s">
        <v>494</v>
      </c>
    </row>
    <row r="268" spans="1:39" x14ac:dyDescent="0.35">
      <c r="A268" t="s">
        <v>7</v>
      </c>
      <c r="B268" t="s">
        <v>595</v>
      </c>
      <c r="C268">
        <v>1644</v>
      </c>
      <c r="D268" t="s">
        <v>200</v>
      </c>
      <c r="E268" t="s">
        <v>375</v>
      </c>
      <c r="F268" t="s">
        <v>442</v>
      </c>
      <c r="G268" t="s">
        <v>278</v>
      </c>
      <c r="H268" t="s">
        <v>240</v>
      </c>
      <c r="I268" t="s">
        <v>180</v>
      </c>
      <c r="J268" t="s">
        <v>139</v>
      </c>
      <c r="K268" t="s">
        <v>428</v>
      </c>
      <c r="L268" t="s">
        <v>226</v>
      </c>
      <c r="M268" t="s">
        <v>55</v>
      </c>
      <c r="N268" t="s">
        <v>81</v>
      </c>
      <c r="O268" t="s">
        <v>220</v>
      </c>
      <c r="P268" t="s">
        <v>86</v>
      </c>
      <c r="Q268" t="s">
        <v>88</v>
      </c>
      <c r="R268" t="s">
        <v>69</v>
      </c>
      <c r="S268" t="s">
        <v>515</v>
      </c>
      <c r="T268" t="s">
        <v>80</v>
      </c>
      <c r="U268" t="s">
        <v>276</v>
      </c>
      <c r="V268" t="s">
        <v>149</v>
      </c>
      <c r="W268" t="s">
        <v>70</v>
      </c>
      <c r="X268" t="s">
        <v>75</v>
      </c>
      <c r="Y268" t="s">
        <v>76</v>
      </c>
      <c r="Z268" t="s">
        <v>55</v>
      </c>
      <c r="AA268" t="s">
        <v>105</v>
      </c>
      <c r="AB268" t="s">
        <v>55</v>
      </c>
      <c r="AC268" t="s">
        <v>105</v>
      </c>
      <c r="AD268" t="s">
        <v>76</v>
      </c>
      <c r="AE268" t="s">
        <v>151</v>
      </c>
      <c r="AF268" t="s">
        <v>100</v>
      </c>
      <c r="AG268" t="s">
        <v>78</v>
      </c>
      <c r="AH268" t="s">
        <v>150</v>
      </c>
      <c r="AI268" t="s">
        <v>77</v>
      </c>
      <c r="AJ268" t="s">
        <v>107</v>
      </c>
      <c r="AK268" t="s">
        <v>74</v>
      </c>
      <c r="AL268" t="s">
        <v>63</v>
      </c>
      <c r="AM268" t="s">
        <v>418</v>
      </c>
    </row>
    <row r="269" spans="1:39" x14ac:dyDescent="0.35">
      <c r="A269" t="s">
        <v>241</v>
      </c>
      <c r="B269" t="s">
        <v>594</v>
      </c>
      <c r="C269">
        <v>6078</v>
      </c>
      <c r="D269" t="s">
        <v>124</v>
      </c>
      <c r="E269" t="s">
        <v>597</v>
      </c>
      <c r="F269" t="s">
        <v>87</v>
      </c>
      <c r="G269" t="s">
        <v>88</v>
      </c>
      <c r="H269" t="s">
        <v>94</v>
      </c>
      <c r="I269" t="s">
        <v>112</v>
      </c>
      <c r="J269" t="s">
        <v>140</v>
      </c>
      <c r="K269" t="s">
        <v>298</v>
      </c>
      <c r="L269" t="s">
        <v>134</v>
      </c>
      <c r="M269" t="s">
        <v>70</v>
      </c>
      <c r="N269" t="s">
        <v>71</v>
      </c>
      <c r="O269" t="s">
        <v>276</v>
      </c>
      <c r="P269" t="s">
        <v>198</v>
      </c>
      <c r="Q269" t="s">
        <v>87</v>
      </c>
      <c r="R269" t="s">
        <v>463</v>
      </c>
      <c r="S269" t="s">
        <v>442</v>
      </c>
      <c r="T269" t="s">
        <v>198</v>
      </c>
      <c r="U269" t="s">
        <v>236</v>
      </c>
      <c r="V269" t="s">
        <v>175</v>
      </c>
      <c r="W269" t="s">
        <v>133</v>
      </c>
      <c r="X269" t="s">
        <v>68</v>
      </c>
      <c r="Y269" t="s">
        <v>76</v>
      </c>
      <c r="Z269" t="s">
        <v>55</v>
      </c>
      <c r="AA269" t="s">
        <v>100</v>
      </c>
      <c r="AB269" t="s">
        <v>138</v>
      </c>
      <c r="AC269" t="s">
        <v>68</v>
      </c>
      <c r="AD269" t="s">
        <v>107</v>
      </c>
      <c r="AE269" t="s">
        <v>77</v>
      </c>
      <c r="AF269" t="s">
        <v>72</v>
      </c>
      <c r="AG269" t="s">
        <v>106</v>
      </c>
      <c r="AH269" t="s">
        <v>78</v>
      </c>
      <c r="AI269" t="s">
        <v>106</v>
      </c>
      <c r="AJ269" t="s">
        <v>75</v>
      </c>
      <c r="AK269" t="s">
        <v>142</v>
      </c>
      <c r="AL269" t="s">
        <v>75</v>
      </c>
      <c r="AM269" t="s">
        <v>413</v>
      </c>
    </row>
    <row r="270" spans="1:39" x14ac:dyDescent="0.35">
      <c r="A270" t="s">
        <v>241</v>
      </c>
      <c r="B270" t="s">
        <v>595</v>
      </c>
      <c r="C270">
        <v>7370</v>
      </c>
      <c r="D270" t="s">
        <v>117</v>
      </c>
      <c r="E270" t="s">
        <v>178</v>
      </c>
      <c r="F270" t="s">
        <v>181</v>
      </c>
      <c r="G270" t="s">
        <v>67</v>
      </c>
      <c r="H270" t="s">
        <v>84</v>
      </c>
      <c r="I270" t="s">
        <v>56</v>
      </c>
      <c r="J270" t="s">
        <v>291</v>
      </c>
      <c r="K270" t="s">
        <v>270</v>
      </c>
      <c r="L270" t="s">
        <v>226</v>
      </c>
      <c r="M270" t="s">
        <v>100</v>
      </c>
      <c r="N270" t="s">
        <v>122</v>
      </c>
      <c r="O270" t="s">
        <v>117</v>
      </c>
      <c r="P270" t="s">
        <v>70</v>
      </c>
      <c r="Q270" t="s">
        <v>62</v>
      </c>
      <c r="R270" t="s">
        <v>116</v>
      </c>
      <c r="S270" t="s">
        <v>134</v>
      </c>
      <c r="T270" t="s">
        <v>75</v>
      </c>
      <c r="U270" t="s">
        <v>202</v>
      </c>
      <c r="V270" t="s">
        <v>264</v>
      </c>
      <c r="W270" t="s">
        <v>108</v>
      </c>
      <c r="X270" t="s">
        <v>72</v>
      </c>
      <c r="Y270" t="s">
        <v>76</v>
      </c>
      <c r="Z270" t="s">
        <v>74</v>
      </c>
      <c r="AA270" t="s">
        <v>94</v>
      </c>
      <c r="AB270" t="s">
        <v>105</v>
      </c>
      <c r="AC270" t="s">
        <v>105</v>
      </c>
      <c r="AD270" t="s">
        <v>107</v>
      </c>
      <c r="AE270" t="s">
        <v>94</v>
      </c>
      <c r="AF270" t="s">
        <v>150</v>
      </c>
      <c r="AG270" t="s">
        <v>79</v>
      </c>
      <c r="AH270" t="s">
        <v>150</v>
      </c>
      <c r="AI270" t="s">
        <v>71</v>
      </c>
      <c r="AJ270" t="s">
        <v>78</v>
      </c>
      <c r="AK270" t="s">
        <v>142</v>
      </c>
      <c r="AL270" t="s">
        <v>72</v>
      </c>
      <c r="AM270" t="s">
        <v>503</v>
      </c>
    </row>
    <row r="272" spans="1:39" x14ac:dyDescent="0.35">
      <c r="A272" t="s">
        <v>600</v>
      </c>
    </row>
    <row r="273" spans="1:38" x14ac:dyDescent="0.35">
      <c r="A273" t="s">
        <v>14</v>
      </c>
      <c r="B273" t="s">
        <v>2</v>
      </c>
      <c r="C273" t="s">
        <v>16</v>
      </c>
      <c r="D273" t="s">
        <v>17</v>
      </c>
      <c r="E273" t="s">
        <v>18</v>
      </c>
      <c r="F273" t="s">
        <v>19</v>
      </c>
      <c r="G273" t="s">
        <v>20</v>
      </c>
      <c r="H273" t="s">
        <v>21</v>
      </c>
      <c r="I273" t="s">
        <v>22</v>
      </c>
      <c r="J273" t="s">
        <v>23</v>
      </c>
      <c r="K273" t="s">
        <v>24</v>
      </c>
      <c r="L273" t="s">
        <v>25</v>
      </c>
      <c r="M273" t="s">
        <v>26</v>
      </c>
      <c r="N273" t="s">
        <v>27</v>
      </c>
      <c r="O273" t="s">
        <v>28</v>
      </c>
      <c r="P273" t="s">
        <v>29</v>
      </c>
      <c r="Q273" t="s">
        <v>30</v>
      </c>
      <c r="R273" t="s">
        <v>31</v>
      </c>
      <c r="S273" t="s">
        <v>32</v>
      </c>
      <c r="T273" t="s">
        <v>33</v>
      </c>
      <c r="U273" t="s">
        <v>34</v>
      </c>
      <c r="V273" t="s">
        <v>35</v>
      </c>
      <c r="W273" t="s">
        <v>36</v>
      </c>
      <c r="X273" t="s">
        <v>37</v>
      </c>
      <c r="Y273" t="s">
        <v>38</v>
      </c>
      <c r="Z273" t="s">
        <v>39</v>
      </c>
      <c r="AA273" t="s">
        <v>40</v>
      </c>
      <c r="AB273" t="s">
        <v>41</v>
      </c>
      <c r="AC273" t="s">
        <v>42</v>
      </c>
      <c r="AD273" t="s">
        <v>43</v>
      </c>
      <c r="AE273" t="s">
        <v>44</v>
      </c>
      <c r="AF273" t="s">
        <v>45</v>
      </c>
      <c r="AG273" t="s">
        <v>46</v>
      </c>
      <c r="AH273" t="s">
        <v>47</v>
      </c>
      <c r="AI273" t="s">
        <v>48</v>
      </c>
      <c r="AJ273" t="s">
        <v>49</v>
      </c>
      <c r="AK273" t="s">
        <v>50</v>
      </c>
      <c r="AL273" t="s">
        <v>51</v>
      </c>
    </row>
    <row r="274" spans="1:38" x14ac:dyDescent="0.35">
      <c r="A274" t="s">
        <v>3</v>
      </c>
      <c r="B274">
        <v>2029</v>
      </c>
      <c r="C274" t="s">
        <v>119</v>
      </c>
      <c r="D274" t="s">
        <v>368</v>
      </c>
      <c r="E274" t="s">
        <v>181</v>
      </c>
      <c r="F274" t="s">
        <v>217</v>
      </c>
      <c r="G274" t="s">
        <v>84</v>
      </c>
      <c r="H274" t="s">
        <v>99</v>
      </c>
      <c r="I274" t="s">
        <v>601</v>
      </c>
      <c r="J274" t="s">
        <v>470</v>
      </c>
      <c r="K274" t="s">
        <v>225</v>
      </c>
      <c r="L274" t="s">
        <v>142</v>
      </c>
      <c r="M274" t="s">
        <v>105</v>
      </c>
      <c r="N274" t="s">
        <v>345</v>
      </c>
      <c r="O274" t="s">
        <v>96</v>
      </c>
      <c r="P274" t="s">
        <v>121</v>
      </c>
      <c r="Q274" t="s">
        <v>519</v>
      </c>
      <c r="R274" t="s">
        <v>280</v>
      </c>
      <c r="S274" t="s">
        <v>72</v>
      </c>
      <c r="T274" t="s">
        <v>206</v>
      </c>
      <c r="U274" t="s">
        <v>84</v>
      </c>
      <c r="V274" t="s">
        <v>173</v>
      </c>
      <c r="W274" t="s">
        <v>78</v>
      </c>
      <c r="X274" t="s">
        <v>76</v>
      </c>
      <c r="Y274" t="s">
        <v>104</v>
      </c>
      <c r="Z274" t="s">
        <v>75</v>
      </c>
      <c r="AA274" t="s">
        <v>75</v>
      </c>
      <c r="AB274" t="s">
        <v>105</v>
      </c>
      <c r="AC274" t="s">
        <v>73</v>
      </c>
      <c r="AD274" t="s">
        <v>79</v>
      </c>
      <c r="AE274" t="s">
        <v>106</v>
      </c>
      <c r="AF274" t="s">
        <v>73</v>
      </c>
      <c r="AG274" t="s">
        <v>71</v>
      </c>
      <c r="AH274" t="s">
        <v>77</v>
      </c>
      <c r="AI274" t="s">
        <v>68</v>
      </c>
      <c r="AJ274" t="s">
        <v>130</v>
      </c>
      <c r="AK274" t="s">
        <v>105</v>
      </c>
      <c r="AL274" t="s">
        <v>471</v>
      </c>
    </row>
    <row r="275" spans="1:38" x14ac:dyDescent="0.35">
      <c r="A275" t="s">
        <v>4</v>
      </c>
      <c r="B275">
        <v>3276</v>
      </c>
      <c r="C275" t="s">
        <v>152</v>
      </c>
      <c r="D275" t="s">
        <v>259</v>
      </c>
      <c r="E275" t="s">
        <v>355</v>
      </c>
      <c r="F275" t="s">
        <v>102</v>
      </c>
      <c r="G275" t="s">
        <v>186</v>
      </c>
      <c r="H275" t="s">
        <v>58</v>
      </c>
      <c r="I275" t="s">
        <v>330</v>
      </c>
      <c r="J275" t="s">
        <v>539</v>
      </c>
      <c r="K275" t="s">
        <v>95</v>
      </c>
      <c r="L275" t="s">
        <v>63</v>
      </c>
      <c r="M275" t="s">
        <v>122</v>
      </c>
      <c r="N275" t="s">
        <v>117</v>
      </c>
      <c r="O275" t="s">
        <v>119</v>
      </c>
      <c r="P275" t="s">
        <v>119</v>
      </c>
      <c r="Q275" t="s">
        <v>341</v>
      </c>
      <c r="R275" t="s">
        <v>157</v>
      </c>
      <c r="S275" t="s">
        <v>75</v>
      </c>
      <c r="T275" t="s">
        <v>199</v>
      </c>
      <c r="U275" t="s">
        <v>226</v>
      </c>
      <c r="V275" t="s">
        <v>133</v>
      </c>
      <c r="W275" t="s">
        <v>78</v>
      </c>
      <c r="X275" t="s">
        <v>76</v>
      </c>
      <c r="Y275" t="s">
        <v>93</v>
      </c>
      <c r="Z275" t="s">
        <v>151</v>
      </c>
      <c r="AA275" t="s">
        <v>71</v>
      </c>
      <c r="AB275" t="s">
        <v>94</v>
      </c>
      <c r="AC275" t="s">
        <v>107</v>
      </c>
      <c r="AD275" t="s">
        <v>73</v>
      </c>
      <c r="AE275" t="s">
        <v>68</v>
      </c>
      <c r="AF275" t="s">
        <v>73</v>
      </c>
      <c r="AG275" t="s">
        <v>77</v>
      </c>
      <c r="AH275" t="s">
        <v>71</v>
      </c>
      <c r="AI275" t="s">
        <v>122</v>
      </c>
      <c r="AJ275" t="s">
        <v>63</v>
      </c>
      <c r="AK275" t="s">
        <v>150</v>
      </c>
      <c r="AL275" t="s">
        <v>376</v>
      </c>
    </row>
    <row r="276" spans="1:38" x14ac:dyDescent="0.35">
      <c r="A276" t="s">
        <v>5</v>
      </c>
      <c r="B276">
        <v>3466</v>
      </c>
      <c r="C276" t="s">
        <v>286</v>
      </c>
      <c r="D276" t="s">
        <v>602</v>
      </c>
      <c r="E276" t="s">
        <v>121</v>
      </c>
      <c r="F276" t="s">
        <v>97</v>
      </c>
      <c r="G276" t="s">
        <v>179</v>
      </c>
      <c r="H276" t="s">
        <v>314</v>
      </c>
      <c r="I276" t="s">
        <v>409</v>
      </c>
      <c r="J276" t="s">
        <v>377</v>
      </c>
      <c r="K276" t="s">
        <v>286</v>
      </c>
      <c r="L276" t="s">
        <v>142</v>
      </c>
      <c r="M276" t="s">
        <v>86</v>
      </c>
      <c r="N276" t="s">
        <v>291</v>
      </c>
      <c r="O276" t="s">
        <v>74</v>
      </c>
      <c r="P276" t="s">
        <v>93</v>
      </c>
      <c r="Q276" t="s">
        <v>320</v>
      </c>
      <c r="R276" t="s">
        <v>367</v>
      </c>
      <c r="S276" t="s">
        <v>68</v>
      </c>
      <c r="T276" t="s">
        <v>162</v>
      </c>
      <c r="U276" t="s">
        <v>65</v>
      </c>
      <c r="V276" t="s">
        <v>100</v>
      </c>
      <c r="W276" t="s">
        <v>80</v>
      </c>
      <c r="X276" t="s">
        <v>76</v>
      </c>
      <c r="Y276" t="s">
        <v>80</v>
      </c>
      <c r="Z276" t="s">
        <v>68</v>
      </c>
      <c r="AA276" t="s">
        <v>150</v>
      </c>
      <c r="AB276" t="s">
        <v>150</v>
      </c>
      <c r="AC276" t="s">
        <v>106</v>
      </c>
      <c r="AD276" t="s">
        <v>68</v>
      </c>
      <c r="AE276" t="s">
        <v>73</v>
      </c>
      <c r="AF276" t="s">
        <v>68</v>
      </c>
      <c r="AG276" t="s">
        <v>63</v>
      </c>
      <c r="AH276" t="s">
        <v>77</v>
      </c>
      <c r="AI276" t="s">
        <v>79</v>
      </c>
      <c r="AJ276" t="s">
        <v>104</v>
      </c>
      <c r="AK276" t="s">
        <v>100</v>
      </c>
      <c r="AL276" t="s">
        <v>550</v>
      </c>
    </row>
    <row r="277" spans="1:38" x14ac:dyDescent="0.35">
      <c r="A277" t="s">
        <v>6</v>
      </c>
      <c r="B277">
        <v>1431</v>
      </c>
      <c r="C277" t="s">
        <v>364</v>
      </c>
      <c r="D277" t="s">
        <v>275</v>
      </c>
      <c r="E277" t="s">
        <v>109</v>
      </c>
      <c r="F277" t="s">
        <v>96</v>
      </c>
      <c r="G277" t="s">
        <v>173</v>
      </c>
      <c r="H277" t="s">
        <v>213</v>
      </c>
      <c r="I277" t="s">
        <v>117</v>
      </c>
      <c r="J277" t="s">
        <v>127</v>
      </c>
      <c r="K277" t="s">
        <v>58</v>
      </c>
      <c r="L277" t="s">
        <v>65</v>
      </c>
      <c r="M277" t="s">
        <v>75</v>
      </c>
      <c r="N277" t="s">
        <v>145</v>
      </c>
      <c r="O277" t="s">
        <v>149</v>
      </c>
      <c r="P277" t="s">
        <v>244</v>
      </c>
      <c r="Q277" t="s">
        <v>95</v>
      </c>
      <c r="R277" t="s">
        <v>109</v>
      </c>
      <c r="S277" t="s">
        <v>142</v>
      </c>
      <c r="T277" t="s">
        <v>269</v>
      </c>
      <c r="U277" t="s">
        <v>67</v>
      </c>
      <c r="V277" t="s">
        <v>179</v>
      </c>
      <c r="W277" t="s">
        <v>72</v>
      </c>
      <c r="X277" t="s">
        <v>76</v>
      </c>
      <c r="Y277" t="s">
        <v>198</v>
      </c>
      <c r="Z277" t="s">
        <v>138</v>
      </c>
      <c r="AA277" t="s">
        <v>105</v>
      </c>
      <c r="AB277" t="s">
        <v>138</v>
      </c>
      <c r="AC277" t="s">
        <v>76</v>
      </c>
      <c r="AD277" t="s">
        <v>106</v>
      </c>
      <c r="AE277" t="s">
        <v>78</v>
      </c>
      <c r="AF277" t="s">
        <v>71</v>
      </c>
      <c r="AG277" t="s">
        <v>68</v>
      </c>
      <c r="AH277" t="s">
        <v>63</v>
      </c>
      <c r="AI277" t="s">
        <v>198</v>
      </c>
      <c r="AJ277" t="s">
        <v>105</v>
      </c>
      <c r="AK277" t="s">
        <v>81</v>
      </c>
      <c r="AL277" t="s">
        <v>477</v>
      </c>
    </row>
    <row r="278" spans="1:38" x14ac:dyDescent="0.35">
      <c r="A278" t="s">
        <v>7</v>
      </c>
      <c r="B278">
        <v>3246</v>
      </c>
      <c r="C278" t="s">
        <v>373</v>
      </c>
      <c r="D278" t="s">
        <v>424</v>
      </c>
      <c r="E278" t="s">
        <v>87</v>
      </c>
      <c r="F278" t="s">
        <v>56</v>
      </c>
      <c r="G278" t="s">
        <v>65</v>
      </c>
      <c r="H278" t="s">
        <v>119</v>
      </c>
      <c r="I278" t="s">
        <v>344</v>
      </c>
      <c r="J278" t="s">
        <v>557</v>
      </c>
      <c r="K278" t="s">
        <v>309</v>
      </c>
      <c r="L278" t="s">
        <v>133</v>
      </c>
      <c r="M278" t="s">
        <v>78</v>
      </c>
      <c r="N278" t="s">
        <v>250</v>
      </c>
      <c r="O278" t="s">
        <v>74</v>
      </c>
      <c r="P278" t="s">
        <v>175</v>
      </c>
      <c r="Q278" t="s">
        <v>283</v>
      </c>
      <c r="R278" t="s">
        <v>226</v>
      </c>
      <c r="S278" t="s">
        <v>74</v>
      </c>
      <c r="T278" t="s">
        <v>276</v>
      </c>
      <c r="U278" t="s">
        <v>62</v>
      </c>
      <c r="V278" t="s">
        <v>103</v>
      </c>
      <c r="W278" t="s">
        <v>150</v>
      </c>
      <c r="X278" t="s">
        <v>76</v>
      </c>
      <c r="Y278" t="s">
        <v>55</v>
      </c>
      <c r="Z278" t="s">
        <v>78</v>
      </c>
      <c r="AA278" t="s">
        <v>186</v>
      </c>
      <c r="AB278" t="s">
        <v>94</v>
      </c>
      <c r="AC278" t="s">
        <v>76</v>
      </c>
      <c r="AD278" t="s">
        <v>63</v>
      </c>
      <c r="AE278" t="s">
        <v>142</v>
      </c>
      <c r="AF278" t="s">
        <v>68</v>
      </c>
      <c r="AG278" t="s">
        <v>75</v>
      </c>
      <c r="AH278" t="s">
        <v>73</v>
      </c>
      <c r="AI278" t="s">
        <v>107</v>
      </c>
      <c r="AJ278" t="s">
        <v>151</v>
      </c>
      <c r="AK278" t="s">
        <v>81</v>
      </c>
      <c r="AL278" t="s">
        <v>502</v>
      </c>
    </row>
    <row r="279" spans="1:38" x14ac:dyDescent="0.35">
      <c r="A279" t="s">
        <v>241</v>
      </c>
      <c r="B279">
        <v>13448</v>
      </c>
      <c r="C279" t="s">
        <v>229</v>
      </c>
      <c r="D279" t="s">
        <v>603</v>
      </c>
      <c r="E279" t="s">
        <v>87</v>
      </c>
      <c r="F279" t="s">
        <v>87</v>
      </c>
      <c r="G279" t="s">
        <v>103</v>
      </c>
      <c r="H279" t="s">
        <v>99</v>
      </c>
      <c r="I279" t="s">
        <v>318</v>
      </c>
      <c r="J279" t="s">
        <v>336</v>
      </c>
      <c r="K279" t="s">
        <v>226</v>
      </c>
      <c r="L279" t="s">
        <v>151</v>
      </c>
      <c r="M279" t="s">
        <v>100</v>
      </c>
      <c r="N279" t="s">
        <v>117</v>
      </c>
      <c r="O279" t="s">
        <v>149</v>
      </c>
      <c r="P279" t="s">
        <v>175</v>
      </c>
      <c r="Q279" t="s">
        <v>196</v>
      </c>
      <c r="R279" t="s">
        <v>366</v>
      </c>
      <c r="S279" t="s">
        <v>72</v>
      </c>
      <c r="T279" t="s">
        <v>317</v>
      </c>
      <c r="U279" t="s">
        <v>121</v>
      </c>
      <c r="V279" t="s">
        <v>104</v>
      </c>
      <c r="W279" t="s">
        <v>105</v>
      </c>
      <c r="X279" t="s">
        <v>76</v>
      </c>
      <c r="Y279" t="s">
        <v>93</v>
      </c>
      <c r="Z279" t="s">
        <v>138</v>
      </c>
      <c r="AA279" t="s">
        <v>105</v>
      </c>
      <c r="AB279" t="s">
        <v>94</v>
      </c>
      <c r="AC279" t="s">
        <v>107</v>
      </c>
      <c r="AD279" t="s">
        <v>150</v>
      </c>
      <c r="AE279" t="s">
        <v>78</v>
      </c>
      <c r="AF279" t="s">
        <v>79</v>
      </c>
      <c r="AG279" t="s">
        <v>75</v>
      </c>
      <c r="AH279" t="s">
        <v>79</v>
      </c>
      <c r="AI279" t="s">
        <v>78</v>
      </c>
      <c r="AJ279" t="s">
        <v>142</v>
      </c>
      <c r="AK279" t="s">
        <v>138</v>
      </c>
      <c r="AL279" t="s">
        <v>308</v>
      </c>
    </row>
    <row r="281" spans="1:38" x14ac:dyDescent="0.35">
      <c r="A281" t="s">
        <v>604</v>
      </c>
    </row>
    <row r="282" spans="1:38" x14ac:dyDescent="0.35">
      <c r="A282" t="s">
        <v>14</v>
      </c>
      <c r="B282" t="s">
        <v>15</v>
      </c>
      <c r="C282" t="s">
        <v>2</v>
      </c>
      <c r="D282" t="s">
        <v>605</v>
      </c>
      <c r="E282" t="s">
        <v>606</v>
      </c>
      <c r="F282" t="s">
        <v>607</v>
      </c>
      <c r="G282" t="s">
        <v>608</v>
      </c>
      <c r="H282" t="s">
        <v>609</v>
      </c>
      <c r="I282" t="s">
        <v>49</v>
      </c>
      <c r="J282" t="s">
        <v>50</v>
      </c>
    </row>
    <row r="283" spans="1:38" x14ac:dyDescent="0.35">
      <c r="A283" t="s">
        <v>3</v>
      </c>
      <c r="B283" t="s">
        <v>52</v>
      </c>
      <c r="C283">
        <v>445</v>
      </c>
      <c r="D283" t="s">
        <v>139</v>
      </c>
      <c r="E283" t="s">
        <v>459</v>
      </c>
      <c r="F283" t="s">
        <v>610</v>
      </c>
      <c r="G283" t="s">
        <v>502</v>
      </c>
      <c r="H283" t="s">
        <v>76</v>
      </c>
      <c r="I283" t="s">
        <v>104</v>
      </c>
      <c r="J283" t="s">
        <v>77</v>
      </c>
    </row>
    <row r="284" spans="1:38" x14ac:dyDescent="0.35">
      <c r="A284" t="s">
        <v>3</v>
      </c>
      <c r="B284" t="s">
        <v>83</v>
      </c>
      <c r="C284">
        <v>1443</v>
      </c>
      <c r="D284" t="s">
        <v>183</v>
      </c>
      <c r="E284" t="s">
        <v>443</v>
      </c>
      <c r="F284" t="s">
        <v>422</v>
      </c>
      <c r="G284" t="s">
        <v>416</v>
      </c>
      <c r="H284" t="s">
        <v>76</v>
      </c>
      <c r="I284" t="s">
        <v>149</v>
      </c>
      <c r="J284" t="s">
        <v>79</v>
      </c>
    </row>
    <row r="285" spans="1:38" x14ac:dyDescent="0.35">
      <c r="A285" t="s">
        <v>3</v>
      </c>
      <c r="B285" t="s">
        <v>50</v>
      </c>
      <c r="C285">
        <v>141</v>
      </c>
      <c r="D285" t="s">
        <v>300</v>
      </c>
      <c r="E285" t="s">
        <v>447</v>
      </c>
      <c r="F285" t="s">
        <v>567</v>
      </c>
      <c r="G285" t="s">
        <v>430</v>
      </c>
      <c r="H285" t="s">
        <v>76</v>
      </c>
      <c r="I285" t="s">
        <v>264</v>
      </c>
      <c r="J285" t="s">
        <v>79</v>
      </c>
    </row>
    <row r="286" spans="1:38" x14ac:dyDescent="0.35">
      <c r="A286" t="s">
        <v>4</v>
      </c>
      <c r="B286" t="s">
        <v>52</v>
      </c>
      <c r="C286">
        <v>841</v>
      </c>
      <c r="D286" t="s">
        <v>442</v>
      </c>
      <c r="E286" t="s">
        <v>432</v>
      </c>
      <c r="F286" t="s">
        <v>369</v>
      </c>
      <c r="G286" t="s">
        <v>124</v>
      </c>
      <c r="H286" t="s">
        <v>78</v>
      </c>
      <c r="I286" t="s">
        <v>173</v>
      </c>
      <c r="J286" t="s">
        <v>68</v>
      </c>
    </row>
    <row r="287" spans="1:38" x14ac:dyDescent="0.35">
      <c r="A287" t="s">
        <v>4</v>
      </c>
      <c r="B287" t="s">
        <v>83</v>
      </c>
      <c r="C287">
        <v>2175</v>
      </c>
      <c r="D287" t="s">
        <v>373</v>
      </c>
      <c r="E287" t="s">
        <v>385</v>
      </c>
      <c r="F287" t="s">
        <v>611</v>
      </c>
      <c r="G287" t="s">
        <v>148</v>
      </c>
      <c r="H287" t="s">
        <v>107</v>
      </c>
      <c r="I287" t="s">
        <v>198</v>
      </c>
      <c r="J287" t="s">
        <v>106</v>
      </c>
    </row>
    <row r="288" spans="1:38" x14ac:dyDescent="0.35">
      <c r="A288" t="s">
        <v>4</v>
      </c>
      <c r="B288" t="s">
        <v>50</v>
      </c>
      <c r="C288">
        <v>260</v>
      </c>
      <c r="D288" t="s">
        <v>114</v>
      </c>
      <c r="E288" t="s">
        <v>311</v>
      </c>
      <c r="F288" t="s">
        <v>612</v>
      </c>
      <c r="G288" t="s">
        <v>516</v>
      </c>
      <c r="H288" t="s">
        <v>76</v>
      </c>
      <c r="I288" t="s">
        <v>74</v>
      </c>
      <c r="J288" t="s">
        <v>76</v>
      </c>
    </row>
    <row r="289" spans="1:10" x14ac:dyDescent="0.35">
      <c r="A289" t="s">
        <v>5</v>
      </c>
      <c r="B289" t="s">
        <v>52</v>
      </c>
      <c r="C289">
        <v>965</v>
      </c>
      <c r="D289" t="s">
        <v>293</v>
      </c>
      <c r="E289" t="s">
        <v>370</v>
      </c>
      <c r="F289" t="s">
        <v>613</v>
      </c>
      <c r="G289" t="s">
        <v>447</v>
      </c>
      <c r="H289" t="s">
        <v>76</v>
      </c>
      <c r="I289" t="s">
        <v>79</v>
      </c>
      <c r="J289" t="s">
        <v>77</v>
      </c>
    </row>
    <row r="290" spans="1:10" x14ac:dyDescent="0.35">
      <c r="A290" t="s">
        <v>5</v>
      </c>
      <c r="B290" t="s">
        <v>83</v>
      </c>
      <c r="C290">
        <v>2264</v>
      </c>
      <c r="D290" t="s">
        <v>463</v>
      </c>
      <c r="E290" t="s">
        <v>555</v>
      </c>
      <c r="F290" t="s">
        <v>246</v>
      </c>
      <c r="G290" t="s">
        <v>213</v>
      </c>
      <c r="H290" t="s">
        <v>107</v>
      </c>
      <c r="I290" t="s">
        <v>75</v>
      </c>
      <c r="J290" t="s">
        <v>71</v>
      </c>
    </row>
    <row r="291" spans="1:10" x14ac:dyDescent="0.35">
      <c r="A291" t="s">
        <v>5</v>
      </c>
      <c r="B291" t="s">
        <v>50</v>
      </c>
      <c r="C291">
        <v>237</v>
      </c>
      <c r="D291" t="s">
        <v>453</v>
      </c>
      <c r="E291" t="s">
        <v>562</v>
      </c>
      <c r="F291" t="s">
        <v>583</v>
      </c>
      <c r="G291" t="s">
        <v>337</v>
      </c>
      <c r="H291" t="s">
        <v>76</v>
      </c>
      <c r="I291" t="s">
        <v>77</v>
      </c>
      <c r="J291" t="s">
        <v>76</v>
      </c>
    </row>
    <row r="292" spans="1:10" x14ac:dyDescent="0.35">
      <c r="A292" t="s">
        <v>6</v>
      </c>
      <c r="B292" t="s">
        <v>52</v>
      </c>
      <c r="C292">
        <v>377</v>
      </c>
      <c r="D292" t="s">
        <v>314</v>
      </c>
      <c r="E292" t="s">
        <v>614</v>
      </c>
      <c r="F292" t="s">
        <v>615</v>
      </c>
      <c r="G292" t="s">
        <v>272</v>
      </c>
      <c r="H292" t="s">
        <v>76</v>
      </c>
      <c r="I292" t="s">
        <v>138</v>
      </c>
      <c r="J292" t="s">
        <v>79</v>
      </c>
    </row>
    <row r="293" spans="1:10" x14ac:dyDescent="0.35">
      <c r="A293" t="s">
        <v>6</v>
      </c>
      <c r="B293" t="s">
        <v>83</v>
      </c>
      <c r="C293">
        <v>937</v>
      </c>
      <c r="D293" t="s">
        <v>391</v>
      </c>
      <c r="E293" t="s">
        <v>288</v>
      </c>
      <c r="F293" t="s">
        <v>616</v>
      </c>
      <c r="G293" t="s">
        <v>165</v>
      </c>
      <c r="H293" t="s">
        <v>63</v>
      </c>
      <c r="I293" t="s">
        <v>55</v>
      </c>
      <c r="J293" t="s">
        <v>68</v>
      </c>
    </row>
    <row r="294" spans="1:10" x14ac:dyDescent="0.35">
      <c r="A294" t="s">
        <v>6</v>
      </c>
      <c r="B294" t="s">
        <v>50</v>
      </c>
      <c r="C294">
        <v>118</v>
      </c>
      <c r="D294" t="s">
        <v>429</v>
      </c>
      <c r="E294" t="s">
        <v>614</v>
      </c>
      <c r="F294" t="s">
        <v>617</v>
      </c>
      <c r="G294" t="s">
        <v>220</v>
      </c>
      <c r="H294" t="s">
        <v>81</v>
      </c>
      <c r="I294" t="s">
        <v>150</v>
      </c>
      <c r="J294" t="s">
        <v>76</v>
      </c>
    </row>
    <row r="295" spans="1:10" x14ac:dyDescent="0.35">
      <c r="A295" t="s">
        <v>7</v>
      </c>
      <c r="B295" t="s">
        <v>52</v>
      </c>
      <c r="C295">
        <v>792</v>
      </c>
      <c r="D295" t="s">
        <v>345</v>
      </c>
      <c r="E295" t="s">
        <v>380</v>
      </c>
      <c r="F295" t="s">
        <v>618</v>
      </c>
      <c r="G295" t="s">
        <v>619</v>
      </c>
      <c r="H295" t="s">
        <v>76</v>
      </c>
      <c r="I295" t="s">
        <v>186</v>
      </c>
      <c r="J295" t="s">
        <v>106</v>
      </c>
    </row>
    <row r="296" spans="1:10" x14ac:dyDescent="0.35">
      <c r="A296" t="s">
        <v>7</v>
      </c>
      <c r="B296" t="s">
        <v>83</v>
      </c>
      <c r="C296">
        <v>2106</v>
      </c>
      <c r="D296" t="s">
        <v>215</v>
      </c>
      <c r="E296" t="s">
        <v>619</v>
      </c>
      <c r="F296" t="s">
        <v>620</v>
      </c>
      <c r="G296" t="s">
        <v>345</v>
      </c>
      <c r="H296" t="s">
        <v>107</v>
      </c>
      <c r="I296" t="s">
        <v>55</v>
      </c>
      <c r="J296" t="s">
        <v>106</v>
      </c>
    </row>
    <row r="297" spans="1:10" x14ac:dyDescent="0.35">
      <c r="A297" t="s">
        <v>7</v>
      </c>
      <c r="B297" t="s">
        <v>50</v>
      </c>
      <c r="C297">
        <v>348</v>
      </c>
      <c r="D297" t="s">
        <v>123</v>
      </c>
      <c r="E297" t="s">
        <v>621</v>
      </c>
      <c r="F297" t="s">
        <v>622</v>
      </c>
      <c r="G297" t="s">
        <v>338</v>
      </c>
      <c r="H297" t="s">
        <v>76</v>
      </c>
      <c r="I297" t="s">
        <v>138</v>
      </c>
      <c r="J297" t="s">
        <v>73</v>
      </c>
    </row>
    <row r="298" spans="1:10" x14ac:dyDescent="0.35">
      <c r="A298" t="s">
        <v>241</v>
      </c>
      <c r="B298" t="s">
        <v>52</v>
      </c>
      <c r="C298">
        <v>3420</v>
      </c>
      <c r="D298" t="s">
        <v>304</v>
      </c>
      <c r="E298" t="s">
        <v>224</v>
      </c>
      <c r="F298" t="s">
        <v>623</v>
      </c>
      <c r="G298" t="s">
        <v>332</v>
      </c>
      <c r="H298" t="s">
        <v>106</v>
      </c>
      <c r="I298" t="s">
        <v>93</v>
      </c>
      <c r="J298" t="s">
        <v>79</v>
      </c>
    </row>
    <row r="299" spans="1:10" x14ac:dyDescent="0.35">
      <c r="A299" t="s">
        <v>241</v>
      </c>
      <c r="B299" t="s">
        <v>83</v>
      </c>
      <c r="C299">
        <v>8925</v>
      </c>
      <c r="D299" t="s">
        <v>541</v>
      </c>
      <c r="E299" t="s">
        <v>478</v>
      </c>
      <c r="F299" t="s">
        <v>620</v>
      </c>
      <c r="G299" t="s">
        <v>352</v>
      </c>
      <c r="H299" t="s">
        <v>73</v>
      </c>
      <c r="I299" t="s">
        <v>93</v>
      </c>
      <c r="J299" t="s">
        <v>79</v>
      </c>
    </row>
    <row r="300" spans="1:10" x14ac:dyDescent="0.35">
      <c r="A300" t="s">
        <v>241</v>
      </c>
      <c r="B300" t="s">
        <v>50</v>
      </c>
      <c r="C300">
        <v>1104</v>
      </c>
      <c r="D300" t="s">
        <v>445</v>
      </c>
      <c r="E300" t="s">
        <v>624</v>
      </c>
      <c r="F300" t="s">
        <v>625</v>
      </c>
      <c r="G300" t="s">
        <v>582</v>
      </c>
      <c r="H300" t="s">
        <v>107</v>
      </c>
      <c r="I300" t="s">
        <v>93</v>
      </c>
      <c r="J300" t="s">
        <v>73</v>
      </c>
    </row>
    <row r="302" spans="1:10" x14ac:dyDescent="0.35">
      <c r="A302" t="s">
        <v>626</v>
      </c>
    </row>
    <row r="303" spans="1:10" x14ac:dyDescent="0.35">
      <c r="A303" t="s">
        <v>14</v>
      </c>
      <c r="B303" t="s">
        <v>266</v>
      </c>
      <c r="C303" t="s">
        <v>2</v>
      </c>
      <c r="D303" t="s">
        <v>605</v>
      </c>
      <c r="E303" t="s">
        <v>606</v>
      </c>
      <c r="F303" t="s">
        <v>607</v>
      </c>
      <c r="G303" t="s">
        <v>608</v>
      </c>
      <c r="H303" t="s">
        <v>609</v>
      </c>
      <c r="I303" t="s">
        <v>49</v>
      </c>
      <c r="J303" t="s">
        <v>50</v>
      </c>
    </row>
    <row r="304" spans="1:10" x14ac:dyDescent="0.35">
      <c r="A304" t="s">
        <v>3</v>
      </c>
      <c r="B304" t="s">
        <v>267</v>
      </c>
      <c r="C304">
        <v>264</v>
      </c>
      <c r="D304" t="s">
        <v>56</v>
      </c>
      <c r="E304" t="s">
        <v>627</v>
      </c>
      <c r="F304" t="s">
        <v>628</v>
      </c>
      <c r="G304" t="s">
        <v>219</v>
      </c>
      <c r="H304" t="s">
        <v>76</v>
      </c>
      <c r="I304" t="s">
        <v>244</v>
      </c>
      <c r="J304" t="s">
        <v>150</v>
      </c>
    </row>
    <row r="305" spans="1:10" x14ac:dyDescent="0.35">
      <c r="A305" t="s">
        <v>3</v>
      </c>
      <c r="B305" t="s">
        <v>279</v>
      </c>
      <c r="C305">
        <v>1701</v>
      </c>
      <c r="D305" t="s">
        <v>358</v>
      </c>
      <c r="E305" t="s">
        <v>428</v>
      </c>
      <c r="F305" t="s">
        <v>620</v>
      </c>
      <c r="G305" t="s">
        <v>184</v>
      </c>
      <c r="H305" t="s">
        <v>76</v>
      </c>
      <c r="I305" t="s">
        <v>149</v>
      </c>
      <c r="J305" t="s">
        <v>79</v>
      </c>
    </row>
    <row r="306" spans="1:10" x14ac:dyDescent="0.35">
      <c r="A306" t="s">
        <v>3</v>
      </c>
      <c r="B306" t="s">
        <v>285</v>
      </c>
      <c r="C306">
        <v>64</v>
      </c>
      <c r="D306" t="s">
        <v>467</v>
      </c>
      <c r="E306" t="s">
        <v>230</v>
      </c>
      <c r="F306" t="s">
        <v>629</v>
      </c>
      <c r="G306" t="s">
        <v>123</v>
      </c>
      <c r="H306" t="s">
        <v>76</v>
      </c>
      <c r="I306" t="s">
        <v>96</v>
      </c>
      <c r="J306" t="s">
        <v>76</v>
      </c>
    </row>
    <row r="307" spans="1:10" x14ac:dyDescent="0.35">
      <c r="A307" t="s">
        <v>4</v>
      </c>
      <c r="B307" t="s">
        <v>267</v>
      </c>
      <c r="C307">
        <v>355</v>
      </c>
      <c r="D307" t="s">
        <v>57</v>
      </c>
      <c r="E307" t="s">
        <v>630</v>
      </c>
      <c r="F307" t="s">
        <v>631</v>
      </c>
      <c r="G307" t="s">
        <v>291</v>
      </c>
      <c r="H307" t="s">
        <v>93</v>
      </c>
      <c r="I307" t="s">
        <v>133</v>
      </c>
      <c r="J307" t="s">
        <v>138</v>
      </c>
    </row>
    <row r="308" spans="1:10" x14ac:dyDescent="0.35">
      <c r="A308" t="s">
        <v>4</v>
      </c>
      <c r="B308" t="s">
        <v>279</v>
      </c>
      <c r="C308">
        <v>2643</v>
      </c>
      <c r="D308" t="s">
        <v>345</v>
      </c>
      <c r="E308" t="s">
        <v>632</v>
      </c>
      <c r="F308" t="s">
        <v>633</v>
      </c>
      <c r="G308" t="s">
        <v>139</v>
      </c>
      <c r="H308" t="s">
        <v>107</v>
      </c>
      <c r="I308" t="s">
        <v>151</v>
      </c>
      <c r="J308" t="s">
        <v>107</v>
      </c>
    </row>
    <row r="309" spans="1:10" x14ac:dyDescent="0.35">
      <c r="A309" t="s">
        <v>4</v>
      </c>
      <c r="B309" t="s">
        <v>285</v>
      </c>
      <c r="C309">
        <v>278</v>
      </c>
      <c r="D309" t="s">
        <v>101</v>
      </c>
      <c r="E309" t="s">
        <v>634</v>
      </c>
      <c r="F309" t="s">
        <v>465</v>
      </c>
      <c r="G309" t="s">
        <v>157</v>
      </c>
      <c r="H309" t="s">
        <v>76</v>
      </c>
      <c r="I309" t="s">
        <v>149</v>
      </c>
      <c r="J309" t="s">
        <v>79</v>
      </c>
    </row>
    <row r="310" spans="1:10" x14ac:dyDescent="0.35">
      <c r="A310" t="s">
        <v>5</v>
      </c>
      <c r="B310" t="s">
        <v>267</v>
      </c>
      <c r="C310">
        <v>135</v>
      </c>
      <c r="D310" t="s">
        <v>165</v>
      </c>
      <c r="E310" t="s">
        <v>635</v>
      </c>
      <c r="F310" t="s">
        <v>636</v>
      </c>
      <c r="G310" t="s">
        <v>313</v>
      </c>
      <c r="H310" t="s">
        <v>76</v>
      </c>
      <c r="I310" t="s">
        <v>73</v>
      </c>
      <c r="J310" t="s">
        <v>76</v>
      </c>
    </row>
    <row r="311" spans="1:10" x14ac:dyDescent="0.35">
      <c r="A311" t="s">
        <v>5</v>
      </c>
      <c r="B311" t="s">
        <v>279</v>
      </c>
      <c r="C311">
        <v>2662</v>
      </c>
      <c r="D311" t="s">
        <v>153</v>
      </c>
      <c r="E311" t="s">
        <v>385</v>
      </c>
      <c r="F311" t="s">
        <v>637</v>
      </c>
      <c r="G311" t="s">
        <v>165</v>
      </c>
      <c r="H311" t="s">
        <v>76</v>
      </c>
      <c r="I311" t="s">
        <v>94</v>
      </c>
      <c r="J311" t="s">
        <v>150</v>
      </c>
    </row>
    <row r="312" spans="1:10" x14ac:dyDescent="0.35">
      <c r="A312" t="s">
        <v>5</v>
      </c>
      <c r="B312" t="s">
        <v>285</v>
      </c>
      <c r="C312">
        <v>669</v>
      </c>
      <c r="D312" t="s">
        <v>591</v>
      </c>
      <c r="E312" t="s">
        <v>451</v>
      </c>
      <c r="F312" t="s">
        <v>427</v>
      </c>
      <c r="G312" t="s">
        <v>193</v>
      </c>
      <c r="H312" t="s">
        <v>73</v>
      </c>
      <c r="I312" t="s">
        <v>77</v>
      </c>
      <c r="J312" t="s">
        <v>73</v>
      </c>
    </row>
    <row r="313" spans="1:10" x14ac:dyDescent="0.35">
      <c r="A313" t="s">
        <v>6</v>
      </c>
      <c r="B313" t="s">
        <v>267</v>
      </c>
      <c r="C313">
        <v>127</v>
      </c>
      <c r="D313" t="s">
        <v>132</v>
      </c>
      <c r="E313" t="s">
        <v>638</v>
      </c>
      <c r="F313" t="s">
        <v>639</v>
      </c>
      <c r="G313" t="s">
        <v>95</v>
      </c>
      <c r="H313" t="s">
        <v>78</v>
      </c>
      <c r="I313" t="s">
        <v>76</v>
      </c>
      <c r="J313" t="s">
        <v>105</v>
      </c>
    </row>
    <row r="314" spans="1:10" x14ac:dyDescent="0.35">
      <c r="A314" t="s">
        <v>6</v>
      </c>
      <c r="B314" t="s">
        <v>279</v>
      </c>
      <c r="C314">
        <v>1142</v>
      </c>
      <c r="D314" t="s">
        <v>359</v>
      </c>
      <c r="E314" t="s">
        <v>427</v>
      </c>
      <c r="F314" t="s">
        <v>638</v>
      </c>
      <c r="G314" t="s">
        <v>227</v>
      </c>
      <c r="H314" t="s">
        <v>150</v>
      </c>
      <c r="I314" t="s">
        <v>100</v>
      </c>
      <c r="J314" t="s">
        <v>79</v>
      </c>
    </row>
    <row r="315" spans="1:10" x14ac:dyDescent="0.35">
      <c r="A315" t="s">
        <v>6</v>
      </c>
      <c r="B315" t="s">
        <v>285</v>
      </c>
      <c r="C315">
        <v>163</v>
      </c>
      <c r="D315" t="s">
        <v>271</v>
      </c>
      <c r="E315" t="s">
        <v>544</v>
      </c>
      <c r="F315" t="s">
        <v>640</v>
      </c>
      <c r="G315" t="s">
        <v>294</v>
      </c>
      <c r="H315" t="s">
        <v>130</v>
      </c>
      <c r="I315" t="s">
        <v>151</v>
      </c>
      <c r="J315" t="s">
        <v>76</v>
      </c>
    </row>
    <row r="316" spans="1:10" x14ac:dyDescent="0.35">
      <c r="A316" t="s">
        <v>7</v>
      </c>
      <c r="B316" t="s">
        <v>267</v>
      </c>
      <c r="C316">
        <v>199</v>
      </c>
      <c r="D316" t="s">
        <v>112</v>
      </c>
      <c r="E316" t="s">
        <v>641</v>
      </c>
      <c r="F316" t="s">
        <v>642</v>
      </c>
      <c r="G316" t="s">
        <v>500</v>
      </c>
      <c r="H316" t="s">
        <v>76</v>
      </c>
      <c r="I316" t="s">
        <v>76</v>
      </c>
      <c r="J316" t="s">
        <v>76</v>
      </c>
    </row>
    <row r="317" spans="1:10" x14ac:dyDescent="0.35">
      <c r="A317" t="s">
        <v>7</v>
      </c>
      <c r="B317" t="s">
        <v>279</v>
      </c>
      <c r="C317">
        <v>2875</v>
      </c>
      <c r="D317" t="s">
        <v>12</v>
      </c>
      <c r="E317" t="s">
        <v>251</v>
      </c>
      <c r="F317" t="s">
        <v>630</v>
      </c>
      <c r="G317" t="s">
        <v>98</v>
      </c>
      <c r="H317" t="s">
        <v>107</v>
      </c>
      <c r="I317" t="s">
        <v>55</v>
      </c>
      <c r="J317" t="s">
        <v>77</v>
      </c>
    </row>
    <row r="318" spans="1:10" x14ac:dyDescent="0.35">
      <c r="A318" t="s">
        <v>7</v>
      </c>
      <c r="B318" t="s">
        <v>285</v>
      </c>
      <c r="C318">
        <v>172</v>
      </c>
      <c r="D318" t="s">
        <v>443</v>
      </c>
      <c r="E318" t="s">
        <v>346</v>
      </c>
      <c r="F318" t="s">
        <v>369</v>
      </c>
      <c r="G318" t="s">
        <v>236</v>
      </c>
      <c r="H318" t="s">
        <v>76</v>
      </c>
      <c r="I318" t="s">
        <v>74</v>
      </c>
      <c r="J318" t="s">
        <v>76</v>
      </c>
    </row>
    <row r="319" spans="1:10" x14ac:dyDescent="0.35">
      <c r="A319" t="s">
        <v>241</v>
      </c>
      <c r="B319" t="s">
        <v>267</v>
      </c>
      <c r="C319">
        <v>1080</v>
      </c>
      <c r="D319" t="s">
        <v>237</v>
      </c>
      <c r="E319" t="s">
        <v>643</v>
      </c>
      <c r="F319" t="s">
        <v>644</v>
      </c>
      <c r="G319" t="s">
        <v>297</v>
      </c>
      <c r="H319" t="s">
        <v>75</v>
      </c>
      <c r="I319" t="s">
        <v>186</v>
      </c>
      <c r="J319" t="s">
        <v>71</v>
      </c>
    </row>
    <row r="320" spans="1:10" x14ac:dyDescent="0.35">
      <c r="A320" t="s">
        <v>241</v>
      </c>
      <c r="B320" t="s">
        <v>279</v>
      </c>
      <c r="C320">
        <v>11023</v>
      </c>
      <c r="D320" t="s">
        <v>172</v>
      </c>
      <c r="E320" t="s">
        <v>446</v>
      </c>
      <c r="F320" t="s">
        <v>645</v>
      </c>
      <c r="G320" t="s">
        <v>378</v>
      </c>
      <c r="H320" t="s">
        <v>107</v>
      </c>
      <c r="I320" t="s">
        <v>93</v>
      </c>
      <c r="J320" t="s">
        <v>77</v>
      </c>
    </row>
    <row r="321" spans="1:10" x14ac:dyDescent="0.35">
      <c r="A321" t="s">
        <v>241</v>
      </c>
      <c r="B321" t="s">
        <v>285</v>
      </c>
      <c r="C321">
        <v>1346</v>
      </c>
      <c r="D321" t="s">
        <v>545</v>
      </c>
      <c r="E321" t="s">
        <v>532</v>
      </c>
      <c r="F321" t="s">
        <v>646</v>
      </c>
      <c r="G321" t="s">
        <v>202</v>
      </c>
      <c r="H321" t="s">
        <v>77</v>
      </c>
      <c r="I321" t="s">
        <v>55</v>
      </c>
      <c r="J321" t="s">
        <v>73</v>
      </c>
    </row>
    <row r="323" spans="1:10" x14ac:dyDescent="0.35">
      <c r="A323" t="s">
        <v>647</v>
      </c>
    </row>
    <row r="324" spans="1:10" x14ac:dyDescent="0.35">
      <c r="A324" t="s">
        <v>14</v>
      </c>
      <c r="B324" t="s">
        <v>461</v>
      </c>
      <c r="C324" t="s">
        <v>2</v>
      </c>
      <c r="D324" t="s">
        <v>605</v>
      </c>
      <c r="E324" t="s">
        <v>606</v>
      </c>
      <c r="F324" t="s">
        <v>607</v>
      </c>
      <c r="G324" t="s">
        <v>608</v>
      </c>
      <c r="H324" t="s">
        <v>609</v>
      </c>
      <c r="I324" t="s">
        <v>49</v>
      </c>
      <c r="J324" t="s">
        <v>50</v>
      </c>
    </row>
    <row r="325" spans="1:10" x14ac:dyDescent="0.35">
      <c r="A325" t="s">
        <v>3</v>
      </c>
      <c r="B325" t="s">
        <v>462</v>
      </c>
      <c r="C325">
        <v>1093</v>
      </c>
      <c r="D325" t="s">
        <v>574</v>
      </c>
      <c r="E325" t="s">
        <v>339</v>
      </c>
      <c r="F325" t="s">
        <v>640</v>
      </c>
      <c r="G325" t="s">
        <v>361</v>
      </c>
      <c r="H325" t="s">
        <v>76</v>
      </c>
      <c r="I325" t="s">
        <v>103</v>
      </c>
      <c r="J325" t="s">
        <v>77</v>
      </c>
    </row>
    <row r="326" spans="1:10" x14ac:dyDescent="0.35">
      <c r="A326" t="s">
        <v>3</v>
      </c>
      <c r="B326" t="s">
        <v>464</v>
      </c>
      <c r="C326">
        <v>935</v>
      </c>
      <c r="D326" t="s">
        <v>98</v>
      </c>
      <c r="E326" t="s">
        <v>178</v>
      </c>
      <c r="F326" t="s">
        <v>648</v>
      </c>
      <c r="G326" t="s">
        <v>120</v>
      </c>
      <c r="H326" t="s">
        <v>76</v>
      </c>
      <c r="I326" t="s">
        <v>62</v>
      </c>
      <c r="J326" t="s">
        <v>68</v>
      </c>
    </row>
    <row r="327" spans="1:10" x14ac:dyDescent="0.35">
      <c r="A327" t="s">
        <v>3</v>
      </c>
      <c r="B327" t="s">
        <v>468</v>
      </c>
      <c r="C327">
        <v>1</v>
      </c>
      <c r="D327" t="s">
        <v>76</v>
      </c>
      <c r="E327" t="s">
        <v>76</v>
      </c>
      <c r="F327" t="s">
        <v>395</v>
      </c>
      <c r="G327" t="s">
        <v>76</v>
      </c>
      <c r="H327" t="s">
        <v>76</v>
      </c>
      <c r="I327" t="s">
        <v>76</v>
      </c>
      <c r="J327" t="s">
        <v>76</v>
      </c>
    </row>
    <row r="328" spans="1:10" x14ac:dyDescent="0.35">
      <c r="A328" t="s">
        <v>4</v>
      </c>
      <c r="B328" t="s">
        <v>462</v>
      </c>
      <c r="C328">
        <v>1694</v>
      </c>
      <c r="D328" t="s">
        <v>148</v>
      </c>
      <c r="E328" t="s">
        <v>649</v>
      </c>
      <c r="F328" t="s">
        <v>155</v>
      </c>
      <c r="G328" t="s">
        <v>247</v>
      </c>
      <c r="H328" t="s">
        <v>73</v>
      </c>
      <c r="I328" t="s">
        <v>173</v>
      </c>
      <c r="J328" t="s">
        <v>107</v>
      </c>
    </row>
    <row r="329" spans="1:10" x14ac:dyDescent="0.35">
      <c r="A329" t="s">
        <v>4</v>
      </c>
      <c r="B329" t="s">
        <v>464</v>
      </c>
      <c r="C329">
        <v>1582</v>
      </c>
      <c r="D329" t="s">
        <v>164</v>
      </c>
      <c r="E329" t="s">
        <v>583</v>
      </c>
      <c r="F329" t="s">
        <v>650</v>
      </c>
      <c r="G329" t="s">
        <v>233</v>
      </c>
      <c r="H329" t="s">
        <v>68</v>
      </c>
      <c r="I329" t="s">
        <v>55</v>
      </c>
      <c r="J329" t="s">
        <v>71</v>
      </c>
    </row>
    <row r="330" spans="1:10" x14ac:dyDescent="0.35">
      <c r="A330" t="s">
        <v>5</v>
      </c>
      <c r="B330" t="s">
        <v>462</v>
      </c>
      <c r="C330">
        <v>1659</v>
      </c>
      <c r="D330" t="s">
        <v>517</v>
      </c>
      <c r="E330" t="s">
        <v>197</v>
      </c>
      <c r="F330" t="s">
        <v>651</v>
      </c>
      <c r="G330" t="s">
        <v>95</v>
      </c>
      <c r="H330" t="s">
        <v>107</v>
      </c>
      <c r="I330" t="s">
        <v>79</v>
      </c>
      <c r="J330" t="s">
        <v>107</v>
      </c>
    </row>
    <row r="331" spans="1:10" x14ac:dyDescent="0.35">
      <c r="A331" t="s">
        <v>5</v>
      </c>
      <c r="B331" t="s">
        <v>464</v>
      </c>
      <c r="C331">
        <v>1807</v>
      </c>
      <c r="D331" t="s">
        <v>418</v>
      </c>
      <c r="E331" t="s">
        <v>380</v>
      </c>
      <c r="F331" t="s">
        <v>652</v>
      </c>
      <c r="G331" t="s">
        <v>165</v>
      </c>
      <c r="H331" t="s">
        <v>76</v>
      </c>
      <c r="I331" t="s">
        <v>105</v>
      </c>
      <c r="J331" t="s">
        <v>105</v>
      </c>
    </row>
    <row r="332" spans="1:10" x14ac:dyDescent="0.35">
      <c r="A332" t="s">
        <v>6</v>
      </c>
      <c r="B332" t="s">
        <v>462</v>
      </c>
      <c r="C332">
        <v>906</v>
      </c>
      <c r="D332" t="s">
        <v>324</v>
      </c>
      <c r="E332" t="s">
        <v>362</v>
      </c>
      <c r="F332" t="s">
        <v>653</v>
      </c>
      <c r="G332" t="s">
        <v>277</v>
      </c>
      <c r="H332" t="s">
        <v>75</v>
      </c>
      <c r="I332" t="s">
        <v>93</v>
      </c>
      <c r="J332" t="s">
        <v>77</v>
      </c>
    </row>
    <row r="333" spans="1:10" x14ac:dyDescent="0.35">
      <c r="A333" t="s">
        <v>6</v>
      </c>
      <c r="B333" t="s">
        <v>464</v>
      </c>
      <c r="C333">
        <v>526</v>
      </c>
      <c r="D333" t="s">
        <v>135</v>
      </c>
      <c r="E333" t="s">
        <v>654</v>
      </c>
      <c r="F333" t="s">
        <v>655</v>
      </c>
      <c r="G333" t="s">
        <v>334</v>
      </c>
      <c r="H333" t="s">
        <v>72</v>
      </c>
      <c r="I333" t="s">
        <v>94</v>
      </c>
      <c r="J333" t="s">
        <v>71</v>
      </c>
    </row>
    <row r="334" spans="1:10" x14ac:dyDescent="0.35">
      <c r="A334" t="s">
        <v>7</v>
      </c>
      <c r="B334" t="s">
        <v>462</v>
      </c>
      <c r="C334">
        <v>1914</v>
      </c>
      <c r="D334" t="s">
        <v>365</v>
      </c>
      <c r="E334" t="s">
        <v>511</v>
      </c>
      <c r="F334" t="s">
        <v>656</v>
      </c>
      <c r="G334" t="s">
        <v>159</v>
      </c>
      <c r="H334" t="s">
        <v>76</v>
      </c>
      <c r="I334" t="s">
        <v>80</v>
      </c>
      <c r="J334" t="s">
        <v>77</v>
      </c>
    </row>
    <row r="335" spans="1:10" x14ac:dyDescent="0.35">
      <c r="A335" t="s">
        <v>7</v>
      </c>
      <c r="B335" t="s">
        <v>464</v>
      </c>
      <c r="C335">
        <v>1331</v>
      </c>
      <c r="D335" t="s">
        <v>195</v>
      </c>
      <c r="E335" t="s">
        <v>657</v>
      </c>
      <c r="F335" t="s">
        <v>623</v>
      </c>
      <c r="G335" t="s">
        <v>115</v>
      </c>
      <c r="H335" t="s">
        <v>107</v>
      </c>
      <c r="I335" t="s">
        <v>74</v>
      </c>
      <c r="J335" t="s">
        <v>73</v>
      </c>
    </row>
    <row r="336" spans="1:10" x14ac:dyDescent="0.35">
      <c r="A336" t="s">
        <v>7</v>
      </c>
      <c r="B336" t="s">
        <v>468</v>
      </c>
      <c r="C336">
        <v>1</v>
      </c>
      <c r="D336" t="s">
        <v>395</v>
      </c>
      <c r="E336" t="s">
        <v>76</v>
      </c>
      <c r="F336" t="s">
        <v>76</v>
      </c>
      <c r="G336" t="s">
        <v>76</v>
      </c>
      <c r="H336" t="s">
        <v>76</v>
      </c>
      <c r="I336" t="s">
        <v>76</v>
      </c>
      <c r="J336" t="s">
        <v>76</v>
      </c>
    </row>
    <row r="337" spans="1:10" x14ac:dyDescent="0.35">
      <c r="A337" t="s">
        <v>241</v>
      </c>
      <c r="B337" t="s">
        <v>462</v>
      </c>
      <c r="C337">
        <v>7266</v>
      </c>
      <c r="D337" t="s">
        <v>539</v>
      </c>
      <c r="E337" t="s">
        <v>527</v>
      </c>
      <c r="F337" t="s">
        <v>155</v>
      </c>
      <c r="G337" t="s">
        <v>182</v>
      </c>
      <c r="H337" t="s">
        <v>73</v>
      </c>
      <c r="I337" t="s">
        <v>93</v>
      </c>
      <c r="J337" t="s">
        <v>106</v>
      </c>
    </row>
    <row r="338" spans="1:10" x14ac:dyDescent="0.35">
      <c r="A338" t="s">
        <v>241</v>
      </c>
      <c r="B338" t="s">
        <v>464</v>
      </c>
      <c r="C338">
        <v>6181</v>
      </c>
      <c r="D338" t="s">
        <v>159</v>
      </c>
      <c r="E338" t="s">
        <v>651</v>
      </c>
      <c r="F338" t="s">
        <v>614</v>
      </c>
      <c r="G338" t="s">
        <v>330</v>
      </c>
      <c r="H338" t="s">
        <v>106</v>
      </c>
      <c r="I338" t="s">
        <v>55</v>
      </c>
      <c r="J338" t="s">
        <v>71</v>
      </c>
    </row>
    <row r="339" spans="1:10" x14ac:dyDescent="0.35">
      <c r="A339" t="s">
        <v>241</v>
      </c>
      <c r="B339" t="s">
        <v>468</v>
      </c>
      <c r="C339">
        <v>2</v>
      </c>
      <c r="D339" t="s">
        <v>484</v>
      </c>
      <c r="E339" t="s">
        <v>76</v>
      </c>
      <c r="F339" t="s">
        <v>483</v>
      </c>
      <c r="G339" t="s">
        <v>76</v>
      </c>
      <c r="H339" t="s">
        <v>76</v>
      </c>
      <c r="I339" t="s">
        <v>76</v>
      </c>
      <c r="J339" t="s">
        <v>76</v>
      </c>
    </row>
    <row r="341" spans="1:10" x14ac:dyDescent="0.35">
      <c r="A341" t="s">
        <v>658</v>
      </c>
    </row>
    <row r="342" spans="1:10" x14ac:dyDescent="0.35">
      <c r="A342" t="s">
        <v>14</v>
      </c>
      <c r="B342" t="s">
        <v>487</v>
      </c>
      <c r="C342" t="s">
        <v>2</v>
      </c>
      <c r="D342" t="s">
        <v>605</v>
      </c>
      <c r="E342" t="s">
        <v>606</v>
      </c>
      <c r="F342" t="s">
        <v>607</v>
      </c>
      <c r="G342" t="s">
        <v>608</v>
      </c>
      <c r="H342" t="s">
        <v>609</v>
      </c>
      <c r="I342" t="s">
        <v>49</v>
      </c>
      <c r="J342" t="s">
        <v>50</v>
      </c>
    </row>
    <row r="343" spans="1:10" x14ac:dyDescent="0.35">
      <c r="A343" t="s">
        <v>3</v>
      </c>
      <c r="B343" t="s">
        <v>488</v>
      </c>
      <c r="C343">
        <v>1119</v>
      </c>
      <c r="D343" t="s">
        <v>313</v>
      </c>
      <c r="E343" t="s">
        <v>659</v>
      </c>
      <c r="F343" t="s">
        <v>533</v>
      </c>
      <c r="G343" t="s">
        <v>373</v>
      </c>
      <c r="H343" t="s">
        <v>76</v>
      </c>
      <c r="I343" t="s">
        <v>103</v>
      </c>
      <c r="J343" t="s">
        <v>107</v>
      </c>
    </row>
    <row r="344" spans="1:10" x14ac:dyDescent="0.35">
      <c r="A344" t="s">
        <v>3</v>
      </c>
      <c r="B344" t="s">
        <v>491</v>
      </c>
      <c r="C344">
        <v>910</v>
      </c>
      <c r="D344" t="s">
        <v>524</v>
      </c>
      <c r="E344" t="s">
        <v>270</v>
      </c>
      <c r="F344" t="s">
        <v>660</v>
      </c>
      <c r="G344" t="s">
        <v>159</v>
      </c>
      <c r="H344" t="s">
        <v>76</v>
      </c>
      <c r="I344" t="s">
        <v>62</v>
      </c>
      <c r="J344" t="s">
        <v>94</v>
      </c>
    </row>
    <row r="345" spans="1:10" x14ac:dyDescent="0.35">
      <c r="A345" t="s">
        <v>4</v>
      </c>
      <c r="B345" t="s">
        <v>488</v>
      </c>
      <c r="C345">
        <v>1945</v>
      </c>
      <c r="D345" t="s">
        <v>282</v>
      </c>
      <c r="E345" t="s">
        <v>661</v>
      </c>
      <c r="F345" t="s">
        <v>662</v>
      </c>
      <c r="G345" t="s">
        <v>233</v>
      </c>
      <c r="H345" t="s">
        <v>73</v>
      </c>
      <c r="I345" t="s">
        <v>133</v>
      </c>
      <c r="J345" t="s">
        <v>68</v>
      </c>
    </row>
    <row r="346" spans="1:10" x14ac:dyDescent="0.35">
      <c r="A346" t="s">
        <v>4</v>
      </c>
      <c r="B346" t="s">
        <v>491</v>
      </c>
      <c r="C346">
        <v>1331</v>
      </c>
      <c r="D346" t="s">
        <v>220</v>
      </c>
      <c r="E346" t="s">
        <v>663</v>
      </c>
      <c r="F346" t="s">
        <v>657</v>
      </c>
      <c r="G346" t="s">
        <v>392</v>
      </c>
      <c r="H346" t="s">
        <v>68</v>
      </c>
      <c r="I346" t="s">
        <v>198</v>
      </c>
      <c r="J346" t="s">
        <v>76</v>
      </c>
    </row>
    <row r="347" spans="1:10" x14ac:dyDescent="0.35">
      <c r="A347" t="s">
        <v>5</v>
      </c>
      <c r="B347" t="s">
        <v>488</v>
      </c>
      <c r="C347">
        <v>2083</v>
      </c>
      <c r="D347" t="s">
        <v>256</v>
      </c>
      <c r="E347" t="s">
        <v>664</v>
      </c>
      <c r="F347" t="s">
        <v>637</v>
      </c>
      <c r="G347" t="s">
        <v>229</v>
      </c>
      <c r="H347" t="s">
        <v>76</v>
      </c>
      <c r="I347" t="s">
        <v>106</v>
      </c>
      <c r="J347" t="s">
        <v>75</v>
      </c>
    </row>
    <row r="348" spans="1:10" x14ac:dyDescent="0.35">
      <c r="A348" t="s">
        <v>5</v>
      </c>
      <c r="B348" t="s">
        <v>491</v>
      </c>
      <c r="C348">
        <v>1383</v>
      </c>
      <c r="D348" t="s">
        <v>333</v>
      </c>
      <c r="E348" t="s">
        <v>501</v>
      </c>
      <c r="F348" t="s">
        <v>637</v>
      </c>
      <c r="G348" t="s">
        <v>210</v>
      </c>
      <c r="H348" t="s">
        <v>73</v>
      </c>
      <c r="I348" t="s">
        <v>80</v>
      </c>
      <c r="J348" t="s">
        <v>107</v>
      </c>
    </row>
    <row r="349" spans="1:10" x14ac:dyDescent="0.35">
      <c r="A349" t="s">
        <v>6</v>
      </c>
      <c r="B349" t="s">
        <v>488</v>
      </c>
      <c r="C349">
        <v>805</v>
      </c>
      <c r="D349" t="s">
        <v>416</v>
      </c>
      <c r="E349" t="s">
        <v>420</v>
      </c>
      <c r="F349" t="s">
        <v>665</v>
      </c>
      <c r="G349" t="s">
        <v>148</v>
      </c>
      <c r="H349" t="s">
        <v>100</v>
      </c>
      <c r="I349" t="s">
        <v>138</v>
      </c>
      <c r="J349" t="s">
        <v>71</v>
      </c>
    </row>
    <row r="350" spans="1:10" x14ac:dyDescent="0.35">
      <c r="A350" t="s">
        <v>6</v>
      </c>
      <c r="B350" t="s">
        <v>491</v>
      </c>
      <c r="C350">
        <v>627</v>
      </c>
      <c r="D350" t="s">
        <v>214</v>
      </c>
      <c r="E350" t="s">
        <v>522</v>
      </c>
      <c r="F350" t="s">
        <v>508</v>
      </c>
      <c r="G350" t="s">
        <v>373</v>
      </c>
      <c r="H350" t="s">
        <v>106</v>
      </c>
      <c r="I350" t="s">
        <v>74</v>
      </c>
      <c r="J350" t="s">
        <v>106</v>
      </c>
    </row>
    <row r="351" spans="1:10" x14ac:dyDescent="0.35">
      <c r="A351" t="s">
        <v>7</v>
      </c>
      <c r="B351" t="s">
        <v>488</v>
      </c>
      <c r="C351">
        <v>1724</v>
      </c>
      <c r="D351" t="s">
        <v>158</v>
      </c>
      <c r="E351" t="s">
        <v>481</v>
      </c>
      <c r="F351" t="s">
        <v>666</v>
      </c>
      <c r="G351" t="s">
        <v>498</v>
      </c>
      <c r="H351" t="s">
        <v>107</v>
      </c>
      <c r="I351" t="s">
        <v>72</v>
      </c>
      <c r="J351" t="s">
        <v>107</v>
      </c>
    </row>
    <row r="352" spans="1:10" x14ac:dyDescent="0.35">
      <c r="A352" t="s">
        <v>7</v>
      </c>
      <c r="B352" t="s">
        <v>491</v>
      </c>
      <c r="C352">
        <v>1522</v>
      </c>
      <c r="D352" t="s">
        <v>215</v>
      </c>
      <c r="E352" t="s">
        <v>549</v>
      </c>
      <c r="F352" t="s">
        <v>465</v>
      </c>
      <c r="G352" t="s">
        <v>207</v>
      </c>
      <c r="H352" t="s">
        <v>76</v>
      </c>
      <c r="I352" t="s">
        <v>122</v>
      </c>
      <c r="J352" t="s">
        <v>79</v>
      </c>
    </row>
    <row r="353" spans="1:10" x14ac:dyDescent="0.35">
      <c r="A353" t="s">
        <v>241</v>
      </c>
      <c r="B353" t="s">
        <v>488</v>
      </c>
      <c r="C353">
        <v>7676</v>
      </c>
      <c r="D353" t="s">
        <v>447</v>
      </c>
      <c r="E353" t="s">
        <v>621</v>
      </c>
      <c r="F353" t="s">
        <v>625</v>
      </c>
      <c r="G353" t="s">
        <v>291</v>
      </c>
      <c r="H353" t="s">
        <v>106</v>
      </c>
      <c r="I353" t="s">
        <v>100</v>
      </c>
      <c r="J353" t="s">
        <v>79</v>
      </c>
    </row>
    <row r="354" spans="1:10" x14ac:dyDescent="0.35">
      <c r="A354" t="s">
        <v>241</v>
      </c>
      <c r="B354" t="s">
        <v>491</v>
      </c>
      <c r="C354">
        <v>5773</v>
      </c>
      <c r="D354" t="s">
        <v>441</v>
      </c>
      <c r="E354" t="s">
        <v>125</v>
      </c>
      <c r="F354" t="s">
        <v>667</v>
      </c>
      <c r="G354" t="s">
        <v>233</v>
      </c>
      <c r="H354" t="s">
        <v>73</v>
      </c>
      <c r="I354" t="s">
        <v>151</v>
      </c>
      <c r="J354" t="s">
        <v>77</v>
      </c>
    </row>
    <row r="356" spans="1:10" x14ac:dyDescent="0.35">
      <c r="A356" t="s">
        <v>668</v>
      </c>
    </row>
    <row r="357" spans="1:10" x14ac:dyDescent="0.35">
      <c r="A357" t="s">
        <v>14</v>
      </c>
      <c r="B357" t="s">
        <v>505</v>
      </c>
      <c r="C357" t="s">
        <v>2</v>
      </c>
      <c r="D357" t="s">
        <v>605</v>
      </c>
      <c r="E357" t="s">
        <v>606</v>
      </c>
      <c r="F357" t="s">
        <v>607</v>
      </c>
      <c r="G357" t="s">
        <v>608</v>
      </c>
      <c r="H357" t="s">
        <v>609</v>
      </c>
      <c r="I357" t="s">
        <v>49</v>
      </c>
      <c r="J357" t="s">
        <v>50</v>
      </c>
    </row>
    <row r="358" spans="1:10" x14ac:dyDescent="0.35">
      <c r="A358" t="s">
        <v>3</v>
      </c>
      <c r="B358" t="s">
        <v>506</v>
      </c>
      <c r="C358">
        <v>580</v>
      </c>
      <c r="D358" t="s">
        <v>466</v>
      </c>
      <c r="E358" t="s">
        <v>66</v>
      </c>
      <c r="F358" t="s">
        <v>432</v>
      </c>
      <c r="G358" t="s">
        <v>254</v>
      </c>
      <c r="H358" t="s">
        <v>76</v>
      </c>
      <c r="I358" t="s">
        <v>62</v>
      </c>
      <c r="J358" t="s">
        <v>76</v>
      </c>
    </row>
    <row r="359" spans="1:10" x14ac:dyDescent="0.35">
      <c r="A359" t="s">
        <v>3</v>
      </c>
      <c r="B359" t="s">
        <v>507</v>
      </c>
      <c r="C359">
        <v>538</v>
      </c>
      <c r="D359" t="s">
        <v>334</v>
      </c>
      <c r="E359" t="s">
        <v>634</v>
      </c>
      <c r="F359" t="s">
        <v>669</v>
      </c>
      <c r="G359" t="s">
        <v>458</v>
      </c>
      <c r="H359" t="s">
        <v>107</v>
      </c>
      <c r="I359" t="s">
        <v>173</v>
      </c>
      <c r="J359" t="s">
        <v>73</v>
      </c>
    </row>
    <row r="360" spans="1:10" x14ac:dyDescent="0.35">
      <c r="A360" t="s">
        <v>3</v>
      </c>
      <c r="B360" t="s">
        <v>509</v>
      </c>
      <c r="C360">
        <v>513</v>
      </c>
      <c r="D360" t="s">
        <v>497</v>
      </c>
      <c r="E360" t="s">
        <v>332</v>
      </c>
      <c r="F360" t="s">
        <v>670</v>
      </c>
      <c r="G360" t="s">
        <v>236</v>
      </c>
      <c r="H360" t="s">
        <v>76</v>
      </c>
      <c r="I360" t="s">
        <v>149</v>
      </c>
      <c r="J360" t="s">
        <v>75</v>
      </c>
    </row>
    <row r="361" spans="1:10" x14ac:dyDescent="0.35">
      <c r="A361" t="s">
        <v>3</v>
      </c>
      <c r="B361" t="s">
        <v>510</v>
      </c>
      <c r="C361">
        <v>397</v>
      </c>
      <c r="D361" t="s">
        <v>503</v>
      </c>
      <c r="E361" t="s">
        <v>365</v>
      </c>
      <c r="F361" t="s">
        <v>671</v>
      </c>
      <c r="G361" t="s">
        <v>308</v>
      </c>
      <c r="H361" t="s">
        <v>76</v>
      </c>
      <c r="I361" t="s">
        <v>57</v>
      </c>
      <c r="J361" t="s">
        <v>105</v>
      </c>
    </row>
    <row r="362" spans="1:10" x14ac:dyDescent="0.35">
      <c r="A362" t="s">
        <v>3</v>
      </c>
      <c r="B362" t="s">
        <v>50</v>
      </c>
      <c r="C362">
        <v>1</v>
      </c>
      <c r="D362" t="s">
        <v>76</v>
      </c>
      <c r="E362" t="s">
        <v>76</v>
      </c>
      <c r="F362" t="s">
        <v>395</v>
      </c>
      <c r="G362" t="s">
        <v>76</v>
      </c>
      <c r="H362" t="s">
        <v>76</v>
      </c>
      <c r="I362" t="s">
        <v>76</v>
      </c>
      <c r="J362" t="s">
        <v>76</v>
      </c>
    </row>
    <row r="363" spans="1:10" x14ac:dyDescent="0.35">
      <c r="A363" t="s">
        <v>4</v>
      </c>
      <c r="B363" t="s">
        <v>506</v>
      </c>
      <c r="C363">
        <v>924</v>
      </c>
      <c r="D363" t="s">
        <v>156</v>
      </c>
      <c r="E363" t="s">
        <v>223</v>
      </c>
      <c r="F363" t="s">
        <v>672</v>
      </c>
      <c r="G363" t="s">
        <v>416</v>
      </c>
      <c r="H363" t="s">
        <v>76</v>
      </c>
      <c r="I363" t="s">
        <v>103</v>
      </c>
      <c r="J363" t="s">
        <v>73</v>
      </c>
    </row>
    <row r="364" spans="1:10" x14ac:dyDescent="0.35">
      <c r="A364" t="s">
        <v>4</v>
      </c>
      <c r="B364" t="s">
        <v>507</v>
      </c>
      <c r="C364">
        <v>1021</v>
      </c>
      <c r="D364" t="s">
        <v>278</v>
      </c>
      <c r="E364" t="s">
        <v>673</v>
      </c>
      <c r="F364" t="s">
        <v>674</v>
      </c>
      <c r="G364" t="s">
        <v>345</v>
      </c>
      <c r="H364" t="s">
        <v>79</v>
      </c>
      <c r="I364" t="s">
        <v>93</v>
      </c>
      <c r="J364" t="s">
        <v>78</v>
      </c>
    </row>
    <row r="365" spans="1:10" x14ac:dyDescent="0.35">
      <c r="A365" t="s">
        <v>4</v>
      </c>
      <c r="B365" t="s">
        <v>509</v>
      </c>
      <c r="C365">
        <v>770</v>
      </c>
      <c r="D365" t="s">
        <v>242</v>
      </c>
      <c r="E365" t="s">
        <v>675</v>
      </c>
      <c r="F365" t="s">
        <v>343</v>
      </c>
      <c r="G365" t="s">
        <v>330</v>
      </c>
      <c r="H365" t="s">
        <v>79</v>
      </c>
      <c r="I365" t="s">
        <v>108</v>
      </c>
      <c r="J365" t="s">
        <v>76</v>
      </c>
    </row>
    <row r="366" spans="1:10" x14ac:dyDescent="0.35">
      <c r="A366" t="s">
        <v>4</v>
      </c>
      <c r="B366" t="s">
        <v>510</v>
      </c>
      <c r="C366">
        <v>561</v>
      </c>
      <c r="D366" t="s">
        <v>199</v>
      </c>
      <c r="E366" t="s">
        <v>633</v>
      </c>
      <c r="F366" t="s">
        <v>676</v>
      </c>
      <c r="G366" t="s">
        <v>182</v>
      </c>
      <c r="H366" t="s">
        <v>150</v>
      </c>
      <c r="I366" t="s">
        <v>55</v>
      </c>
      <c r="J366" t="s">
        <v>76</v>
      </c>
    </row>
    <row r="367" spans="1:10" x14ac:dyDescent="0.35">
      <c r="A367" t="s">
        <v>5</v>
      </c>
      <c r="B367" t="s">
        <v>506</v>
      </c>
      <c r="C367">
        <v>914</v>
      </c>
      <c r="D367" t="s">
        <v>377</v>
      </c>
      <c r="E367" t="s">
        <v>587</v>
      </c>
      <c r="F367" t="s">
        <v>677</v>
      </c>
      <c r="G367" t="s">
        <v>148</v>
      </c>
      <c r="H367" t="s">
        <v>76</v>
      </c>
      <c r="I367" t="s">
        <v>77</v>
      </c>
      <c r="J367" t="s">
        <v>107</v>
      </c>
    </row>
    <row r="368" spans="1:10" x14ac:dyDescent="0.35">
      <c r="A368" t="s">
        <v>5</v>
      </c>
      <c r="B368" t="s">
        <v>507</v>
      </c>
      <c r="C368">
        <v>1169</v>
      </c>
      <c r="D368" t="s">
        <v>222</v>
      </c>
      <c r="E368" t="s">
        <v>612</v>
      </c>
      <c r="F368" t="s">
        <v>167</v>
      </c>
      <c r="G368" t="s">
        <v>101</v>
      </c>
      <c r="H368" t="s">
        <v>76</v>
      </c>
      <c r="I368" t="s">
        <v>73</v>
      </c>
      <c r="J368" t="s">
        <v>80</v>
      </c>
    </row>
    <row r="369" spans="1:10" x14ac:dyDescent="0.35">
      <c r="A369" t="s">
        <v>5</v>
      </c>
      <c r="B369" t="s">
        <v>509</v>
      </c>
      <c r="C369">
        <v>745</v>
      </c>
      <c r="D369" t="s">
        <v>275</v>
      </c>
      <c r="E369" t="s">
        <v>602</v>
      </c>
      <c r="F369" t="s">
        <v>656</v>
      </c>
      <c r="G369" t="s">
        <v>367</v>
      </c>
      <c r="H369" t="s">
        <v>106</v>
      </c>
      <c r="I369" t="s">
        <v>79</v>
      </c>
      <c r="J369" t="s">
        <v>73</v>
      </c>
    </row>
    <row r="370" spans="1:10" x14ac:dyDescent="0.35">
      <c r="A370" t="s">
        <v>5</v>
      </c>
      <c r="B370" t="s">
        <v>510</v>
      </c>
      <c r="C370">
        <v>638</v>
      </c>
      <c r="D370" t="s">
        <v>214</v>
      </c>
      <c r="E370" t="s">
        <v>141</v>
      </c>
      <c r="F370" t="s">
        <v>620</v>
      </c>
      <c r="G370" t="s">
        <v>250</v>
      </c>
      <c r="H370" t="s">
        <v>76</v>
      </c>
      <c r="I370" t="s">
        <v>149</v>
      </c>
      <c r="J370" t="s">
        <v>107</v>
      </c>
    </row>
    <row r="371" spans="1:10" x14ac:dyDescent="0.35">
      <c r="A371" t="s">
        <v>6</v>
      </c>
      <c r="B371" t="s">
        <v>506</v>
      </c>
      <c r="C371">
        <v>452</v>
      </c>
      <c r="D371" t="s">
        <v>219</v>
      </c>
      <c r="E371" t="s">
        <v>677</v>
      </c>
      <c r="F371" t="s">
        <v>483</v>
      </c>
      <c r="G371" t="s">
        <v>118</v>
      </c>
      <c r="H371" t="s">
        <v>186</v>
      </c>
      <c r="I371" t="s">
        <v>138</v>
      </c>
      <c r="J371" t="s">
        <v>79</v>
      </c>
    </row>
    <row r="372" spans="1:10" x14ac:dyDescent="0.35">
      <c r="A372" t="s">
        <v>6</v>
      </c>
      <c r="B372" t="s">
        <v>507</v>
      </c>
      <c r="C372">
        <v>353</v>
      </c>
      <c r="D372" t="s">
        <v>113</v>
      </c>
      <c r="E372" t="s">
        <v>678</v>
      </c>
      <c r="F372" t="s">
        <v>679</v>
      </c>
      <c r="G372" t="s">
        <v>206</v>
      </c>
      <c r="H372" t="s">
        <v>80</v>
      </c>
      <c r="I372" t="s">
        <v>138</v>
      </c>
      <c r="J372" t="s">
        <v>94</v>
      </c>
    </row>
    <row r="373" spans="1:10" x14ac:dyDescent="0.35">
      <c r="A373" t="s">
        <v>6</v>
      </c>
      <c r="B373" t="s">
        <v>509</v>
      </c>
      <c r="C373">
        <v>454</v>
      </c>
      <c r="D373" t="s">
        <v>91</v>
      </c>
      <c r="E373" t="s">
        <v>680</v>
      </c>
      <c r="F373" t="s">
        <v>611</v>
      </c>
      <c r="G373" t="s">
        <v>242</v>
      </c>
      <c r="H373" t="s">
        <v>76</v>
      </c>
      <c r="I373" t="s">
        <v>104</v>
      </c>
      <c r="J373" t="s">
        <v>77</v>
      </c>
    </row>
    <row r="374" spans="1:10" x14ac:dyDescent="0.35">
      <c r="A374" t="s">
        <v>6</v>
      </c>
      <c r="B374" t="s">
        <v>510</v>
      </c>
      <c r="C374">
        <v>173</v>
      </c>
      <c r="D374" t="s">
        <v>11</v>
      </c>
      <c r="E374" t="s">
        <v>681</v>
      </c>
      <c r="F374" t="s">
        <v>682</v>
      </c>
      <c r="G374" t="s">
        <v>296</v>
      </c>
      <c r="H374" t="s">
        <v>78</v>
      </c>
      <c r="I374" t="s">
        <v>73</v>
      </c>
      <c r="J374" t="s">
        <v>76</v>
      </c>
    </row>
    <row r="375" spans="1:10" x14ac:dyDescent="0.35">
      <c r="A375" t="s">
        <v>7</v>
      </c>
      <c r="B375" t="s">
        <v>506</v>
      </c>
      <c r="C375">
        <v>960</v>
      </c>
      <c r="D375" t="s">
        <v>471</v>
      </c>
      <c r="E375" t="s">
        <v>258</v>
      </c>
      <c r="F375" t="s">
        <v>683</v>
      </c>
      <c r="G375" t="s">
        <v>582</v>
      </c>
      <c r="H375" t="s">
        <v>76</v>
      </c>
      <c r="I375" t="s">
        <v>63</v>
      </c>
      <c r="J375" t="s">
        <v>107</v>
      </c>
    </row>
    <row r="376" spans="1:10" x14ac:dyDescent="0.35">
      <c r="A376" t="s">
        <v>7</v>
      </c>
      <c r="B376" t="s">
        <v>507</v>
      </c>
      <c r="C376">
        <v>764</v>
      </c>
      <c r="D376" t="s">
        <v>171</v>
      </c>
      <c r="E376" t="s">
        <v>684</v>
      </c>
      <c r="F376" t="s">
        <v>685</v>
      </c>
      <c r="G376" t="s">
        <v>306</v>
      </c>
      <c r="H376" t="s">
        <v>73</v>
      </c>
      <c r="I376" t="s">
        <v>138</v>
      </c>
      <c r="J376" t="s">
        <v>76</v>
      </c>
    </row>
    <row r="377" spans="1:10" x14ac:dyDescent="0.35">
      <c r="A377" t="s">
        <v>7</v>
      </c>
      <c r="B377" t="s">
        <v>509</v>
      </c>
      <c r="C377">
        <v>954</v>
      </c>
      <c r="D377" t="s">
        <v>446</v>
      </c>
      <c r="E377" t="s">
        <v>557</v>
      </c>
      <c r="F377" t="s">
        <v>686</v>
      </c>
      <c r="G377" t="s">
        <v>202</v>
      </c>
      <c r="H377" t="s">
        <v>76</v>
      </c>
      <c r="I377" t="s">
        <v>80</v>
      </c>
      <c r="J377" t="s">
        <v>68</v>
      </c>
    </row>
    <row r="378" spans="1:10" x14ac:dyDescent="0.35">
      <c r="A378" t="s">
        <v>7</v>
      </c>
      <c r="B378" t="s">
        <v>510</v>
      </c>
      <c r="C378">
        <v>567</v>
      </c>
      <c r="D378" t="s">
        <v>319</v>
      </c>
      <c r="E378" t="s">
        <v>687</v>
      </c>
      <c r="F378" t="s">
        <v>688</v>
      </c>
      <c r="G378" t="s">
        <v>376</v>
      </c>
      <c r="H378" t="s">
        <v>76</v>
      </c>
      <c r="I378" t="s">
        <v>103</v>
      </c>
      <c r="J378" t="s">
        <v>79</v>
      </c>
    </row>
    <row r="379" spans="1:10" x14ac:dyDescent="0.35">
      <c r="A379" t="s">
        <v>7</v>
      </c>
      <c r="B379" t="s">
        <v>50</v>
      </c>
      <c r="C379">
        <v>1</v>
      </c>
      <c r="D379" t="s">
        <v>395</v>
      </c>
      <c r="E379" t="s">
        <v>76</v>
      </c>
      <c r="F379" t="s">
        <v>76</v>
      </c>
      <c r="G379" t="s">
        <v>76</v>
      </c>
      <c r="H379" t="s">
        <v>76</v>
      </c>
      <c r="I379" t="s">
        <v>76</v>
      </c>
      <c r="J379" t="s">
        <v>76</v>
      </c>
    </row>
    <row r="380" spans="1:10" x14ac:dyDescent="0.35">
      <c r="A380" t="s">
        <v>241</v>
      </c>
      <c r="B380" t="s">
        <v>506</v>
      </c>
      <c r="C380">
        <v>3830</v>
      </c>
      <c r="D380" t="s">
        <v>452</v>
      </c>
      <c r="E380" t="s">
        <v>125</v>
      </c>
      <c r="F380" t="s">
        <v>689</v>
      </c>
      <c r="G380" t="s">
        <v>139</v>
      </c>
      <c r="H380" t="s">
        <v>73</v>
      </c>
      <c r="I380" t="s">
        <v>55</v>
      </c>
      <c r="J380" t="s">
        <v>73</v>
      </c>
    </row>
    <row r="381" spans="1:10" x14ac:dyDescent="0.35">
      <c r="A381" t="s">
        <v>241</v>
      </c>
      <c r="B381" t="s">
        <v>507</v>
      </c>
      <c r="C381">
        <v>3845</v>
      </c>
      <c r="D381" t="s">
        <v>277</v>
      </c>
      <c r="E381" t="s">
        <v>690</v>
      </c>
      <c r="F381" t="s">
        <v>674</v>
      </c>
      <c r="G381" t="s">
        <v>330</v>
      </c>
      <c r="H381" t="s">
        <v>77</v>
      </c>
      <c r="I381" t="s">
        <v>72</v>
      </c>
      <c r="J381" t="s">
        <v>150</v>
      </c>
    </row>
    <row r="382" spans="1:10" x14ac:dyDescent="0.35">
      <c r="A382" t="s">
        <v>241</v>
      </c>
      <c r="B382" t="s">
        <v>509</v>
      </c>
      <c r="C382">
        <v>3436</v>
      </c>
      <c r="D382" t="s">
        <v>448</v>
      </c>
      <c r="E382" t="s">
        <v>289</v>
      </c>
      <c r="F382" t="s">
        <v>673</v>
      </c>
      <c r="G382" t="s">
        <v>229</v>
      </c>
      <c r="H382" t="s">
        <v>107</v>
      </c>
      <c r="I382" t="s">
        <v>74</v>
      </c>
      <c r="J382" t="s">
        <v>77</v>
      </c>
    </row>
    <row r="383" spans="1:10" x14ac:dyDescent="0.35">
      <c r="A383" t="s">
        <v>241</v>
      </c>
      <c r="B383" t="s">
        <v>510</v>
      </c>
      <c r="C383">
        <v>2336</v>
      </c>
      <c r="D383" t="s">
        <v>341</v>
      </c>
      <c r="E383" t="s">
        <v>492</v>
      </c>
      <c r="F383" t="s">
        <v>691</v>
      </c>
      <c r="G383" t="s">
        <v>330</v>
      </c>
      <c r="H383" t="s">
        <v>73</v>
      </c>
      <c r="I383" t="s">
        <v>104</v>
      </c>
      <c r="J383" t="s">
        <v>77</v>
      </c>
    </row>
    <row r="384" spans="1:10" x14ac:dyDescent="0.35">
      <c r="A384" t="s">
        <v>241</v>
      </c>
      <c r="B384" t="s">
        <v>50</v>
      </c>
      <c r="C384">
        <v>2</v>
      </c>
      <c r="D384" t="s">
        <v>484</v>
      </c>
      <c r="E384" t="s">
        <v>76</v>
      </c>
      <c r="F384" t="s">
        <v>483</v>
      </c>
      <c r="G384" t="s">
        <v>76</v>
      </c>
      <c r="H384" t="s">
        <v>76</v>
      </c>
      <c r="I384" t="s">
        <v>76</v>
      </c>
      <c r="J384" t="s">
        <v>76</v>
      </c>
    </row>
    <row r="386" spans="1:10" x14ac:dyDescent="0.35">
      <c r="A386" t="s">
        <v>692</v>
      </c>
    </row>
    <row r="387" spans="1:10" x14ac:dyDescent="0.35">
      <c r="A387" t="s">
        <v>14</v>
      </c>
      <c r="B387" t="s">
        <v>530</v>
      </c>
      <c r="C387" t="s">
        <v>2</v>
      </c>
      <c r="D387" t="s">
        <v>605</v>
      </c>
      <c r="E387" t="s">
        <v>606</v>
      </c>
      <c r="F387" t="s">
        <v>607</v>
      </c>
      <c r="G387" t="s">
        <v>608</v>
      </c>
      <c r="H387" t="s">
        <v>609</v>
      </c>
      <c r="I387" t="s">
        <v>49</v>
      </c>
      <c r="J387" t="s">
        <v>50</v>
      </c>
    </row>
    <row r="388" spans="1:10" x14ac:dyDescent="0.35">
      <c r="A388" t="s">
        <v>3</v>
      </c>
      <c r="B388" t="s">
        <v>531</v>
      </c>
      <c r="C388">
        <v>281</v>
      </c>
      <c r="D388" t="s">
        <v>493</v>
      </c>
      <c r="E388" t="s">
        <v>680</v>
      </c>
      <c r="F388" t="s">
        <v>666</v>
      </c>
      <c r="G388" t="s">
        <v>494</v>
      </c>
      <c r="H388" t="s">
        <v>76</v>
      </c>
      <c r="I388" t="s">
        <v>55</v>
      </c>
      <c r="J388" t="s">
        <v>106</v>
      </c>
    </row>
    <row r="389" spans="1:10" x14ac:dyDescent="0.35">
      <c r="A389" t="s">
        <v>3</v>
      </c>
      <c r="B389" t="s">
        <v>534</v>
      </c>
      <c r="C389">
        <v>759</v>
      </c>
      <c r="D389" t="s">
        <v>123</v>
      </c>
      <c r="E389" t="s">
        <v>557</v>
      </c>
      <c r="F389" t="s">
        <v>633</v>
      </c>
      <c r="G389" t="s">
        <v>207</v>
      </c>
      <c r="H389" t="s">
        <v>76</v>
      </c>
      <c r="I389" t="s">
        <v>179</v>
      </c>
      <c r="J389" t="s">
        <v>76</v>
      </c>
    </row>
    <row r="390" spans="1:10" x14ac:dyDescent="0.35">
      <c r="A390" t="s">
        <v>3</v>
      </c>
      <c r="B390" t="s">
        <v>535</v>
      </c>
      <c r="C390">
        <v>79</v>
      </c>
      <c r="D390" t="s">
        <v>252</v>
      </c>
      <c r="E390" t="s">
        <v>476</v>
      </c>
      <c r="F390" t="s">
        <v>170</v>
      </c>
      <c r="G390" t="s">
        <v>371</v>
      </c>
      <c r="H390" t="s">
        <v>76</v>
      </c>
      <c r="I390" t="s">
        <v>87</v>
      </c>
      <c r="J390" t="s">
        <v>76</v>
      </c>
    </row>
    <row r="391" spans="1:10" x14ac:dyDescent="0.35">
      <c r="A391" t="s">
        <v>3</v>
      </c>
      <c r="B391" t="s">
        <v>536</v>
      </c>
      <c r="C391">
        <v>164</v>
      </c>
      <c r="D391" t="s">
        <v>203</v>
      </c>
      <c r="E391" t="s">
        <v>558</v>
      </c>
      <c r="F391" t="s">
        <v>693</v>
      </c>
      <c r="G391" t="s">
        <v>339</v>
      </c>
      <c r="H391" t="s">
        <v>76</v>
      </c>
      <c r="I391" t="s">
        <v>163</v>
      </c>
      <c r="J391" t="s">
        <v>68</v>
      </c>
    </row>
    <row r="392" spans="1:10" x14ac:dyDescent="0.35">
      <c r="A392" t="s">
        <v>3</v>
      </c>
      <c r="B392" t="s">
        <v>538</v>
      </c>
      <c r="C392">
        <v>684</v>
      </c>
      <c r="D392" t="s">
        <v>440</v>
      </c>
      <c r="E392" t="s">
        <v>306</v>
      </c>
      <c r="F392" t="s">
        <v>694</v>
      </c>
      <c r="G392" t="s">
        <v>254</v>
      </c>
      <c r="H392" t="s">
        <v>76</v>
      </c>
      <c r="I392" t="s">
        <v>104</v>
      </c>
      <c r="J392" t="s">
        <v>78</v>
      </c>
    </row>
    <row r="393" spans="1:10" x14ac:dyDescent="0.35">
      <c r="A393" t="s">
        <v>3</v>
      </c>
      <c r="B393" t="s">
        <v>540</v>
      </c>
      <c r="C393">
        <v>62</v>
      </c>
      <c r="D393" t="s">
        <v>329</v>
      </c>
      <c r="E393" t="s">
        <v>515</v>
      </c>
      <c r="F393" t="s">
        <v>514</v>
      </c>
      <c r="G393" t="s">
        <v>8</v>
      </c>
      <c r="H393" t="s">
        <v>76</v>
      </c>
      <c r="I393" t="s">
        <v>67</v>
      </c>
      <c r="J393" t="s">
        <v>94</v>
      </c>
    </row>
    <row r="394" spans="1:10" x14ac:dyDescent="0.35">
      <c r="A394" t="s">
        <v>4</v>
      </c>
      <c r="B394" t="s">
        <v>531</v>
      </c>
      <c r="C394">
        <v>539</v>
      </c>
      <c r="D394" t="s">
        <v>217</v>
      </c>
      <c r="E394" t="s">
        <v>691</v>
      </c>
      <c r="F394" t="s">
        <v>695</v>
      </c>
      <c r="G394" t="s">
        <v>148</v>
      </c>
      <c r="H394" t="s">
        <v>77</v>
      </c>
      <c r="I394" t="s">
        <v>104</v>
      </c>
      <c r="J394" t="s">
        <v>94</v>
      </c>
    </row>
    <row r="395" spans="1:10" x14ac:dyDescent="0.35">
      <c r="A395" t="s">
        <v>4</v>
      </c>
      <c r="B395" t="s">
        <v>534</v>
      </c>
      <c r="C395">
        <v>1271</v>
      </c>
      <c r="D395" t="s">
        <v>182</v>
      </c>
      <c r="E395" t="s">
        <v>585</v>
      </c>
      <c r="F395" t="s">
        <v>625</v>
      </c>
      <c r="G395" t="s">
        <v>117</v>
      </c>
      <c r="H395" t="s">
        <v>107</v>
      </c>
      <c r="I395" t="s">
        <v>133</v>
      </c>
      <c r="J395" t="s">
        <v>77</v>
      </c>
    </row>
    <row r="396" spans="1:10" x14ac:dyDescent="0.35">
      <c r="A396" t="s">
        <v>4</v>
      </c>
      <c r="B396" t="s">
        <v>535</v>
      </c>
      <c r="C396">
        <v>135</v>
      </c>
      <c r="D396" t="s">
        <v>237</v>
      </c>
      <c r="E396" t="s">
        <v>690</v>
      </c>
      <c r="F396" t="s">
        <v>696</v>
      </c>
      <c r="G396" t="s">
        <v>296</v>
      </c>
      <c r="H396" t="s">
        <v>76</v>
      </c>
      <c r="I396" t="s">
        <v>130</v>
      </c>
      <c r="J396" t="s">
        <v>76</v>
      </c>
    </row>
    <row r="397" spans="1:10" x14ac:dyDescent="0.35">
      <c r="A397" t="s">
        <v>4</v>
      </c>
      <c r="B397" t="s">
        <v>536</v>
      </c>
      <c r="C397">
        <v>302</v>
      </c>
      <c r="D397" t="s">
        <v>307</v>
      </c>
      <c r="E397" t="s">
        <v>697</v>
      </c>
      <c r="F397" t="s">
        <v>690</v>
      </c>
      <c r="G397" t="s">
        <v>307</v>
      </c>
      <c r="H397" t="s">
        <v>74</v>
      </c>
      <c r="I397" t="s">
        <v>179</v>
      </c>
      <c r="J397" t="s">
        <v>76</v>
      </c>
    </row>
    <row r="398" spans="1:10" x14ac:dyDescent="0.35">
      <c r="A398" t="s">
        <v>4</v>
      </c>
      <c r="B398" t="s">
        <v>538</v>
      </c>
      <c r="C398">
        <v>904</v>
      </c>
      <c r="D398" t="s">
        <v>131</v>
      </c>
      <c r="E398" t="s">
        <v>514</v>
      </c>
      <c r="F398" t="s">
        <v>627</v>
      </c>
      <c r="G398" t="s">
        <v>242</v>
      </c>
      <c r="H398" t="s">
        <v>76</v>
      </c>
      <c r="I398" t="s">
        <v>122</v>
      </c>
      <c r="J398" t="s">
        <v>76</v>
      </c>
    </row>
    <row r="399" spans="1:10" x14ac:dyDescent="0.35">
      <c r="A399" t="s">
        <v>4</v>
      </c>
      <c r="B399" t="s">
        <v>540</v>
      </c>
      <c r="C399">
        <v>125</v>
      </c>
      <c r="D399" t="s">
        <v>255</v>
      </c>
      <c r="E399" t="s">
        <v>621</v>
      </c>
      <c r="F399" t="s">
        <v>698</v>
      </c>
      <c r="G399" t="s">
        <v>583</v>
      </c>
      <c r="H399" t="s">
        <v>76</v>
      </c>
      <c r="I399" t="s">
        <v>80</v>
      </c>
      <c r="J399" t="s">
        <v>76</v>
      </c>
    </row>
    <row r="400" spans="1:10" x14ac:dyDescent="0.35">
      <c r="A400" t="s">
        <v>5</v>
      </c>
      <c r="B400" t="s">
        <v>531</v>
      </c>
      <c r="C400">
        <v>649</v>
      </c>
      <c r="D400" t="s">
        <v>231</v>
      </c>
      <c r="E400" t="s">
        <v>370</v>
      </c>
      <c r="F400" t="s">
        <v>699</v>
      </c>
      <c r="G400" t="s">
        <v>82</v>
      </c>
      <c r="H400" t="s">
        <v>76</v>
      </c>
      <c r="I400" t="s">
        <v>106</v>
      </c>
      <c r="J400" t="s">
        <v>68</v>
      </c>
    </row>
    <row r="401" spans="1:10" x14ac:dyDescent="0.35">
      <c r="A401" t="s">
        <v>5</v>
      </c>
      <c r="B401" t="s">
        <v>534</v>
      </c>
      <c r="C401">
        <v>1281</v>
      </c>
      <c r="D401" t="s">
        <v>497</v>
      </c>
      <c r="E401" t="s">
        <v>700</v>
      </c>
      <c r="F401" t="s">
        <v>701</v>
      </c>
      <c r="G401" t="s">
        <v>386</v>
      </c>
      <c r="H401" t="s">
        <v>76</v>
      </c>
      <c r="I401" t="s">
        <v>106</v>
      </c>
      <c r="J401" t="s">
        <v>78</v>
      </c>
    </row>
    <row r="402" spans="1:10" x14ac:dyDescent="0.35">
      <c r="A402" t="s">
        <v>5</v>
      </c>
      <c r="B402" t="s">
        <v>535</v>
      </c>
      <c r="C402">
        <v>153</v>
      </c>
      <c r="D402" t="s">
        <v>270</v>
      </c>
      <c r="E402" t="s">
        <v>598</v>
      </c>
      <c r="F402" t="s">
        <v>677</v>
      </c>
      <c r="G402" t="s">
        <v>548</v>
      </c>
      <c r="H402" t="s">
        <v>76</v>
      </c>
      <c r="I402" t="s">
        <v>79</v>
      </c>
      <c r="J402" t="s">
        <v>76</v>
      </c>
    </row>
    <row r="403" spans="1:10" x14ac:dyDescent="0.35">
      <c r="A403" t="s">
        <v>5</v>
      </c>
      <c r="B403" t="s">
        <v>536</v>
      </c>
      <c r="C403">
        <v>316</v>
      </c>
      <c r="D403" t="s">
        <v>206</v>
      </c>
      <c r="E403" t="s">
        <v>465</v>
      </c>
      <c r="F403" t="s">
        <v>702</v>
      </c>
      <c r="G403" t="s">
        <v>409</v>
      </c>
      <c r="H403" t="s">
        <v>76</v>
      </c>
      <c r="I403" t="s">
        <v>94</v>
      </c>
      <c r="J403" t="s">
        <v>76</v>
      </c>
    </row>
    <row r="404" spans="1:10" x14ac:dyDescent="0.35">
      <c r="A404" t="s">
        <v>5</v>
      </c>
      <c r="B404" t="s">
        <v>538</v>
      </c>
      <c r="C404">
        <v>983</v>
      </c>
      <c r="D404" t="s">
        <v>549</v>
      </c>
      <c r="E404" t="s">
        <v>360</v>
      </c>
      <c r="F404" t="s">
        <v>632</v>
      </c>
      <c r="G404" t="s">
        <v>164</v>
      </c>
      <c r="H404" t="s">
        <v>73</v>
      </c>
      <c r="I404" t="s">
        <v>186</v>
      </c>
      <c r="J404" t="s">
        <v>73</v>
      </c>
    </row>
    <row r="405" spans="1:10" x14ac:dyDescent="0.35">
      <c r="A405" t="s">
        <v>5</v>
      </c>
      <c r="B405" t="s">
        <v>540</v>
      </c>
      <c r="C405">
        <v>84</v>
      </c>
      <c r="D405" t="s">
        <v>318</v>
      </c>
      <c r="E405" t="s">
        <v>702</v>
      </c>
      <c r="F405" t="s">
        <v>703</v>
      </c>
      <c r="G405" t="s">
        <v>282</v>
      </c>
      <c r="H405" t="s">
        <v>76</v>
      </c>
      <c r="I405" t="s">
        <v>76</v>
      </c>
      <c r="J405" t="s">
        <v>76</v>
      </c>
    </row>
    <row r="406" spans="1:10" x14ac:dyDescent="0.35">
      <c r="A406" t="s">
        <v>6</v>
      </c>
      <c r="B406" t="s">
        <v>531</v>
      </c>
      <c r="C406">
        <v>237</v>
      </c>
      <c r="D406" t="s">
        <v>161</v>
      </c>
      <c r="E406" t="s">
        <v>695</v>
      </c>
      <c r="F406" t="s">
        <v>704</v>
      </c>
      <c r="G406" t="s">
        <v>230</v>
      </c>
      <c r="H406" t="s">
        <v>76</v>
      </c>
      <c r="I406" t="s">
        <v>63</v>
      </c>
      <c r="J406" t="s">
        <v>76</v>
      </c>
    </row>
    <row r="407" spans="1:10" x14ac:dyDescent="0.35">
      <c r="A407" t="s">
        <v>6</v>
      </c>
      <c r="B407" t="s">
        <v>534</v>
      </c>
      <c r="C407">
        <v>510</v>
      </c>
      <c r="D407" t="s">
        <v>426</v>
      </c>
      <c r="E407" t="s">
        <v>288</v>
      </c>
      <c r="F407" t="s">
        <v>705</v>
      </c>
      <c r="G407" t="s">
        <v>317</v>
      </c>
      <c r="H407" t="s">
        <v>130</v>
      </c>
      <c r="I407" t="s">
        <v>105</v>
      </c>
      <c r="J407" t="s">
        <v>105</v>
      </c>
    </row>
    <row r="408" spans="1:10" x14ac:dyDescent="0.35">
      <c r="A408" t="s">
        <v>6</v>
      </c>
      <c r="B408" t="s">
        <v>535</v>
      </c>
      <c r="C408">
        <v>58</v>
      </c>
      <c r="D408" t="s">
        <v>166</v>
      </c>
      <c r="E408" t="s">
        <v>706</v>
      </c>
      <c r="F408" t="s">
        <v>707</v>
      </c>
      <c r="G408" t="s">
        <v>320</v>
      </c>
      <c r="H408" t="s">
        <v>130</v>
      </c>
      <c r="I408" t="s">
        <v>68</v>
      </c>
      <c r="J408" t="s">
        <v>76</v>
      </c>
    </row>
    <row r="409" spans="1:10" x14ac:dyDescent="0.35">
      <c r="A409" t="s">
        <v>6</v>
      </c>
      <c r="B409" t="s">
        <v>536</v>
      </c>
      <c r="C409">
        <v>140</v>
      </c>
      <c r="D409" t="s">
        <v>112</v>
      </c>
      <c r="E409" t="s">
        <v>431</v>
      </c>
      <c r="F409" t="s">
        <v>708</v>
      </c>
      <c r="G409" t="s">
        <v>323</v>
      </c>
      <c r="H409" t="s">
        <v>76</v>
      </c>
      <c r="I409" t="s">
        <v>71</v>
      </c>
      <c r="J409" t="s">
        <v>81</v>
      </c>
    </row>
    <row r="410" spans="1:10" x14ac:dyDescent="0.35">
      <c r="A410" t="s">
        <v>6</v>
      </c>
      <c r="B410" t="s">
        <v>538</v>
      </c>
      <c r="C410">
        <v>427</v>
      </c>
      <c r="D410" t="s">
        <v>12</v>
      </c>
      <c r="E410" t="s">
        <v>417</v>
      </c>
      <c r="F410" t="s">
        <v>709</v>
      </c>
      <c r="G410" t="s">
        <v>206</v>
      </c>
      <c r="H410" t="s">
        <v>77</v>
      </c>
      <c r="I410" t="s">
        <v>104</v>
      </c>
      <c r="J410" t="s">
        <v>76</v>
      </c>
    </row>
    <row r="411" spans="1:10" x14ac:dyDescent="0.35">
      <c r="A411" t="s">
        <v>6</v>
      </c>
      <c r="B411" t="s">
        <v>540</v>
      </c>
      <c r="C411">
        <v>60</v>
      </c>
      <c r="D411" t="s">
        <v>710</v>
      </c>
      <c r="E411" t="s">
        <v>711</v>
      </c>
      <c r="F411" t="s">
        <v>712</v>
      </c>
      <c r="G411" t="s">
        <v>352</v>
      </c>
      <c r="H411" t="s">
        <v>76</v>
      </c>
      <c r="I411" t="s">
        <v>78</v>
      </c>
      <c r="J411" t="s">
        <v>76</v>
      </c>
    </row>
    <row r="412" spans="1:10" x14ac:dyDescent="0.35">
      <c r="A412" t="s">
        <v>7</v>
      </c>
      <c r="B412" t="s">
        <v>531</v>
      </c>
      <c r="C412">
        <v>447</v>
      </c>
      <c r="D412" t="s">
        <v>205</v>
      </c>
      <c r="E412" t="s">
        <v>620</v>
      </c>
      <c r="F412" t="s">
        <v>713</v>
      </c>
      <c r="G412" t="s">
        <v>714</v>
      </c>
      <c r="H412" t="s">
        <v>76</v>
      </c>
      <c r="I412" t="s">
        <v>81</v>
      </c>
      <c r="J412" t="s">
        <v>107</v>
      </c>
    </row>
    <row r="413" spans="1:10" x14ac:dyDescent="0.35">
      <c r="A413" t="s">
        <v>7</v>
      </c>
      <c r="B413" t="s">
        <v>534</v>
      </c>
      <c r="C413">
        <v>1084</v>
      </c>
      <c r="D413" t="s">
        <v>301</v>
      </c>
      <c r="E413" t="s">
        <v>546</v>
      </c>
      <c r="F413" t="s">
        <v>715</v>
      </c>
      <c r="G413" t="s">
        <v>371</v>
      </c>
      <c r="H413" t="s">
        <v>73</v>
      </c>
      <c r="I413" t="s">
        <v>63</v>
      </c>
      <c r="J413" t="s">
        <v>107</v>
      </c>
    </row>
    <row r="414" spans="1:10" x14ac:dyDescent="0.35">
      <c r="A414" t="s">
        <v>7</v>
      </c>
      <c r="B414" t="s">
        <v>535</v>
      </c>
      <c r="C414">
        <v>193</v>
      </c>
      <c r="D414" t="s">
        <v>152</v>
      </c>
      <c r="E414" t="s">
        <v>380</v>
      </c>
      <c r="F414" t="s">
        <v>716</v>
      </c>
      <c r="G414" t="s">
        <v>190</v>
      </c>
      <c r="H414" t="s">
        <v>76</v>
      </c>
      <c r="I414" t="s">
        <v>94</v>
      </c>
      <c r="J414" t="s">
        <v>76</v>
      </c>
    </row>
    <row r="415" spans="1:10" x14ac:dyDescent="0.35">
      <c r="A415" t="s">
        <v>7</v>
      </c>
      <c r="B415" t="s">
        <v>536</v>
      </c>
      <c r="C415">
        <v>345</v>
      </c>
      <c r="D415" t="s">
        <v>392</v>
      </c>
      <c r="E415" t="s">
        <v>343</v>
      </c>
      <c r="F415" t="s">
        <v>717</v>
      </c>
      <c r="G415" t="s">
        <v>471</v>
      </c>
      <c r="H415" t="s">
        <v>76</v>
      </c>
      <c r="I415" t="s">
        <v>122</v>
      </c>
      <c r="J415" t="s">
        <v>68</v>
      </c>
    </row>
    <row r="416" spans="1:10" x14ac:dyDescent="0.35">
      <c r="A416" t="s">
        <v>7</v>
      </c>
      <c r="B416" t="s">
        <v>538</v>
      </c>
      <c r="C416">
        <v>1022</v>
      </c>
      <c r="D416" t="s">
        <v>354</v>
      </c>
      <c r="E416" t="s">
        <v>425</v>
      </c>
      <c r="F416" t="s">
        <v>718</v>
      </c>
      <c r="G416" t="s">
        <v>168</v>
      </c>
      <c r="H416" t="s">
        <v>76</v>
      </c>
      <c r="I416" t="s">
        <v>151</v>
      </c>
      <c r="J416" t="s">
        <v>79</v>
      </c>
    </row>
    <row r="417" spans="1:10" x14ac:dyDescent="0.35">
      <c r="A417" t="s">
        <v>7</v>
      </c>
      <c r="B417" t="s">
        <v>540</v>
      </c>
      <c r="C417">
        <v>155</v>
      </c>
      <c r="D417" t="s">
        <v>428</v>
      </c>
      <c r="E417" t="s">
        <v>178</v>
      </c>
      <c r="F417" t="s">
        <v>719</v>
      </c>
      <c r="G417" t="s">
        <v>206</v>
      </c>
      <c r="H417" t="s">
        <v>76</v>
      </c>
      <c r="I417" t="s">
        <v>63</v>
      </c>
      <c r="J417" t="s">
        <v>79</v>
      </c>
    </row>
    <row r="418" spans="1:10" x14ac:dyDescent="0.35">
      <c r="A418" t="s">
        <v>241</v>
      </c>
      <c r="B418" t="s">
        <v>531</v>
      </c>
      <c r="C418">
        <v>2153</v>
      </c>
      <c r="D418" t="s">
        <v>11</v>
      </c>
      <c r="E418" t="s">
        <v>640</v>
      </c>
      <c r="F418" t="s">
        <v>720</v>
      </c>
      <c r="G418" t="s">
        <v>66</v>
      </c>
      <c r="H418" t="s">
        <v>107</v>
      </c>
      <c r="I418" t="s">
        <v>80</v>
      </c>
      <c r="J418" t="s">
        <v>79</v>
      </c>
    </row>
    <row r="419" spans="1:10" x14ac:dyDescent="0.35">
      <c r="A419" t="s">
        <v>241</v>
      </c>
      <c r="B419" t="s">
        <v>534</v>
      </c>
      <c r="C419">
        <v>4905</v>
      </c>
      <c r="D419" t="s">
        <v>545</v>
      </c>
      <c r="E419" t="s">
        <v>459</v>
      </c>
      <c r="F419" t="s">
        <v>721</v>
      </c>
      <c r="G419" t="s">
        <v>148</v>
      </c>
      <c r="H419" t="s">
        <v>77</v>
      </c>
      <c r="I419" t="s">
        <v>80</v>
      </c>
      <c r="J419" t="s">
        <v>79</v>
      </c>
    </row>
    <row r="420" spans="1:10" x14ac:dyDescent="0.35">
      <c r="A420" t="s">
        <v>241</v>
      </c>
      <c r="B420" t="s">
        <v>535</v>
      </c>
      <c r="C420">
        <v>618</v>
      </c>
      <c r="D420" t="s">
        <v>378</v>
      </c>
      <c r="E420" t="s">
        <v>718</v>
      </c>
      <c r="F420" t="s">
        <v>706</v>
      </c>
      <c r="G420" t="s">
        <v>90</v>
      </c>
      <c r="H420" t="s">
        <v>106</v>
      </c>
      <c r="I420" t="s">
        <v>186</v>
      </c>
      <c r="J420" t="s">
        <v>76</v>
      </c>
    </row>
    <row r="421" spans="1:10" x14ac:dyDescent="0.35">
      <c r="A421" t="s">
        <v>241</v>
      </c>
      <c r="B421" t="s">
        <v>536</v>
      </c>
      <c r="C421">
        <v>1267</v>
      </c>
      <c r="D421" t="s">
        <v>352</v>
      </c>
      <c r="E421" t="s">
        <v>420</v>
      </c>
      <c r="F421" t="s">
        <v>722</v>
      </c>
      <c r="G421" t="s">
        <v>426</v>
      </c>
      <c r="H421" t="s">
        <v>68</v>
      </c>
      <c r="I421" t="s">
        <v>198</v>
      </c>
      <c r="J421" t="s">
        <v>77</v>
      </c>
    </row>
    <row r="422" spans="1:10" x14ac:dyDescent="0.35">
      <c r="A422" t="s">
        <v>241</v>
      </c>
      <c r="B422" t="s">
        <v>538</v>
      </c>
      <c r="C422">
        <v>4020</v>
      </c>
      <c r="D422" t="s">
        <v>528</v>
      </c>
      <c r="E422" t="s">
        <v>500</v>
      </c>
      <c r="F422" t="s">
        <v>661</v>
      </c>
      <c r="G422" t="s">
        <v>269</v>
      </c>
      <c r="H422" t="s">
        <v>107</v>
      </c>
      <c r="I422" t="s">
        <v>122</v>
      </c>
      <c r="J422" t="s">
        <v>77</v>
      </c>
    </row>
    <row r="423" spans="1:10" x14ac:dyDescent="0.35">
      <c r="A423" t="s">
        <v>241</v>
      </c>
      <c r="B423" t="s">
        <v>540</v>
      </c>
      <c r="C423">
        <v>486</v>
      </c>
      <c r="D423" t="s">
        <v>337</v>
      </c>
      <c r="E423" t="s">
        <v>259</v>
      </c>
      <c r="F423" t="s">
        <v>537</v>
      </c>
      <c r="G423" t="s">
        <v>339</v>
      </c>
      <c r="H423" t="s">
        <v>76</v>
      </c>
      <c r="I423" t="s">
        <v>74</v>
      </c>
      <c r="J423" t="s">
        <v>106</v>
      </c>
    </row>
    <row r="425" spans="1:10" x14ac:dyDescent="0.35">
      <c r="A425" t="s">
        <v>723</v>
      </c>
    </row>
    <row r="426" spans="1:10" x14ac:dyDescent="0.35">
      <c r="A426" t="s">
        <v>14</v>
      </c>
      <c r="B426" t="s">
        <v>565</v>
      </c>
      <c r="C426" t="s">
        <v>2</v>
      </c>
      <c r="D426" t="s">
        <v>605</v>
      </c>
      <c r="E426" t="s">
        <v>606</v>
      </c>
      <c r="F426" t="s">
        <v>607</v>
      </c>
      <c r="G426" t="s">
        <v>608</v>
      </c>
      <c r="H426" t="s">
        <v>609</v>
      </c>
      <c r="I426" t="s">
        <v>49</v>
      </c>
      <c r="J426" t="s">
        <v>50</v>
      </c>
    </row>
    <row r="427" spans="1:10" x14ac:dyDescent="0.35">
      <c r="A427" t="s">
        <v>3</v>
      </c>
      <c r="B427" t="s">
        <v>566</v>
      </c>
      <c r="C427">
        <v>153</v>
      </c>
      <c r="D427" t="s">
        <v>194</v>
      </c>
      <c r="E427" t="s">
        <v>522</v>
      </c>
      <c r="F427" t="s">
        <v>724</v>
      </c>
      <c r="G427" t="s">
        <v>392</v>
      </c>
      <c r="H427" t="s">
        <v>76</v>
      </c>
      <c r="I427" t="s">
        <v>137</v>
      </c>
      <c r="J427" t="s">
        <v>76</v>
      </c>
    </row>
    <row r="428" spans="1:10" x14ac:dyDescent="0.35">
      <c r="A428" t="s">
        <v>3</v>
      </c>
      <c r="B428" t="s">
        <v>569</v>
      </c>
      <c r="C428">
        <v>934</v>
      </c>
      <c r="D428" t="s">
        <v>582</v>
      </c>
      <c r="E428" t="s">
        <v>368</v>
      </c>
      <c r="F428" t="s">
        <v>465</v>
      </c>
      <c r="G428" t="s">
        <v>347</v>
      </c>
      <c r="H428" t="s">
        <v>76</v>
      </c>
      <c r="I428" t="s">
        <v>103</v>
      </c>
      <c r="J428" t="s">
        <v>107</v>
      </c>
    </row>
    <row r="429" spans="1:10" x14ac:dyDescent="0.35">
      <c r="A429" t="s">
        <v>3</v>
      </c>
      <c r="B429" t="s">
        <v>570</v>
      </c>
      <c r="C429">
        <v>32</v>
      </c>
      <c r="D429" t="s">
        <v>160</v>
      </c>
      <c r="E429" t="s">
        <v>187</v>
      </c>
      <c r="F429" t="s">
        <v>701</v>
      </c>
      <c r="G429" t="s">
        <v>160</v>
      </c>
      <c r="H429" t="s">
        <v>76</v>
      </c>
      <c r="I429" t="s">
        <v>76</v>
      </c>
      <c r="J429" t="s">
        <v>76</v>
      </c>
    </row>
    <row r="430" spans="1:10" x14ac:dyDescent="0.35">
      <c r="A430" t="s">
        <v>3</v>
      </c>
      <c r="B430" t="s">
        <v>571</v>
      </c>
      <c r="C430">
        <v>111</v>
      </c>
      <c r="D430" t="s">
        <v>231</v>
      </c>
      <c r="E430" t="s">
        <v>646</v>
      </c>
      <c r="F430" t="s">
        <v>725</v>
      </c>
      <c r="G430" t="s">
        <v>341</v>
      </c>
      <c r="H430" t="s">
        <v>76</v>
      </c>
      <c r="I430" t="s">
        <v>194</v>
      </c>
      <c r="J430" t="s">
        <v>80</v>
      </c>
    </row>
    <row r="431" spans="1:10" x14ac:dyDescent="0.35">
      <c r="A431" t="s">
        <v>3</v>
      </c>
      <c r="B431" t="s">
        <v>572</v>
      </c>
      <c r="C431">
        <v>767</v>
      </c>
      <c r="D431" t="s">
        <v>518</v>
      </c>
      <c r="E431" t="s">
        <v>503</v>
      </c>
      <c r="F431" t="s">
        <v>726</v>
      </c>
      <c r="G431" t="s">
        <v>373</v>
      </c>
      <c r="H431" t="s">
        <v>76</v>
      </c>
      <c r="I431" t="s">
        <v>86</v>
      </c>
      <c r="J431" t="s">
        <v>75</v>
      </c>
    </row>
    <row r="432" spans="1:10" x14ac:dyDescent="0.35">
      <c r="A432" t="s">
        <v>3</v>
      </c>
      <c r="B432" t="s">
        <v>573</v>
      </c>
      <c r="C432">
        <v>32</v>
      </c>
      <c r="D432" t="s">
        <v>158</v>
      </c>
      <c r="E432" t="s">
        <v>307</v>
      </c>
      <c r="F432" t="s">
        <v>583</v>
      </c>
      <c r="G432" t="s">
        <v>452</v>
      </c>
      <c r="H432" t="s">
        <v>76</v>
      </c>
      <c r="I432" t="s">
        <v>157</v>
      </c>
      <c r="J432" t="s">
        <v>76</v>
      </c>
    </row>
    <row r="433" spans="1:10" x14ac:dyDescent="0.35">
      <c r="A433" t="s">
        <v>4</v>
      </c>
      <c r="B433" t="s">
        <v>566</v>
      </c>
      <c r="C433">
        <v>213</v>
      </c>
      <c r="D433" t="s">
        <v>179</v>
      </c>
      <c r="E433" t="s">
        <v>223</v>
      </c>
      <c r="F433" t="s">
        <v>727</v>
      </c>
      <c r="G433" t="s">
        <v>61</v>
      </c>
      <c r="H433" t="s">
        <v>63</v>
      </c>
      <c r="I433" t="s">
        <v>70</v>
      </c>
      <c r="J433" t="s">
        <v>122</v>
      </c>
    </row>
    <row r="434" spans="1:10" x14ac:dyDescent="0.35">
      <c r="A434" t="s">
        <v>4</v>
      </c>
      <c r="B434" t="s">
        <v>569</v>
      </c>
      <c r="C434">
        <v>1578</v>
      </c>
      <c r="D434" t="s">
        <v>95</v>
      </c>
      <c r="E434" t="s">
        <v>465</v>
      </c>
      <c r="F434" t="s">
        <v>705</v>
      </c>
      <c r="G434" t="s">
        <v>344</v>
      </c>
      <c r="H434" t="s">
        <v>76</v>
      </c>
      <c r="I434" t="s">
        <v>55</v>
      </c>
      <c r="J434" t="s">
        <v>107</v>
      </c>
    </row>
    <row r="435" spans="1:10" x14ac:dyDescent="0.35">
      <c r="A435" t="s">
        <v>4</v>
      </c>
      <c r="B435" t="s">
        <v>570</v>
      </c>
      <c r="C435">
        <v>154</v>
      </c>
      <c r="D435" t="s">
        <v>166</v>
      </c>
      <c r="E435" t="s">
        <v>484</v>
      </c>
      <c r="F435" t="s">
        <v>728</v>
      </c>
      <c r="G435" t="s">
        <v>157</v>
      </c>
      <c r="H435" t="s">
        <v>76</v>
      </c>
      <c r="I435" t="s">
        <v>163</v>
      </c>
      <c r="J435" t="s">
        <v>150</v>
      </c>
    </row>
    <row r="436" spans="1:10" x14ac:dyDescent="0.35">
      <c r="A436" t="s">
        <v>4</v>
      </c>
      <c r="B436" t="s">
        <v>571</v>
      </c>
      <c r="C436">
        <v>142</v>
      </c>
      <c r="D436" t="s">
        <v>88</v>
      </c>
      <c r="E436" t="s">
        <v>729</v>
      </c>
      <c r="F436" t="s">
        <v>60</v>
      </c>
      <c r="G436" t="s">
        <v>539</v>
      </c>
      <c r="H436" t="s">
        <v>198</v>
      </c>
      <c r="I436" t="s">
        <v>186</v>
      </c>
      <c r="J436" t="s">
        <v>76</v>
      </c>
    </row>
    <row r="437" spans="1:10" x14ac:dyDescent="0.35">
      <c r="A437" t="s">
        <v>4</v>
      </c>
      <c r="B437" t="s">
        <v>572</v>
      </c>
      <c r="C437">
        <v>1065</v>
      </c>
      <c r="D437" t="s">
        <v>392</v>
      </c>
      <c r="E437" t="s">
        <v>482</v>
      </c>
      <c r="F437" t="s">
        <v>561</v>
      </c>
      <c r="G437" t="s">
        <v>392</v>
      </c>
      <c r="H437" t="s">
        <v>73</v>
      </c>
      <c r="I437" t="s">
        <v>86</v>
      </c>
      <c r="J437" t="s">
        <v>76</v>
      </c>
    </row>
    <row r="438" spans="1:10" x14ac:dyDescent="0.35">
      <c r="A438" t="s">
        <v>4</v>
      </c>
      <c r="B438" t="s">
        <v>573</v>
      </c>
      <c r="C438">
        <v>124</v>
      </c>
      <c r="D438" t="s">
        <v>269</v>
      </c>
      <c r="E438" t="s">
        <v>627</v>
      </c>
      <c r="F438" t="s">
        <v>380</v>
      </c>
      <c r="G438" t="s">
        <v>157</v>
      </c>
      <c r="H438" t="s">
        <v>76</v>
      </c>
      <c r="I438" t="s">
        <v>63</v>
      </c>
      <c r="J438" t="s">
        <v>76</v>
      </c>
    </row>
    <row r="439" spans="1:10" x14ac:dyDescent="0.35">
      <c r="A439" t="s">
        <v>5</v>
      </c>
      <c r="B439" t="s">
        <v>566</v>
      </c>
      <c r="C439">
        <v>89</v>
      </c>
      <c r="D439" t="s">
        <v>252</v>
      </c>
      <c r="E439" t="s">
        <v>730</v>
      </c>
      <c r="F439" t="s">
        <v>731</v>
      </c>
      <c r="G439" t="s">
        <v>113</v>
      </c>
      <c r="H439" t="s">
        <v>76</v>
      </c>
      <c r="I439" t="s">
        <v>76</v>
      </c>
      <c r="J439" t="s">
        <v>76</v>
      </c>
    </row>
    <row r="440" spans="1:10" x14ac:dyDescent="0.35">
      <c r="A440" t="s">
        <v>5</v>
      </c>
      <c r="B440" t="s">
        <v>569</v>
      </c>
      <c r="C440">
        <v>1595</v>
      </c>
      <c r="D440" t="s">
        <v>391</v>
      </c>
      <c r="E440" t="s">
        <v>627</v>
      </c>
      <c r="F440" t="s">
        <v>637</v>
      </c>
      <c r="G440" t="s">
        <v>320</v>
      </c>
      <c r="H440" t="s">
        <v>76</v>
      </c>
      <c r="I440" t="s">
        <v>106</v>
      </c>
      <c r="J440" t="s">
        <v>105</v>
      </c>
    </row>
    <row r="441" spans="1:10" x14ac:dyDescent="0.35">
      <c r="A441" t="s">
        <v>5</v>
      </c>
      <c r="B441" t="s">
        <v>570</v>
      </c>
      <c r="C441">
        <v>399</v>
      </c>
      <c r="D441" t="s">
        <v>463</v>
      </c>
      <c r="E441" t="s">
        <v>190</v>
      </c>
      <c r="F441" t="s">
        <v>732</v>
      </c>
      <c r="G441" t="s">
        <v>206</v>
      </c>
      <c r="H441" t="s">
        <v>107</v>
      </c>
      <c r="I441" t="s">
        <v>77</v>
      </c>
      <c r="J441" t="s">
        <v>77</v>
      </c>
    </row>
    <row r="442" spans="1:10" x14ac:dyDescent="0.35">
      <c r="A442" t="s">
        <v>5</v>
      </c>
      <c r="B442" t="s">
        <v>571</v>
      </c>
      <c r="C442">
        <v>46</v>
      </c>
      <c r="D442" t="s">
        <v>186</v>
      </c>
      <c r="E442" t="s">
        <v>733</v>
      </c>
      <c r="F442" t="s">
        <v>734</v>
      </c>
      <c r="G442" t="s">
        <v>472</v>
      </c>
      <c r="H442" t="s">
        <v>76</v>
      </c>
      <c r="I442" t="s">
        <v>150</v>
      </c>
      <c r="J442" t="s">
        <v>76</v>
      </c>
    </row>
    <row r="443" spans="1:10" x14ac:dyDescent="0.35">
      <c r="A443" t="s">
        <v>5</v>
      </c>
      <c r="B443" t="s">
        <v>572</v>
      </c>
      <c r="C443">
        <v>1067</v>
      </c>
      <c r="D443" t="s">
        <v>358</v>
      </c>
      <c r="E443" t="s">
        <v>735</v>
      </c>
      <c r="F443" t="s">
        <v>155</v>
      </c>
      <c r="G443" t="s">
        <v>116</v>
      </c>
      <c r="H443" t="s">
        <v>107</v>
      </c>
      <c r="I443" t="s">
        <v>93</v>
      </c>
      <c r="J443" t="s">
        <v>73</v>
      </c>
    </row>
    <row r="444" spans="1:10" x14ac:dyDescent="0.35">
      <c r="A444" t="s">
        <v>5</v>
      </c>
      <c r="B444" t="s">
        <v>573</v>
      </c>
      <c r="C444">
        <v>270</v>
      </c>
      <c r="D444" t="s">
        <v>303</v>
      </c>
      <c r="E444" t="s">
        <v>710</v>
      </c>
      <c r="F444" t="s">
        <v>736</v>
      </c>
      <c r="G444" t="s">
        <v>157</v>
      </c>
      <c r="H444" t="s">
        <v>77</v>
      </c>
      <c r="I444" t="s">
        <v>68</v>
      </c>
      <c r="J444" t="s">
        <v>76</v>
      </c>
    </row>
    <row r="445" spans="1:10" x14ac:dyDescent="0.35">
      <c r="A445" t="s">
        <v>6</v>
      </c>
      <c r="B445" t="s">
        <v>566</v>
      </c>
      <c r="C445">
        <v>71</v>
      </c>
      <c r="D445" t="s">
        <v>237</v>
      </c>
      <c r="E445" t="s">
        <v>737</v>
      </c>
      <c r="F445" t="s">
        <v>738</v>
      </c>
      <c r="G445" t="s">
        <v>309</v>
      </c>
      <c r="H445" t="s">
        <v>76</v>
      </c>
      <c r="I445" t="s">
        <v>76</v>
      </c>
      <c r="J445" t="s">
        <v>76</v>
      </c>
    </row>
    <row r="446" spans="1:10" x14ac:dyDescent="0.35">
      <c r="A446" t="s">
        <v>6</v>
      </c>
      <c r="B446" t="s">
        <v>569</v>
      </c>
      <c r="C446">
        <v>642</v>
      </c>
      <c r="D446" t="s">
        <v>364</v>
      </c>
      <c r="E446" t="s">
        <v>473</v>
      </c>
      <c r="F446" t="s">
        <v>739</v>
      </c>
      <c r="G446" t="s">
        <v>129</v>
      </c>
      <c r="H446" t="s">
        <v>72</v>
      </c>
      <c r="I446" t="s">
        <v>72</v>
      </c>
      <c r="J446" t="s">
        <v>94</v>
      </c>
    </row>
    <row r="447" spans="1:10" x14ac:dyDescent="0.35">
      <c r="A447" t="s">
        <v>6</v>
      </c>
      <c r="B447" t="s">
        <v>570</v>
      </c>
      <c r="C447">
        <v>92</v>
      </c>
      <c r="D447" t="s">
        <v>550</v>
      </c>
      <c r="E447" t="s">
        <v>402</v>
      </c>
      <c r="F447" t="s">
        <v>521</v>
      </c>
      <c r="G447" t="s">
        <v>294</v>
      </c>
      <c r="H447" t="s">
        <v>216</v>
      </c>
      <c r="I447" t="s">
        <v>72</v>
      </c>
      <c r="J447" t="s">
        <v>76</v>
      </c>
    </row>
    <row r="448" spans="1:10" x14ac:dyDescent="0.35">
      <c r="A448" t="s">
        <v>6</v>
      </c>
      <c r="B448" t="s">
        <v>571</v>
      </c>
      <c r="C448">
        <v>56</v>
      </c>
      <c r="D448" t="s">
        <v>164</v>
      </c>
      <c r="E448" t="s">
        <v>553</v>
      </c>
      <c r="F448" t="s">
        <v>740</v>
      </c>
      <c r="G448" t="s">
        <v>409</v>
      </c>
      <c r="H448" t="s">
        <v>198</v>
      </c>
      <c r="I448" t="s">
        <v>76</v>
      </c>
      <c r="J448" t="s">
        <v>130</v>
      </c>
    </row>
    <row r="449" spans="1:10" x14ac:dyDescent="0.35">
      <c r="A449" t="s">
        <v>6</v>
      </c>
      <c r="B449" t="s">
        <v>572</v>
      </c>
      <c r="C449">
        <v>500</v>
      </c>
      <c r="D449" t="s">
        <v>358</v>
      </c>
      <c r="E449" t="s">
        <v>585</v>
      </c>
      <c r="F449" t="s">
        <v>741</v>
      </c>
      <c r="G449" t="s">
        <v>182</v>
      </c>
      <c r="H449" t="s">
        <v>76</v>
      </c>
      <c r="I449" t="s">
        <v>142</v>
      </c>
      <c r="J449" t="s">
        <v>76</v>
      </c>
    </row>
    <row r="450" spans="1:10" x14ac:dyDescent="0.35">
      <c r="A450" t="s">
        <v>6</v>
      </c>
      <c r="B450" t="s">
        <v>573</v>
      </c>
      <c r="C450">
        <v>71</v>
      </c>
      <c r="D450" t="s">
        <v>270</v>
      </c>
      <c r="E450" t="s">
        <v>495</v>
      </c>
      <c r="F450" t="s">
        <v>742</v>
      </c>
      <c r="G450" t="s">
        <v>294</v>
      </c>
      <c r="H450" t="s">
        <v>76</v>
      </c>
      <c r="I450" t="s">
        <v>70</v>
      </c>
      <c r="J450" t="s">
        <v>76</v>
      </c>
    </row>
    <row r="451" spans="1:10" x14ac:dyDescent="0.35">
      <c r="A451" t="s">
        <v>7</v>
      </c>
      <c r="B451" t="s">
        <v>566</v>
      </c>
      <c r="C451">
        <v>129</v>
      </c>
      <c r="D451" t="s">
        <v>161</v>
      </c>
      <c r="E451" t="s">
        <v>743</v>
      </c>
      <c r="F451" t="s">
        <v>744</v>
      </c>
      <c r="G451" t="s">
        <v>414</v>
      </c>
      <c r="H451" t="s">
        <v>76</v>
      </c>
      <c r="I451" t="s">
        <v>76</v>
      </c>
      <c r="J451" t="s">
        <v>76</v>
      </c>
    </row>
    <row r="452" spans="1:10" x14ac:dyDescent="0.35">
      <c r="A452" t="s">
        <v>7</v>
      </c>
      <c r="B452" t="s">
        <v>569</v>
      </c>
      <c r="C452">
        <v>1489</v>
      </c>
      <c r="D452" t="s">
        <v>453</v>
      </c>
      <c r="E452" t="s">
        <v>745</v>
      </c>
      <c r="F452" t="s">
        <v>695</v>
      </c>
      <c r="G452" t="s">
        <v>324</v>
      </c>
      <c r="H452" t="s">
        <v>107</v>
      </c>
      <c r="I452" t="s">
        <v>72</v>
      </c>
      <c r="J452" t="s">
        <v>107</v>
      </c>
    </row>
    <row r="453" spans="1:10" x14ac:dyDescent="0.35">
      <c r="A453" t="s">
        <v>7</v>
      </c>
      <c r="B453" t="s">
        <v>570</v>
      </c>
      <c r="C453">
        <v>106</v>
      </c>
      <c r="D453" t="s">
        <v>601</v>
      </c>
      <c r="E453" t="s">
        <v>490</v>
      </c>
      <c r="F453" t="s">
        <v>746</v>
      </c>
      <c r="G453" t="s">
        <v>120</v>
      </c>
      <c r="H453" t="s">
        <v>76</v>
      </c>
      <c r="I453" t="s">
        <v>149</v>
      </c>
      <c r="J453" t="s">
        <v>76</v>
      </c>
    </row>
    <row r="454" spans="1:10" x14ac:dyDescent="0.35">
      <c r="A454" t="s">
        <v>7</v>
      </c>
      <c r="B454" t="s">
        <v>571</v>
      </c>
      <c r="C454">
        <v>70</v>
      </c>
      <c r="D454" t="s">
        <v>205</v>
      </c>
      <c r="E454" t="s">
        <v>553</v>
      </c>
      <c r="F454" t="s">
        <v>725</v>
      </c>
      <c r="G454" t="s">
        <v>394</v>
      </c>
      <c r="H454" t="s">
        <v>76</v>
      </c>
      <c r="I454" t="s">
        <v>76</v>
      </c>
      <c r="J454" t="s">
        <v>76</v>
      </c>
    </row>
    <row r="455" spans="1:10" x14ac:dyDescent="0.35">
      <c r="A455" t="s">
        <v>7</v>
      </c>
      <c r="B455" t="s">
        <v>572</v>
      </c>
      <c r="C455">
        <v>1386</v>
      </c>
      <c r="D455" t="s">
        <v>398</v>
      </c>
      <c r="E455" t="s">
        <v>497</v>
      </c>
      <c r="F455" t="s">
        <v>747</v>
      </c>
      <c r="G455" t="s">
        <v>229</v>
      </c>
      <c r="H455" t="s">
        <v>76</v>
      </c>
      <c r="I455" t="s">
        <v>198</v>
      </c>
      <c r="J455" t="s">
        <v>68</v>
      </c>
    </row>
    <row r="456" spans="1:10" x14ac:dyDescent="0.35">
      <c r="A456" t="s">
        <v>7</v>
      </c>
      <c r="B456" t="s">
        <v>573</v>
      </c>
      <c r="C456">
        <v>66</v>
      </c>
      <c r="D456" t="s">
        <v>748</v>
      </c>
      <c r="E456" t="s">
        <v>558</v>
      </c>
      <c r="F456" t="s">
        <v>650</v>
      </c>
      <c r="G456" t="s">
        <v>286</v>
      </c>
      <c r="H456" t="s">
        <v>76</v>
      </c>
      <c r="I456" t="s">
        <v>78</v>
      </c>
      <c r="J456" t="s">
        <v>76</v>
      </c>
    </row>
    <row r="457" spans="1:10" x14ac:dyDescent="0.35">
      <c r="A457" t="s">
        <v>241</v>
      </c>
      <c r="B457" t="s">
        <v>566</v>
      </c>
      <c r="C457">
        <v>655</v>
      </c>
      <c r="D457" t="s">
        <v>89</v>
      </c>
      <c r="E457" t="s">
        <v>749</v>
      </c>
      <c r="F457" t="s">
        <v>750</v>
      </c>
      <c r="G457" t="s">
        <v>392</v>
      </c>
      <c r="H457" t="s">
        <v>79</v>
      </c>
      <c r="I457" t="s">
        <v>55</v>
      </c>
      <c r="J457" t="s">
        <v>150</v>
      </c>
    </row>
    <row r="458" spans="1:10" x14ac:dyDescent="0.35">
      <c r="A458" t="s">
        <v>241</v>
      </c>
      <c r="B458" t="s">
        <v>569</v>
      </c>
      <c r="C458">
        <v>6238</v>
      </c>
      <c r="D458" t="s">
        <v>9</v>
      </c>
      <c r="E458" t="s">
        <v>624</v>
      </c>
      <c r="F458" t="s">
        <v>751</v>
      </c>
      <c r="G458" t="s">
        <v>235</v>
      </c>
      <c r="H458" t="s">
        <v>73</v>
      </c>
      <c r="I458" t="s">
        <v>63</v>
      </c>
      <c r="J458" t="s">
        <v>77</v>
      </c>
    </row>
    <row r="459" spans="1:10" x14ac:dyDescent="0.35">
      <c r="A459" t="s">
        <v>241</v>
      </c>
      <c r="B459" t="s">
        <v>570</v>
      </c>
      <c r="C459">
        <v>783</v>
      </c>
      <c r="D459" t="s">
        <v>248</v>
      </c>
      <c r="E459" t="s">
        <v>752</v>
      </c>
      <c r="F459" t="s">
        <v>562</v>
      </c>
      <c r="G459" t="s">
        <v>95</v>
      </c>
      <c r="H459" t="s">
        <v>79</v>
      </c>
      <c r="I459" t="s">
        <v>74</v>
      </c>
      <c r="J459" t="s">
        <v>77</v>
      </c>
    </row>
    <row r="460" spans="1:10" x14ac:dyDescent="0.35">
      <c r="A460" t="s">
        <v>241</v>
      </c>
      <c r="B460" t="s">
        <v>571</v>
      </c>
      <c r="C460">
        <v>425</v>
      </c>
      <c r="D460" t="s">
        <v>309</v>
      </c>
      <c r="E460" t="s">
        <v>753</v>
      </c>
      <c r="F460" t="s">
        <v>754</v>
      </c>
      <c r="G460" t="s">
        <v>358</v>
      </c>
      <c r="H460" t="s">
        <v>138</v>
      </c>
      <c r="I460" t="s">
        <v>80</v>
      </c>
      <c r="J460" t="s">
        <v>71</v>
      </c>
    </row>
    <row r="461" spans="1:10" x14ac:dyDescent="0.35">
      <c r="A461" t="s">
        <v>241</v>
      </c>
      <c r="B461" t="s">
        <v>572</v>
      </c>
      <c r="C461">
        <v>4785</v>
      </c>
      <c r="D461" t="s">
        <v>325</v>
      </c>
      <c r="E461" t="s">
        <v>755</v>
      </c>
      <c r="F461" t="s">
        <v>756</v>
      </c>
      <c r="G461" t="s">
        <v>117</v>
      </c>
      <c r="H461" t="s">
        <v>107</v>
      </c>
      <c r="I461" t="s">
        <v>130</v>
      </c>
      <c r="J461" t="s">
        <v>77</v>
      </c>
    </row>
    <row r="462" spans="1:10" x14ac:dyDescent="0.35">
      <c r="A462" t="s">
        <v>241</v>
      </c>
      <c r="B462" t="s">
        <v>573</v>
      </c>
      <c r="C462">
        <v>563</v>
      </c>
      <c r="D462" t="s">
        <v>232</v>
      </c>
      <c r="E462" t="s">
        <v>273</v>
      </c>
      <c r="F462" t="s">
        <v>747</v>
      </c>
      <c r="G462" t="s">
        <v>11</v>
      </c>
      <c r="H462" t="s">
        <v>107</v>
      </c>
      <c r="I462" t="s">
        <v>100</v>
      </c>
      <c r="J462" t="s">
        <v>76</v>
      </c>
    </row>
    <row r="464" spans="1:10" x14ac:dyDescent="0.35">
      <c r="A464" t="s">
        <v>757</v>
      </c>
    </row>
    <row r="465" spans="1:10" x14ac:dyDescent="0.35">
      <c r="A465" t="s">
        <v>14</v>
      </c>
      <c r="B465" t="s">
        <v>593</v>
      </c>
      <c r="C465" t="s">
        <v>2</v>
      </c>
      <c r="D465" t="s">
        <v>605</v>
      </c>
      <c r="E465" t="s">
        <v>606</v>
      </c>
      <c r="F465" t="s">
        <v>607</v>
      </c>
      <c r="G465" t="s">
        <v>608</v>
      </c>
      <c r="H465" t="s">
        <v>609</v>
      </c>
      <c r="I465" t="s">
        <v>49</v>
      </c>
      <c r="J465" t="s">
        <v>50</v>
      </c>
    </row>
    <row r="466" spans="1:10" x14ac:dyDescent="0.35">
      <c r="A466" t="s">
        <v>3</v>
      </c>
      <c r="B466" t="s">
        <v>594</v>
      </c>
      <c r="C466">
        <v>948</v>
      </c>
      <c r="D466" t="s">
        <v>272</v>
      </c>
      <c r="E466" t="s">
        <v>333</v>
      </c>
      <c r="F466" t="s">
        <v>645</v>
      </c>
      <c r="G466" t="s">
        <v>129</v>
      </c>
      <c r="H466" t="s">
        <v>76</v>
      </c>
      <c r="I466" t="s">
        <v>84</v>
      </c>
      <c r="J466" t="s">
        <v>76</v>
      </c>
    </row>
    <row r="467" spans="1:10" x14ac:dyDescent="0.35">
      <c r="A467" t="s">
        <v>3</v>
      </c>
      <c r="B467" t="s">
        <v>595</v>
      </c>
      <c r="C467">
        <v>1081</v>
      </c>
      <c r="D467" t="s">
        <v>590</v>
      </c>
      <c r="E467" t="s">
        <v>321</v>
      </c>
      <c r="F467" t="s">
        <v>758</v>
      </c>
      <c r="G467" t="s">
        <v>191</v>
      </c>
      <c r="H467" t="s">
        <v>76</v>
      </c>
      <c r="I467" t="s">
        <v>151</v>
      </c>
      <c r="J467" t="s">
        <v>75</v>
      </c>
    </row>
    <row r="468" spans="1:10" x14ac:dyDescent="0.35">
      <c r="A468" t="s">
        <v>4</v>
      </c>
      <c r="B468" t="s">
        <v>594</v>
      </c>
      <c r="C468">
        <v>1729</v>
      </c>
      <c r="D468" t="s">
        <v>231</v>
      </c>
      <c r="E468" t="s">
        <v>737</v>
      </c>
      <c r="F468" t="s">
        <v>759</v>
      </c>
      <c r="G468" t="s">
        <v>393</v>
      </c>
      <c r="H468" t="s">
        <v>73</v>
      </c>
      <c r="I468" t="s">
        <v>94</v>
      </c>
      <c r="J468" t="s">
        <v>106</v>
      </c>
    </row>
    <row r="469" spans="1:10" x14ac:dyDescent="0.35">
      <c r="A469" t="s">
        <v>4</v>
      </c>
      <c r="B469" t="s">
        <v>595</v>
      </c>
      <c r="C469">
        <v>1547</v>
      </c>
      <c r="D469" t="s">
        <v>156</v>
      </c>
      <c r="E469" t="s">
        <v>579</v>
      </c>
      <c r="F469" t="s">
        <v>616</v>
      </c>
      <c r="G469" t="s">
        <v>202</v>
      </c>
      <c r="H469" t="s">
        <v>79</v>
      </c>
      <c r="I469" t="s">
        <v>70</v>
      </c>
      <c r="J469" t="s">
        <v>77</v>
      </c>
    </row>
    <row r="470" spans="1:10" x14ac:dyDescent="0.35">
      <c r="A470" t="s">
        <v>5</v>
      </c>
      <c r="B470" t="s">
        <v>594</v>
      </c>
      <c r="C470">
        <v>1277</v>
      </c>
      <c r="D470" t="s">
        <v>8</v>
      </c>
      <c r="E470" t="s">
        <v>759</v>
      </c>
      <c r="F470" t="s">
        <v>614</v>
      </c>
      <c r="G470" t="s">
        <v>328</v>
      </c>
      <c r="H470" t="s">
        <v>107</v>
      </c>
      <c r="I470" t="s">
        <v>94</v>
      </c>
      <c r="J470" t="s">
        <v>77</v>
      </c>
    </row>
    <row r="471" spans="1:10" x14ac:dyDescent="0.35">
      <c r="A471" t="s">
        <v>5</v>
      </c>
      <c r="B471" t="s">
        <v>595</v>
      </c>
      <c r="C471">
        <v>2189</v>
      </c>
      <c r="D471" t="s">
        <v>523</v>
      </c>
      <c r="E471" t="s">
        <v>687</v>
      </c>
      <c r="F471" t="s">
        <v>690</v>
      </c>
      <c r="G471" t="s">
        <v>199</v>
      </c>
      <c r="H471" t="s">
        <v>107</v>
      </c>
      <c r="I471" t="s">
        <v>150</v>
      </c>
      <c r="J471" t="s">
        <v>71</v>
      </c>
    </row>
    <row r="472" spans="1:10" x14ac:dyDescent="0.35">
      <c r="A472" t="s">
        <v>6</v>
      </c>
      <c r="B472" t="s">
        <v>594</v>
      </c>
      <c r="C472">
        <v>522</v>
      </c>
      <c r="D472" t="s">
        <v>435</v>
      </c>
      <c r="E472" t="s">
        <v>691</v>
      </c>
      <c r="F472" t="s">
        <v>760</v>
      </c>
      <c r="G472" t="s">
        <v>247</v>
      </c>
      <c r="H472" t="s">
        <v>81</v>
      </c>
      <c r="I472" t="s">
        <v>79</v>
      </c>
      <c r="J472" t="s">
        <v>107</v>
      </c>
    </row>
    <row r="473" spans="1:10" x14ac:dyDescent="0.35">
      <c r="A473" t="s">
        <v>6</v>
      </c>
      <c r="B473" t="s">
        <v>595</v>
      </c>
      <c r="C473">
        <v>910</v>
      </c>
      <c r="D473" t="s">
        <v>158</v>
      </c>
      <c r="E473" t="s">
        <v>479</v>
      </c>
      <c r="F473" t="s">
        <v>369</v>
      </c>
      <c r="G473" t="s">
        <v>364</v>
      </c>
      <c r="H473" t="s">
        <v>94</v>
      </c>
      <c r="I473" t="s">
        <v>74</v>
      </c>
      <c r="J473" t="s">
        <v>71</v>
      </c>
    </row>
    <row r="474" spans="1:10" x14ac:dyDescent="0.35">
      <c r="A474" t="s">
        <v>7</v>
      </c>
      <c r="B474" t="s">
        <v>594</v>
      </c>
      <c r="C474">
        <v>1602</v>
      </c>
      <c r="D474" t="s">
        <v>323</v>
      </c>
      <c r="E474" t="s">
        <v>201</v>
      </c>
      <c r="F474" t="s">
        <v>652</v>
      </c>
      <c r="G474" t="s">
        <v>312</v>
      </c>
      <c r="H474" t="s">
        <v>76</v>
      </c>
      <c r="I474" t="s">
        <v>122</v>
      </c>
      <c r="J474" t="s">
        <v>106</v>
      </c>
    </row>
    <row r="475" spans="1:10" x14ac:dyDescent="0.35">
      <c r="A475" t="s">
        <v>7</v>
      </c>
      <c r="B475" t="s">
        <v>595</v>
      </c>
      <c r="C475">
        <v>1644</v>
      </c>
      <c r="D475" t="s">
        <v>761</v>
      </c>
      <c r="E475" t="s">
        <v>484</v>
      </c>
      <c r="F475" t="s">
        <v>751</v>
      </c>
      <c r="G475" t="s">
        <v>203</v>
      </c>
      <c r="H475" t="s">
        <v>107</v>
      </c>
      <c r="I475" t="s">
        <v>63</v>
      </c>
      <c r="J475" t="s">
        <v>77</v>
      </c>
    </row>
    <row r="476" spans="1:10" x14ac:dyDescent="0.35">
      <c r="A476" t="s">
        <v>241</v>
      </c>
      <c r="B476" t="s">
        <v>594</v>
      </c>
      <c r="C476">
        <v>6078</v>
      </c>
      <c r="D476" t="s">
        <v>64</v>
      </c>
      <c r="E476" t="s">
        <v>762</v>
      </c>
      <c r="F476" t="s">
        <v>715</v>
      </c>
      <c r="G476" t="s">
        <v>371</v>
      </c>
      <c r="H476" t="s">
        <v>73</v>
      </c>
      <c r="I476" t="s">
        <v>93</v>
      </c>
      <c r="J476" t="s">
        <v>73</v>
      </c>
    </row>
    <row r="477" spans="1:10" x14ac:dyDescent="0.35">
      <c r="A477" t="s">
        <v>241</v>
      </c>
      <c r="B477" t="s">
        <v>595</v>
      </c>
      <c r="C477">
        <v>7371</v>
      </c>
      <c r="D477" t="s">
        <v>324</v>
      </c>
      <c r="E477" t="s">
        <v>513</v>
      </c>
      <c r="F477" t="s">
        <v>763</v>
      </c>
      <c r="G477" t="s">
        <v>233</v>
      </c>
      <c r="H477" t="s">
        <v>106</v>
      </c>
      <c r="I477" t="s">
        <v>55</v>
      </c>
      <c r="J477" t="s">
        <v>68</v>
      </c>
    </row>
    <row r="479" spans="1:10" x14ac:dyDescent="0.35">
      <c r="A479" t="s">
        <v>764</v>
      </c>
    </row>
    <row r="480" spans="1:10" x14ac:dyDescent="0.35">
      <c r="A480" t="s">
        <v>14</v>
      </c>
      <c r="B480" t="s">
        <v>2</v>
      </c>
      <c r="C480" t="s">
        <v>605</v>
      </c>
      <c r="D480" t="s">
        <v>606</v>
      </c>
      <c r="E480" t="s">
        <v>607</v>
      </c>
      <c r="F480" t="s">
        <v>608</v>
      </c>
      <c r="G480" t="s">
        <v>609</v>
      </c>
      <c r="H480" t="s">
        <v>49</v>
      </c>
      <c r="I480" t="s">
        <v>50</v>
      </c>
    </row>
    <row r="481" spans="1:11" x14ac:dyDescent="0.35">
      <c r="A481" t="s">
        <v>3</v>
      </c>
      <c r="B481">
        <v>2029</v>
      </c>
      <c r="C481" t="s">
        <v>453</v>
      </c>
      <c r="D481" t="s">
        <v>310</v>
      </c>
      <c r="E481" t="s">
        <v>689</v>
      </c>
      <c r="F481" t="s">
        <v>378</v>
      </c>
      <c r="G481" t="s">
        <v>76</v>
      </c>
      <c r="H481" t="s">
        <v>103</v>
      </c>
      <c r="I481" t="s">
        <v>79</v>
      </c>
    </row>
    <row r="482" spans="1:11" x14ac:dyDescent="0.35">
      <c r="A482" t="s">
        <v>4</v>
      </c>
      <c r="B482">
        <v>3276</v>
      </c>
      <c r="C482" t="s">
        <v>317</v>
      </c>
      <c r="D482" t="s">
        <v>736</v>
      </c>
      <c r="E482" t="s">
        <v>721</v>
      </c>
      <c r="F482" t="s">
        <v>238</v>
      </c>
      <c r="G482" t="s">
        <v>77</v>
      </c>
      <c r="H482" t="s">
        <v>130</v>
      </c>
      <c r="I482" t="s">
        <v>106</v>
      </c>
    </row>
    <row r="483" spans="1:11" x14ac:dyDescent="0.35">
      <c r="A483" t="s">
        <v>5</v>
      </c>
      <c r="B483">
        <v>3466</v>
      </c>
      <c r="C483" t="s">
        <v>539</v>
      </c>
      <c r="D483" t="s">
        <v>621</v>
      </c>
      <c r="E483" t="s">
        <v>637</v>
      </c>
      <c r="F483" t="s">
        <v>95</v>
      </c>
      <c r="G483" t="s">
        <v>107</v>
      </c>
      <c r="H483" t="s">
        <v>150</v>
      </c>
      <c r="I483" t="s">
        <v>68</v>
      </c>
    </row>
    <row r="484" spans="1:11" x14ac:dyDescent="0.35">
      <c r="A484" t="s">
        <v>6</v>
      </c>
      <c r="B484">
        <v>1432</v>
      </c>
      <c r="C484" t="s">
        <v>409</v>
      </c>
      <c r="D484" t="s">
        <v>311</v>
      </c>
      <c r="E484" t="s">
        <v>681</v>
      </c>
      <c r="F484" t="s">
        <v>361</v>
      </c>
      <c r="G484" t="s">
        <v>78</v>
      </c>
      <c r="H484" t="s">
        <v>80</v>
      </c>
      <c r="I484" t="s">
        <v>79</v>
      </c>
    </row>
    <row r="485" spans="1:11" x14ac:dyDescent="0.35">
      <c r="A485" t="s">
        <v>7</v>
      </c>
      <c r="B485">
        <v>3246</v>
      </c>
      <c r="C485" t="s">
        <v>187</v>
      </c>
      <c r="D485" t="s">
        <v>335</v>
      </c>
      <c r="E485" t="s">
        <v>751</v>
      </c>
      <c r="F485" t="s">
        <v>413</v>
      </c>
      <c r="G485" t="s">
        <v>107</v>
      </c>
      <c r="H485" t="s">
        <v>186</v>
      </c>
      <c r="I485" t="s">
        <v>106</v>
      </c>
    </row>
    <row r="486" spans="1:11" x14ac:dyDescent="0.35">
      <c r="A486" t="s">
        <v>241</v>
      </c>
      <c r="B486">
        <v>13449</v>
      </c>
      <c r="C486" t="s">
        <v>144</v>
      </c>
      <c r="D486" t="s">
        <v>554</v>
      </c>
      <c r="E486" t="s">
        <v>616</v>
      </c>
      <c r="F486" t="s">
        <v>430</v>
      </c>
      <c r="G486" t="s">
        <v>73</v>
      </c>
      <c r="H486" t="s">
        <v>93</v>
      </c>
      <c r="I486" t="s">
        <v>77</v>
      </c>
    </row>
    <row r="488" spans="1:11" x14ac:dyDescent="0.35">
      <c r="A488" t="s">
        <v>765</v>
      </c>
    </row>
    <row r="489" spans="1:11" x14ac:dyDescent="0.35">
      <c r="A489" t="s">
        <v>14</v>
      </c>
      <c r="B489" t="s">
        <v>15</v>
      </c>
      <c r="C489" t="s">
        <v>2</v>
      </c>
      <c r="D489" t="s">
        <v>766</v>
      </c>
      <c r="E489" t="s">
        <v>49</v>
      </c>
      <c r="F489" t="s">
        <v>767</v>
      </c>
      <c r="G489" t="s">
        <v>768</v>
      </c>
      <c r="H489" t="s">
        <v>769</v>
      </c>
      <c r="I489" t="s">
        <v>50</v>
      </c>
      <c r="J489" t="s">
        <v>609</v>
      </c>
      <c r="K489" t="s">
        <v>770</v>
      </c>
    </row>
    <row r="490" spans="1:11" x14ac:dyDescent="0.35">
      <c r="A490" t="s">
        <v>3</v>
      </c>
      <c r="B490" t="s">
        <v>52</v>
      </c>
      <c r="C490">
        <v>276</v>
      </c>
      <c r="D490" t="s">
        <v>621</v>
      </c>
      <c r="E490" t="s">
        <v>150</v>
      </c>
      <c r="F490" t="s">
        <v>106</v>
      </c>
      <c r="G490" t="s">
        <v>106</v>
      </c>
      <c r="H490" t="s">
        <v>645</v>
      </c>
      <c r="I490" t="s">
        <v>76</v>
      </c>
      <c r="J490" t="s">
        <v>76</v>
      </c>
      <c r="K490" t="s">
        <v>76</v>
      </c>
    </row>
    <row r="491" spans="1:11" x14ac:dyDescent="0.35">
      <c r="A491" t="s">
        <v>3</v>
      </c>
      <c r="B491" t="s">
        <v>83</v>
      </c>
      <c r="C491">
        <v>771</v>
      </c>
      <c r="D491" t="s">
        <v>484</v>
      </c>
      <c r="E491" t="s">
        <v>150</v>
      </c>
      <c r="F491" t="s">
        <v>106</v>
      </c>
      <c r="G491" t="s">
        <v>107</v>
      </c>
      <c r="H491" t="s">
        <v>695</v>
      </c>
      <c r="I491" t="s">
        <v>73</v>
      </c>
      <c r="J491" t="s">
        <v>76</v>
      </c>
      <c r="K491" t="s">
        <v>76</v>
      </c>
    </row>
    <row r="492" spans="1:11" x14ac:dyDescent="0.35">
      <c r="A492" t="s">
        <v>3</v>
      </c>
      <c r="B492" t="s">
        <v>50</v>
      </c>
      <c r="C492">
        <v>85</v>
      </c>
      <c r="D492" t="s">
        <v>147</v>
      </c>
      <c r="E492" t="s">
        <v>76</v>
      </c>
      <c r="F492" t="s">
        <v>76</v>
      </c>
      <c r="G492" t="s">
        <v>76</v>
      </c>
      <c r="H492" t="s">
        <v>771</v>
      </c>
      <c r="I492" t="s">
        <v>76</v>
      </c>
      <c r="J492" t="s">
        <v>76</v>
      </c>
      <c r="K492" t="s">
        <v>76</v>
      </c>
    </row>
    <row r="493" spans="1:11" x14ac:dyDescent="0.35">
      <c r="A493" t="s">
        <v>4</v>
      </c>
      <c r="B493" t="s">
        <v>52</v>
      </c>
      <c r="C493">
        <v>507</v>
      </c>
      <c r="D493" t="s">
        <v>528</v>
      </c>
      <c r="E493" t="s">
        <v>78</v>
      </c>
      <c r="F493" t="s">
        <v>76</v>
      </c>
      <c r="G493" t="s">
        <v>76</v>
      </c>
      <c r="H493" t="s">
        <v>542</v>
      </c>
      <c r="I493" t="s">
        <v>76</v>
      </c>
      <c r="J493" t="s">
        <v>107</v>
      </c>
      <c r="K493" t="s">
        <v>76</v>
      </c>
    </row>
    <row r="494" spans="1:11" x14ac:dyDescent="0.35">
      <c r="A494" t="s">
        <v>4</v>
      </c>
      <c r="B494" t="s">
        <v>83</v>
      </c>
      <c r="C494">
        <v>1287</v>
      </c>
      <c r="D494" t="s">
        <v>127</v>
      </c>
      <c r="E494" t="s">
        <v>80</v>
      </c>
      <c r="F494" t="s">
        <v>75</v>
      </c>
      <c r="G494" t="s">
        <v>76</v>
      </c>
      <c r="H494" t="s">
        <v>772</v>
      </c>
      <c r="I494" t="s">
        <v>76</v>
      </c>
      <c r="J494" t="s">
        <v>73</v>
      </c>
      <c r="K494" t="s">
        <v>76</v>
      </c>
    </row>
    <row r="495" spans="1:11" x14ac:dyDescent="0.35">
      <c r="A495" t="s">
        <v>4</v>
      </c>
      <c r="B495" t="s">
        <v>50</v>
      </c>
      <c r="C495">
        <v>151</v>
      </c>
      <c r="D495" t="s">
        <v>422</v>
      </c>
      <c r="E495" t="s">
        <v>107</v>
      </c>
      <c r="F495" t="s">
        <v>76</v>
      </c>
      <c r="G495" t="s">
        <v>76</v>
      </c>
      <c r="H495" t="s">
        <v>375</v>
      </c>
      <c r="I495" t="s">
        <v>76</v>
      </c>
      <c r="J495" t="s">
        <v>105</v>
      </c>
      <c r="K495" t="s">
        <v>76</v>
      </c>
    </row>
    <row r="496" spans="1:11" x14ac:dyDescent="0.35">
      <c r="A496" t="s">
        <v>5</v>
      </c>
      <c r="B496" t="s">
        <v>52</v>
      </c>
      <c r="C496">
        <v>628</v>
      </c>
      <c r="D496" t="s">
        <v>479</v>
      </c>
      <c r="E496" t="s">
        <v>76</v>
      </c>
      <c r="F496" t="s">
        <v>76</v>
      </c>
      <c r="G496" t="s">
        <v>70</v>
      </c>
      <c r="H496" t="s">
        <v>667</v>
      </c>
      <c r="I496" t="s">
        <v>76</v>
      </c>
      <c r="J496" t="s">
        <v>106</v>
      </c>
      <c r="K496" t="s">
        <v>76</v>
      </c>
    </row>
    <row r="497" spans="1:11" x14ac:dyDescent="0.35">
      <c r="A497" t="s">
        <v>5</v>
      </c>
      <c r="B497" t="s">
        <v>83</v>
      </c>
      <c r="C497">
        <v>1297</v>
      </c>
      <c r="D497" t="s">
        <v>539</v>
      </c>
      <c r="E497" t="s">
        <v>71</v>
      </c>
      <c r="F497" t="s">
        <v>76</v>
      </c>
      <c r="G497" t="s">
        <v>107</v>
      </c>
      <c r="H497" t="s">
        <v>773</v>
      </c>
      <c r="I497" t="s">
        <v>71</v>
      </c>
      <c r="J497" t="s">
        <v>76</v>
      </c>
      <c r="K497" t="s">
        <v>76</v>
      </c>
    </row>
    <row r="498" spans="1:11" x14ac:dyDescent="0.35">
      <c r="A498" t="s">
        <v>5</v>
      </c>
      <c r="B498" t="s">
        <v>50</v>
      </c>
      <c r="C498">
        <v>140</v>
      </c>
      <c r="D498" t="s">
        <v>248</v>
      </c>
      <c r="E498" t="s">
        <v>76</v>
      </c>
      <c r="F498" t="s">
        <v>106</v>
      </c>
      <c r="G498" t="s">
        <v>76</v>
      </c>
      <c r="H498" t="s">
        <v>774</v>
      </c>
      <c r="I498" t="s">
        <v>75</v>
      </c>
      <c r="J498" t="s">
        <v>76</v>
      </c>
      <c r="K498" t="s">
        <v>76</v>
      </c>
    </row>
    <row r="499" spans="1:11" x14ac:dyDescent="0.35">
      <c r="A499" t="s">
        <v>6</v>
      </c>
      <c r="B499" t="s">
        <v>52</v>
      </c>
      <c r="C499">
        <v>239</v>
      </c>
      <c r="D499" t="s">
        <v>311</v>
      </c>
      <c r="E499" t="s">
        <v>86</v>
      </c>
      <c r="F499" t="s">
        <v>76</v>
      </c>
      <c r="G499" t="s">
        <v>76</v>
      </c>
      <c r="H499" t="s">
        <v>657</v>
      </c>
      <c r="I499" t="s">
        <v>76</v>
      </c>
      <c r="J499" t="s">
        <v>186</v>
      </c>
      <c r="K499" t="s">
        <v>76</v>
      </c>
    </row>
    <row r="500" spans="1:11" x14ac:dyDescent="0.35">
      <c r="A500" t="s">
        <v>6</v>
      </c>
      <c r="B500" t="s">
        <v>83</v>
      </c>
      <c r="C500">
        <v>555</v>
      </c>
      <c r="D500" t="s">
        <v>141</v>
      </c>
      <c r="E500" t="s">
        <v>73</v>
      </c>
      <c r="F500" t="s">
        <v>79</v>
      </c>
      <c r="G500" t="s">
        <v>76</v>
      </c>
      <c r="H500" t="s">
        <v>683</v>
      </c>
      <c r="I500" t="s">
        <v>76</v>
      </c>
      <c r="J500" t="s">
        <v>77</v>
      </c>
      <c r="K500" t="s">
        <v>77</v>
      </c>
    </row>
    <row r="501" spans="1:11" x14ac:dyDescent="0.35">
      <c r="A501" t="s">
        <v>6</v>
      </c>
      <c r="B501" t="s">
        <v>50</v>
      </c>
      <c r="C501">
        <v>83</v>
      </c>
      <c r="D501" t="s">
        <v>574</v>
      </c>
      <c r="E501" t="s">
        <v>76</v>
      </c>
      <c r="F501" t="s">
        <v>76</v>
      </c>
      <c r="G501" t="s">
        <v>76</v>
      </c>
      <c r="H501" t="s">
        <v>773</v>
      </c>
      <c r="I501" t="s">
        <v>76</v>
      </c>
      <c r="J501" t="s">
        <v>76</v>
      </c>
      <c r="K501" t="s">
        <v>76</v>
      </c>
    </row>
    <row r="502" spans="1:11" x14ac:dyDescent="0.35">
      <c r="A502" t="s">
        <v>7</v>
      </c>
      <c r="B502" t="s">
        <v>52</v>
      </c>
      <c r="C502">
        <v>554</v>
      </c>
      <c r="D502" t="s">
        <v>681</v>
      </c>
      <c r="E502" t="s">
        <v>77</v>
      </c>
      <c r="F502" t="s">
        <v>76</v>
      </c>
      <c r="G502" t="s">
        <v>76</v>
      </c>
      <c r="H502" t="s">
        <v>141</v>
      </c>
      <c r="I502" t="s">
        <v>76</v>
      </c>
      <c r="J502" t="s">
        <v>77</v>
      </c>
      <c r="K502" t="s">
        <v>76</v>
      </c>
    </row>
    <row r="503" spans="1:11" x14ac:dyDescent="0.35">
      <c r="A503" t="s">
        <v>7</v>
      </c>
      <c r="B503" t="s">
        <v>83</v>
      </c>
      <c r="C503">
        <v>1107</v>
      </c>
      <c r="D503" t="s">
        <v>521</v>
      </c>
      <c r="E503" t="s">
        <v>75</v>
      </c>
      <c r="F503" t="s">
        <v>77</v>
      </c>
      <c r="G503" t="s">
        <v>76</v>
      </c>
      <c r="H503" t="s">
        <v>598</v>
      </c>
      <c r="I503" t="s">
        <v>76</v>
      </c>
      <c r="J503" t="s">
        <v>73</v>
      </c>
      <c r="K503" t="s">
        <v>75</v>
      </c>
    </row>
    <row r="504" spans="1:11" x14ac:dyDescent="0.35">
      <c r="A504" t="s">
        <v>7</v>
      </c>
      <c r="B504" t="s">
        <v>50</v>
      </c>
      <c r="C504">
        <v>218</v>
      </c>
      <c r="D504" t="s">
        <v>775</v>
      </c>
      <c r="E504" t="s">
        <v>107</v>
      </c>
      <c r="F504" t="s">
        <v>76</v>
      </c>
      <c r="G504" t="s">
        <v>76</v>
      </c>
      <c r="H504" t="s">
        <v>776</v>
      </c>
      <c r="I504" t="s">
        <v>76</v>
      </c>
      <c r="J504" t="s">
        <v>76</v>
      </c>
      <c r="K504" t="s">
        <v>107</v>
      </c>
    </row>
    <row r="505" spans="1:11" x14ac:dyDescent="0.35">
      <c r="A505" t="s">
        <v>241</v>
      </c>
      <c r="B505" t="s">
        <v>52</v>
      </c>
      <c r="C505">
        <v>2204</v>
      </c>
      <c r="D505" t="s">
        <v>382</v>
      </c>
      <c r="E505" t="s">
        <v>75</v>
      </c>
      <c r="F505" t="s">
        <v>76</v>
      </c>
      <c r="G505" t="s">
        <v>71</v>
      </c>
      <c r="H505" t="s">
        <v>224</v>
      </c>
      <c r="I505" t="s">
        <v>76</v>
      </c>
      <c r="J505" t="s">
        <v>77</v>
      </c>
      <c r="K505" t="s">
        <v>76</v>
      </c>
    </row>
    <row r="506" spans="1:11" x14ac:dyDescent="0.35">
      <c r="A506" t="s">
        <v>241</v>
      </c>
      <c r="B506" t="s">
        <v>83</v>
      </c>
      <c r="C506">
        <v>5017</v>
      </c>
      <c r="D506" t="s">
        <v>527</v>
      </c>
      <c r="E506" t="s">
        <v>75</v>
      </c>
      <c r="F506" t="s">
        <v>77</v>
      </c>
      <c r="G506" t="s">
        <v>76</v>
      </c>
      <c r="H506" t="s">
        <v>777</v>
      </c>
      <c r="I506" t="s">
        <v>73</v>
      </c>
      <c r="J506" t="s">
        <v>73</v>
      </c>
      <c r="K506" t="s">
        <v>106</v>
      </c>
    </row>
    <row r="507" spans="1:11" x14ac:dyDescent="0.35">
      <c r="A507" t="s">
        <v>241</v>
      </c>
      <c r="B507" t="s">
        <v>50</v>
      </c>
      <c r="C507">
        <v>677</v>
      </c>
      <c r="D507" t="s">
        <v>287</v>
      </c>
      <c r="E507" t="s">
        <v>107</v>
      </c>
      <c r="F507" t="s">
        <v>76</v>
      </c>
      <c r="G507" t="s">
        <v>76</v>
      </c>
      <c r="H507" t="s">
        <v>778</v>
      </c>
      <c r="I507" t="s">
        <v>107</v>
      </c>
      <c r="J507" t="s">
        <v>106</v>
      </c>
      <c r="K507" t="s">
        <v>76</v>
      </c>
    </row>
    <row r="509" spans="1:11" x14ac:dyDescent="0.35">
      <c r="A509" t="s">
        <v>779</v>
      </c>
    </row>
    <row r="510" spans="1:11" x14ac:dyDescent="0.35">
      <c r="A510" t="s">
        <v>14</v>
      </c>
      <c r="B510" t="s">
        <v>266</v>
      </c>
      <c r="C510" t="s">
        <v>2</v>
      </c>
      <c r="D510" t="s">
        <v>766</v>
      </c>
      <c r="E510" t="s">
        <v>767</v>
      </c>
      <c r="F510" t="s">
        <v>768</v>
      </c>
      <c r="G510" t="s">
        <v>769</v>
      </c>
      <c r="H510" t="s">
        <v>49</v>
      </c>
      <c r="I510" t="s">
        <v>50</v>
      </c>
      <c r="J510" t="s">
        <v>609</v>
      </c>
      <c r="K510" t="s">
        <v>770</v>
      </c>
    </row>
    <row r="511" spans="1:11" x14ac:dyDescent="0.35">
      <c r="A511" t="s">
        <v>3</v>
      </c>
      <c r="B511" t="s">
        <v>267</v>
      </c>
      <c r="C511">
        <v>200</v>
      </c>
      <c r="D511" t="s">
        <v>263</v>
      </c>
      <c r="E511" t="s">
        <v>77</v>
      </c>
      <c r="F511" t="s">
        <v>75</v>
      </c>
      <c r="G511" t="s">
        <v>780</v>
      </c>
      <c r="H511" t="s">
        <v>76</v>
      </c>
      <c r="I511" t="s">
        <v>76</v>
      </c>
      <c r="J511" t="s">
        <v>76</v>
      </c>
      <c r="K511" t="s">
        <v>76</v>
      </c>
    </row>
    <row r="512" spans="1:11" x14ac:dyDescent="0.35">
      <c r="A512" t="s">
        <v>3</v>
      </c>
      <c r="B512" t="s">
        <v>279</v>
      </c>
      <c r="C512">
        <v>896</v>
      </c>
      <c r="D512" t="s">
        <v>243</v>
      </c>
      <c r="E512" t="s">
        <v>76</v>
      </c>
      <c r="F512" t="s">
        <v>76</v>
      </c>
      <c r="G512" t="s">
        <v>611</v>
      </c>
      <c r="H512" t="s">
        <v>71</v>
      </c>
      <c r="I512" t="s">
        <v>73</v>
      </c>
      <c r="J512" t="s">
        <v>76</v>
      </c>
      <c r="K512" t="s">
        <v>76</v>
      </c>
    </row>
    <row r="513" spans="1:11" x14ac:dyDescent="0.35">
      <c r="A513" t="s">
        <v>3</v>
      </c>
      <c r="B513" t="s">
        <v>285</v>
      </c>
      <c r="C513">
        <v>36</v>
      </c>
      <c r="D513" t="s">
        <v>293</v>
      </c>
      <c r="E513" t="s">
        <v>97</v>
      </c>
      <c r="F513" t="s">
        <v>76</v>
      </c>
      <c r="G513" t="s">
        <v>781</v>
      </c>
      <c r="H513" t="s">
        <v>137</v>
      </c>
      <c r="I513" t="s">
        <v>76</v>
      </c>
      <c r="J513" t="s">
        <v>76</v>
      </c>
      <c r="K513" t="s">
        <v>76</v>
      </c>
    </row>
    <row r="514" spans="1:11" x14ac:dyDescent="0.35">
      <c r="A514" t="s">
        <v>4</v>
      </c>
      <c r="B514" t="s">
        <v>267</v>
      </c>
      <c r="C514">
        <v>255</v>
      </c>
      <c r="D514" t="s">
        <v>113</v>
      </c>
      <c r="E514" t="s">
        <v>142</v>
      </c>
      <c r="F514" t="s">
        <v>76</v>
      </c>
      <c r="G514" t="s">
        <v>782</v>
      </c>
      <c r="H514" t="s">
        <v>81</v>
      </c>
      <c r="I514" t="s">
        <v>76</v>
      </c>
      <c r="J514" t="s">
        <v>79</v>
      </c>
      <c r="K514" t="s">
        <v>76</v>
      </c>
    </row>
    <row r="515" spans="1:11" x14ac:dyDescent="0.35">
      <c r="A515" t="s">
        <v>4</v>
      </c>
      <c r="B515" t="s">
        <v>279</v>
      </c>
      <c r="C515">
        <v>1531</v>
      </c>
      <c r="D515" t="s">
        <v>527</v>
      </c>
      <c r="E515" t="s">
        <v>73</v>
      </c>
      <c r="F515" t="s">
        <v>76</v>
      </c>
      <c r="G515" t="s">
        <v>483</v>
      </c>
      <c r="H515" t="s">
        <v>105</v>
      </c>
      <c r="I515" t="s">
        <v>76</v>
      </c>
      <c r="J515" t="s">
        <v>73</v>
      </c>
      <c r="K515" t="s">
        <v>76</v>
      </c>
    </row>
    <row r="516" spans="1:11" x14ac:dyDescent="0.35">
      <c r="A516" t="s">
        <v>4</v>
      </c>
      <c r="B516" t="s">
        <v>285</v>
      </c>
      <c r="C516">
        <v>159</v>
      </c>
      <c r="D516" t="s">
        <v>373</v>
      </c>
      <c r="E516" t="s">
        <v>76</v>
      </c>
      <c r="F516" t="s">
        <v>76</v>
      </c>
      <c r="G516" t="s">
        <v>783</v>
      </c>
      <c r="H516" t="s">
        <v>186</v>
      </c>
      <c r="I516" t="s">
        <v>76</v>
      </c>
      <c r="J516" t="s">
        <v>76</v>
      </c>
      <c r="K516" t="s">
        <v>76</v>
      </c>
    </row>
    <row r="517" spans="1:11" x14ac:dyDescent="0.35">
      <c r="A517" t="s">
        <v>5</v>
      </c>
      <c r="B517" t="s">
        <v>267</v>
      </c>
      <c r="C517">
        <v>107</v>
      </c>
      <c r="D517" t="s">
        <v>66</v>
      </c>
      <c r="E517" t="s">
        <v>76</v>
      </c>
      <c r="F517" t="s">
        <v>76</v>
      </c>
      <c r="G517" t="s">
        <v>784</v>
      </c>
      <c r="H517" t="s">
        <v>76</v>
      </c>
      <c r="I517" t="s">
        <v>76</v>
      </c>
      <c r="J517" t="s">
        <v>76</v>
      </c>
      <c r="K517" t="s">
        <v>76</v>
      </c>
    </row>
    <row r="518" spans="1:11" x14ac:dyDescent="0.35">
      <c r="A518" t="s">
        <v>5</v>
      </c>
      <c r="B518" t="s">
        <v>279</v>
      </c>
      <c r="C518">
        <v>1563</v>
      </c>
      <c r="D518" t="s">
        <v>360</v>
      </c>
      <c r="E518" t="s">
        <v>76</v>
      </c>
      <c r="F518" t="s">
        <v>81</v>
      </c>
      <c r="G518" t="s">
        <v>785</v>
      </c>
      <c r="H518" t="s">
        <v>71</v>
      </c>
      <c r="I518" t="s">
        <v>150</v>
      </c>
      <c r="J518" t="s">
        <v>107</v>
      </c>
      <c r="K518" t="s">
        <v>76</v>
      </c>
    </row>
    <row r="519" spans="1:11" x14ac:dyDescent="0.35">
      <c r="A519" t="s">
        <v>5</v>
      </c>
      <c r="B519" t="s">
        <v>285</v>
      </c>
      <c r="C519">
        <v>395</v>
      </c>
      <c r="D519" t="s">
        <v>392</v>
      </c>
      <c r="E519" t="s">
        <v>76</v>
      </c>
      <c r="F519" t="s">
        <v>73</v>
      </c>
      <c r="G519" t="s">
        <v>786</v>
      </c>
      <c r="H519" t="s">
        <v>76</v>
      </c>
      <c r="I519" t="s">
        <v>76</v>
      </c>
      <c r="J519" t="s">
        <v>76</v>
      </c>
      <c r="K519" t="s">
        <v>76</v>
      </c>
    </row>
    <row r="520" spans="1:11" x14ac:dyDescent="0.35">
      <c r="A520" t="s">
        <v>6</v>
      </c>
      <c r="B520" t="s">
        <v>267</v>
      </c>
      <c r="C520">
        <v>101</v>
      </c>
      <c r="D520" t="s">
        <v>364</v>
      </c>
      <c r="E520" t="s">
        <v>76</v>
      </c>
      <c r="F520" t="s">
        <v>76</v>
      </c>
      <c r="G520" t="s">
        <v>787</v>
      </c>
      <c r="H520" t="s">
        <v>71</v>
      </c>
      <c r="I520" t="s">
        <v>76</v>
      </c>
      <c r="J520" t="s">
        <v>76</v>
      </c>
      <c r="K520" t="s">
        <v>76</v>
      </c>
    </row>
    <row r="521" spans="1:11" x14ac:dyDescent="0.35">
      <c r="A521" t="s">
        <v>6</v>
      </c>
      <c r="B521" t="s">
        <v>279</v>
      </c>
      <c r="C521">
        <v>683</v>
      </c>
      <c r="D521" t="s">
        <v>736</v>
      </c>
      <c r="E521" t="s">
        <v>77</v>
      </c>
      <c r="F521" t="s">
        <v>76</v>
      </c>
      <c r="G521" t="s">
        <v>380</v>
      </c>
      <c r="H521" t="s">
        <v>79</v>
      </c>
      <c r="I521" t="s">
        <v>76</v>
      </c>
      <c r="J521" t="s">
        <v>150</v>
      </c>
      <c r="K521" t="s">
        <v>106</v>
      </c>
    </row>
    <row r="522" spans="1:11" x14ac:dyDescent="0.35">
      <c r="A522" t="s">
        <v>6</v>
      </c>
      <c r="B522" t="s">
        <v>285</v>
      </c>
      <c r="C522">
        <v>93</v>
      </c>
      <c r="D522" t="s">
        <v>153</v>
      </c>
      <c r="E522" t="s">
        <v>76</v>
      </c>
      <c r="F522" t="s">
        <v>76</v>
      </c>
      <c r="G522" t="s">
        <v>641</v>
      </c>
      <c r="H522" t="s">
        <v>96</v>
      </c>
      <c r="I522" t="s">
        <v>76</v>
      </c>
      <c r="J522" t="s">
        <v>63</v>
      </c>
      <c r="K522" t="s">
        <v>76</v>
      </c>
    </row>
    <row r="523" spans="1:11" x14ac:dyDescent="0.35">
      <c r="A523" t="s">
        <v>7</v>
      </c>
      <c r="B523" t="s">
        <v>267</v>
      </c>
      <c r="C523">
        <v>169</v>
      </c>
      <c r="D523" t="s">
        <v>347</v>
      </c>
      <c r="E523" t="s">
        <v>122</v>
      </c>
      <c r="F523" t="s">
        <v>76</v>
      </c>
      <c r="G523" t="s">
        <v>788</v>
      </c>
      <c r="H523" t="s">
        <v>76</v>
      </c>
      <c r="I523" t="s">
        <v>76</v>
      </c>
      <c r="J523" t="s">
        <v>107</v>
      </c>
      <c r="K523" t="s">
        <v>77</v>
      </c>
    </row>
    <row r="524" spans="1:11" x14ac:dyDescent="0.35">
      <c r="A524" t="s">
        <v>7</v>
      </c>
      <c r="B524" t="s">
        <v>279</v>
      </c>
      <c r="C524">
        <v>1614</v>
      </c>
      <c r="D524" t="s">
        <v>789</v>
      </c>
      <c r="E524" t="s">
        <v>76</v>
      </c>
      <c r="F524" t="s">
        <v>76</v>
      </c>
      <c r="G524" t="s">
        <v>406</v>
      </c>
      <c r="H524" t="s">
        <v>150</v>
      </c>
      <c r="I524" t="s">
        <v>76</v>
      </c>
      <c r="J524" t="s">
        <v>106</v>
      </c>
      <c r="K524" t="s">
        <v>68</v>
      </c>
    </row>
    <row r="525" spans="1:11" x14ac:dyDescent="0.35">
      <c r="A525" t="s">
        <v>7</v>
      </c>
      <c r="B525" t="s">
        <v>285</v>
      </c>
      <c r="C525">
        <v>96</v>
      </c>
      <c r="D525" t="s">
        <v>548</v>
      </c>
      <c r="E525" t="s">
        <v>76</v>
      </c>
      <c r="F525" t="s">
        <v>76</v>
      </c>
      <c r="G525" t="s">
        <v>790</v>
      </c>
      <c r="H525" t="s">
        <v>76</v>
      </c>
      <c r="I525" t="s">
        <v>76</v>
      </c>
      <c r="J525" t="s">
        <v>76</v>
      </c>
      <c r="K525" t="s">
        <v>76</v>
      </c>
    </row>
    <row r="526" spans="1:11" x14ac:dyDescent="0.35">
      <c r="A526" t="s">
        <v>241</v>
      </c>
      <c r="B526" t="s">
        <v>267</v>
      </c>
      <c r="C526">
        <v>832</v>
      </c>
      <c r="D526" t="s">
        <v>227</v>
      </c>
      <c r="E526" t="s">
        <v>81</v>
      </c>
      <c r="F526" t="s">
        <v>73</v>
      </c>
      <c r="G526" t="s">
        <v>642</v>
      </c>
      <c r="H526" t="s">
        <v>79</v>
      </c>
      <c r="I526" t="s">
        <v>76</v>
      </c>
      <c r="J526" t="s">
        <v>73</v>
      </c>
      <c r="K526" t="s">
        <v>107</v>
      </c>
    </row>
    <row r="527" spans="1:11" x14ac:dyDescent="0.35">
      <c r="A527" t="s">
        <v>241</v>
      </c>
      <c r="B527" t="s">
        <v>279</v>
      </c>
      <c r="C527">
        <v>6287</v>
      </c>
      <c r="D527" t="s">
        <v>718</v>
      </c>
      <c r="E527" t="s">
        <v>107</v>
      </c>
      <c r="F527" t="s">
        <v>106</v>
      </c>
      <c r="G527" t="s">
        <v>676</v>
      </c>
      <c r="H527" t="s">
        <v>150</v>
      </c>
      <c r="I527" t="s">
        <v>73</v>
      </c>
      <c r="J527" t="s">
        <v>106</v>
      </c>
      <c r="K527" t="s">
        <v>106</v>
      </c>
    </row>
    <row r="528" spans="1:11" x14ac:dyDescent="0.35">
      <c r="A528" t="s">
        <v>241</v>
      </c>
      <c r="B528" t="s">
        <v>285</v>
      </c>
      <c r="C528">
        <v>779</v>
      </c>
      <c r="D528" t="s">
        <v>152</v>
      </c>
      <c r="E528" t="s">
        <v>73</v>
      </c>
      <c r="F528" t="s">
        <v>107</v>
      </c>
      <c r="G528" t="s">
        <v>791</v>
      </c>
      <c r="H528" t="s">
        <v>138</v>
      </c>
      <c r="I528" t="s">
        <v>76</v>
      </c>
      <c r="J528" t="s">
        <v>73</v>
      </c>
      <c r="K528" t="s">
        <v>76</v>
      </c>
    </row>
    <row r="530" spans="1:11" x14ac:dyDescent="0.35">
      <c r="A530" t="s">
        <v>792</v>
      </c>
    </row>
    <row r="531" spans="1:11" x14ac:dyDescent="0.35">
      <c r="A531" t="s">
        <v>14</v>
      </c>
      <c r="B531" t="s">
        <v>461</v>
      </c>
      <c r="C531" t="s">
        <v>2</v>
      </c>
      <c r="D531" t="s">
        <v>766</v>
      </c>
      <c r="E531" t="s">
        <v>49</v>
      </c>
      <c r="F531" t="s">
        <v>767</v>
      </c>
      <c r="G531" t="s">
        <v>768</v>
      </c>
      <c r="H531" t="s">
        <v>769</v>
      </c>
      <c r="I531" t="s">
        <v>50</v>
      </c>
      <c r="J531" t="s">
        <v>609</v>
      </c>
      <c r="K531" t="s">
        <v>770</v>
      </c>
    </row>
    <row r="532" spans="1:11" x14ac:dyDescent="0.35">
      <c r="A532" t="s">
        <v>3</v>
      </c>
      <c r="B532" t="s">
        <v>462</v>
      </c>
      <c r="C532">
        <v>581</v>
      </c>
      <c r="D532" t="s">
        <v>441</v>
      </c>
      <c r="E532" t="s">
        <v>71</v>
      </c>
      <c r="F532" t="s">
        <v>77</v>
      </c>
      <c r="G532" t="s">
        <v>106</v>
      </c>
      <c r="H532" t="s">
        <v>793</v>
      </c>
      <c r="I532" t="s">
        <v>76</v>
      </c>
      <c r="J532" t="s">
        <v>76</v>
      </c>
      <c r="K532" t="s">
        <v>76</v>
      </c>
    </row>
    <row r="533" spans="1:11" x14ac:dyDescent="0.35">
      <c r="A533" t="s">
        <v>3</v>
      </c>
      <c r="B533" t="s">
        <v>464</v>
      </c>
      <c r="C533">
        <v>550</v>
      </c>
      <c r="D533" t="s">
        <v>709</v>
      </c>
      <c r="E533" t="s">
        <v>150</v>
      </c>
      <c r="F533" t="s">
        <v>73</v>
      </c>
      <c r="G533" t="s">
        <v>76</v>
      </c>
      <c r="H533" t="s">
        <v>427</v>
      </c>
      <c r="I533" t="s">
        <v>106</v>
      </c>
      <c r="J533" t="s">
        <v>76</v>
      </c>
      <c r="K533" t="s">
        <v>76</v>
      </c>
    </row>
    <row r="534" spans="1:11" x14ac:dyDescent="0.35">
      <c r="A534" t="s">
        <v>3</v>
      </c>
      <c r="B534" t="s">
        <v>468</v>
      </c>
      <c r="C534">
        <v>1</v>
      </c>
      <c r="D534" t="s">
        <v>76</v>
      </c>
      <c r="E534" t="s">
        <v>76</v>
      </c>
      <c r="F534" t="s">
        <v>76</v>
      </c>
      <c r="G534" t="s">
        <v>76</v>
      </c>
      <c r="H534" t="s">
        <v>395</v>
      </c>
      <c r="I534" t="s">
        <v>76</v>
      </c>
      <c r="J534" t="s">
        <v>76</v>
      </c>
      <c r="K534" t="s">
        <v>76</v>
      </c>
    </row>
    <row r="535" spans="1:11" x14ac:dyDescent="0.35">
      <c r="A535" t="s">
        <v>4</v>
      </c>
      <c r="B535" t="s">
        <v>462</v>
      </c>
      <c r="C535">
        <v>1012</v>
      </c>
      <c r="D535" t="s">
        <v>550</v>
      </c>
      <c r="E535" t="s">
        <v>100</v>
      </c>
      <c r="F535" t="s">
        <v>75</v>
      </c>
      <c r="G535" t="s">
        <v>76</v>
      </c>
      <c r="H535" t="s">
        <v>794</v>
      </c>
      <c r="I535" t="s">
        <v>76</v>
      </c>
      <c r="J535" t="s">
        <v>77</v>
      </c>
      <c r="K535" t="s">
        <v>76</v>
      </c>
    </row>
    <row r="536" spans="1:11" x14ac:dyDescent="0.35">
      <c r="A536" t="s">
        <v>4</v>
      </c>
      <c r="B536" t="s">
        <v>464</v>
      </c>
      <c r="C536">
        <v>933</v>
      </c>
      <c r="D536" t="s">
        <v>517</v>
      </c>
      <c r="E536" t="s">
        <v>150</v>
      </c>
      <c r="F536" t="s">
        <v>76</v>
      </c>
      <c r="G536" t="s">
        <v>76</v>
      </c>
      <c r="H536" t="s">
        <v>795</v>
      </c>
      <c r="I536" t="s">
        <v>76</v>
      </c>
      <c r="J536" t="s">
        <v>107</v>
      </c>
      <c r="K536" t="s">
        <v>76</v>
      </c>
    </row>
    <row r="537" spans="1:11" x14ac:dyDescent="0.35">
      <c r="A537" t="s">
        <v>5</v>
      </c>
      <c r="B537" t="s">
        <v>462</v>
      </c>
      <c r="C537">
        <v>968</v>
      </c>
      <c r="D537" t="s">
        <v>9</v>
      </c>
      <c r="E537" t="s">
        <v>76</v>
      </c>
      <c r="F537" t="s">
        <v>107</v>
      </c>
      <c r="G537" t="s">
        <v>107</v>
      </c>
      <c r="H537" t="s">
        <v>796</v>
      </c>
      <c r="I537" t="s">
        <v>78</v>
      </c>
      <c r="J537" t="s">
        <v>76</v>
      </c>
      <c r="K537" t="s">
        <v>76</v>
      </c>
    </row>
    <row r="538" spans="1:11" x14ac:dyDescent="0.35">
      <c r="A538" t="s">
        <v>5</v>
      </c>
      <c r="B538" t="s">
        <v>464</v>
      </c>
      <c r="C538">
        <v>1097</v>
      </c>
      <c r="D538" t="s">
        <v>354</v>
      </c>
      <c r="E538" t="s">
        <v>75</v>
      </c>
      <c r="F538" t="s">
        <v>76</v>
      </c>
      <c r="G538" t="s">
        <v>186</v>
      </c>
      <c r="H538" t="s">
        <v>567</v>
      </c>
      <c r="I538" t="s">
        <v>76</v>
      </c>
      <c r="J538" t="s">
        <v>107</v>
      </c>
      <c r="K538" t="s">
        <v>76</v>
      </c>
    </row>
    <row r="539" spans="1:11" x14ac:dyDescent="0.35">
      <c r="A539" t="s">
        <v>6</v>
      </c>
      <c r="B539" t="s">
        <v>462</v>
      </c>
      <c r="C539">
        <v>535</v>
      </c>
      <c r="D539" t="s">
        <v>511</v>
      </c>
      <c r="E539" t="s">
        <v>106</v>
      </c>
      <c r="F539" t="s">
        <v>79</v>
      </c>
      <c r="G539" t="s">
        <v>76</v>
      </c>
      <c r="H539" t="s">
        <v>795</v>
      </c>
      <c r="I539" t="s">
        <v>76</v>
      </c>
      <c r="J539" t="s">
        <v>77</v>
      </c>
      <c r="K539" t="s">
        <v>106</v>
      </c>
    </row>
    <row r="540" spans="1:11" x14ac:dyDescent="0.35">
      <c r="A540" t="s">
        <v>6</v>
      </c>
      <c r="B540" t="s">
        <v>464</v>
      </c>
      <c r="C540">
        <v>342</v>
      </c>
      <c r="D540" t="s">
        <v>728</v>
      </c>
      <c r="E540" t="s">
        <v>74</v>
      </c>
      <c r="F540" t="s">
        <v>76</v>
      </c>
      <c r="G540" t="s">
        <v>76</v>
      </c>
      <c r="H540" t="s">
        <v>513</v>
      </c>
      <c r="I540" t="s">
        <v>76</v>
      </c>
      <c r="J540" t="s">
        <v>81</v>
      </c>
      <c r="K540" t="s">
        <v>76</v>
      </c>
    </row>
    <row r="541" spans="1:11" x14ac:dyDescent="0.35">
      <c r="A541" t="s">
        <v>7</v>
      </c>
      <c r="B541" t="s">
        <v>462</v>
      </c>
      <c r="C541">
        <v>1005</v>
      </c>
      <c r="D541" t="s">
        <v>383</v>
      </c>
      <c r="E541" t="s">
        <v>150</v>
      </c>
      <c r="F541" t="s">
        <v>107</v>
      </c>
      <c r="G541" t="s">
        <v>76</v>
      </c>
      <c r="H541" t="s">
        <v>776</v>
      </c>
      <c r="I541" t="s">
        <v>76</v>
      </c>
      <c r="J541" t="s">
        <v>107</v>
      </c>
      <c r="K541" t="s">
        <v>94</v>
      </c>
    </row>
    <row r="542" spans="1:11" x14ac:dyDescent="0.35">
      <c r="A542" t="s">
        <v>7</v>
      </c>
      <c r="B542" t="s">
        <v>464</v>
      </c>
      <c r="C542">
        <v>874</v>
      </c>
      <c r="D542" t="s">
        <v>738</v>
      </c>
      <c r="E542" t="s">
        <v>79</v>
      </c>
      <c r="F542" t="s">
        <v>77</v>
      </c>
      <c r="G542" t="s">
        <v>76</v>
      </c>
      <c r="H542" t="s">
        <v>381</v>
      </c>
      <c r="I542" t="s">
        <v>76</v>
      </c>
      <c r="J542" t="s">
        <v>79</v>
      </c>
      <c r="K542" t="s">
        <v>107</v>
      </c>
    </row>
    <row r="543" spans="1:11" x14ac:dyDescent="0.35">
      <c r="A543" t="s">
        <v>241</v>
      </c>
      <c r="B543" t="s">
        <v>462</v>
      </c>
      <c r="C543">
        <v>4101</v>
      </c>
      <c r="D543" t="s">
        <v>358</v>
      </c>
      <c r="E543" t="s">
        <v>150</v>
      </c>
      <c r="F543" t="s">
        <v>77</v>
      </c>
      <c r="G543" t="s">
        <v>107</v>
      </c>
      <c r="H543" t="s">
        <v>635</v>
      </c>
      <c r="I543" t="s">
        <v>73</v>
      </c>
      <c r="J543" t="s">
        <v>73</v>
      </c>
      <c r="K543" t="s">
        <v>77</v>
      </c>
    </row>
    <row r="544" spans="1:11" x14ac:dyDescent="0.35">
      <c r="A544" t="s">
        <v>241</v>
      </c>
      <c r="B544" t="s">
        <v>464</v>
      </c>
      <c r="C544">
        <v>3796</v>
      </c>
      <c r="D544" t="s">
        <v>633</v>
      </c>
      <c r="E544" t="s">
        <v>75</v>
      </c>
      <c r="F544" t="s">
        <v>107</v>
      </c>
      <c r="G544" t="s">
        <v>77</v>
      </c>
      <c r="H544" t="s">
        <v>450</v>
      </c>
      <c r="I544" t="s">
        <v>76</v>
      </c>
      <c r="J544" t="s">
        <v>106</v>
      </c>
      <c r="K544" t="s">
        <v>76</v>
      </c>
    </row>
    <row r="545" spans="1:11" x14ac:dyDescent="0.35">
      <c r="A545" t="s">
        <v>241</v>
      </c>
      <c r="B545" t="s">
        <v>468</v>
      </c>
      <c r="C545">
        <v>1</v>
      </c>
      <c r="D545" t="s">
        <v>76</v>
      </c>
      <c r="E545" t="s">
        <v>76</v>
      </c>
      <c r="F545" t="s">
        <v>76</v>
      </c>
      <c r="G545" t="s">
        <v>76</v>
      </c>
      <c r="H545" t="s">
        <v>395</v>
      </c>
      <c r="I545" t="s">
        <v>76</v>
      </c>
      <c r="J545" t="s">
        <v>76</v>
      </c>
      <c r="K545" t="s">
        <v>76</v>
      </c>
    </row>
    <row r="547" spans="1:11" x14ac:dyDescent="0.35">
      <c r="A547" t="s">
        <v>797</v>
      </c>
    </row>
    <row r="548" spans="1:11" x14ac:dyDescent="0.35">
      <c r="A548" t="s">
        <v>14</v>
      </c>
      <c r="B548" t="s">
        <v>487</v>
      </c>
      <c r="C548" t="s">
        <v>2</v>
      </c>
      <c r="D548" t="s">
        <v>766</v>
      </c>
      <c r="E548" t="s">
        <v>49</v>
      </c>
      <c r="F548" t="s">
        <v>767</v>
      </c>
      <c r="G548" t="s">
        <v>768</v>
      </c>
      <c r="H548" t="s">
        <v>769</v>
      </c>
      <c r="I548" t="s">
        <v>50</v>
      </c>
      <c r="J548" t="s">
        <v>609</v>
      </c>
      <c r="K548" t="s">
        <v>770</v>
      </c>
    </row>
    <row r="549" spans="1:11" x14ac:dyDescent="0.35">
      <c r="A549" t="s">
        <v>3</v>
      </c>
      <c r="B549" t="s">
        <v>488</v>
      </c>
      <c r="C549">
        <v>632</v>
      </c>
      <c r="D549" t="s">
        <v>228</v>
      </c>
      <c r="E549" t="s">
        <v>150</v>
      </c>
      <c r="F549" t="s">
        <v>107</v>
      </c>
      <c r="G549" t="s">
        <v>107</v>
      </c>
      <c r="H549" t="s">
        <v>753</v>
      </c>
      <c r="I549" t="s">
        <v>76</v>
      </c>
      <c r="J549" t="s">
        <v>76</v>
      </c>
      <c r="K549" t="s">
        <v>76</v>
      </c>
    </row>
    <row r="550" spans="1:11" x14ac:dyDescent="0.35">
      <c r="A550" t="s">
        <v>3</v>
      </c>
      <c r="B550" t="s">
        <v>491</v>
      </c>
      <c r="C550">
        <v>500</v>
      </c>
      <c r="D550" t="s">
        <v>141</v>
      </c>
      <c r="E550" t="s">
        <v>71</v>
      </c>
      <c r="F550" t="s">
        <v>79</v>
      </c>
      <c r="G550" t="s">
        <v>73</v>
      </c>
      <c r="H550" t="s">
        <v>798</v>
      </c>
      <c r="I550" t="s">
        <v>106</v>
      </c>
      <c r="J550" t="s">
        <v>76</v>
      </c>
      <c r="K550" t="s">
        <v>76</v>
      </c>
    </row>
    <row r="551" spans="1:11" x14ac:dyDescent="0.35">
      <c r="A551" t="s">
        <v>4</v>
      </c>
      <c r="B551" t="s">
        <v>488</v>
      </c>
      <c r="C551">
        <v>1228</v>
      </c>
      <c r="D551" t="s">
        <v>270</v>
      </c>
      <c r="E551" t="s">
        <v>150</v>
      </c>
      <c r="F551" t="s">
        <v>150</v>
      </c>
      <c r="G551" t="s">
        <v>76</v>
      </c>
      <c r="H551" t="s">
        <v>727</v>
      </c>
      <c r="I551" t="s">
        <v>76</v>
      </c>
      <c r="J551" t="s">
        <v>73</v>
      </c>
      <c r="K551" t="s">
        <v>76</v>
      </c>
    </row>
    <row r="552" spans="1:11" x14ac:dyDescent="0.35">
      <c r="A552" t="s">
        <v>4</v>
      </c>
      <c r="B552" t="s">
        <v>491</v>
      </c>
      <c r="C552">
        <v>717</v>
      </c>
      <c r="D552" t="s">
        <v>557</v>
      </c>
      <c r="E552" t="s">
        <v>142</v>
      </c>
      <c r="F552" t="s">
        <v>76</v>
      </c>
      <c r="G552" t="s">
        <v>76</v>
      </c>
      <c r="H552" t="s">
        <v>799</v>
      </c>
      <c r="I552" t="s">
        <v>76</v>
      </c>
      <c r="J552" t="s">
        <v>106</v>
      </c>
      <c r="K552" t="s">
        <v>76</v>
      </c>
    </row>
    <row r="553" spans="1:11" x14ac:dyDescent="0.35">
      <c r="A553" t="s">
        <v>5</v>
      </c>
      <c r="B553" t="s">
        <v>488</v>
      </c>
      <c r="C553">
        <v>1273</v>
      </c>
      <c r="D553" t="s">
        <v>110</v>
      </c>
      <c r="E553" t="s">
        <v>150</v>
      </c>
      <c r="F553" t="s">
        <v>76</v>
      </c>
      <c r="G553" t="s">
        <v>150</v>
      </c>
      <c r="H553" t="s">
        <v>617</v>
      </c>
      <c r="I553" t="s">
        <v>150</v>
      </c>
      <c r="J553" t="s">
        <v>107</v>
      </c>
      <c r="K553" t="s">
        <v>76</v>
      </c>
    </row>
    <row r="554" spans="1:11" x14ac:dyDescent="0.35">
      <c r="A554" t="s">
        <v>5</v>
      </c>
      <c r="B554" t="s">
        <v>491</v>
      </c>
      <c r="C554">
        <v>792</v>
      </c>
      <c r="D554" t="s">
        <v>215</v>
      </c>
      <c r="E554" t="s">
        <v>76</v>
      </c>
      <c r="F554" t="s">
        <v>76</v>
      </c>
      <c r="G554" t="s">
        <v>138</v>
      </c>
      <c r="H554" t="s">
        <v>623</v>
      </c>
      <c r="I554" t="s">
        <v>73</v>
      </c>
      <c r="J554" t="s">
        <v>76</v>
      </c>
      <c r="K554" t="s">
        <v>76</v>
      </c>
    </row>
    <row r="555" spans="1:11" x14ac:dyDescent="0.35">
      <c r="A555" t="s">
        <v>6</v>
      </c>
      <c r="B555" t="s">
        <v>488</v>
      </c>
      <c r="C555">
        <v>531</v>
      </c>
      <c r="D555" t="s">
        <v>561</v>
      </c>
      <c r="E555" t="s">
        <v>63</v>
      </c>
      <c r="F555" t="s">
        <v>76</v>
      </c>
      <c r="G555" t="s">
        <v>76</v>
      </c>
      <c r="H555" t="s">
        <v>656</v>
      </c>
      <c r="I555" t="s">
        <v>76</v>
      </c>
      <c r="J555" t="s">
        <v>75</v>
      </c>
      <c r="K555" t="s">
        <v>76</v>
      </c>
    </row>
    <row r="556" spans="1:11" x14ac:dyDescent="0.35">
      <c r="A556" t="s">
        <v>6</v>
      </c>
      <c r="B556" t="s">
        <v>491</v>
      </c>
      <c r="C556">
        <v>346</v>
      </c>
      <c r="D556" t="s">
        <v>500</v>
      </c>
      <c r="E556" t="s">
        <v>73</v>
      </c>
      <c r="F556" t="s">
        <v>71</v>
      </c>
      <c r="G556" t="s">
        <v>76</v>
      </c>
      <c r="H556" t="s">
        <v>665</v>
      </c>
      <c r="I556" t="s">
        <v>76</v>
      </c>
      <c r="J556" t="s">
        <v>68</v>
      </c>
      <c r="K556" t="s">
        <v>79</v>
      </c>
    </row>
    <row r="557" spans="1:11" x14ac:dyDescent="0.35">
      <c r="A557" t="s">
        <v>7</v>
      </c>
      <c r="B557" t="s">
        <v>488</v>
      </c>
      <c r="C557">
        <v>1079</v>
      </c>
      <c r="D557" t="s">
        <v>580</v>
      </c>
      <c r="E557" t="s">
        <v>68</v>
      </c>
      <c r="F557" t="s">
        <v>77</v>
      </c>
      <c r="G557" t="s">
        <v>76</v>
      </c>
      <c r="H557" t="s">
        <v>427</v>
      </c>
      <c r="I557" t="s">
        <v>76</v>
      </c>
      <c r="J557" t="s">
        <v>107</v>
      </c>
      <c r="K557" t="s">
        <v>79</v>
      </c>
    </row>
    <row r="558" spans="1:11" x14ac:dyDescent="0.35">
      <c r="A558" t="s">
        <v>7</v>
      </c>
      <c r="B558" t="s">
        <v>491</v>
      </c>
      <c r="C558">
        <v>800</v>
      </c>
      <c r="D558" t="s">
        <v>419</v>
      </c>
      <c r="E558" t="s">
        <v>71</v>
      </c>
      <c r="F558" t="s">
        <v>76</v>
      </c>
      <c r="G558" t="s">
        <v>76</v>
      </c>
      <c r="H558" t="s">
        <v>482</v>
      </c>
      <c r="I558" t="s">
        <v>76</v>
      </c>
      <c r="J558" t="s">
        <v>77</v>
      </c>
      <c r="K558" t="s">
        <v>71</v>
      </c>
    </row>
    <row r="559" spans="1:11" x14ac:dyDescent="0.35">
      <c r="A559" t="s">
        <v>241</v>
      </c>
      <c r="B559" t="s">
        <v>488</v>
      </c>
      <c r="C559">
        <v>4743</v>
      </c>
      <c r="D559" t="s">
        <v>434</v>
      </c>
      <c r="E559" t="s">
        <v>150</v>
      </c>
      <c r="F559" t="s">
        <v>77</v>
      </c>
      <c r="G559" t="s">
        <v>73</v>
      </c>
      <c r="H559" t="s">
        <v>167</v>
      </c>
      <c r="I559" t="s">
        <v>73</v>
      </c>
      <c r="J559" t="s">
        <v>73</v>
      </c>
      <c r="K559" t="s">
        <v>73</v>
      </c>
    </row>
    <row r="560" spans="1:11" x14ac:dyDescent="0.35">
      <c r="A560" t="s">
        <v>241</v>
      </c>
      <c r="B560" t="s">
        <v>491</v>
      </c>
      <c r="C560">
        <v>3155</v>
      </c>
      <c r="D560" t="s">
        <v>568</v>
      </c>
      <c r="E560" t="s">
        <v>150</v>
      </c>
      <c r="F560" t="s">
        <v>73</v>
      </c>
      <c r="G560" t="s">
        <v>106</v>
      </c>
      <c r="H560" t="s">
        <v>749</v>
      </c>
      <c r="I560" t="s">
        <v>107</v>
      </c>
      <c r="J560" t="s">
        <v>106</v>
      </c>
      <c r="K560" t="s">
        <v>106</v>
      </c>
    </row>
    <row r="562" spans="1:11" x14ac:dyDescent="0.35">
      <c r="A562" t="s">
        <v>800</v>
      </c>
    </row>
    <row r="563" spans="1:11" x14ac:dyDescent="0.35">
      <c r="A563" t="s">
        <v>14</v>
      </c>
      <c r="B563" t="s">
        <v>505</v>
      </c>
      <c r="C563" t="s">
        <v>2</v>
      </c>
      <c r="D563" t="s">
        <v>766</v>
      </c>
      <c r="E563" t="s">
        <v>49</v>
      </c>
      <c r="F563" t="s">
        <v>768</v>
      </c>
      <c r="G563" t="s">
        <v>769</v>
      </c>
      <c r="H563" t="s">
        <v>767</v>
      </c>
      <c r="I563" t="s">
        <v>50</v>
      </c>
      <c r="J563" t="s">
        <v>609</v>
      </c>
      <c r="K563" t="s">
        <v>770</v>
      </c>
    </row>
    <row r="564" spans="1:11" x14ac:dyDescent="0.35">
      <c r="A564" t="s">
        <v>3</v>
      </c>
      <c r="B564" t="s">
        <v>506</v>
      </c>
      <c r="C564">
        <v>316</v>
      </c>
      <c r="D564" t="s">
        <v>232</v>
      </c>
      <c r="E564" t="s">
        <v>71</v>
      </c>
      <c r="F564" t="s">
        <v>106</v>
      </c>
      <c r="G564" t="s">
        <v>801</v>
      </c>
      <c r="H564" t="s">
        <v>76</v>
      </c>
      <c r="I564" t="s">
        <v>76</v>
      </c>
      <c r="J564" t="s">
        <v>76</v>
      </c>
      <c r="K564" t="s">
        <v>76</v>
      </c>
    </row>
    <row r="565" spans="1:11" x14ac:dyDescent="0.35">
      <c r="A565" t="s">
        <v>3</v>
      </c>
      <c r="B565" t="s">
        <v>507</v>
      </c>
      <c r="C565">
        <v>315</v>
      </c>
      <c r="D565" t="s">
        <v>736</v>
      </c>
      <c r="E565" t="s">
        <v>94</v>
      </c>
      <c r="F565" t="s">
        <v>76</v>
      </c>
      <c r="G565" t="s">
        <v>223</v>
      </c>
      <c r="H565" t="s">
        <v>106</v>
      </c>
      <c r="I565" t="s">
        <v>76</v>
      </c>
      <c r="J565" t="s">
        <v>76</v>
      </c>
      <c r="K565" t="s">
        <v>76</v>
      </c>
    </row>
    <row r="566" spans="1:11" x14ac:dyDescent="0.35">
      <c r="A566" t="s">
        <v>3</v>
      </c>
      <c r="B566" t="s">
        <v>509</v>
      </c>
      <c r="C566">
        <v>265</v>
      </c>
      <c r="D566" t="s">
        <v>428</v>
      </c>
      <c r="E566" t="s">
        <v>71</v>
      </c>
      <c r="F566" t="s">
        <v>106</v>
      </c>
      <c r="G566" t="s">
        <v>802</v>
      </c>
      <c r="H566" t="s">
        <v>75</v>
      </c>
      <c r="I566" t="s">
        <v>76</v>
      </c>
      <c r="J566" t="s">
        <v>76</v>
      </c>
      <c r="K566" t="s">
        <v>76</v>
      </c>
    </row>
    <row r="567" spans="1:11" x14ac:dyDescent="0.35">
      <c r="A567" t="s">
        <v>3</v>
      </c>
      <c r="B567" t="s">
        <v>510</v>
      </c>
      <c r="C567">
        <v>235</v>
      </c>
      <c r="D567" t="s">
        <v>616</v>
      </c>
      <c r="E567" t="s">
        <v>68</v>
      </c>
      <c r="F567" t="s">
        <v>76</v>
      </c>
      <c r="G567" t="s">
        <v>456</v>
      </c>
      <c r="H567" t="s">
        <v>76</v>
      </c>
      <c r="I567" t="s">
        <v>68</v>
      </c>
      <c r="J567" t="s">
        <v>76</v>
      </c>
      <c r="K567" t="s">
        <v>76</v>
      </c>
    </row>
    <row r="568" spans="1:11" x14ac:dyDescent="0.35">
      <c r="A568" t="s">
        <v>3</v>
      </c>
      <c r="B568" t="s">
        <v>50</v>
      </c>
      <c r="C568">
        <v>1</v>
      </c>
      <c r="D568" t="s">
        <v>76</v>
      </c>
      <c r="E568" t="s">
        <v>76</v>
      </c>
      <c r="F568" t="s">
        <v>76</v>
      </c>
      <c r="G568" t="s">
        <v>395</v>
      </c>
      <c r="H568" t="s">
        <v>76</v>
      </c>
      <c r="I568" t="s">
        <v>76</v>
      </c>
      <c r="J568" t="s">
        <v>76</v>
      </c>
      <c r="K568" t="s">
        <v>76</v>
      </c>
    </row>
    <row r="569" spans="1:11" x14ac:dyDescent="0.35">
      <c r="A569" t="s">
        <v>4</v>
      </c>
      <c r="B569" t="s">
        <v>506</v>
      </c>
      <c r="C569">
        <v>592</v>
      </c>
      <c r="D569" t="s">
        <v>306</v>
      </c>
      <c r="E569" t="s">
        <v>78</v>
      </c>
      <c r="F569" t="s">
        <v>76</v>
      </c>
      <c r="G569" t="s">
        <v>618</v>
      </c>
      <c r="H569" t="s">
        <v>63</v>
      </c>
      <c r="I569" t="s">
        <v>76</v>
      </c>
      <c r="J569" t="s">
        <v>77</v>
      </c>
      <c r="K569" t="s">
        <v>76</v>
      </c>
    </row>
    <row r="570" spans="1:11" x14ac:dyDescent="0.35">
      <c r="A570" t="s">
        <v>4</v>
      </c>
      <c r="B570" t="s">
        <v>507</v>
      </c>
      <c r="C570">
        <v>636</v>
      </c>
      <c r="D570" t="s">
        <v>441</v>
      </c>
      <c r="E570" t="s">
        <v>79</v>
      </c>
      <c r="F570" t="s">
        <v>76</v>
      </c>
      <c r="G570" t="s">
        <v>713</v>
      </c>
      <c r="H570" t="s">
        <v>76</v>
      </c>
      <c r="I570" t="s">
        <v>76</v>
      </c>
      <c r="J570" t="s">
        <v>107</v>
      </c>
      <c r="K570" t="s">
        <v>76</v>
      </c>
    </row>
    <row r="571" spans="1:11" x14ac:dyDescent="0.35">
      <c r="A571" t="s">
        <v>4</v>
      </c>
      <c r="B571" t="s">
        <v>509</v>
      </c>
      <c r="C571">
        <v>420</v>
      </c>
      <c r="D571" t="s">
        <v>235</v>
      </c>
      <c r="E571" t="s">
        <v>133</v>
      </c>
      <c r="F571" t="s">
        <v>76</v>
      </c>
      <c r="G571" t="s">
        <v>803</v>
      </c>
      <c r="H571" t="s">
        <v>76</v>
      </c>
      <c r="I571" t="s">
        <v>76</v>
      </c>
      <c r="J571" t="s">
        <v>77</v>
      </c>
      <c r="K571" t="s">
        <v>76</v>
      </c>
    </row>
    <row r="572" spans="1:11" x14ac:dyDescent="0.35">
      <c r="A572" t="s">
        <v>4</v>
      </c>
      <c r="B572" t="s">
        <v>510</v>
      </c>
      <c r="C572">
        <v>297</v>
      </c>
      <c r="D572" t="s">
        <v>664</v>
      </c>
      <c r="E572" t="s">
        <v>72</v>
      </c>
      <c r="F572" t="s">
        <v>76</v>
      </c>
      <c r="G572" t="s">
        <v>656</v>
      </c>
      <c r="H572" t="s">
        <v>76</v>
      </c>
      <c r="I572" t="s">
        <v>76</v>
      </c>
      <c r="J572" t="s">
        <v>76</v>
      </c>
      <c r="K572" t="s">
        <v>76</v>
      </c>
    </row>
    <row r="573" spans="1:11" x14ac:dyDescent="0.35">
      <c r="A573" t="s">
        <v>5</v>
      </c>
      <c r="B573" t="s">
        <v>506</v>
      </c>
      <c r="C573">
        <v>540</v>
      </c>
      <c r="D573" t="s">
        <v>247</v>
      </c>
      <c r="E573" t="s">
        <v>76</v>
      </c>
      <c r="F573" t="s">
        <v>76</v>
      </c>
      <c r="G573" t="s">
        <v>804</v>
      </c>
      <c r="H573" t="s">
        <v>107</v>
      </c>
      <c r="I573" t="s">
        <v>100</v>
      </c>
      <c r="J573" t="s">
        <v>76</v>
      </c>
      <c r="K573" t="s">
        <v>76</v>
      </c>
    </row>
    <row r="574" spans="1:11" x14ac:dyDescent="0.35">
      <c r="A574" t="s">
        <v>5</v>
      </c>
      <c r="B574" t="s">
        <v>507</v>
      </c>
      <c r="C574">
        <v>733</v>
      </c>
      <c r="D574" t="s">
        <v>234</v>
      </c>
      <c r="E574" t="s">
        <v>138</v>
      </c>
      <c r="F574" t="s">
        <v>81</v>
      </c>
      <c r="G574" t="s">
        <v>669</v>
      </c>
      <c r="H574" t="s">
        <v>76</v>
      </c>
      <c r="I574" t="s">
        <v>76</v>
      </c>
      <c r="J574" t="s">
        <v>73</v>
      </c>
      <c r="K574" t="s">
        <v>76</v>
      </c>
    </row>
    <row r="575" spans="1:11" x14ac:dyDescent="0.35">
      <c r="A575" t="s">
        <v>5</v>
      </c>
      <c r="B575" t="s">
        <v>509</v>
      </c>
      <c r="C575">
        <v>428</v>
      </c>
      <c r="D575" t="s">
        <v>441</v>
      </c>
      <c r="E575" t="s">
        <v>76</v>
      </c>
      <c r="F575" t="s">
        <v>73</v>
      </c>
      <c r="G575" t="s">
        <v>801</v>
      </c>
      <c r="H575" t="s">
        <v>76</v>
      </c>
      <c r="I575" t="s">
        <v>73</v>
      </c>
      <c r="J575" t="s">
        <v>76</v>
      </c>
      <c r="K575" t="s">
        <v>76</v>
      </c>
    </row>
    <row r="576" spans="1:11" x14ac:dyDescent="0.35">
      <c r="A576" t="s">
        <v>5</v>
      </c>
      <c r="B576" t="s">
        <v>510</v>
      </c>
      <c r="C576">
        <v>364</v>
      </c>
      <c r="D576" t="s">
        <v>598</v>
      </c>
      <c r="E576" t="s">
        <v>76</v>
      </c>
      <c r="F576" t="s">
        <v>104</v>
      </c>
      <c r="G576" t="s">
        <v>224</v>
      </c>
      <c r="H576" t="s">
        <v>76</v>
      </c>
      <c r="I576" t="s">
        <v>107</v>
      </c>
      <c r="J576" t="s">
        <v>76</v>
      </c>
      <c r="K576" t="s">
        <v>76</v>
      </c>
    </row>
    <row r="577" spans="1:11" x14ac:dyDescent="0.35">
      <c r="A577" t="s">
        <v>6</v>
      </c>
      <c r="B577" t="s">
        <v>506</v>
      </c>
      <c r="C577">
        <v>291</v>
      </c>
      <c r="D577" t="s">
        <v>577</v>
      </c>
      <c r="E577" t="s">
        <v>68</v>
      </c>
      <c r="F577" t="s">
        <v>76</v>
      </c>
      <c r="G577" t="s">
        <v>615</v>
      </c>
      <c r="H577" t="s">
        <v>76</v>
      </c>
      <c r="I577" t="s">
        <v>76</v>
      </c>
      <c r="J577" t="s">
        <v>71</v>
      </c>
      <c r="K577" t="s">
        <v>76</v>
      </c>
    </row>
    <row r="578" spans="1:11" x14ac:dyDescent="0.35">
      <c r="A578" t="s">
        <v>6</v>
      </c>
      <c r="B578" t="s">
        <v>507</v>
      </c>
      <c r="C578">
        <v>240</v>
      </c>
      <c r="D578" t="s">
        <v>805</v>
      </c>
      <c r="E578" t="s">
        <v>133</v>
      </c>
      <c r="F578" t="s">
        <v>76</v>
      </c>
      <c r="G578" t="s">
        <v>287</v>
      </c>
      <c r="H578" t="s">
        <v>76</v>
      </c>
      <c r="I578" t="s">
        <v>76</v>
      </c>
      <c r="J578" t="s">
        <v>105</v>
      </c>
      <c r="K578" t="s">
        <v>76</v>
      </c>
    </row>
    <row r="579" spans="1:11" x14ac:dyDescent="0.35">
      <c r="A579" t="s">
        <v>6</v>
      </c>
      <c r="B579" t="s">
        <v>509</v>
      </c>
      <c r="C579">
        <v>244</v>
      </c>
      <c r="D579" t="s">
        <v>528</v>
      </c>
      <c r="E579" t="s">
        <v>76</v>
      </c>
      <c r="F579" t="s">
        <v>76</v>
      </c>
      <c r="G579" t="s">
        <v>806</v>
      </c>
      <c r="H579" t="s">
        <v>94</v>
      </c>
      <c r="I579" t="s">
        <v>76</v>
      </c>
      <c r="J579" t="s">
        <v>107</v>
      </c>
      <c r="K579" t="s">
        <v>71</v>
      </c>
    </row>
    <row r="580" spans="1:11" x14ac:dyDescent="0.35">
      <c r="A580" t="s">
        <v>6</v>
      </c>
      <c r="B580" t="s">
        <v>510</v>
      </c>
      <c r="C580">
        <v>102</v>
      </c>
      <c r="D580" t="s">
        <v>762</v>
      </c>
      <c r="E580" t="s">
        <v>150</v>
      </c>
      <c r="F580" t="s">
        <v>76</v>
      </c>
      <c r="G580" t="s">
        <v>422</v>
      </c>
      <c r="H580" t="s">
        <v>76</v>
      </c>
      <c r="I580" t="s">
        <v>76</v>
      </c>
      <c r="J580" t="s">
        <v>186</v>
      </c>
      <c r="K580" t="s">
        <v>76</v>
      </c>
    </row>
    <row r="581" spans="1:11" x14ac:dyDescent="0.35">
      <c r="A581" t="s">
        <v>7</v>
      </c>
      <c r="B581" t="s">
        <v>506</v>
      </c>
      <c r="C581">
        <v>560</v>
      </c>
      <c r="D581" t="s">
        <v>12</v>
      </c>
      <c r="E581" t="s">
        <v>77</v>
      </c>
      <c r="F581" t="s">
        <v>76</v>
      </c>
      <c r="G581" t="s">
        <v>641</v>
      </c>
      <c r="H581" t="s">
        <v>106</v>
      </c>
      <c r="I581" t="s">
        <v>76</v>
      </c>
      <c r="J581" t="s">
        <v>107</v>
      </c>
      <c r="K581" t="s">
        <v>150</v>
      </c>
    </row>
    <row r="582" spans="1:11" x14ac:dyDescent="0.35">
      <c r="A582" t="s">
        <v>7</v>
      </c>
      <c r="B582" t="s">
        <v>507</v>
      </c>
      <c r="C582">
        <v>519</v>
      </c>
      <c r="D582" t="s">
        <v>644</v>
      </c>
      <c r="E582" t="s">
        <v>150</v>
      </c>
      <c r="F582" t="s">
        <v>76</v>
      </c>
      <c r="G582" t="s">
        <v>172</v>
      </c>
      <c r="H582" t="s">
        <v>68</v>
      </c>
      <c r="I582" t="s">
        <v>76</v>
      </c>
      <c r="J582" t="s">
        <v>107</v>
      </c>
      <c r="K582" t="s">
        <v>107</v>
      </c>
    </row>
    <row r="583" spans="1:11" x14ac:dyDescent="0.35">
      <c r="A583" t="s">
        <v>7</v>
      </c>
      <c r="B583" t="s">
        <v>509</v>
      </c>
      <c r="C583">
        <v>445</v>
      </c>
      <c r="D583" t="s">
        <v>398</v>
      </c>
      <c r="E583" t="s">
        <v>78</v>
      </c>
      <c r="F583" t="s">
        <v>76</v>
      </c>
      <c r="G583" t="s">
        <v>610</v>
      </c>
      <c r="H583" t="s">
        <v>76</v>
      </c>
      <c r="I583" t="s">
        <v>76</v>
      </c>
      <c r="J583" t="s">
        <v>76</v>
      </c>
      <c r="K583" t="s">
        <v>105</v>
      </c>
    </row>
    <row r="584" spans="1:11" x14ac:dyDescent="0.35">
      <c r="A584" t="s">
        <v>7</v>
      </c>
      <c r="B584" t="s">
        <v>510</v>
      </c>
      <c r="C584">
        <v>355</v>
      </c>
      <c r="D584" t="s">
        <v>628</v>
      </c>
      <c r="E584" t="s">
        <v>73</v>
      </c>
      <c r="F584" t="s">
        <v>76</v>
      </c>
      <c r="G584" t="s">
        <v>115</v>
      </c>
      <c r="H584" t="s">
        <v>76</v>
      </c>
      <c r="I584" t="s">
        <v>76</v>
      </c>
      <c r="J584" t="s">
        <v>75</v>
      </c>
      <c r="K584" t="s">
        <v>76</v>
      </c>
    </row>
    <row r="585" spans="1:11" x14ac:dyDescent="0.35">
      <c r="A585" t="s">
        <v>241</v>
      </c>
      <c r="B585" t="s">
        <v>506</v>
      </c>
      <c r="C585">
        <v>2299</v>
      </c>
      <c r="D585" t="s">
        <v>256</v>
      </c>
      <c r="E585" t="s">
        <v>68</v>
      </c>
      <c r="F585" t="s">
        <v>76</v>
      </c>
      <c r="G585" t="s">
        <v>807</v>
      </c>
      <c r="H585" t="s">
        <v>79</v>
      </c>
      <c r="I585" t="s">
        <v>106</v>
      </c>
      <c r="J585" t="s">
        <v>73</v>
      </c>
      <c r="K585" t="s">
        <v>106</v>
      </c>
    </row>
    <row r="586" spans="1:11" x14ac:dyDescent="0.35">
      <c r="A586" t="s">
        <v>241</v>
      </c>
      <c r="B586" t="s">
        <v>507</v>
      </c>
      <c r="C586">
        <v>2443</v>
      </c>
      <c r="D586" t="s">
        <v>808</v>
      </c>
      <c r="E586" t="s">
        <v>78</v>
      </c>
      <c r="F586" t="s">
        <v>77</v>
      </c>
      <c r="G586" t="s">
        <v>627</v>
      </c>
      <c r="H586" t="s">
        <v>73</v>
      </c>
      <c r="I586" t="s">
        <v>76</v>
      </c>
      <c r="J586" t="s">
        <v>73</v>
      </c>
      <c r="K586" t="s">
        <v>76</v>
      </c>
    </row>
    <row r="587" spans="1:11" x14ac:dyDescent="0.35">
      <c r="A587" t="s">
        <v>241</v>
      </c>
      <c r="B587" t="s">
        <v>509</v>
      </c>
      <c r="C587">
        <v>1802</v>
      </c>
      <c r="D587" t="s">
        <v>85</v>
      </c>
      <c r="E587" t="s">
        <v>78</v>
      </c>
      <c r="F587" t="s">
        <v>107</v>
      </c>
      <c r="G587" t="s">
        <v>809</v>
      </c>
      <c r="H587" t="s">
        <v>106</v>
      </c>
      <c r="I587" t="s">
        <v>76</v>
      </c>
      <c r="J587" t="s">
        <v>107</v>
      </c>
      <c r="K587" t="s">
        <v>79</v>
      </c>
    </row>
    <row r="588" spans="1:11" x14ac:dyDescent="0.35">
      <c r="A588" t="s">
        <v>241</v>
      </c>
      <c r="B588" t="s">
        <v>510</v>
      </c>
      <c r="C588">
        <v>1353</v>
      </c>
      <c r="D588" t="s">
        <v>810</v>
      </c>
      <c r="E588" t="s">
        <v>79</v>
      </c>
      <c r="F588" t="s">
        <v>79</v>
      </c>
      <c r="G588" t="s">
        <v>406</v>
      </c>
      <c r="H588" t="s">
        <v>76</v>
      </c>
      <c r="I588" t="s">
        <v>107</v>
      </c>
      <c r="J588" t="s">
        <v>79</v>
      </c>
      <c r="K588" t="s">
        <v>76</v>
      </c>
    </row>
    <row r="589" spans="1:11" x14ac:dyDescent="0.35">
      <c r="A589" t="s">
        <v>241</v>
      </c>
      <c r="B589" t="s">
        <v>50</v>
      </c>
      <c r="C589">
        <v>1</v>
      </c>
      <c r="D589" t="s">
        <v>76</v>
      </c>
      <c r="E589" t="s">
        <v>76</v>
      </c>
      <c r="F589" t="s">
        <v>76</v>
      </c>
      <c r="G589" t="s">
        <v>395</v>
      </c>
      <c r="H589" t="s">
        <v>76</v>
      </c>
      <c r="I589" t="s">
        <v>76</v>
      </c>
      <c r="J589" t="s">
        <v>76</v>
      </c>
      <c r="K589" t="s">
        <v>76</v>
      </c>
    </row>
    <row r="591" spans="1:11" x14ac:dyDescent="0.35">
      <c r="A591" t="s">
        <v>811</v>
      </c>
    </row>
    <row r="592" spans="1:11" x14ac:dyDescent="0.35">
      <c r="A592" t="s">
        <v>14</v>
      </c>
      <c r="B592" t="s">
        <v>530</v>
      </c>
      <c r="C592" t="s">
        <v>2</v>
      </c>
      <c r="D592" t="s">
        <v>766</v>
      </c>
      <c r="E592" t="s">
        <v>49</v>
      </c>
      <c r="F592" t="s">
        <v>767</v>
      </c>
      <c r="G592" t="s">
        <v>768</v>
      </c>
      <c r="H592" t="s">
        <v>769</v>
      </c>
      <c r="I592" t="s">
        <v>50</v>
      </c>
      <c r="J592" t="s">
        <v>609</v>
      </c>
      <c r="K592" t="s">
        <v>770</v>
      </c>
    </row>
    <row r="593" spans="1:11" x14ac:dyDescent="0.35">
      <c r="A593" t="s">
        <v>3</v>
      </c>
      <c r="B593" t="s">
        <v>531</v>
      </c>
      <c r="C593">
        <v>173</v>
      </c>
      <c r="D593" t="s">
        <v>234</v>
      </c>
      <c r="E593" t="s">
        <v>138</v>
      </c>
      <c r="F593" t="s">
        <v>79</v>
      </c>
      <c r="G593" t="s">
        <v>79</v>
      </c>
      <c r="H593" t="s">
        <v>638</v>
      </c>
      <c r="I593" t="s">
        <v>76</v>
      </c>
      <c r="J593" t="s">
        <v>76</v>
      </c>
      <c r="K593" t="s">
        <v>76</v>
      </c>
    </row>
    <row r="594" spans="1:11" x14ac:dyDescent="0.35">
      <c r="A594" t="s">
        <v>3</v>
      </c>
      <c r="B594" t="s">
        <v>534</v>
      </c>
      <c r="C594">
        <v>407</v>
      </c>
      <c r="D594" t="s">
        <v>490</v>
      </c>
      <c r="E594" t="s">
        <v>71</v>
      </c>
      <c r="F594" t="s">
        <v>76</v>
      </c>
      <c r="G594" t="s">
        <v>76</v>
      </c>
      <c r="H594" t="s">
        <v>812</v>
      </c>
      <c r="I594" t="s">
        <v>76</v>
      </c>
      <c r="J594" t="s">
        <v>76</v>
      </c>
      <c r="K594" t="s">
        <v>76</v>
      </c>
    </row>
    <row r="595" spans="1:11" x14ac:dyDescent="0.35">
      <c r="A595" t="s">
        <v>3</v>
      </c>
      <c r="B595" t="s">
        <v>535</v>
      </c>
      <c r="C595">
        <v>52</v>
      </c>
      <c r="D595" t="s">
        <v>455</v>
      </c>
      <c r="E595" t="s">
        <v>76</v>
      </c>
      <c r="F595" t="s">
        <v>76</v>
      </c>
      <c r="G595" t="s">
        <v>76</v>
      </c>
      <c r="H595" t="s">
        <v>813</v>
      </c>
      <c r="I595" t="s">
        <v>76</v>
      </c>
      <c r="J595" t="s">
        <v>76</v>
      </c>
      <c r="K595" t="s">
        <v>76</v>
      </c>
    </row>
    <row r="596" spans="1:11" x14ac:dyDescent="0.35">
      <c r="A596" t="s">
        <v>3</v>
      </c>
      <c r="B596" t="s">
        <v>536</v>
      </c>
      <c r="C596">
        <v>103</v>
      </c>
      <c r="D596" t="s">
        <v>422</v>
      </c>
      <c r="E596" t="s">
        <v>76</v>
      </c>
      <c r="F596" t="s">
        <v>76</v>
      </c>
      <c r="G596" t="s">
        <v>76</v>
      </c>
      <c r="H596" t="s">
        <v>576</v>
      </c>
      <c r="I596" t="s">
        <v>76</v>
      </c>
      <c r="J596" t="s">
        <v>76</v>
      </c>
      <c r="K596" t="s">
        <v>76</v>
      </c>
    </row>
    <row r="597" spans="1:11" x14ac:dyDescent="0.35">
      <c r="A597" t="s">
        <v>3</v>
      </c>
      <c r="B597" t="s">
        <v>538</v>
      </c>
      <c r="C597">
        <v>364</v>
      </c>
      <c r="D597" t="s">
        <v>434</v>
      </c>
      <c r="E597" t="s">
        <v>94</v>
      </c>
      <c r="F597" t="s">
        <v>71</v>
      </c>
      <c r="G597" t="s">
        <v>106</v>
      </c>
      <c r="H597" t="s">
        <v>705</v>
      </c>
      <c r="I597" t="s">
        <v>77</v>
      </c>
      <c r="J597" t="s">
        <v>76</v>
      </c>
      <c r="K597" t="s">
        <v>76</v>
      </c>
    </row>
    <row r="598" spans="1:11" x14ac:dyDescent="0.35">
      <c r="A598" t="s">
        <v>3</v>
      </c>
      <c r="B598" t="s">
        <v>540</v>
      </c>
      <c r="C598">
        <v>33</v>
      </c>
      <c r="D598" t="s">
        <v>313</v>
      </c>
      <c r="E598" t="s">
        <v>76</v>
      </c>
      <c r="F598" t="s">
        <v>76</v>
      </c>
      <c r="G598" t="s">
        <v>76</v>
      </c>
      <c r="H598" t="s">
        <v>814</v>
      </c>
      <c r="I598" t="s">
        <v>76</v>
      </c>
      <c r="J598" t="s">
        <v>76</v>
      </c>
      <c r="K598" t="s">
        <v>76</v>
      </c>
    </row>
    <row r="599" spans="1:11" x14ac:dyDescent="0.35">
      <c r="A599" t="s">
        <v>4</v>
      </c>
      <c r="B599" t="s">
        <v>531</v>
      </c>
      <c r="C599">
        <v>339</v>
      </c>
      <c r="D599" t="s">
        <v>245</v>
      </c>
      <c r="E599" t="s">
        <v>63</v>
      </c>
      <c r="F599" t="s">
        <v>76</v>
      </c>
      <c r="G599" t="s">
        <v>76</v>
      </c>
      <c r="H599" t="s">
        <v>743</v>
      </c>
      <c r="I599" t="s">
        <v>76</v>
      </c>
      <c r="J599" t="s">
        <v>107</v>
      </c>
      <c r="K599" t="s">
        <v>76</v>
      </c>
    </row>
    <row r="600" spans="1:11" x14ac:dyDescent="0.35">
      <c r="A600" t="s">
        <v>4</v>
      </c>
      <c r="B600" t="s">
        <v>534</v>
      </c>
      <c r="C600">
        <v>799</v>
      </c>
      <c r="D600" t="s">
        <v>519</v>
      </c>
      <c r="E600" t="s">
        <v>77</v>
      </c>
      <c r="F600" t="s">
        <v>72</v>
      </c>
      <c r="G600" t="s">
        <v>76</v>
      </c>
      <c r="H600" t="s">
        <v>815</v>
      </c>
      <c r="I600" t="s">
        <v>76</v>
      </c>
      <c r="J600" t="s">
        <v>76</v>
      </c>
      <c r="K600" t="s">
        <v>76</v>
      </c>
    </row>
    <row r="601" spans="1:11" x14ac:dyDescent="0.35">
      <c r="A601" t="s">
        <v>4</v>
      </c>
      <c r="B601" t="s">
        <v>535</v>
      </c>
      <c r="C601">
        <v>90</v>
      </c>
      <c r="D601" t="s">
        <v>799</v>
      </c>
      <c r="E601" t="s">
        <v>107</v>
      </c>
      <c r="F601" t="s">
        <v>76</v>
      </c>
      <c r="G601" t="s">
        <v>76</v>
      </c>
      <c r="H601" t="s">
        <v>499</v>
      </c>
      <c r="I601" t="s">
        <v>76</v>
      </c>
      <c r="J601" t="s">
        <v>80</v>
      </c>
      <c r="K601" t="s">
        <v>76</v>
      </c>
    </row>
    <row r="602" spans="1:11" x14ac:dyDescent="0.35">
      <c r="A602" t="s">
        <v>4</v>
      </c>
      <c r="B602" t="s">
        <v>536</v>
      </c>
      <c r="C602">
        <v>168</v>
      </c>
      <c r="D602" t="s">
        <v>544</v>
      </c>
      <c r="E602" t="s">
        <v>76</v>
      </c>
      <c r="F602" t="s">
        <v>76</v>
      </c>
      <c r="G602" t="s">
        <v>76</v>
      </c>
      <c r="H602" t="s">
        <v>671</v>
      </c>
      <c r="I602" t="s">
        <v>76</v>
      </c>
      <c r="J602" t="s">
        <v>76</v>
      </c>
      <c r="K602" t="s">
        <v>76</v>
      </c>
    </row>
    <row r="603" spans="1:11" x14ac:dyDescent="0.35">
      <c r="A603" t="s">
        <v>4</v>
      </c>
      <c r="B603" t="s">
        <v>538</v>
      </c>
      <c r="C603">
        <v>488</v>
      </c>
      <c r="D603" t="s">
        <v>503</v>
      </c>
      <c r="E603" t="s">
        <v>179</v>
      </c>
      <c r="F603" t="s">
        <v>76</v>
      </c>
      <c r="G603" t="s">
        <v>76</v>
      </c>
      <c r="H603" t="s">
        <v>816</v>
      </c>
      <c r="I603" t="s">
        <v>76</v>
      </c>
      <c r="J603" t="s">
        <v>77</v>
      </c>
      <c r="K603" t="s">
        <v>76</v>
      </c>
    </row>
    <row r="604" spans="1:11" x14ac:dyDescent="0.35">
      <c r="A604" t="s">
        <v>4</v>
      </c>
      <c r="B604" t="s">
        <v>540</v>
      </c>
      <c r="C604">
        <v>61</v>
      </c>
      <c r="D604" t="s">
        <v>502</v>
      </c>
      <c r="E604" t="s">
        <v>76</v>
      </c>
      <c r="F604" t="s">
        <v>76</v>
      </c>
      <c r="G604" t="s">
        <v>76</v>
      </c>
      <c r="H604" t="s">
        <v>817</v>
      </c>
      <c r="I604" t="s">
        <v>76</v>
      </c>
      <c r="J604" t="s">
        <v>76</v>
      </c>
      <c r="K604" t="s">
        <v>76</v>
      </c>
    </row>
    <row r="605" spans="1:11" x14ac:dyDescent="0.35">
      <c r="A605" t="s">
        <v>5</v>
      </c>
      <c r="B605" t="s">
        <v>531</v>
      </c>
      <c r="C605">
        <v>433</v>
      </c>
      <c r="D605" t="s">
        <v>390</v>
      </c>
      <c r="E605" t="s">
        <v>76</v>
      </c>
      <c r="F605" t="s">
        <v>76</v>
      </c>
      <c r="G605" t="s">
        <v>86</v>
      </c>
      <c r="H605" t="s">
        <v>465</v>
      </c>
      <c r="I605" t="s">
        <v>76</v>
      </c>
      <c r="J605" t="s">
        <v>77</v>
      </c>
      <c r="K605" t="s">
        <v>76</v>
      </c>
    </row>
    <row r="606" spans="1:11" x14ac:dyDescent="0.35">
      <c r="A606" t="s">
        <v>5</v>
      </c>
      <c r="B606" t="s">
        <v>534</v>
      </c>
      <c r="C606">
        <v>749</v>
      </c>
      <c r="D606" t="s">
        <v>412</v>
      </c>
      <c r="E606" t="s">
        <v>78</v>
      </c>
      <c r="F606" t="s">
        <v>76</v>
      </c>
      <c r="G606" t="s">
        <v>76</v>
      </c>
      <c r="H606" t="s">
        <v>818</v>
      </c>
      <c r="I606" t="s">
        <v>78</v>
      </c>
      <c r="J606" t="s">
        <v>76</v>
      </c>
      <c r="K606" t="s">
        <v>76</v>
      </c>
    </row>
    <row r="607" spans="1:11" x14ac:dyDescent="0.35">
      <c r="A607" t="s">
        <v>5</v>
      </c>
      <c r="B607" t="s">
        <v>535</v>
      </c>
      <c r="C607">
        <v>91</v>
      </c>
      <c r="D607" t="s">
        <v>275</v>
      </c>
      <c r="E607" t="s">
        <v>76</v>
      </c>
      <c r="F607" t="s">
        <v>79</v>
      </c>
      <c r="G607" t="s">
        <v>76</v>
      </c>
      <c r="H607" t="s">
        <v>613</v>
      </c>
      <c r="I607" t="s">
        <v>76</v>
      </c>
      <c r="J607" t="s">
        <v>76</v>
      </c>
      <c r="K607" t="s">
        <v>76</v>
      </c>
    </row>
    <row r="608" spans="1:11" x14ac:dyDescent="0.35">
      <c r="A608" t="s">
        <v>5</v>
      </c>
      <c r="B608" t="s">
        <v>536</v>
      </c>
      <c r="C608">
        <v>195</v>
      </c>
      <c r="D608" t="s">
        <v>700</v>
      </c>
      <c r="E608" t="s">
        <v>76</v>
      </c>
      <c r="F608" t="s">
        <v>76</v>
      </c>
      <c r="G608" t="s">
        <v>221</v>
      </c>
      <c r="H608" t="s">
        <v>690</v>
      </c>
      <c r="I608" t="s">
        <v>107</v>
      </c>
      <c r="J608" t="s">
        <v>76</v>
      </c>
      <c r="K608" t="s">
        <v>76</v>
      </c>
    </row>
    <row r="609" spans="1:11" x14ac:dyDescent="0.35">
      <c r="A609" t="s">
        <v>5</v>
      </c>
      <c r="B609" t="s">
        <v>538</v>
      </c>
      <c r="C609">
        <v>548</v>
      </c>
      <c r="D609" t="s">
        <v>451</v>
      </c>
      <c r="E609" t="s">
        <v>76</v>
      </c>
      <c r="F609" t="s">
        <v>76</v>
      </c>
      <c r="G609" t="s">
        <v>106</v>
      </c>
      <c r="H609" t="s">
        <v>795</v>
      </c>
      <c r="I609" t="s">
        <v>76</v>
      </c>
      <c r="J609" t="s">
        <v>76</v>
      </c>
      <c r="K609" t="s">
        <v>76</v>
      </c>
    </row>
    <row r="610" spans="1:11" x14ac:dyDescent="0.35">
      <c r="A610" t="s">
        <v>5</v>
      </c>
      <c r="B610" t="s">
        <v>540</v>
      </c>
      <c r="C610">
        <v>49</v>
      </c>
      <c r="D610" t="s">
        <v>69</v>
      </c>
      <c r="E610" t="s">
        <v>76</v>
      </c>
      <c r="F610" t="s">
        <v>76</v>
      </c>
      <c r="G610" t="s">
        <v>76</v>
      </c>
      <c r="H610" t="s">
        <v>819</v>
      </c>
      <c r="I610" t="s">
        <v>122</v>
      </c>
      <c r="J610" t="s">
        <v>76</v>
      </c>
      <c r="K610" t="s">
        <v>76</v>
      </c>
    </row>
    <row r="611" spans="1:11" x14ac:dyDescent="0.35">
      <c r="A611" t="s">
        <v>6</v>
      </c>
      <c r="B611" t="s">
        <v>531</v>
      </c>
      <c r="C611">
        <v>162</v>
      </c>
      <c r="D611" t="s">
        <v>820</v>
      </c>
      <c r="E611" t="s">
        <v>84</v>
      </c>
      <c r="F611" t="s">
        <v>76</v>
      </c>
      <c r="G611" t="s">
        <v>76</v>
      </c>
      <c r="H611" t="s">
        <v>382</v>
      </c>
      <c r="I611" t="s">
        <v>76</v>
      </c>
      <c r="J611" t="s">
        <v>63</v>
      </c>
      <c r="K611" t="s">
        <v>76</v>
      </c>
    </row>
    <row r="612" spans="1:11" x14ac:dyDescent="0.35">
      <c r="A612" t="s">
        <v>6</v>
      </c>
      <c r="B612" t="s">
        <v>534</v>
      </c>
      <c r="C612">
        <v>326</v>
      </c>
      <c r="D612" t="s">
        <v>514</v>
      </c>
      <c r="E612" t="s">
        <v>76</v>
      </c>
      <c r="F612" t="s">
        <v>76</v>
      </c>
      <c r="G612" t="s">
        <v>76</v>
      </c>
      <c r="H612" t="s">
        <v>709</v>
      </c>
      <c r="I612" t="s">
        <v>76</v>
      </c>
      <c r="J612" t="s">
        <v>71</v>
      </c>
      <c r="K612" t="s">
        <v>76</v>
      </c>
    </row>
    <row r="613" spans="1:11" x14ac:dyDescent="0.35">
      <c r="A613" t="s">
        <v>6</v>
      </c>
      <c r="B613" t="s">
        <v>535</v>
      </c>
      <c r="C613">
        <v>43</v>
      </c>
      <c r="D613" t="s">
        <v>200</v>
      </c>
      <c r="E613" t="s">
        <v>76</v>
      </c>
      <c r="F613" t="s">
        <v>76</v>
      </c>
      <c r="G613" t="s">
        <v>76</v>
      </c>
      <c r="H613" t="s">
        <v>821</v>
      </c>
      <c r="I613" t="s">
        <v>76</v>
      </c>
      <c r="J613" t="s">
        <v>76</v>
      </c>
      <c r="K613" t="s">
        <v>76</v>
      </c>
    </row>
    <row r="614" spans="1:11" x14ac:dyDescent="0.35">
      <c r="A614" t="s">
        <v>6</v>
      </c>
      <c r="B614" t="s">
        <v>536</v>
      </c>
      <c r="C614">
        <v>77</v>
      </c>
      <c r="D614" t="s">
        <v>246</v>
      </c>
      <c r="E614" t="s">
        <v>76</v>
      </c>
      <c r="F614" t="s">
        <v>76</v>
      </c>
      <c r="G614" t="s">
        <v>76</v>
      </c>
      <c r="H614" t="s">
        <v>736</v>
      </c>
      <c r="I614" t="s">
        <v>76</v>
      </c>
      <c r="J614" t="s">
        <v>151</v>
      </c>
      <c r="K614" t="s">
        <v>76</v>
      </c>
    </row>
    <row r="615" spans="1:11" x14ac:dyDescent="0.35">
      <c r="A615" t="s">
        <v>6</v>
      </c>
      <c r="B615" t="s">
        <v>538</v>
      </c>
      <c r="C615">
        <v>229</v>
      </c>
      <c r="D615" t="s">
        <v>499</v>
      </c>
      <c r="E615" t="s">
        <v>77</v>
      </c>
      <c r="F615" t="s">
        <v>78</v>
      </c>
      <c r="G615" t="s">
        <v>76</v>
      </c>
      <c r="H615" t="s">
        <v>617</v>
      </c>
      <c r="I615" t="s">
        <v>76</v>
      </c>
      <c r="J615" t="s">
        <v>76</v>
      </c>
      <c r="K615" t="s">
        <v>150</v>
      </c>
    </row>
    <row r="616" spans="1:11" x14ac:dyDescent="0.35">
      <c r="A616" t="s">
        <v>6</v>
      </c>
      <c r="B616" t="s">
        <v>540</v>
      </c>
      <c r="C616">
        <v>40</v>
      </c>
      <c r="D616" t="s">
        <v>178</v>
      </c>
      <c r="E616" t="s">
        <v>76</v>
      </c>
      <c r="F616" t="s">
        <v>76</v>
      </c>
      <c r="G616" t="s">
        <v>76</v>
      </c>
      <c r="H616" t="s">
        <v>822</v>
      </c>
      <c r="I616" t="s">
        <v>76</v>
      </c>
      <c r="J616" t="s">
        <v>76</v>
      </c>
      <c r="K616" t="s">
        <v>76</v>
      </c>
    </row>
    <row r="617" spans="1:11" x14ac:dyDescent="0.35">
      <c r="A617" t="s">
        <v>7</v>
      </c>
      <c r="B617" t="s">
        <v>531</v>
      </c>
      <c r="C617">
        <v>328</v>
      </c>
      <c r="D617" t="s">
        <v>567</v>
      </c>
      <c r="E617" t="s">
        <v>79</v>
      </c>
      <c r="F617" t="s">
        <v>76</v>
      </c>
      <c r="G617" t="s">
        <v>76</v>
      </c>
      <c r="H617" t="s">
        <v>479</v>
      </c>
      <c r="I617" t="s">
        <v>76</v>
      </c>
      <c r="J617" t="s">
        <v>76</v>
      </c>
      <c r="K617" t="s">
        <v>76</v>
      </c>
    </row>
    <row r="618" spans="1:11" x14ac:dyDescent="0.35">
      <c r="A618" t="s">
        <v>7</v>
      </c>
      <c r="B618" t="s">
        <v>534</v>
      </c>
      <c r="C618">
        <v>619</v>
      </c>
      <c r="D618" t="s">
        <v>640</v>
      </c>
      <c r="E618" t="s">
        <v>71</v>
      </c>
      <c r="F618" t="s">
        <v>71</v>
      </c>
      <c r="G618" t="s">
        <v>76</v>
      </c>
      <c r="H618" t="s">
        <v>823</v>
      </c>
      <c r="I618" t="s">
        <v>76</v>
      </c>
      <c r="J618" t="s">
        <v>73</v>
      </c>
      <c r="K618" t="s">
        <v>150</v>
      </c>
    </row>
    <row r="619" spans="1:11" x14ac:dyDescent="0.35">
      <c r="A619" t="s">
        <v>7</v>
      </c>
      <c r="B619" t="s">
        <v>535</v>
      </c>
      <c r="C619">
        <v>132</v>
      </c>
      <c r="D619" t="s">
        <v>232</v>
      </c>
      <c r="E619" t="s">
        <v>73</v>
      </c>
      <c r="F619" t="s">
        <v>76</v>
      </c>
      <c r="G619" t="s">
        <v>76</v>
      </c>
      <c r="H619" t="s">
        <v>644</v>
      </c>
      <c r="I619" t="s">
        <v>76</v>
      </c>
      <c r="J619" t="s">
        <v>76</v>
      </c>
      <c r="K619" t="s">
        <v>73</v>
      </c>
    </row>
    <row r="620" spans="1:11" x14ac:dyDescent="0.35">
      <c r="A620" t="s">
        <v>7</v>
      </c>
      <c r="B620" t="s">
        <v>536</v>
      </c>
      <c r="C620">
        <v>226</v>
      </c>
      <c r="D620" t="s">
        <v>730</v>
      </c>
      <c r="E620" t="s">
        <v>106</v>
      </c>
      <c r="F620" t="s">
        <v>76</v>
      </c>
      <c r="G620" t="s">
        <v>76</v>
      </c>
      <c r="H620" t="s">
        <v>365</v>
      </c>
      <c r="I620" t="s">
        <v>76</v>
      </c>
      <c r="J620" t="s">
        <v>75</v>
      </c>
      <c r="K620" t="s">
        <v>76</v>
      </c>
    </row>
    <row r="621" spans="1:11" x14ac:dyDescent="0.35">
      <c r="A621" t="s">
        <v>7</v>
      </c>
      <c r="B621" t="s">
        <v>538</v>
      </c>
      <c r="C621">
        <v>488</v>
      </c>
      <c r="D621" t="s">
        <v>583</v>
      </c>
      <c r="E621" t="s">
        <v>94</v>
      </c>
      <c r="F621" t="s">
        <v>76</v>
      </c>
      <c r="G621" t="s">
        <v>76</v>
      </c>
      <c r="H621" t="s">
        <v>820</v>
      </c>
      <c r="I621" t="s">
        <v>76</v>
      </c>
      <c r="J621" t="s">
        <v>106</v>
      </c>
      <c r="K621" t="s">
        <v>94</v>
      </c>
    </row>
    <row r="622" spans="1:11" x14ac:dyDescent="0.35">
      <c r="A622" t="s">
        <v>7</v>
      </c>
      <c r="B622" t="s">
        <v>540</v>
      </c>
      <c r="C622">
        <v>86</v>
      </c>
      <c r="D622" t="s">
        <v>579</v>
      </c>
      <c r="E622" t="s">
        <v>76</v>
      </c>
      <c r="F622" t="s">
        <v>76</v>
      </c>
      <c r="G622" t="s">
        <v>76</v>
      </c>
      <c r="H622" t="s">
        <v>60</v>
      </c>
      <c r="I622" t="s">
        <v>76</v>
      </c>
      <c r="J622" t="s">
        <v>76</v>
      </c>
      <c r="K622" t="s">
        <v>76</v>
      </c>
    </row>
    <row r="623" spans="1:11" x14ac:dyDescent="0.35">
      <c r="A623" t="s">
        <v>241</v>
      </c>
      <c r="B623" t="s">
        <v>531</v>
      </c>
      <c r="C623">
        <v>1435</v>
      </c>
      <c r="D623" t="s">
        <v>586</v>
      </c>
      <c r="E623" t="s">
        <v>138</v>
      </c>
      <c r="F623" t="s">
        <v>107</v>
      </c>
      <c r="G623" t="s">
        <v>71</v>
      </c>
      <c r="H623" t="s">
        <v>711</v>
      </c>
      <c r="I623" t="s">
        <v>76</v>
      </c>
      <c r="J623" t="s">
        <v>106</v>
      </c>
      <c r="K623" t="s">
        <v>76</v>
      </c>
    </row>
    <row r="624" spans="1:11" x14ac:dyDescent="0.35">
      <c r="A624" t="s">
        <v>241</v>
      </c>
      <c r="B624" t="s">
        <v>534</v>
      </c>
      <c r="C624">
        <v>2900</v>
      </c>
      <c r="D624" t="s">
        <v>258</v>
      </c>
      <c r="E624" t="s">
        <v>71</v>
      </c>
      <c r="F624" t="s">
        <v>79</v>
      </c>
      <c r="G624" t="s">
        <v>76</v>
      </c>
      <c r="H624" t="s">
        <v>824</v>
      </c>
      <c r="I624" t="s">
        <v>106</v>
      </c>
      <c r="J624" t="s">
        <v>107</v>
      </c>
      <c r="K624" t="s">
        <v>73</v>
      </c>
    </row>
    <row r="625" spans="1:11" x14ac:dyDescent="0.35">
      <c r="A625" t="s">
        <v>241</v>
      </c>
      <c r="B625" t="s">
        <v>535</v>
      </c>
      <c r="C625">
        <v>408</v>
      </c>
      <c r="D625" t="s">
        <v>449</v>
      </c>
      <c r="E625" t="s">
        <v>107</v>
      </c>
      <c r="F625" t="s">
        <v>107</v>
      </c>
      <c r="G625" t="s">
        <v>76</v>
      </c>
      <c r="H625" t="s">
        <v>407</v>
      </c>
      <c r="I625" t="s">
        <v>76</v>
      </c>
      <c r="J625" t="s">
        <v>79</v>
      </c>
      <c r="K625" t="s">
        <v>107</v>
      </c>
    </row>
    <row r="626" spans="1:11" x14ac:dyDescent="0.35">
      <c r="A626" t="s">
        <v>241</v>
      </c>
      <c r="B626" t="s">
        <v>536</v>
      </c>
      <c r="C626">
        <v>769</v>
      </c>
      <c r="D626" t="s">
        <v>370</v>
      </c>
      <c r="E626" t="s">
        <v>107</v>
      </c>
      <c r="F626" t="s">
        <v>76</v>
      </c>
      <c r="G626" t="s">
        <v>150</v>
      </c>
      <c r="H626" t="s">
        <v>375</v>
      </c>
      <c r="I626" t="s">
        <v>76</v>
      </c>
      <c r="J626" t="s">
        <v>68</v>
      </c>
      <c r="K626" t="s">
        <v>76</v>
      </c>
    </row>
    <row r="627" spans="1:11" x14ac:dyDescent="0.35">
      <c r="A627" t="s">
        <v>241</v>
      </c>
      <c r="B627" t="s">
        <v>538</v>
      </c>
      <c r="C627">
        <v>2117</v>
      </c>
      <c r="D627" t="s">
        <v>478</v>
      </c>
      <c r="E627" t="s">
        <v>105</v>
      </c>
      <c r="F627" t="s">
        <v>73</v>
      </c>
      <c r="G627" t="s">
        <v>107</v>
      </c>
      <c r="H627" t="s">
        <v>695</v>
      </c>
      <c r="I627" t="s">
        <v>107</v>
      </c>
      <c r="J627" t="s">
        <v>73</v>
      </c>
      <c r="K627" t="s">
        <v>77</v>
      </c>
    </row>
    <row r="628" spans="1:11" x14ac:dyDescent="0.35">
      <c r="A628" t="s">
        <v>241</v>
      </c>
      <c r="B628" t="s">
        <v>540</v>
      </c>
      <c r="C628">
        <v>269</v>
      </c>
      <c r="D628" t="s">
        <v>659</v>
      </c>
      <c r="E628" t="s">
        <v>76</v>
      </c>
      <c r="F628" t="s">
        <v>76</v>
      </c>
      <c r="G628" t="s">
        <v>76</v>
      </c>
      <c r="H628" t="s">
        <v>825</v>
      </c>
      <c r="I628" t="s">
        <v>106</v>
      </c>
      <c r="J628" t="s">
        <v>76</v>
      </c>
      <c r="K628" t="s">
        <v>76</v>
      </c>
    </row>
    <row r="630" spans="1:11" x14ac:dyDescent="0.35">
      <c r="A630" t="s">
        <v>826</v>
      </c>
    </row>
    <row r="631" spans="1:11" x14ac:dyDescent="0.35">
      <c r="A631" t="s">
        <v>14</v>
      </c>
      <c r="B631" t="s">
        <v>565</v>
      </c>
      <c r="C631" t="s">
        <v>2</v>
      </c>
      <c r="D631" t="s">
        <v>766</v>
      </c>
      <c r="E631" t="s">
        <v>767</v>
      </c>
      <c r="F631" t="s">
        <v>768</v>
      </c>
      <c r="G631" t="s">
        <v>769</v>
      </c>
      <c r="H631" t="s">
        <v>49</v>
      </c>
      <c r="I631" t="s">
        <v>50</v>
      </c>
      <c r="J631" t="s">
        <v>609</v>
      </c>
      <c r="K631" t="s">
        <v>770</v>
      </c>
    </row>
    <row r="632" spans="1:11" x14ac:dyDescent="0.35">
      <c r="A632" t="s">
        <v>3</v>
      </c>
      <c r="B632" t="s">
        <v>566</v>
      </c>
      <c r="C632">
        <v>118</v>
      </c>
      <c r="D632" t="s">
        <v>118</v>
      </c>
      <c r="E632" t="s">
        <v>150</v>
      </c>
      <c r="F632" t="s">
        <v>150</v>
      </c>
      <c r="G632" t="s">
        <v>827</v>
      </c>
      <c r="H632" t="s">
        <v>76</v>
      </c>
      <c r="I632" t="s">
        <v>76</v>
      </c>
      <c r="J632" t="s">
        <v>76</v>
      </c>
      <c r="K632" t="s">
        <v>76</v>
      </c>
    </row>
    <row r="633" spans="1:11" x14ac:dyDescent="0.35">
      <c r="A633" t="s">
        <v>3</v>
      </c>
      <c r="B633" t="s">
        <v>569</v>
      </c>
      <c r="C633">
        <v>497</v>
      </c>
      <c r="D633" t="s">
        <v>492</v>
      </c>
      <c r="E633" t="s">
        <v>76</v>
      </c>
      <c r="F633" t="s">
        <v>76</v>
      </c>
      <c r="G633" t="s">
        <v>689</v>
      </c>
      <c r="H633" t="s">
        <v>68</v>
      </c>
      <c r="I633" t="s">
        <v>76</v>
      </c>
      <c r="J633" t="s">
        <v>76</v>
      </c>
      <c r="K633" t="s">
        <v>76</v>
      </c>
    </row>
    <row r="634" spans="1:11" x14ac:dyDescent="0.35">
      <c r="A634" t="s">
        <v>3</v>
      </c>
      <c r="B634" t="s">
        <v>570</v>
      </c>
      <c r="C634">
        <v>17</v>
      </c>
      <c r="D634" t="s">
        <v>202</v>
      </c>
      <c r="E634" t="s">
        <v>76</v>
      </c>
      <c r="F634" t="s">
        <v>76</v>
      </c>
      <c r="G634" t="s">
        <v>828</v>
      </c>
      <c r="H634" t="s">
        <v>286</v>
      </c>
      <c r="I634" t="s">
        <v>76</v>
      </c>
      <c r="J634" t="s">
        <v>76</v>
      </c>
      <c r="K634" t="s">
        <v>76</v>
      </c>
    </row>
    <row r="635" spans="1:11" x14ac:dyDescent="0.35">
      <c r="A635" t="s">
        <v>3</v>
      </c>
      <c r="B635" t="s">
        <v>571</v>
      </c>
      <c r="C635">
        <v>82</v>
      </c>
      <c r="D635" t="s">
        <v>82</v>
      </c>
      <c r="E635" t="s">
        <v>76</v>
      </c>
      <c r="F635" t="s">
        <v>94</v>
      </c>
      <c r="G635" t="s">
        <v>829</v>
      </c>
      <c r="H635" t="s">
        <v>76</v>
      </c>
      <c r="I635" t="s">
        <v>76</v>
      </c>
      <c r="J635" t="s">
        <v>76</v>
      </c>
      <c r="K635" t="s">
        <v>76</v>
      </c>
    </row>
    <row r="636" spans="1:11" x14ac:dyDescent="0.35">
      <c r="A636" t="s">
        <v>3</v>
      </c>
      <c r="B636" t="s">
        <v>572</v>
      </c>
      <c r="C636">
        <v>399</v>
      </c>
      <c r="D636" t="s">
        <v>576</v>
      </c>
      <c r="E636" t="s">
        <v>76</v>
      </c>
      <c r="F636" t="s">
        <v>76</v>
      </c>
      <c r="G636" t="s">
        <v>667</v>
      </c>
      <c r="H636" t="s">
        <v>75</v>
      </c>
      <c r="I636" t="s">
        <v>77</v>
      </c>
      <c r="J636" t="s">
        <v>76</v>
      </c>
      <c r="K636" t="s">
        <v>76</v>
      </c>
    </row>
    <row r="637" spans="1:11" x14ac:dyDescent="0.35">
      <c r="A637" t="s">
        <v>3</v>
      </c>
      <c r="B637" t="s">
        <v>573</v>
      </c>
      <c r="C637">
        <v>19</v>
      </c>
      <c r="D637" t="s">
        <v>11</v>
      </c>
      <c r="E637" t="s">
        <v>231</v>
      </c>
      <c r="F637" t="s">
        <v>76</v>
      </c>
      <c r="G637" t="s">
        <v>830</v>
      </c>
      <c r="H637" t="s">
        <v>76</v>
      </c>
      <c r="I637" t="s">
        <v>76</v>
      </c>
      <c r="J637" t="s">
        <v>76</v>
      </c>
      <c r="K637" t="s">
        <v>76</v>
      </c>
    </row>
    <row r="638" spans="1:11" x14ac:dyDescent="0.35">
      <c r="A638" t="s">
        <v>4</v>
      </c>
      <c r="B638" t="s">
        <v>566</v>
      </c>
      <c r="C638">
        <v>164</v>
      </c>
      <c r="D638" t="s">
        <v>168</v>
      </c>
      <c r="E638" t="s">
        <v>96</v>
      </c>
      <c r="F638" t="s">
        <v>76</v>
      </c>
      <c r="G638" t="s">
        <v>831</v>
      </c>
      <c r="H638" t="s">
        <v>76</v>
      </c>
      <c r="I638" t="s">
        <v>76</v>
      </c>
      <c r="J638" t="s">
        <v>107</v>
      </c>
      <c r="K638" t="s">
        <v>76</v>
      </c>
    </row>
    <row r="639" spans="1:11" x14ac:dyDescent="0.35">
      <c r="A639" t="s">
        <v>4</v>
      </c>
      <c r="B639" t="s">
        <v>569</v>
      </c>
      <c r="C639">
        <v>970</v>
      </c>
      <c r="D639" t="s">
        <v>470</v>
      </c>
      <c r="E639" t="s">
        <v>106</v>
      </c>
      <c r="F639" t="s">
        <v>76</v>
      </c>
      <c r="G639" t="s">
        <v>551</v>
      </c>
      <c r="H639" t="s">
        <v>106</v>
      </c>
      <c r="I639" t="s">
        <v>76</v>
      </c>
      <c r="J639" t="s">
        <v>106</v>
      </c>
      <c r="K639" t="s">
        <v>76</v>
      </c>
    </row>
    <row r="640" spans="1:11" x14ac:dyDescent="0.35">
      <c r="A640" t="s">
        <v>4</v>
      </c>
      <c r="B640" t="s">
        <v>570</v>
      </c>
      <c r="C640">
        <v>94</v>
      </c>
      <c r="D640" t="s">
        <v>361</v>
      </c>
      <c r="E640" t="s">
        <v>76</v>
      </c>
      <c r="F640" t="s">
        <v>76</v>
      </c>
      <c r="G640" t="s">
        <v>804</v>
      </c>
      <c r="H640" t="s">
        <v>108</v>
      </c>
      <c r="I640" t="s">
        <v>76</v>
      </c>
      <c r="J640" t="s">
        <v>76</v>
      </c>
      <c r="K640" t="s">
        <v>76</v>
      </c>
    </row>
    <row r="641" spans="1:11" x14ac:dyDescent="0.35">
      <c r="A641" t="s">
        <v>4</v>
      </c>
      <c r="B641" t="s">
        <v>571</v>
      </c>
      <c r="C641">
        <v>91</v>
      </c>
      <c r="D641" t="s">
        <v>193</v>
      </c>
      <c r="E641" t="s">
        <v>76</v>
      </c>
      <c r="F641" t="s">
        <v>76</v>
      </c>
      <c r="G641" t="s">
        <v>832</v>
      </c>
      <c r="H641" t="s">
        <v>149</v>
      </c>
      <c r="I641" t="s">
        <v>76</v>
      </c>
      <c r="J641" t="s">
        <v>105</v>
      </c>
      <c r="K641" t="s">
        <v>76</v>
      </c>
    </row>
    <row r="642" spans="1:11" x14ac:dyDescent="0.35">
      <c r="A642" t="s">
        <v>4</v>
      </c>
      <c r="B642" t="s">
        <v>572</v>
      </c>
      <c r="C642">
        <v>561</v>
      </c>
      <c r="D642" t="s">
        <v>234</v>
      </c>
      <c r="E642" t="s">
        <v>76</v>
      </c>
      <c r="F642" t="s">
        <v>76</v>
      </c>
      <c r="G642" t="s">
        <v>648</v>
      </c>
      <c r="H642" t="s">
        <v>133</v>
      </c>
      <c r="I642" t="s">
        <v>76</v>
      </c>
      <c r="J642" t="s">
        <v>107</v>
      </c>
      <c r="K642" t="s">
        <v>76</v>
      </c>
    </row>
    <row r="643" spans="1:11" x14ac:dyDescent="0.35">
      <c r="A643" t="s">
        <v>4</v>
      </c>
      <c r="B643" t="s">
        <v>573</v>
      </c>
      <c r="C643">
        <v>65</v>
      </c>
      <c r="D643" t="s">
        <v>302</v>
      </c>
      <c r="E643" t="s">
        <v>76</v>
      </c>
      <c r="F643" t="s">
        <v>76</v>
      </c>
      <c r="G643" t="s">
        <v>833</v>
      </c>
      <c r="H643" t="s">
        <v>107</v>
      </c>
      <c r="I643" t="s">
        <v>76</v>
      </c>
      <c r="J643" t="s">
        <v>76</v>
      </c>
      <c r="K643" t="s">
        <v>76</v>
      </c>
    </row>
    <row r="644" spans="1:11" x14ac:dyDescent="0.35">
      <c r="A644" t="s">
        <v>5</v>
      </c>
      <c r="B644" t="s">
        <v>566</v>
      </c>
      <c r="C644">
        <v>75</v>
      </c>
      <c r="D644" t="s">
        <v>435</v>
      </c>
      <c r="E644" t="s">
        <v>76</v>
      </c>
      <c r="F644" t="s">
        <v>76</v>
      </c>
      <c r="G644" t="s">
        <v>834</v>
      </c>
      <c r="H644" t="s">
        <v>76</v>
      </c>
      <c r="I644" t="s">
        <v>76</v>
      </c>
      <c r="J644" t="s">
        <v>76</v>
      </c>
      <c r="K644" t="s">
        <v>76</v>
      </c>
    </row>
    <row r="645" spans="1:11" x14ac:dyDescent="0.35">
      <c r="A645" t="s">
        <v>5</v>
      </c>
      <c r="B645" t="s">
        <v>569</v>
      </c>
      <c r="C645">
        <v>966</v>
      </c>
      <c r="D645" t="s">
        <v>398</v>
      </c>
      <c r="E645" t="s">
        <v>76</v>
      </c>
      <c r="F645" t="s">
        <v>105</v>
      </c>
      <c r="G645" t="s">
        <v>812</v>
      </c>
      <c r="H645" t="s">
        <v>78</v>
      </c>
      <c r="I645" t="s">
        <v>78</v>
      </c>
      <c r="J645" t="s">
        <v>107</v>
      </c>
      <c r="K645" t="s">
        <v>76</v>
      </c>
    </row>
    <row r="646" spans="1:11" x14ac:dyDescent="0.35">
      <c r="A646" t="s">
        <v>5</v>
      </c>
      <c r="B646" t="s">
        <v>570</v>
      </c>
      <c r="C646">
        <v>232</v>
      </c>
      <c r="D646" t="s">
        <v>120</v>
      </c>
      <c r="E646" t="s">
        <v>76</v>
      </c>
      <c r="F646" t="s">
        <v>76</v>
      </c>
      <c r="G646" t="s">
        <v>835</v>
      </c>
      <c r="H646" t="s">
        <v>76</v>
      </c>
      <c r="I646" t="s">
        <v>76</v>
      </c>
      <c r="J646" t="s">
        <v>76</v>
      </c>
      <c r="K646" t="s">
        <v>76</v>
      </c>
    </row>
    <row r="647" spans="1:11" x14ac:dyDescent="0.35">
      <c r="A647" t="s">
        <v>5</v>
      </c>
      <c r="B647" t="s">
        <v>571</v>
      </c>
      <c r="C647">
        <v>32</v>
      </c>
      <c r="D647" t="s">
        <v>746</v>
      </c>
      <c r="E647" t="s">
        <v>76</v>
      </c>
      <c r="F647" t="s">
        <v>76</v>
      </c>
      <c r="G647" t="s">
        <v>450</v>
      </c>
      <c r="H647" t="s">
        <v>76</v>
      </c>
      <c r="I647" t="s">
        <v>76</v>
      </c>
      <c r="J647" t="s">
        <v>76</v>
      </c>
      <c r="K647" t="s">
        <v>76</v>
      </c>
    </row>
    <row r="648" spans="1:11" x14ac:dyDescent="0.35">
      <c r="A648" t="s">
        <v>5</v>
      </c>
      <c r="B648" t="s">
        <v>572</v>
      </c>
      <c r="C648">
        <v>597</v>
      </c>
      <c r="D648" t="s">
        <v>363</v>
      </c>
      <c r="E648" t="s">
        <v>76</v>
      </c>
      <c r="F648" t="s">
        <v>80</v>
      </c>
      <c r="G648" t="s">
        <v>638</v>
      </c>
      <c r="H648" t="s">
        <v>76</v>
      </c>
      <c r="I648" t="s">
        <v>73</v>
      </c>
      <c r="J648" t="s">
        <v>76</v>
      </c>
      <c r="K648" t="s">
        <v>76</v>
      </c>
    </row>
    <row r="649" spans="1:11" x14ac:dyDescent="0.35">
      <c r="A649" t="s">
        <v>5</v>
      </c>
      <c r="B649" t="s">
        <v>573</v>
      </c>
      <c r="C649">
        <v>163</v>
      </c>
      <c r="D649" t="s">
        <v>236</v>
      </c>
      <c r="E649" t="s">
        <v>76</v>
      </c>
      <c r="F649" t="s">
        <v>77</v>
      </c>
      <c r="G649" t="s">
        <v>415</v>
      </c>
      <c r="H649" t="s">
        <v>76</v>
      </c>
      <c r="I649" t="s">
        <v>76</v>
      </c>
      <c r="J649" t="s">
        <v>76</v>
      </c>
      <c r="K649" t="s">
        <v>76</v>
      </c>
    </row>
    <row r="650" spans="1:11" x14ac:dyDescent="0.35">
      <c r="A650" t="s">
        <v>6</v>
      </c>
      <c r="B650" t="s">
        <v>566</v>
      </c>
      <c r="C650">
        <v>57</v>
      </c>
      <c r="D650" t="s">
        <v>166</v>
      </c>
      <c r="E650" t="s">
        <v>76</v>
      </c>
      <c r="F650" t="s">
        <v>76</v>
      </c>
      <c r="G650" t="s">
        <v>836</v>
      </c>
      <c r="H650" t="s">
        <v>76</v>
      </c>
      <c r="I650" t="s">
        <v>76</v>
      </c>
      <c r="J650" t="s">
        <v>76</v>
      </c>
      <c r="K650" t="s">
        <v>76</v>
      </c>
    </row>
    <row r="651" spans="1:11" x14ac:dyDescent="0.35">
      <c r="A651" t="s">
        <v>6</v>
      </c>
      <c r="B651" t="s">
        <v>569</v>
      </c>
      <c r="C651">
        <v>421</v>
      </c>
      <c r="D651" t="s">
        <v>694</v>
      </c>
      <c r="E651" t="s">
        <v>76</v>
      </c>
      <c r="F651" t="s">
        <v>76</v>
      </c>
      <c r="G651" t="s">
        <v>624</v>
      </c>
      <c r="H651" t="s">
        <v>150</v>
      </c>
      <c r="I651" t="s">
        <v>76</v>
      </c>
      <c r="J651" t="s">
        <v>138</v>
      </c>
      <c r="K651" t="s">
        <v>76</v>
      </c>
    </row>
    <row r="652" spans="1:11" x14ac:dyDescent="0.35">
      <c r="A652" t="s">
        <v>6</v>
      </c>
      <c r="B652" t="s">
        <v>570</v>
      </c>
      <c r="C652">
        <v>53</v>
      </c>
      <c r="D652" t="s">
        <v>256</v>
      </c>
      <c r="E652" t="s">
        <v>76</v>
      </c>
      <c r="F652" t="s">
        <v>76</v>
      </c>
      <c r="G652" t="s">
        <v>704</v>
      </c>
      <c r="H652" t="s">
        <v>442</v>
      </c>
      <c r="I652" t="s">
        <v>76</v>
      </c>
      <c r="J652" t="s">
        <v>76</v>
      </c>
      <c r="K652" t="s">
        <v>76</v>
      </c>
    </row>
    <row r="653" spans="1:11" x14ac:dyDescent="0.35">
      <c r="A653" t="s">
        <v>6</v>
      </c>
      <c r="B653" t="s">
        <v>571</v>
      </c>
      <c r="C653">
        <v>44</v>
      </c>
      <c r="D653" t="s">
        <v>131</v>
      </c>
      <c r="E653" t="s">
        <v>76</v>
      </c>
      <c r="F653" t="s">
        <v>76</v>
      </c>
      <c r="G653" t="s">
        <v>837</v>
      </c>
      <c r="H653" t="s">
        <v>72</v>
      </c>
      <c r="I653" t="s">
        <v>76</v>
      </c>
      <c r="J653" t="s">
        <v>76</v>
      </c>
      <c r="K653" t="s">
        <v>76</v>
      </c>
    </row>
    <row r="654" spans="1:11" x14ac:dyDescent="0.35">
      <c r="A654" t="s">
        <v>6</v>
      </c>
      <c r="B654" t="s">
        <v>572</v>
      </c>
      <c r="C654">
        <v>262</v>
      </c>
      <c r="D654" t="s">
        <v>495</v>
      </c>
      <c r="E654" t="s">
        <v>94</v>
      </c>
      <c r="F654" t="s">
        <v>76</v>
      </c>
      <c r="G654" t="s">
        <v>758</v>
      </c>
      <c r="H654" t="s">
        <v>76</v>
      </c>
      <c r="I654" t="s">
        <v>76</v>
      </c>
      <c r="J654" t="s">
        <v>107</v>
      </c>
      <c r="K654" t="s">
        <v>71</v>
      </c>
    </row>
    <row r="655" spans="1:11" x14ac:dyDescent="0.35">
      <c r="A655" t="s">
        <v>6</v>
      </c>
      <c r="B655" t="s">
        <v>573</v>
      </c>
      <c r="C655">
        <v>40</v>
      </c>
      <c r="D655" t="s">
        <v>315</v>
      </c>
      <c r="E655" t="s">
        <v>76</v>
      </c>
      <c r="F655" t="s">
        <v>76</v>
      </c>
      <c r="G655" t="s">
        <v>838</v>
      </c>
      <c r="H655" t="s">
        <v>76</v>
      </c>
      <c r="I655" t="s">
        <v>76</v>
      </c>
      <c r="J655" t="s">
        <v>62</v>
      </c>
      <c r="K655" t="s">
        <v>76</v>
      </c>
    </row>
    <row r="656" spans="1:11" x14ac:dyDescent="0.35">
      <c r="A656" t="s">
        <v>7</v>
      </c>
      <c r="B656" t="s">
        <v>566</v>
      </c>
      <c r="C656">
        <v>115</v>
      </c>
      <c r="D656" t="s">
        <v>184</v>
      </c>
      <c r="E656" t="s">
        <v>179</v>
      </c>
      <c r="F656" t="s">
        <v>76</v>
      </c>
      <c r="G656" t="s">
        <v>839</v>
      </c>
      <c r="H656" t="s">
        <v>76</v>
      </c>
      <c r="I656" t="s">
        <v>76</v>
      </c>
      <c r="J656" t="s">
        <v>73</v>
      </c>
      <c r="K656" t="s">
        <v>68</v>
      </c>
    </row>
    <row r="657" spans="1:11" x14ac:dyDescent="0.35">
      <c r="A657" t="s">
        <v>7</v>
      </c>
      <c r="B657" t="s">
        <v>569</v>
      </c>
      <c r="C657">
        <v>908</v>
      </c>
      <c r="D657" t="s">
        <v>672</v>
      </c>
      <c r="E657" t="s">
        <v>76</v>
      </c>
      <c r="F657" t="s">
        <v>76</v>
      </c>
      <c r="G657" t="s">
        <v>197</v>
      </c>
      <c r="H657" t="s">
        <v>150</v>
      </c>
      <c r="I657" t="s">
        <v>76</v>
      </c>
      <c r="J657" t="s">
        <v>107</v>
      </c>
      <c r="K657" t="s">
        <v>79</v>
      </c>
    </row>
    <row r="658" spans="1:11" x14ac:dyDescent="0.35">
      <c r="A658" t="s">
        <v>7</v>
      </c>
      <c r="B658" t="s">
        <v>570</v>
      </c>
      <c r="C658">
        <v>56</v>
      </c>
      <c r="D658" t="s">
        <v>384</v>
      </c>
      <c r="E658" t="s">
        <v>76</v>
      </c>
      <c r="F658" t="s">
        <v>76</v>
      </c>
      <c r="G658" t="s">
        <v>725</v>
      </c>
      <c r="H658" t="s">
        <v>76</v>
      </c>
      <c r="I658" t="s">
        <v>76</v>
      </c>
      <c r="J658" t="s">
        <v>76</v>
      </c>
      <c r="K658" t="s">
        <v>76</v>
      </c>
    </row>
    <row r="659" spans="1:11" x14ac:dyDescent="0.35">
      <c r="A659" t="s">
        <v>7</v>
      </c>
      <c r="B659" t="s">
        <v>571</v>
      </c>
      <c r="C659">
        <v>54</v>
      </c>
      <c r="D659" t="s">
        <v>227</v>
      </c>
      <c r="E659" t="s">
        <v>76</v>
      </c>
      <c r="F659" t="s">
        <v>76</v>
      </c>
      <c r="G659" t="s">
        <v>832</v>
      </c>
      <c r="H659" t="s">
        <v>76</v>
      </c>
      <c r="I659" t="s">
        <v>76</v>
      </c>
      <c r="J659" t="s">
        <v>76</v>
      </c>
      <c r="K659" t="s">
        <v>76</v>
      </c>
    </row>
    <row r="660" spans="1:11" x14ac:dyDescent="0.35">
      <c r="A660" t="s">
        <v>7</v>
      </c>
      <c r="B660" t="s">
        <v>572</v>
      </c>
      <c r="C660">
        <v>706</v>
      </c>
      <c r="D660" t="s">
        <v>705</v>
      </c>
      <c r="E660" t="s">
        <v>76</v>
      </c>
      <c r="F660" t="s">
        <v>76</v>
      </c>
      <c r="G660" t="s">
        <v>603</v>
      </c>
      <c r="H660" t="s">
        <v>150</v>
      </c>
      <c r="I660" t="s">
        <v>76</v>
      </c>
      <c r="J660" t="s">
        <v>79</v>
      </c>
      <c r="K660" t="s">
        <v>150</v>
      </c>
    </row>
    <row r="661" spans="1:11" x14ac:dyDescent="0.35">
      <c r="A661" t="s">
        <v>7</v>
      </c>
      <c r="B661" t="s">
        <v>573</v>
      </c>
      <c r="C661">
        <v>40</v>
      </c>
      <c r="D661" t="s">
        <v>306</v>
      </c>
      <c r="E661" t="s">
        <v>76</v>
      </c>
      <c r="F661" t="s">
        <v>76</v>
      </c>
      <c r="G661" t="s">
        <v>707</v>
      </c>
      <c r="H661" t="s">
        <v>76</v>
      </c>
      <c r="I661" t="s">
        <v>76</v>
      </c>
      <c r="J661" t="s">
        <v>76</v>
      </c>
      <c r="K661" t="s">
        <v>76</v>
      </c>
    </row>
    <row r="662" spans="1:11" x14ac:dyDescent="0.35">
      <c r="A662" t="s">
        <v>241</v>
      </c>
      <c r="B662" t="s">
        <v>566</v>
      </c>
      <c r="C662">
        <v>529</v>
      </c>
      <c r="D662" t="s">
        <v>192</v>
      </c>
      <c r="E662" t="s">
        <v>142</v>
      </c>
      <c r="F662" t="s">
        <v>107</v>
      </c>
      <c r="G662" t="s">
        <v>840</v>
      </c>
      <c r="H662" t="s">
        <v>76</v>
      </c>
      <c r="I662" t="s">
        <v>76</v>
      </c>
      <c r="J662" t="s">
        <v>107</v>
      </c>
      <c r="K662" t="s">
        <v>73</v>
      </c>
    </row>
    <row r="663" spans="1:11" x14ac:dyDescent="0.35">
      <c r="A663" t="s">
        <v>241</v>
      </c>
      <c r="B663" t="s">
        <v>569</v>
      </c>
      <c r="C663">
        <v>3762</v>
      </c>
      <c r="D663" t="s">
        <v>575</v>
      </c>
      <c r="E663" t="s">
        <v>107</v>
      </c>
      <c r="F663" t="s">
        <v>73</v>
      </c>
      <c r="G663" t="s">
        <v>224</v>
      </c>
      <c r="H663" t="s">
        <v>71</v>
      </c>
      <c r="I663" t="s">
        <v>73</v>
      </c>
      <c r="J663" t="s">
        <v>106</v>
      </c>
      <c r="K663" t="s">
        <v>73</v>
      </c>
    </row>
    <row r="664" spans="1:11" x14ac:dyDescent="0.35">
      <c r="A664" t="s">
        <v>241</v>
      </c>
      <c r="B664" t="s">
        <v>570</v>
      </c>
      <c r="C664">
        <v>452</v>
      </c>
      <c r="D664" t="s">
        <v>445</v>
      </c>
      <c r="E664" t="s">
        <v>76</v>
      </c>
      <c r="F664" t="s">
        <v>76</v>
      </c>
      <c r="G664" t="s">
        <v>841</v>
      </c>
      <c r="H664" t="s">
        <v>93</v>
      </c>
      <c r="I664" t="s">
        <v>76</v>
      </c>
      <c r="J664" t="s">
        <v>76</v>
      </c>
      <c r="K664" t="s">
        <v>76</v>
      </c>
    </row>
    <row r="665" spans="1:11" x14ac:dyDescent="0.35">
      <c r="A665" t="s">
        <v>241</v>
      </c>
      <c r="B665" t="s">
        <v>571</v>
      </c>
      <c r="C665">
        <v>303</v>
      </c>
      <c r="D665" t="s">
        <v>344</v>
      </c>
      <c r="E665" t="s">
        <v>76</v>
      </c>
      <c r="F665" t="s">
        <v>73</v>
      </c>
      <c r="G665" t="s">
        <v>828</v>
      </c>
      <c r="H665" t="s">
        <v>138</v>
      </c>
      <c r="I665" t="s">
        <v>76</v>
      </c>
      <c r="J665" t="s">
        <v>77</v>
      </c>
      <c r="K665" t="s">
        <v>76</v>
      </c>
    </row>
    <row r="666" spans="1:11" x14ac:dyDescent="0.35">
      <c r="A666" t="s">
        <v>241</v>
      </c>
      <c r="B666" t="s">
        <v>572</v>
      </c>
      <c r="C666">
        <v>2525</v>
      </c>
      <c r="D666" t="s">
        <v>380</v>
      </c>
      <c r="E666" t="s">
        <v>107</v>
      </c>
      <c r="F666" t="s">
        <v>106</v>
      </c>
      <c r="G666" t="s">
        <v>736</v>
      </c>
      <c r="H666" t="s">
        <v>75</v>
      </c>
      <c r="I666" t="s">
        <v>107</v>
      </c>
      <c r="J666" t="s">
        <v>73</v>
      </c>
      <c r="K666" t="s">
        <v>77</v>
      </c>
    </row>
    <row r="667" spans="1:11" x14ac:dyDescent="0.35">
      <c r="A667" t="s">
        <v>241</v>
      </c>
      <c r="B667" t="s">
        <v>573</v>
      </c>
      <c r="C667">
        <v>327</v>
      </c>
      <c r="D667" t="s">
        <v>203</v>
      </c>
      <c r="E667" t="s">
        <v>68</v>
      </c>
      <c r="F667" t="s">
        <v>107</v>
      </c>
      <c r="G667" t="s">
        <v>842</v>
      </c>
      <c r="H667" t="s">
        <v>76</v>
      </c>
      <c r="I667" t="s">
        <v>76</v>
      </c>
      <c r="J667" t="s">
        <v>77</v>
      </c>
      <c r="K667" t="s">
        <v>76</v>
      </c>
    </row>
    <row r="669" spans="1:11" x14ac:dyDescent="0.35">
      <c r="A669" t="s">
        <v>843</v>
      </c>
    </row>
    <row r="670" spans="1:11" x14ac:dyDescent="0.35">
      <c r="A670" t="s">
        <v>14</v>
      </c>
      <c r="B670" t="s">
        <v>593</v>
      </c>
      <c r="C670" t="s">
        <v>2</v>
      </c>
      <c r="D670" t="s">
        <v>766</v>
      </c>
      <c r="E670" t="s">
        <v>49</v>
      </c>
      <c r="F670" t="s">
        <v>50</v>
      </c>
      <c r="G670" t="s">
        <v>769</v>
      </c>
      <c r="H670" t="s">
        <v>767</v>
      </c>
      <c r="I670" t="s">
        <v>768</v>
      </c>
      <c r="J670" t="s">
        <v>609</v>
      </c>
      <c r="K670" t="s">
        <v>770</v>
      </c>
    </row>
    <row r="671" spans="1:11" x14ac:dyDescent="0.35">
      <c r="A671" t="s">
        <v>3</v>
      </c>
      <c r="B671" t="s">
        <v>594</v>
      </c>
      <c r="C671">
        <v>533</v>
      </c>
      <c r="D671" t="s">
        <v>224</v>
      </c>
      <c r="E671" t="s">
        <v>75</v>
      </c>
      <c r="F671" t="s">
        <v>106</v>
      </c>
      <c r="G671" t="s">
        <v>525</v>
      </c>
      <c r="H671" t="s">
        <v>76</v>
      </c>
      <c r="I671" t="s">
        <v>76</v>
      </c>
      <c r="J671" t="s">
        <v>76</v>
      </c>
      <c r="K671" t="s">
        <v>76</v>
      </c>
    </row>
    <row r="672" spans="1:11" x14ac:dyDescent="0.35">
      <c r="A672" t="s">
        <v>3</v>
      </c>
      <c r="B672" t="s">
        <v>595</v>
      </c>
      <c r="C672">
        <v>599</v>
      </c>
      <c r="D672" t="s">
        <v>323</v>
      </c>
      <c r="E672" t="s">
        <v>68</v>
      </c>
      <c r="F672" t="s">
        <v>76</v>
      </c>
      <c r="G672" t="s">
        <v>844</v>
      </c>
      <c r="H672" t="s">
        <v>79</v>
      </c>
      <c r="I672" t="s">
        <v>106</v>
      </c>
      <c r="J672" t="s">
        <v>76</v>
      </c>
      <c r="K672" t="s">
        <v>76</v>
      </c>
    </row>
    <row r="673" spans="1:11" x14ac:dyDescent="0.35">
      <c r="A673" t="s">
        <v>4</v>
      </c>
      <c r="B673" t="s">
        <v>594</v>
      </c>
      <c r="C673">
        <v>998</v>
      </c>
      <c r="D673" t="s">
        <v>554</v>
      </c>
      <c r="E673" t="s">
        <v>94</v>
      </c>
      <c r="F673" t="s">
        <v>76</v>
      </c>
      <c r="G673" t="s">
        <v>560</v>
      </c>
      <c r="H673" t="s">
        <v>76</v>
      </c>
      <c r="I673" t="s">
        <v>76</v>
      </c>
      <c r="J673" t="s">
        <v>107</v>
      </c>
      <c r="K673" t="s">
        <v>76</v>
      </c>
    </row>
    <row r="674" spans="1:11" x14ac:dyDescent="0.35">
      <c r="A674" t="s">
        <v>4</v>
      </c>
      <c r="B674" t="s">
        <v>595</v>
      </c>
      <c r="C674">
        <v>947</v>
      </c>
      <c r="D674" t="s">
        <v>283</v>
      </c>
      <c r="E674" t="s">
        <v>63</v>
      </c>
      <c r="F674" t="s">
        <v>76</v>
      </c>
      <c r="G674" t="s">
        <v>845</v>
      </c>
      <c r="H674" t="s">
        <v>150</v>
      </c>
      <c r="I674" t="s">
        <v>76</v>
      </c>
      <c r="J674" t="s">
        <v>77</v>
      </c>
      <c r="K674" t="s">
        <v>76</v>
      </c>
    </row>
    <row r="675" spans="1:11" x14ac:dyDescent="0.35">
      <c r="A675" t="s">
        <v>5</v>
      </c>
      <c r="B675" t="s">
        <v>594</v>
      </c>
      <c r="C675">
        <v>745</v>
      </c>
      <c r="D675" t="s">
        <v>544</v>
      </c>
      <c r="E675" t="s">
        <v>76</v>
      </c>
      <c r="F675" t="s">
        <v>106</v>
      </c>
      <c r="G675" t="s">
        <v>654</v>
      </c>
      <c r="H675" t="s">
        <v>107</v>
      </c>
      <c r="I675" t="s">
        <v>100</v>
      </c>
      <c r="J675" t="s">
        <v>76</v>
      </c>
      <c r="K675" t="s">
        <v>76</v>
      </c>
    </row>
    <row r="676" spans="1:11" x14ac:dyDescent="0.35">
      <c r="A676" t="s">
        <v>5</v>
      </c>
      <c r="B676" t="s">
        <v>595</v>
      </c>
      <c r="C676">
        <v>1320</v>
      </c>
      <c r="D676" t="s">
        <v>443</v>
      </c>
      <c r="E676" t="s">
        <v>68</v>
      </c>
      <c r="F676" t="s">
        <v>68</v>
      </c>
      <c r="G676" t="s">
        <v>618</v>
      </c>
      <c r="H676" t="s">
        <v>76</v>
      </c>
      <c r="I676" t="s">
        <v>150</v>
      </c>
      <c r="J676" t="s">
        <v>107</v>
      </c>
      <c r="K676" t="s">
        <v>76</v>
      </c>
    </row>
    <row r="677" spans="1:11" x14ac:dyDescent="0.35">
      <c r="A677" t="s">
        <v>6</v>
      </c>
      <c r="B677" t="s">
        <v>594</v>
      </c>
      <c r="C677">
        <v>344</v>
      </c>
      <c r="D677" t="s">
        <v>154</v>
      </c>
      <c r="E677" t="s">
        <v>72</v>
      </c>
      <c r="F677" t="s">
        <v>76</v>
      </c>
      <c r="G677" t="s">
        <v>580</v>
      </c>
      <c r="H677" t="s">
        <v>75</v>
      </c>
      <c r="I677" t="s">
        <v>76</v>
      </c>
      <c r="J677" t="s">
        <v>71</v>
      </c>
      <c r="K677" t="s">
        <v>76</v>
      </c>
    </row>
    <row r="678" spans="1:11" x14ac:dyDescent="0.35">
      <c r="A678" t="s">
        <v>6</v>
      </c>
      <c r="B678" t="s">
        <v>595</v>
      </c>
      <c r="C678">
        <v>533</v>
      </c>
      <c r="D678" t="s">
        <v>335</v>
      </c>
      <c r="E678" t="s">
        <v>150</v>
      </c>
      <c r="F678" t="s">
        <v>76</v>
      </c>
      <c r="G678" t="s">
        <v>705</v>
      </c>
      <c r="H678" t="s">
        <v>76</v>
      </c>
      <c r="I678" t="s">
        <v>76</v>
      </c>
      <c r="J678" t="s">
        <v>150</v>
      </c>
      <c r="K678" t="s">
        <v>106</v>
      </c>
    </row>
    <row r="679" spans="1:11" x14ac:dyDescent="0.35">
      <c r="A679" t="s">
        <v>7</v>
      </c>
      <c r="B679" t="s">
        <v>594</v>
      </c>
      <c r="C679">
        <v>961</v>
      </c>
      <c r="D679" t="s">
        <v>729</v>
      </c>
      <c r="E679" t="s">
        <v>77</v>
      </c>
      <c r="F679" t="s">
        <v>76</v>
      </c>
      <c r="G679" t="s">
        <v>527</v>
      </c>
      <c r="H679" t="s">
        <v>77</v>
      </c>
      <c r="I679" t="s">
        <v>76</v>
      </c>
      <c r="J679" t="s">
        <v>73</v>
      </c>
      <c r="K679" t="s">
        <v>79</v>
      </c>
    </row>
    <row r="680" spans="1:11" x14ac:dyDescent="0.35">
      <c r="A680" t="s">
        <v>7</v>
      </c>
      <c r="B680" t="s">
        <v>595</v>
      </c>
      <c r="C680">
        <v>918</v>
      </c>
      <c r="D680" t="s">
        <v>675</v>
      </c>
      <c r="E680" t="s">
        <v>75</v>
      </c>
      <c r="F680" t="s">
        <v>76</v>
      </c>
      <c r="G680" t="s">
        <v>741</v>
      </c>
      <c r="H680" t="s">
        <v>107</v>
      </c>
      <c r="I680" t="s">
        <v>76</v>
      </c>
      <c r="J680" t="s">
        <v>106</v>
      </c>
      <c r="K680" t="s">
        <v>68</v>
      </c>
    </row>
    <row r="681" spans="1:11" x14ac:dyDescent="0.35">
      <c r="A681" t="s">
        <v>241</v>
      </c>
      <c r="B681" t="s">
        <v>594</v>
      </c>
      <c r="C681">
        <v>3581</v>
      </c>
      <c r="D681" t="s">
        <v>709</v>
      </c>
      <c r="E681" t="s">
        <v>68</v>
      </c>
      <c r="F681" t="s">
        <v>107</v>
      </c>
      <c r="G681" t="s">
        <v>575</v>
      </c>
      <c r="H681" t="s">
        <v>73</v>
      </c>
      <c r="I681" t="s">
        <v>73</v>
      </c>
      <c r="J681" t="s">
        <v>73</v>
      </c>
      <c r="K681" t="s">
        <v>73</v>
      </c>
    </row>
    <row r="682" spans="1:11" x14ac:dyDescent="0.35">
      <c r="A682" t="s">
        <v>241</v>
      </c>
      <c r="B682" t="s">
        <v>595</v>
      </c>
      <c r="C682">
        <v>4317</v>
      </c>
      <c r="D682" t="s">
        <v>577</v>
      </c>
      <c r="E682" t="s">
        <v>75</v>
      </c>
      <c r="F682" t="s">
        <v>107</v>
      </c>
      <c r="G682" t="s">
        <v>846</v>
      </c>
      <c r="H682" t="s">
        <v>106</v>
      </c>
      <c r="I682" t="s">
        <v>73</v>
      </c>
      <c r="J682" t="s">
        <v>106</v>
      </c>
      <c r="K682" t="s">
        <v>73</v>
      </c>
    </row>
    <row r="684" spans="1:11" x14ac:dyDescent="0.35">
      <c r="A684" t="s">
        <v>847</v>
      </c>
    </row>
    <row r="685" spans="1:11" x14ac:dyDescent="0.35">
      <c r="A685" t="s">
        <v>14</v>
      </c>
      <c r="B685" t="s">
        <v>2</v>
      </c>
      <c r="C685" t="s">
        <v>766</v>
      </c>
      <c r="D685" t="s">
        <v>49</v>
      </c>
      <c r="E685" t="s">
        <v>767</v>
      </c>
      <c r="F685" t="s">
        <v>768</v>
      </c>
      <c r="G685" t="s">
        <v>50</v>
      </c>
      <c r="H685" t="s">
        <v>769</v>
      </c>
      <c r="I685" t="s">
        <v>609</v>
      </c>
      <c r="J685" t="s">
        <v>770</v>
      </c>
    </row>
    <row r="686" spans="1:11" x14ac:dyDescent="0.35">
      <c r="A686" t="s">
        <v>3</v>
      </c>
      <c r="B686">
        <v>1132</v>
      </c>
      <c r="C686" t="s">
        <v>201</v>
      </c>
      <c r="D686" t="s">
        <v>150</v>
      </c>
      <c r="E686" t="s">
        <v>106</v>
      </c>
      <c r="F686" t="s">
        <v>73</v>
      </c>
      <c r="G686" t="s">
        <v>107</v>
      </c>
      <c r="H686" t="s">
        <v>662</v>
      </c>
      <c r="I686" t="s">
        <v>76</v>
      </c>
      <c r="J686" t="s">
        <v>76</v>
      </c>
    </row>
    <row r="687" spans="1:11" x14ac:dyDescent="0.35">
      <c r="A687" t="s">
        <v>4</v>
      </c>
      <c r="B687">
        <v>1945</v>
      </c>
      <c r="C687" t="s">
        <v>358</v>
      </c>
      <c r="D687" t="s">
        <v>81</v>
      </c>
      <c r="E687" t="s">
        <v>79</v>
      </c>
      <c r="F687" t="s">
        <v>76</v>
      </c>
      <c r="G687" t="s">
        <v>76</v>
      </c>
      <c r="H687" t="s">
        <v>699</v>
      </c>
      <c r="I687" t="s">
        <v>106</v>
      </c>
      <c r="J687" t="s">
        <v>76</v>
      </c>
    </row>
    <row r="688" spans="1:11" x14ac:dyDescent="0.35">
      <c r="A688" t="s">
        <v>5</v>
      </c>
      <c r="B688">
        <v>2065</v>
      </c>
      <c r="C688" t="s">
        <v>91</v>
      </c>
      <c r="D688" t="s">
        <v>79</v>
      </c>
      <c r="E688" t="s">
        <v>76</v>
      </c>
      <c r="F688" t="s">
        <v>94</v>
      </c>
      <c r="G688" t="s">
        <v>79</v>
      </c>
      <c r="H688" t="s">
        <v>848</v>
      </c>
      <c r="I688" t="s">
        <v>107</v>
      </c>
      <c r="J688" t="s">
        <v>76</v>
      </c>
    </row>
    <row r="689" spans="1:10" x14ac:dyDescent="0.35">
      <c r="A689" t="s">
        <v>6</v>
      </c>
      <c r="B689">
        <v>877</v>
      </c>
      <c r="C689" t="s">
        <v>849</v>
      </c>
      <c r="D689" t="s">
        <v>94</v>
      </c>
      <c r="E689" t="s">
        <v>106</v>
      </c>
      <c r="F689" t="s">
        <v>76</v>
      </c>
      <c r="G689" t="s">
        <v>76</v>
      </c>
      <c r="H689" t="s">
        <v>850</v>
      </c>
      <c r="I689" t="s">
        <v>150</v>
      </c>
      <c r="J689" t="s">
        <v>73</v>
      </c>
    </row>
    <row r="690" spans="1:10" x14ac:dyDescent="0.35">
      <c r="A690" t="s">
        <v>7</v>
      </c>
      <c r="B690">
        <v>1879</v>
      </c>
      <c r="C690" t="s">
        <v>637</v>
      </c>
      <c r="D690" t="s">
        <v>71</v>
      </c>
      <c r="E690" t="s">
        <v>73</v>
      </c>
      <c r="F690" t="s">
        <v>76</v>
      </c>
      <c r="G690" t="s">
        <v>76</v>
      </c>
      <c r="H690" t="s">
        <v>579</v>
      </c>
      <c r="I690" t="s">
        <v>73</v>
      </c>
      <c r="J690" t="s">
        <v>68</v>
      </c>
    </row>
    <row r="691" spans="1:10" x14ac:dyDescent="0.35">
      <c r="A691" t="s">
        <v>241</v>
      </c>
      <c r="B691">
        <v>7898</v>
      </c>
      <c r="C691" t="s">
        <v>546</v>
      </c>
      <c r="D691" t="s">
        <v>150</v>
      </c>
      <c r="E691" t="s">
        <v>106</v>
      </c>
      <c r="F691" t="s">
        <v>73</v>
      </c>
      <c r="G691" t="s">
        <v>107</v>
      </c>
      <c r="H691" t="s">
        <v>798</v>
      </c>
      <c r="I691" t="s">
        <v>73</v>
      </c>
      <c r="J691" t="s">
        <v>73</v>
      </c>
    </row>
    <row r="693" spans="1:10" x14ac:dyDescent="0.35">
      <c r="A693" t="s">
        <v>851</v>
      </c>
    </row>
    <row r="694" spans="1:10" x14ac:dyDescent="0.35">
      <c r="A694" t="s">
        <v>14</v>
      </c>
      <c r="B694" t="s">
        <v>15</v>
      </c>
      <c r="C694" t="s">
        <v>2</v>
      </c>
      <c r="D694" t="s">
        <v>852</v>
      </c>
      <c r="E694" t="s">
        <v>853</v>
      </c>
      <c r="F694" t="s">
        <v>50</v>
      </c>
      <c r="G694" t="s">
        <v>854</v>
      </c>
    </row>
    <row r="695" spans="1:10" x14ac:dyDescent="0.35">
      <c r="A695" t="s">
        <v>3</v>
      </c>
      <c r="B695" t="s">
        <v>52</v>
      </c>
      <c r="C695">
        <v>445</v>
      </c>
      <c r="D695" t="s">
        <v>106</v>
      </c>
      <c r="E695" t="s">
        <v>855</v>
      </c>
      <c r="F695" t="s">
        <v>73</v>
      </c>
      <c r="G695" t="s">
        <v>131</v>
      </c>
    </row>
    <row r="696" spans="1:10" x14ac:dyDescent="0.35">
      <c r="A696" t="s">
        <v>3</v>
      </c>
      <c r="B696" t="s">
        <v>83</v>
      </c>
      <c r="C696">
        <v>1443</v>
      </c>
      <c r="D696" t="s">
        <v>76</v>
      </c>
      <c r="E696" t="s">
        <v>856</v>
      </c>
      <c r="F696" t="s">
        <v>107</v>
      </c>
      <c r="G696" t="s">
        <v>129</v>
      </c>
    </row>
    <row r="697" spans="1:10" x14ac:dyDescent="0.35">
      <c r="A697" t="s">
        <v>3</v>
      </c>
      <c r="B697" t="s">
        <v>50</v>
      </c>
      <c r="C697">
        <v>141</v>
      </c>
      <c r="D697" t="s">
        <v>76</v>
      </c>
      <c r="E697" t="s">
        <v>793</v>
      </c>
      <c r="F697" t="s">
        <v>79</v>
      </c>
      <c r="G697" t="s">
        <v>358</v>
      </c>
    </row>
    <row r="698" spans="1:10" x14ac:dyDescent="0.35">
      <c r="A698" t="s">
        <v>4</v>
      </c>
      <c r="B698" t="s">
        <v>52</v>
      </c>
      <c r="C698">
        <v>841</v>
      </c>
      <c r="D698" t="s">
        <v>77</v>
      </c>
      <c r="E698" t="s">
        <v>120</v>
      </c>
      <c r="F698" t="s">
        <v>77</v>
      </c>
      <c r="G698" t="s">
        <v>830</v>
      </c>
    </row>
    <row r="699" spans="1:10" x14ac:dyDescent="0.35">
      <c r="A699" t="s">
        <v>4</v>
      </c>
      <c r="B699" t="s">
        <v>83</v>
      </c>
      <c r="C699">
        <v>2175</v>
      </c>
      <c r="D699" t="s">
        <v>73</v>
      </c>
      <c r="E699" t="s">
        <v>411</v>
      </c>
      <c r="F699" t="s">
        <v>107</v>
      </c>
      <c r="G699" t="s">
        <v>715</v>
      </c>
    </row>
    <row r="700" spans="1:10" x14ac:dyDescent="0.35">
      <c r="A700" t="s">
        <v>4</v>
      </c>
      <c r="B700" t="s">
        <v>50</v>
      </c>
      <c r="C700">
        <v>260</v>
      </c>
      <c r="D700" t="s">
        <v>76</v>
      </c>
      <c r="E700" t="s">
        <v>306</v>
      </c>
      <c r="F700" t="s">
        <v>76</v>
      </c>
      <c r="G700" t="s">
        <v>707</v>
      </c>
    </row>
    <row r="701" spans="1:10" x14ac:dyDescent="0.35">
      <c r="A701" t="s">
        <v>5</v>
      </c>
      <c r="B701" t="s">
        <v>52</v>
      </c>
      <c r="C701">
        <v>965</v>
      </c>
      <c r="D701" t="s">
        <v>106</v>
      </c>
      <c r="E701" t="s">
        <v>522</v>
      </c>
      <c r="F701" t="s">
        <v>68</v>
      </c>
      <c r="G701" t="s">
        <v>741</v>
      </c>
    </row>
    <row r="702" spans="1:10" x14ac:dyDescent="0.35">
      <c r="A702" t="s">
        <v>5</v>
      </c>
      <c r="B702" t="s">
        <v>83</v>
      </c>
      <c r="C702">
        <v>2264</v>
      </c>
      <c r="D702" t="s">
        <v>106</v>
      </c>
      <c r="E702" t="s">
        <v>776</v>
      </c>
      <c r="F702" t="s">
        <v>76</v>
      </c>
      <c r="G702" t="s">
        <v>287</v>
      </c>
    </row>
    <row r="703" spans="1:10" x14ac:dyDescent="0.35">
      <c r="A703" t="s">
        <v>5</v>
      </c>
      <c r="B703" t="s">
        <v>50</v>
      </c>
      <c r="C703">
        <v>237</v>
      </c>
      <c r="D703" t="s">
        <v>76</v>
      </c>
      <c r="E703" t="s">
        <v>311</v>
      </c>
      <c r="F703" t="s">
        <v>76</v>
      </c>
      <c r="G703" t="s">
        <v>656</v>
      </c>
    </row>
    <row r="704" spans="1:10" x14ac:dyDescent="0.35">
      <c r="A704" t="s">
        <v>6</v>
      </c>
      <c r="B704" t="s">
        <v>52</v>
      </c>
      <c r="C704">
        <v>377</v>
      </c>
      <c r="D704" t="s">
        <v>76</v>
      </c>
      <c r="E704" t="s">
        <v>281</v>
      </c>
      <c r="F704" t="s">
        <v>94</v>
      </c>
      <c r="G704" t="s">
        <v>551</v>
      </c>
    </row>
    <row r="705" spans="1:7" x14ac:dyDescent="0.35">
      <c r="A705" t="s">
        <v>6</v>
      </c>
      <c r="B705" t="s">
        <v>83</v>
      </c>
      <c r="C705">
        <v>937</v>
      </c>
      <c r="D705" t="s">
        <v>77</v>
      </c>
      <c r="E705" t="s">
        <v>60</v>
      </c>
      <c r="F705" t="s">
        <v>150</v>
      </c>
      <c r="G705" t="s">
        <v>677</v>
      </c>
    </row>
    <row r="706" spans="1:7" x14ac:dyDescent="0.35">
      <c r="A706" t="s">
        <v>6</v>
      </c>
      <c r="B706" t="s">
        <v>50</v>
      </c>
      <c r="C706">
        <v>118</v>
      </c>
      <c r="D706" t="s">
        <v>76</v>
      </c>
      <c r="E706" t="s">
        <v>646</v>
      </c>
      <c r="F706" t="s">
        <v>76</v>
      </c>
      <c r="G706" t="s">
        <v>473</v>
      </c>
    </row>
    <row r="707" spans="1:7" x14ac:dyDescent="0.35">
      <c r="A707" t="s">
        <v>7</v>
      </c>
      <c r="B707" t="s">
        <v>52</v>
      </c>
      <c r="C707">
        <v>792</v>
      </c>
      <c r="D707" t="s">
        <v>106</v>
      </c>
      <c r="E707" t="s">
        <v>857</v>
      </c>
      <c r="F707" t="s">
        <v>107</v>
      </c>
      <c r="G707" t="s">
        <v>352</v>
      </c>
    </row>
    <row r="708" spans="1:7" x14ac:dyDescent="0.35">
      <c r="A708" t="s">
        <v>7</v>
      </c>
      <c r="B708" t="s">
        <v>83</v>
      </c>
      <c r="C708">
        <v>2106</v>
      </c>
      <c r="D708" t="s">
        <v>73</v>
      </c>
      <c r="E708" t="s">
        <v>858</v>
      </c>
      <c r="F708" t="s">
        <v>107</v>
      </c>
      <c r="G708" t="s">
        <v>226</v>
      </c>
    </row>
    <row r="709" spans="1:7" x14ac:dyDescent="0.35">
      <c r="A709" t="s">
        <v>7</v>
      </c>
      <c r="B709" t="s">
        <v>50</v>
      </c>
      <c r="C709">
        <v>348</v>
      </c>
      <c r="D709" t="s">
        <v>73</v>
      </c>
      <c r="E709" t="s">
        <v>859</v>
      </c>
      <c r="F709" t="s">
        <v>76</v>
      </c>
      <c r="G709" t="s">
        <v>98</v>
      </c>
    </row>
    <row r="710" spans="1:7" x14ac:dyDescent="0.35">
      <c r="A710" t="s">
        <v>241</v>
      </c>
      <c r="B710" t="s">
        <v>52</v>
      </c>
      <c r="C710">
        <v>3420</v>
      </c>
      <c r="D710" t="s">
        <v>106</v>
      </c>
      <c r="E710" t="s">
        <v>645</v>
      </c>
      <c r="F710" t="s">
        <v>77</v>
      </c>
      <c r="G710" t="s">
        <v>243</v>
      </c>
    </row>
    <row r="711" spans="1:7" x14ac:dyDescent="0.35">
      <c r="A711" t="s">
        <v>241</v>
      </c>
      <c r="B711" t="s">
        <v>83</v>
      </c>
      <c r="C711">
        <v>8925</v>
      </c>
      <c r="D711" t="s">
        <v>73</v>
      </c>
      <c r="E711" t="s">
        <v>860</v>
      </c>
      <c r="F711" t="s">
        <v>73</v>
      </c>
      <c r="G711" t="s">
        <v>316</v>
      </c>
    </row>
    <row r="712" spans="1:7" x14ac:dyDescent="0.35">
      <c r="A712" t="s">
        <v>241</v>
      </c>
      <c r="B712" t="s">
        <v>50</v>
      </c>
      <c r="C712">
        <v>1104</v>
      </c>
      <c r="D712" t="s">
        <v>107</v>
      </c>
      <c r="E712" t="s">
        <v>650</v>
      </c>
      <c r="F712" t="s">
        <v>107</v>
      </c>
      <c r="G712" t="s">
        <v>402</v>
      </c>
    </row>
    <row r="714" spans="1:7" x14ac:dyDescent="0.35">
      <c r="A714" t="s">
        <v>861</v>
      </c>
    </row>
    <row r="715" spans="1:7" x14ac:dyDescent="0.35">
      <c r="A715" t="s">
        <v>14</v>
      </c>
      <c r="B715" t="s">
        <v>266</v>
      </c>
      <c r="C715" t="s">
        <v>2</v>
      </c>
      <c r="D715" t="s">
        <v>852</v>
      </c>
      <c r="E715" t="s">
        <v>853</v>
      </c>
      <c r="F715" t="s">
        <v>50</v>
      </c>
      <c r="G715" t="s">
        <v>854</v>
      </c>
    </row>
    <row r="716" spans="1:7" x14ac:dyDescent="0.35">
      <c r="A716" t="s">
        <v>3</v>
      </c>
      <c r="B716" t="s">
        <v>267</v>
      </c>
      <c r="C716">
        <v>264</v>
      </c>
      <c r="D716" t="s">
        <v>106</v>
      </c>
      <c r="E716" t="s">
        <v>441</v>
      </c>
      <c r="F716" t="s">
        <v>106</v>
      </c>
      <c r="G716" t="s">
        <v>862</v>
      </c>
    </row>
    <row r="717" spans="1:7" x14ac:dyDescent="0.35">
      <c r="A717" t="s">
        <v>3</v>
      </c>
      <c r="B717" t="s">
        <v>279</v>
      </c>
      <c r="C717">
        <v>1701</v>
      </c>
      <c r="D717" t="s">
        <v>107</v>
      </c>
      <c r="E717" t="s">
        <v>863</v>
      </c>
      <c r="F717" t="s">
        <v>107</v>
      </c>
      <c r="G717" t="s">
        <v>114</v>
      </c>
    </row>
    <row r="718" spans="1:7" x14ac:dyDescent="0.35">
      <c r="A718" t="s">
        <v>3</v>
      </c>
      <c r="B718" t="s">
        <v>285</v>
      </c>
      <c r="C718">
        <v>64</v>
      </c>
      <c r="D718" t="s">
        <v>76</v>
      </c>
      <c r="E718" t="s">
        <v>864</v>
      </c>
      <c r="F718" t="s">
        <v>76</v>
      </c>
      <c r="G718" t="s">
        <v>453</v>
      </c>
    </row>
    <row r="719" spans="1:7" x14ac:dyDescent="0.35">
      <c r="A719" t="s">
        <v>4</v>
      </c>
      <c r="B719" t="s">
        <v>267</v>
      </c>
      <c r="C719">
        <v>355</v>
      </c>
      <c r="D719" t="s">
        <v>76</v>
      </c>
      <c r="E719" t="s">
        <v>193</v>
      </c>
      <c r="F719" t="s">
        <v>150</v>
      </c>
      <c r="G719" t="s">
        <v>865</v>
      </c>
    </row>
    <row r="720" spans="1:7" x14ac:dyDescent="0.35">
      <c r="A720" t="s">
        <v>4</v>
      </c>
      <c r="B720" t="s">
        <v>279</v>
      </c>
      <c r="C720">
        <v>2643</v>
      </c>
      <c r="D720" t="s">
        <v>73</v>
      </c>
      <c r="E720" t="s">
        <v>481</v>
      </c>
      <c r="F720" t="s">
        <v>107</v>
      </c>
      <c r="G720" t="s">
        <v>369</v>
      </c>
    </row>
    <row r="721" spans="1:7" x14ac:dyDescent="0.35">
      <c r="A721" t="s">
        <v>4</v>
      </c>
      <c r="B721" t="s">
        <v>285</v>
      </c>
      <c r="C721">
        <v>278</v>
      </c>
      <c r="D721" t="s">
        <v>68</v>
      </c>
      <c r="E721" t="s">
        <v>426</v>
      </c>
      <c r="F721" t="s">
        <v>76</v>
      </c>
      <c r="G721" t="s">
        <v>815</v>
      </c>
    </row>
    <row r="722" spans="1:7" x14ac:dyDescent="0.35">
      <c r="A722" t="s">
        <v>5</v>
      </c>
      <c r="B722" t="s">
        <v>267</v>
      </c>
      <c r="C722">
        <v>135</v>
      </c>
      <c r="D722" t="s">
        <v>76</v>
      </c>
      <c r="E722" t="s">
        <v>205</v>
      </c>
      <c r="F722" t="s">
        <v>76</v>
      </c>
      <c r="G722" t="s">
        <v>866</v>
      </c>
    </row>
    <row r="723" spans="1:7" x14ac:dyDescent="0.35">
      <c r="A723" t="s">
        <v>5</v>
      </c>
      <c r="B723" t="s">
        <v>279</v>
      </c>
      <c r="C723">
        <v>2662</v>
      </c>
      <c r="D723" t="s">
        <v>77</v>
      </c>
      <c r="E723" t="s">
        <v>685</v>
      </c>
      <c r="F723" t="s">
        <v>76</v>
      </c>
      <c r="G723" t="s">
        <v>457</v>
      </c>
    </row>
    <row r="724" spans="1:7" x14ac:dyDescent="0.35">
      <c r="A724" t="s">
        <v>5</v>
      </c>
      <c r="B724" t="s">
        <v>285</v>
      </c>
      <c r="C724">
        <v>669</v>
      </c>
      <c r="D724" t="s">
        <v>73</v>
      </c>
      <c r="E724" t="s">
        <v>559</v>
      </c>
      <c r="F724" t="s">
        <v>77</v>
      </c>
      <c r="G724" t="s">
        <v>586</v>
      </c>
    </row>
    <row r="725" spans="1:7" x14ac:dyDescent="0.35">
      <c r="A725" t="s">
        <v>6</v>
      </c>
      <c r="B725" t="s">
        <v>267</v>
      </c>
      <c r="C725">
        <v>127</v>
      </c>
      <c r="D725" t="s">
        <v>76</v>
      </c>
      <c r="E725" t="s">
        <v>66</v>
      </c>
      <c r="F725" t="s">
        <v>105</v>
      </c>
      <c r="G725" t="s">
        <v>867</v>
      </c>
    </row>
    <row r="726" spans="1:7" x14ac:dyDescent="0.35">
      <c r="A726" t="s">
        <v>6</v>
      </c>
      <c r="B726" t="s">
        <v>279</v>
      </c>
      <c r="C726">
        <v>1142</v>
      </c>
      <c r="D726" t="s">
        <v>77</v>
      </c>
      <c r="E726" t="s">
        <v>155</v>
      </c>
      <c r="F726" t="s">
        <v>79</v>
      </c>
      <c r="G726" t="s">
        <v>433</v>
      </c>
    </row>
    <row r="727" spans="1:7" x14ac:dyDescent="0.35">
      <c r="A727" t="s">
        <v>6</v>
      </c>
      <c r="B727" t="s">
        <v>285</v>
      </c>
      <c r="C727">
        <v>163</v>
      </c>
      <c r="D727" t="s">
        <v>76</v>
      </c>
      <c r="E727" t="s">
        <v>684</v>
      </c>
      <c r="F727" t="s">
        <v>80</v>
      </c>
      <c r="G727" t="s">
        <v>480</v>
      </c>
    </row>
    <row r="728" spans="1:7" x14ac:dyDescent="0.35">
      <c r="A728" t="s">
        <v>7</v>
      </c>
      <c r="B728" t="s">
        <v>267</v>
      </c>
      <c r="C728">
        <v>199</v>
      </c>
      <c r="D728" t="s">
        <v>76</v>
      </c>
      <c r="E728" t="s">
        <v>277</v>
      </c>
      <c r="F728" t="s">
        <v>76</v>
      </c>
      <c r="G728" t="s">
        <v>856</v>
      </c>
    </row>
    <row r="729" spans="1:7" x14ac:dyDescent="0.35">
      <c r="A729" t="s">
        <v>7</v>
      </c>
      <c r="B729" t="s">
        <v>279</v>
      </c>
      <c r="C729">
        <v>2875</v>
      </c>
      <c r="D729" t="s">
        <v>73</v>
      </c>
      <c r="E729" t="s">
        <v>868</v>
      </c>
      <c r="F729" t="s">
        <v>107</v>
      </c>
      <c r="G729" t="s">
        <v>217</v>
      </c>
    </row>
    <row r="730" spans="1:7" x14ac:dyDescent="0.35">
      <c r="A730" t="s">
        <v>7</v>
      </c>
      <c r="B730" t="s">
        <v>285</v>
      </c>
      <c r="C730">
        <v>172</v>
      </c>
      <c r="D730" t="s">
        <v>76</v>
      </c>
      <c r="E730" t="s">
        <v>869</v>
      </c>
      <c r="F730" t="s">
        <v>76</v>
      </c>
      <c r="G730" t="s">
        <v>307</v>
      </c>
    </row>
    <row r="731" spans="1:7" x14ac:dyDescent="0.35">
      <c r="A731" t="s">
        <v>241</v>
      </c>
      <c r="B731" t="s">
        <v>267</v>
      </c>
      <c r="C731">
        <v>1080</v>
      </c>
      <c r="D731" t="s">
        <v>107</v>
      </c>
      <c r="E731" t="s">
        <v>294</v>
      </c>
      <c r="F731" t="s">
        <v>79</v>
      </c>
      <c r="G731" t="s">
        <v>870</v>
      </c>
    </row>
    <row r="732" spans="1:7" x14ac:dyDescent="0.35">
      <c r="A732" t="s">
        <v>241</v>
      </c>
      <c r="B732" t="s">
        <v>279</v>
      </c>
      <c r="C732">
        <v>11023</v>
      </c>
      <c r="D732" t="s">
        <v>73</v>
      </c>
      <c r="E732" t="s">
        <v>734</v>
      </c>
      <c r="F732" t="s">
        <v>107</v>
      </c>
      <c r="G732" t="s">
        <v>253</v>
      </c>
    </row>
    <row r="733" spans="1:7" x14ac:dyDescent="0.35">
      <c r="A733" t="s">
        <v>241</v>
      </c>
      <c r="B733" t="s">
        <v>285</v>
      </c>
      <c r="C733">
        <v>1346</v>
      </c>
      <c r="D733" t="s">
        <v>106</v>
      </c>
      <c r="E733" t="s">
        <v>726</v>
      </c>
      <c r="F733" t="s">
        <v>106</v>
      </c>
      <c r="G733" t="s">
        <v>718</v>
      </c>
    </row>
    <row r="735" spans="1:7" x14ac:dyDescent="0.35">
      <c r="A735" t="s">
        <v>871</v>
      </c>
    </row>
    <row r="736" spans="1:7" x14ac:dyDescent="0.35">
      <c r="A736" t="s">
        <v>14</v>
      </c>
      <c r="B736" t="s">
        <v>461</v>
      </c>
      <c r="C736" t="s">
        <v>2</v>
      </c>
      <c r="D736" t="s">
        <v>852</v>
      </c>
      <c r="E736" t="s">
        <v>853</v>
      </c>
      <c r="F736" t="s">
        <v>50</v>
      </c>
      <c r="G736" t="s">
        <v>854</v>
      </c>
    </row>
    <row r="737" spans="1:7" x14ac:dyDescent="0.35">
      <c r="A737" t="s">
        <v>3</v>
      </c>
      <c r="B737" t="s">
        <v>462</v>
      </c>
      <c r="C737">
        <v>1093</v>
      </c>
      <c r="D737" t="s">
        <v>107</v>
      </c>
      <c r="E737" t="s">
        <v>828</v>
      </c>
      <c r="F737" t="s">
        <v>107</v>
      </c>
      <c r="G737" t="s">
        <v>200</v>
      </c>
    </row>
    <row r="738" spans="1:7" x14ac:dyDescent="0.35">
      <c r="A738" t="s">
        <v>3</v>
      </c>
      <c r="B738" t="s">
        <v>464</v>
      </c>
      <c r="C738">
        <v>935</v>
      </c>
      <c r="D738" t="s">
        <v>107</v>
      </c>
      <c r="E738" t="s">
        <v>872</v>
      </c>
      <c r="F738" t="s">
        <v>73</v>
      </c>
      <c r="G738" t="s">
        <v>218</v>
      </c>
    </row>
    <row r="739" spans="1:7" x14ac:dyDescent="0.35">
      <c r="A739" t="s">
        <v>3</v>
      </c>
      <c r="B739" t="s">
        <v>468</v>
      </c>
      <c r="C739">
        <v>1</v>
      </c>
      <c r="D739" t="s">
        <v>76</v>
      </c>
      <c r="E739" t="s">
        <v>76</v>
      </c>
      <c r="F739" t="s">
        <v>76</v>
      </c>
      <c r="G739" t="s">
        <v>395</v>
      </c>
    </row>
    <row r="740" spans="1:7" x14ac:dyDescent="0.35">
      <c r="A740" t="s">
        <v>4</v>
      </c>
      <c r="B740" t="s">
        <v>462</v>
      </c>
      <c r="C740">
        <v>1694</v>
      </c>
      <c r="D740" t="s">
        <v>73</v>
      </c>
      <c r="E740" t="s">
        <v>490</v>
      </c>
      <c r="F740" t="s">
        <v>73</v>
      </c>
      <c r="G740" t="s">
        <v>873</v>
      </c>
    </row>
    <row r="741" spans="1:7" x14ac:dyDescent="0.35">
      <c r="A741" t="s">
        <v>4</v>
      </c>
      <c r="B741" t="s">
        <v>464</v>
      </c>
      <c r="C741">
        <v>1582</v>
      </c>
      <c r="D741" t="s">
        <v>106</v>
      </c>
      <c r="E741" t="s">
        <v>315</v>
      </c>
      <c r="F741" t="s">
        <v>106</v>
      </c>
      <c r="G741" t="s">
        <v>874</v>
      </c>
    </row>
    <row r="742" spans="1:7" x14ac:dyDescent="0.35">
      <c r="A742" t="s">
        <v>5</v>
      </c>
      <c r="B742" t="s">
        <v>462</v>
      </c>
      <c r="C742">
        <v>1659</v>
      </c>
      <c r="D742" t="s">
        <v>107</v>
      </c>
      <c r="E742" t="s">
        <v>712</v>
      </c>
      <c r="F742" t="s">
        <v>76</v>
      </c>
      <c r="G742" t="s">
        <v>449</v>
      </c>
    </row>
    <row r="743" spans="1:7" x14ac:dyDescent="0.35">
      <c r="A743" t="s">
        <v>5</v>
      </c>
      <c r="B743" t="s">
        <v>464</v>
      </c>
      <c r="C743">
        <v>1807</v>
      </c>
      <c r="D743" t="s">
        <v>79</v>
      </c>
      <c r="E743" t="s">
        <v>850</v>
      </c>
      <c r="F743" t="s">
        <v>73</v>
      </c>
      <c r="G743" t="s">
        <v>586</v>
      </c>
    </row>
    <row r="744" spans="1:7" x14ac:dyDescent="0.35">
      <c r="A744" t="s">
        <v>6</v>
      </c>
      <c r="B744" t="s">
        <v>462</v>
      </c>
      <c r="C744">
        <v>906</v>
      </c>
      <c r="D744" t="s">
        <v>77</v>
      </c>
      <c r="E744" t="s">
        <v>749</v>
      </c>
      <c r="F744" t="s">
        <v>150</v>
      </c>
      <c r="G744" t="s">
        <v>687</v>
      </c>
    </row>
    <row r="745" spans="1:7" x14ac:dyDescent="0.35">
      <c r="A745" t="s">
        <v>6</v>
      </c>
      <c r="B745" t="s">
        <v>464</v>
      </c>
      <c r="C745">
        <v>526</v>
      </c>
      <c r="D745" t="s">
        <v>76</v>
      </c>
      <c r="E745" t="s">
        <v>215</v>
      </c>
      <c r="F745" t="s">
        <v>71</v>
      </c>
      <c r="G745" t="s">
        <v>776</v>
      </c>
    </row>
    <row r="746" spans="1:7" x14ac:dyDescent="0.35">
      <c r="A746" t="s">
        <v>7</v>
      </c>
      <c r="B746" t="s">
        <v>462</v>
      </c>
      <c r="C746">
        <v>1914</v>
      </c>
      <c r="D746" t="s">
        <v>106</v>
      </c>
      <c r="E746" t="s">
        <v>872</v>
      </c>
      <c r="F746" t="s">
        <v>76</v>
      </c>
      <c r="G746" t="s">
        <v>210</v>
      </c>
    </row>
    <row r="747" spans="1:7" x14ac:dyDescent="0.35">
      <c r="A747" t="s">
        <v>7</v>
      </c>
      <c r="B747" t="s">
        <v>464</v>
      </c>
      <c r="C747">
        <v>1331</v>
      </c>
      <c r="D747" t="s">
        <v>76</v>
      </c>
      <c r="E747" t="s">
        <v>875</v>
      </c>
      <c r="F747" t="s">
        <v>73</v>
      </c>
      <c r="G747" t="s">
        <v>135</v>
      </c>
    </row>
    <row r="748" spans="1:7" x14ac:dyDescent="0.35">
      <c r="A748" t="s">
        <v>7</v>
      </c>
      <c r="B748" t="s">
        <v>468</v>
      </c>
      <c r="C748">
        <v>1</v>
      </c>
      <c r="D748" t="s">
        <v>76</v>
      </c>
      <c r="E748" t="s">
        <v>395</v>
      </c>
      <c r="F748" t="s">
        <v>76</v>
      </c>
      <c r="G748" t="s">
        <v>76</v>
      </c>
    </row>
    <row r="749" spans="1:7" x14ac:dyDescent="0.35">
      <c r="A749" t="s">
        <v>241</v>
      </c>
      <c r="B749" t="s">
        <v>462</v>
      </c>
      <c r="C749">
        <v>7266</v>
      </c>
      <c r="D749" t="s">
        <v>73</v>
      </c>
      <c r="E749" t="s">
        <v>641</v>
      </c>
      <c r="F749" t="s">
        <v>73</v>
      </c>
      <c r="G749" t="s">
        <v>710</v>
      </c>
    </row>
    <row r="750" spans="1:7" x14ac:dyDescent="0.35">
      <c r="A750" t="s">
        <v>241</v>
      </c>
      <c r="B750" t="s">
        <v>464</v>
      </c>
      <c r="C750">
        <v>6181</v>
      </c>
      <c r="D750" t="s">
        <v>73</v>
      </c>
      <c r="E750" t="s">
        <v>702</v>
      </c>
      <c r="F750" t="s">
        <v>106</v>
      </c>
      <c r="G750" t="s">
        <v>398</v>
      </c>
    </row>
    <row r="751" spans="1:7" x14ac:dyDescent="0.35">
      <c r="A751" t="s">
        <v>241</v>
      </c>
      <c r="B751" t="s">
        <v>468</v>
      </c>
      <c r="C751">
        <v>2</v>
      </c>
      <c r="D751" t="s">
        <v>76</v>
      </c>
      <c r="E751" t="s">
        <v>484</v>
      </c>
      <c r="F751" t="s">
        <v>76</v>
      </c>
      <c r="G751" t="s">
        <v>483</v>
      </c>
    </row>
    <row r="753" spans="1:7" x14ac:dyDescent="0.35">
      <c r="A753" t="s">
        <v>876</v>
      </c>
    </row>
    <row r="754" spans="1:7" x14ac:dyDescent="0.35">
      <c r="A754" t="s">
        <v>14</v>
      </c>
      <c r="B754" t="s">
        <v>487</v>
      </c>
      <c r="C754" t="s">
        <v>2</v>
      </c>
      <c r="D754" t="s">
        <v>852</v>
      </c>
      <c r="E754" t="s">
        <v>853</v>
      </c>
      <c r="F754" t="s">
        <v>50</v>
      </c>
      <c r="G754" t="s">
        <v>854</v>
      </c>
    </row>
    <row r="755" spans="1:7" x14ac:dyDescent="0.35">
      <c r="A755" t="s">
        <v>3</v>
      </c>
      <c r="B755" t="s">
        <v>488</v>
      </c>
      <c r="C755">
        <v>1119</v>
      </c>
      <c r="D755" t="s">
        <v>107</v>
      </c>
      <c r="E755" t="s">
        <v>877</v>
      </c>
      <c r="F755" t="s">
        <v>73</v>
      </c>
      <c r="G755" t="s">
        <v>318</v>
      </c>
    </row>
    <row r="756" spans="1:7" x14ac:dyDescent="0.35">
      <c r="A756" t="s">
        <v>3</v>
      </c>
      <c r="B756" t="s">
        <v>491</v>
      </c>
      <c r="C756">
        <v>910</v>
      </c>
      <c r="D756" t="s">
        <v>107</v>
      </c>
      <c r="E756" t="s">
        <v>878</v>
      </c>
      <c r="F756" t="s">
        <v>107</v>
      </c>
      <c r="G756" t="s">
        <v>192</v>
      </c>
    </row>
    <row r="757" spans="1:7" x14ac:dyDescent="0.35">
      <c r="A757" t="s">
        <v>4</v>
      </c>
      <c r="B757" t="s">
        <v>488</v>
      </c>
      <c r="C757">
        <v>1945</v>
      </c>
      <c r="D757" t="s">
        <v>73</v>
      </c>
      <c r="E757" t="s">
        <v>321</v>
      </c>
      <c r="F757" t="s">
        <v>77</v>
      </c>
      <c r="G757" t="s">
        <v>879</v>
      </c>
    </row>
    <row r="758" spans="1:7" x14ac:dyDescent="0.35">
      <c r="A758" t="s">
        <v>4</v>
      </c>
      <c r="B758" t="s">
        <v>491</v>
      </c>
      <c r="C758">
        <v>1331</v>
      </c>
      <c r="D758" t="s">
        <v>106</v>
      </c>
      <c r="E758" t="s">
        <v>527</v>
      </c>
      <c r="F758" t="s">
        <v>76</v>
      </c>
      <c r="G758" t="s">
        <v>880</v>
      </c>
    </row>
    <row r="759" spans="1:7" x14ac:dyDescent="0.35">
      <c r="A759" t="s">
        <v>5</v>
      </c>
      <c r="B759" t="s">
        <v>488</v>
      </c>
      <c r="C759">
        <v>2083</v>
      </c>
      <c r="D759" t="s">
        <v>76</v>
      </c>
      <c r="E759" t="s">
        <v>749</v>
      </c>
      <c r="F759" t="s">
        <v>73</v>
      </c>
      <c r="G759" t="s">
        <v>456</v>
      </c>
    </row>
    <row r="760" spans="1:7" x14ac:dyDescent="0.35">
      <c r="A760" t="s">
        <v>5</v>
      </c>
      <c r="B760" t="s">
        <v>491</v>
      </c>
      <c r="C760">
        <v>1383</v>
      </c>
      <c r="D760" t="s">
        <v>150</v>
      </c>
      <c r="E760" t="s">
        <v>704</v>
      </c>
      <c r="F760" t="s">
        <v>76</v>
      </c>
      <c r="G760" t="s">
        <v>581</v>
      </c>
    </row>
    <row r="761" spans="1:7" x14ac:dyDescent="0.35">
      <c r="A761" t="s">
        <v>6</v>
      </c>
      <c r="B761" t="s">
        <v>488</v>
      </c>
      <c r="C761">
        <v>805</v>
      </c>
      <c r="D761" t="s">
        <v>76</v>
      </c>
      <c r="E761" t="s">
        <v>411</v>
      </c>
      <c r="F761" t="s">
        <v>75</v>
      </c>
      <c r="G761" t="s">
        <v>758</v>
      </c>
    </row>
    <row r="762" spans="1:7" x14ac:dyDescent="0.35">
      <c r="A762" t="s">
        <v>6</v>
      </c>
      <c r="B762" t="s">
        <v>491</v>
      </c>
      <c r="C762">
        <v>627</v>
      </c>
      <c r="D762" t="s">
        <v>68</v>
      </c>
      <c r="E762" t="s">
        <v>715</v>
      </c>
      <c r="F762" t="s">
        <v>68</v>
      </c>
      <c r="G762" t="s">
        <v>680</v>
      </c>
    </row>
    <row r="763" spans="1:7" x14ac:dyDescent="0.35">
      <c r="A763" t="s">
        <v>7</v>
      </c>
      <c r="B763" t="s">
        <v>488</v>
      </c>
      <c r="C763">
        <v>1724</v>
      </c>
      <c r="D763" t="s">
        <v>76</v>
      </c>
      <c r="E763" t="s">
        <v>881</v>
      </c>
      <c r="F763" t="s">
        <v>107</v>
      </c>
      <c r="G763" t="s">
        <v>229</v>
      </c>
    </row>
    <row r="764" spans="1:7" x14ac:dyDescent="0.35">
      <c r="A764" t="s">
        <v>7</v>
      </c>
      <c r="B764" t="s">
        <v>491</v>
      </c>
      <c r="C764">
        <v>1522</v>
      </c>
      <c r="D764" t="s">
        <v>77</v>
      </c>
      <c r="E764" t="s">
        <v>882</v>
      </c>
      <c r="F764" t="s">
        <v>107</v>
      </c>
      <c r="G764" t="s">
        <v>286</v>
      </c>
    </row>
    <row r="765" spans="1:7" x14ac:dyDescent="0.35">
      <c r="A765" t="s">
        <v>241</v>
      </c>
      <c r="B765" t="s">
        <v>488</v>
      </c>
      <c r="C765">
        <v>7676</v>
      </c>
      <c r="D765" t="s">
        <v>107</v>
      </c>
      <c r="E765" t="s">
        <v>883</v>
      </c>
      <c r="F765" t="s">
        <v>106</v>
      </c>
      <c r="G765" t="s">
        <v>478</v>
      </c>
    </row>
    <row r="766" spans="1:7" x14ac:dyDescent="0.35">
      <c r="A766" t="s">
        <v>241</v>
      </c>
      <c r="B766" t="s">
        <v>491</v>
      </c>
      <c r="C766">
        <v>5773</v>
      </c>
      <c r="D766" t="s">
        <v>77</v>
      </c>
      <c r="E766" t="s">
        <v>860</v>
      </c>
      <c r="F766" t="s">
        <v>107</v>
      </c>
      <c r="G766" t="s">
        <v>541</v>
      </c>
    </row>
    <row r="768" spans="1:7" x14ac:dyDescent="0.35">
      <c r="A768" t="s">
        <v>884</v>
      </c>
    </row>
    <row r="769" spans="1:7" x14ac:dyDescent="0.35">
      <c r="A769" t="s">
        <v>14</v>
      </c>
      <c r="B769" t="s">
        <v>505</v>
      </c>
      <c r="C769" t="s">
        <v>2</v>
      </c>
      <c r="D769" t="s">
        <v>852</v>
      </c>
      <c r="E769" t="s">
        <v>853</v>
      </c>
      <c r="F769" t="s">
        <v>854</v>
      </c>
      <c r="G769" t="s">
        <v>50</v>
      </c>
    </row>
    <row r="770" spans="1:7" x14ac:dyDescent="0.35">
      <c r="A770" t="s">
        <v>3</v>
      </c>
      <c r="B770" t="s">
        <v>506</v>
      </c>
      <c r="C770">
        <v>580</v>
      </c>
      <c r="D770" t="s">
        <v>107</v>
      </c>
      <c r="E770" t="s">
        <v>885</v>
      </c>
      <c r="F770" t="s">
        <v>412</v>
      </c>
      <c r="G770" t="s">
        <v>76</v>
      </c>
    </row>
    <row r="771" spans="1:7" x14ac:dyDescent="0.35">
      <c r="A771" t="s">
        <v>3</v>
      </c>
      <c r="B771" t="s">
        <v>507</v>
      </c>
      <c r="C771">
        <v>538</v>
      </c>
      <c r="D771" t="s">
        <v>73</v>
      </c>
      <c r="E771" t="s">
        <v>886</v>
      </c>
      <c r="F771" t="s">
        <v>320</v>
      </c>
      <c r="G771" t="s">
        <v>106</v>
      </c>
    </row>
    <row r="772" spans="1:7" x14ac:dyDescent="0.35">
      <c r="A772" t="s">
        <v>3</v>
      </c>
      <c r="B772" t="s">
        <v>509</v>
      </c>
      <c r="C772">
        <v>513</v>
      </c>
      <c r="D772" t="s">
        <v>107</v>
      </c>
      <c r="E772" t="s">
        <v>786</v>
      </c>
      <c r="F772" t="s">
        <v>294</v>
      </c>
      <c r="G772" t="s">
        <v>73</v>
      </c>
    </row>
    <row r="773" spans="1:7" x14ac:dyDescent="0.35">
      <c r="A773" t="s">
        <v>3</v>
      </c>
      <c r="B773" t="s">
        <v>510</v>
      </c>
      <c r="C773">
        <v>397</v>
      </c>
      <c r="D773" t="s">
        <v>76</v>
      </c>
      <c r="E773" t="s">
        <v>887</v>
      </c>
      <c r="F773" t="s">
        <v>255</v>
      </c>
      <c r="G773" t="s">
        <v>76</v>
      </c>
    </row>
    <row r="774" spans="1:7" x14ac:dyDescent="0.35">
      <c r="A774" t="s">
        <v>3</v>
      </c>
      <c r="B774" t="s">
        <v>50</v>
      </c>
      <c r="C774">
        <v>1</v>
      </c>
      <c r="D774" t="s">
        <v>76</v>
      </c>
      <c r="E774" t="s">
        <v>76</v>
      </c>
      <c r="F774" t="s">
        <v>395</v>
      </c>
      <c r="G774" t="s">
        <v>76</v>
      </c>
    </row>
    <row r="775" spans="1:7" x14ac:dyDescent="0.35">
      <c r="A775" t="s">
        <v>4</v>
      </c>
      <c r="B775" t="s">
        <v>506</v>
      </c>
      <c r="C775">
        <v>924</v>
      </c>
      <c r="D775" t="s">
        <v>106</v>
      </c>
      <c r="E775" t="s">
        <v>251</v>
      </c>
      <c r="F775" t="s">
        <v>631</v>
      </c>
      <c r="G775" t="s">
        <v>106</v>
      </c>
    </row>
    <row r="776" spans="1:7" x14ac:dyDescent="0.35">
      <c r="A776" t="s">
        <v>4</v>
      </c>
      <c r="B776" t="s">
        <v>507</v>
      </c>
      <c r="C776">
        <v>1021</v>
      </c>
      <c r="D776" t="s">
        <v>76</v>
      </c>
      <c r="E776" t="s">
        <v>453</v>
      </c>
      <c r="F776" t="s">
        <v>774</v>
      </c>
      <c r="G776" t="s">
        <v>79</v>
      </c>
    </row>
    <row r="777" spans="1:7" x14ac:dyDescent="0.35">
      <c r="A777" t="s">
        <v>4</v>
      </c>
      <c r="B777" t="s">
        <v>509</v>
      </c>
      <c r="C777">
        <v>770</v>
      </c>
      <c r="D777" t="s">
        <v>76</v>
      </c>
      <c r="E777" t="s">
        <v>586</v>
      </c>
      <c r="F777" t="s">
        <v>653</v>
      </c>
      <c r="G777" t="s">
        <v>76</v>
      </c>
    </row>
    <row r="778" spans="1:7" x14ac:dyDescent="0.35">
      <c r="A778" t="s">
        <v>4</v>
      </c>
      <c r="B778" t="s">
        <v>510</v>
      </c>
      <c r="C778">
        <v>561</v>
      </c>
      <c r="D778" t="s">
        <v>150</v>
      </c>
      <c r="E778" t="s">
        <v>428</v>
      </c>
      <c r="F778" t="s">
        <v>888</v>
      </c>
      <c r="G778" t="s">
        <v>76</v>
      </c>
    </row>
    <row r="779" spans="1:7" x14ac:dyDescent="0.35">
      <c r="A779" t="s">
        <v>5</v>
      </c>
      <c r="B779" t="s">
        <v>506</v>
      </c>
      <c r="C779">
        <v>914</v>
      </c>
      <c r="D779" t="s">
        <v>76</v>
      </c>
      <c r="E779" t="s">
        <v>625</v>
      </c>
      <c r="F779" t="s">
        <v>501</v>
      </c>
      <c r="G779" t="s">
        <v>107</v>
      </c>
    </row>
    <row r="780" spans="1:7" x14ac:dyDescent="0.35">
      <c r="A780" t="s">
        <v>5</v>
      </c>
      <c r="B780" t="s">
        <v>507</v>
      </c>
      <c r="C780">
        <v>1169</v>
      </c>
      <c r="D780" t="s">
        <v>76</v>
      </c>
      <c r="E780" t="s">
        <v>630</v>
      </c>
      <c r="F780" t="s">
        <v>482</v>
      </c>
      <c r="G780" t="s">
        <v>106</v>
      </c>
    </row>
    <row r="781" spans="1:7" x14ac:dyDescent="0.35">
      <c r="A781" t="s">
        <v>5</v>
      </c>
      <c r="B781" t="s">
        <v>509</v>
      </c>
      <c r="C781">
        <v>745</v>
      </c>
      <c r="D781" t="s">
        <v>73</v>
      </c>
      <c r="E781" t="s">
        <v>844</v>
      </c>
      <c r="F781" t="s">
        <v>397</v>
      </c>
      <c r="G781" t="s">
        <v>76</v>
      </c>
    </row>
    <row r="782" spans="1:7" x14ac:dyDescent="0.35">
      <c r="A782" t="s">
        <v>5</v>
      </c>
      <c r="B782" t="s">
        <v>510</v>
      </c>
      <c r="C782">
        <v>638</v>
      </c>
      <c r="D782" t="s">
        <v>63</v>
      </c>
      <c r="E782" t="s">
        <v>695</v>
      </c>
      <c r="F782" t="s">
        <v>125</v>
      </c>
      <c r="G782" t="s">
        <v>76</v>
      </c>
    </row>
    <row r="783" spans="1:7" x14ac:dyDescent="0.35">
      <c r="A783" t="s">
        <v>6</v>
      </c>
      <c r="B783" t="s">
        <v>506</v>
      </c>
      <c r="C783">
        <v>452</v>
      </c>
      <c r="D783" t="s">
        <v>76</v>
      </c>
      <c r="E783" t="s">
        <v>155</v>
      </c>
      <c r="F783" t="s">
        <v>820</v>
      </c>
      <c r="G783" t="s">
        <v>150</v>
      </c>
    </row>
    <row r="784" spans="1:7" x14ac:dyDescent="0.35">
      <c r="A784" t="s">
        <v>6</v>
      </c>
      <c r="B784" t="s">
        <v>507</v>
      </c>
      <c r="C784">
        <v>353</v>
      </c>
      <c r="D784" t="s">
        <v>76</v>
      </c>
      <c r="E784" t="s">
        <v>499</v>
      </c>
      <c r="F784" t="s">
        <v>889</v>
      </c>
      <c r="G784" t="s">
        <v>78</v>
      </c>
    </row>
    <row r="785" spans="1:7" x14ac:dyDescent="0.35">
      <c r="A785" t="s">
        <v>6</v>
      </c>
      <c r="B785" t="s">
        <v>509</v>
      </c>
      <c r="C785">
        <v>454</v>
      </c>
      <c r="D785" t="s">
        <v>150</v>
      </c>
      <c r="E785" t="s">
        <v>890</v>
      </c>
      <c r="F785" t="s">
        <v>228</v>
      </c>
      <c r="G785" t="s">
        <v>150</v>
      </c>
    </row>
    <row r="786" spans="1:7" x14ac:dyDescent="0.35">
      <c r="A786" t="s">
        <v>6</v>
      </c>
      <c r="B786" t="s">
        <v>510</v>
      </c>
      <c r="C786">
        <v>173</v>
      </c>
      <c r="D786" t="s">
        <v>76</v>
      </c>
      <c r="E786" t="s">
        <v>585</v>
      </c>
      <c r="F786" t="s">
        <v>630</v>
      </c>
      <c r="G786" t="s">
        <v>76</v>
      </c>
    </row>
    <row r="787" spans="1:7" x14ac:dyDescent="0.35">
      <c r="A787" t="s">
        <v>7</v>
      </c>
      <c r="B787" t="s">
        <v>506</v>
      </c>
      <c r="C787">
        <v>960</v>
      </c>
      <c r="D787" t="s">
        <v>76</v>
      </c>
      <c r="E787" t="s">
        <v>819</v>
      </c>
      <c r="F787" t="s">
        <v>156</v>
      </c>
      <c r="G787" t="s">
        <v>107</v>
      </c>
    </row>
    <row r="788" spans="1:7" x14ac:dyDescent="0.35">
      <c r="A788" t="s">
        <v>7</v>
      </c>
      <c r="B788" t="s">
        <v>507</v>
      </c>
      <c r="C788">
        <v>764</v>
      </c>
      <c r="D788" t="s">
        <v>76</v>
      </c>
      <c r="E788" t="s">
        <v>891</v>
      </c>
      <c r="F788" t="s">
        <v>101</v>
      </c>
      <c r="G788" t="s">
        <v>73</v>
      </c>
    </row>
    <row r="789" spans="1:7" x14ac:dyDescent="0.35">
      <c r="A789" t="s">
        <v>7</v>
      </c>
      <c r="B789" t="s">
        <v>509</v>
      </c>
      <c r="C789">
        <v>954</v>
      </c>
      <c r="D789" t="s">
        <v>68</v>
      </c>
      <c r="E789" t="s">
        <v>892</v>
      </c>
      <c r="F789" t="s">
        <v>209</v>
      </c>
      <c r="G789" t="s">
        <v>76</v>
      </c>
    </row>
    <row r="790" spans="1:7" x14ac:dyDescent="0.35">
      <c r="A790" t="s">
        <v>7</v>
      </c>
      <c r="B790" t="s">
        <v>510</v>
      </c>
      <c r="C790">
        <v>567</v>
      </c>
      <c r="D790" t="s">
        <v>76</v>
      </c>
      <c r="E790" t="s">
        <v>893</v>
      </c>
      <c r="F790" t="s">
        <v>305</v>
      </c>
      <c r="G790" t="s">
        <v>73</v>
      </c>
    </row>
    <row r="791" spans="1:7" x14ac:dyDescent="0.35">
      <c r="A791" t="s">
        <v>7</v>
      </c>
      <c r="B791" t="s">
        <v>50</v>
      </c>
      <c r="C791">
        <v>1</v>
      </c>
      <c r="D791" t="s">
        <v>76</v>
      </c>
      <c r="E791" t="s">
        <v>395</v>
      </c>
      <c r="F791" t="s">
        <v>76</v>
      </c>
      <c r="G791" t="s">
        <v>76</v>
      </c>
    </row>
    <row r="792" spans="1:7" x14ac:dyDescent="0.35">
      <c r="A792" t="s">
        <v>241</v>
      </c>
      <c r="B792" t="s">
        <v>506</v>
      </c>
      <c r="C792">
        <v>3830</v>
      </c>
      <c r="D792" t="s">
        <v>107</v>
      </c>
      <c r="E792" t="s">
        <v>894</v>
      </c>
      <c r="F792" t="s">
        <v>755</v>
      </c>
      <c r="G792" t="s">
        <v>73</v>
      </c>
    </row>
    <row r="793" spans="1:7" x14ac:dyDescent="0.35">
      <c r="A793" t="s">
        <v>241</v>
      </c>
      <c r="B793" t="s">
        <v>507</v>
      </c>
      <c r="C793">
        <v>3845</v>
      </c>
      <c r="D793" t="s">
        <v>76</v>
      </c>
      <c r="E793" t="s">
        <v>681</v>
      </c>
      <c r="F793" t="s">
        <v>714</v>
      </c>
      <c r="G793" t="s">
        <v>77</v>
      </c>
    </row>
    <row r="794" spans="1:7" x14ac:dyDescent="0.35">
      <c r="A794" t="s">
        <v>241</v>
      </c>
      <c r="B794" t="s">
        <v>509</v>
      </c>
      <c r="C794">
        <v>3436</v>
      </c>
      <c r="D794" t="s">
        <v>77</v>
      </c>
      <c r="E794" t="s">
        <v>862</v>
      </c>
      <c r="F794" t="s">
        <v>306</v>
      </c>
      <c r="G794" t="s">
        <v>107</v>
      </c>
    </row>
    <row r="795" spans="1:7" x14ac:dyDescent="0.35">
      <c r="A795" t="s">
        <v>241</v>
      </c>
      <c r="B795" t="s">
        <v>510</v>
      </c>
      <c r="C795">
        <v>2336</v>
      </c>
      <c r="D795" t="s">
        <v>79</v>
      </c>
      <c r="E795" t="s">
        <v>844</v>
      </c>
      <c r="F795" t="s">
        <v>336</v>
      </c>
      <c r="G795" t="s">
        <v>107</v>
      </c>
    </row>
    <row r="796" spans="1:7" x14ac:dyDescent="0.35">
      <c r="A796" t="s">
        <v>241</v>
      </c>
      <c r="B796" t="s">
        <v>50</v>
      </c>
      <c r="C796">
        <v>2</v>
      </c>
      <c r="D796" t="s">
        <v>76</v>
      </c>
      <c r="E796" t="s">
        <v>484</v>
      </c>
      <c r="F796" t="s">
        <v>483</v>
      </c>
      <c r="G796" t="s">
        <v>76</v>
      </c>
    </row>
    <row r="798" spans="1:7" x14ac:dyDescent="0.35">
      <c r="A798" t="s">
        <v>895</v>
      </c>
    </row>
    <row r="799" spans="1:7" x14ac:dyDescent="0.35">
      <c r="A799" t="s">
        <v>14</v>
      </c>
      <c r="B799" t="s">
        <v>530</v>
      </c>
      <c r="C799" t="s">
        <v>2</v>
      </c>
      <c r="D799" t="s">
        <v>852</v>
      </c>
      <c r="E799" t="s">
        <v>853</v>
      </c>
      <c r="F799" t="s">
        <v>50</v>
      </c>
      <c r="G799" t="s">
        <v>854</v>
      </c>
    </row>
    <row r="800" spans="1:7" x14ac:dyDescent="0.35">
      <c r="A800" t="s">
        <v>3</v>
      </c>
      <c r="B800" t="s">
        <v>531</v>
      </c>
      <c r="C800">
        <v>281</v>
      </c>
      <c r="D800" t="s">
        <v>79</v>
      </c>
      <c r="E800" t="s">
        <v>423</v>
      </c>
      <c r="F800" t="s">
        <v>106</v>
      </c>
      <c r="G800" t="s">
        <v>174</v>
      </c>
    </row>
    <row r="801" spans="1:7" x14ac:dyDescent="0.35">
      <c r="A801" t="s">
        <v>3</v>
      </c>
      <c r="B801" t="s">
        <v>534</v>
      </c>
      <c r="C801">
        <v>759</v>
      </c>
      <c r="D801" t="s">
        <v>76</v>
      </c>
      <c r="E801" t="s">
        <v>896</v>
      </c>
      <c r="F801" t="s">
        <v>107</v>
      </c>
      <c r="G801" t="s">
        <v>171</v>
      </c>
    </row>
    <row r="802" spans="1:7" x14ac:dyDescent="0.35">
      <c r="A802" t="s">
        <v>3</v>
      </c>
      <c r="B802" t="s">
        <v>535</v>
      </c>
      <c r="C802">
        <v>79</v>
      </c>
      <c r="D802" t="s">
        <v>76</v>
      </c>
      <c r="E802" t="s">
        <v>693</v>
      </c>
      <c r="F802" t="s">
        <v>76</v>
      </c>
      <c r="G802" t="s">
        <v>546</v>
      </c>
    </row>
    <row r="803" spans="1:7" x14ac:dyDescent="0.35">
      <c r="A803" t="s">
        <v>3</v>
      </c>
      <c r="B803" t="s">
        <v>536</v>
      </c>
      <c r="C803">
        <v>164</v>
      </c>
      <c r="D803" t="s">
        <v>76</v>
      </c>
      <c r="E803" t="s">
        <v>886</v>
      </c>
      <c r="F803" t="s">
        <v>76</v>
      </c>
      <c r="G803" t="s">
        <v>148</v>
      </c>
    </row>
    <row r="804" spans="1:7" x14ac:dyDescent="0.35">
      <c r="A804" t="s">
        <v>3</v>
      </c>
      <c r="B804" t="s">
        <v>538</v>
      </c>
      <c r="C804">
        <v>684</v>
      </c>
      <c r="D804" t="s">
        <v>107</v>
      </c>
      <c r="E804" t="s">
        <v>866</v>
      </c>
      <c r="F804" t="s">
        <v>76</v>
      </c>
      <c r="G804" t="s">
        <v>317</v>
      </c>
    </row>
    <row r="805" spans="1:7" x14ac:dyDescent="0.35">
      <c r="A805" t="s">
        <v>3</v>
      </c>
      <c r="B805" t="s">
        <v>540</v>
      </c>
      <c r="C805">
        <v>62</v>
      </c>
      <c r="D805" t="s">
        <v>76</v>
      </c>
      <c r="E805" t="s">
        <v>403</v>
      </c>
      <c r="F805" t="s">
        <v>94</v>
      </c>
      <c r="G805" t="s">
        <v>330</v>
      </c>
    </row>
    <row r="806" spans="1:7" x14ac:dyDescent="0.35">
      <c r="A806" t="s">
        <v>4</v>
      </c>
      <c r="B806" t="s">
        <v>531</v>
      </c>
      <c r="C806">
        <v>539</v>
      </c>
      <c r="D806" t="s">
        <v>76</v>
      </c>
      <c r="E806" t="s">
        <v>373</v>
      </c>
      <c r="F806" t="s">
        <v>71</v>
      </c>
      <c r="G806" t="s">
        <v>786</v>
      </c>
    </row>
    <row r="807" spans="1:7" x14ac:dyDescent="0.35">
      <c r="A807" t="s">
        <v>4</v>
      </c>
      <c r="B807" t="s">
        <v>534</v>
      </c>
      <c r="C807">
        <v>1271</v>
      </c>
      <c r="D807" t="s">
        <v>106</v>
      </c>
      <c r="E807" t="s">
        <v>484</v>
      </c>
      <c r="F807" t="s">
        <v>106</v>
      </c>
      <c r="G807" t="s">
        <v>693</v>
      </c>
    </row>
    <row r="808" spans="1:7" x14ac:dyDescent="0.35">
      <c r="A808" t="s">
        <v>4</v>
      </c>
      <c r="B808" t="s">
        <v>535</v>
      </c>
      <c r="C808">
        <v>135</v>
      </c>
      <c r="D808" t="s">
        <v>76</v>
      </c>
      <c r="E808" t="s">
        <v>478</v>
      </c>
      <c r="F808" t="s">
        <v>76</v>
      </c>
      <c r="G808" t="s">
        <v>897</v>
      </c>
    </row>
    <row r="809" spans="1:7" x14ac:dyDescent="0.35">
      <c r="A809" t="s">
        <v>4</v>
      </c>
      <c r="B809" t="s">
        <v>536</v>
      </c>
      <c r="C809">
        <v>302</v>
      </c>
      <c r="D809" t="s">
        <v>78</v>
      </c>
      <c r="E809" t="s">
        <v>337</v>
      </c>
      <c r="F809" t="s">
        <v>76</v>
      </c>
      <c r="G809" t="s">
        <v>845</v>
      </c>
    </row>
    <row r="810" spans="1:7" x14ac:dyDescent="0.35">
      <c r="A810" t="s">
        <v>4</v>
      </c>
      <c r="B810" t="s">
        <v>538</v>
      </c>
      <c r="C810">
        <v>904</v>
      </c>
      <c r="D810" t="s">
        <v>76</v>
      </c>
      <c r="E810" t="s">
        <v>525</v>
      </c>
      <c r="F810" t="s">
        <v>76</v>
      </c>
      <c r="G810" t="s">
        <v>759</v>
      </c>
    </row>
    <row r="811" spans="1:7" x14ac:dyDescent="0.35">
      <c r="A811" t="s">
        <v>4</v>
      </c>
      <c r="B811" t="s">
        <v>540</v>
      </c>
      <c r="C811">
        <v>125</v>
      </c>
      <c r="D811" t="s">
        <v>76</v>
      </c>
      <c r="E811" t="s">
        <v>171</v>
      </c>
      <c r="F811" t="s">
        <v>76</v>
      </c>
      <c r="G811" t="s">
        <v>870</v>
      </c>
    </row>
    <row r="812" spans="1:7" x14ac:dyDescent="0.35">
      <c r="A812" t="s">
        <v>5</v>
      </c>
      <c r="B812" t="s">
        <v>531</v>
      </c>
      <c r="C812">
        <v>649</v>
      </c>
      <c r="D812" t="s">
        <v>76</v>
      </c>
      <c r="E812" t="s">
        <v>552</v>
      </c>
      <c r="F812" t="s">
        <v>150</v>
      </c>
      <c r="G812" t="s">
        <v>648</v>
      </c>
    </row>
    <row r="813" spans="1:7" x14ac:dyDescent="0.35">
      <c r="A813" t="s">
        <v>5</v>
      </c>
      <c r="B813" t="s">
        <v>534</v>
      </c>
      <c r="C813">
        <v>1281</v>
      </c>
      <c r="D813" t="s">
        <v>76</v>
      </c>
      <c r="E813" t="s">
        <v>897</v>
      </c>
      <c r="F813" t="s">
        <v>76</v>
      </c>
      <c r="G813" t="s">
        <v>478</v>
      </c>
    </row>
    <row r="814" spans="1:7" x14ac:dyDescent="0.35">
      <c r="A814" t="s">
        <v>5</v>
      </c>
      <c r="B814" t="s">
        <v>535</v>
      </c>
      <c r="C814">
        <v>153</v>
      </c>
      <c r="D814" t="s">
        <v>76</v>
      </c>
      <c r="E814" t="s">
        <v>512</v>
      </c>
      <c r="F814" t="s">
        <v>76</v>
      </c>
      <c r="G814" t="s">
        <v>684</v>
      </c>
    </row>
    <row r="815" spans="1:7" x14ac:dyDescent="0.35">
      <c r="A815" t="s">
        <v>5</v>
      </c>
      <c r="B815" t="s">
        <v>536</v>
      </c>
      <c r="C815">
        <v>316</v>
      </c>
      <c r="D815" t="s">
        <v>150</v>
      </c>
      <c r="E815" t="s">
        <v>898</v>
      </c>
      <c r="F815" t="s">
        <v>107</v>
      </c>
      <c r="G815" t="s">
        <v>456</v>
      </c>
    </row>
    <row r="816" spans="1:7" x14ac:dyDescent="0.35">
      <c r="A816" t="s">
        <v>5</v>
      </c>
      <c r="B816" t="s">
        <v>538</v>
      </c>
      <c r="C816">
        <v>983</v>
      </c>
      <c r="D816" t="s">
        <v>150</v>
      </c>
      <c r="E816" t="s">
        <v>899</v>
      </c>
      <c r="F816" t="s">
        <v>76</v>
      </c>
      <c r="G816" t="s">
        <v>588</v>
      </c>
    </row>
    <row r="817" spans="1:7" x14ac:dyDescent="0.35">
      <c r="A817" t="s">
        <v>5</v>
      </c>
      <c r="B817" t="s">
        <v>540</v>
      </c>
      <c r="C817">
        <v>84</v>
      </c>
      <c r="D817" t="s">
        <v>76</v>
      </c>
      <c r="E817" t="s">
        <v>579</v>
      </c>
      <c r="F817" t="s">
        <v>76</v>
      </c>
      <c r="G817" t="s">
        <v>60</v>
      </c>
    </row>
    <row r="818" spans="1:7" x14ac:dyDescent="0.35">
      <c r="A818" t="s">
        <v>6</v>
      </c>
      <c r="B818" t="s">
        <v>531</v>
      </c>
      <c r="C818">
        <v>237</v>
      </c>
      <c r="D818" t="s">
        <v>76</v>
      </c>
      <c r="E818" t="s">
        <v>581</v>
      </c>
      <c r="F818" t="s">
        <v>71</v>
      </c>
      <c r="G818" t="s">
        <v>704</v>
      </c>
    </row>
    <row r="819" spans="1:7" x14ac:dyDescent="0.35">
      <c r="A819" t="s">
        <v>6</v>
      </c>
      <c r="B819" t="s">
        <v>534</v>
      </c>
      <c r="C819">
        <v>510</v>
      </c>
      <c r="D819" t="s">
        <v>76</v>
      </c>
      <c r="E819" t="s">
        <v>651</v>
      </c>
      <c r="F819" t="s">
        <v>78</v>
      </c>
      <c r="G819" t="s">
        <v>537</v>
      </c>
    </row>
    <row r="820" spans="1:7" x14ac:dyDescent="0.35">
      <c r="A820" t="s">
        <v>6</v>
      </c>
      <c r="B820" t="s">
        <v>535</v>
      </c>
      <c r="C820">
        <v>58</v>
      </c>
      <c r="D820" t="s">
        <v>76</v>
      </c>
      <c r="E820" t="s">
        <v>406</v>
      </c>
      <c r="F820" t="s">
        <v>76</v>
      </c>
      <c r="G820" t="s">
        <v>805</v>
      </c>
    </row>
    <row r="821" spans="1:7" x14ac:dyDescent="0.35">
      <c r="A821" t="s">
        <v>6</v>
      </c>
      <c r="B821" t="s">
        <v>536</v>
      </c>
      <c r="C821">
        <v>140</v>
      </c>
      <c r="D821" t="s">
        <v>76</v>
      </c>
      <c r="E821" t="s">
        <v>714</v>
      </c>
      <c r="F821" t="s">
        <v>81</v>
      </c>
      <c r="G821" t="s">
        <v>625</v>
      </c>
    </row>
    <row r="822" spans="1:7" x14ac:dyDescent="0.35">
      <c r="A822" t="s">
        <v>6</v>
      </c>
      <c r="B822" t="s">
        <v>538</v>
      </c>
      <c r="C822">
        <v>427</v>
      </c>
      <c r="D822" t="s">
        <v>75</v>
      </c>
      <c r="E822" t="s">
        <v>722</v>
      </c>
      <c r="F822" t="s">
        <v>77</v>
      </c>
      <c r="G822" t="s">
        <v>587</v>
      </c>
    </row>
    <row r="823" spans="1:7" x14ac:dyDescent="0.35">
      <c r="A823" t="s">
        <v>6</v>
      </c>
      <c r="B823" t="s">
        <v>540</v>
      </c>
      <c r="C823">
        <v>60</v>
      </c>
      <c r="D823" t="s">
        <v>76</v>
      </c>
      <c r="E823" t="s">
        <v>739</v>
      </c>
      <c r="F823" t="s">
        <v>76</v>
      </c>
      <c r="G823" t="s">
        <v>752</v>
      </c>
    </row>
    <row r="824" spans="1:7" x14ac:dyDescent="0.35">
      <c r="A824" t="s">
        <v>7</v>
      </c>
      <c r="B824" t="s">
        <v>531</v>
      </c>
      <c r="C824">
        <v>447</v>
      </c>
      <c r="D824" t="s">
        <v>107</v>
      </c>
      <c r="E824" t="s">
        <v>900</v>
      </c>
      <c r="F824" t="s">
        <v>76</v>
      </c>
      <c r="G824" t="s">
        <v>184</v>
      </c>
    </row>
    <row r="825" spans="1:7" x14ac:dyDescent="0.35">
      <c r="A825" t="s">
        <v>7</v>
      </c>
      <c r="B825" t="s">
        <v>534</v>
      </c>
      <c r="C825">
        <v>1084</v>
      </c>
      <c r="D825" t="s">
        <v>76</v>
      </c>
      <c r="E825" t="s">
        <v>744</v>
      </c>
      <c r="F825" t="s">
        <v>73</v>
      </c>
      <c r="G825" t="s">
        <v>304</v>
      </c>
    </row>
    <row r="826" spans="1:7" x14ac:dyDescent="0.35">
      <c r="A826" t="s">
        <v>7</v>
      </c>
      <c r="B826" t="s">
        <v>535</v>
      </c>
      <c r="C826">
        <v>193</v>
      </c>
      <c r="D826" t="s">
        <v>76</v>
      </c>
      <c r="E826" t="s">
        <v>796</v>
      </c>
      <c r="F826" t="s">
        <v>76</v>
      </c>
      <c r="G826" t="s">
        <v>467</v>
      </c>
    </row>
    <row r="827" spans="1:7" x14ac:dyDescent="0.35">
      <c r="A827" t="s">
        <v>7</v>
      </c>
      <c r="B827" t="s">
        <v>536</v>
      </c>
      <c r="C827">
        <v>345</v>
      </c>
      <c r="D827" t="s">
        <v>79</v>
      </c>
      <c r="E827" t="s">
        <v>901</v>
      </c>
      <c r="F827" t="s">
        <v>107</v>
      </c>
      <c r="G827" t="s">
        <v>113</v>
      </c>
    </row>
    <row r="828" spans="1:7" x14ac:dyDescent="0.35">
      <c r="A828" t="s">
        <v>7</v>
      </c>
      <c r="B828" t="s">
        <v>538</v>
      </c>
      <c r="C828">
        <v>1022</v>
      </c>
      <c r="D828" t="s">
        <v>77</v>
      </c>
      <c r="E828" t="s">
        <v>902</v>
      </c>
      <c r="F828" t="s">
        <v>107</v>
      </c>
      <c r="G828" t="s">
        <v>309</v>
      </c>
    </row>
    <row r="829" spans="1:7" x14ac:dyDescent="0.35">
      <c r="A829" t="s">
        <v>7</v>
      </c>
      <c r="B829" t="s">
        <v>540</v>
      </c>
      <c r="C829">
        <v>155</v>
      </c>
      <c r="D829" t="s">
        <v>106</v>
      </c>
      <c r="E829" t="s">
        <v>840</v>
      </c>
      <c r="F829" t="s">
        <v>76</v>
      </c>
      <c r="G829" t="s">
        <v>118</v>
      </c>
    </row>
    <row r="830" spans="1:7" x14ac:dyDescent="0.35">
      <c r="A830" t="s">
        <v>241</v>
      </c>
      <c r="B830" t="s">
        <v>531</v>
      </c>
      <c r="C830">
        <v>2153</v>
      </c>
      <c r="D830" t="s">
        <v>107</v>
      </c>
      <c r="E830" t="s">
        <v>808</v>
      </c>
      <c r="F830" t="s">
        <v>79</v>
      </c>
      <c r="G830" t="s">
        <v>223</v>
      </c>
    </row>
    <row r="831" spans="1:7" x14ac:dyDescent="0.35">
      <c r="A831" t="s">
        <v>241</v>
      </c>
      <c r="B831" t="s">
        <v>534</v>
      </c>
      <c r="C831">
        <v>4905</v>
      </c>
      <c r="D831" t="s">
        <v>107</v>
      </c>
      <c r="E831" t="s">
        <v>825</v>
      </c>
      <c r="F831" t="s">
        <v>73</v>
      </c>
      <c r="G831" t="s">
        <v>659</v>
      </c>
    </row>
    <row r="832" spans="1:7" x14ac:dyDescent="0.35">
      <c r="A832" t="s">
        <v>241</v>
      </c>
      <c r="B832" t="s">
        <v>535</v>
      </c>
      <c r="C832">
        <v>618</v>
      </c>
      <c r="D832" t="s">
        <v>76</v>
      </c>
      <c r="E832" t="s">
        <v>508</v>
      </c>
      <c r="F832" t="s">
        <v>76</v>
      </c>
      <c r="G832" t="s">
        <v>624</v>
      </c>
    </row>
    <row r="833" spans="1:7" x14ac:dyDescent="0.35">
      <c r="A833" t="s">
        <v>241</v>
      </c>
      <c r="B833" t="s">
        <v>536</v>
      </c>
      <c r="C833">
        <v>1267</v>
      </c>
      <c r="D833" t="s">
        <v>68</v>
      </c>
      <c r="E833" t="s">
        <v>483</v>
      </c>
      <c r="F833" t="s">
        <v>73</v>
      </c>
      <c r="G833" t="s">
        <v>478</v>
      </c>
    </row>
    <row r="834" spans="1:7" x14ac:dyDescent="0.35">
      <c r="A834" t="s">
        <v>241</v>
      </c>
      <c r="B834" t="s">
        <v>538</v>
      </c>
      <c r="C834">
        <v>4020</v>
      </c>
      <c r="D834" t="s">
        <v>77</v>
      </c>
      <c r="E834" t="s">
        <v>772</v>
      </c>
      <c r="F834" t="s">
        <v>107</v>
      </c>
      <c r="G834" t="s">
        <v>248</v>
      </c>
    </row>
    <row r="835" spans="1:7" x14ac:dyDescent="0.35">
      <c r="A835" t="s">
        <v>241</v>
      </c>
      <c r="B835" t="s">
        <v>540</v>
      </c>
      <c r="C835">
        <v>486</v>
      </c>
      <c r="D835" t="s">
        <v>107</v>
      </c>
      <c r="E835" t="s">
        <v>681</v>
      </c>
      <c r="F835" t="s">
        <v>73</v>
      </c>
      <c r="G835" t="s">
        <v>459</v>
      </c>
    </row>
    <row r="837" spans="1:7" x14ac:dyDescent="0.35">
      <c r="A837" t="s">
        <v>903</v>
      </c>
    </row>
    <row r="838" spans="1:7" x14ac:dyDescent="0.35">
      <c r="A838" t="s">
        <v>14</v>
      </c>
      <c r="B838" t="s">
        <v>565</v>
      </c>
      <c r="C838" t="s">
        <v>2</v>
      </c>
      <c r="D838" t="s">
        <v>852</v>
      </c>
      <c r="E838" t="s">
        <v>853</v>
      </c>
      <c r="F838" t="s">
        <v>50</v>
      </c>
      <c r="G838" t="s">
        <v>854</v>
      </c>
    </row>
    <row r="839" spans="1:7" x14ac:dyDescent="0.35">
      <c r="A839" t="s">
        <v>3</v>
      </c>
      <c r="B839" t="s">
        <v>566</v>
      </c>
      <c r="C839">
        <v>153</v>
      </c>
      <c r="D839" t="s">
        <v>68</v>
      </c>
      <c r="E839" t="s">
        <v>294</v>
      </c>
      <c r="F839" t="s">
        <v>68</v>
      </c>
      <c r="G839" t="s">
        <v>833</v>
      </c>
    </row>
    <row r="840" spans="1:7" x14ac:dyDescent="0.35">
      <c r="A840" t="s">
        <v>3</v>
      </c>
      <c r="B840" t="s">
        <v>569</v>
      </c>
      <c r="C840">
        <v>934</v>
      </c>
      <c r="D840" t="s">
        <v>76</v>
      </c>
      <c r="E840" t="s">
        <v>904</v>
      </c>
      <c r="F840" t="s">
        <v>107</v>
      </c>
      <c r="G840" t="s">
        <v>290</v>
      </c>
    </row>
    <row r="841" spans="1:7" x14ac:dyDescent="0.35">
      <c r="A841" t="s">
        <v>3</v>
      </c>
      <c r="B841" t="s">
        <v>570</v>
      </c>
      <c r="C841">
        <v>32</v>
      </c>
      <c r="D841" t="s">
        <v>76</v>
      </c>
      <c r="E841" t="s">
        <v>905</v>
      </c>
      <c r="F841" t="s">
        <v>76</v>
      </c>
      <c r="G841" t="s">
        <v>214</v>
      </c>
    </row>
    <row r="842" spans="1:7" x14ac:dyDescent="0.35">
      <c r="A842" t="s">
        <v>3</v>
      </c>
      <c r="B842" t="s">
        <v>571</v>
      </c>
      <c r="C842">
        <v>111</v>
      </c>
      <c r="D842" t="s">
        <v>76</v>
      </c>
      <c r="E842" t="s">
        <v>259</v>
      </c>
      <c r="F842" t="s">
        <v>76</v>
      </c>
      <c r="G842" t="s">
        <v>614</v>
      </c>
    </row>
    <row r="843" spans="1:7" x14ac:dyDescent="0.35">
      <c r="A843" t="s">
        <v>3</v>
      </c>
      <c r="B843" t="s">
        <v>572</v>
      </c>
      <c r="C843">
        <v>767</v>
      </c>
      <c r="D843" t="s">
        <v>107</v>
      </c>
      <c r="E843" t="s">
        <v>906</v>
      </c>
      <c r="F843" t="s">
        <v>107</v>
      </c>
      <c r="G843" t="s">
        <v>109</v>
      </c>
    </row>
    <row r="844" spans="1:7" x14ac:dyDescent="0.35">
      <c r="A844" t="s">
        <v>3</v>
      </c>
      <c r="B844" t="s">
        <v>573</v>
      </c>
      <c r="C844">
        <v>32</v>
      </c>
      <c r="D844" t="s">
        <v>76</v>
      </c>
      <c r="E844" t="s">
        <v>907</v>
      </c>
      <c r="F844" t="s">
        <v>76</v>
      </c>
      <c r="G844" t="s">
        <v>550</v>
      </c>
    </row>
    <row r="845" spans="1:7" x14ac:dyDescent="0.35">
      <c r="A845" t="s">
        <v>4</v>
      </c>
      <c r="B845" t="s">
        <v>566</v>
      </c>
      <c r="C845">
        <v>213</v>
      </c>
      <c r="D845" t="s">
        <v>76</v>
      </c>
      <c r="E845" t="s">
        <v>309</v>
      </c>
      <c r="F845" t="s">
        <v>63</v>
      </c>
      <c r="G845" t="s">
        <v>908</v>
      </c>
    </row>
    <row r="846" spans="1:7" x14ac:dyDescent="0.35">
      <c r="A846" t="s">
        <v>4</v>
      </c>
      <c r="B846" t="s">
        <v>569</v>
      </c>
      <c r="C846">
        <v>1578</v>
      </c>
      <c r="D846" t="s">
        <v>106</v>
      </c>
      <c r="E846" t="s">
        <v>603</v>
      </c>
      <c r="F846" t="s">
        <v>73</v>
      </c>
      <c r="G846" t="s">
        <v>890</v>
      </c>
    </row>
    <row r="847" spans="1:7" x14ac:dyDescent="0.35">
      <c r="A847" t="s">
        <v>4</v>
      </c>
      <c r="B847" t="s">
        <v>570</v>
      </c>
      <c r="C847">
        <v>154</v>
      </c>
      <c r="D847" t="s">
        <v>76</v>
      </c>
      <c r="E847" t="s">
        <v>248</v>
      </c>
      <c r="F847" t="s">
        <v>76</v>
      </c>
      <c r="G847" t="s">
        <v>885</v>
      </c>
    </row>
    <row r="848" spans="1:7" x14ac:dyDescent="0.35">
      <c r="A848" t="s">
        <v>4</v>
      </c>
      <c r="B848" t="s">
        <v>571</v>
      </c>
      <c r="C848">
        <v>142</v>
      </c>
      <c r="D848" t="s">
        <v>76</v>
      </c>
      <c r="E848" t="s">
        <v>361</v>
      </c>
      <c r="F848" t="s">
        <v>76</v>
      </c>
      <c r="G848" t="s">
        <v>909</v>
      </c>
    </row>
    <row r="849" spans="1:7" x14ac:dyDescent="0.35">
      <c r="A849" t="s">
        <v>4</v>
      </c>
      <c r="B849" t="s">
        <v>572</v>
      </c>
      <c r="C849">
        <v>1065</v>
      </c>
      <c r="D849" t="s">
        <v>76</v>
      </c>
      <c r="E849" t="s">
        <v>910</v>
      </c>
      <c r="F849" t="s">
        <v>76</v>
      </c>
      <c r="G849" t="s">
        <v>911</v>
      </c>
    </row>
    <row r="850" spans="1:7" x14ac:dyDescent="0.35">
      <c r="A850" t="s">
        <v>4</v>
      </c>
      <c r="B850" t="s">
        <v>573</v>
      </c>
      <c r="C850">
        <v>124</v>
      </c>
      <c r="D850" t="s">
        <v>63</v>
      </c>
      <c r="E850" t="s">
        <v>430</v>
      </c>
      <c r="F850" t="s">
        <v>76</v>
      </c>
      <c r="G850" t="s">
        <v>833</v>
      </c>
    </row>
    <row r="851" spans="1:7" x14ac:dyDescent="0.35">
      <c r="A851" t="s">
        <v>5</v>
      </c>
      <c r="B851" t="s">
        <v>566</v>
      </c>
      <c r="C851">
        <v>89</v>
      </c>
      <c r="D851" t="s">
        <v>76</v>
      </c>
      <c r="E851" t="s">
        <v>233</v>
      </c>
      <c r="F851" t="s">
        <v>76</v>
      </c>
      <c r="G851" t="s">
        <v>912</v>
      </c>
    </row>
    <row r="852" spans="1:7" x14ac:dyDescent="0.35">
      <c r="A852" t="s">
        <v>5</v>
      </c>
      <c r="B852" t="s">
        <v>569</v>
      </c>
      <c r="C852">
        <v>1595</v>
      </c>
      <c r="D852" t="s">
        <v>76</v>
      </c>
      <c r="E852" t="s">
        <v>824</v>
      </c>
      <c r="F852" t="s">
        <v>76</v>
      </c>
      <c r="G852" t="s">
        <v>434</v>
      </c>
    </row>
    <row r="853" spans="1:7" x14ac:dyDescent="0.35">
      <c r="A853" t="s">
        <v>5</v>
      </c>
      <c r="B853" t="s">
        <v>570</v>
      </c>
      <c r="C853">
        <v>399</v>
      </c>
      <c r="D853" t="s">
        <v>76</v>
      </c>
      <c r="E853" t="s">
        <v>746</v>
      </c>
      <c r="F853" t="s">
        <v>71</v>
      </c>
      <c r="G853" t="s">
        <v>621</v>
      </c>
    </row>
    <row r="854" spans="1:7" x14ac:dyDescent="0.35">
      <c r="A854" t="s">
        <v>5</v>
      </c>
      <c r="B854" t="s">
        <v>571</v>
      </c>
      <c r="C854">
        <v>46</v>
      </c>
      <c r="D854" t="s">
        <v>76</v>
      </c>
      <c r="E854" t="s">
        <v>56</v>
      </c>
      <c r="F854" t="s">
        <v>76</v>
      </c>
      <c r="G854" t="s">
        <v>913</v>
      </c>
    </row>
    <row r="855" spans="1:7" x14ac:dyDescent="0.35">
      <c r="A855" t="s">
        <v>5</v>
      </c>
      <c r="B855" t="s">
        <v>572</v>
      </c>
      <c r="C855">
        <v>1067</v>
      </c>
      <c r="D855" t="s">
        <v>75</v>
      </c>
      <c r="E855" t="s">
        <v>727</v>
      </c>
      <c r="F855" t="s">
        <v>76</v>
      </c>
      <c r="G855" t="s">
        <v>471</v>
      </c>
    </row>
    <row r="856" spans="1:7" x14ac:dyDescent="0.35">
      <c r="A856" t="s">
        <v>5</v>
      </c>
      <c r="B856" t="s">
        <v>573</v>
      </c>
      <c r="C856">
        <v>270</v>
      </c>
      <c r="D856" t="s">
        <v>68</v>
      </c>
      <c r="E856" t="s">
        <v>614</v>
      </c>
      <c r="F856" t="s">
        <v>76</v>
      </c>
      <c r="G856" t="s">
        <v>490</v>
      </c>
    </row>
    <row r="857" spans="1:7" x14ac:dyDescent="0.35">
      <c r="A857" t="s">
        <v>6</v>
      </c>
      <c r="B857" t="s">
        <v>566</v>
      </c>
      <c r="C857">
        <v>71</v>
      </c>
      <c r="D857" t="s">
        <v>76</v>
      </c>
      <c r="E857" t="s">
        <v>189</v>
      </c>
      <c r="F857" t="s">
        <v>76</v>
      </c>
      <c r="G857" t="s">
        <v>838</v>
      </c>
    </row>
    <row r="858" spans="1:7" x14ac:dyDescent="0.35">
      <c r="A858" t="s">
        <v>6</v>
      </c>
      <c r="B858" t="s">
        <v>569</v>
      </c>
      <c r="C858">
        <v>642</v>
      </c>
      <c r="D858" t="s">
        <v>76</v>
      </c>
      <c r="E858" t="s">
        <v>624</v>
      </c>
      <c r="F858" t="s">
        <v>75</v>
      </c>
      <c r="G858" t="s">
        <v>746</v>
      </c>
    </row>
    <row r="859" spans="1:7" x14ac:dyDescent="0.35">
      <c r="A859" t="s">
        <v>6</v>
      </c>
      <c r="B859" t="s">
        <v>570</v>
      </c>
      <c r="C859">
        <v>92</v>
      </c>
      <c r="D859" t="s">
        <v>76</v>
      </c>
      <c r="E859" t="s">
        <v>154</v>
      </c>
      <c r="F859" t="s">
        <v>72</v>
      </c>
      <c r="G859" t="s">
        <v>741</v>
      </c>
    </row>
    <row r="860" spans="1:7" x14ac:dyDescent="0.35">
      <c r="A860" t="s">
        <v>6</v>
      </c>
      <c r="B860" t="s">
        <v>571</v>
      </c>
      <c r="C860">
        <v>56</v>
      </c>
      <c r="D860" t="s">
        <v>76</v>
      </c>
      <c r="E860" t="s">
        <v>347</v>
      </c>
      <c r="F860" t="s">
        <v>130</v>
      </c>
      <c r="G860" t="s">
        <v>837</v>
      </c>
    </row>
    <row r="861" spans="1:7" x14ac:dyDescent="0.35">
      <c r="A861" t="s">
        <v>6</v>
      </c>
      <c r="B861" t="s">
        <v>572</v>
      </c>
      <c r="C861">
        <v>500</v>
      </c>
      <c r="D861" t="s">
        <v>150</v>
      </c>
      <c r="E861" t="s">
        <v>880</v>
      </c>
      <c r="F861" t="s">
        <v>76</v>
      </c>
      <c r="G861" t="s">
        <v>449</v>
      </c>
    </row>
    <row r="862" spans="1:7" x14ac:dyDescent="0.35">
      <c r="A862" t="s">
        <v>6</v>
      </c>
      <c r="B862" t="s">
        <v>573</v>
      </c>
      <c r="C862">
        <v>71</v>
      </c>
      <c r="D862" t="s">
        <v>76</v>
      </c>
      <c r="E862" t="s">
        <v>327</v>
      </c>
      <c r="F862" t="s">
        <v>186</v>
      </c>
      <c r="G862" t="s">
        <v>125</v>
      </c>
    </row>
    <row r="863" spans="1:7" x14ac:dyDescent="0.35">
      <c r="A863" t="s">
        <v>7</v>
      </c>
      <c r="B863" t="s">
        <v>566</v>
      </c>
      <c r="C863">
        <v>129</v>
      </c>
      <c r="D863" t="s">
        <v>76</v>
      </c>
      <c r="E863" t="s">
        <v>61</v>
      </c>
      <c r="F863" t="s">
        <v>76</v>
      </c>
      <c r="G863" t="s">
        <v>908</v>
      </c>
    </row>
    <row r="864" spans="1:7" x14ac:dyDescent="0.35">
      <c r="A864" t="s">
        <v>7</v>
      </c>
      <c r="B864" t="s">
        <v>569</v>
      </c>
      <c r="C864">
        <v>1489</v>
      </c>
      <c r="D864" t="s">
        <v>76</v>
      </c>
      <c r="E864" t="s">
        <v>914</v>
      </c>
      <c r="F864" t="s">
        <v>107</v>
      </c>
      <c r="G864" t="s">
        <v>56</v>
      </c>
    </row>
    <row r="865" spans="1:7" x14ac:dyDescent="0.35">
      <c r="A865" t="s">
        <v>7</v>
      </c>
      <c r="B865" t="s">
        <v>570</v>
      </c>
      <c r="C865">
        <v>106</v>
      </c>
      <c r="D865" t="s">
        <v>76</v>
      </c>
      <c r="E865" t="s">
        <v>405</v>
      </c>
      <c r="F865" t="s">
        <v>76</v>
      </c>
      <c r="G865" t="s">
        <v>164</v>
      </c>
    </row>
    <row r="866" spans="1:7" x14ac:dyDescent="0.35">
      <c r="A866" t="s">
        <v>7</v>
      </c>
      <c r="B866" t="s">
        <v>571</v>
      </c>
      <c r="C866">
        <v>70</v>
      </c>
      <c r="D866" t="s">
        <v>76</v>
      </c>
      <c r="E866" t="s">
        <v>498</v>
      </c>
      <c r="F866" t="s">
        <v>76</v>
      </c>
      <c r="G866" t="s">
        <v>915</v>
      </c>
    </row>
    <row r="867" spans="1:7" x14ac:dyDescent="0.35">
      <c r="A867" t="s">
        <v>7</v>
      </c>
      <c r="B867" t="s">
        <v>572</v>
      </c>
      <c r="C867">
        <v>1386</v>
      </c>
      <c r="D867" t="s">
        <v>77</v>
      </c>
      <c r="E867" t="s">
        <v>916</v>
      </c>
      <c r="F867" t="s">
        <v>107</v>
      </c>
      <c r="G867" t="s">
        <v>161</v>
      </c>
    </row>
    <row r="868" spans="1:7" x14ac:dyDescent="0.35">
      <c r="A868" t="s">
        <v>7</v>
      </c>
      <c r="B868" t="s">
        <v>573</v>
      </c>
      <c r="C868">
        <v>66</v>
      </c>
      <c r="D868" t="s">
        <v>76</v>
      </c>
      <c r="E868" t="s">
        <v>917</v>
      </c>
      <c r="F868" t="s">
        <v>76</v>
      </c>
      <c r="G868" t="s">
        <v>260</v>
      </c>
    </row>
    <row r="869" spans="1:7" x14ac:dyDescent="0.35">
      <c r="A869" t="s">
        <v>241</v>
      </c>
      <c r="B869" t="s">
        <v>566</v>
      </c>
      <c r="C869">
        <v>655</v>
      </c>
      <c r="D869" t="s">
        <v>107</v>
      </c>
      <c r="E869" t="s">
        <v>250</v>
      </c>
      <c r="F869" t="s">
        <v>68</v>
      </c>
      <c r="G869" t="s">
        <v>881</v>
      </c>
    </row>
    <row r="870" spans="1:7" x14ac:dyDescent="0.35">
      <c r="A870" t="s">
        <v>241</v>
      </c>
      <c r="B870" t="s">
        <v>569</v>
      </c>
      <c r="C870">
        <v>6238</v>
      </c>
      <c r="D870" t="s">
        <v>107</v>
      </c>
      <c r="E870" t="s">
        <v>727</v>
      </c>
      <c r="F870" t="s">
        <v>73</v>
      </c>
      <c r="G870" t="s">
        <v>524</v>
      </c>
    </row>
    <row r="871" spans="1:7" x14ac:dyDescent="0.35">
      <c r="A871" t="s">
        <v>241</v>
      </c>
      <c r="B871" t="s">
        <v>570</v>
      </c>
      <c r="C871">
        <v>783</v>
      </c>
      <c r="D871" t="s">
        <v>76</v>
      </c>
      <c r="E871" t="s">
        <v>756</v>
      </c>
      <c r="F871" t="s">
        <v>77</v>
      </c>
      <c r="G871" t="s">
        <v>673</v>
      </c>
    </row>
    <row r="872" spans="1:7" x14ac:dyDescent="0.35">
      <c r="A872" t="s">
        <v>241</v>
      </c>
      <c r="B872" t="s">
        <v>571</v>
      </c>
      <c r="C872">
        <v>425</v>
      </c>
      <c r="D872" t="s">
        <v>76</v>
      </c>
      <c r="E872" t="s">
        <v>502</v>
      </c>
      <c r="F872" t="s">
        <v>106</v>
      </c>
      <c r="G872" t="s">
        <v>803</v>
      </c>
    </row>
    <row r="873" spans="1:7" x14ac:dyDescent="0.35">
      <c r="A873" t="s">
        <v>241</v>
      </c>
      <c r="B873" t="s">
        <v>572</v>
      </c>
      <c r="C873">
        <v>4785</v>
      </c>
      <c r="D873" t="s">
        <v>77</v>
      </c>
      <c r="E873" t="s">
        <v>918</v>
      </c>
      <c r="F873" t="s">
        <v>107</v>
      </c>
      <c r="G873" t="s">
        <v>147</v>
      </c>
    </row>
    <row r="874" spans="1:7" x14ac:dyDescent="0.35">
      <c r="A874" t="s">
        <v>241</v>
      </c>
      <c r="B874" t="s">
        <v>573</v>
      </c>
      <c r="C874">
        <v>563</v>
      </c>
      <c r="D874" t="s">
        <v>71</v>
      </c>
      <c r="E874" t="s">
        <v>268</v>
      </c>
      <c r="F874" t="s">
        <v>73</v>
      </c>
      <c r="G874" t="s">
        <v>664</v>
      </c>
    </row>
    <row r="876" spans="1:7" x14ac:dyDescent="0.35">
      <c r="A876" t="s">
        <v>919</v>
      </c>
    </row>
    <row r="877" spans="1:7" x14ac:dyDescent="0.35">
      <c r="A877" t="s">
        <v>14</v>
      </c>
      <c r="B877" t="s">
        <v>593</v>
      </c>
      <c r="C877" t="s">
        <v>2</v>
      </c>
      <c r="D877" t="s">
        <v>852</v>
      </c>
      <c r="E877" t="s">
        <v>853</v>
      </c>
      <c r="F877" t="s">
        <v>854</v>
      </c>
      <c r="G877" t="s">
        <v>50</v>
      </c>
    </row>
    <row r="878" spans="1:7" x14ac:dyDescent="0.35">
      <c r="A878" t="s">
        <v>3</v>
      </c>
      <c r="B878" t="s">
        <v>594</v>
      </c>
      <c r="C878">
        <v>948</v>
      </c>
      <c r="D878" t="s">
        <v>107</v>
      </c>
      <c r="E878" t="s">
        <v>920</v>
      </c>
      <c r="F878" t="s">
        <v>206</v>
      </c>
      <c r="G878" t="s">
        <v>76</v>
      </c>
    </row>
    <row r="879" spans="1:7" x14ac:dyDescent="0.35">
      <c r="A879" t="s">
        <v>3</v>
      </c>
      <c r="B879" t="s">
        <v>595</v>
      </c>
      <c r="C879">
        <v>1081</v>
      </c>
      <c r="D879" t="s">
        <v>107</v>
      </c>
      <c r="E879" t="s">
        <v>771</v>
      </c>
      <c r="F879" t="s">
        <v>318</v>
      </c>
      <c r="G879" t="s">
        <v>73</v>
      </c>
    </row>
    <row r="880" spans="1:7" x14ac:dyDescent="0.35">
      <c r="A880" t="s">
        <v>4</v>
      </c>
      <c r="B880" t="s">
        <v>594</v>
      </c>
      <c r="C880">
        <v>1729</v>
      </c>
      <c r="D880" t="s">
        <v>76</v>
      </c>
      <c r="E880" t="s">
        <v>517</v>
      </c>
      <c r="F880" t="s">
        <v>921</v>
      </c>
      <c r="G880" t="s">
        <v>76</v>
      </c>
    </row>
    <row r="881" spans="1:7" x14ac:dyDescent="0.35">
      <c r="A881" t="s">
        <v>4</v>
      </c>
      <c r="B881" t="s">
        <v>595</v>
      </c>
      <c r="C881">
        <v>1547</v>
      </c>
      <c r="D881" t="s">
        <v>77</v>
      </c>
      <c r="E881" t="s">
        <v>581</v>
      </c>
      <c r="F881" t="s">
        <v>922</v>
      </c>
      <c r="G881" t="s">
        <v>106</v>
      </c>
    </row>
    <row r="882" spans="1:7" x14ac:dyDescent="0.35">
      <c r="A882" t="s">
        <v>5</v>
      </c>
      <c r="B882" t="s">
        <v>594</v>
      </c>
      <c r="C882">
        <v>1277</v>
      </c>
      <c r="D882" t="s">
        <v>73</v>
      </c>
      <c r="E882" t="s">
        <v>375</v>
      </c>
      <c r="F882" t="s">
        <v>419</v>
      </c>
      <c r="G882" t="s">
        <v>79</v>
      </c>
    </row>
    <row r="883" spans="1:7" x14ac:dyDescent="0.35">
      <c r="A883" t="s">
        <v>5</v>
      </c>
      <c r="B883" t="s">
        <v>595</v>
      </c>
      <c r="C883">
        <v>2189</v>
      </c>
      <c r="D883" t="s">
        <v>106</v>
      </c>
      <c r="E883" t="s">
        <v>623</v>
      </c>
      <c r="F883" t="s">
        <v>408</v>
      </c>
      <c r="G883" t="s">
        <v>76</v>
      </c>
    </row>
    <row r="884" spans="1:7" x14ac:dyDescent="0.35">
      <c r="A884" t="s">
        <v>6</v>
      </c>
      <c r="B884" t="s">
        <v>594</v>
      </c>
      <c r="C884">
        <v>522</v>
      </c>
      <c r="D884" t="s">
        <v>107</v>
      </c>
      <c r="E884" t="s">
        <v>756</v>
      </c>
      <c r="F884" t="s">
        <v>661</v>
      </c>
      <c r="G884" t="s">
        <v>76</v>
      </c>
    </row>
    <row r="885" spans="1:7" x14ac:dyDescent="0.35">
      <c r="A885" t="s">
        <v>6</v>
      </c>
      <c r="B885" t="s">
        <v>595</v>
      </c>
      <c r="C885">
        <v>910</v>
      </c>
      <c r="D885" t="s">
        <v>106</v>
      </c>
      <c r="E885" t="s">
        <v>420</v>
      </c>
      <c r="F885" t="s">
        <v>923</v>
      </c>
      <c r="G885" t="s">
        <v>78</v>
      </c>
    </row>
    <row r="886" spans="1:7" x14ac:dyDescent="0.35">
      <c r="A886" t="s">
        <v>7</v>
      </c>
      <c r="B886" t="s">
        <v>594</v>
      </c>
      <c r="C886">
        <v>1602</v>
      </c>
      <c r="D886" t="s">
        <v>76</v>
      </c>
      <c r="E886" t="s">
        <v>924</v>
      </c>
      <c r="F886" t="s">
        <v>92</v>
      </c>
      <c r="G886" t="s">
        <v>107</v>
      </c>
    </row>
    <row r="887" spans="1:7" x14ac:dyDescent="0.35">
      <c r="A887" t="s">
        <v>7</v>
      </c>
      <c r="B887" t="s">
        <v>595</v>
      </c>
      <c r="C887">
        <v>1644</v>
      </c>
      <c r="D887" t="s">
        <v>106</v>
      </c>
      <c r="E887" t="s">
        <v>831</v>
      </c>
      <c r="F887" t="s">
        <v>229</v>
      </c>
      <c r="G887" t="s">
        <v>107</v>
      </c>
    </row>
    <row r="888" spans="1:7" x14ac:dyDescent="0.35">
      <c r="A888" t="s">
        <v>241</v>
      </c>
      <c r="B888" t="s">
        <v>594</v>
      </c>
      <c r="C888">
        <v>6078</v>
      </c>
      <c r="D888" t="s">
        <v>107</v>
      </c>
      <c r="E888" t="s">
        <v>844</v>
      </c>
      <c r="F888" t="s">
        <v>368</v>
      </c>
      <c r="G888" t="s">
        <v>107</v>
      </c>
    </row>
    <row r="889" spans="1:7" x14ac:dyDescent="0.35">
      <c r="A889" t="s">
        <v>241</v>
      </c>
      <c r="B889" t="s">
        <v>595</v>
      </c>
      <c r="C889">
        <v>7371</v>
      </c>
      <c r="D889" t="s">
        <v>106</v>
      </c>
      <c r="E889" t="s">
        <v>623</v>
      </c>
      <c r="F889" t="s">
        <v>500</v>
      </c>
      <c r="G889" t="s">
        <v>106</v>
      </c>
    </row>
    <row r="891" spans="1:7" x14ac:dyDescent="0.35">
      <c r="A891" t="s">
        <v>925</v>
      </c>
    </row>
    <row r="892" spans="1:7" x14ac:dyDescent="0.35">
      <c r="A892" t="s">
        <v>14</v>
      </c>
      <c r="B892" t="s">
        <v>2</v>
      </c>
      <c r="C892" t="s">
        <v>852</v>
      </c>
      <c r="D892" t="s">
        <v>853</v>
      </c>
      <c r="E892" t="s">
        <v>50</v>
      </c>
      <c r="F892" t="s">
        <v>854</v>
      </c>
    </row>
    <row r="893" spans="1:7" x14ac:dyDescent="0.35">
      <c r="A893" t="s">
        <v>3</v>
      </c>
      <c r="B893">
        <v>2029</v>
      </c>
      <c r="C893" t="s">
        <v>107</v>
      </c>
      <c r="D893" t="s">
        <v>926</v>
      </c>
      <c r="E893" t="s">
        <v>107</v>
      </c>
      <c r="F893" t="s">
        <v>254</v>
      </c>
    </row>
    <row r="894" spans="1:7" x14ac:dyDescent="0.35">
      <c r="A894" t="s">
        <v>4</v>
      </c>
      <c r="B894">
        <v>3276</v>
      </c>
      <c r="C894" t="s">
        <v>73</v>
      </c>
      <c r="D894" t="s">
        <v>489</v>
      </c>
      <c r="E894" t="s">
        <v>73</v>
      </c>
      <c r="F894" t="s">
        <v>615</v>
      </c>
    </row>
    <row r="895" spans="1:7" x14ac:dyDescent="0.35">
      <c r="A895" t="s">
        <v>5</v>
      </c>
      <c r="B895">
        <v>3466</v>
      </c>
      <c r="C895" t="s">
        <v>106</v>
      </c>
      <c r="D895" t="s">
        <v>927</v>
      </c>
      <c r="E895" t="s">
        <v>107</v>
      </c>
      <c r="F895" t="s">
        <v>546</v>
      </c>
    </row>
    <row r="896" spans="1:7" x14ac:dyDescent="0.35">
      <c r="A896" t="s">
        <v>6</v>
      </c>
      <c r="B896">
        <v>1432</v>
      </c>
      <c r="C896" t="s">
        <v>106</v>
      </c>
      <c r="D896" t="s">
        <v>380</v>
      </c>
      <c r="E896" t="s">
        <v>150</v>
      </c>
      <c r="F896" t="s">
        <v>910</v>
      </c>
    </row>
    <row r="897" spans="1:9" x14ac:dyDescent="0.35">
      <c r="A897" t="s">
        <v>7</v>
      </c>
      <c r="B897">
        <v>3246</v>
      </c>
      <c r="C897" t="s">
        <v>73</v>
      </c>
      <c r="D897" t="s">
        <v>744</v>
      </c>
      <c r="E897" t="s">
        <v>107</v>
      </c>
      <c r="F897" t="s">
        <v>193</v>
      </c>
    </row>
    <row r="898" spans="1:9" x14ac:dyDescent="0.35">
      <c r="A898" t="s">
        <v>241</v>
      </c>
      <c r="B898">
        <v>13449</v>
      </c>
      <c r="C898" t="s">
        <v>73</v>
      </c>
      <c r="D898" t="s">
        <v>795</v>
      </c>
      <c r="E898" t="s">
        <v>73</v>
      </c>
      <c r="F898" t="s">
        <v>581</v>
      </c>
    </row>
    <row r="900" spans="1:9" x14ac:dyDescent="0.35">
      <c r="A900" t="s">
        <v>928</v>
      </c>
    </row>
    <row r="901" spans="1:9" x14ac:dyDescent="0.35">
      <c r="A901" t="s">
        <v>14</v>
      </c>
      <c r="B901" t="s">
        <v>15</v>
      </c>
      <c r="C901" t="s">
        <v>2</v>
      </c>
      <c r="D901" t="s">
        <v>929</v>
      </c>
      <c r="E901" t="s">
        <v>930</v>
      </c>
      <c r="F901" t="s">
        <v>931</v>
      </c>
      <c r="G901" t="s">
        <v>932</v>
      </c>
      <c r="H901" t="s">
        <v>50</v>
      </c>
      <c r="I901" t="s">
        <v>933</v>
      </c>
    </row>
    <row r="902" spans="1:9" x14ac:dyDescent="0.35">
      <c r="A902" t="s">
        <v>3</v>
      </c>
      <c r="B902" t="s">
        <v>52</v>
      </c>
      <c r="C902">
        <v>80</v>
      </c>
      <c r="D902" t="s">
        <v>104</v>
      </c>
      <c r="E902" t="s">
        <v>97</v>
      </c>
      <c r="F902" t="s">
        <v>934</v>
      </c>
      <c r="G902" t="s">
        <v>663</v>
      </c>
      <c r="H902" t="s">
        <v>76</v>
      </c>
      <c r="I902" t="s">
        <v>76</v>
      </c>
    </row>
    <row r="903" spans="1:9" x14ac:dyDescent="0.35">
      <c r="A903" t="s">
        <v>3</v>
      </c>
      <c r="B903" t="s">
        <v>83</v>
      </c>
      <c r="C903">
        <v>211</v>
      </c>
      <c r="D903" t="s">
        <v>84</v>
      </c>
      <c r="E903" t="s">
        <v>458</v>
      </c>
      <c r="F903" t="s">
        <v>632</v>
      </c>
      <c r="G903" t="s">
        <v>384</v>
      </c>
      <c r="H903" t="s">
        <v>76</v>
      </c>
      <c r="I903" t="s">
        <v>76</v>
      </c>
    </row>
    <row r="904" spans="1:9" x14ac:dyDescent="0.35">
      <c r="A904" t="s">
        <v>3</v>
      </c>
      <c r="B904" t="s">
        <v>50</v>
      </c>
      <c r="C904">
        <v>50</v>
      </c>
      <c r="D904" t="s">
        <v>97</v>
      </c>
      <c r="E904" t="s">
        <v>391</v>
      </c>
      <c r="F904" t="s">
        <v>563</v>
      </c>
      <c r="G904" t="s">
        <v>332</v>
      </c>
      <c r="H904" t="s">
        <v>76</v>
      </c>
      <c r="I904" t="s">
        <v>76</v>
      </c>
    </row>
    <row r="905" spans="1:9" x14ac:dyDescent="0.35">
      <c r="A905" t="s">
        <v>4</v>
      </c>
      <c r="B905" t="s">
        <v>52</v>
      </c>
      <c r="C905">
        <v>584</v>
      </c>
      <c r="D905" t="s">
        <v>122</v>
      </c>
      <c r="E905" t="s">
        <v>165</v>
      </c>
      <c r="F905" t="s">
        <v>473</v>
      </c>
      <c r="G905" t="s">
        <v>383</v>
      </c>
      <c r="H905" t="s">
        <v>73</v>
      </c>
      <c r="I905" t="s">
        <v>150</v>
      </c>
    </row>
    <row r="906" spans="1:9" x14ac:dyDescent="0.35">
      <c r="A906" t="s">
        <v>4</v>
      </c>
      <c r="B906" t="s">
        <v>83</v>
      </c>
      <c r="C906">
        <v>1204</v>
      </c>
      <c r="D906" t="s">
        <v>74</v>
      </c>
      <c r="E906" t="s">
        <v>184</v>
      </c>
      <c r="F906" t="s">
        <v>728</v>
      </c>
      <c r="G906" t="s">
        <v>337</v>
      </c>
      <c r="H906" t="s">
        <v>107</v>
      </c>
      <c r="I906" t="s">
        <v>55</v>
      </c>
    </row>
    <row r="907" spans="1:9" x14ac:dyDescent="0.35">
      <c r="A907" t="s">
        <v>4</v>
      </c>
      <c r="B907" t="s">
        <v>50</v>
      </c>
      <c r="C907">
        <v>176</v>
      </c>
      <c r="D907" t="s">
        <v>106</v>
      </c>
      <c r="E907" t="s">
        <v>194</v>
      </c>
      <c r="F907" t="s">
        <v>343</v>
      </c>
      <c r="G907" t="s">
        <v>923</v>
      </c>
      <c r="H907" t="s">
        <v>76</v>
      </c>
      <c r="I907" t="s">
        <v>76</v>
      </c>
    </row>
    <row r="908" spans="1:9" x14ac:dyDescent="0.35">
      <c r="A908" t="s">
        <v>5</v>
      </c>
      <c r="B908" t="s">
        <v>52</v>
      </c>
      <c r="C908">
        <v>699</v>
      </c>
      <c r="D908" t="s">
        <v>57</v>
      </c>
      <c r="E908" t="s">
        <v>202</v>
      </c>
      <c r="F908" t="s">
        <v>614</v>
      </c>
      <c r="G908" t="s">
        <v>429</v>
      </c>
      <c r="H908" t="s">
        <v>73</v>
      </c>
      <c r="I908" t="s">
        <v>71</v>
      </c>
    </row>
    <row r="909" spans="1:9" x14ac:dyDescent="0.35">
      <c r="A909" t="s">
        <v>5</v>
      </c>
      <c r="B909" t="s">
        <v>83</v>
      </c>
      <c r="C909">
        <v>1305</v>
      </c>
      <c r="D909" t="s">
        <v>173</v>
      </c>
      <c r="E909" t="s">
        <v>203</v>
      </c>
      <c r="F909" t="s">
        <v>822</v>
      </c>
      <c r="G909" t="s">
        <v>347</v>
      </c>
      <c r="H909" t="s">
        <v>76</v>
      </c>
      <c r="I909" t="s">
        <v>107</v>
      </c>
    </row>
    <row r="910" spans="1:9" x14ac:dyDescent="0.35">
      <c r="A910" t="s">
        <v>5</v>
      </c>
      <c r="B910" t="s">
        <v>50</v>
      </c>
      <c r="C910">
        <v>161</v>
      </c>
      <c r="D910" t="s">
        <v>86</v>
      </c>
      <c r="E910" t="s">
        <v>121</v>
      </c>
      <c r="F910" t="s">
        <v>688</v>
      </c>
      <c r="G910" t="s">
        <v>524</v>
      </c>
      <c r="H910" t="s">
        <v>76</v>
      </c>
      <c r="I910" t="s">
        <v>76</v>
      </c>
    </row>
    <row r="911" spans="1:9" x14ac:dyDescent="0.35">
      <c r="A911" t="s">
        <v>6</v>
      </c>
      <c r="B911" t="s">
        <v>52</v>
      </c>
      <c r="C911">
        <v>217</v>
      </c>
      <c r="D911" t="s">
        <v>133</v>
      </c>
      <c r="E911" t="s">
        <v>202</v>
      </c>
      <c r="F911" t="s">
        <v>643</v>
      </c>
      <c r="G911" t="s">
        <v>322</v>
      </c>
      <c r="H911" t="s">
        <v>71</v>
      </c>
      <c r="I911" t="s">
        <v>106</v>
      </c>
    </row>
    <row r="912" spans="1:9" x14ac:dyDescent="0.35">
      <c r="A912" t="s">
        <v>6</v>
      </c>
      <c r="B912" t="s">
        <v>83</v>
      </c>
      <c r="C912">
        <v>427</v>
      </c>
      <c r="D912" t="s">
        <v>198</v>
      </c>
      <c r="E912" t="s">
        <v>366</v>
      </c>
      <c r="F912" t="s">
        <v>747</v>
      </c>
      <c r="G912" t="s">
        <v>298</v>
      </c>
      <c r="H912" t="s">
        <v>94</v>
      </c>
      <c r="I912" t="s">
        <v>79</v>
      </c>
    </row>
    <row r="913" spans="1:9" x14ac:dyDescent="0.35">
      <c r="A913" t="s">
        <v>6</v>
      </c>
      <c r="B913" t="s">
        <v>50</v>
      </c>
      <c r="C913">
        <v>63</v>
      </c>
      <c r="D913" t="s">
        <v>70</v>
      </c>
      <c r="E913" t="s">
        <v>131</v>
      </c>
      <c r="F913" t="s">
        <v>520</v>
      </c>
      <c r="G913" t="s">
        <v>214</v>
      </c>
      <c r="H913" t="s">
        <v>76</v>
      </c>
      <c r="I913" t="s">
        <v>81</v>
      </c>
    </row>
    <row r="914" spans="1:9" x14ac:dyDescent="0.35">
      <c r="A914" t="s">
        <v>7</v>
      </c>
      <c r="B914" t="s">
        <v>52</v>
      </c>
      <c r="C914">
        <v>105</v>
      </c>
      <c r="D914" t="s">
        <v>106</v>
      </c>
      <c r="E914" t="s">
        <v>124</v>
      </c>
      <c r="F914" t="s">
        <v>611</v>
      </c>
      <c r="G914" t="s">
        <v>212</v>
      </c>
      <c r="H914" t="s">
        <v>76</v>
      </c>
      <c r="I914" t="s">
        <v>76</v>
      </c>
    </row>
    <row r="915" spans="1:9" x14ac:dyDescent="0.35">
      <c r="A915" t="s">
        <v>7</v>
      </c>
      <c r="B915" t="s">
        <v>83</v>
      </c>
      <c r="C915">
        <v>191</v>
      </c>
      <c r="D915" t="s">
        <v>137</v>
      </c>
      <c r="E915" t="s">
        <v>293</v>
      </c>
      <c r="F915" t="s">
        <v>522</v>
      </c>
      <c r="G915" t="s">
        <v>258</v>
      </c>
      <c r="H915" t="s">
        <v>76</v>
      </c>
      <c r="I915" t="s">
        <v>68</v>
      </c>
    </row>
    <row r="916" spans="1:9" x14ac:dyDescent="0.35">
      <c r="A916" t="s">
        <v>7</v>
      </c>
      <c r="B916" t="s">
        <v>50</v>
      </c>
      <c r="C916">
        <v>63</v>
      </c>
      <c r="D916" t="s">
        <v>161</v>
      </c>
      <c r="E916" t="s">
        <v>294</v>
      </c>
      <c r="F916" t="s">
        <v>653</v>
      </c>
      <c r="G916" t="s">
        <v>191</v>
      </c>
      <c r="H916" t="s">
        <v>76</v>
      </c>
      <c r="I916" t="s">
        <v>79</v>
      </c>
    </row>
    <row r="917" spans="1:9" x14ac:dyDescent="0.35">
      <c r="A917" t="s">
        <v>241</v>
      </c>
      <c r="B917" t="s">
        <v>52</v>
      </c>
      <c r="C917">
        <v>1685</v>
      </c>
      <c r="D917" t="s">
        <v>198</v>
      </c>
      <c r="E917" t="s">
        <v>136</v>
      </c>
      <c r="F917" t="s">
        <v>465</v>
      </c>
      <c r="G917" t="s">
        <v>588</v>
      </c>
      <c r="H917" t="s">
        <v>73</v>
      </c>
      <c r="I917" t="s">
        <v>68</v>
      </c>
    </row>
    <row r="918" spans="1:9" x14ac:dyDescent="0.35">
      <c r="A918" t="s">
        <v>241</v>
      </c>
      <c r="B918" t="s">
        <v>83</v>
      </c>
      <c r="C918">
        <v>3338</v>
      </c>
      <c r="D918" t="s">
        <v>108</v>
      </c>
      <c r="E918" t="s">
        <v>277</v>
      </c>
      <c r="F918" t="s">
        <v>742</v>
      </c>
      <c r="G918" t="s">
        <v>582</v>
      </c>
      <c r="H918" t="s">
        <v>73</v>
      </c>
      <c r="I918" t="s">
        <v>75</v>
      </c>
    </row>
    <row r="919" spans="1:9" x14ac:dyDescent="0.35">
      <c r="A919" t="s">
        <v>241</v>
      </c>
      <c r="B919" t="s">
        <v>50</v>
      </c>
      <c r="C919">
        <v>513</v>
      </c>
      <c r="D919" t="s">
        <v>198</v>
      </c>
      <c r="E919" t="s">
        <v>164</v>
      </c>
      <c r="F919" t="s">
        <v>562</v>
      </c>
      <c r="G919" t="s">
        <v>591</v>
      </c>
      <c r="H919" t="s">
        <v>76</v>
      </c>
      <c r="I919" t="s">
        <v>106</v>
      </c>
    </row>
    <row r="921" spans="1:9" x14ac:dyDescent="0.35">
      <c r="A921" t="s">
        <v>935</v>
      </c>
    </row>
    <row r="922" spans="1:9" x14ac:dyDescent="0.35">
      <c r="A922" t="s">
        <v>14</v>
      </c>
      <c r="B922" t="s">
        <v>266</v>
      </c>
      <c r="C922" t="s">
        <v>2</v>
      </c>
      <c r="D922" t="s">
        <v>929</v>
      </c>
      <c r="E922" t="s">
        <v>930</v>
      </c>
      <c r="F922" t="s">
        <v>931</v>
      </c>
      <c r="G922" t="s">
        <v>932</v>
      </c>
      <c r="H922" t="s">
        <v>933</v>
      </c>
      <c r="I922" t="s">
        <v>50</v>
      </c>
    </row>
    <row r="923" spans="1:9" x14ac:dyDescent="0.35">
      <c r="A923" t="s">
        <v>3</v>
      </c>
      <c r="B923" t="s">
        <v>267</v>
      </c>
      <c r="C923">
        <v>187</v>
      </c>
      <c r="D923" t="s">
        <v>97</v>
      </c>
      <c r="E923" t="s">
        <v>238</v>
      </c>
      <c r="F923" t="s">
        <v>629</v>
      </c>
      <c r="G923" t="s">
        <v>539</v>
      </c>
      <c r="H923" t="s">
        <v>76</v>
      </c>
      <c r="I923" t="s">
        <v>76</v>
      </c>
    </row>
    <row r="924" spans="1:9" x14ac:dyDescent="0.35">
      <c r="A924" t="s">
        <v>3</v>
      </c>
      <c r="B924" t="s">
        <v>279</v>
      </c>
      <c r="C924">
        <v>138</v>
      </c>
      <c r="D924" t="s">
        <v>96</v>
      </c>
      <c r="E924" t="s">
        <v>317</v>
      </c>
      <c r="F924" t="s">
        <v>598</v>
      </c>
      <c r="G924" t="s">
        <v>398</v>
      </c>
      <c r="H924" t="s">
        <v>76</v>
      </c>
      <c r="I924" t="s">
        <v>76</v>
      </c>
    </row>
    <row r="925" spans="1:9" x14ac:dyDescent="0.35">
      <c r="A925" t="s">
        <v>3</v>
      </c>
      <c r="B925" t="s">
        <v>285</v>
      </c>
      <c r="C925">
        <v>16</v>
      </c>
      <c r="D925" t="s">
        <v>76</v>
      </c>
      <c r="E925" t="s">
        <v>64</v>
      </c>
      <c r="F925" t="s">
        <v>303</v>
      </c>
      <c r="G925" t="s">
        <v>444</v>
      </c>
      <c r="H925" t="s">
        <v>76</v>
      </c>
      <c r="I925" t="s">
        <v>76</v>
      </c>
    </row>
    <row r="926" spans="1:9" x14ac:dyDescent="0.35">
      <c r="A926" t="s">
        <v>4</v>
      </c>
      <c r="B926" t="s">
        <v>267</v>
      </c>
      <c r="C926">
        <v>300</v>
      </c>
      <c r="D926" t="s">
        <v>74</v>
      </c>
      <c r="E926" t="s">
        <v>269</v>
      </c>
      <c r="F926" t="s">
        <v>670</v>
      </c>
      <c r="G926" t="s">
        <v>448</v>
      </c>
      <c r="H926" t="s">
        <v>72</v>
      </c>
      <c r="I926" t="s">
        <v>76</v>
      </c>
    </row>
    <row r="927" spans="1:9" x14ac:dyDescent="0.35">
      <c r="A927" t="s">
        <v>4</v>
      </c>
      <c r="B927" t="s">
        <v>279</v>
      </c>
      <c r="C927">
        <v>1482</v>
      </c>
      <c r="D927" t="s">
        <v>130</v>
      </c>
      <c r="E927" t="s">
        <v>364</v>
      </c>
      <c r="F927" t="s">
        <v>583</v>
      </c>
      <c r="G927" t="s">
        <v>85</v>
      </c>
      <c r="H927" t="s">
        <v>77</v>
      </c>
      <c r="I927" t="s">
        <v>106</v>
      </c>
    </row>
    <row r="928" spans="1:9" x14ac:dyDescent="0.35">
      <c r="A928" t="s">
        <v>4</v>
      </c>
      <c r="B928" t="s">
        <v>285</v>
      </c>
      <c r="C928">
        <v>182</v>
      </c>
      <c r="D928" t="s">
        <v>68</v>
      </c>
      <c r="E928" t="s">
        <v>299</v>
      </c>
      <c r="F928" t="s">
        <v>742</v>
      </c>
      <c r="G928" t="s">
        <v>761</v>
      </c>
      <c r="H928" t="s">
        <v>149</v>
      </c>
      <c r="I928" t="s">
        <v>76</v>
      </c>
    </row>
    <row r="929" spans="1:9" x14ac:dyDescent="0.35">
      <c r="A929" t="s">
        <v>5</v>
      </c>
      <c r="B929" t="s">
        <v>267</v>
      </c>
      <c r="C929">
        <v>116</v>
      </c>
      <c r="D929" t="s">
        <v>71</v>
      </c>
      <c r="E929" t="s">
        <v>308</v>
      </c>
      <c r="F929" t="s">
        <v>763</v>
      </c>
      <c r="G929" t="s">
        <v>409</v>
      </c>
      <c r="H929" t="s">
        <v>107</v>
      </c>
      <c r="I929" t="s">
        <v>76</v>
      </c>
    </row>
    <row r="930" spans="1:9" x14ac:dyDescent="0.35">
      <c r="A930" t="s">
        <v>5</v>
      </c>
      <c r="B930" t="s">
        <v>279</v>
      </c>
      <c r="C930">
        <v>1625</v>
      </c>
      <c r="D930" t="s">
        <v>65</v>
      </c>
      <c r="E930" t="s">
        <v>139</v>
      </c>
      <c r="F930" t="s">
        <v>751</v>
      </c>
      <c r="G930" t="s">
        <v>203</v>
      </c>
      <c r="H930" t="s">
        <v>77</v>
      </c>
      <c r="I930" t="s">
        <v>107</v>
      </c>
    </row>
    <row r="931" spans="1:9" x14ac:dyDescent="0.35">
      <c r="A931" t="s">
        <v>5</v>
      </c>
      <c r="B931" t="s">
        <v>285</v>
      </c>
      <c r="C931">
        <v>424</v>
      </c>
      <c r="D931" t="s">
        <v>70</v>
      </c>
      <c r="E931" t="s">
        <v>307</v>
      </c>
      <c r="F931" t="s">
        <v>802</v>
      </c>
      <c r="G931" t="s">
        <v>252</v>
      </c>
      <c r="H931" t="s">
        <v>76</v>
      </c>
      <c r="I931" t="s">
        <v>76</v>
      </c>
    </row>
    <row r="932" spans="1:9" x14ac:dyDescent="0.35">
      <c r="A932" t="s">
        <v>6</v>
      </c>
      <c r="B932" t="s">
        <v>267</v>
      </c>
      <c r="C932">
        <v>102</v>
      </c>
      <c r="D932" t="s">
        <v>121</v>
      </c>
      <c r="E932" t="s">
        <v>293</v>
      </c>
      <c r="F932" t="s">
        <v>653</v>
      </c>
      <c r="G932" t="s">
        <v>381</v>
      </c>
      <c r="H932" t="s">
        <v>150</v>
      </c>
      <c r="I932" t="s">
        <v>76</v>
      </c>
    </row>
    <row r="933" spans="1:9" x14ac:dyDescent="0.35">
      <c r="A933" t="s">
        <v>6</v>
      </c>
      <c r="B933" t="s">
        <v>279</v>
      </c>
      <c r="C933">
        <v>537</v>
      </c>
      <c r="D933" t="s">
        <v>142</v>
      </c>
      <c r="E933" t="s">
        <v>168</v>
      </c>
      <c r="F933" t="s">
        <v>684</v>
      </c>
      <c r="G933" t="s">
        <v>451</v>
      </c>
      <c r="H933" t="s">
        <v>79</v>
      </c>
      <c r="I933" t="s">
        <v>77</v>
      </c>
    </row>
    <row r="934" spans="1:9" x14ac:dyDescent="0.35">
      <c r="A934" t="s">
        <v>6</v>
      </c>
      <c r="B934" t="s">
        <v>285</v>
      </c>
      <c r="C934">
        <v>68</v>
      </c>
      <c r="D934" t="s">
        <v>93</v>
      </c>
      <c r="E934" t="s">
        <v>135</v>
      </c>
      <c r="F934" t="s">
        <v>789</v>
      </c>
      <c r="G934" t="s">
        <v>123</v>
      </c>
      <c r="H934" t="s">
        <v>106</v>
      </c>
      <c r="I934" t="s">
        <v>62</v>
      </c>
    </row>
    <row r="935" spans="1:9" x14ac:dyDescent="0.35">
      <c r="A935" t="s">
        <v>7</v>
      </c>
      <c r="B935" t="s">
        <v>267</v>
      </c>
      <c r="C935">
        <v>170</v>
      </c>
      <c r="D935" t="s">
        <v>216</v>
      </c>
      <c r="E935" t="s">
        <v>262</v>
      </c>
      <c r="F935" t="s">
        <v>741</v>
      </c>
      <c r="G935" t="s">
        <v>466</v>
      </c>
      <c r="H935" t="s">
        <v>73</v>
      </c>
      <c r="I935" t="s">
        <v>76</v>
      </c>
    </row>
    <row r="936" spans="1:9" x14ac:dyDescent="0.35">
      <c r="A936" t="s">
        <v>7</v>
      </c>
      <c r="B936" t="s">
        <v>279</v>
      </c>
      <c r="C936">
        <v>172</v>
      </c>
      <c r="D936" t="s">
        <v>198</v>
      </c>
      <c r="E936" t="s">
        <v>213</v>
      </c>
      <c r="F936" t="s">
        <v>596</v>
      </c>
      <c r="G936" t="s">
        <v>141</v>
      </c>
      <c r="H936" t="s">
        <v>76</v>
      </c>
      <c r="I936" t="s">
        <v>76</v>
      </c>
    </row>
    <row r="937" spans="1:9" x14ac:dyDescent="0.35">
      <c r="A937" t="s">
        <v>7</v>
      </c>
      <c r="B937" t="s">
        <v>285</v>
      </c>
      <c r="C937">
        <v>17</v>
      </c>
      <c r="D937" t="s">
        <v>76</v>
      </c>
      <c r="E937" t="s">
        <v>166</v>
      </c>
      <c r="F937" t="s">
        <v>695</v>
      </c>
      <c r="G937" t="s">
        <v>200</v>
      </c>
      <c r="H937" t="s">
        <v>161</v>
      </c>
      <c r="I937" t="s">
        <v>76</v>
      </c>
    </row>
    <row r="938" spans="1:9" x14ac:dyDescent="0.35">
      <c r="A938" t="s">
        <v>241</v>
      </c>
      <c r="B938" t="s">
        <v>267</v>
      </c>
      <c r="C938">
        <v>875</v>
      </c>
      <c r="D938" t="s">
        <v>103</v>
      </c>
      <c r="E938" t="s">
        <v>117</v>
      </c>
      <c r="F938" t="s">
        <v>656</v>
      </c>
      <c r="G938" t="s">
        <v>270</v>
      </c>
      <c r="H938" t="s">
        <v>71</v>
      </c>
      <c r="I938" t="s">
        <v>76</v>
      </c>
    </row>
    <row r="939" spans="1:9" x14ac:dyDescent="0.35">
      <c r="A939" t="s">
        <v>241</v>
      </c>
      <c r="B939" t="s">
        <v>279</v>
      </c>
      <c r="C939">
        <v>3954</v>
      </c>
      <c r="D939" t="s">
        <v>108</v>
      </c>
      <c r="E939" t="s">
        <v>117</v>
      </c>
      <c r="F939" t="s">
        <v>472</v>
      </c>
      <c r="G939" t="s">
        <v>761</v>
      </c>
      <c r="H939" t="s">
        <v>77</v>
      </c>
      <c r="I939" t="s">
        <v>73</v>
      </c>
    </row>
    <row r="940" spans="1:9" x14ac:dyDescent="0.35">
      <c r="A940" t="s">
        <v>241</v>
      </c>
      <c r="B940" t="s">
        <v>285</v>
      </c>
      <c r="C940">
        <v>707</v>
      </c>
      <c r="D940" t="s">
        <v>80</v>
      </c>
      <c r="E940" t="s">
        <v>515</v>
      </c>
      <c r="F940" t="s">
        <v>927</v>
      </c>
      <c r="G940" t="s">
        <v>300</v>
      </c>
      <c r="H940" t="s">
        <v>186</v>
      </c>
      <c r="I940" t="s">
        <v>77</v>
      </c>
    </row>
    <row r="942" spans="1:9" x14ac:dyDescent="0.35">
      <c r="A942" t="s">
        <v>936</v>
      </c>
    </row>
    <row r="943" spans="1:9" x14ac:dyDescent="0.35">
      <c r="A943" t="s">
        <v>14</v>
      </c>
      <c r="B943" t="s">
        <v>461</v>
      </c>
      <c r="C943" t="s">
        <v>2</v>
      </c>
      <c r="D943" t="s">
        <v>929</v>
      </c>
      <c r="E943" t="s">
        <v>930</v>
      </c>
      <c r="F943" t="s">
        <v>931</v>
      </c>
      <c r="G943" t="s">
        <v>932</v>
      </c>
      <c r="H943" t="s">
        <v>50</v>
      </c>
      <c r="I943" t="s">
        <v>933</v>
      </c>
    </row>
    <row r="944" spans="1:9" x14ac:dyDescent="0.35">
      <c r="A944" t="s">
        <v>3</v>
      </c>
      <c r="B944" t="s">
        <v>462</v>
      </c>
      <c r="C944">
        <v>227</v>
      </c>
      <c r="D944" t="s">
        <v>87</v>
      </c>
      <c r="E944" t="s">
        <v>184</v>
      </c>
      <c r="F944" t="s">
        <v>427</v>
      </c>
      <c r="G944" t="s">
        <v>557</v>
      </c>
      <c r="H944" t="s">
        <v>76</v>
      </c>
      <c r="I944" t="s">
        <v>76</v>
      </c>
    </row>
    <row r="945" spans="1:9" x14ac:dyDescent="0.35">
      <c r="A945" t="s">
        <v>3</v>
      </c>
      <c r="B945" t="s">
        <v>464</v>
      </c>
      <c r="C945">
        <v>113</v>
      </c>
      <c r="D945" t="s">
        <v>63</v>
      </c>
      <c r="E945" t="s">
        <v>69</v>
      </c>
      <c r="F945" t="s">
        <v>937</v>
      </c>
      <c r="G945" t="s">
        <v>169</v>
      </c>
      <c r="H945" t="s">
        <v>76</v>
      </c>
      <c r="I945" t="s">
        <v>76</v>
      </c>
    </row>
    <row r="946" spans="1:9" x14ac:dyDescent="0.35">
      <c r="A946" t="s">
        <v>3</v>
      </c>
      <c r="B946" t="s">
        <v>468</v>
      </c>
      <c r="C946">
        <v>1</v>
      </c>
      <c r="D946" t="s">
        <v>76</v>
      </c>
      <c r="E946" t="s">
        <v>76</v>
      </c>
      <c r="F946" t="s">
        <v>76</v>
      </c>
      <c r="G946" t="s">
        <v>395</v>
      </c>
      <c r="H946" t="s">
        <v>76</v>
      </c>
      <c r="I946" t="s">
        <v>76</v>
      </c>
    </row>
    <row r="947" spans="1:9" x14ac:dyDescent="0.35">
      <c r="A947" t="s">
        <v>4</v>
      </c>
      <c r="B947" t="s">
        <v>462</v>
      </c>
      <c r="C947">
        <v>963</v>
      </c>
      <c r="D947" t="s">
        <v>122</v>
      </c>
      <c r="E947" t="s">
        <v>168</v>
      </c>
      <c r="F947" t="s">
        <v>268</v>
      </c>
      <c r="G947" t="s">
        <v>476</v>
      </c>
      <c r="H947" t="s">
        <v>106</v>
      </c>
      <c r="I947" t="s">
        <v>93</v>
      </c>
    </row>
    <row r="948" spans="1:9" x14ac:dyDescent="0.35">
      <c r="A948" t="s">
        <v>4</v>
      </c>
      <c r="B948" t="s">
        <v>464</v>
      </c>
      <c r="C948">
        <v>1001</v>
      </c>
      <c r="D948" t="s">
        <v>80</v>
      </c>
      <c r="E948" t="s">
        <v>493</v>
      </c>
      <c r="F948" t="s">
        <v>690</v>
      </c>
      <c r="G948" t="s">
        <v>358</v>
      </c>
      <c r="H948" t="s">
        <v>76</v>
      </c>
      <c r="I948" t="s">
        <v>79</v>
      </c>
    </row>
    <row r="949" spans="1:9" x14ac:dyDescent="0.35">
      <c r="A949" t="s">
        <v>5</v>
      </c>
      <c r="B949" t="s">
        <v>462</v>
      </c>
      <c r="C949">
        <v>955</v>
      </c>
      <c r="D949" t="s">
        <v>55</v>
      </c>
      <c r="E949" t="s">
        <v>113</v>
      </c>
      <c r="F949" t="s">
        <v>543</v>
      </c>
      <c r="G949" t="s">
        <v>371</v>
      </c>
      <c r="H949" t="s">
        <v>76</v>
      </c>
      <c r="I949" t="s">
        <v>73</v>
      </c>
    </row>
    <row r="950" spans="1:9" x14ac:dyDescent="0.35">
      <c r="A950" t="s">
        <v>5</v>
      </c>
      <c r="B950" t="s">
        <v>464</v>
      </c>
      <c r="C950">
        <v>1210</v>
      </c>
      <c r="D950" t="s">
        <v>137</v>
      </c>
      <c r="E950" t="s">
        <v>494</v>
      </c>
      <c r="F950" t="s">
        <v>645</v>
      </c>
      <c r="G950" t="s">
        <v>302</v>
      </c>
      <c r="H950" t="s">
        <v>107</v>
      </c>
      <c r="I950" t="s">
        <v>106</v>
      </c>
    </row>
    <row r="951" spans="1:9" x14ac:dyDescent="0.35">
      <c r="A951" t="s">
        <v>6</v>
      </c>
      <c r="B951" t="s">
        <v>462</v>
      </c>
      <c r="C951">
        <v>374</v>
      </c>
      <c r="D951" t="s">
        <v>173</v>
      </c>
      <c r="E951" t="s">
        <v>282</v>
      </c>
      <c r="F951" t="s">
        <v>508</v>
      </c>
      <c r="G951" t="s">
        <v>474</v>
      </c>
      <c r="H951" t="s">
        <v>94</v>
      </c>
      <c r="I951" t="s">
        <v>68</v>
      </c>
    </row>
    <row r="952" spans="1:9" x14ac:dyDescent="0.35">
      <c r="A952" t="s">
        <v>6</v>
      </c>
      <c r="B952" t="s">
        <v>464</v>
      </c>
      <c r="C952">
        <v>333</v>
      </c>
      <c r="D952" t="s">
        <v>142</v>
      </c>
      <c r="E952" t="s">
        <v>255</v>
      </c>
      <c r="F952" t="s">
        <v>697</v>
      </c>
      <c r="G952" t="s">
        <v>258</v>
      </c>
      <c r="H952" t="s">
        <v>79</v>
      </c>
      <c r="I952" t="s">
        <v>77</v>
      </c>
    </row>
    <row r="953" spans="1:9" x14ac:dyDescent="0.35">
      <c r="A953" t="s">
        <v>7</v>
      </c>
      <c r="B953" t="s">
        <v>462</v>
      </c>
      <c r="C953">
        <v>222</v>
      </c>
      <c r="D953" t="s">
        <v>88</v>
      </c>
      <c r="E953" t="s">
        <v>58</v>
      </c>
      <c r="F953" t="s">
        <v>420</v>
      </c>
      <c r="G953" t="s">
        <v>169</v>
      </c>
      <c r="H953" t="s">
        <v>76</v>
      </c>
      <c r="I953" t="s">
        <v>107</v>
      </c>
    </row>
    <row r="954" spans="1:9" x14ac:dyDescent="0.35">
      <c r="A954" t="s">
        <v>7</v>
      </c>
      <c r="B954" t="s">
        <v>464</v>
      </c>
      <c r="C954">
        <v>137</v>
      </c>
      <c r="D954" t="s">
        <v>151</v>
      </c>
      <c r="E954" t="s">
        <v>252</v>
      </c>
      <c r="F954" t="s">
        <v>741</v>
      </c>
      <c r="G954" t="s">
        <v>545</v>
      </c>
      <c r="H954" t="s">
        <v>76</v>
      </c>
      <c r="I954" t="s">
        <v>150</v>
      </c>
    </row>
    <row r="955" spans="1:9" x14ac:dyDescent="0.35">
      <c r="A955" t="s">
        <v>241</v>
      </c>
      <c r="B955" t="s">
        <v>462</v>
      </c>
      <c r="C955">
        <v>2741</v>
      </c>
      <c r="D955" t="s">
        <v>108</v>
      </c>
      <c r="E955" t="s">
        <v>367</v>
      </c>
      <c r="F955" t="s">
        <v>616</v>
      </c>
      <c r="G955" t="s">
        <v>384</v>
      </c>
      <c r="H955" t="s">
        <v>106</v>
      </c>
      <c r="I955" t="s">
        <v>94</v>
      </c>
    </row>
    <row r="956" spans="1:9" x14ac:dyDescent="0.35">
      <c r="A956" t="s">
        <v>241</v>
      </c>
      <c r="B956" t="s">
        <v>464</v>
      </c>
      <c r="C956">
        <v>2794</v>
      </c>
      <c r="D956" t="s">
        <v>130</v>
      </c>
      <c r="E956" t="s">
        <v>378</v>
      </c>
      <c r="F956" t="s">
        <v>709</v>
      </c>
      <c r="G956" t="s">
        <v>232</v>
      </c>
      <c r="H956" t="s">
        <v>107</v>
      </c>
      <c r="I956" t="s">
        <v>77</v>
      </c>
    </row>
    <row r="957" spans="1:9" x14ac:dyDescent="0.35">
      <c r="A957" t="s">
        <v>241</v>
      </c>
      <c r="B957" t="s">
        <v>468</v>
      </c>
      <c r="C957">
        <v>1</v>
      </c>
      <c r="D957" t="s">
        <v>76</v>
      </c>
      <c r="E957" t="s">
        <v>76</v>
      </c>
      <c r="F957" t="s">
        <v>76</v>
      </c>
      <c r="G957" t="s">
        <v>395</v>
      </c>
      <c r="H957" t="s">
        <v>76</v>
      </c>
      <c r="I957" t="s">
        <v>76</v>
      </c>
    </row>
    <row r="959" spans="1:9" x14ac:dyDescent="0.35">
      <c r="A959" t="s">
        <v>938</v>
      </c>
    </row>
    <row r="960" spans="1:9" x14ac:dyDescent="0.35">
      <c r="A960" t="s">
        <v>14</v>
      </c>
      <c r="B960" t="s">
        <v>487</v>
      </c>
      <c r="C960" t="s">
        <v>2</v>
      </c>
      <c r="D960" t="s">
        <v>929</v>
      </c>
      <c r="E960" t="s">
        <v>930</v>
      </c>
      <c r="F960" t="s">
        <v>931</v>
      </c>
      <c r="G960" t="s">
        <v>932</v>
      </c>
      <c r="H960" t="s">
        <v>50</v>
      </c>
      <c r="I960" t="s">
        <v>933</v>
      </c>
    </row>
    <row r="961" spans="1:9" x14ac:dyDescent="0.35">
      <c r="A961" t="s">
        <v>3</v>
      </c>
      <c r="B961" t="s">
        <v>488</v>
      </c>
      <c r="C961">
        <v>224</v>
      </c>
      <c r="D961" t="s">
        <v>181</v>
      </c>
      <c r="E961" t="s">
        <v>156</v>
      </c>
      <c r="F961" t="s">
        <v>911</v>
      </c>
      <c r="G961" t="s">
        <v>384</v>
      </c>
      <c r="H961" t="s">
        <v>76</v>
      </c>
      <c r="I961" t="s">
        <v>76</v>
      </c>
    </row>
    <row r="962" spans="1:9" x14ac:dyDescent="0.35">
      <c r="A962" t="s">
        <v>3</v>
      </c>
      <c r="B962" t="s">
        <v>491</v>
      </c>
      <c r="C962">
        <v>117</v>
      </c>
      <c r="D962" t="s">
        <v>80</v>
      </c>
      <c r="E962" t="s">
        <v>347</v>
      </c>
      <c r="F962" t="s">
        <v>544</v>
      </c>
      <c r="G962" t="s">
        <v>603</v>
      </c>
      <c r="H962" t="s">
        <v>76</v>
      </c>
      <c r="I962" t="s">
        <v>76</v>
      </c>
    </row>
    <row r="963" spans="1:9" x14ac:dyDescent="0.35">
      <c r="A963" t="s">
        <v>4</v>
      </c>
      <c r="B963" t="s">
        <v>488</v>
      </c>
      <c r="C963">
        <v>1205</v>
      </c>
      <c r="D963" t="s">
        <v>100</v>
      </c>
      <c r="E963" t="s">
        <v>206</v>
      </c>
      <c r="F963" t="s">
        <v>711</v>
      </c>
      <c r="G963" t="s">
        <v>428</v>
      </c>
      <c r="H963" t="s">
        <v>76</v>
      </c>
      <c r="I963" t="s">
        <v>68</v>
      </c>
    </row>
    <row r="964" spans="1:9" x14ac:dyDescent="0.35">
      <c r="A964" t="s">
        <v>4</v>
      </c>
      <c r="B964" t="s">
        <v>491</v>
      </c>
      <c r="C964">
        <v>759</v>
      </c>
      <c r="D964" t="s">
        <v>151</v>
      </c>
      <c r="E964" t="s">
        <v>320</v>
      </c>
      <c r="F964" t="s">
        <v>525</v>
      </c>
      <c r="G964" t="s">
        <v>523</v>
      </c>
      <c r="H964" t="s">
        <v>77</v>
      </c>
      <c r="I964" t="s">
        <v>142</v>
      </c>
    </row>
    <row r="965" spans="1:9" x14ac:dyDescent="0.35">
      <c r="A965" t="s">
        <v>5</v>
      </c>
      <c r="B965" t="s">
        <v>488</v>
      </c>
      <c r="C965">
        <v>1326</v>
      </c>
      <c r="D965" t="s">
        <v>96</v>
      </c>
      <c r="E965" t="s">
        <v>361</v>
      </c>
      <c r="F965" t="s">
        <v>883</v>
      </c>
      <c r="G965" t="s">
        <v>330</v>
      </c>
      <c r="H965" t="s">
        <v>76</v>
      </c>
      <c r="I965" t="s">
        <v>106</v>
      </c>
    </row>
    <row r="966" spans="1:9" x14ac:dyDescent="0.35">
      <c r="A966" t="s">
        <v>5</v>
      </c>
      <c r="B966" t="s">
        <v>491</v>
      </c>
      <c r="C966">
        <v>839</v>
      </c>
      <c r="D966" t="s">
        <v>93</v>
      </c>
      <c r="E966" t="s">
        <v>143</v>
      </c>
      <c r="F966" t="s">
        <v>638</v>
      </c>
      <c r="G966" t="s">
        <v>195</v>
      </c>
      <c r="H966" t="s">
        <v>107</v>
      </c>
      <c r="I966" t="s">
        <v>107</v>
      </c>
    </row>
    <row r="967" spans="1:9" x14ac:dyDescent="0.35">
      <c r="A967" t="s">
        <v>6</v>
      </c>
      <c r="B967" t="s">
        <v>488</v>
      </c>
      <c r="C967">
        <v>439</v>
      </c>
      <c r="D967" t="s">
        <v>81</v>
      </c>
      <c r="E967" t="s">
        <v>366</v>
      </c>
      <c r="F967" t="s">
        <v>726</v>
      </c>
      <c r="G967" t="s">
        <v>449</v>
      </c>
      <c r="H967" t="s">
        <v>150</v>
      </c>
      <c r="I967" t="s">
        <v>77</v>
      </c>
    </row>
    <row r="968" spans="1:9" x14ac:dyDescent="0.35">
      <c r="A968" t="s">
        <v>6</v>
      </c>
      <c r="B968" t="s">
        <v>491</v>
      </c>
      <c r="C968">
        <v>268</v>
      </c>
      <c r="D968" t="s">
        <v>97</v>
      </c>
      <c r="E968" t="s">
        <v>206</v>
      </c>
      <c r="F968" t="s">
        <v>751</v>
      </c>
      <c r="G968" t="s">
        <v>313</v>
      </c>
      <c r="H968" t="s">
        <v>150</v>
      </c>
      <c r="I968" t="s">
        <v>150</v>
      </c>
    </row>
    <row r="969" spans="1:9" x14ac:dyDescent="0.35">
      <c r="A969" t="s">
        <v>7</v>
      </c>
      <c r="B969" t="s">
        <v>488</v>
      </c>
      <c r="C969">
        <v>234</v>
      </c>
      <c r="D969" t="s">
        <v>194</v>
      </c>
      <c r="E969" t="s">
        <v>11</v>
      </c>
      <c r="F969" t="s">
        <v>667</v>
      </c>
      <c r="G969" t="s">
        <v>577</v>
      </c>
      <c r="H969" t="s">
        <v>76</v>
      </c>
      <c r="I969" t="s">
        <v>76</v>
      </c>
    </row>
    <row r="970" spans="1:9" x14ac:dyDescent="0.35">
      <c r="A970" t="s">
        <v>7</v>
      </c>
      <c r="B970" t="s">
        <v>491</v>
      </c>
      <c r="C970">
        <v>125</v>
      </c>
      <c r="D970" t="s">
        <v>133</v>
      </c>
      <c r="E970" t="s">
        <v>361</v>
      </c>
      <c r="F970" t="s">
        <v>657</v>
      </c>
      <c r="G970" t="s">
        <v>394</v>
      </c>
      <c r="H970" t="s">
        <v>76</v>
      </c>
      <c r="I970" t="s">
        <v>94</v>
      </c>
    </row>
    <row r="971" spans="1:9" x14ac:dyDescent="0.35">
      <c r="A971" t="s">
        <v>241</v>
      </c>
      <c r="B971" t="s">
        <v>488</v>
      </c>
      <c r="C971">
        <v>3428</v>
      </c>
      <c r="D971" t="s">
        <v>104</v>
      </c>
      <c r="E971" t="s">
        <v>165</v>
      </c>
      <c r="F971" t="s">
        <v>616</v>
      </c>
      <c r="G971" t="s">
        <v>256</v>
      </c>
      <c r="H971" t="s">
        <v>107</v>
      </c>
      <c r="I971" t="s">
        <v>77</v>
      </c>
    </row>
    <row r="972" spans="1:9" x14ac:dyDescent="0.35">
      <c r="A972" t="s">
        <v>241</v>
      </c>
      <c r="B972" t="s">
        <v>491</v>
      </c>
      <c r="C972">
        <v>2108</v>
      </c>
      <c r="D972" t="s">
        <v>133</v>
      </c>
      <c r="E972" t="s">
        <v>242</v>
      </c>
      <c r="F972" t="s">
        <v>697</v>
      </c>
      <c r="G972" t="s">
        <v>471</v>
      </c>
      <c r="H972" t="s">
        <v>106</v>
      </c>
      <c r="I972" t="s">
        <v>138</v>
      </c>
    </row>
    <row r="974" spans="1:9" x14ac:dyDescent="0.35">
      <c r="A974" t="s">
        <v>939</v>
      </c>
    </row>
    <row r="975" spans="1:9" x14ac:dyDescent="0.35">
      <c r="A975" t="s">
        <v>14</v>
      </c>
      <c r="B975" t="s">
        <v>505</v>
      </c>
      <c r="C975" t="s">
        <v>2</v>
      </c>
      <c r="D975" t="s">
        <v>929</v>
      </c>
      <c r="E975" t="s">
        <v>930</v>
      </c>
      <c r="F975" t="s">
        <v>931</v>
      </c>
      <c r="G975" t="s">
        <v>932</v>
      </c>
      <c r="H975" t="s">
        <v>933</v>
      </c>
      <c r="I975" t="s">
        <v>50</v>
      </c>
    </row>
    <row r="976" spans="1:9" x14ac:dyDescent="0.35">
      <c r="A976" t="s">
        <v>3</v>
      </c>
      <c r="B976" t="s">
        <v>506</v>
      </c>
      <c r="C976">
        <v>142</v>
      </c>
      <c r="D976" t="s">
        <v>309</v>
      </c>
      <c r="E976" t="s">
        <v>118</v>
      </c>
      <c r="F976" t="s">
        <v>223</v>
      </c>
      <c r="G976" t="s">
        <v>319</v>
      </c>
      <c r="H976" t="s">
        <v>76</v>
      </c>
      <c r="I976" t="s">
        <v>76</v>
      </c>
    </row>
    <row r="977" spans="1:9" x14ac:dyDescent="0.35">
      <c r="A977" t="s">
        <v>3</v>
      </c>
      <c r="B977" t="s">
        <v>507</v>
      </c>
      <c r="C977">
        <v>81</v>
      </c>
      <c r="D977" t="s">
        <v>74</v>
      </c>
      <c r="E977" t="s">
        <v>136</v>
      </c>
      <c r="F977" t="s">
        <v>580</v>
      </c>
      <c r="G977" t="s">
        <v>940</v>
      </c>
      <c r="H977" t="s">
        <v>76</v>
      </c>
      <c r="I977" t="s">
        <v>76</v>
      </c>
    </row>
    <row r="978" spans="1:9" x14ac:dyDescent="0.35">
      <c r="A978" t="s">
        <v>3</v>
      </c>
      <c r="B978" t="s">
        <v>509</v>
      </c>
      <c r="C978">
        <v>85</v>
      </c>
      <c r="D978" t="s">
        <v>142</v>
      </c>
      <c r="E978" t="s">
        <v>252</v>
      </c>
      <c r="F978" t="s">
        <v>411</v>
      </c>
      <c r="G978" t="s">
        <v>281</v>
      </c>
      <c r="H978" t="s">
        <v>76</v>
      </c>
      <c r="I978" t="s">
        <v>76</v>
      </c>
    </row>
    <row r="979" spans="1:9" x14ac:dyDescent="0.35">
      <c r="A979" t="s">
        <v>3</v>
      </c>
      <c r="B979" t="s">
        <v>510</v>
      </c>
      <c r="C979">
        <v>32</v>
      </c>
      <c r="D979" t="s">
        <v>76</v>
      </c>
      <c r="E979" t="s">
        <v>95</v>
      </c>
      <c r="F979" t="s">
        <v>363</v>
      </c>
      <c r="G979" t="s">
        <v>664</v>
      </c>
      <c r="H979" t="s">
        <v>76</v>
      </c>
      <c r="I979" t="s">
        <v>76</v>
      </c>
    </row>
    <row r="980" spans="1:9" x14ac:dyDescent="0.35">
      <c r="A980" t="s">
        <v>3</v>
      </c>
      <c r="B980" t="s">
        <v>50</v>
      </c>
      <c r="C980">
        <v>1</v>
      </c>
      <c r="D980" t="s">
        <v>76</v>
      </c>
      <c r="E980" t="s">
        <v>76</v>
      </c>
      <c r="F980" t="s">
        <v>76</v>
      </c>
      <c r="G980" t="s">
        <v>395</v>
      </c>
      <c r="H980" t="s">
        <v>76</v>
      </c>
      <c r="I980" t="s">
        <v>76</v>
      </c>
    </row>
    <row r="981" spans="1:9" x14ac:dyDescent="0.35">
      <c r="A981" t="s">
        <v>4</v>
      </c>
      <c r="B981" t="s">
        <v>506</v>
      </c>
      <c r="C981">
        <v>554</v>
      </c>
      <c r="D981" t="s">
        <v>93</v>
      </c>
      <c r="E981" t="s">
        <v>208</v>
      </c>
      <c r="F981" t="s">
        <v>941</v>
      </c>
      <c r="G981" t="s">
        <v>232</v>
      </c>
      <c r="H981" t="s">
        <v>105</v>
      </c>
      <c r="I981" t="s">
        <v>76</v>
      </c>
    </row>
    <row r="982" spans="1:9" x14ac:dyDescent="0.35">
      <c r="A982" t="s">
        <v>4</v>
      </c>
      <c r="B982" t="s">
        <v>507</v>
      </c>
      <c r="C982">
        <v>651</v>
      </c>
      <c r="D982" t="s">
        <v>72</v>
      </c>
      <c r="E982" t="s">
        <v>254</v>
      </c>
      <c r="F982" t="s">
        <v>697</v>
      </c>
      <c r="G982" t="s">
        <v>557</v>
      </c>
      <c r="H982" t="s">
        <v>107</v>
      </c>
      <c r="I982" t="s">
        <v>76</v>
      </c>
    </row>
    <row r="983" spans="1:9" x14ac:dyDescent="0.35">
      <c r="A983" t="s">
        <v>4</v>
      </c>
      <c r="B983" t="s">
        <v>509</v>
      </c>
      <c r="C983">
        <v>409</v>
      </c>
      <c r="D983" t="s">
        <v>130</v>
      </c>
      <c r="E983" t="s">
        <v>293</v>
      </c>
      <c r="F983" t="s">
        <v>598</v>
      </c>
      <c r="G983" t="s">
        <v>516</v>
      </c>
      <c r="H983" t="s">
        <v>86</v>
      </c>
      <c r="I983" t="s">
        <v>68</v>
      </c>
    </row>
    <row r="984" spans="1:9" x14ac:dyDescent="0.35">
      <c r="A984" t="s">
        <v>4</v>
      </c>
      <c r="B984" t="s">
        <v>510</v>
      </c>
      <c r="C984">
        <v>350</v>
      </c>
      <c r="D984" t="s">
        <v>93</v>
      </c>
      <c r="E984" t="s">
        <v>120</v>
      </c>
      <c r="F984" t="s">
        <v>923</v>
      </c>
      <c r="G984" t="s">
        <v>59</v>
      </c>
      <c r="H984" t="s">
        <v>105</v>
      </c>
      <c r="I984" t="s">
        <v>76</v>
      </c>
    </row>
    <row r="985" spans="1:9" x14ac:dyDescent="0.35">
      <c r="A985" t="s">
        <v>5</v>
      </c>
      <c r="B985" t="s">
        <v>506</v>
      </c>
      <c r="C985">
        <v>533</v>
      </c>
      <c r="D985" t="s">
        <v>142</v>
      </c>
      <c r="E985" t="s">
        <v>168</v>
      </c>
      <c r="F985" t="s">
        <v>799</v>
      </c>
      <c r="G985" t="s">
        <v>230</v>
      </c>
      <c r="H985" t="s">
        <v>73</v>
      </c>
      <c r="I985" t="s">
        <v>76</v>
      </c>
    </row>
    <row r="986" spans="1:9" x14ac:dyDescent="0.35">
      <c r="A986" t="s">
        <v>5</v>
      </c>
      <c r="B986" t="s">
        <v>507</v>
      </c>
      <c r="C986">
        <v>793</v>
      </c>
      <c r="D986" t="s">
        <v>121</v>
      </c>
      <c r="E986" t="s">
        <v>10</v>
      </c>
      <c r="F986" t="s">
        <v>567</v>
      </c>
      <c r="G986" t="s">
        <v>294</v>
      </c>
      <c r="H986" t="s">
        <v>106</v>
      </c>
      <c r="I986" t="s">
        <v>76</v>
      </c>
    </row>
    <row r="987" spans="1:9" x14ac:dyDescent="0.35">
      <c r="A987" t="s">
        <v>5</v>
      </c>
      <c r="B987" t="s">
        <v>509</v>
      </c>
      <c r="C987">
        <v>422</v>
      </c>
      <c r="D987" t="s">
        <v>63</v>
      </c>
      <c r="E987" t="s">
        <v>304</v>
      </c>
      <c r="F987" t="s">
        <v>706</v>
      </c>
      <c r="G987" t="s">
        <v>426</v>
      </c>
      <c r="H987" t="s">
        <v>73</v>
      </c>
      <c r="I987" t="s">
        <v>76</v>
      </c>
    </row>
    <row r="988" spans="1:9" x14ac:dyDescent="0.35">
      <c r="A988" t="s">
        <v>5</v>
      </c>
      <c r="B988" t="s">
        <v>510</v>
      </c>
      <c r="C988">
        <v>417</v>
      </c>
      <c r="D988" t="s">
        <v>198</v>
      </c>
      <c r="E988" t="s">
        <v>300</v>
      </c>
      <c r="F988" t="s">
        <v>520</v>
      </c>
      <c r="G988" t="s">
        <v>359</v>
      </c>
      <c r="H988" t="s">
        <v>107</v>
      </c>
      <c r="I988" t="s">
        <v>106</v>
      </c>
    </row>
    <row r="989" spans="1:9" x14ac:dyDescent="0.35">
      <c r="A989" t="s">
        <v>6</v>
      </c>
      <c r="B989" t="s">
        <v>506</v>
      </c>
      <c r="C989">
        <v>198</v>
      </c>
      <c r="D989" t="s">
        <v>186</v>
      </c>
      <c r="E989" t="s">
        <v>164</v>
      </c>
      <c r="F989" t="s">
        <v>357</v>
      </c>
      <c r="G989" t="s">
        <v>275</v>
      </c>
      <c r="H989" t="s">
        <v>150</v>
      </c>
      <c r="I989" t="s">
        <v>150</v>
      </c>
    </row>
    <row r="990" spans="1:9" x14ac:dyDescent="0.35">
      <c r="A990" t="s">
        <v>6</v>
      </c>
      <c r="B990" t="s">
        <v>507</v>
      </c>
      <c r="C990">
        <v>241</v>
      </c>
      <c r="D990" t="s">
        <v>75</v>
      </c>
      <c r="E990" t="s">
        <v>442</v>
      </c>
      <c r="F990" t="s">
        <v>808</v>
      </c>
      <c r="G990" t="s">
        <v>745</v>
      </c>
      <c r="H990" t="s">
        <v>76</v>
      </c>
      <c r="I990" t="s">
        <v>71</v>
      </c>
    </row>
    <row r="991" spans="1:9" x14ac:dyDescent="0.35">
      <c r="A991" t="s">
        <v>6</v>
      </c>
      <c r="B991" t="s">
        <v>509</v>
      </c>
      <c r="C991">
        <v>176</v>
      </c>
      <c r="D991" t="s">
        <v>84</v>
      </c>
      <c r="E991" t="s">
        <v>352</v>
      </c>
      <c r="F991" t="s">
        <v>683</v>
      </c>
      <c r="G991" t="s">
        <v>64</v>
      </c>
      <c r="H991" t="s">
        <v>79</v>
      </c>
      <c r="I991" t="s">
        <v>105</v>
      </c>
    </row>
    <row r="992" spans="1:9" x14ac:dyDescent="0.35">
      <c r="A992" t="s">
        <v>6</v>
      </c>
      <c r="B992" t="s">
        <v>510</v>
      </c>
      <c r="C992">
        <v>92</v>
      </c>
      <c r="D992" t="s">
        <v>240</v>
      </c>
      <c r="E992" t="s">
        <v>317</v>
      </c>
      <c r="F992" t="s">
        <v>678</v>
      </c>
      <c r="G992" t="s">
        <v>253</v>
      </c>
      <c r="H992" t="s">
        <v>81</v>
      </c>
      <c r="I992" t="s">
        <v>76</v>
      </c>
    </row>
    <row r="993" spans="1:9" x14ac:dyDescent="0.35">
      <c r="A993" t="s">
        <v>7</v>
      </c>
      <c r="B993" t="s">
        <v>506</v>
      </c>
      <c r="C993">
        <v>140</v>
      </c>
      <c r="D993" t="s">
        <v>181</v>
      </c>
      <c r="E993" t="s">
        <v>132</v>
      </c>
      <c r="F993" t="s">
        <v>736</v>
      </c>
      <c r="G993" t="s">
        <v>281</v>
      </c>
      <c r="H993" t="s">
        <v>76</v>
      </c>
      <c r="I993" t="s">
        <v>76</v>
      </c>
    </row>
    <row r="994" spans="1:9" x14ac:dyDescent="0.35">
      <c r="A994" t="s">
        <v>7</v>
      </c>
      <c r="B994" t="s">
        <v>507</v>
      </c>
      <c r="C994">
        <v>94</v>
      </c>
      <c r="D994" t="s">
        <v>100</v>
      </c>
      <c r="E994" t="s">
        <v>199</v>
      </c>
      <c r="F994" t="s">
        <v>942</v>
      </c>
      <c r="G994" t="s">
        <v>541</v>
      </c>
      <c r="H994" t="s">
        <v>76</v>
      </c>
      <c r="I994" t="s">
        <v>76</v>
      </c>
    </row>
    <row r="995" spans="1:9" x14ac:dyDescent="0.35">
      <c r="A995" t="s">
        <v>7</v>
      </c>
      <c r="B995" t="s">
        <v>509</v>
      </c>
      <c r="C995">
        <v>82</v>
      </c>
      <c r="D995" t="s">
        <v>142</v>
      </c>
      <c r="E995" t="s">
        <v>11</v>
      </c>
      <c r="F995" t="s">
        <v>663</v>
      </c>
      <c r="G995" t="s">
        <v>434</v>
      </c>
      <c r="H995" t="s">
        <v>106</v>
      </c>
      <c r="I995" t="s">
        <v>76</v>
      </c>
    </row>
    <row r="996" spans="1:9" x14ac:dyDescent="0.35">
      <c r="A996" t="s">
        <v>7</v>
      </c>
      <c r="B996" t="s">
        <v>510</v>
      </c>
      <c r="C996">
        <v>43</v>
      </c>
      <c r="D996" t="s">
        <v>57</v>
      </c>
      <c r="E996" t="s">
        <v>301</v>
      </c>
      <c r="F996" t="s">
        <v>375</v>
      </c>
      <c r="G996" t="s">
        <v>196</v>
      </c>
      <c r="H996" t="s">
        <v>151</v>
      </c>
      <c r="I996" t="s">
        <v>76</v>
      </c>
    </row>
    <row r="997" spans="1:9" x14ac:dyDescent="0.35">
      <c r="A997" t="s">
        <v>241</v>
      </c>
      <c r="B997" t="s">
        <v>506</v>
      </c>
      <c r="C997">
        <v>1567</v>
      </c>
      <c r="D997" t="s">
        <v>86</v>
      </c>
      <c r="E997" t="s">
        <v>342</v>
      </c>
      <c r="F997" t="s">
        <v>672</v>
      </c>
      <c r="G997" t="s">
        <v>477</v>
      </c>
      <c r="H997" t="s">
        <v>68</v>
      </c>
      <c r="I997" t="s">
        <v>107</v>
      </c>
    </row>
    <row r="998" spans="1:9" x14ac:dyDescent="0.35">
      <c r="A998" t="s">
        <v>241</v>
      </c>
      <c r="B998" t="s">
        <v>507</v>
      </c>
      <c r="C998">
        <v>1860</v>
      </c>
      <c r="D998" t="s">
        <v>198</v>
      </c>
      <c r="E998" t="s">
        <v>227</v>
      </c>
      <c r="F998" t="s">
        <v>656</v>
      </c>
      <c r="G998" t="s">
        <v>245</v>
      </c>
      <c r="H998" t="s">
        <v>73</v>
      </c>
      <c r="I998" t="s">
        <v>107</v>
      </c>
    </row>
    <row r="999" spans="1:9" x14ac:dyDescent="0.35">
      <c r="A999" t="s">
        <v>241</v>
      </c>
      <c r="B999" t="s">
        <v>509</v>
      </c>
      <c r="C999">
        <v>1174</v>
      </c>
      <c r="D999" t="s">
        <v>130</v>
      </c>
      <c r="E999" t="s">
        <v>210</v>
      </c>
      <c r="F999" t="s">
        <v>726</v>
      </c>
      <c r="G999" t="s">
        <v>12</v>
      </c>
      <c r="H999" t="s">
        <v>72</v>
      </c>
      <c r="I999" t="s">
        <v>79</v>
      </c>
    </row>
    <row r="1000" spans="1:9" x14ac:dyDescent="0.35">
      <c r="A1000" t="s">
        <v>241</v>
      </c>
      <c r="B1000" t="s">
        <v>510</v>
      </c>
      <c r="C1000">
        <v>934</v>
      </c>
      <c r="D1000" t="s">
        <v>133</v>
      </c>
      <c r="E1000" t="s">
        <v>413</v>
      </c>
      <c r="F1000" t="s">
        <v>401</v>
      </c>
      <c r="G1000" t="s">
        <v>322</v>
      </c>
      <c r="H1000" t="s">
        <v>94</v>
      </c>
      <c r="I1000" t="s">
        <v>107</v>
      </c>
    </row>
    <row r="1001" spans="1:9" x14ac:dyDescent="0.35">
      <c r="A1001" t="s">
        <v>241</v>
      </c>
      <c r="B1001" t="s">
        <v>50</v>
      </c>
      <c r="C1001">
        <v>1</v>
      </c>
      <c r="D1001" t="s">
        <v>76</v>
      </c>
      <c r="E1001" t="s">
        <v>76</v>
      </c>
      <c r="F1001" t="s">
        <v>76</v>
      </c>
      <c r="G1001" t="s">
        <v>395</v>
      </c>
      <c r="H1001" t="s">
        <v>76</v>
      </c>
      <c r="I1001" t="s">
        <v>76</v>
      </c>
    </row>
    <row r="1003" spans="1:9" x14ac:dyDescent="0.35">
      <c r="A1003" t="s">
        <v>943</v>
      </c>
    </row>
    <row r="1004" spans="1:9" x14ac:dyDescent="0.35">
      <c r="A1004" t="s">
        <v>14</v>
      </c>
      <c r="B1004" t="s">
        <v>530</v>
      </c>
      <c r="C1004" t="s">
        <v>2</v>
      </c>
      <c r="D1004" t="s">
        <v>929</v>
      </c>
      <c r="E1004" t="s">
        <v>930</v>
      </c>
      <c r="F1004" t="s">
        <v>931</v>
      </c>
      <c r="G1004" t="s">
        <v>932</v>
      </c>
      <c r="H1004" t="s">
        <v>50</v>
      </c>
      <c r="I1004" t="s">
        <v>933</v>
      </c>
    </row>
    <row r="1005" spans="1:9" x14ac:dyDescent="0.35">
      <c r="A1005" t="s">
        <v>3</v>
      </c>
      <c r="B1005" t="s">
        <v>531</v>
      </c>
      <c r="C1005">
        <v>54</v>
      </c>
      <c r="D1005" t="s">
        <v>88</v>
      </c>
      <c r="E1005" t="s">
        <v>94</v>
      </c>
      <c r="F1005" t="s">
        <v>627</v>
      </c>
      <c r="G1005" t="s">
        <v>385</v>
      </c>
      <c r="H1005" t="s">
        <v>76</v>
      </c>
      <c r="I1005" t="s">
        <v>76</v>
      </c>
    </row>
    <row r="1006" spans="1:9" x14ac:dyDescent="0.35">
      <c r="A1006" t="s">
        <v>3</v>
      </c>
      <c r="B1006" t="s">
        <v>534</v>
      </c>
      <c r="C1006">
        <v>135</v>
      </c>
      <c r="D1006" t="s">
        <v>211</v>
      </c>
      <c r="E1006" t="s">
        <v>148</v>
      </c>
      <c r="F1006" t="s">
        <v>611</v>
      </c>
      <c r="G1006" t="s">
        <v>338</v>
      </c>
      <c r="H1006" t="s">
        <v>76</v>
      </c>
      <c r="I1006" t="s">
        <v>76</v>
      </c>
    </row>
    <row r="1007" spans="1:9" x14ac:dyDescent="0.35">
      <c r="A1007" t="s">
        <v>3</v>
      </c>
      <c r="B1007" t="s">
        <v>535</v>
      </c>
      <c r="C1007">
        <v>35</v>
      </c>
      <c r="D1007" t="s">
        <v>260</v>
      </c>
      <c r="E1007" t="s">
        <v>365</v>
      </c>
      <c r="F1007" t="s">
        <v>434</v>
      </c>
      <c r="G1007" t="s">
        <v>171</v>
      </c>
      <c r="H1007" t="s">
        <v>76</v>
      </c>
      <c r="I1007" t="s">
        <v>76</v>
      </c>
    </row>
    <row r="1008" spans="1:9" x14ac:dyDescent="0.35">
      <c r="A1008" t="s">
        <v>3</v>
      </c>
      <c r="B1008" t="s">
        <v>536</v>
      </c>
      <c r="C1008">
        <v>26</v>
      </c>
      <c r="D1008" t="s">
        <v>76</v>
      </c>
      <c r="E1008" t="s">
        <v>229</v>
      </c>
      <c r="F1008" t="s">
        <v>528</v>
      </c>
      <c r="G1008" t="s">
        <v>759</v>
      </c>
      <c r="H1008" t="s">
        <v>76</v>
      </c>
      <c r="I1008" t="s">
        <v>76</v>
      </c>
    </row>
    <row r="1009" spans="1:9" x14ac:dyDescent="0.35">
      <c r="A1009" t="s">
        <v>3</v>
      </c>
      <c r="B1009" t="s">
        <v>538</v>
      </c>
      <c r="C1009">
        <v>76</v>
      </c>
      <c r="D1009" t="s">
        <v>198</v>
      </c>
      <c r="E1009" t="s">
        <v>196</v>
      </c>
      <c r="F1009" t="s">
        <v>501</v>
      </c>
      <c r="G1009" t="s">
        <v>111</v>
      </c>
      <c r="H1009" t="s">
        <v>76</v>
      </c>
      <c r="I1009" t="s">
        <v>76</v>
      </c>
    </row>
    <row r="1010" spans="1:9" x14ac:dyDescent="0.35">
      <c r="A1010" t="s">
        <v>3</v>
      </c>
      <c r="B1010" t="s">
        <v>540</v>
      </c>
      <c r="C1010">
        <v>15</v>
      </c>
      <c r="D1010" t="s">
        <v>76</v>
      </c>
      <c r="E1010" t="s">
        <v>305</v>
      </c>
      <c r="F1010" t="s">
        <v>638</v>
      </c>
      <c r="G1010" t="s">
        <v>489</v>
      </c>
      <c r="H1010" t="s">
        <v>76</v>
      </c>
      <c r="I1010" t="s">
        <v>76</v>
      </c>
    </row>
    <row r="1011" spans="1:9" x14ac:dyDescent="0.35">
      <c r="A1011" t="s">
        <v>4</v>
      </c>
      <c r="B1011" t="s">
        <v>531</v>
      </c>
      <c r="C1011">
        <v>385</v>
      </c>
      <c r="D1011" t="s">
        <v>93</v>
      </c>
      <c r="E1011" t="s">
        <v>135</v>
      </c>
      <c r="F1011" t="s">
        <v>741</v>
      </c>
      <c r="G1011" t="s">
        <v>940</v>
      </c>
      <c r="H1011" t="s">
        <v>76</v>
      </c>
      <c r="I1011" t="s">
        <v>73</v>
      </c>
    </row>
    <row r="1012" spans="1:9" x14ac:dyDescent="0.35">
      <c r="A1012" t="s">
        <v>4</v>
      </c>
      <c r="B1012" t="s">
        <v>534</v>
      </c>
      <c r="C1012">
        <v>724</v>
      </c>
      <c r="D1012" t="s">
        <v>80</v>
      </c>
      <c r="E1012" t="s">
        <v>247</v>
      </c>
      <c r="F1012" t="s">
        <v>616</v>
      </c>
      <c r="G1012" t="s">
        <v>123</v>
      </c>
      <c r="H1012" t="s">
        <v>76</v>
      </c>
      <c r="I1012" t="s">
        <v>78</v>
      </c>
    </row>
    <row r="1013" spans="1:9" x14ac:dyDescent="0.35">
      <c r="A1013" t="s">
        <v>4</v>
      </c>
      <c r="B1013" t="s">
        <v>535</v>
      </c>
      <c r="C1013">
        <v>96</v>
      </c>
      <c r="D1013" t="s">
        <v>79</v>
      </c>
      <c r="E1013" t="s">
        <v>305</v>
      </c>
      <c r="F1013" t="s">
        <v>944</v>
      </c>
      <c r="G1013" t="s">
        <v>245</v>
      </c>
      <c r="H1013" t="s">
        <v>76</v>
      </c>
      <c r="I1013" t="s">
        <v>76</v>
      </c>
    </row>
    <row r="1014" spans="1:9" x14ac:dyDescent="0.35">
      <c r="A1014" t="s">
        <v>4</v>
      </c>
      <c r="B1014" t="s">
        <v>536</v>
      </c>
      <c r="C1014">
        <v>199</v>
      </c>
      <c r="D1014" t="s">
        <v>108</v>
      </c>
      <c r="E1014" t="s">
        <v>171</v>
      </c>
      <c r="F1014" t="s">
        <v>687</v>
      </c>
      <c r="G1014" t="s">
        <v>518</v>
      </c>
      <c r="H1014" t="s">
        <v>79</v>
      </c>
      <c r="I1014" t="s">
        <v>186</v>
      </c>
    </row>
    <row r="1015" spans="1:9" x14ac:dyDescent="0.35">
      <c r="A1015" t="s">
        <v>4</v>
      </c>
      <c r="B1015" t="s">
        <v>538</v>
      </c>
      <c r="C1015">
        <v>480</v>
      </c>
      <c r="D1015" t="s">
        <v>133</v>
      </c>
      <c r="E1015" t="s">
        <v>334</v>
      </c>
      <c r="F1015" t="s">
        <v>945</v>
      </c>
      <c r="G1015" t="s">
        <v>296</v>
      </c>
      <c r="H1015" t="s">
        <v>106</v>
      </c>
      <c r="I1015" t="s">
        <v>173</v>
      </c>
    </row>
    <row r="1016" spans="1:9" x14ac:dyDescent="0.35">
      <c r="A1016" t="s">
        <v>4</v>
      </c>
      <c r="B1016" t="s">
        <v>540</v>
      </c>
      <c r="C1016">
        <v>80</v>
      </c>
      <c r="D1016" t="s">
        <v>107</v>
      </c>
      <c r="E1016" t="s">
        <v>105</v>
      </c>
      <c r="F1016" t="s">
        <v>394</v>
      </c>
      <c r="G1016" t="s">
        <v>708</v>
      </c>
      <c r="H1016" t="s">
        <v>76</v>
      </c>
      <c r="I1016" t="s">
        <v>76</v>
      </c>
    </row>
    <row r="1017" spans="1:9" x14ac:dyDescent="0.35">
      <c r="A1017" t="s">
        <v>5</v>
      </c>
      <c r="B1017" t="s">
        <v>531</v>
      </c>
      <c r="C1017">
        <v>477</v>
      </c>
      <c r="D1017" t="s">
        <v>96</v>
      </c>
      <c r="E1017" t="s">
        <v>307</v>
      </c>
      <c r="F1017" t="s">
        <v>946</v>
      </c>
      <c r="G1017" t="s">
        <v>195</v>
      </c>
      <c r="H1017" t="s">
        <v>76</v>
      </c>
      <c r="I1017" t="s">
        <v>75</v>
      </c>
    </row>
    <row r="1018" spans="1:9" x14ac:dyDescent="0.35">
      <c r="A1018" t="s">
        <v>5</v>
      </c>
      <c r="B1018" t="s">
        <v>534</v>
      </c>
      <c r="C1018">
        <v>747</v>
      </c>
      <c r="D1018" t="s">
        <v>96</v>
      </c>
      <c r="E1018" t="s">
        <v>445</v>
      </c>
      <c r="F1018" t="s">
        <v>705</v>
      </c>
      <c r="G1018" t="s">
        <v>182</v>
      </c>
      <c r="H1018" t="s">
        <v>76</v>
      </c>
      <c r="I1018" t="s">
        <v>107</v>
      </c>
    </row>
    <row r="1019" spans="1:9" x14ac:dyDescent="0.35">
      <c r="A1019" t="s">
        <v>5</v>
      </c>
      <c r="B1019" t="s">
        <v>535</v>
      </c>
      <c r="C1019">
        <v>102</v>
      </c>
      <c r="D1019" t="s">
        <v>65</v>
      </c>
      <c r="E1019" t="s">
        <v>176</v>
      </c>
      <c r="F1019" t="s">
        <v>613</v>
      </c>
      <c r="G1019" t="s">
        <v>418</v>
      </c>
      <c r="H1019" t="s">
        <v>76</v>
      </c>
      <c r="I1019" t="s">
        <v>76</v>
      </c>
    </row>
    <row r="1020" spans="1:9" x14ac:dyDescent="0.35">
      <c r="A1020" t="s">
        <v>5</v>
      </c>
      <c r="B1020" t="s">
        <v>536</v>
      </c>
      <c r="C1020">
        <v>222</v>
      </c>
      <c r="D1020" t="s">
        <v>179</v>
      </c>
      <c r="E1020" t="s">
        <v>152</v>
      </c>
      <c r="F1020" t="s">
        <v>686</v>
      </c>
      <c r="G1020" t="s">
        <v>256</v>
      </c>
      <c r="H1020" t="s">
        <v>68</v>
      </c>
      <c r="I1020" t="s">
        <v>106</v>
      </c>
    </row>
    <row r="1021" spans="1:9" x14ac:dyDescent="0.35">
      <c r="A1021" t="s">
        <v>5</v>
      </c>
      <c r="B1021" t="s">
        <v>538</v>
      </c>
      <c r="C1021">
        <v>558</v>
      </c>
      <c r="D1021" t="s">
        <v>80</v>
      </c>
      <c r="E1021" t="s">
        <v>455</v>
      </c>
      <c r="F1021" t="s">
        <v>880</v>
      </c>
      <c r="G1021" t="s">
        <v>247</v>
      </c>
      <c r="H1021" t="s">
        <v>76</v>
      </c>
      <c r="I1021" t="s">
        <v>107</v>
      </c>
    </row>
    <row r="1022" spans="1:9" x14ac:dyDescent="0.35">
      <c r="A1022" t="s">
        <v>5</v>
      </c>
      <c r="B1022" t="s">
        <v>540</v>
      </c>
      <c r="C1022">
        <v>59</v>
      </c>
      <c r="D1022" t="s">
        <v>63</v>
      </c>
      <c r="E1022" t="s">
        <v>62</v>
      </c>
      <c r="F1022" t="s">
        <v>697</v>
      </c>
      <c r="G1022" t="s">
        <v>700</v>
      </c>
      <c r="H1022" t="s">
        <v>76</v>
      </c>
      <c r="I1022" t="s">
        <v>76</v>
      </c>
    </row>
    <row r="1023" spans="1:9" x14ac:dyDescent="0.35">
      <c r="A1023" t="s">
        <v>6</v>
      </c>
      <c r="B1023" t="s">
        <v>531</v>
      </c>
      <c r="C1023">
        <v>152</v>
      </c>
      <c r="D1023" t="s">
        <v>100</v>
      </c>
      <c r="E1023" t="s">
        <v>255</v>
      </c>
      <c r="F1023" t="s">
        <v>758</v>
      </c>
      <c r="G1023" t="s">
        <v>91</v>
      </c>
      <c r="H1023" t="s">
        <v>94</v>
      </c>
      <c r="I1023" t="s">
        <v>76</v>
      </c>
    </row>
    <row r="1024" spans="1:9" x14ac:dyDescent="0.35">
      <c r="A1024" t="s">
        <v>6</v>
      </c>
      <c r="B1024" t="s">
        <v>534</v>
      </c>
      <c r="C1024">
        <v>254</v>
      </c>
      <c r="D1024" t="s">
        <v>78</v>
      </c>
      <c r="E1024" t="s">
        <v>177</v>
      </c>
      <c r="F1024" t="s">
        <v>311</v>
      </c>
      <c r="G1024" t="s">
        <v>552</v>
      </c>
      <c r="H1024" t="s">
        <v>150</v>
      </c>
      <c r="I1024" t="s">
        <v>68</v>
      </c>
    </row>
    <row r="1025" spans="1:9" x14ac:dyDescent="0.35">
      <c r="A1025" t="s">
        <v>6</v>
      </c>
      <c r="B1025" t="s">
        <v>535</v>
      </c>
      <c r="C1025">
        <v>33</v>
      </c>
      <c r="D1025" t="s">
        <v>80</v>
      </c>
      <c r="E1025" t="s">
        <v>269</v>
      </c>
      <c r="F1025" t="s">
        <v>898</v>
      </c>
      <c r="G1025" t="s">
        <v>358</v>
      </c>
      <c r="H1025" t="s">
        <v>76</v>
      </c>
      <c r="I1025" t="s">
        <v>68</v>
      </c>
    </row>
    <row r="1026" spans="1:9" x14ac:dyDescent="0.35">
      <c r="A1026" t="s">
        <v>6</v>
      </c>
      <c r="B1026" t="s">
        <v>536</v>
      </c>
      <c r="C1026">
        <v>65</v>
      </c>
      <c r="D1026" t="s">
        <v>97</v>
      </c>
      <c r="E1026" t="s">
        <v>230</v>
      </c>
      <c r="F1026" t="s">
        <v>622</v>
      </c>
      <c r="G1026" t="s">
        <v>293</v>
      </c>
      <c r="H1026" t="s">
        <v>76</v>
      </c>
      <c r="I1026" t="s">
        <v>94</v>
      </c>
    </row>
    <row r="1027" spans="1:9" x14ac:dyDescent="0.35">
      <c r="A1027" t="s">
        <v>6</v>
      </c>
      <c r="B1027" t="s">
        <v>538</v>
      </c>
      <c r="C1027">
        <v>173</v>
      </c>
      <c r="D1027" t="s">
        <v>180</v>
      </c>
      <c r="E1027" t="s">
        <v>185</v>
      </c>
      <c r="F1027" t="s">
        <v>559</v>
      </c>
      <c r="G1027" t="s">
        <v>474</v>
      </c>
      <c r="H1027" t="s">
        <v>138</v>
      </c>
      <c r="I1027" t="s">
        <v>77</v>
      </c>
    </row>
    <row r="1028" spans="1:9" x14ac:dyDescent="0.35">
      <c r="A1028" t="s">
        <v>6</v>
      </c>
      <c r="B1028" t="s">
        <v>540</v>
      </c>
      <c r="C1028">
        <v>30</v>
      </c>
      <c r="D1028" t="s">
        <v>89</v>
      </c>
      <c r="E1028" t="s">
        <v>503</v>
      </c>
      <c r="F1028" t="s">
        <v>354</v>
      </c>
      <c r="G1028" t="s">
        <v>337</v>
      </c>
      <c r="H1028" t="s">
        <v>76</v>
      </c>
      <c r="I1028" t="s">
        <v>198</v>
      </c>
    </row>
    <row r="1029" spans="1:9" x14ac:dyDescent="0.35">
      <c r="A1029" t="s">
        <v>7</v>
      </c>
      <c r="B1029" t="s">
        <v>531</v>
      </c>
      <c r="C1029">
        <v>67</v>
      </c>
      <c r="D1029" t="s">
        <v>77</v>
      </c>
      <c r="E1029" t="s">
        <v>309</v>
      </c>
      <c r="F1029" t="s">
        <v>927</v>
      </c>
      <c r="G1029" t="s">
        <v>356</v>
      </c>
      <c r="H1029" t="s">
        <v>76</v>
      </c>
      <c r="I1029" t="s">
        <v>76</v>
      </c>
    </row>
    <row r="1030" spans="1:9" x14ac:dyDescent="0.35">
      <c r="A1030" t="s">
        <v>7</v>
      </c>
      <c r="B1030" t="s">
        <v>534</v>
      </c>
      <c r="C1030">
        <v>124</v>
      </c>
      <c r="D1030" t="s">
        <v>163</v>
      </c>
      <c r="E1030" t="s">
        <v>101</v>
      </c>
      <c r="F1030" t="s">
        <v>496</v>
      </c>
      <c r="G1030" t="s">
        <v>398</v>
      </c>
      <c r="H1030" t="s">
        <v>76</v>
      </c>
      <c r="I1030" t="s">
        <v>76</v>
      </c>
    </row>
    <row r="1031" spans="1:9" x14ac:dyDescent="0.35">
      <c r="A1031" t="s">
        <v>7</v>
      </c>
      <c r="B1031" t="s">
        <v>535</v>
      </c>
      <c r="C1031">
        <v>43</v>
      </c>
      <c r="D1031" t="s">
        <v>61</v>
      </c>
      <c r="E1031" t="s">
        <v>84</v>
      </c>
      <c r="F1031" t="s">
        <v>407</v>
      </c>
      <c r="G1031" t="s">
        <v>339</v>
      </c>
      <c r="H1031" t="s">
        <v>76</v>
      </c>
      <c r="I1031" t="s">
        <v>76</v>
      </c>
    </row>
    <row r="1032" spans="1:9" x14ac:dyDescent="0.35">
      <c r="A1032" t="s">
        <v>7</v>
      </c>
      <c r="B1032" t="s">
        <v>536</v>
      </c>
      <c r="C1032">
        <v>38</v>
      </c>
      <c r="D1032" t="s">
        <v>76</v>
      </c>
      <c r="E1032" t="s">
        <v>283</v>
      </c>
      <c r="F1032" t="s">
        <v>340</v>
      </c>
      <c r="G1032" t="s">
        <v>292</v>
      </c>
      <c r="H1032" t="s">
        <v>76</v>
      </c>
      <c r="I1032" t="s">
        <v>76</v>
      </c>
    </row>
    <row r="1033" spans="1:9" x14ac:dyDescent="0.35">
      <c r="A1033" t="s">
        <v>7</v>
      </c>
      <c r="B1033" t="s">
        <v>538</v>
      </c>
      <c r="C1033">
        <v>67</v>
      </c>
      <c r="D1033" t="s">
        <v>180</v>
      </c>
      <c r="E1033" t="s">
        <v>177</v>
      </c>
      <c r="F1033" t="s">
        <v>512</v>
      </c>
      <c r="G1033" t="s">
        <v>449</v>
      </c>
      <c r="H1033" t="s">
        <v>76</v>
      </c>
      <c r="I1033" t="s">
        <v>81</v>
      </c>
    </row>
    <row r="1034" spans="1:9" x14ac:dyDescent="0.35">
      <c r="A1034" t="s">
        <v>7</v>
      </c>
      <c r="B1034" t="s">
        <v>540</v>
      </c>
      <c r="C1034">
        <v>20</v>
      </c>
      <c r="D1034" t="s">
        <v>76</v>
      </c>
      <c r="E1034" t="s">
        <v>470</v>
      </c>
      <c r="F1034" t="s">
        <v>910</v>
      </c>
      <c r="G1034" t="s">
        <v>282</v>
      </c>
      <c r="H1034" t="s">
        <v>76</v>
      </c>
      <c r="I1034" t="s">
        <v>138</v>
      </c>
    </row>
    <row r="1035" spans="1:9" x14ac:dyDescent="0.35">
      <c r="A1035" t="s">
        <v>241</v>
      </c>
      <c r="B1035" t="s">
        <v>531</v>
      </c>
      <c r="C1035">
        <v>1135</v>
      </c>
      <c r="D1035" t="s">
        <v>122</v>
      </c>
      <c r="E1035" t="s">
        <v>61</v>
      </c>
      <c r="F1035" t="s">
        <v>758</v>
      </c>
      <c r="G1035" t="s">
        <v>321</v>
      </c>
      <c r="H1035" t="s">
        <v>73</v>
      </c>
      <c r="I1035" t="s">
        <v>106</v>
      </c>
    </row>
    <row r="1036" spans="1:9" x14ac:dyDescent="0.35">
      <c r="A1036" t="s">
        <v>241</v>
      </c>
      <c r="B1036" t="s">
        <v>534</v>
      </c>
      <c r="C1036">
        <v>1984</v>
      </c>
      <c r="D1036" t="s">
        <v>108</v>
      </c>
      <c r="E1036" t="s">
        <v>118</v>
      </c>
      <c r="F1036" t="s">
        <v>660</v>
      </c>
      <c r="G1036" t="s">
        <v>319</v>
      </c>
      <c r="H1036" t="s">
        <v>107</v>
      </c>
      <c r="I1036" t="s">
        <v>79</v>
      </c>
    </row>
    <row r="1037" spans="1:9" x14ac:dyDescent="0.35">
      <c r="A1037" t="s">
        <v>241</v>
      </c>
      <c r="B1037" t="s">
        <v>535</v>
      </c>
      <c r="C1037">
        <v>309</v>
      </c>
      <c r="D1037" t="s">
        <v>65</v>
      </c>
      <c r="E1037" t="s">
        <v>515</v>
      </c>
      <c r="F1037" t="s">
        <v>927</v>
      </c>
      <c r="G1037" t="s">
        <v>381</v>
      </c>
      <c r="H1037" t="s">
        <v>76</v>
      </c>
      <c r="I1037" t="s">
        <v>107</v>
      </c>
    </row>
    <row r="1038" spans="1:9" x14ac:dyDescent="0.35">
      <c r="A1038" t="s">
        <v>241</v>
      </c>
      <c r="B1038" t="s">
        <v>536</v>
      </c>
      <c r="C1038">
        <v>550</v>
      </c>
      <c r="D1038" t="s">
        <v>104</v>
      </c>
      <c r="E1038" t="s">
        <v>455</v>
      </c>
      <c r="F1038" t="s">
        <v>579</v>
      </c>
      <c r="G1038" t="s">
        <v>333</v>
      </c>
      <c r="H1038" t="s">
        <v>77</v>
      </c>
      <c r="I1038" t="s">
        <v>105</v>
      </c>
    </row>
    <row r="1039" spans="1:9" x14ac:dyDescent="0.35">
      <c r="A1039" t="s">
        <v>241</v>
      </c>
      <c r="B1039" t="s">
        <v>538</v>
      </c>
      <c r="C1039">
        <v>1354</v>
      </c>
      <c r="D1039" t="s">
        <v>108</v>
      </c>
      <c r="E1039" t="s">
        <v>148</v>
      </c>
      <c r="F1039" t="s">
        <v>728</v>
      </c>
      <c r="G1039" t="s">
        <v>393</v>
      </c>
      <c r="H1039" t="s">
        <v>106</v>
      </c>
      <c r="I1039" t="s">
        <v>72</v>
      </c>
    </row>
    <row r="1040" spans="1:9" x14ac:dyDescent="0.35">
      <c r="A1040" t="s">
        <v>241</v>
      </c>
      <c r="B1040" t="s">
        <v>540</v>
      </c>
      <c r="C1040">
        <v>204</v>
      </c>
      <c r="D1040" t="s">
        <v>94</v>
      </c>
      <c r="E1040" t="s">
        <v>134</v>
      </c>
      <c r="F1040" t="s">
        <v>141</v>
      </c>
      <c r="G1040" t="s">
        <v>420</v>
      </c>
      <c r="H1040" t="s">
        <v>76</v>
      </c>
      <c r="I1040" t="s">
        <v>79</v>
      </c>
    </row>
    <row r="1042" spans="1:9" x14ac:dyDescent="0.35">
      <c r="A1042" t="s">
        <v>947</v>
      </c>
    </row>
    <row r="1043" spans="1:9" x14ac:dyDescent="0.35">
      <c r="A1043" t="s">
        <v>14</v>
      </c>
      <c r="B1043" t="s">
        <v>565</v>
      </c>
      <c r="C1043" t="s">
        <v>2</v>
      </c>
      <c r="D1043" t="s">
        <v>929</v>
      </c>
      <c r="E1043" t="s">
        <v>930</v>
      </c>
      <c r="F1043" t="s">
        <v>931</v>
      </c>
      <c r="G1043" t="s">
        <v>932</v>
      </c>
      <c r="H1043" t="s">
        <v>933</v>
      </c>
      <c r="I1043" t="s">
        <v>50</v>
      </c>
    </row>
    <row r="1044" spans="1:9" x14ac:dyDescent="0.35">
      <c r="A1044" t="s">
        <v>3</v>
      </c>
      <c r="B1044" t="s">
        <v>566</v>
      </c>
      <c r="C1044">
        <v>122</v>
      </c>
      <c r="D1044" t="s">
        <v>239</v>
      </c>
      <c r="E1044" t="s">
        <v>372</v>
      </c>
      <c r="F1044" t="s">
        <v>472</v>
      </c>
      <c r="G1044" t="s">
        <v>453</v>
      </c>
      <c r="H1044" t="s">
        <v>76</v>
      </c>
      <c r="I1044" t="s">
        <v>76</v>
      </c>
    </row>
    <row r="1045" spans="1:9" x14ac:dyDescent="0.35">
      <c r="A1045" t="s">
        <v>3</v>
      </c>
      <c r="B1045" t="s">
        <v>569</v>
      </c>
      <c r="C1045">
        <v>95</v>
      </c>
      <c r="D1045" t="s">
        <v>103</v>
      </c>
      <c r="E1045" t="s">
        <v>320</v>
      </c>
      <c r="F1045" t="s">
        <v>673</v>
      </c>
      <c r="G1045" t="s">
        <v>394</v>
      </c>
      <c r="H1045" t="s">
        <v>76</v>
      </c>
      <c r="I1045" t="s">
        <v>76</v>
      </c>
    </row>
    <row r="1046" spans="1:9" x14ac:dyDescent="0.35">
      <c r="A1046" t="s">
        <v>3</v>
      </c>
      <c r="B1046" t="s">
        <v>570</v>
      </c>
      <c r="C1046">
        <v>7</v>
      </c>
      <c r="D1046" t="s">
        <v>76</v>
      </c>
      <c r="E1046" t="s">
        <v>253</v>
      </c>
      <c r="F1046" t="s">
        <v>424</v>
      </c>
      <c r="G1046" t="s">
        <v>577</v>
      </c>
      <c r="H1046" t="s">
        <v>76</v>
      </c>
      <c r="I1046" t="s">
        <v>76</v>
      </c>
    </row>
    <row r="1047" spans="1:9" x14ac:dyDescent="0.35">
      <c r="A1047" t="s">
        <v>3</v>
      </c>
      <c r="B1047" t="s">
        <v>571</v>
      </c>
      <c r="C1047">
        <v>65</v>
      </c>
      <c r="D1047" t="s">
        <v>76</v>
      </c>
      <c r="E1047" t="s">
        <v>413</v>
      </c>
      <c r="F1047" t="s">
        <v>675</v>
      </c>
      <c r="G1047" t="s">
        <v>374</v>
      </c>
      <c r="H1047" t="s">
        <v>76</v>
      </c>
      <c r="I1047" t="s">
        <v>76</v>
      </c>
    </row>
    <row r="1048" spans="1:9" x14ac:dyDescent="0.35">
      <c r="A1048" t="s">
        <v>3</v>
      </c>
      <c r="B1048" t="s">
        <v>572</v>
      </c>
      <c r="C1048">
        <v>43</v>
      </c>
      <c r="D1048" t="s">
        <v>161</v>
      </c>
      <c r="E1048" t="s">
        <v>278</v>
      </c>
      <c r="F1048" t="s">
        <v>556</v>
      </c>
      <c r="G1048" t="s">
        <v>649</v>
      </c>
      <c r="H1048" t="s">
        <v>76</v>
      </c>
      <c r="I1048" t="s">
        <v>76</v>
      </c>
    </row>
    <row r="1049" spans="1:9" x14ac:dyDescent="0.35">
      <c r="A1049" t="s">
        <v>3</v>
      </c>
      <c r="B1049" t="s">
        <v>573</v>
      </c>
      <c r="C1049">
        <v>9</v>
      </c>
      <c r="D1049" t="s">
        <v>76</v>
      </c>
      <c r="E1049" t="s">
        <v>233</v>
      </c>
      <c r="F1049" t="s">
        <v>587</v>
      </c>
      <c r="G1049" t="s">
        <v>579</v>
      </c>
      <c r="H1049" t="s">
        <v>76</v>
      </c>
      <c r="I1049" t="s">
        <v>76</v>
      </c>
    </row>
    <row r="1050" spans="1:9" x14ac:dyDescent="0.35">
      <c r="A1050" t="s">
        <v>4</v>
      </c>
      <c r="B1050" t="s">
        <v>566</v>
      </c>
      <c r="C1050">
        <v>184</v>
      </c>
      <c r="D1050" t="s">
        <v>106</v>
      </c>
      <c r="E1050" t="s">
        <v>165</v>
      </c>
      <c r="F1050" t="s">
        <v>652</v>
      </c>
      <c r="G1050" t="s">
        <v>183</v>
      </c>
      <c r="H1050" t="s">
        <v>94</v>
      </c>
      <c r="I1050" t="s">
        <v>76</v>
      </c>
    </row>
    <row r="1051" spans="1:9" x14ac:dyDescent="0.35">
      <c r="A1051" t="s">
        <v>4</v>
      </c>
      <c r="B1051" t="s">
        <v>569</v>
      </c>
      <c r="C1051">
        <v>917</v>
      </c>
      <c r="D1051" t="s">
        <v>104</v>
      </c>
      <c r="E1051" t="s">
        <v>227</v>
      </c>
      <c r="F1051" t="s">
        <v>667</v>
      </c>
      <c r="G1051" t="s">
        <v>301</v>
      </c>
      <c r="H1051" t="s">
        <v>73</v>
      </c>
      <c r="I1051" t="s">
        <v>76</v>
      </c>
    </row>
    <row r="1052" spans="1:9" x14ac:dyDescent="0.35">
      <c r="A1052" t="s">
        <v>4</v>
      </c>
      <c r="B1052" t="s">
        <v>570</v>
      </c>
      <c r="C1052">
        <v>104</v>
      </c>
      <c r="D1052" t="s">
        <v>73</v>
      </c>
      <c r="E1052" t="s">
        <v>177</v>
      </c>
      <c r="F1052" t="s">
        <v>873</v>
      </c>
      <c r="G1052" t="s">
        <v>333</v>
      </c>
      <c r="H1052" t="s">
        <v>72</v>
      </c>
      <c r="I1052" t="s">
        <v>76</v>
      </c>
    </row>
    <row r="1053" spans="1:9" x14ac:dyDescent="0.35">
      <c r="A1053" t="s">
        <v>4</v>
      </c>
      <c r="B1053" t="s">
        <v>571</v>
      </c>
      <c r="C1053">
        <v>116</v>
      </c>
      <c r="D1053" t="s">
        <v>175</v>
      </c>
      <c r="E1053" t="s">
        <v>326</v>
      </c>
      <c r="F1053" t="s">
        <v>243</v>
      </c>
      <c r="G1053" t="s">
        <v>775</v>
      </c>
      <c r="H1053" t="s">
        <v>93</v>
      </c>
      <c r="I1053" t="s">
        <v>76</v>
      </c>
    </row>
    <row r="1054" spans="1:9" x14ac:dyDescent="0.35">
      <c r="A1054" t="s">
        <v>4</v>
      </c>
      <c r="B1054" t="s">
        <v>572</v>
      </c>
      <c r="C1054">
        <v>565</v>
      </c>
      <c r="D1054" t="s">
        <v>142</v>
      </c>
      <c r="E1054" t="s">
        <v>207</v>
      </c>
      <c r="F1054" t="s">
        <v>627</v>
      </c>
      <c r="G1054" t="s">
        <v>212</v>
      </c>
      <c r="H1054" t="s">
        <v>71</v>
      </c>
      <c r="I1054" t="s">
        <v>71</v>
      </c>
    </row>
    <row r="1055" spans="1:9" x14ac:dyDescent="0.35">
      <c r="A1055" t="s">
        <v>4</v>
      </c>
      <c r="B1055" t="s">
        <v>573</v>
      </c>
      <c r="C1055">
        <v>78</v>
      </c>
      <c r="D1055" t="s">
        <v>78</v>
      </c>
      <c r="E1055" t="s">
        <v>184</v>
      </c>
      <c r="F1055" t="s">
        <v>311</v>
      </c>
      <c r="G1055" t="s">
        <v>245</v>
      </c>
      <c r="H1055" t="s">
        <v>87</v>
      </c>
      <c r="I1055" t="s">
        <v>76</v>
      </c>
    </row>
    <row r="1056" spans="1:9" x14ac:dyDescent="0.35">
      <c r="A1056" t="s">
        <v>5</v>
      </c>
      <c r="B1056" t="s">
        <v>566</v>
      </c>
      <c r="C1056">
        <v>76</v>
      </c>
      <c r="D1056" t="s">
        <v>94</v>
      </c>
      <c r="E1056" t="s">
        <v>502</v>
      </c>
      <c r="F1056" t="s">
        <v>942</v>
      </c>
      <c r="G1056" t="s">
        <v>235</v>
      </c>
      <c r="H1056" t="s">
        <v>107</v>
      </c>
      <c r="I1056" t="s">
        <v>76</v>
      </c>
    </row>
    <row r="1057" spans="1:9" x14ac:dyDescent="0.35">
      <c r="A1057" t="s">
        <v>5</v>
      </c>
      <c r="B1057" t="s">
        <v>569</v>
      </c>
      <c r="C1057">
        <v>1004</v>
      </c>
      <c r="D1057" t="s">
        <v>194</v>
      </c>
      <c r="E1057" t="s">
        <v>493</v>
      </c>
      <c r="F1057" t="s">
        <v>648</v>
      </c>
      <c r="G1057" t="s">
        <v>219</v>
      </c>
      <c r="H1057" t="s">
        <v>79</v>
      </c>
      <c r="I1057" t="s">
        <v>76</v>
      </c>
    </row>
    <row r="1058" spans="1:9" x14ac:dyDescent="0.35">
      <c r="A1058" t="s">
        <v>5</v>
      </c>
      <c r="B1058" t="s">
        <v>570</v>
      </c>
      <c r="C1058">
        <v>246</v>
      </c>
      <c r="D1058" t="s">
        <v>109</v>
      </c>
      <c r="E1058" t="s">
        <v>112</v>
      </c>
      <c r="F1058" t="s">
        <v>790</v>
      </c>
      <c r="G1058" t="s">
        <v>207</v>
      </c>
      <c r="H1058" t="s">
        <v>76</v>
      </c>
      <c r="I1058" t="s">
        <v>76</v>
      </c>
    </row>
    <row r="1059" spans="1:9" x14ac:dyDescent="0.35">
      <c r="A1059" t="s">
        <v>5</v>
      </c>
      <c r="B1059" t="s">
        <v>571</v>
      </c>
      <c r="C1059">
        <v>40</v>
      </c>
      <c r="D1059" t="s">
        <v>76</v>
      </c>
      <c r="E1059" t="s">
        <v>319</v>
      </c>
      <c r="F1059" t="s">
        <v>646</v>
      </c>
      <c r="G1059" t="s">
        <v>261</v>
      </c>
      <c r="H1059" t="s">
        <v>76</v>
      </c>
      <c r="I1059" t="s">
        <v>76</v>
      </c>
    </row>
    <row r="1060" spans="1:9" x14ac:dyDescent="0.35">
      <c r="A1060" t="s">
        <v>5</v>
      </c>
      <c r="B1060" t="s">
        <v>572</v>
      </c>
      <c r="C1060">
        <v>621</v>
      </c>
      <c r="D1060" t="s">
        <v>173</v>
      </c>
      <c r="E1060" t="s">
        <v>318</v>
      </c>
      <c r="F1060" t="s">
        <v>898</v>
      </c>
      <c r="G1060" t="s">
        <v>371</v>
      </c>
      <c r="H1060" t="s">
        <v>73</v>
      </c>
      <c r="I1060" t="s">
        <v>73</v>
      </c>
    </row>
    <row r="1061" spans="1:9" x14ac:dyDescent="0.35">
      <c r="A1061" t="s">
        <v>5</v>
      </c>
      <c r="B1061" t="s">
        <v>573</v>
      </c>
      <c r="C1061">
        <v>178</v>
      </c>
      <c r="D1061" t="s">
        <v>79</v>
      </c>
      <c r="E1061" t="s">
        <v>162</v>
      </c>
      <c r="F1061" t="s">
        <v>615</v>
      </c>
      <c r="G1061" t="s">
        <v>339</v>
      </c>
      <c r="H1061" t="s">
        <v>76</v>
      </c>
      <c r="I1061" t="s">
        <v>76</v>
      </c>
    </row>
    <row r="1062" spans="1:9" x14ac:dyDescent="0.35">
      <c r="A1062" t="s">
        <v>6</v>
      </c>
      <c r="B1062" t="s">
        <v>566</v>
      </c>
      <c r="C1062">
        <v>56</v>
      </c>
      <c r="D1062" t="s">
        <v>94</v>
      </c>
      <c r="E1062" t="s">
        <v>11</v>
      </c>
      <c r="F1062" t="s">
        <v>703</v>
      </c>
      <c r="G1062" t="s">
        <v>550</v>
      </c>
      <c r="H1062" t="s">
        <v>76</v>
      </c>
      <c r="I1062" t="s">
        <v>76</v>
      </c>
    </row>
    <row r="1063" spans="1:9" x14ac:dyDescent="0.35">
      <c r="A1063" t="s">
        <v>6</v>
      </c>
      <c r="B1063" t="s">
        <v>569</v>
      </c>
      <c r="C1063">
        <v>343</v>
      </c>
      <c r="D1063" t="s">
        <v>80</v>
      </c>
      <c r="E1063" t="s">
        <v>225</v>
      </c>
      <c r="F1063" t="s">
        <v>686</v>
      </c>
      <c r="G1063" t="s">
        <v>288</v>
      </c>
      <c r="H1063" t="s">
        <v>79</v>
      </c>
      <c r="I1063" t="s">
        <v>79</v>
      </c>
    </row>
    <row r="1064" spans="1:9" x14ac:dyDescent="0.35">
      <c r="A1064" t="s">
        <v>6</v>
      </c>
      <c r="B1064" t="s">
        <v>570</v>
      </c>
      <c r="C1064">
        <v>40</v>
      </c>
      <c r="D1064" t="s">
        <v>76</v>
      </c>
      <c r="E1064" t="s">
        <v>89</v>
      </c>
      <c r="F1064" t="s">
        <v>890</v>
      </c>
      <c r="G1064" t="s">
        <v>557</v>
      </c>
      <c r="H1064" t="s">
        <v>76</v>
      </c>
      <c r="I1064" t="s">
        <v>104</v>
      </c>
    </row>
    <row r="1065" spans="1:9" x14ac:dyDescent="0.35">
      <c r="A1065" t="s">
        <v>6</v>
      </c>
      <c r="B1065" t="s">
        <v>571</v>
      </c>
      <c r="C1065">
        <v>46</v>
      </c>
      <c r="D1065" t="s">
        <v>11</v>
      </c>
      <c r="E1065" t="s">
        <v>202</v>
      </c>
      <c r="F1065" t="s">
        <v>923</v>
      </c>
      <c r="G1065" t="s">
        <v>322</v>
      </c>
      <c r="H1065" t="s">
        <v>63</v>
      </c>
      <c r="I1065" t="s">
        <v>76</v>
      </c>
    </row>
    <row r="1066" spans="1:9" x14ac:dyDescent="0.35">
      <c r="A1066" t="s">
        <v>6</v>
      </c>
      <c r="B1066" t="s">
        <v>572</v>
      </c>
      <c r="C1066">
        <v>194</v>
      </c>
      <c r="D1066" t="s">
        <v>149</v>
      </c>
      <c r="E1066" t="s">
        <v>165</v>
      </c>
      <c r="F1066" t="s">
        <v>812</v>
      </c>
      <c r="G1066" t="s">
        <v>272</v>
      </c>
      <c r="H1066" t="s">
        <v>79</v>
      </c>
      <c r="I1066" t="s">
        <v>73</v>
      </c>
    </row>
    <row r="1067" spans="1:9" x14ac:dyDescent="0.35">
      <c r="A1067" t="s">
        <v>6</v>
      </c>
      <c r="B1067" t="s">
        <v>573</v>
      </c>
      <c r="C1067">
        <v>28</v>
      </c>
      <c r="D1067" t="s">
        <v>161</v>
      </c>
      <c r="E1067" t="s">
        <v>143</v>
      </c>
      <c r="F1067" t="s">
        <v>567</v>
      </c>
      <c r="G1067" t="s">
        <v>276</v>
      </c>
      <c r="H1067" t="s">
        <v>75</v>
      </c>
      <c r="I1067" t="s">
        <v>84</v>
      </c>
    </row>
    <row r="1068" spans="1:9" x14ac:dyDescent="0.35">
      <c r="A1068" t="s">
        <v>7</v>
      </c>
      <c r="B1068" t="s">
        <v>566</v>
      </c>
      <c r="C1068">
        <v>117</v>
      </c>
      <c r="D1068" t="s">
        <v>121</v>
      </c>
      <c r="E1068" t="s">
        <v>277</v>
      </c>
      <c r="F1068" t="s">
        <v>632</v>
      </c>
      <c r="G1068" t="s">
        <v>443</v>
      </c>
      <c r="H1068" t="s">
        <v>76</v>
      </c>
      <c r="I1068" t="s">
        <v>76</v>
      </c>
    </row>
    <row r="1069" spans="1:9" x14ac:dyDescent="0.35">
      <c r="A1069" t="s">
        <v>7</v>
      </c>
      <c r="B1069" t="s">
        <v>569</v>
      </c>
      <c r="C1069">
        <v>104</v>
      </c>
      <c r="D1069" t="s">
        <v>133</v>
      </c>
      <c r="E1069" t="s">
        <v>244</v>
      </c>
      <c r="F1069" t="s">
        <v>678</v>
      </c>
      <c r="G1069" t="s">
        <v>603</v>
      </c>
      <c r="H1069" t="s">
        <v>76</v>
      </c>
      <c r="I1069" t="s">
        <v>76</v>
      </c>
    </row>
    <row r="1070" spans="1:9" x14ac:dyDescent="0.35">
      <c r="A1070" t="s">
        <v>7</v>
      </c>
      <c r="B1070" t="s">
        <v>570</v>
      </c>
      <c r="C1070">
        <v>13</v>
      </c>
      <c r="D1070" t="s">
        <v>76</v>
      </c>
      <c r="E1070" t="s">
        <v>76</v>
      </c>
      <c r="F1070" t="s">
        <v>806</v>
      </c>
      <c r="G1070" t="s">
        <v>454</v>
      </c>
      <c r="H1070" t="s">
        <v>76</v>
      </c>
      <c r="I1070" t="s">
        <v>76</v>
      </c>
    </row>
    <row r="1071" spans="1:9" x14ac:dyDescent="0.35">
      <c r="A1071" t="s">
        <v>7</v>
      </c>
      <c r="B1071" t="s">
        <v>571</v>
      </c>
      <c r="C1071">
        <v>53</v>
      </c>
      <c r="D1071" t="s">
        <v>70</v>
      </c>
      <c r="E1071" t="s">
        <v>515</v>
      </c>
      <c r="F1071" t="s">
        <v>695</v>
      </c>
      <c r="G1071" t="s">
        <v>503</v>
      </c>
      <c r="H1071" t="s">
        <v>79</v>
      </c>
      <c r="I1071" t="s">
        <v>76</v>
      </c>
    </row>
    <row r="1072" spans="1:9" x14ac:dyDescent="0.35">
      <c r="A1072" t="s">
        <v>7</v>
      </c>
      <c r="B1072" t="s">
        <v>572</v>
      </c>
      <c r="C1072">
        <v>68</v>
      </c>
      <c r="D1072" t="s">
        <v>142</v>
      </c>
      <c r="E1072" t="s">
        <v>143</v>
      </c>
      <c r="F1072" t="s">
        <v>228</v>
      </c>
      <c r="G1072" t="s">
        <v>745</v>
      </c>
      <c r="H1072" t="s">
        <v>76</v>
      </c>
      <c r="I1072" t="s">
        <v>76</v>
      </c>
    </row>
    <row r="1073" spans="1:9" x14ac:dyDescent="0.35">
      <c r="A1073" t="s">
        <v>7</v>
      </c>
      <c r="B1073" t="s">
        <v>573</v>
      </c>
      <c r="C1073">
        <v>4</v>
      </c>
      <c r="D1073" t="s">
        <v>76</v>
      </c>
      <c r="E1073" t="s">
        <v>287</v>
      </c>
      <c r="F1073" t="s">
        <v>923</v>
      </c>
      <c r="G1073" t="s">
        <v>76</v>
      </c>
      <c r="H1073" t="s">
        <v>229</v>
      </c>
      <c r="I1073" t="s">
        <v>76</v>
      </c>
    </row>
    <row r="1074" spans="1:9" x14ac:dyDescent="0.35">
      <c r="A1074" t="s">
        <v>241</v>
      </c>
      <c r="B1074" t="s">
        <v>566</v>
      </c>
      <c r="C1074">
        <v>555</v>
      </c>
      <c r="D1074" t="s">
        <v>173</v>
      </c>
      <c r="E1074" t="s">
        <v>148</v>
      </c>
      <c r="F1074" t="s">
        <v>763</v>
      </c>
      <c r="G1074" t="s">
        <v>391</v>
      </c>
      <c r="H1074" t="s">
        <v>77</v>
      </c>
      <c r="I1074" t="s">
        <v>76</v>
      </c>
    </row>
    <row r="1075" spans="1:9" x14ac:dyDescent="0.35">
      <c r="A1075" t="s">
        <v>241</v>
      </c>
      <c r="B1075" t="s">
        <v>569</v>
      </c>
      <c r="C1075">
        <v>2463</v>
      </c>
      <c r="D1075" t="s">
        <v>108</v>
      </c>
      <c r="E1075" t="s">
        <v>220</v>
      </c>
      <c r="F1075" t="s">
        <v>741</v>
      </c>
      <c r="G1075" t="s">
        <v>316</v>
      </c>
      <c r="H1075" t="s">
        <v>106</v>
      </c>
      <c r="I1075" t="s">
        <v>107</v>
      </c>
    </row>
    <row r="1076" spans="1:9" x14ac:dyDescent="0.35">
      <c r="A1076" t="s">
        <v>241</v>
      </c>
      <c r="B1076" t="s">
        <v>570</v>
      </c>
      <c r="C1076">
        <v>410</v>
      </c>
      <c r="D1076" t="s">
        <v>55</v>
      </c>
      <c r="E1076" t="s">
        <v>188</v>
      </c>
      <c r="F1076" t="s">
        <v>778</v>
      </c>
      <c r="G1076" t="s">
        <v>338</v>
      </c>
      <c r="H1076" t="s">
        <v>71</v>
      </c>
      <c r="I1076" t="s">
        <v>106</v>
      </c>
    </row>
    <row r="1077" spans="1:9" x14ac:dyDescent="0.35">
      <c r="A1077" t="s">
        <v>241</v>
      </c>
      <c r="B1077" t="s">
        <v>571</v>
      </c>
      <c r="C1077">
        <v>320</v>
      </c>
      <c r="D1077" t="s">
        <v>65</v>
      </c>
      <c r="E1077" t="s">
        <v>320</v>
      </c>
      <c r="F1077" t="s">
        <v>380</v>
      </c>
      <c r="G1077" t="s">
        <v>310</v>
      </c>
      <c r="H1077" t="s">
        <v>105</v>
      </c>
      <c r="I1077" t="s">
        <v>76</v>
      </c>
    </row>
    <row r="1078" spans="1:9" x14ac:dyDescent="0.35">
      <c r="A1078" t="s">
        <v>241</v>
      </c>
      <c r="B1078" t="s">
        <v>572</v>
      </c>
      <c r="C1078">
        <v>1491</v>
      </c>
      <c r="D1078" t="s">
        <v>133</v>
      </c>
      <c r="E1078" t="s">
        <v>277</v>
      </c>
      <c r="F1078" t="s">
        <v>583</v>
      </c>
      <c r="G1078" t="s">
        <v>187</v>
      </c>
      <c r="H1078" t="s">
        <v>79</v>
      </c>
      <c r="I1078" t="s">
        <v>77</v>
      </c>
    </row>
    <row r="1079" spans="1:9" x14ac:dyDescent="0.35">
      <c r="A1079" t="s">
        <v>241</v>
      </c>
      <c r="B1079" t="s">
        <v>573</v>
      </c>
      <c r="C1079">
        <v>297</v>
      </c>
      <c r="D1079" t="s">
        <v>138</v>
      </c>
      <c r="E1079" t="s">
        <v>233</v>
      </c>
      <c r="F1079" t="s">
        <v>640</v>
      </c>
      <c r="G1079" t="s">
        <v>253</v>
      </c>
      <c r="H1079" t="s">
        <v>70</v>
      </c>
      <c r="I1079" t="s">
        <v>79</v>
      </c>
    </row>
    <row r="1081" spans="1:9" x14ac:dyDescent="0.35">
      <c r="A1081" t="s">
        <v>948</v>
      </c>
    </row>
    <row r="1082" spans="1:9" x14ac:dyDescent="0.35">
      <c r="A1082" t="s">
        <v>14</v>
      </c>
      <c r="B1082" t="s">
        <v>593</v>
      </c>
      <c r="C1082" t="s">
        <v>2</v>
      </c>
      <c r="D1082" t="s">
        <v>929</v>
      </c>
      <c r="E1082" t="s">
        <v>930</v>
      </c>
      <c r="F1082" t="s">
        <v>931</v>
      </c>
      <c r="G1082" t="s">
        <v>932</v>
      </c>
      <c r="H1082" t="s">
        <v>50</v>
      </c>
      <c r="I1082" t="s">
        <v>933</v>
      </c>
    </row>
    <row r="1083" spans="1:9" x14ac:dyDescent="0.35">
      <c r="A1083" t="s">
        <v>3</v>
      </c>
      <c r="B1083" t="s">
        <v>594</v>
      </c>
      <c r="C1083">
        <v>146</v>
      </c>
      <c r="D1083" t="s">
        <v>179</v>
      </c>
      <c r="E1083" t="s">
        <v>222</v>
      </c>
      <c r="F1083" t="s">
        <v>694</v>
      </c>
      <c r="G1083" t="s">
        <v>200</v>
      </c>
      <c r="H1083" t="s">
        <v>76</v>
      </c>
      <c r="I1083" t="s">
        <v>76</v>
      </c>
    </row>
    <row r="1084" spans="1:9" x14ac:dyDescent="0.35">
      <c r="A1084" t="s">
        <v>3</v>
      </c>
      <c r="B1084" t="s">
        <v>595</v>
      </c>
      <c r="C1084">
        <v>195</v>
      </c>
      <c r="D1084" t="s">
        <v>84</v>
      </c>
      <c r="E1084" t="s">
        <v>199</v>
      </c>
      <c r="F1084" t="s">
        <v>700</v>
      </c>
      <c r="G1084" t="s">
        <v>273</v>
      </c>
      <c r="H1084" t="s">
        <v>76</v>
      </c>
      <c r="I1084" t="s">
        <v>76</v>
      </c>
    </row>
    <row r="1085" spans="1:9" x14ac:dyDescent="0.35">
      <c r="A1085" t="s">
        <v>4</v>
      </c>
      <c r="B1085" t="s">
        <v>594</v>
      </c>
      <c r="C1085">
        <v>1052</v>
      </c>
      <c r="D1085" t="s">
        <v>133</v>
      </c>
      <c r="E1085" t="s">
        <v>156</v>
      </c>
      <c r="F1085" t="s">
        <v>621</v>
      </c>
      <c r="G1085" t="s">
        <v>556</v>
      </c>
      <c r="H1085" t="s">
        <v>76</v>
      </c>
      <c r="I1085" t="s">
        <v>107</v>
      </c>
    </row>
    <row r="1086" spans="1:9" x14ac:dyDescent="0.35">
      <c r="A1086" t="s">
        <v>4</v>
      </c>
      <c r="B1086" t="s">
        <v>595</v>
      </c>
      <c r="C1086">
        <v>912</v>
      </c>
      <c r="D1086" t="s">
        <v>80</v>
      </c>
      <c r="E1086" t="s">
        <v>166</v>
      </c>
      <c r="F1086" t="s">
        <v>533</v>
      </c>
      <c r="G1086" t="s">
        <v>271</v>
      </c>
      <c r="H1086" t="s">
        <v>73</v>
      </c>
      <c r="I1086" t="s">
        <v>55</v>
      </c>
    </row>
    <row r="1087" spans="1:9" x14ac:dyDescent="0.35">
      <c r="A1087" t="s">
        <v>5</v>
      </c>
      <c r="B1087" t="s">
        <v>594</v>
      </c>
      <c r="C1087">
        <v>841</v>
      </c>
      <c r="D1087" t="s">
        <v>74</v>
      </c>
      <c r="E1087" t="s">
        <v>61</v>
      </c>
      <c r="F1087" t="s">
        <v>551</v>
      </c>
      <c r="G1087" t="s">
        <v>582</v>
      </c>
      <c r="H1087" t="s">
        <v>73</v>
      </c>
      <c r="I1087" t="s">
        <v>77</v>
      </c>
    </row>
    <row r="1088" spans="1:9" x14ac:dyDescent="0.35">
      <c r="A1088" t="s">
        <v>5</v>
      </c>
      <c r="B1088" t="s">
        <v>595</v>
      </c>
      <c r="C1088">
        <v>1324</v>
      </c>
      <c r="D1088" t="s">
        <v>65</v>
      </c>
      <c r="E1088" t="s">
        <v>344</v>
      </c>
      <c r="F1088" t="s">
        <v>681</v>
      </c>
      <c r="G1088" t="s">
        <v>247</v>
      </c>
      <c r="H1088" t="s">
        <v>76</v>
      </c>
      <c r="I1088" t="s">
        <v>73</v>
      </c>
    </row>
    <row r="1089" spans="1:9" x14ac:dyDescent="0.35">
      <c r="A1089" t="s">
        <v>6</v>
      </c>
      <c r="B1089" t="s">
        <v>594</v>
      </c>
      <c r="C1089">
        <v>251</v>
      </c>
      <c r="D1089" t="s">
        <v>57</v>
      </c>
      <c r="E1089" t="s">
        <v>116</v>
      </c>
      <c r="F1089" t="s">
        <v>675</v>
      </c>
      <c r="G1089" t="s">
        <v>755</v>
      </c>
      <c r="H1089" t="s">
        <v>75</v>
      </c>
      <c r="I1089" t="s">
        <v>81</v>
      </c>
    </row>
    <row r="1090" spans="1:9" x14ac:dyDescent="0.35">
      <c r="A1090" t="s">
        <v>6</v>
      </c>
      <c r="B1090" t="s">
        <v>595</v>
      </c>
      <c r="C1090">
        <v>456</v>
      </c>
      <c r="D1090" t="s">
        <v>142</v>
      </c>
      <c r="E1090" t="s">
        <v>11</v>
      </c>
      <c r="F1090" t="s">
        <v>691</v>
      </c>
      <c r="G1090" t="s">
        <v>761</v>
      </c>
      <c r="H1090" t="s">
        <v>71</v>
      </c>
      <c r="I1090" t="s">
        <v>73</v>
      </c>
    </row>
    <row r="1091" spans="1:9" x14ac:dyDescent="0.35">
      <c r="A1091" t="s">
        <v>7</v>
      </c>
      <c r="B1091" t="s">
        <v>594</v>
      </c>
      <c r="C1091">
        <v>141</v>
      </c>
      <c r="D1091" t="s">
        <v>142</v>
      </c>
      <c r="E1091" t="s">
        <v>58</v>
      </c>
      <c r="F1091" t="s">
        <v>513</v>
      </c>
      <c r="G1091" t="s">
        <v>820</v>
      </c>
      <c r="H1091" t="s">
        <v>76</v>
      </c>
      <c r="I1091" t="s">
        <v>76</v>
      </c>
    </row>
    <row r="1092" spans="1:9" x14ac:dyDescent="0.35">
      <c r="A1092" t="s">
        <v>7</v>
      </c>
      <c r="B1092" t="s">
        <v>595</v>
      </c>
      <c r="C1092">
        <v>218</v>
      </c>
      <c r="D1092" t="s">
        <v>88</v>
      </c>
      <c r="E1092" t="s">
        <v>229</v>
      </c>
      <c r="F1092" t="s">
        <v>432</v>
      </c>
      <c r="G1092" t="s">
        <v>391</v>
      </c>
      <c r="H1092" t="s">
        <v>76</v>
      </c>
      <c r="I1092" t="s">
        <v>68</v>
      </c>
    </row>
    <row r="1093" spans="1:9" x14ac:dyDescent="0.35">
      <c r="A1093" t="s">
        <v>241</v>
      </c>
      <c r="B1093" t="s">
        <v>594</v>
      </c>
      <c r="C1093">
        <v>2431</v>
      </c>
      <c r="D1093" t="s">
        <v>133</v>
      </c>
      <c r="E1093" t="s">
        <v>205</v>
      </c>
      <c r="F1093" t="s">
        <v>949</v>
      </c>
      <c r="G1093" t="s">
        <v>475</v>
      </c>
      <c r="H1093" t="s">
        <v>73</v>
      </c>
      <c r="I1093" t="s">
        <v>106</v>
      </c>
    </row>
    <row r="1094" spans="1:9" x14ac:dyDescent="0.35">
      <c r="A1094" t="s">
        <v>241</v>
      </c>
      <c r="B1094" t="s">
        <v>595</v>
      </c>
      <c r="C1094">
        <v>3105</v>
      </c>
      <c r="D1094" t="s">
        <v>133</v>
      </c>
      <c r="E1094" t="s">
        <v>320</v>
      </c>
      <c r="F1094" t="s">
        <v>533</v>
      </c>
      <c r="G1094" t="s">
        <v>582</v>
      </c>
      <c r="H1094" t="s">
        <v>73</v>
      </c>
      <c r="I1094" t="s">
        <v>94</v>
      </c>
    </row>
    <row r="1096" spans="1:9" x14ac:dyDescent="0.35">
      <c r="A1096" t="s">
        <v>950</v>
      </c>
    </row>
    <row r="1097" spans="1:9" x14ac:dyDescent="0.35">
      <c r="A1097" t="s">
        <v>14</v>
      </c>
      <c r="B1097" t="s">
        <v>2</v>
      </c>
      <c r="C1097" t="s">
        <v>929</v>
      </c>
      <c r="D1097" t="s">
        <v>930</v>
      </c>
      <c r="E1097" t="s">
        <v>931</v>
      </c>
      <c r="F1097" t="s">
        <v>932</v>
      </c>
      <c r="G1097" t="s">
        <v>50</v>
      </c>
      <c r="H1097" t="s">
        <v>933</v>
      </c>
    </row>
    <row r="1098" spans="1:9" x14ac:dyDescent="0.35">
      <c r="A1098" t="s">
        <v>3</v>
      </c>
      <c r="B1098">
        <v>341</v>
      </c>
      <c r="C1098" t="s">
        <v>244</v>
      </c>
      <c r="D1098" t="s">
        <v>242</v>
      </c>
      <c r="E1098" t="s">
        <v>657</v>
      </c>
      <c r="F1098" t="s">
        <v>394</v>
      </c>
      <c r="G1098" t="s">
        <v>76</v>
      </c>
      <c r="H1098" t="s">
        <v>76</v>
      </c>
    </row>
    <row r="1099" spans="1:9" x14ac:dyDescent="0.35">
      <c r="A1099" t="s">
        <v>4</v>
      </c>
      <c r="B1099">
        <v>1964</v>
      </c>
      <c r="C1099" t="s">
        <v>93</v>
      </c>
      <c r="D1099" t="s">
        <v>352</v>
      </c>
      <c r="E1099" t="s">
        <v>472</v>
      </c>
      <c r="F1099" t="s">
        <v>333</v>
      </c>
      <c r="G1099" t="s">
        <v>73</v>
      </c>
      <c r="H1099" t="s">
        <v>138</v>
      </c>
    </row>
    <row r="1100" spans="1:9" x14ac:dyDescent="0.35">
      <c r="A1100" t="s">
        <v>5</v>
      </c>
      <c r="B1100">
        <v>2165</v>
      </c>
      <c r="C1100" t="s">
        <v>103</v>
      </c>
      <c r="D1100" t="s">
        <v>347</v>
      </c>
      <c r="E1100" t="s">
        <v>693</v>
      </c>
      <c r="F1100" t="s">
        <v>120</v>
      </c>
      <c r="G1100" t="s">
        <v>76</v>
      </c>
      <c r="H1100" t="s">
        <v>73</v>
      </c>
    </row>
    <row r="1101" spans="1:9" x14ac:dyDescent="0.35">
      <c r="A1101" t="s">
        <v>6</v>
      </c>
      <c r="B1101">
        <v>707</v>
      </c>
      <c r="C1101" t="s">
        <v>133</v>
      </c>
      <c r="D1101" t="s">
        <v>342</v>
      </c>
      <c r="E1101" t="s">
        <v>694</v>
      </c>
      <c r="F1101" t="s">
        <v>321</v>
      </c>
      <c r="G1101" t="s">
        <v>150</v>
      </c>
      <c r="H1101" t="s">
        <v>79</v>
      </c>
    </row>
    <row r="1102" spans="1:9" x14ac:dyDescent="0.35">
      <c r="A1102" t="s">
        <v>7</v>
      </c>
      <c r="B1102">
        <v>359</v>
      </c>
      <c r="C1102" t="s">
        <v>179</v>
      </c>
      <c r="D1102" t="s">
        <v>199</v>
      </c>
      <c r="E1102" t="s">
        <v>911</v>
      </c>
      <c r="F1102" t="s">
        <v>528</v>
      </c>
      <c r="G1102" t="s">
        <v>76</v>
      </c>
      <c r="H1102" t="s">
        <v>77</v>
      </c>
    </row>
    <row r="1103" spans="1:9" x14ac:dyDescent="0.35">
      <c r="A1103" t="s">
        <v>241</v>
      </c>
      <c r="B1103">
        <v>5536</v>
      </c>
      <c r="C1103" t="s">
        <v>133</v>
      </c>
      <c r="D1103" t="s">
        <v>229</v>
      </c>
      <c r="E1103" t="s">
        <v>694</v>
      </c>
      <c r="F1103" t="s">
        <v>306</v>
      </c>
      <c r="G1103" t="s">
        <v>73</v>
      </c>
      <c r="H1103" t="s">
        <v>71</v>
      </c>
    </row>
    <row r="1105" spans="1:15" x14ac:dyDescent="0.35">
      <c r="A1105" t="s">
        <v>951</v>
      </c>
    </row>
    <row r="1106" spans="1:15" x14ac:dyDescent="0.35">
      <c r="A1106" t="s">
        <v>14</v>
      </c>
      <c r="B1106" t="s">
        <v>15</v>
      </c>
      <c r="C1106" t="s">
        <v>2</v>
      </c>
      <c r="D1106" t="s">
        <v>952</v>
      </c>
      <c r="E1106" t="s">
        <v>953</v>
      </c>
      <c r="F1106" t="s">
        <v>954</v>
      </c>
      <c r="G1106" t="s">
        <v>955</v>
      </c>
      <c r="H1106" t="s">
        <v>956</v>
      </c>
      <c r="I1106" t="s">
        <v>957</v>
      </c>
      <c r="J1106" t="s">
        <v>958</v>
      </c>
      <c r="K1106" t="s">
        <v>959</v>
      </c>
      <c r="L1106" t="s">
        <v>960</v>
      </c>
      <c r="M1106" t="s">
        <v>961</v>
      </c>
      <c r="N1106" t="s">
        <v>50</v>
      </c>
      <c r="O1106" t="s">
        <v>609</v>
      </c>
    </row>
    <row r="1107" spans="1:15" x14ac:dyDescent="0.35">
      <c r="A1107" t="s">
        <v>3</v>
      </c>
      <c r="B1107" t="s">
        <v>52</v>
      </c>
      <c r="C1107">
        <v>4</v>
      </c>
      <c r="D1107" t="s">
        <v>76</v>
      </c>
      <c r="E1107" t="s">
        <v>125</v>
      </c>
      <c r="F1107" t="s">
        <v>732</v>
      </c>
      <c r="G1107" t="s">
        <v>272</v>
      </c>
      <c r="H1107" t="s">
        <v>272</v>
      </c>
      <c r="I1107" t="s">
        <v>169</v>
      </c>
      <c r="J1107" t="s">
        <v>76</v>
      </c>
      <c r="K1107" t="s">
        <v>76</v>
      </c>
      <c r="L1107" t="s">
        <v>76</v>
      </c>
      <c r="M1107" t="s">
        <v>76</v>
      </c>
      <c r="N1107" t="s">
        <v>76</v>
      </c>
      <c r="O1107" t="s">
        <v>76</v>
      </c>
    </row>
    <row r="1108" spans="1:15" x14ac:dyDescent="0.35">
      <c r="A1108" t="s">
        <v>3</v>
      </c>
      <c r="B1108" t="s">
        <v>83</v>
      </c>
      <c r="C1108">
        <v>12</v>
      </c>
      <c r="D1108" t="s">
        <v>376</v>
      </c>
      <c r="E1108" t="s">
        <v>501</v>
      </c>
      <c r="F1108" t="s">
        <v>449</v>
      </c>
      <c r="G1108" t="s">
        <v>165</v>
      </c>
      <c r="H1108" t="s">
        <v>253</v>
      </c>
      <c r="I1108" t="s">
        <v>291</v>
      </c>
      <c r="J1108" t="s">
        <v>76</v>
      </c>
      <c r="K1108" t="s">
        <v>76</v>
      </c>
      <c r="L1108" t="s">
        <v>76</v>
      </c>
      <c r="M1108" t="s">
        <v>76</v>
      </c>
      <c r="N1108" t="s">
        <v>519</v>
      </c>
      <c r="O1108" t="s">
        <v>76</v>
      </c>
    </row>
    <row r="1109" spans="1:15" x14ac:dyDescent="0.35">
      <c r="A1109" t="s">
        <v>3</v>
      </c>
      <c r="B1109" t="s">
        <v>50</v>
      </c>
      <c r="C1109">
        <v>2</v>
      </c>
      <c r="D1109" t="s">
        <v>76</v>
      </c>
      <c r="E1109" t="s">
        <v>395</v>
      </c>
      <c r="F1109" t="s">
        <v>76</v>
      </c>
      <c r="G1109" t="s">
        <v>76</v>
      </c>
      <c r="H1109" t="s">
        <v>76</v>
      </c>
      <c r="I1109" t="s">
        <v>76</v>
      </c>
      <c r="J1109" t="s">
        <v>76</v>
      </c>
      <c r="K1109" t="s">
        <v>76</v>
      </c>
      <c r="L1109" t="s">
        <v>76</v>
      </c>
      <c r="M1109" t="s">
        <v>76</v>
      </c>
      <c r="N1109" t="s">
        <v>76</v>
      </c>
      <c r="O1109" t="s">
        <v>76</v>
      </c>
    </row>
    <row r="1110" spans="1:15" x14ac:dyDescent="0.35">
      <c r="A1110" t="s">
        <v>4</v>
      </c>
      <c r="B1110" t="s">
        <v>52</v>
      </c>
      <c r="C1110">
        <v>30</v>
      </c>
      <c r="D1110" t="s">
        <v>393</v>
      </c>
      <c r="E1110" t="s">
        <v>890</v>
      </c>
      <c r="F1110" t="s">
        <v>550</v>
      </c>
      <c r="G1110" t="s">
        <v>252</v>
      </c>
      <c r="H1110" t="s">
        <v>79</v>
      </c>
      <c r="I1110" t="s">
        <v>280</v>
      </c>
      <c r="J1110" t="s">
        <v>68</v>
      </c>
      <c r="K1110" t="s">
        <v>589</v>
      </c>
      <c r="L1110" t="s">
        <v>76</v>
      </c>
      <c r="M1110" t="s">
        <v>677</v>
      </c>
      <c r="N1110" t="s">
        <v>76</v>
      </c>
      <c r="O1110" t="s">
        <v>240</v>
      </c>
    </row>
    <row r="1111" spans="1:15" x14ac:dyDescent="0.35">
      <c r="A1111" t="s">
        <v>4</v>
      </c>
      <c r="B1111" t="s">
        <v>83</v>
      </c>
      <c r="C1111">
        <v>50</v>
      </c>
      <c r="D1111" t="s">
        <v>646</v>
      </c>
      <c r="E1111" t="s">
        <v>734</v>
      </c>
      <c r="F1111" t="s">
        <v>678</v>
      </c>
      <c r="G1111" t="s">
        <v>174</v>
      </c>
      <c r="H1111" t="s">
        <v>226</v>
      </c>
      <c r="I1111" t="s">
        <v>321</v>
      </c>
      <c r="J1111" t="s">
        <v>213</v>
      </c>
      <c r="K1111" t="s">
        <v>165</v>
      </c>
      <c r="L1111" t="s">
        <v>76</v>
      </c>
      <c r="M1111" t="s">
        <v>346</v>
      </c>
      <c r="N1111" t="s">
        <v>76</v>
      </c>
      <c r="O1111" t="s">
        <v>231</v>
      </c>
    </row>
    <row r="1112" spans="1:15" x14ac:dyDescent="0.35">
      <c r="A1112" t="s">
        <v>4</v>
      </c>
      <c r="B1112" t="s">
        <v>50</v>
      </c>
      <c r="C1112">
        <v>5</v>
      </c>
      <c r="D1112" t="s">
        <v>447</v>
      </c>
      <c r="E1112" t="s">
        <v>840</v>
      </c>
      <c r="F1112" t="s">
        <v>273</v>
      </c>
      <c r="G1112" t="s">
        <v>76</v>
      </c>
      <c r="H1112" t="s">
        <v>76</v>
      </c>
      <c r="I1112" t="s">
        <v>238</v>
      </c>
      <c r="J1112" t="s">
        <v>238</v>
      </c>
      <c r="K1112" t="s">
        <v>76</v>
      </c>
      <c r="L1112" t="s">
        <v>238</v>
      </c>
      <c r="M1112" t="s">
        <v>238</v>
      </c>
      <c r="N1112" t="s">
        <v>76</v>
      </c>
      <c r="O1112" t="s">
        <v>76</v>
      </c>
    </row>
    <row r="1113" spans="1:15" x14ac:dyDescent="0.35">
      <c r="A1113" t="s">
        <v>5</v>
      </c>
      <c r="B1113" t="s">
        <v>52</v>
      </c>
      <c r="C1113">
        <v>51</v>
      </c>
      <c r="D1113" t="s">
        <v>91</v>
      </c>
      <c r="E1113" t="s">
        <v>962</v>
      </c>
      <c r="F1113" t="s">
        <v>259</v>
      </c>
      <c r="G1113" t="s">
        <v>142</v>
      </c>
      <c r="H1113" t="s">
        <v>255</v>
      </c>
      <c r="I1113" t="s">
        <v>526</v>
      </c>
      <c r="J1113" t="s">
        <v>152</v>
      </c>
      <c r="K1113" t="s">
        <v>137</v>
      </c>
      <c r="L1113" t="s">
        <v>162</v>
      </c>
      <c r="M1113" t="s">
        <v>225</v>
      </c>
      <c r="N1113" t="s">
        <v>88</v>
      </c>
      <c r="O1113" t="s">
        <v>76</v>
      </c>
    </row>
    <row r="1114" spans="1:15" x14ac:dyDescent="0.35">
      <c r="A1114" t="s">
        <v>5</v>
      </c>
      <c r="B1114" t="s">
        <v>83</v>
      </c>
      <c r="C1114">
        <v>77</v>
      </c>
      <c r="D1114" t="s">
        <v>172</v>
      </c>
      <c r="E1114" t="s">
        <v>568</v>
      </c>
      <c r="F1114" t="s">
        <v>560</v>
      </c>
      <c r="G1114" t="s">
        <v>239</v>
      </c>
      <c r="H1114" t="s">
        <v>77</v>
      </c>
      <c r="I1114" t="s">
        <v>168</v>
      </c>
      <c r="J1114" t="s">
        <v>112</v>
      </c>
      <c r="K1114" t="s">
        <v>96</v>
      </c>
      <c r="L1114" t="s">
        <v>142</v>
      </c>
      <c r="M1114" t="s">
        <v>103</v>
      </c>
      <c r="N1114" t="s">
        <v>71</v>
      </c>
      <c r="O1114" t="s">
        <v>466</v>
      </c>
    </row>
    <row r="1115" spans="1:15" x14ac:dyDescent="0.35">
      <c r="A1115" t="s">
        <v>5</v>
      </c>
      <c r="B1115" t="s">
        <v>50</v>
      </c>
      <c r="C1115">
        <v>8</v>
      </c>
      <c r="D1115" t="s">
        <v>291</v>
      </c>
      <c r="E1115" t="s">
        <v>963</v>
      </c>
      <c r="F1115" t="s">
        <v>964</v>
      </c>
      <c r="G1115" t="s">
        <v>416</v>
      </c>
      <c r="H1115" t="s">
        <v>88</v>
      </c>
      <c r="I1115" t="s">
        <v>114</v>
      </c>
      <c r="J1115" t="s">
        <v>76</v>
      </c>
      <c r="K1115" t="s">
        <v>416</v>
      </c>
      <c r="L1115" t="s">
        <v>76</v>
      </c>
      <c r="M1115" t="s">
        <v>202</v>
      </c>
      <c r="N1115" t="s">
        <v>76</v>
      </c>
      <c r="O1115" t="s">
        <v>76</v>
      </c>
    </row>
    <row r="1116" spans="1:15" x14ac:dyDescent="0.35">
      <c r="A1116" t="s">
        <v>6</v>
      </c>
      <c r="B1116" t="s">
        <v>52</v>
      </c>
      <c r="C1116">
        <v>10</v>
      </c>
      <c r="D1116" t="s">
        <v>965</v>
      </c>
      <c r="E1116" t="s">
        <v>759</v>
      </c>
      <c r="F1116" t="s">
        <v>691</v>
      </c>
      <c r="G1116" t="s">
        <v>474</v>
      </c>
      <c r="H1116" t="s">
        <v>158</v>
      </c>
      <c r="I1116" t="s">
        <v>474</v>
      </c>
      <c r="J1116" t="s">
        <v>88</v>
      </c>
      <c r="K1116" t="s">
        <v>173</v>
      </c>
      <c r="L1116" t="s">
        <v>88</v>
      </c>
      <c r="M1116" t="s">
        <v>88</v>
      </c>
      <c r="N1116" t="s">
        <v>76</v>
      </c>
      <c r="O1116" t="s">
        <v>545</v>
      </c>
    </row>
    <row r="1117" spans="1:15" x14ac:dyDescent="0.35">
      <c r="A1117" t="s">
        <v>6</v>
      </c>
      <c r="B1117" t="s">
        <v>83</v>
      </c>
      <c r="C1117">
        <v>37</v>
      </c>
      <c r="D1117" t="s">
        <v>498</v>
      </c>
      <c r="E1117" t="s">
        <v>732</v>
      </c>
      <c r="F1117" t="s">
        <v>450</v>
      </c>
      <c r="G1117" t="s">
        <v>137</v>
      </c>
      <c r="H1117" t="s">
        <v>307</v>
      </c>
      <c r="I1117" t="s">
        <v>418</v>
      </c>
      <c r="J1117" t="s">
        <v>240</v>
      </c>
      <c r="K1117" t="s">
        <v>102</v>
      </c>
      <c r="L1117" t="s">
        <v>194</v>
      </c>
      <c r="M1117" t="s">
        <v>581</v>
      </c>
      <c r="N1117" t="s">
        <v>76</v>
      </c>
      <c r="O1117" t="s">
        <v>76</v>
      </c>
    </row>
    <row r="1118" spans="1:15" x14ac:dyDescent="0.35">
      <c r="A1118" t="s">
        <v>6</v>
      </c>
      <c r="B1118" t="s">
        <v>50</v>
      </c>
      <c r="C1118">
        <v>10</v>
      </c>
      <c r="D1118" t="s">
        <v>756</v>
      </c>
      <c r="E1118" t="s">
        <v>563</v>
      </c>
      <c r="F1118" t="s">
        <v>563</v>
      </c>
      <c r="G1118" t="s">
        <v>237</v>
      </c>
      <c r="H1118" t="s">
        <v>620</v>
      </c>
      <c r="I1118" t="s">
        <v>143</v>
      </c>
      <c r="J1118" t="s">
        <v>286</v>
      </c>
      <c r="K1118" t="s">
        <v>76</v>
      </c>
      <c r="L1118" t="s">
        <v>168</v>
      </c>
      <c r="M1118" t="s">
        <v>156</v>
      </c>
      <c r="N1118" t="s">
        <v>76</v>
      </c>
      <c r="O1118" t="s">
        <v>163</v>
      </c>
    </row>
    <row r="1119" spans="1:15" x14ac:dyDescent="0.35">
      <c r="A1119" t="s">
        <v>7</v>
      </c>
      <c r="B1119" t="s">
        <v>52</v>
      </c>
      <c r="C1119">
        <v>1</v>
      </c>
      <c r="D1119" t="s">
        <v>76</v>
      </c>
      <c r="E1119" t="s">
        <v>395</v>
      </c>
      <c r="F1119" t="s">
        <v>76</v>
      </c>
      <c r="G1119" t="s">
        <v>76</v>
      </c>
      <c r="H1119" t="s">
        <v>76</v>
      </c>
      <c r="I1119" t="s">
        <v>76</v>
      </c>
      <c r="J1119" t="s">
        <v>76</v>
      </c>
      <c r="K1119" t="s">
        <v>76</v>
      </c>
      <c r="L1119" t="s">
        <v>76</v>
      </c>
      <c r="M1119" t="s">
        <v>76</v>
      </c>
      <c r="N1119" t="s">
        <v>76</v>
      </c>
      <c r="O1119" t="s">
        <v>76</v>
      </c>
    </row>
    <row r="1120" spans="1:15" x14ac:dyDescent="0.35">
      <c r="A1120" t="s">
        <v>7</v>
      </c>
      <c r="B1120" t="s">
        <v>83</v>
      </c>
      <c r="C1120">
        <v>13</v>
      </c>
      <c r="D1120" t="s">
        <v>431</v>
      </c>
      <c r="E1120" t="s">
        <v>679</v>
      </c>
      <c r="F1120" t="s">
        <v>292</v>
      </c>
      <c r="G1120" t="s">
        <v>292</v>
      </c>
      <c r="H1120" t="s">
        <v>192</v>
      </c>
      <c r="I1120" t="s">
        <v>76</v>
      </c>
      <c r="J1120" t="s">
        <v>76</v>
      </c>
      <c r="K1120" t="s">
        <v>280</v>
      </c>
      <c r="L1120" t="s">
        <v>76</v>
      </c>
      <c r="M1120" t="s">
        <v>127</v>
      </c>
      <c r="N1120" t="s">
        <v>76</v>
      </c>
      <c r="O1120" t="s">
        <v>72</v>
      </c>
    </row>
    <row r="1121" spans="1:15" x14ac:dyDescent="0.35">
      <c r="A1121" t="s">
        <v>7</v>
      </c>
      <c r="B1121" t="s">
        <v>50</v>
      </c>
      <c r="C1121">
        <v>3</v>
      </c>
      <c r="D1121" t="s">
        <v>733</v>
      </c>
      <c r="E1121" t="s">
        <v>334</v>
      </c>
      <c r="F1121" t="s">
        <v>395</v>
      </c>
      <c r="G1121" t="s">
        <v>733</v>
      </c>
      <c r="H1121" t="s">
        <v>76</v>
      </c>
      <c r="I1121" t="s">
        <v>76</v>
      </c>
      <c r="J1121" t="s">
        <v>112</v>
      </c>
      <c r="K1121" t="s">
        <v>76</v>
      </c>
      <c r="L1121" t="s">
        <v>76</v>
      </c>
      <c r="M1121" t="s">
        <v>112</v>
      </c>
      <c r="N1121" t="s">
        <v>76</v>
      </c>
      <c r="O1121" t="s">
        <v>76</v>
      </c>
    </row>
    <row r="1122" spans="1:15" x14ac:dyDescent="0.35">
      <c r="A1122" t="s">
        <v>241</v>
      </c>
      <c r="B1122" t="s">
        <v>52</v>
      </c>
      <c r="C1122">
        <v>96</v>
      </c>
      <c r="D1122" t="s">
        <v>775</v>
      </c>
      <c r="E1122" t="s">
        <v>665</v>
      </c>
      <c r="F1122" t="s">
        <v>457</v>
      </c>
      <c r="G1122" t="s">
        <v>276</v>
      </c>
      <c r="H1122" t="s">
        <v>53</v>
      </c>
      <c r="I1122" t="s">
        <v>447</v>
      </c>
      <c r="J1122" t="s">
        <v>89</v>
      </c>
      <c r="K1122" t="s">
        <v>252</v>
      </c>
      <c r="L1122" t="s">
        <v>179</v>
      </c>
      <c r="M1122" t="s">
        <v>452</v>
      </c>
      <c r="N1122" t="s">
        <v>105</v>
      </c>
      <c r="O1122" t="s">
        <v>204</v>
      </c>
    </row>
    <row r="1123" spans="1:15" x14ac:dyDescent="0.35">
      <c r="A1123" t="s">
        <v>241</v>
      </c>
      <c r="B1123" t="s">
        <v>83</v>
      </c>
      <c r="C1123">
        <v>189</v>
      </c>
      <c r="D1123" t="s">
        <v>178</v>
      </c>
      <c r="E1123" t="s">
        <v>643</v>
      </c>
      <c r="F1123" t="s">
        <v>629</v>
      </c>
      <c r="G1123" t="s">
        <v>227</v>
      </c>
      <c r="H1123" t="s">
        <v>185</v>
      </c>
      <c r="I1123" t="s">
        <v>152</v>
      </c>
      <c r="J1123" t="s">
        <v>237</v>
      </c>
      <c r="K1123" t="s">
        <v>157</v>
      </c>
      <c r="L1123" t="s">
        <v>94</v>
      </c>
      <c r="M1123" t="s">
        <v>339</v>
      </c>
      <c r="N1123" t="s">
        <v>74</v>
      </c>
      <c r="O1123" t="s">
        <v>386</v>
      </c>
    </row>
    <row r="1124" spans="1:15" x14ac:dyDescent="0.35">
      <c r="A1124" t="s">
        <v>241</v>
      </c>
      <c r="B1124" t="s">
        <v>50</v>
      </c>
      <c r="C1124">
        <v>28</v>
      </c>
      <c r="D1124" t="s">
        <v>482</v>
      </c>
      <c r="E1124" t="s">
        <v>898</v>
      </c>
      <c r="F1124" t="s">
        <v>873</v>
      </c>
      <c r="G1124" t="s">
        <v>511</v>
      </c>
      <c r="H1124" t="s">
        <v>69</v>
      </c>
      <c r="I1124" t="s">
        <v>67</v>
      </c>
      <c r="J1124" t="s">
        <v>181</v>
      </c>
      <c r="K1124" t="s">
        <v>173</v>
      </c>
      <c r="L1124" t="s">
        <v>86</v>
      </c>
      <c r="M1124" t="s">
        <v>58</v>
      </c>
      <c r="N1124" t="s">
        <v>76</v>
      </c>
      <c r="O1124" t="s">
        <v>94</v>
      </c>
    </row>
    <row r="1126" spans="1:15" x14ac:dyDescent="0.35">
      <c r="A1126" t="s">
        <v>966</v>
      </c>
    </row>
    <row r="1127" spans="1:15" x14ac:dyDescent="0.35">
      <c r="A1127" t="s">
        <v>14</v>
      </c>
      <c r="B1127" t="s">
        <v>266</v>
      </c>
      <c r="C1127" t="s">
        <v>2</v>
      </c>
      <c r="D1127" t="s">
        <v>952</v>
      </c>
      <c r="E1127" t="s">
        <v>953</v>
      </c>
      <c r="F1127" t="s">
        <v>954</v>
      </c>
      <c r="G1127" t="s">
        <v>955</v>
      </c>
      <c r="H1127" t="s">
        <v>956</v>
      </c>
      <c r="I1127" t="s">
        <v>957</v>
      </c>
      <c r="J1127" t="s">
        <v>958</v>
      </c>
      <c r="K1127" t="s">
        <v>959</v>
      </c>
      <c r="L1127" t="s">
        <v>960</v>
      </c>
      <c r="M1127" t="s">
        <v>961</v>
      </c>
      <c r="N1127" t="s">
        <v>50</v>
      </c>
      <c r="O1127" t="s">
        <v>609</v>
      </c>
    </row>
    <row r="1128" spans="1:15" x14ac:dyDescent="0.35">
      <c r="A1128" t="s">
        <v>3</v>
      </c>
      <c r="B1128" t="s">
        <v>267</v>
      </c>
      <c r="C1128">
        <v>14</v>
      </c>
      <c r="D1128" t="s">
        <v>203</v>
      </c>
      <c r="E1128" t="s">
        <v>583</v>
      </c>
      <c r="F1128" t="s">
        <v>629</v>
      </c>
      <c r="G1128" t="s">
        <v>196</v>
      </c>
      <c r="H1128" t="s">
        <v>329</v>
      </c>
      <c r="I1128" t="s">
        <v>550</v>
      </c>
      <c r="J1128" t="s">
        <v>76</v>
      </c>
      <c r="K1128" t="s">
        <v>76</v>
      </c>
      <c r="L1128" t="s">
        <v>76</v>
      </c>
      <c r="M1128" t="s">
        <v>76</v>
      </c>
      <c r="N1128" t="s">
        <v>76</v>
      </c>
      <c r="O1128" t="s">
        <v>76</v>
      </c>
    </row>
    <row r="1129" spans="1:15" x14ac:dyDescent="0.35">
      <c r="A1129" t="s">
        <v>3</v>
      </c>
      <c r="B1129" t="s">
        <v>279</v>
      </c>
      <c r="C1129">
        <v>4</v>
      </c>
      <c r="D1129" t="s">
        <v>76</v>
      </c>
      <c r="E1129" t="s">
        <v>694</v>
      </c>
      <c r="F1129" t="s">
        <v>76</v>
      </c>
      <c r="G1129" t="s">
        <v>76</v>
      </c>
      <c r="H1129" t="s">
        <v>76</v>
      </c>
      <c r="I1129" t="s">
        <v>355</v>
      </c>
      <c r="J1129" t="s">
        <v>76</v>
      </c>
      <c r="K1129" t="s">
        <v>76</v>
      </c>
      <c r="L1129" t="s">
        <v>76</v>
      </c>
      <c r="M1129" t="s">
        <v>76</v>
      </c>
      <c r="N1129" t="s">
        <v>141</v>
      </c>
      <c r="O1129" t="s">
        <v>76</v>
      </c>
    </row>
    <row r="1130" spans="1:15" x14ac:dyDescent="0.35">
      <c r="A1130" t="s">
        <v>4</v>
      </c>
      <c r="B1130" t="s">
        <v>267</v>
      </c>
      <c r="C1130">
        <v>14</v>
      </c>
      <c r="D1130" t="s">
        <v>375</v>
      </c>
      <c r="E1130" t="s">
        <v>520</v>
      </c>
      <c r="F1130" t="s">
        <v>922</v>
      </c>
      <c r="G1130" t="s">
        <v>752</v>
      </c>
      <c r="H1130" t="s">
        <v>76</v>
      </c>
      <c r="I1130" t="s">
        <v>942</v>
      </c>
      <c r="J1130" t="s">
        <v>358</v>
      </c>
      <c r="K1130" t="s">
        <v>213</v>
      </c>
      <c r="L1130" t="s">
        <v>76</v>
      </c>
      <c r="M1130" t="s">
        <v>661</v>
      </c>
      <c r="N1130" t="s">
        <v>76</v>
      </c>
      <c r="O1130" t="s">
        <v>76</v>
      </c>
    </row>
    <row r="1131" spans="1:15" x14ac:dyDescent="0.35">
      <c r="A1131" t="s">
        <v>4</v>
      </c>
      <c r="B1131" t="s">
        <v>279</v>
      </c>
      <c r="C1131">
        <v>62</v>
      </c>
      <c r="D1131" t="s">
        <v>752</v>
      </c>
      <c r="E1131" t="s">
        <v>967</v>
      </c>
      <c r="F1131" t="s">
        <v>394</v>
      </c>
      <c r="G1131" t="s">
        <v>92</v>
      </c>
      <c r="H1131" t="s">
        <v>210</v>
      </c>
      <c r="I1131" t="s">
        <v>188</v>
      </c>
      <c r="J1131" t="s">
        <v>138</v>
      </c>
      <c r="K1131" t="s">
        <v>102</v>
      </c>
      <c r="L1131" t="s">
        <v>106</v>
      </c>
      <c r="M1131" t="s">
        <v>254</v>
      </c>
      <c r="N1131" t="s">
        <v>76</v>
      </c>
      <c r="O1131" t="s">
        <v>184</v>
      </c>
    </row>
    <row r="1132" spans="1:15" x14ac:dyDescent="0.35">
      <c r="A1132" t="s">
        <v>4</v>
      </c>
      <c r="B1132" t="s">
        <v>285</v>
      </c>
      <c r="C1132">
        <v>9</v>
      </c>
      <c r="D1132" t="s">
        <v>340</v>
      </c>
      <c r="E1132" t="s">
        <v>968</v>
      </c>
      <c r="F1132" t="s">
        <v>482</v>
      </c>
      <c r="G1132" t="s">
        <v>447</v>
      </c>
      <c r="H1132" t="s">
        <v>68</v>
      </c>
      <c r="I1132" t="s">
        <v>447</v>
      </c>
      <c r="J1132" t="s">
        <v>76</v>
      </c>
      <c r="K1132" t="s">
        <v>660</v>
      </c>
      <c r="L1132" t="s">
        <v>76</v>
      </c>
      <c r="M1132" t="s">
        <v>639</v>
      </c>
      <c r="N1132" t="s">
        <v>76</v>
      </c>
      <c r="O1132" t="s">
        <v>76</v>
      </c>
    </row>
    <row r="1133" spans="1:15" x14ac:dyDescent="0.35">
      <c r="A1133" t="s">
        <v>5</v>
      </c>
      <c r="B1133" t="s">
        <v>267</v>
      </c>
      <c r="C1133">
        <v>5</v>
      </c>
      <c r="D1133" t="s">
        <v>76</v>
      </c>
      <c r="E1133" t="s">
        <v>635</v>
      </c>
      <c r="F1133" t="s">
        <v>526</v>
      </c>
      <c r="G1133" t="s">
        <v>76</v>
      </c>
      <c r="H1133" t="s">
        <v>147</v>
      </c>
      <c r="I1133" t="s">
        <v>76</v>
      </c>
      <c r="J1133" t="s">
        <v>76</v>
      </c>
      <c r="K1133" t="s">
        <v>132</v>
      </c>
      <c r="L1133" t="s">
        <v>76</v>
      </c>
      <c r="M1133" t="s">
        <v>455</v>
      </c>
      <c r="N1133" t="s">
        <v>76</v>
      </c>
      <c r="O1133" t="s">
        <v>76</v>
      </c>
    </row>
    <row r="1134" spans="1:15" x14ac:dyDescent="0.35">
      <c r="A1134" t="s">
        <v>5</v>
      </c>
      <c r="B1134" t="s">
        <v>279</v>
      </c>
      <c r="C1134">
        <v>118</v>
      </c>
      <c r="D1134" t="s">
        <v>556</v>
      </c>
      <c r="E1134" t="s">
        <v>760</v>
      </c>
      <c r="F1134" t="s">
        <v>406</v>
      </c>
      <c r="G1134" t="s">
        <v>231</v>
      </c>
      <c r="H1134" t="s">
        <v>194</v>
      </c>
      <c r="I1134" t="s">
        <v>140</v>
      </c>
      <c r="J1134" t="s">
        <v>156</v>
      </c>
      <c r="K1134" t="s">
        <v>87</v>
      </c>
      <c r="L1134" t="s">
        <v>161</v>
      </c>
      <c r="M1134" t="s">
        <v>204</v>
      </c>
      <c r="N1134" t="s">
        <v>55</v>
      </c>
      <c r="O1134" t="s">
        <v>76</v>
      </c>
    </row>
    <row r="1135" spans="1:15" x14ac:dyDescent="0.35">
      <c r="A1135" t="s">
        <v>5</v>
      </c>
      <c r="B1135" t="s">
        <v>285</v>
      </c>
      <c r="C1135">
        <v>13</v>
      </c>
      <c r="D1135" t="s">
        <v>67</v>
      </c>
      <c r="E1135" t="s">
        <v>467</v>
      </c>
      <c r="F1135" t="s">
        <v>969</v>
      </c>
      <c r="G1135" t="s">
        <v>76</v>
      </c>
      <c r="H1135" t="s">
        <v>76</v>
      </c>
      <c r="I1135" t="s">
        <v>238</v>
      </c>
      <c r="J1135" t="s">
        <v>102</v>
      </c>
      <c r="K1135" t="s">
        <v>133</v>
      </c>
      <c r="L1135" t="s">
        <v>149</v>
      </c>
      <c r="M1135" t="s">
        <v>72</v>
      </c>
      <c r="N1135" t="s">
        <v>72</v>
      </c>
      <c r="O1135" t="s">
        <v>483</v>
      </c>
    </row>
    <row r="1136" spans="1:15" x14ac:dyDescent="0.35">
      <c r="A1136" t="s">
        <v>6</v>
      </c>
      <c r="B1136" t="s">
        <v>267</v>
      </c>
      <c r="C1136">
        <v>13</v>
      </c>
      <c r="D1136" t="s">
        <v>12</v>
      </c>
      <c r="E1136" t="s">
        <v>457</v>
      </c>
      <c r="F1136" t="s">
        <v>178</v>
      </c>
      <c r="G1136" t="s">
        <v>216</v>
      </c>
      <c r="H1136" t="s">
        <v>332</v>
      </c>
      <c r="I1136" t="s">
        <v>220</v>
      </c>
      <c r="J1136" t="s">
        <v>88</v>
      </c>
      <c r="K1136" t="s">
        <v>76</v>
      </c>
      <c r="L1136" t="s">
        <v>84</v>
      </c>
      <c r="M1136" t="s">
        <v>676</v>
      </c>
      <c r="N1136" t="s">
        <v>76</v>
      </c>
      <c r="O1136" t="s">
        <v>55</v>
      </c>
    </row>
    <row r="1137" spans="1:15" x14ac:dyDescent="0.35">
      <c r="A1137" t="s">
        <v>6</v>
      </c>
      <c r="B1137" t="s">
        <v>279</v>
      </c>
      <c r="C1137">
        <v>41</v>
      </c>
      <c r="D1137" t="s">
        <v>742</v>
      </c>
      <c r="E1137" t="s">
        <v>729</v>
      </c>
      <c r="F1137" t="s">
        <v>407</v>
      </c>
      <c r="G1137" t="s">
        <v>171</v>
      </c>
      <c r="H1137" t="s">
        <v>82</v>
      </c>
      <c r="I1137" t="s">
        <v>499</v>
      </c>
      <c r="J1137" t="s">
        <v>249</v>
      </c>
      <c r="K1137" t="s">
        <v>176</v>
      </c>
      <c r="L1137" t="s">
        <v>211</v>
      </c>
      <c r="M1137" t="s">
        <v>307</v>
      </c>
      <c r="N1137" t="s">
        <v>76</v>
      </c>
      <c r="O1137" t="s">
        <v>94</v>
      </c>
    </row>
    <row r="1138" spans="1:15" x14ac:dyDescent="0.35">
      <c r="A1138" t="s">
        <v>6</v>
      </c>
      <c r="B1138" t="s">
        <v>285</v>
      </c>
      <c r="C1138">
        <v>3</v>
      </c>
      <c r="D1138" t="s">
        <v>970</v>
      </c>
      <c r="E1138" t="s">
        <v>372</v>
      </c>
      <c r="F1138" t="s">
        <v>76</v>
      </c>
      <c r="G1138" t="s">
        <v>76</v>
      </c>
      <c r="H1138" t="s">
        <v>76</v>
      </c>
      <c r="I1138" t="s">
        <v>293</v>
      </c>
      <c r="J1138" t="s">
        <v>76</v>
      </c>
      <c r="K1138" t="s">
        <v>76</v>
      </c>
      <c r="L1138" t="s">
        <v>76</v>
      </c>
      <c r="M1138" t="s">
        <v>372</v>
      </c>
      <c r="N1138" t="s">
        <v>76</v>
      </c>
      <c r="O1138" t="s">
        <v>971</v>
      </c>
    </row>
    <row r="1139" spans="1:15" x14ac:dyDescent="0.35">
      <c r="A1139" t="s">
        <v>7</v>
      </c>
      <c r="B1139" t="s">
        <v>267</v>
      </c>
      <c r="C1139">
        <v>11</v>
      </c>
      <c r="D1139" t="s">
        <v>859</v>
      </c>
      <c r="E1139" t="s">
        <v>480</v>
      </c>
      <c r="F1139" t="s">
        <v>801</v>
      </c>
      <c r="G1139" t="s">
        <v>889</v>
      </c>
      <c r="H1139" t="s">
        <v>207</v>
      </c>
      <c r="I1139" t="s">
        <v>76</v>
      </c>
      <c r="J1139" t="s">
        <v>173</v>
      </c>
      <c r="K1139" t="s">
        <v>260</v>
      </c>
      <c r="L1139" t="s">
        <v>76</v>
      </c>
      <c r="M1139" t="s">
        <v>253</v>
      </c>
      <c r="N1139" t="s">
        <v>76</v>
      </c>
      <c r="O1139" t="s">
        <v>76</v>
      </c>
    </row>
    <row r="1140" spans="1:15" x14ac:dyDescent="0.35">
      <c r="A1140" t="s">
        <v>7</v>
      </c>
      <c r="B1140" t="s">
        <v>279</v>
      </c>
      <c r="C1140">
        <v>6</v>
      </c>
      <c r="D1140" t="s">
        <v>577</v>
      </c>
      <c r="E1140" t="s">
        <v>622</v>
      </c>
      <c r="F1140" t="s">
        <v>67</v>
      </c>
      <c r="G1140" t="s">
        <v>76</v>
      </c>
      <c r="H1140" t="s">
        <v>76</v>
      </c>
      <c r="I1140" t="s">
        <v>76</v>
      </c>
      <c r="J1140" t="s">
        <v>76</v>
      </c>
      <c r="K1140" t="s">
        <v>76</v>
      </c>
      <c r="L1140" t="s">
        <v>76</v>
      </c>
      <c r="M1140" t="s">
        <v>62</v>
      </c>
      <c r="N1140" t="s">
        <v>76</v>
      </c>
      <c r="O1140" t="s">
        <v>62</v>
      </c>
    </row>
    <row r="1141" spans="1:15" x14ac:dyDescent="0.35">
      <c r="A1141" t="s">
        <v>241</v>
      </c>
      <c r="B1141" t="s">
        <v>267</v>
      </c>
      <c r="C1141">
        <v>57</v>
      </c>
      <c r="D1141" t="s">
        <v>664</v>
      </c>
      <c r="E1141" t="s">
        <v>657</v>
      </c>
      <c r="F1141" t="s">
        <v>705</v>
      </c>
      <c r="G1141" t="s">
        <v>111</v>
      </c>
      <c r="H1141" t="s">
        <v>117</v>
      </c>
      <c r="I1141" t="s">
        <v>324</v>
      </c>
      <c r="J1141" t="s">
        <v>515</v>
      </c>
      <c r="K1141" t="s">
        <v>240</v>
      </c>
      <c r="L1141" t="s">
        <v>71</v>
      </c>
      <c r="M1141" t="s">
        <v>321</v>
      </c>
      <c r="N1141" t="s">
        <v>76</v>
      </c>
      <c r="O1141" t="s">
        <v>106</v>
      </c>
    </row>
    <row r="1142" spans="1:15" x14ac:dyDescent="0.35">
      <c r="A1142" t="s">
        <v>241</v>
      </c>
      <c r="B1142" t="s">
        <v>279</v>
      </c>
      <c r="C1142">
        <v>231</v>
      </c>
      <c r="D1142" t="s">
        <v>527</v>
      </c>
      <c r="E1142" t="s">
        <v>617</v>
      </c>
      <c r="F1142" t="s">
        <v>298</v>
      </c>
      <c r="G1142" t="s">
        <v>58</v>
      </c>
      <c r="H1142" t="s">
        <v>58</v>
      </c>
      <c r="I1142" t="s">
        <v>277</v>
      </c>
      <c r="J1142" t="s">
        <v>314</v>
      </c>
      <c r="K1142" t="s">
        <v>180</v>
      </c>
      <c r="L1142" t="s">
        <v>104</v>
      </c>
      <c r="M1142" t="s">
        <v>213</v>
      </c>
      <c r="N1142" t="s">
        <v>86</v>
      </c>
      <c r="O1142" t="s">
        <v>146</v>
      </c>
    </row>
    <row r="1143" spans="1:15" x14ac:dyDescent="0.35">
      <c r="A1143" t="s">
        <v>241</v>
      </c>
      <c r="B1143" t="s">
        <v>285</v>
      </c>
      <c r="C1143">
        <v>25</v>
      </c>
      <c r="D1143" t="s">
        <v>698</v>
      </c>
      <c r="E1143" t="s">
        <v>432</v>
      </c>
      <c r="F1143" t="s">
        <v>654</v>
      </c>
      <c r="G1143" t="s">
        <v>282</v>
      </c>
      <c r="H1143" t="s">
        <v>77</v>
      </c>
      <c r="I1143" t="s">
        <v>139</v>
      </c>
      <c r="J1143" t="s">
        <v>80</v>
      </c>
      <c r="K1143" t="s">
        <v>440</v>
      </c>
      <c r="L1143" t="s">
        <v>78</v>
      </c>
      <c r="M1143" t="s">
        <v>563</v>
      </c>
      <c r="N1143" t="s">
        <v>79</v>
      </c>
      <c r="O1143" t="s">
        <v>498</v>
      </c>
    </row>
    <row r="1145" spans="1:15" x14ac:dyDescent="0.35">
      <c r="A1145" t="s">
        <v>972</v>
      </c>
    </row>
    <row r="1146" spans="1:15" x14ac:dyDescent="0.35">
      <c r="A1146" t="s">
        <v>14</v>
      </c>
      <c r="B1146" t="s">
        <v>461</v>
      </c>
      <c r="C1146" t="s">
        <v>2</v>
      </c>
      <c r="D1146" t="s">
        <v>952</v>
      </c>
      <c r="E1146" t="s">
        <v>953</v>
      </c>
      <c r="F1146" t="s">
        <v>954</v>
      </c>
      <c r="G1146" t="s">
        <v>955</v>
      </c>
      <c r="H1146" t="s">
        <v>956</v>
      </c>
      <c r="I1146" t="s">
        <v>957</v>
      </c>
      <c r="J1146" t="s">
        <v>958</v>
      </c>
      <c r="K1146" t="s">
        <v>959</v>
      </c>
      <c r="L1146" t="s">
        <v>960</v>
      </c>
      <c r="M1146" t="s">
        <v>961</v>
      </c>
      <c r="N1146" t="s">
        <v>50</v>
      </c>
      <c r="O1146" t="s">
        <v>609</v>
      </c>
    </row>
    <row r="1147" spans="1:15" x14ac:dyDescent="0.35">
      <c r="A1147" t="s">
        <v>3</v>
      </c>
      <c r="B1147" t="s">
        <v>462</v>
      </c>
      <c r="C1147">
        <v>14</v>
      </c>
      <c r="D1147" t="s">
        <v>236</v>
      </c>
      <c r="E1147" t="s">
        <v>672</v>
      </c>
      <c r="F1147" t="s">
        <v>319</v>
      </c>
      <c r="G1147" t="s">
        <v>193</v>
      </c>
      <c r="H1147" t="s">
        <v>120</v>
      </c>
      <c r="I1147" t="s">
        <v>171</v>
      </c>
      <c r="J1147" t="s">
        <v>76</v>
      </c>
      <c r="K1147" t="s">
        <v>76</v>
      </c>
      <c r="L1147" t="s">
        <v>76</v>
      </c>
      <c r="M1147" t="s">
        <v>76</v>
      </c>
      <c r="N1147" t="s">
        <v>233</v>
      </c>
      <c r="O1147" t="s">
        <v>76</v>
      </c>
    </row>
    <row r="1148" spans="1:15" x14ac:dyDescent="0.35">
      <c r="A1148" t="s">
        <v>3</v>
      </c>
      <c r="B1148" t="s">
        <v>464</v>
      </c>
      <c r="C1148">
        <v>4</v>
      </c>
      <c r="D1148" t="s">
        <v>76</v>
      </c>
      <c r="E1148" t="s">
        <v>76</v>
      </c>
      <c r="F1148" t="s">
        <v>804</v>
      </c>
      <c r="G1148" t="s">
        <v>174</v>
      </c>
      <c r="H1148" t="s">
        <v>425</v>
      </c>
      <c r="I1148" t="s">
        <v>174</v>
      </c>
      <c r="J1148" t="s">
        <v>76</v>
      </c>
      <c r="K1148" t="s">
        <v>76</v>
      </c>
      <c r="L1148" t="s">
        <v>76</v>
      </c>
      <c r="M1148" t="s">
        <v>76</v>
      </c>
      <c r="N1148" t="s">
        <v>76</v>
      </c>
      <c r="O1148" t="s">
        <v>76</v>
      </c>
    </row>
    <row r="1149" spans="1:15" x14ac:dyDescent="0.35">
      <c r="A1149" t="s">
        <v>4</v>
      </c>
      <c r="B1149" t="s">
        <v>462</v>
      </c>
      <c r="C1149">
        <v>43</v>
      </c>
      <c r="D1149" t="s">
        <v>660</v>
      </c>
      <c r="E1149" t="s">
        <v>827</v>
      </c>
      <c r="F1149" t="s">
        <v>676</v>
      </c>
      <c r="G1149" t="s">
        <v>263</v>
      </c>
      <c r="H1149" t="s">
        <v>225</v>
      </c>
      <c r="I1149" t="s">
        <v>574</v>
      </c>
      <c r="J1149" t="s">
        <v>209</v>
      </c>
      <c r="K1149" t="s">
        <v>326</v>
      </c>
      <c r="L1149" t="s">
        <v>73</v>
      </c>
      <c r="M1149" t="s">
        <v>428</v>
      </c>
      <c r="N1149" t="s">
        <v>76</v>
      </c>
      <c r="O1149" t="s">
        <v>179</v>
      </c>
    </row>
    <row r="1150" spans="1:15" x14ac:dyDescent="0.35">
      <c r="A1150" t="s">
        <v>4</v>
      </c>
      <c r="B1150" t="s">
        <v>464</v>
      </c>
      <c r="C1150">
        <v>42</v>
      </c>
      <c r="D1150" t="s">
        <v>199</v>
      </c>
      <c r="E1150" t="s">
        <v>424</v>
      </c>
      <c r="F1150" t="s">
        <v>232</v>
      </c>
      <c r="G1150" t="s">
        <v>302</v>
      </c>
      <c r="H1150" t="s">
        <v>68</v>
      </c>
      <c r="I1150" t="s">
        <v>181</v>
      </c>
      <c r="J1150" t="s">
        <v>71</v>
      </c>
      <c r="K1150" t="s">
        <v>556</v>
      </c>
      <c r="L1150" t="s">
        <v>76</v>
      </c>
      <c r="M1150" t="s">
        <v>799</v>
      </c>
      <c r="N1150" t="s">
        <v>76</v>
      </c>
      <c r="O1150" t="s">
        <v>455</v>
      </c>
    </row>
    <row r="1151" spans="1:15" x14ac:dyDescent="0.35">
      <c r="A1151" t="s">
        <v>5</v>
      </c>
      <c r="B1151" t="s">
        <v>462</v>
      </c>
      <c r="C1151">
        <v>49</v>
      </c>
      <c r="D1151" t="s">
        <v>499</v>
      </c>
      <c r="E1151" t="s">
        <v>763</v>
      </c>
      <c r="F1151" t="s">
        <v>660</v>
      </c>
      <c r="G1151" t="s">
        <v>134</v>
      </c>
      <c r="H1151" t="s">
        <v>57</v>
      </c>
      <c r="I1151" t="s">
        <v>172</v>
      </c>
      <c r="J1151" t="s">
        <v>162</v>
      </c>
      <c r="K1151" t="s">
        <v>240</v>
      </c>
      <c r="L1151" t="s">
        <v>133</v>
      </c>
      <c r="M1151" t="s">
        <v>309</v>
      </c>
      <c r="N1151" t="s">
        <v>163</v>
      </c>
      <c r="O1151" t="s">
        <v>76</v>
      </c>
    </row>
    <row r="1152" spans="1:15" x14ac:dyDescent="0.35">
      <c r="A1152" t="s">
        <v>5</v>
      </c>
      <c r="B1152" t="s">
        <v>464</v>
      </c>
      <c r="C1152">
        <v>87</v>
      </c>
      <c r="D1152" t="s">
        <v>391</v>
      </c>
      <c r="E1152" t="s">
        <v>711</v>
      </c>
      <c r="F1152" t="s">
        <v>726</v>
      </c>
      <c r="G1152" t="s">
        <v>87</v>
      </c>
      <c r="H1152" t="s">
        <v>173</v>
      </c>
      <c r="I1152" t="s">
        <v>252</v>
      </c>
      <c r="J1152" t="s">
        <v>210</v>
      </c>
      <c r="K1152" t="s">
        <v>137</v>
      </c>
      <c r="L1152" t="s">
        <v>161</v>
      </c>
      <c r="M1152" t="s">
        <v>102</v>
      </c>
      <c r="N1152" t="s">
        <v>68</v>
      </c>
      <c r="O1152" t="s">
        <v>66</v>
      </c>
    </row>
    <row r="1153" spans="1:15" x14ac:dyDescent="0.35">
      <c r="A1153" t="s">
        <v>6</v>
      </c>
      <c r="B1153" t="s">
        <v>462</v>
      </c>
      <c r="C1153">
        <v>33</v>
      </c>
      <c r="D1153" t="s">
        <v>480</v>
      </c>
      <c r="E1153" t="s">
        <v>555</v>
      </c>
      <c r="F1153" t="s">
        <v>555</v>
      </c>
      <c r="G1153" t="s">
        <v>121</v>
      </c>
      <c r="H1153" t="s">
        <v>328</v>
      </c>
      <c r="I1153" t="s">
        <v>373</v>
      </c>
      <c r="J1153" t="s">
        <v>161</v>
      </c>
      <c r="K1153" t="s">
        <v>175</v>
      </c>
      <c r="L1153" t="s">
        <v>240</v>
      </c>
      <c r="M1153" t="s">
        <v>325</v>
      </c>
      <c r="N1153" t="s">
        <v>76</v>
      </c>
      <c r="O1153" t="s">
        <v>124</v>
      </c>
    </row>
    <row r="1154" spans="1:15" x14ac:dyDescent="0.35">
      <c r="A1154" t="s">
        <v>6</v>
      </c>
      <c r="B1154" t="s">
        <v>464</v>
      </c>
      <c r="C1154">
        <v>24</v>
      </c>
      <c r="D1154" t="s">
        <v>785</v>
      </c>
      <c r="E1154" t="s">
        <v>705</v>
      </c>
      <c r="F1154" t="s">
        <v>674</v>
      </c>
      <c r="G1154" t="s">
        <v>158</v>
      </c>
      <c r="H1154" t="s">
        <v>393</v>
      </c>
      <c r="I1154" t="s">
        <v>190</v>
      </c>
      <c r="J1154" t="s">
        <v>217</v>
      </c>
      <c r="K1154" t="s">
        <v>133</v>
      </c>
      <c r="L1154" t="s">
        <v>149</v>
      </c>
      <c r="M1154" t="s">
        <v>89</v>
      </c>
      <c r="N1154" t="s">
        <v>76</v>
      </c>
      <c r="O1154" t="s">
        <v>80</v>
      </c>
    </row>
    <row r="1155" spans="1:15" x14ac:dyDescent="0.35">
      <c r="A1155" t="s">
        <v>7</v>
      </c>
      <c r="B1155" t="s">
        <v>462</v>
      </c>
      <c r="C1155">
        <v>12</v>
      </c>
      <c r="D1155" t="s">
        <v>973</v>
      </c>
      <c r="E1155" t="s">
        <v>537</v>
      </c>
      <c r="F1155" t="s">
        <v>921</v>
      </c>
      <c r="G1155" t="s">
        <v>622</v>
      </c>
      <c r="H1155" t="s">
        <v>166</v>
      </c>
      <c r="I1155" t="s">
        <v>76</v>
      </c>
      <c r="J1155" t="s">
        <v>108</v>
      </c>
      <c r="K1155" t="s">
        <v>146</v>
      </c>
      <c r="L1155" t="s">
        <v>76</v>
      </c>
      <c r="M1155" t="s">
        <v>337</v>
      </c>
      <c r="N1155" t="s">
        <v>76</v>
      </c>
      <c r="O1155" t="s">
        <v>76</v>
      </c>
    </row>
    <row r="1156" spans="1:15" x14ac:dyDescent="0.35">
      <c r="A1156" t="s">
        <v>7</v>
      </c>
      <c r="B1156" t="s">
        <v>464</v>
      </c>
      <c r="C1156">
        <v>5</v>
      </c>
      <c r="D1156" t="s">
        <v>714</v>
      </c>
      <c r="E1156" t="s">
        <v>728</v>
      </c>
      <c r="F1156" t="s">
        <v>305</v>
      </c>
      <c r="G1156" t="s">
        <v>76</v>
      </c>
      <c r="H1156" t="s">
        <v>76</v>
      </c>
      <c r="I1156" t="s">
        <v>76</v>
      </c>
      <c r="J1156" t="s">
        <v>76</v>
      </c>
      <c r="K1156" t="s">
        <v>76</v>
      </c>
      <c r="L1156" t="s">
        <v>76</v>
      </c>
      <c r="M1156" t="s">
        <v>88</v>
      </c>
      <c r="N1156" t="s">
        <v>76</v>
      </c>
      <c r="O1156" t="s">
        <v>88</v>
      </c>
    </row>
    <row r="1157" spans="1:15" x14ac:dyDescent="0.35">
      <c r="A1157" t="s">
        <v>241</v>
      </c>
      <c r="B1157" t="s">
        <v>462</v>
      </c>
      <c r="C1157">
        <v>151</v>
      </c>
      <c r="D1157" t="s">
        <v>525</v>
      </c>
      <c r="E1157" t="s">
        <v>974</v>
      </c>
      <c r="F1157" t="s">
        <v>512</v>
      </c>
      <c r="G1157" t="s">
        <v>147</v>
      </c>
      <c r="H1157" t="s">
        <v>145</v>
      </c>
      <c r="I1157" t="s">
        <v>296</v>
      </c>
      <c r="J1157" t="s">
        <v>237</v>
      </c>
      <c r="K1157" t="s">
        <v>305</v>
      </c>
      <c r="L1157" t="s">
        <v>138</v>
      </c>
      <c r="M1157" t="s">
        <v>283</v>
      </c>
      <c r="N1157" t="s">
        <v>130</v>
      </c>
      <c r="O1157" t="s">
        <v>179</v>
      </c>
    </row>
    <row r="1158" spans="1:15" x14ac:dyDescent="0.35">
      <c r="A1158" t="s">
        <v>241</v>
      </c>
      <c r="B1158" t="s">
        <v>464</v>
      </c>
      <c r="C1158">
        <v>162</v>
      </c>
      <c r="D1158" t="s">
        <v>601</v>
      </c>
      <c r="E1158" t="s">
        <v>632</v>
      </c>
      <c r="F1158" t="s">
        <v>687</v>
      </c>
      <c r="G1158" t="s">
        <v>202</v>
      </c>
      <c r="H1158" t="s">
        <v>161</v>
      </c>
      <c r="I1158" t="s">
        <v>156</v>
      </c>
      <c r="J1158" t="s">
        <v>67</v>
      </c>
      <c r="K1158" t="s">
        <v>8</v>
      </c>
      <c r="L1158" t="s">
        <v>104</v>
      </c>
      <c r="M1158" t="s">
        <v>381</v>
      </c>
      <c r="N1158" t="s">
        <v>106</v>
      </c>
      <c r="O1158" t="s">
        <v>254</v>
      </c>
    </row>
    <row r="1160" spans="1:15" x14ac:dyDescent="0.35">
      <c r="A1160" t="s">
        <v>975</v>
      </c>
    </row>
    <row r="1161" spans="1:15" x14ac:dyDescent="0.35">
      <c r="A1161" t="s">
        <v>14</v>
      </c>
      <c r="B1161" t="s">
        <v>487</v>
      </c>
      <c r="C1161" t="s">
        <v>2</v>
      </c>
      <c r="D1161" t="s">
        <v>952</v>
      </c>
      <c r="E1161" t="s">
        <v>953</v>
      </c>
      <c r="F1161" t="s">
        <v>954</v>
      </c>
      <c r="G1161" t="s">
        <v>955</v>
      </c>
      <c r="H1161" t="s">
        <v>956</v>
      </c>
      <c r="I1161" t="s">
        <v>957</v>
      </c>
      <c r="J1161" t="s">
        <v>958</v>
      </c>
      <c r="K1161" t="s">
        <v>959</v>
      </c>
      <c r="L1161" t="s">
        <v>960</v>
      </c>
      <c r="M1161" t="s">
        <v>961</v>
      </c>
      <c r="N1161" t="s">
        <v>50</v>
      </c>
      <c r="O1161" t="s">
        <v>609</v>
      </c>
    </row>
    <row r="1162" spans="1:15" x14ac:dyDescent="0.35">
      <c r="A1162" t="s">
        <v>3</v>
      </c>
      <c r="B1162" t="s">
        <v>488</v>
      </c>
      <c r="C1162">
        <v>17</v>
      </c>
      <c r="D1162" t="s">
        <v>117</v>
      </c>
      <c r="E1162" t="s">
        <v>693</v>
      </c>
      <c r="F1162" t="s">
        <v>599</v>
      </c>
      <c r="G1162" t="s">
        <v>236</v>
      </c>
      <c r="H1162" t="s">
        <v>115</v>
      </c>
      <c r="I1162" t="s">
        <v>82</v>
      </c>
      <c r="J1162" t="s">
        <v>76</v>
      </c>
      <c r="K1162" t="s">
        <v>76</v>
      </c>
      <c r="L1162" t="s">
        <v>76</v>
      </c>
      <c r="M1162" t="s">
        <v>76</v>
      </c>
      <c r="N1162" t="s">
        <v>76</v>
      </c>
      <c r="O1162" t="s">
        <v>76</v>
      </c>
    </row>
    <row r="1163" spans="1:15" x14ac:dyDescent="0.35">
      <c r="A1163" t="s">
        <v>3</v>
      </c>
      <c r="B1163" t="s">
        <v>491</v>
      </c>
      <c r="C1163">
        <v>1</v>
      </c>
      <c r="D1163" t="s">
        <v>76</v>
      </c>
      <c r="E1163" t="s">
        <v>76</v>
      </c>
      <c r="F1163" t="s">
        <v>76</v>
      </c>
      <c r="G1163" t="s">
        <v>76</v>
      </c>
      <c r="H1163" t="s">
        <v>76</v>
      </c>
      <c r="I1163" t="s">
        <v>76</v>
      </c>
      <c r="J1163" t="s">
        <v>76</v>
      </c>
      <c r="K1163" t="s">
        <v>76</v>
      </c>
      <c r="L1163" t="s">
        <v>76</v>
      </c>
      <c r="M1163" t="s">
        <v>76</v>
      </c>
      <c r="N1163" t="s">
        <v>395</v>
      </c>
      <c r="O1163" t="s">
        <v>76</v>
      </c>
    </row>
    <row r="1164" spans="1:15" x14ac:dyDescent="0.35">
      <c r="A1164" t="s">
        <v>4</v>
      </c>
      <c r="B1164" t="s">
        <v>488</v>
      </c>
      <c r="C1164">
        <v>49</v>
      </c>
      <c r="D1164" t="s">
        <v>620</v>
      </c>
      <c r="E1164" t="s">
        <v>976</v>
      </c>
      <c r="F1164" t="s">
        <v>752</v>
      </c>
      <c r="G1164" t="s">
        <v>748</v>
      </c>
      <c r="H1164" t="s">
        <v>236</v>
      </c>
      <c r="I1164" t="s">
        <v>455</v>
      </c>
      <c r="J1164" t="s">
        <v>72</v>
      </c>
      <c r="K1164" t="s">
        <v>367</v>
      </c>
      <c r="L1164" t="s">
        <v>106</v>
      </c>
      <c r="M1164" t="s">
        <v>499</v>
      </c>
      <c r="N1164" t="s">
        <v>76</v>
      </c>
      <c r="O1164" t="s">
        <v>220</v>
      </c>
    </row>
    <row r="1165" spans="1:15" x14ac:dyDescent="0.35">
      <c r="A1165" t="s">
        <v>4</v>
      </c>
      <c r="B1165" t="s">
        <v>491</v>
      </c>
      <c r="C1165">
        <v>36</v>
      </c>
      <c r="D1165" t="s">
        <v>659</v>
      </c>
      <c r="E1165" t="s">
        <v>946</v>
      </c>
      <c r="F1165" t="s">
        <v>820</v>
      </c>
      <c r="G1165" t="s">
        <v>255</v>
      </c>
      <c r="H1165" t="s">
        <v>106</v>
      </c>
      <c r="I1165" t="s">
        <v>381</v>
      </c>
      <c r="J1165" t="s">
        <v>293</v>
      </c>
      <c r="K1165" t="s">
        <v>324</v>
      </c>
      <c r="L1165" t="s">
        <v>76</v>
      </c>
      <c r="M1165" t="s">
        <v>651</v>
      </c>
      <c r="N1165" t="s">
        <v>76</v>
      </c>
      <c r="O1165" t="s">
        <v>96</v>
      </c>
    </row>
    <row r="1166" spans="1:15" x14ac:dyDescent="0.35">
      <c r="A1166" t="s">
        <v>5</v>
      </c>
      <c r="B1166" t="s">
        <v>488</v>
      </c>
      <c r="C1166">
        <v>100</v>
      </c>
      <c r="D1166" t="s">
        <v>331</v>
      </c>
      <c r="E1166" t="s">
        <v>370</v>
      </c>
      <c r="F1166" t="s">
        <v>671</v>
      </c>
      <c r="G1166" t="s">
        <v>133</v>
      </c>
      <c r="H1166" t="s">
        <v>74</v>
      </c>
      <c r="I1166" t="s">
        <v>455</v>
      </c>
      <c r="J1166" t="s">
        <v>199</v>
      </c>
      <c r="K1166" t="s">
        <v>104</v>
      </c>
      <c r="L1166" t="s">
        <v>211</v>
      </c>
      <c r="M1166" t="s">
        <v>93</v>
      </c>
      <c r="N1166" t="s">
        <v>79</v>
      </c>
      <c r="O1166" t="s">
        <v>10</v>
      </c>
    </row>
    <row r="1167" spans="1:15" x14ac:dyDescent="0.35">
      <c r="A1167" t="s">
        <v>5</v>
      </c>
      <c r="B1167" t="s">
        <v>491</v>
      </c>
      <c r="C1167">
        <v>36</v>
      </c>
      <c r="D1167" t="s">
        <v>183</v>
      </c>
      <c r="E1167" t="s">
        <v>702</v>
      </c>
      <c r="F1167" t="s">
        <v>110</v>
      </c>
      <c r="G1167" t="s">
        <v>467</v>
      </c>
      <c r="H1167" t="s">
        <v>239</v>
      </c>
      <c r="I1167" t="s">
        <v>601</v>
      </c>
      <c r="J1167" t="s">
        <v>157</v>
      </c>
      <c r="K1167" t="s">
        <v>95</v>
      </c>
      <c r="L1167" t="s">
        <v>76</v>
      </c>
      <c r="M1167" t="s">
        <v>10</v>
      </c>
      <c r="N1167" t="s">
        <v>146</v>
      </c>
      <c r="O1167" t="s">
        <v>76</v>
      </c>
    </row>
    <row r="1168" spans="1:15" x14ac:dyDescent="0.35">
      <c r="A1168" t="s">
        <v>6</v>
      </c>
      <c r="B1168" t="s">
        <v>488</v>
      </c>
      <c r="C1168">
        <v>26</v>
      </c>
      <c r="D1168" t="s">
        <v>923</v>
      </c>
      <c r="E1168" t="s">
        <v>583</v>
      </c>
      <c r="F1168" t="s">
        <v>758</v>
      </c>
      <c r="G1168" t="s">
        <v>282</v>
      </c>
      <c r="H1168" t="s">
        <v>515</v>
      </c>
      <c r="I1168" t="s">
        <v>338</v>
      </c>
      <c r="J1168" t="s">
        <v>209</v>
      </c>
      <c r="K1168" t="s">
        <v>293</v>
      </c>
      <c r="L1168" t="s">
        <v>280</v>
      </c>
      <c r="M1168" t="s">
        <v>435</v>
      </c>
      <c r="N1168" t="s">
        <v>76</v>
      </c>
      <c r="O1168" t="s">
        <v>186</v>
      </c>
    </row>
    <row r="1169" spans="1:15" x14ac:dyDescent="0.35">
      <c r="A1169" t="s">
        <v>6</v>
      </c>
      <c r="B1169" t="s">
        <v>491</v>
      </c>
      <c r="C1169">
        <v>31</v>
      </c>
      <c r="D1169" t="s">
        <v>709</v>
      </c>
      <c r="E1169" t="s">
        <v>576</v>
      </c>
      <c r="F1169" t="s">
        <v>243</v>
      </c>
      <c r="G1169" t="s">
        <v>202</v>
      </c>
      <c r="H1169" t="s">
        <v>274</v>
      </c>
      <c r="I1169" t="s">
        <v>160</v>
      </c>
      <c r="J1169" t="s">
        <v>70</v>
      </c>
      <c r="K1169" t="s">
        <v>76</v>
      </c>
      <c r="L1169" t="s">
        <v>96</v>
      </c>
      <c r="M1169" t="s">
        <v>90</v>
      </c>
      <c r="N1169" t="s">
        <v>76</v>
      </c>
      <c r="O1169" t="s">
        <v>218</v>
      </c>
    </row>
    <row r="1170" spans="1:15" x14ac:dyDescent="0.35">
      <c r="A1170" t="s">
        <v>7</v>
      </c>
      <c r="B1170" t="s">
        <v>488</v>
      </c>
      <c r="C1170">
        <v>10</v>
      </c>
      <c r="D1170" t="s">
        <v>857</v>
      </c>
      <c r="E1170" t="s">
        <v>823</v>
      </c>
      <c r="F1170" t="s">
        <v>520</v>
      </c>
      <c r="G1170" t="s">
        <v>820</v>
      </c>
      <c r="H1170" t="s">
        <v>260</v>
      </c>
      <c r="I1170" t="s">
        <v>76</v>
      </c>
      <c r="J1170" t="s">
        <v>76</v>
      </c>
      <c r="K1170" t="s">
        <v>260</v>
      </c>
      <c r="L1170" t="s">
        <v>76</v>
      </c>
      <c r="M1170" t="s">
        <v>313</v>
      </c>
      <c r="N1170" t="s">
        <v>76</v>
      </c>
      <c r="O1170" t="s">
        <v>76</v>
      </c>
    </row>
    <row r="1171" spans="1:15" x14ac:dyDescent="0.35">
      <c r="A1171" t="s">
        <v>7</v>
      </c>
      <c r="B1171" t="s">
        <v>491</v>
      </c>
      <c r="C1171">
        <v>7</v>
      </c>
      <c r="D1171" t="s">
        <v>296</v>
      </c>
      <c r="E1171" t="s">
        <v>799</v>
      </c>
      <c r="F1171" t="s">
        <v>684</v>
      </c>
      <c r="G1171" t="s">
        <v>563</v>
      </c>
      <c r="H1171" t="s">
        <v>242</v>
      </c>
      <c r="I1171" t="s">
        <v>76</v>
      </c>
      <c r="J1171" t="s">
        <v>89</v>
      </c>
      <c r="K1171" t="s">
        <v>76</v>
      </c>
      <c r="L1171" t="s">
        <v>76</v>
      </c>
      <c r="M1171" t="s">
        <v>290</v>
      </c>
      <c r="N1171" t="s">
        <v>76</v>
      </c>
      <c r="O1171" t="s">
        <v>103</v>
      </c>
    </row>
    <row r="1172" spans="1:15" x14ac:dyDescent="0.35">
      <c r="A1172" t="s">
        <v>241</v>
      </c>
      <c r="B1172" t="s">
        <v>488</v>
      </c>
      <c r="C1172">
        <v>202</v>
      </c>
      <c r="D1172" t="s">
        <v>469</v>
      </c>
      <c r="E1172" t="s">
        <v>614</v>
      </c>
      <c r="F1172" t="s">
        <v>514</v>
      </c>
      <c r="G1172" t="s">
        <v>235</v>
      </c>
      <c r="H1172" t="s">
        <v>11</v>
      </c>
      <c r="I1172" t="s">
        <v>247</v>
      </c>
      <c r="J1172" t="s">
        <v>87</v>
      </c>
      <c r="K1172" t="s">
        <v>355</v>
      </c>
      <c r="L1172" t="s">
        <v>133</v>
      </c>
      <c r="M1172" t="s">
        <v>372</v>
      </c>
      <c r="N1172" t="s">
        <v>73</v>
      </c>
      <c r="O1172" t="s">
        <v>304</v>
      </c>
    </row>
    <row r="1173" spans="1:15" x14ac:dyDescent="0.35">
      <c r="A1173" t="s">
        <v>241</v>
      </c>
      <c r="B1173" t="s">
        <v>491</v>
      </c>
      <c r="C1173">
        <v>111</v>
      </c>
      <c r="D1173" t="s">
        <v>549</v>
      </c>
      <c r="E1173" t="s">
        <v>810</v>
      </c>
      <c r="F1173" t="s">
        <v>481</v>
      </c>
      <c r="G1173" t="s">
        <v>192</v>
      </c>
      <c r="H1173" t="s">
        <v>249</v>
      </c>
      <c r="I1173" t="s">
        <v>341</v>
      </c>
      <c r="J1173" t="s">
        <v>112</v>
      </c>
      <c r="K1173" t="s">
        <v>277</v>
      </c>
      <c r="L1173" t="s">
        <v>75</v>
      </c>
      <c r="M1173" t="s">
        <v>190</v>
      </c>
      <c r="N1173" t="s">
        <v>65</v>
      </c>
      <c r="O1173" t="s">
        <v>221</v>
      </c>
    </row>
    <row r="1175" spans="1:15" x14ac:dyDescent="0.35">
      <c r="A1175" t="s">
        <v>977</v>
      </c>
    </row>
    <row r="1176" spans="1:15" x14ac:dyDescent="0.35">
      <c r="A1176" t="s">
        <v>14</v>
      </c>
      <c r="B1176" t="s">
        <v>505</v>
      </c>
      <c r="C1176" t="s">
        <v>2</v>
      </c>
      <c r="D1176" t="s">
        <v>952</v>
      </c>
      <c r="E1176" t="s">
        <v>953</v>
      </c>
      <c r="F1176" t="s">
        <v>954</v>
      </c>
      <c r="G1176" t="s">
        <v>955</v>
      </c>
      <c r="H1176" t="s">
        <v>956</v>
      </c>
      <c r="I1176" t="s">
        <v>957</v>
      </c>
      <c r="J1176" t="s">
        <v>958</v>
      </c>
      <c r="K1176" t="s">
        <v>959</v>
      </c>
      <c r="L1176" t="s">
        <v>960</v>
      </c>
      <c r="M1176" t="s">
        <v>961</v>
      </c>
      <c r="N1176" t="s">
        <v>50</v>
      </c>
      <c r="O1176" t="s">
        <v>609</v>
      </c>
    </row>
    <row r="1177" spans="1:15" x14ac:dyDescent="0.35">
      <c r="A1177" t="s">
        <v>3</v>
      </c>
      <c r="B1177" t="s">
        <v>506</v>
      </c>
      <c r="C1177">
        <v>13</v>
      </c>
      <c r="D1177" t="s">
        <v>430</v>
      </c>
      <c r="E1177" t="s">
        <v>978</v>
      </c>
      <c r="F1177" t="s">
        <v>325</v>
      </c>
      <c r="G1177" t="s">
        <v>372</v>
      </c>
      <c r="H1177" t="s">
        <v>160</v>
      </c>
      <c r="I1177" t="s">
        <v>359</v>
      </c>
      <c r="J1177" t="s">
        <v>76</v>
      </c>
      <c r="K1177" t="s">
        <v>76</v>
      </c>
      <c r="L1177" t="s">
        <v>76</v>
      </c>
      <c r="M1177" t="s">
        <v>76</v>
      </c>
      <c r="N1177" t="s">
        <v>76</v>
      </c>
      <c r="O1177" t="s">
        <v>76</v>
      </c>
    </row>
    <row r="1178" spans="1:15" x14ac:dyDescent="0.35">
      <c r="A1178" t="s">
        <v>3</v>
      </c>
      <c r="B1178" t="s">
        <v>507</v>
      </c>
      <c r="C1178">
        <v>4</v>
      </c>
      <c r="D1178" t="s">
        <v>76</v>
      </c>
      <c r="E1178" t="s">
        <v>76</v>
      </c>
      <c r="F1178" t="s">
        <v>804</v>
      </c>
      <c r="G1178" t="s">
        <v>174</v>
      </c>
      <c r="H1178" t="s">
        <v>425</v>
      </c>
      <c r="I1178" t="s">
        <v>174</v>
      </c>
      <c r="J1178" t="s">
        <v>76</v>
      </c>
      <c r="K1178" t="s">
        <v>76</v>
      </c>
      <c r="L1178" t="s">
        <v>76</v>
      </c>
      <c r="M1178" t="s">
        <v>76</v>
      </c>
      <c r="N1178" t="s">
        <v>76</v>
      </c>
      <c r="O1178" t="s">
        <v>76</v>
      </c>
    </row>
    <row r="1179" spans="1:15" x14ac:dyDescent="0.35">
      <c r="A1179" t="s">
        <v>3</v>
      </c>
      <c r="B1179" t="s">
        <v>509</v>
      </c>
      <c r="C1179">
        <v>1</v>
      </c>
      <c r="D1179" t="s">
        <v>76</v>
      </c>
      <c r="E1179" t="s">
        <v>76</v>
      </c>
      <c r="F1179" t="s">
        <v>76</v>
      </c>
      <c r="G1179" t="s">
        <v>76</v>
      </c>
      <c r="H1179" t="s">
        <v>76</v>
      </c>
      <c r="I1179" t="s">
        <v>76</v>
      </c>
      <c r="J1179" t="s">
        <v>76</v>
      </c>
      <c r="K1179" t="s">
        <v>76</v>
      </c>
      <c r="L1179" t="s">
        <v>76</v>
      </c>
      <c r="M1179" t="s">
        <v>76</v>
      </c>
      <c r="N1179" t="s">
        <v>395</v>
      </c>
      <c r="O1179" t="s">
        <v>76</v>
      </c>
    </row>
    <row r="1180" spans="1:15" x14ac:dyDescent="0.35">
      <c r="A1180" t="s">
        <v>4</v>
      </c>
      <c r="B1180" t="s">
        <v>506</v>
      </c>
      <c r="C1180">
        <v>23</v>
      </c>
      <c r="D1180" t="s">
        <v>978</v>
      </c>
      <c r="E1180" t="s">
        <v>979</v>
      </c>
      <c r="F1180" t="s">
        <v>473</v>
      </c>
      <c r="G1180" t="s">
        <v>382</v>
      </c>
      <c r="H1180" t="s">
        <v>9</v>
      </c>
      <c r="I1180" t="s">
        <v>158</v>
      </c>
      <c r="J1180" t="s">
        <v>72</v>
      </c>
      <c r="K1180" t="s">
        <v>255</v>
      </c>
      <c r="L1180" t="s">
        <v>79</v>
      </c>
      <c r="M1180" t="s">
        <v>140</v>
      </c>
      <c r="N1180" t="s">
        <v>76</v>
      </c>
      <c r="O1180" t="s">
        <v>71</v>
      </c>
    </row>
    <row r="1181" spans="1:15" x14ac:dyDescent="0.35">
      <c r="A1181" t="s">
        <v>4</v>
      </c>
      <c r="B1181" t="s">
        <v>507</v>
      </c>
      <c r="C1181">
        <v>26</v>
      </c>
      <c r="D1181" t="s">
        <v>120</v>
      </c>
      <c r="E1181" t="s">
        <v>370</v>
      </c>
      <c r="F1181" t="s">
        <v>238</v>
      </c>
      <c r="G1181" t="s">
        <v>102</v>
      </c>
      <c r="H1181" t="s">
        <v>76</v>
      </c>
      <c r="I1181" t="s">
        <v>286</v>
      </c>
      <c r="J1181" t="s">
        <v>72</v>
      </c>
      <c r="K1181" t="s">
        <v>227</v>
      </c>
      <c r="L1181" t="s">
        <v>76</v>
      </c>
      <c r="M1181" t="s">
        <v>154</v>
      </c>
      <c r="N1181" t="s">
        <v>76</v>
      </c>
      <c r="O1181" t="s">
        <v>446</v>
      </c>
    </row>
    <row r="1182" spans="1:15" x14ac:dyDescent="0.35">
      <c r="A1182" t="s">
        <v>4</v>
      </c>
      <c r="B1182" t="s">
        <v>509</v>
      </c>
      <c r="C1182">
        <v>20</v>
      </c>
      <c r="D1182" t="s">
        <v>762</v>
      </c>
      <c r="E1182" t="s">
        <v>980</v>
      </c>
      <c r="F1182" t="s">
        <v>747</v>
      </c>
      <c r="G1182" t="s">
        <v>76</v>
      </c>
      <c r="H1182" t="s">
        <v>76</v>
      </c>
      <c r="I1182" t="s">
        <v>292</v>
      </c>
      <c r="J1182" t="s">
        <v>233</v>
      </c>
      <c r="K1182" t="s">
        <v>229</v>
      </c>
      <c r="L1182" t="s">
        <v>76</v>
      </c>
      <c r="M1182" t="s">
        <v>275</v>
      </c>
      <c r="N1182" t="s">
        <v>76</v>
      </c>
      <c r="O1182" t="s">
        <v>161</v>
      </c>
    </row>
    <row r="1183" spans="1:15" x14ac:dyDescent="0.35">
      <c r="A1183" t="s">
        <v>4</v>
      </c>
      <c r="B1183" t="s">
        <v>510</v>
      </c>
      <c r="C1183">
        <v>16</v>
      </c>
      <c r="D1183" t="s">
        <v>89</v>
      </c>
      <c r="E1183" t="s">
        <v>574</v>
      </c>
      <c r="F1183" t="s">
        <v>398</v>
      </c>
      <c r="G1183" t="s">
        <v>325</v>
      </c>
      <c r="H1183" t="s">
        <v>78</v>
      </c>
      <c r="I1183" t="s">
        <v>133</v>
      </c>
      <c r="J1183" t="s">
        <v>76</v>
      </c>
      <c r="K1183" t="s">
        <v>533</v>
      </c>
      <c r="L1183" t="s">
        <v>76</v>
      </c>
      <c r="M1183" t="s">
        <v>981</v>
      </c>
      <c r="N1183" t="s">
        <v>76</v>
      </c>
      <c r="O1183" t="s">
        <v>76</v>
      </c>
    </row>
    <row r="1184" spans="1:15" x14ac:dyDescent="0.35">
      <c r="A1184" t="s">
        <v>5</v>
      </c>
      <c r="B1184" t="s">
        <v>506</v>
      </c>
      <c r="C1184">
        <v>32</v>
      </c>
      <c r="D1184" t="s">
        <v>476</v>
      </c>
      <c r="E1184" t="s">
        <v>508</v>
      </c>
      <c r="F1184" t="s">
        <v>719</v>
      </c>
      <c r="G1184" t="s">
        <v>149</v>
      </c>
      <c r="H1184" t="s">
        <v>175</v>
      </c>
      <c r="I1184" t="s">
        <v>322</v>
      </c>
      <c r="J1184" t="s">
        <v>205</v>
      </c>
      <c r="K1184" t="s">
        <v>149</v>
      </c>
      <c r="L1184" t="s">
        <v>57</v>
      </c>
      <c r="M1184" t="s">
        <v>173</v>
      </c>
      <c r="N1184" t="s">
        <v>76</v>
      </c>
      <c r="O1184" t="s">
        <v>76</v>
      </c>
    </row>
    <row r="1185" spans="1:15" x14ac:dyDescent="0.35">
      <c r="A1185" t="s">
        <v>5</v>
      </c>
      <c r="B1185" t="s">
        <v>507</v>
      </c>
      <c r="C1185">
        <v>68</v>
      </c>
      <c r="D1185" t="s">
        <v>324</v>
      </c>
      <c r="E1185" t="s">
        <v>670</v>
      </c>
      <c r="F1185" t="s">
        <v>982</v>
      </c>
      <c r="G1185" t="s">
        <v>198</v>
      </c>
      <c r="H1185" t="s">
        <v>81</v>
      </c>
      <c r="I1185" t="s">
        <v>118</v>
      </c>
      <c r="J1185" t="s">
        <v>218</v>
      </c>
      <c r="K1185" t="s">
        <v>130</v>
      </c>
      <c r="L1185" t="s">
        <v>89</v>
      </c>
      <c r="M1185" t="s">
        <v>80</v>
      </c>
      <c r="N1185" t="s">
        <v>71</v>
      </c>
      <c r="O1185" t="s">
        <v>384</v>
      </c>
    </row>
    <row r="1186" spans="1:15" x14ac:dyDescent="0.35">
      <c r="A1186" t="s">
        <v>5</v>
      </c>
      <c r="B1186" t="s">
        <v>509</v>
      </c>
      <c r="C1186">
        <v>17</v>
      </c>
      <c r="D1186" t="s">
        <v>301</v>
      </c>
      <c r="E1186" t="s">
        <v>620</v>
      </c>
      <c r="F1186" t="s">
        <v>823</v>
      </c>
      <c r="G1186" t="s">
        <v>453</v>
      </c>
      <c r="H1186" t="s">
        <v>133</v>
      </c>
      <c r="I1186" t="s">
        <v>331</v>
      </c>
      <c r="J1186" t="s">
        <v>133</v>
      </c>
      <c r="K1186" t="s">
        <v>218</v>
      </c>
      <c r="L1186" t="s">
        <v>76</v>
      </c>
      <c r="M1186" t="s">
        <v>230</v>
      </c>
      <c r="N1186" t="s">
        <v>277</v>
      </c>
      <c r="O1186" t="s">
        <v>76</v>
      </c>
    </row>
    <row r="1187" spans="1:15" x14ac:dyDescent="0.35">
      <c r="A1187" t="s">
        <v>5</v>
      </c>
      <c r="B1187" t="s">
        <v>510</v>
      </c>
      <c r="C1187">
        <v>19</v>
      </c>
      <c r="D1187" t="s">
        <v>590</v>
      </c>
      <c r="E1187" t="s">
        <v>983</v>
      </c>
      <c r="F1187" t="s">
        <v>203</v>
      </c>
      <c r="G1187" t="s">
        <v>283</v>
      </c>
      <c r="H1187" t="s">
        <v>69</v>
      </c>
      <c r="I1187" t="s">
        <v>453</v>
      </c>
      <c r="J1187" t="s">
        <v>299</v>
      </c>
      <c r="K1187" t="s">
        <v>262</v>
      </c>
      <c r="L1187" t="s">
        <v>76</v>
      </c>
      <c r="M1187" t="s">
        <v>296</v>
      </c>
      <c r="N1187" t="s">
        <v>76</v>
      </c>
      <c r="O1187" t="s">
        <v>76</v>
      </c>
    </row>
    <row r="1188" spans="1:15" x14ac:dyDescent="0.35">
      <c r="A1188" t="s">
        <v>6</v>
      </c>
      <c r="B1188" t="s">
        <v>506</v>
      </c>
      <c r="C1188">
        <v>16</v>
      </c>
      <c r="D1188" t="s">
        <v>576</v>
      </c>
      <c r="E1188" t="s">
        <v>721</v>
      </c>
      <c r="F1188" t="s">
        <v>620</v>
      </c>
      <c r="G1188" t="s">
        <v>218</v>
      </c>
      <c r="H1188" t="s">
        <v>345</v>
      </c>
      <c r="I1188" t="s">
        <v>312</v>
      </c>
      <c r="J1188" t="s">
        <v>185</v>
      </c>
      <c r="K1188" t="s">
        <v>293</v>
      </c>
      <c r="L1188" t="s">
        <v>185</v>
      </c>
      <c r="M1188" t="s">
        <v>206</v>
      </c>
      <c r="N1188" t="s">
        <v>76</v>
      </c>
      <c r="O1188" t="s">
        <v>198</v>
      </c>
    </row>
    <row r="1189" spans="1:15" x14ac:dyDescent="0.35">
      <c r="A1189" t="s">
        <v>6</v>
      </c>
      <c r="B1189" t="s">
        <v>507</v>
      </c>
      <c r="C1189">
        <v>10</v>
      </c>
      <c r="D1189" t="s">
        <v>810</v>
      </c>
      <c r="E1189" t="s">
        <v>446</v>
      </c>
      <c r="F1189" t="s">
        <v>825</v>
      </c>
      <c r="G1189" t="s">
        <v>293</v>
      </c>
      <c r="H1189" t="s">
        <v>76</v>
      </c>
      <c r="I1189" t="s">
        <v>284</v>
      </c>
      <c r="J1189" t="s">
        <v>293</v>
      </c>
      <c r="K1189" t="s">
        <v>293</v>
      </c>
      <c r="L1189" t="s">
        <v>76</v>
      </c>
      <c r="M1189" t="s">
        <v>135</v>
      </c>
      <c r="N1189" t="s">
        <v>76</v>
      </c>
      <c r="O1189" t="s">
        <v>76</v>
      </c>
    </row>
    <row r="1190" spans="1:15" x14ac:dyDescent="0.35">
      <c r="A1190" t="s">
        <v>6</v>
      </c>
      <c r="B1190" t="s">
        <v>509</v>
      </c>
      <c r="C1190">
        <v>17</v>
      </c>
      <c r="D1190" t="s">
        <v>382</v>
      </c>
      <c r="E1190" t="s">
        <v>292</v>
      </c>
      <c r="F1190" t="s">
        <v>190</v>
      </c>
      <c r="G1190" t="s">
        <v>138</v>
      </c>
      <c r="H1190" t="s">
        <v>252</v>
      </c>
      <c r="I1190" t="s">
        <v>262</v>
      </c>
      <c r="J1190" t="s">
        <v>173</v>
      </c>
      <c r="K1190" t="s">
        <v>76</v>
      </c>
      <c r="L1190" t="s">
        <v>179</v>
      </c>
      <c r="M1190" t="s">
        <v>513</v>
      </c>
      <c r="N1190" t="s">
        <v>76</v>
      </c>
      <c r="O1190" t="s">
        <v>196</v>
      </c>
    </row>
    <row r="1191" spans="1:15" x14ac:dyDescent="0.35">
      <c r="A1191" t="s">
        <v>6</v>
      </c>
      <c r="B1191" t="s">
        <v>510</v>
      </c>
      <c r="C1191">
        <v>14</v>
      </c>
      <c r="D1191" t="s">
        <v>785</v>
      </c>
      <c r="E1191" t="s">
        <v>806</v>
      </c>
      <c r="F1191" t="s">
        <v>927</v>
      </c>
      <c r="G1191" t="s">
        <v>306</v>
      </c>
      <c r="H1191" t="s">
        <v>710</v>
      </c>
      <c r="I1191" t="s">
        <v>516</v>
      </c>
      <c r="J1191" t="s">
        <v>163</v>
      </c>
      <c r="K1191" t="s">
        <v>76</v>
      </c>
      <c r="L1191" t="s">
        <v>163</v>
      </c>
      <c r="M1191" t="s">
        <v>109</v>
      </c>
      <c r="N1191" t="s">
        <v>76</v>
      </c>
      <c r="O1191" t="s">
        <v>142</v>
      </c>
    </row>
    <row r="1192" spans="1:15" x14ac:dyDescent="0.35">
      <c r="A1192" t="s">
        <v>7</v>
      </c>
      <c r="B1192" t="s">
        <v>506</v>
      </c>
      <c r="C1192">
        <v>8</v>
      </c>
      <c r="D1192" t="s">
        <v>984</v>
      </c>
      <c r="E1192" t="s">
        <v>580</v>
      </c>
      <c r="F1192" t="s">
        <v>798</v>
      </c>
      <c r="G1192" t="s">
        <v>798</v>
      </c>
      <c r="H1192" t="s">
        <v>286</v>
      </c>
      <c r="I1192" t="s">
        <v>76</v>
      </c>
      <c r="J1192" t="s">
        <v>76</v>
      </c>
      <c r="K1192" t="s">
        <v>286</v>
      </c>
      <c r="L1192" t="s">
        <v>76</v>
      </c>
      <c r="M1192" t="s">
        <v>590</v>
      </c>
      <c r="N1192" t="s">
        <v>76</v>
      </c>
      <c r="O1192" t="s">
        <v>76</v>
      </c>
    </row>
    <row r="1193" spans="1:15" x14ac:dyDescent="0.35">
      <c r="A1193" t="s">
        <v>7</v>
      </c>
      <c r="B1193" t="s">
        <v>507</v>
      </c>
      <c r="C1193">
        <v>2</v>
      </c>
      <c r="D1193" t="s">
        <v>909</v>
      </c>
      <c r="E1193" t="s">
        <v>361</v>
      </c>
      <c r="F1193" t="s">
        <v>361</v>
      </c>
      <c r="G1193" t="s">
        <v>76</v>
      </c>
      <c r="H1193" t="s">
        <v>76</v>
      </c>
      <c r="I1193" t="s">
        <v>76</v>
      </c>
      <c r="J1193" t="s">
        <v>76</v>
      </c>
      <c r="K1193" t="s">
        <v>76</v>
      </c>
      <c r="L1193" t="s">
        <v>76</v>
      </c>
      <c r="M1193" t="s">
        <v>76</v>
      </c>
      <c r="N1193" t="s">
        <v>76</v>
      </c>
      <c r="O1193" t="s">
        <v>76</v>
      </c>
    </row>
    <row r="1194" spans="1:15" x14ac:dyDescent="0.35">
      <c r="A1194" t="s">
        <v>7</v>
      </c>
      <c r="B1194" t="s">
        <v>509</v>
      </c>
      <c r="C1194">
        <v>4</v>
      </c>
      <c r="D1194" t="s">
        <v>532</v>
      </c>
      <c r="E1194" t="s">
        <v>401</v>
      </c>
      <c r="F1194" t="s">
        <v>970</v>
      </c>
      <c r="G1194" t="s">
        <v>985</v>
      </c>
      <c r="H1194" t="s">
        <v>498</v>
      </c>
      <c r="I1194" t="s">
        <v>76</v>
      </c>
      <c r="J1194" t="s">
        <v>145</v>
      </c>
      <c r="K1194" t="s">
        <v>76</v>
      </c>
      <c r="L1194" t="s">
        <v>76</v>
      </c>
      <c r="M1194" t="s">
        <v>145</v>
      </c>
      <c r="N1194" t="s">
        <v>76</v>
      </c>
      <c r="O1194" t="s">
        <v>76</v>
      </c>
    </row>
    <row r="1195" spans="1:15" x14ac:dyDescent="0.35">
      <c r="A1195" t="s">
        <v>7</v>
      </c>
      <c r="B1195" t="s">
        <v>510</v>
      </c>
      <c r="C1195">
        <v>3</v>
      </c>
      <c r="D1195" t="s">
        <v>76</v>
      </c>
      <c r="E1195" t="s">
        <v>893</v>
      </c>
      <c r="F1195" t="s">
        <v>76</v>
      </c>
      <c r="G1195" t="s">
        <v>76</v>
      </c>
      <c r="H1195" t="s">
        <v>76</v>
      </c>
      <c r="I1195" t="s">
        <v>76</v>
      </c>
      <c r="J1195" t="s">
        <v>76</v>
      </c>
      <c r="K1195" t="s">
        <v>76</v>
      </c>
      <c r="L1195" t="s">
        <v>76</v>
      </c>
      <c r="M1195" t="s">
        <v>114</v>
      </c>
      <c r="N1195" t="s">
        <v>76</v>
      </c>
      <c r="O1195" t="s">
        <v>114</v>
      </c>
    </row>
    <row r="1196" spans="1:15" x14ac:dyDescent="0.35">
      <c r="A1196" t="s">
        <v>241</v>
      </c>
      <c r="B1196" t="s">
        <v>506</v>
      </c>
      <c r="C1196">
        <v>92</v>
      </c>
      <c r="D1196" t="s">
        <v>268</v>
      </c>
      <c r="E1196" t="s">
        <v>844</v>
      </c>
      <c r="F1196" t="s">
        <v>246</v>
      </c>
      <c r="G1196" t="s">
        <v>588</v>
      </c>
      <c r="H1196" t="s">
        <v>334</v>
      </c>
      <c r="I1196" t="s">
        <v>376</v>
      </c>
      <c r="J1196" t="s">
        <v>70</v>
      </c>
      <c r="K1196" t="s">
        <v>176</v>
      </c>
      <c r="L1196" t="s">
        <v>100</v>
      </c>
      <c r="M1196" t="s">
        <v>207</v>
      </c>
      <c r="N1196" t="s">
        <v>76</v>
      </c>
      <c r="O1196" t="s">
        <v>79</v>
      </c>
    </row>
    <row r="1197" spans="1:15" x14ac:dyDescent="0.35">
      <c r="A1197" t="s">
        <v>241</v>
      </c>
      <c r="B1197" t="s">
        <v>507</v>
      </c>
      <c r="C1197">
        <v>110</v>
      </c>
      <c r="D1197" t="s">
        <v>301</v>
      </c>
      <c r="E1197" t="s">
        <v>820</v>
      </c>
      <c r="F1197" t="s">
        <v>382</v>
      </c>
      <c r="G1197" t="s">
        <v>88</v>
      </c>
      <c r="H1197" t="s">
        <v>74</v>
      </c>
      <c r="I1197" t="s">
        <v>236</v>
      </c>
      <c r="J1197" t="s">
        <v>239</v>
      </c>
      <c r="K1197" t="s">
        <v>217</v>
      </c>
      <c r="L1197" t="s">
        <v>96</v>
      </c>
      <c r="M1197" t="s">
        <v>69</v>
      </c>
      <c r="N1197" t="s">
        <v>77</v>
      </c>
      <c r="O1197" t="s">
        <v>153</v>
      </c>
    </row>
    <row r="1198" spans="1:15" x14ac:dyDescent="0.35">
      <c r="A1198" t="s">
        <v>241</v>
      </c>
      <c r="B1198" t="s">
        <v>509</v>
      </c>
      <c r="C1198">
        <v>59</v>
      </c>
      <c r="D1198" t="s">
        <v>446</v>
      </c>
      <c r="E1198" t="s">
        <v>688</v>
      </c>
      <c r="F1198" t="s">
        <v>937</v>
      </c>
      <c r="G1198" t="s">
        <v>157</v>
      </c>
      <c r="H1198" t="s">
        <v>181</v>
      </c>
      <c r="I1198" t="s">
        <v>322</v>
      </c>
      <c r="J1198" t="s">
        <v>293</v>
      </c>
      <c r="K1198" t="s">
        <v>185</v>
      </c>
      <c r="L1198" t="s">
        <v>71</v>
      </c>
      <c r="M1198" t="s">
        <v>333</v>
      </c>
      <c r="N1198" t="s">
        <v>181</v>
      </c>
      <c r="O1198" t="s">
        <v>442</v>
      </c>
    </row>
    <row r="1199" spans="1:15" x14ac:dyDescent="0.35">
      <c r="A1199" t="s">
        <v>241</v>
      </c>
      <c r="B1199" t="s">
        <v>510</v>
      </c>
      <c r="C1199">
        <v>52</v>
      </c>
      <c r="D1199" t="s">
        <v>160</v>
      </c>
      <c r="E1199" t="s">
        <v>633</v>
      </c>
      <c r="F1199" t="s">
        <v>591</v>
      </c>
      <c r="G1199" t="s">
        <v>503</v>
      </c>
      <c r="H1199" t="s">
        <v>293</v>
      </c>
      <c r="I1199" t="s">
        <v>345</v>
      </c>
      <c r="J1199" t="s">
        <v>103</v>
      </c>
      <c r="K1199" t="s">
        <v>183</v>
      </c>
      <c r="L1199" t="s">
        <v>78</v>
      </c>
      <c r="M1199" t="s">
        <v>243</v>
      </c>
      <c r="N1199" t="s">
        <v>76</v>
      </c>
      <c r="O1199" t="s">
        <v>81</v>
      </c>
    </row>
    <row r="1201" spans="1:15" x14ac:dyDescent="0.35">
      <c r="A1201" t="s">
        <v>986</v>
      </c>
    </row>
    <row r="1202" spans="1:15" x14ac:dyDescent="0.35">
      <c r="A1202" t="s">
        <v>14</v>
      </c>
      <c r="B1202" t="s">
        <v>530</v>
      </c>
      <c r="C1202" t="s">
        <v>2</v>
      </c>
      <c r="D1202" t="s">
        <v>952</v>
      </c>
      <c r="E1202" t="s">
        <v>953</v>
      </c>
      <c r="F1202" t="s">
        <v>954</v>
      </c>
      <c r="G1202" t="s">
        <v>955</v>
      </c>
      <c r="H1202" t="s">
        <v>956</v>
      </c>
      <c r="I1202" t="s">
        <v>957</v>
      </c>
      <c r="J1202" t="s">
        <v>958</v>
      </c>
      <c r="K1202" t="s">
        <v>959</v>
      </c>
      <c r="L1202" t="s">
        <v>960</v>
      </c>
      <c r="M1202" t="s">
        <v>961</v>
      </c>
      <c r="N1202" t="s">
        <v>50</v>
      </c>
      <c r="O1202" t="s">
        <v>609</v>
      </c>
    </row>
    <row r="1203" spans="1:15" x14ac:dyDescent="0.35">
      <c r="A1203" t="s">
        <v>3</v>
      </c>
      <c r="B1203" t="s">
        <v>531</v>
      </c>
      <c r="C1203">
        <v>4</v>
      </c>
      <c r="D1203" t="s">
        <v>76</v>
      </c>
      <c r="E1203" t="s">
        <v>125</v>
      </c>
      <c r="F1203" t="s">
        <v>732</v>
      </c>
      <c r="G1203" t="s">
        <v>272</v>
      </c>
      <c r="H1203" t="s">
        <v>272</v>
      </c>
      <c r="I1203" t="s">
        <v>169</v>
      </c>
      <c r="J1203" t="s">
        <v>76</v>
      </c>
      <c r="K1203" t="s">
        <v>76</v>
      </c>
      <c r="L1203" t="s">
        <v>76</v>
      </c>
      <c r="M1203" t="s">
        <v>76</v>
      </c>
      <c r="N1203" t="s">
        <v>76</v>
      </c>
      <c r="O1203" t="s">
        <v>76</v>
      </c>
    </row>
    <row r="1204" spans="1:15" x14ac:dyDescent="0.35">
      <c r="A1204" t="s">
        <v>3</v>
      </c>
      <c r="B1204" t="s">
        <v>534</v>
      </c>
      <c r="C1204">
        <v>11</v>
      </c>
      <c r="D1204" t="s">
        <v>115</v>
      </c>
      <c r="E1204" t="s">
        <v>268</v>
      </c>
      <c r="F1204" t="s">
        <v>575</v>
      </c>
      <c r="G1204" t="s">
        <v>328</v>
      </c>
      <c r="H1204" t="s">
        <v>748</v>
      </c>
      <c r="I1204" t="s">
        <v>337</v>
      </c>
      <c r="J1204" t="s">
        <v>76</v>
      </c>
      <c r="K1204" t="s">
        <v>76</v>
      </c>
      <c r="L1204" t="s">
        <v>76</v>
      </c>
      <c r="M1204" t="s">
        <v>76</v>
      </c>
      <c r="N1204" t="s">
        <v>76</v>
      </c>
      <c r="O1204" t="s">
        <v>76</v>
      </c>
    </row>
    <row r="1205" spans="1:15" x14ac:dyDescent="0.35">
      <c r="A1205" t="s">
        <v>3</v>
      </c>
      <c r="B1205" t="s">
        <v>535</v>
      </c>
      <c r="C1205">
        <v>2</v>
      </c>
      <c r="D1205" t="s">
        <v>76</v>
      </c>
      <c r="E1205" t="s">
        <v>395</v>
      </c>
      <c r="F1205" t="s">
        <v>76</v>
      </c>
      <c r="G1205" t="s">
        <v>76</v>
      </c>
      <c r="H1205" t="s">
        <v>76</v>
      </c>
      <c r="I1205" t="s">
        <v>76</v>
      </c>
      <c r="J1205" t="s">
        <v>76</v>
      </c>
      <c r="K1205" t="s">
        <v>76</v>
      </c>
      <c r="L1205" t="s">
        <v>76</v>
      </c>
      <c r="M1205" t="s">
        <v>76</v>
      </c>
      <c r="N1205" t="s">
        <v>76</v>
      </c>
      <c r="O1205" t="s">
        <v>76</v>
      </c>
    </row>
    <row r="1206" spans="1:15" x14ac:dyDescent="0.35">
      <c r="A1206" t="s">
        <v>3</v>
      </c>
      <c r="B1206" t="s">
        <v>538</v>
      </c>
      <c r="C1206">
        <v>1</v>
      </c>
      <c r="D1206" t="s">
        <v>76</v>
      </c>
      <c r="E1206" t="s">
        <v>76</v>
      </c>
      <c r="F1206" t="s">
        <v>76</v>
      </c>
      <c r="G1206" t="s">
        <v>76</v>
      </c>
      <c r="H1206" t="s">
        <v>76</v>
      </c>
      <c r="I1206" t="s">
        <v>76</v>
      </c>
      <c r="J1206" t="s">
        <v>76</v>
      </c>
      <c r="K1206" t="s">
        <v>76</v>
      </c>
      <c r="L1206" t="s">
        <v>76</v>
      </c>
      <c r="M1206" t="s">
        <v>76</v>
      </c>
      <c r="N1206" t="s">
        <v>395</v>
      </c>
      <c r="O1206" t="s">
        <v>76</v>
      </c>
    </row>
    <row r="1207" spans="1:15" x14ac:dyDescent="0.35">
      <c r="A1207" t="s">
        <v>4</v>
      </c>
      <c r="B1207" t="s">
        <v>531</v>
      </c>
      <c r="C1207">
        <v>18</v>
      </c>
      <c r="D1207" t="s">
        <v>923</v>
      </c>
      <c r="E1207" t="s">
        <v>987</v>
      </c>
      <c r="F1207" t="s">
        <v>146</v>
      </c>
      <c r="G1207" t="s">
        <v>114</v>
      </c>
      <c r="H1207" t="s">
        <v>76</v>
      </c>
      <c r="I1207" t="s">
        <v>84</v>
      </c>
      <c r="J1207" t="s">
        <v>138</v>
      </c>
      <c r="K1207" t="s">
        <v>352</v>
      </c>
      <c r="L1207" t="s">
        <v>76</v>
      </c>
      <c r="M1207" t="s">
        <v>79</v>
      </c>
      <c r="N1207" t="s">
        <v>76</v>
      </c>
      <c r="O1207" t="s">
        <v>76</v>
      </c>
    </row>
    <row r="1208" spans="1:15" x14ac:dyDescent="0.35">
      <c r="A1208" t="s">
        <v>4</v>
      </c>
      <c r="B1208" t="s">
        <v>534</v>
      </c>
      <c r="C1208">
        <v>27</v>
      </c>
      <c r="D1208" t="s">
        <v>660</v>
      </c>
      <c r="E1208" t="s">
        <v>622</v>
      </c>
      <c r="F1208" t="s">
        <v>683</v>
      </c>
      <c r="G1208" t="s">
        <v>629</v>
      </c>
      <c r="H1208" t="s">
        <v>412</v>
      </c>
      <c r="I1208" t="s">
        <v>301</v>
      </c>
      <c r="J1208" t="s">
        <v>78</v>
      </c>
      <c r="K1208" t="s">
        <v>208</v>
      </c>
      <c r="L1208" t="s">
        <v>76</v>
      </c>
      <c r="M1208" t="s">
        <v>726</v>
      </c>
      <c r="N1208" t="s">
        <v>76</v>
      </c>
      <c r="O1208" t="s">
        <v>348</v>
      </c>
    </row>
    <row r="1209" spans="1:15" x14ac:dyDescent="0.35">
      <c r="A1209" t="s">
        <v>4</v>
      </c>
      <c r="B1209" t="s">
        <v>535</v>
      </c>
      <c r="C1209">
        <v>4</v>
      </c>
      <c r="D1209" t="s">
        <v>590</v>
      </c>
      <c r="E1209" t="s">
        <v>724</v>
      </c>
      <c r="F1209" t="s">
        <v>676</v>
      </c>
      <c r="G1209" t="s">
        <v>76</v>
      </c>
      <c r="H1209" t="s">
        <v>76</v>
      </c>
      <c r="I1209" t="s">
        <v>426</v>
      </c>
      <c r="J1209" t="s">
        <v>426</v>
      </c>
      <c r="K1209" t="s">
        <v>76</v>
      </c>
      <c r="L1209" t="s">
        <v>426</v>
      </c>
      <c r="M1209" t="s">
        <v>426</v>
      </c>
      <c r="N1209" t="s">
        <v>76</v>
      </c>
      <c r="O1209" t="s">
        <v>76</v>
      </c>
    </row>
    <row r="1210" spans="1:15" x14ac:dyDescent="0.35">
      <c r="A1210" t="s">
        <v>4</v>
      </c>
      <c r="B1210" t="s">
        <v>536</v>
      </c>
      <c r="C1210">
        <v>12</v>
      </c>
      <c r="D1210" t="s">
        <v>130</v>
      </c>
      <c r="E1210" t="s">
        <v>110</v>
      </c>
      <c r="F1210" t="s">
        <v>178</v>
      </c>
      <c r="G1210" t="s">
        <v>391</v>
      </c>
      <c r="H1210" t="s">
        <v>75</v>
      </c>
      <c r="I1210" t="s">
        <v>225</v>
      </c>
      <c r="J1210" t="s">
        <v>76</v>
      </c>
      <c r="K1210" t="s">
        <v>427</v>
      </c>
      <c r="L1210" t="s">
        <v>76</v>
      </c>
      <c r="M1210" t="s">
        <v>988</v>
      </c>
      <c r="N1210" t="s">
        <v>76</v>
      </c>
      <c r="O1210" t="s">
        <v>386</v>
      </c>
    </row>
    <row r="1211" spans="1:15" x14ac:dyDescent="0.35">
      <c r="A1211" t="s">
        <v>4</v>
      </c>
      <c r="B1211" t="s">
        <v>538</v>
      </c>
      <c r="C1211">
        <v>23</v>
      </c>
      <c r="D1211" t="s">
        <v>473</v>
      </c>
      <c r="E1211" t="s">
        <v>833</v>
      </c>
      <c r="F1211" t="s">
        <v>562</v>
      </c>
      <c r="G1211" t="s">
        <v>76</v>
      </c>
      <c r="H1211" t="s">
        <v>76</v>
      </c>
      <c r="I1211" t="s">
        <v>463</v>
      </c>
      <c r="J1211" t="s">
        <v>184</v>
      </c>
      <c r="K1211" t="s">
        <v>233</v>
      </c>
      <c r="L1211" t="s">
        <v>76</v>
      </c>
      <c r="M1211" t="s">
        <v>499</v>
      </c>
      <c r="N1211" t="s">
        <v>76</v>
      </c>
      <c r="O1211" t="s">
        <v>79</v>
      </c>
    </row>
    <row r="1212" spans="1:15" x14ac:dyDescent="0.35">
      <c r="A1212" t="s">
        <v>4</v>
      </c>
      <c r="B1212" t="s">
        <v>540</v>
      </c>
      <c r="C1212">
        <v>1</v>
      </c>
      <c r="D1212" t="s">
        <v>76</v>
      </c>
      <c r="E1212" t="s">
        <v>395</v>
      </c>
      <c r="F1212" t="s">
        <v>76</v>
      </c>
      <c r="G1212" t="s">
        <v>76</v>
      </c>
      <c r="H1212" t="s">
        <v>76</v>
      </c>
      <c r="I1212" t="s">
        <v>76</v>
      </c>
      <c r="J1212" t="s">
        <v>76</v>
      </c>
      <c r="K1212" t="s">
        <v>76</v>
      </c>
      <c r="L1212" t="s">
        <v>76</v>
      </c>
      <c r="M1212" t="s">
        <v>76</v>
      </c>
      <c r="N1212" t="s">
        <v>76</v>
      </c>
      <c r="O1212" t="s">
        <v>76</v>
      </c>
    </row>
    <row r="1213" spans="1:15" x14ac:dyDescent="0.35">
      <c r="A1213" t="s">
        <v>5</v>
      </c>
      <c r="B1213" t="s">
        <v>531</v>
      </c>
      <c r="C1213">
        <v>39</v>
      </c>
      <c r="D1213" t="s">
        <v>321</v>
      </c>
      <c r="E1213" t="s">
        <v>989</v>
      </c>
      <c r="F1213" t="s">
        <v>481</v>
      </c>
      <c r="G1213" t="s">
        <v>93</v>
      </c>
      <c r="H1213" t="s">
        <v>216</v>
      </c>
      <c r="I1213" t="s">
        <v>735</v>
      </c>
      <c r="J1213" t="s">
        <v>582</v>
      </c>
      <c r="K1213" t="s">
        <v>211</v>
      </c>
      <c r="L1213" t="s">
        <v>165</v>
      </c>
      <c r="M1213" t="s">
        <v>104</v>
      </c>
      <c r="N1213" t="s">
        <v>76</v>
      </c>
      <c r="O1213" t="s">
        <v>76</v>
      </c>
    </row>
    <row r="1214" spans="1:15" x14ac:dyDescent="0.35">
      <c r="A1214" t="s">
        <v>5</v>
      </c>
      <c r="B1214" t="s">
        <v>534</v>
      </c>
      <c r="C1214">
        <v>55</v>
      </c>
      <c r="D1214" t="s">
        <v>172</v>
      </c>
      <c r="E1214" t="s">
        <v>251</v>
      </c>
      <c r="F1214" t="s">
        <v>990</v>
      </c>
      <c r="G1214" t="s">
        <v>103</v>
      </c>
      <c r="H1214" t="s">
        <v>79</v>
      </c>
      <c r="I1214" t="s">
        <v>255</v>
      </c>
      <c r="J1214" t="s">
        <v>53</v>
      </c>
      <c r="K1214" t="s">
        <v>63</v>
      </c>
      <c r="L1214" t="s">
        <v>133</v>
      </c>
      <c r="M1214" t="s">
        <v>81</v>
      </c>
      <c r="N1214" t="s">
        <v>75</v>
      </c>
      <c r="O1214" t="s">
        <v>292</v>
      </c>
    </row>
    <row r="1215" spans="1:15" x14ac:dyDescent="0.35">
      <c r="A1215" t="s">
        <v>5</v>
      </c>
      <c r="B1215" t="s">
        <v>535</v>
      </c>
      <c r="C1215">
        <v>6</v>
      </c>
      <c r="D1215" t="s">
        <v>494</v>
      </c>
      <c r="E1215" t="s">
        <v>991</v>
      </c>
      <c r="F1215" t="s">
        <v>992</v>
      </c>
      <c r="G1215" t="s">
        <v>76</v>
      </c>
      <c r="H1215" t="s">
        <v>102</v>
      </c>
      <c r="I1215" t="s">
        <v>76</v>
      </c>
      <c r="J1215" t="s">
        <v>76</v>
      </c>
      <c r="K1215" t="s">
        <v>76</v>
      </c>
      <c r="L1215" t="s">
        <v>76</v>
      </c>
      <c r="M1215" t="s">
        <v>102</v>
      </c>
      <c r="N1215" t="s">
        <v>76</v>
      </c>
      <c r="O1215" t="s">
        <v>76</v>
      </c>
    </row>
    <row r="1216" spans="1:15" x14ac:dyDescent="0.35">
      <c r="A1216" t="s">
        <v>5</v>
      </c>
      <c r="B1216" t="s">
        <v>536</v>
      </c>
      <c r="C1216">
        <v>12</v>
      </c>
      <c r="D1216" t="s">
        <v>377</v>
      </c>
      <c r="E1216" t="s">
        <v>846</v>
      </c>
      <c r="F1216" t="s">
        <v>316</v>
      </c>
      <c r="G1216" t="s">
        <v>173</v>
      </c>
      <c r="H1216" t="s">
        <v>283</v>
      </c>
      <c r="I1216" t="s">
        <v>289</v>
      </c>
      <c r="J1216" t="s">
        <v>173</v>
      </c>
      <c r="K1216" t="s">
        <v>76</v>
      </c>
      <c r="L1216" t="s">
        <v>76</v>
      </c>
      <c r="M1216" t="s">
        <v>316</v>
      </c>
      <c r="N1216" t="s">
        <v>171</v>
      </c>
      <c r="O1216" t="s">
        <v>76</v>
      </c>
    </row>
    <row r="1217" spans="1:15" x14ac:dyDescent="0.35">
      <c r="A1217" t="s">
        <v>5</v>
      </c>
      <c r="B1217" t="s">
        <v>538</v>
      </c>
      <c r="C1217">
        <v>22</v>
      </c>
      <c r="D1217" t="s">
        <v>172</v>
      </c>
      <c r="E1217" t="s">
        <v>702</v>
      </c>
      <c r="F1217" t="s">
        <v>348</v>
      </c>
      <c r="G1217" t="s">
        <v>85</v>
      </c>
      <c r="H1217" t="s">
        <v>76</v>
      </c>
      <c r="I1217" t="s">
        <v>392</v>
      </c>
      <c r="J1217" t="s">
        <v>326</v>
      </c>
      <c r="K1217" t="s">
        <v>262</v>
      </c>
      <c r="L1217" t="s">
        <v>76</v>
      </c>
      <c r="M1217" t="s">
        <v>218</v>
      </c>
      <c r="N1217" t="s">
        <v>76</v>
      </c>
      <c r="O1217" t="s">
        <v>76</v>
      </c>
    </row>
    <row r="1218" spans="1:15" x14ac:dyDescent="0.35">
      <c r="A1218" t="s">
        <v>5</v>
      </c>
      <c r="B1218" t="s">
        <v>540</v>
      </c>
      <c r="C1218">
        <v>2</v>
      </c>
      <c r="D1218" t="s">
        <v>76</v>
      </c>
      <c r="E1218" t="s">
        <v>923</v>
      </c>
      <c r="F1218" t="s">
        <v>395</v>
      </c>
      <c r="G1218" t="s">
        <v>395</v>
      </c>
      <c r="H1218" t="s">
        <v>76</v>
      </c>
      <c r="I1218" t="s">
        <v>923</v>
      </c>
      <c r="J1218" t="s">
        <v>76</v>
      </c>
      <c r="K1218" t="s">
        <v>395</v>
      </c>
      <c r="L1218" t="s">
        <v>76</v>
      </c>
      <c r="M1218" t="s">
        <v>923</v>
      </c>
      <c r="N1218" t="s">
        <v>76</v>
      </c>
      <c r="O1218" t="s">
        <v>76</v>
      </c>
    </row>
    <row r="1219" spans="1:15" x14ac:dyDescent="0.35">
      <c r="A1219" t="s">
        <v>6</v>
      </c>
      <c r="B1219" t="s">
        <v>531</v>
      </c>
      <c r="C1219">
        <v>5</v>
      </c>
      <c r="D1219" t="s">
        <v>837</v>
      </c>
      <c r="E1219" t="s">
        <v>824</v>
      </c>
      <c r="F1219" t="s">
        <v>837</v>
      </c>
      <c r="G1219" t="s">
        <v>112</v>
      </c>
      <c r="H1219" t="s">
        <v>76</v>
      </c>
      <c r="I1219" t="s">
        <v>76</v>
      </c>
      <c r="J1219" t="s">
        <v>135</v>
      </c>
      <c r="K1219" t="s">
        <v>112</v>
      </c>
      <c r="L1219" t="s">
        <v>135</v>
      </c>
      <c r="M1219" t="s">
        <v>135</v>
      </c>
      <c r="N1219" t="s">
        <v>76</v>
      </c>
      <c r="O1219" t="s">
        <v>76</v>
      </c>
    </row>
    <row r="1220" spans="1:15" x14ac:dyDescent="0.35">
      <c r="A1220" t="s">
        <v>6</v>
      </c>
      <c r="B1220" t="s">
        <v>534</v>
      </c>
      <c r="C1220">
        <v>17</v>
      </c>
      <c r="D1220" t="s">
        <v>406</v>
      </c>
      <c r="E1220" t="s">
        <v>555</v>
      </c>
      <c r="F1220" t="s">
        <v>128</v>
      </c>
      <c r="G1220" t="s">
        <v>126</v>
      </c>
      <c r="H1220" t="s">
        <v>129</v>
      </c>
      <c r="I1220" t="s">
        <v>514</v>
      </c>
      <c r="J1220" t="s">
        <v>126</v>
      </c>
      <c r="K1220" t="s">
        <v>129</v>
      </c>
      <c r="L1220" t="s">
        <v>181</v>
      </c>
      <c r="M1220" t="s">
        <v>116</v>
      </c>
      <c r="N1220" t="s">
        <v>76</v>
      </c>
      <c r="O1220" t="s">
        <v>76</v>
      </c>
    </row>
    <row r="1221" spans="1:15" x14ac:dyDescent="0.35">
      <c r="A1221" t="s">
        <v>6</v>
      </c>
      <c r="B1221" t="s">
        <v>535</v>
      </c>
      <c r="C1221">
        <v>4</v>
      </c>
      <c r="D1221" t="s">
        <v>76</v>
      </c>
      <c r="E1221" t="s">
        <v>560</v>
      </c>
      <c r="F1221" t="s">
        <v>560</v>
      </c>
      <c r="G1221" t="s">
        <v>452</v>
      </c>
      <c r="H1221" t="s">
        <v>452</v>
      </c>
      <c r="I1221" t="s">
        <v>76</v>
      </c>
      <c r="J1221" t="s">
        <v>76</v>
      </c>
      <c r="K1221" t="s">
        <v>76</v>
      </c>
      <c r="L1221" t="s">
        <v>76</v>
      </c>
      <c r="M1221" t="s">
        <v>214</v>
      </c>
      <c r="N1221" t="s">
        <v>76</v>
      </c>
      <c r="O1221" t="s">
        <v>227</v>
      </c>
    </row>
    <row r="1222" spans="1:15" x14ac:dyDescent="0.35">
      <c r="A1222" t="s">
        <v>6</v>
      </c>
      <c r="B1222" t="s">
        <v>536</v>
      </c>
      <c r="C1222">
        <v>5</v>
      </c>
      <c r="D1222" t="s">
        <v>395</v>
      </c>
      <c r="E1222" t="s">
        <v>686</v>
      </c>
      <c r="F1222" t="s">
        <v>501</v>
      </c>
      <c r="G1222" t="s">
        <v>346</v>
      </c>
      <c r="H1222" t="s">
        <v>346</v>
      </c>
      <c r="I1222" t="s">
        <v>762</v>
      </c>
      <c r="J1222" t="s">
        <v>76</v>
      </c>
      <c r="K1222" t="s">
        <v>76</v>
      </c>
      <c r="L1222" t="s">
        <v>76</v>
      </c>
      <c r="M1222" t="s">
        <v>76</v>
      </c>
      <c r="N1222" t="s">
        <v>76</v>
      </c>
      <c r="O1222" t="s">
        <v>501</v>
      </c>
    </row>
    <row r="1223" spans="1:15" x14ac:dyDescent="0.35">
      <c r="A1223" t="s">
        <v>6</v>
      </c>
      <c r="B1223" t="s">
        <v>538</v>
      </c>
      <c r="C1223">
        <v>20</v>
      </c>
      <c r="D1223" t="s">
        <v>413</v>
      </c>
      <c r="E1223" t="s">
        <v>663</v>
      </c>
      <c r="F1223" t="s">
        <v>512</v>
      </c>
      <c r="G1223" t="s">
        <v>81</v>
      </c>
      <c r="H1223" t="s">
        <v>240</v>
      </c>
      <c r="I1223" t="s">
        <v>126</v>
      </c>
      <c r="J1223" t="s">
        <v>149</v>
      </c>
      <c r="K1223" t="s">
        <v>76</v>
      </c>
      <c r="L1223" t="s">
        <v>149</v>
      </c>
      <c r="M1223" t="s">
        <v>496</v>
      </c>
      <c r="N1223" t="s">
        <v>76</v>
      </c>
      <c r="O1223" t="s">
        <v>76</v>
      </c>
    </row>
    <row r="1224" spans="1:15" x14ac:dyDescent="0.35">
      <c r="A1224" t="s">
        <v>6</v>
      </c>
      <c r="B1224" t="s">
        <v>540</v>
      </c>
      <c r="C1224">
        <v>6</v>
      </c>
      <c r="D1224" t="s">
        <v>727</v>
      </c>
      <c r="E1224" t="s">
        <v>363</v>
      </c>
      <c r="F1224" t="s">
        <v>363</v>
      </c>
      <c r="G1224" t="s">
        <v>76</v>
      </c>
      <c r="H1224" t="s">
        <v>553</v>
      </c>
      <c r="I1224" t="s">
        <v>248</v>
      </c>
      <c r="J1224" t="s">
        <v>269</v>
      </c>
      <c r="K1224" t="s">
        <v>76</v>
      </c>
      <c r="L1224" t="s">
        <v>236</v>
      </c>
      <c r="M1224" t="s">
        <v>11</v>
      </c>
      <c r="N1224" t="s">
        <v>76</v>
      </c>
      <c r="O1224" t="s">
        <v>76</v>
      </c>
    </row>
    <row r="1225" spans="1:15" x14ac:dyDescent="0.35">
      <c r="A1225" t="s">
        <v>7</v>
      </c>
      <c r="B1225" t="s">
        <v>531</v>
      </c>
      <c r="C1225">
        <v>1</v>
      </c>
      <c r="D1225" t="s">
        <v>76</v>
      </c>
      <c r="E1225" t="s">
        <v>395</v>
      </c>
      <c r="F1225" t="s">
        <v>76</v>
      </c>
      <c r="G1225" t="s">
        <v>76</v>
      </c>
      <c r="H1225" t="s">
        <v>76</v>
      </c>
      <c r="I1225" t="s">
        <v>76</v>
      </c>
      <c r="J1225" t="s">
        <v>76</v>
      </c>
      <c r="K1225" t="s">
        <v>76</v>
      </c>
      <c r="L1225" t="s">
        <v>76</v>
      </c>
      <c r="M1225" t="s">
        <v>76</v>
      </c>
      <c r="N1225" t="s">
        <v>76</v>
      </c>
      <c r="O1225" t="s">
        <v>76</v>
      </c>
    </row>
    <row r="1226" spans="1:15" x14ac:dyDescent="0.35">
      <c r="A1226" t="s">
        <v>7</v>
      </c>
      <c r="B1226" t="s">
        <v>534</v>
      </c>
      <c r="C1226">
        <v>7</v>
      </c>
      <c r="D1226" t="s">
        <v>993</v>
      </c>
      <c r="E1226" t="s">
        <v>739</v>
      </c>
      <c r="F1226" t="s">
        <v>144</v>
      </c>
      <c r="G1226" t="s">
        <v>144</v>
      </c>
      <c r="H1226" t="s">
        <v>282</v>
      </c>
      <c r="I1226" t="s">
        <v>76</v>
      </c>
      <c r="J1226" t="s">
        <v>76</v>
      </c>
      <c r="K1226" t="s">
        <v>282</v>
      </c>
      <c r="L1226" t="s">
        <v>76</v>
      </c>
      <c r="M1226" t="s">
        <v>408</v>
      </c>
      <c r="N1226" t="s">
        <v>76</v>
      </c>
      <c r="O1226" t="s">
        <v>76</v>
      </c>
    </row>
    <row r="1227" spans="1:15" x14ac:dyDescent="0.35">
      <c r="A1227" t="s">
        <v>7</v>
      </c>
      <c r="B1227" t="s">
        <v>535</v>
      </c>
      <c r="C1227">
        <v>2</v>
      </c>
      <c r="D1227" t="s">
        <v>994</v>
      </c>
      <c r="E1227" t="s">
        <v>366</v>
      </c>
      <c r="F1227" t="s">
        <v>395</v>
      </c>
      <c r="G1227" t="s">
        <v>994</v>
      </c>
      <c r="H1227" t="s">
        <v>76</v>
      </c>
      <c r="I1227" t="s">
        <v>76</v>
      </c>
      <c r="J1227" t="s">
        <v>76</v>
      </c>
      <c r="K1227" t="s">
        <v>76</v>
      </c>
      <c r="L1227" t="s">
        <v>76</v>
      </c>
      <c r="M1227" t="s">
        <v>76</v>
      </c>
      <c r="N1227" t="s">
        <v>76</v>
      </c>
      <c r="O1227" t="s">
        <v>76</v>
      </c>
    </row>
    <row r="1228" spans="1:15" x14ac:dyDescent="0.35">
      <c r="A1228" t="s">
        <v>7</v>
      </c>
      <c r="B1228" t="s">
        <v>538</v>
      </c>
      <c r="C1228">
        <v>6</v>
      </c>
      <c r="D1228" t="s">
        <v>308</v>
      </c>
      <c r="E1228" t="s">
        <v>720</v>
      </c>
      <c r="F1228" t="s">
        <v>651</v>
      </c>
      <c r="G1228" t="s">
        <v>651</v>
      </c>
      <c r="H1228" t="s">
        <v>238</v>
      </c>
      <c r="I1228" t="s">
        <v>76</v>
      </c>
      <c r="J1228" t="s">
        <v>76</v>
      </c>
      <c r="K1228" t="s">
        <v>76</v>
      </c>
      <c r="L1228" t="s">
        <v>76</v>
      </c>
      <c r="M1228" t="s">
        <v>70</v>
      </c>
      <c r="N1228" t="s">
        <v>76</v>
      </c>
      <c r="O1228" t="s">
        <v>70</v>
      </c>
    </row>
    <row r="1229" spans="1:15" x14ac:dyDescent="0.35">
      <c r="A1229" t="s">
        <v>7</v>
      </c>
      <c r="B1229" t="s">
        <v>540</v>
      </c>
      <c r="C1229">
        <v>1</v>
      </c>
      <c r="D1229" t="s">
        <v>76</v>
      </c>
      <c r="E1229" t="s">
        <v>395</v>
      </c>
      <c r="F1229" t="s">
        <v>395</v>
      </c>
      <c r="G1229" t="s">
        <v>76</v>
      </c>
      <c r="H1229" t="s">
        <v>76</v>
      </c>
      <c r="I1229" t="s">
        <v>76</v>
      </c>
      <c r="J1229" t="s">
        <v>395</v>
      </c>
      <c r="K1229" t="s">
        <v>76</v>
      </c>
      <c r="L1229" t="s">
        <v>76</v>
      </c>
      <c r="M1229" t="s">
        <v>395</v>
      </c>
      <c r="N1229" t="s">
        <v>76</v>
      </c>
      <c r="O1229" t="s">
        <v>76</v>
      </c>
    </row>
    <row r="1230" spans="1:15" x14ac:dyDescent="0.35">
      <c r="A1230" t="s">
        <v>241</v>
      </c>
      <c r="B1230" t="s">
        <v>531</v>
      </c>
      <c r="C1230">
        <v>67</v>
      </c>
      <c r="D1230" t="s">
        <v>526</v>
      </c>
      <c r="E1230" t="s">
        <v>918</v>
      </c>
      <c r="F1230" t="s">
        <v>589</v>
      </c>
      <c r="G1230" t="s">
        <v>280</v>
      </c>
      <c r="H1230" t="s">
        <v>65</v>
      </c>
      <c r="I1230" t="s">
        <v>200</v>
      </c>
      <c r="J1230" t="s">
        <v>367</v>
      </c>
      <c r="K1230" t="s">
        <v>225</v>
      </c>
      <c r="L1230" t="s">
        <v>355</v>
      </c>
      <c r="M1230" t="s">
        <v>122</v>
      </c>
      <c r="N1230" t="s">
        <v>76</v>
      </c>
      <c r="O1230" t="s">
        <v>76</v>
      </c>
    </row>
    <row r="1231" spans="1:15" x14ac:dyDescent="0.35">
      <c r="A1231" t="s">
        <v>241</v>
      </c>
      <c r="B1231" t="s">
        <v>534</v>
      </c>
      <c r="C1231">
        <v>117</v>
      </c>
      <c r="D1231" t="s">
        <v>634</v>
      </c>
      <c r="E1231" t="s">
        <v>697</v>
      </c>
      <c r="F1231" t="s">
        <v>370</v>
      </c>
      <c r="G1231" t="s">
        <v>494</v>
      </c>
      <c r="H1231" t="s">
        <v>207</v>
      </c>
      <c r="I1231" t="s">
        <v>159</v>
      </c>
      <c r="J1231" t="s">
        <v>57</v>
      </c>
      <c r="K1231" t="s">
        <v>217</v>
      </c>
      <c r="L1231" t="s">
        <v>81</v>
      </c>
      <c r="M1231" t="s">
        <v>222</v>
      </c>
      <c r="N1231" t="s">
        <v>106</v>
      </c>
      <c r="O1231" t="s">
        <v>230</v>
      </c>
    </row>
    <row r="1232" spans="1:15" x14ac:dyDescent="0.35">
      <c r="A1232" t="s">
        <v>241</v>
      </c>
      <c r="B1232" t="s">
        <v>535</v>
      </c>
      <c r="C1232">
        <v>18</v>
      </c>
      <c r="D1232" t="s">
        <v>456</v>
      </c>
      <c r="E1232" t="s">
        <v>652</v>
      </c>
      <c r="F1232" t="s">
        <v>688</v>
      </c>
      <c r="G1232" t="s">
        <v>444</v>
      </c>
      <c r="H1232" t="s">
        <v>149</v>
      </c>
      <c r="I1232" t="s">
        <v>75</v>
      </c>
      <c r="J1232" t="s">
        <v>75</v>
      </c>
      <c r="K1232" t="s">
        <v>76</v>
      </c>
      <c r="L1232" t="s">
        <v>75</v>
      </c>
      <c r="M1232" t="s">
        <v>175</v>
      </c>
      <c r="N1232" t="s">
        <v>76</v>
      </c>
      <c r="O1232" t="s">
        <v>81</v>
      </c>
    </row>
    <row r="1233" spans="1:15" x14ac:dyDescent="0.35">
      <c r="A1233" t="s">
        <v>241</v>
      </c>
      <c r="B1233" t="s">
        <v>536</v>
      </c>
      <c r="C1233">
        <v>29</v>
      </c>
      <c r="D1233" t="s">
        <v>384</v>
      </c>
      <c r="E1233" t="s">
        <v>484</v>
      </c>
      <c r="F1233" t="s">
        <v>346</v>
      </c>
      <c r="G1233" t="s">
        <v>322</v>
      </c>
      <c r="H1233" t="s">
        <v>218</v>
      </c>
      <c r="I1233" t="s">
        <v>409</v>
      </c>
      <c r="J1233" t="s">
        <v>79</v>
      </c>
      <c r="K1233" t="s">
        <v>761</v>
      </c>
      <c r="L1233" t="s">
        <v>76</v>
      </c>
      <c r="M1233" t="s">
        <v>749</v>
      </c>
      <c r="N1233" t="s">
        <v>130</v>
      </c>
      <c r="O1233" t="s">
        <v>361</v>
      </c>
    </row>
    <row r="1234" spans="1:15" x14ac:dyDescent="0.35">
      <c r="A1234" t="s">
        <v>241</v>
      </c>
      <c r="B1234" t="s">
        <v>538</v>
      </c>
      <c r="C1234">
        <v>72</v>
      </c>
      <c r="D1234" t="s">
        <v>516</v>
      </c>
      <c r="E1234" t="s">
        <v>995</v>
      </c>
      <c r="F1234" t="s">
        <v>496</v>
      </c>
      <c r="G1234" t="s">
        <v>255</v>
      </c>
      <c r="H1234" t="s">
        <v>86</v>
      </c>
      <c r="I1234" t="s">
        <v>313</v>
      </c>
      <c r="J1234" t="s">
        <v>515</v>
      </c>
      <c r="K1234" t="s">
        <v>290</v>
      </c>
      <c r="L1234" t="s">
        <v>68</v>
      </c>
      <c r="M1234" t="s">
        <v>59</v>
      </c>
      <c r="N1234" t="s">
        <v>163</v>
      </c>
      <c r="O1234" t="s">
        <v>71</v>
      </c>
    </row>
    <row r="1235" spans="1:15" x14ac:dyDescent="0.35">
      <c r="A1235" t="s">
        <v>241</v>
      </c>
      <c r="B1235" t="s">
        <v>540</v>
      </c>
      <c r="C1235">
        <v>10</v>
      </c>
      <c r="D1235" t="s">
        <v>736</v>
      </c>
      <c r="E1235" t="s">
        <v>709</v>
      </c>
      <c r="F1235" t="s">
        <v>60</v>
      </c>
      <c r="G1235" t="s">
        <v>95</v>
      </c>
      <c r="H1235" t="s">
        <v>362</v>
      </c>
      <c r="I1235" t="s">
        <v>144</v>
      </c>
      <c r="J1235" t="s">
        <v>82</v>
      </c>
      <c r="K1235" t="s">
        <v>95</v>
      </c>
      <c r="L1235" t="s">
        <v>162</v>
      </c>
      <c r="M1235" t="s">
        <v>172</v>
      </c>
      <c r="N1235" t="s">
        <v>76</v>
      </c>
      <c r="O1235" t="s">
        <v>76</v>
      </c>
    </row>
    <row r="1237" spans="1:15" x14ac:dyDescent="0.35">
      <c r="A1237" t="s">
        <v>996</v>
      </c>
    </row>
    <row r="1238" spans="1:15" x14ac:dyDescent="0.35">
      <c r="A1238" t="s">
        <v>14</v>
      </c>
      <c r="B1238" t="s">
        <v>565</v>
      </c>
      <c r="C1238" t="s">
        <v>2</v>
      </c>
      <c r="D1238" t="s">
        <v>952</v>
      </c>
      <c r="E1238" t="s">
        <v>953</v>
      </c>
      <c r="F1238" t="s">
        <v>954</v>
      </c>
      <c r="G1238" t="s">
        <v>955</v>
      </c>
      <c r="H1238" t="s">
        <v>956</v>
      </c>
      <c r="I1238" t="s">
        <v>957</v>
      </c>
      <c r="J1238" t="s">
        <v>958</v>
      </c>
      <c r="K1238" t="s">
        <v>959</v>
      </c>
      <c r="L1238" t="s">
        <v>960</v>
      </c>
      <c r="M1238" t="s">
        <v>961</v>
      </c>
      <c r="N1238" t="s">
        <v>50</v>
      </c>
      <c r="O1238" t="s">
        <v>609</v>
      </c>
    </row>
    <row r="1239" spans="1:15" x14ac:dyDescent="0.35">
      <c r="A1239" t="s">
        <v>3</v>
      </c>
      <c r="B1239" t="s">
        <v>566</v>
      </c>
      <c r="C1239">
        <v>14</v>
      </c>
      <c r="D1239" t="s">
        <v>203</v>
      </c>
      <c r="E1239" t="s">
        <v>583</v>
      </c>
      <c r="F1239" t="s">
        <v>629</v>
      </c>
      <c r="G1239" t="s">
        <v>196</v>
      </c>
      <c r="H1239" t="s">
        <v>329</v>
      </c>
      <c r="I1239" t="s">
        <v>550</v>
      </c>
      <c r="J1239" t="s">
        <v>76</v>
      </c>
      <c r="K1239" t="s">
        <v>76</v>
      </c>
      <c r="L1239" t="s">
        <v>76</v>
      </c>
      <c r="M1239" t="s">
        <v>76</v>
      </c>
      <c r="N1239" t="s">
        <v>76</v>
      </c>
      <c r="O1239" t="s">
        <v>76</v>
      </c>
    </row>
    <row r="1240" spans="1:15" x14ac:dyDescent="0.35">
      <c r="A1240" t="s">
        <v>3</v>
      </c>
      <c r="B1240" t="s">
        <v>569</v>
      </c>
      <c r="C1240">
        <v>3</v>
      </c>
      <c r="D1240" t="s">
        <v>76</v>
      </c>
      <c r="E1240" t="s">
        <v>405</v>
      </c>
      <c r="F1240" t="s">
        <v>76</v>
      </c>
      <c r="G1240" t="s">
        <v>76</v>
      </c>
      <c r="H1240" t="s">
        <v>76</v>
      </c>
      <c r="I1240" t="s">
        <v>164</v>
      </c>
      <c r="J1240" t="s">
        <v>76</v>
      </c>
      <c r="K1240" t="s">
        <v>76</v>
      </c>
      <c r="L1240" t="s">
        <v>76</v>
      </c>
      <c r="M1240" t="s">
        <v>76</v>
      </c>
      <c r="N1240" t="s">
        <v>76</v>
      </c>
      <c r="O1240" t="s">
        <v>76</v>
      </c>
    </row>
    <row r="1241" spans="1:15" x14ac:dyDescent="0.35">
      <c r="A1241" t="s">
        <v>3</v>
      </c>
      <c r="B1241" t="s">
        <v>572</v>
      </c>
      <c r="C1241">
        <v>1</v>
      </c>
      <c r="D1241" t="s">
        <v>76</v>
      </c>
      <c r="E1241" t="s">
        <v>76</v>
      </c>
      <c r="F1241" t="s">
        <v>76</v>
      </c>
      <c r="G1241" t="s">
        <v>76</v>
      </c>
      <c r="H1241" t="s">
        <v>76</v>
      </c>
      <c r="I1241" t="s">
        <v>76</v>
      </c>
      <c r="J1241" t="s">
        <v>76</v>
      </c>
      <c r="K1241" t="s">
        <v>76</v>
      </c>
      <c r="L1241" t="s">
        <v>76</v>
      </c>
      <c r="M1241" t="s">
        <v>76</v>
      </c>
      <c r="N1241" t="s">
        <v>395</v>
      </c>
      <c r="O1241" t="s">
        <v>76</v>
      </c>
    </row>
    <row r="1242" spans="1:15" x14ac:dyDescent="0.35">
      <c r="A1242" t="s">
        <v>4</v>
      </c>
      <c r="B1242" t="s">
        <v>566</v>
      </c>
      <c r="C1242">
        <v>8</v>
      </c>
      <c r="D1242" t="s">
        <v>997</v>
      </c>
      <c r="E1242" t="s">
        <v>998</v>
      </c>
      <c r="F1242" t="s">
        <v>720</v>
      </c>
      <c r="G1242" t="s">
        <v>999</v>
      </c>
      <c r="H1242" t="s">
        <v>76</v>
      </c>
      <c r="I1242" t="s">
        <v>96</v>
      </c>
      <c r="J1242" t="s">
        <v>76</v>
      </c>
      <c r="K1242" t="s">
        <v>432</v>
      </c>
      <c r="L1242" t="s">
        <v>76</v>
      </c>
      <c r="M1242" t="s">
        <v>100</v>
      </c>
      <c r="N1242" t="s">
        <v>76</v>
      </c>
      <c r="O1242" t="s">
        <v>76</v>
      </c>
    </row>
    <row r="1243" spans="1:15" x14ac:dyDescent="0.35">
      <c r="A1243" t="s">
        <v>4</v>
      </c>
      <c r="B1243" t="s">
        <v>569</v>
      </c>
      <c r="C1243">
        <v>37</v>
      </c>
      <c r="D1243" t="s">
        <v>444</v>
      </c>
      <c r="E1243" t="s">
        <v>899</v>
      </c>
      <c r="F1243" t="s">
        <v>359</v>
      </c>
      <c r="G1243" t="s">
        <v>166</v>
      </c>
      <c r="H1243" t="s">
        <v>203</v>
      </c>
      <c r="I1243" t="s">
        <v>217</v>
      </c>
      <c r="J1243" t="s">
        <v>55</v>
      </c>
      <c r="K1243" t="s">
        <v>53</v>
      </c>
      <c r="L1243" t="s">
        <v>79</v>
      </c>
      <c r="M1243" t="s">
        <v>297</v>
      </c>
      <c r="N1243" t="s">
        <v>76</v>
      </c>
      <c r="O1243" t="s">
        <v>219</v>
      </c>
    </row>
    <row r="1244" spans="1:15" x14ac:dyDescent="0.35">
      <c r="A1244" t="s">
        <v>4</v>
      </c>
      <c r="B1244" t="s">
        <v>570</v>
      </c>
      <c r="C1244">
        <v>4</v>
      </c>
      <c r="D1244" t="s">
        <v>1000</v>
      </c>
      <c r="E1244" t="s">
        <v>1001</v>
      </c>
      <c r="F1244" t="s">
        <v>1002</v>
      </c>
      <c r="G1244" t="s">
        <v>1003</v>
      </c>
      <c r="H1244" t="s">
        <v>76</v>
      </c>
      <c r="I1244" t="s">
        <v>1003</v>
      </c>
      <c r="J1244" t="s">
        <v>76</v>
      </c>
      <c r="K1244" t="s">
        <v>76</v>
      </c>
      <c r="L1244" t="s">
        <v>76</v>
      </c>
      <c r="M1244" t="s">
        <v>1003</v>
      </c>
      <c r="N1244" t="s">
        <v>76</v>
      </c>
      <c r="O1244" t="s">
        <v>76</v>
      </c>
    </row>
    <row r="1245" spans="1:15" x14ac:dyDescent="0.35">
      <c r="A1245" t="s">
        <v>4</v>
      </c>
      <c r="B1245" t="s">
        <v>571</v>
      </c>
      <c r="C1245">
        <v>6</v>
      </c>
      <c r="D1245" t="s">
        <v>470</v>
      </c>
      <c r="E1245" t="s">
        <v>587</v>
      </c>
      <c r="F1245" t="s">
        <v>922</v>
      </c>
      <c r="G1245" t="s">
        <v>245</v>
      </c>
      <c r="H1245" t="s">
        <v>76</v>
      </c>
      <c r="I1245" t="s">
        <v>978</v>
      </c>
      <c r="J1245" t="s">
        <v>289</v>
      </c>
      <c r="K1245" t="s">
        <v>76</v>
      </c>
      <c r="L1245" t="s">
        <v>76</v>
      </c>
      <c r="M1245" t="s">
        <v>674</v>
      </c>
      <c r="N1245" t="s">
        <v>76</v>
      </c>
      <c r="O1245" t="s">
        <v>76</v>
      </c>
    </row>
    <row r="1246" spans="1:15" x14ac:dyDescent="0.35">
      <c r="A1246" t="s">
        <v>4</v>
      </c>
      <c r="B1246" t="s">
        <v>572</v>
      </c>
      <c r="C1246">
        <v>25</v>
      </c>
      <c r="D1246" t="s">
        <v>619</v>
      </c>
      <c r="E1246" t="s">
        <v>837</v>
      </c>
      <c r="F1246" t="s">
        <v>583</v>
      </c>
      <c r="G1246" t="s">
        <v>76</v>
      </c>
      <c r="H1246" t="s">
        <v>76</v>
      </c>
      <c r="I1246" t="s">
        <v>126</v>
      </c>
      <c r="J1246" t="s">
        <v>76</v>
      </c>
      <c r="K1246" t="s">
        <v>150</v>
      </c>
      <c r="L1246" t="s">
        <v>76</v>
      </c>
      <c r="M1246" t="s">
        <v>286</v>
      </c>
      <c r="N1246" t="s">
        <v>76</v>
      </c>
      <c r="O1246" t="s">
        <v>202</v>
      </c>
    </row>
    <row r="1247" spans="1:15" x14ac:dyDescent="0.35">
      <c r="A1247" t="s">
        <v>4</v>
      </c>
      <c r="B1247" t="s">
        <v>573</v>
      </c>
      <c r="C1247">
        <v>5</v>
      </c>
      <c r="D1247" t="s">
        <v>539</v>
      </c>
      <c r="E1247" t="s">
        <v>644</v>
      </c>
      <c r="F1247" t="s">
        <v>539</v>
      </c>
      <c r="G1247" t="s">
        <v>76</v>
      </c>
      <c r="H1247" t="s">
        <v>150</v>
      </c>
      <c r="I1247" t="s">
        <v>76</v>
      </c>
      <c r="J1247" t="s">
        <v>76</v>
      </c>
      <c r="K1247" t="s">
        <v>713</v>
      </c>
      <c r="L1247" t="s">
        <v>76</v>
      </c>
      <c r="M1247" t="s">
        <v>713</v>
      </c>
      <c r="N1247" t="s">
        <v>76</v>
      </c>
      <c r="O1247" t="s">
        <v>76</v>
      </c>
    </row>
    <row r="1248" spans="1:15" x14ac:dyDescent="0.35">
      <c r="A1248" t="s">
        <v>5</v>
      </c>
      <c r="B1248" t="s">
        <v>566</v>
      </c>
      <c r="C1248">
        <v>5</v>
      </c>
      <c r="D1248" t="s">
        <v>76</v>
      </c>
      <c r="E1248" t="s">
        <v>635</v>
      </c>
      <c r="F1248" t="s">
        <v>526</v>
      </c>
      <c r="G1248" t="s">
        <v>76</v>
      </c>
      <c r="H1248" t="s">
        <v>147</v>
      </c>
      <c r="I1248" t="s">
        <v>76</v>
      </c>
      <c r="J1248" t="s">
        <v>76</v>
      </c>
      <c r="K1248" t="s">
        <v>132</v>
      </c>
      <c r="L1248" t="s">
        <v>76</v>
      </c>
      <c r="M1248" t="s">
        <v>455</v>
      </c>
      <c r="N1248" t="s">
        <v>76</v>
      </c>
      <c r="O1248" t="s">
        <v>76</v>
      </c>
    </row>
    <row r="1249" spans="1:15" x14ac:dyDescent="0.35">
      <c r="A1249" t="s">
        <v>5</v>
      </c>
      <c r="B1249" t="s">
        <v>569</v>
      </c>
      <c r="C1249">
        <v>83</v>
      </c>
      <c r="D1249" t="s">
        <v>178</v>
      </c>
      <c r="E1249" t="s">
        <v>978</v>
      </c>
      <c r="F1249" t="s">
        <v>585</v>
      </c>
      <c r="G1249" t="s">
        <v>175</v>
      </c>
      <c r="H1249" t="s">
        <v>142</v>
      </c>
      <c r="I1249" t="s">
        <v>413</v>
      </c>
      <c r="J1249" t="s">
        <v>247</v>
      </c>
      <c r="K1249" t="s">
        <v>151</v>
      </c>
      <c r="L1249" t="s">
        <v>53</v>
      </c>
      <c r="M1249" t="s">
        <v>81</v>
      </c>
      <c r="N1249" t="s">
        <v>76</v>
      </c>
      <c r="O1249" t="s">
        <v>76</v>
      </c>
    </row>
    <row r="1250" spans="1:15" x14ac:dyDescent="0.35">
      <c r="A1250" t="s">
        <v>5</v>
      </c>
      <c r="B1250" t="s">
        <v>570</v>
      </c>
      <c r="C1250">
        <v>12</v>
      </c>
      <c r="D1250" t="s">
        <v>56</v>
      </c>
      <c r="E1250" t="s">
        <v>219</v>
      </c>
      <c r="F1250" t="s">
        <v>733</v>
      </c>
      <c r="G1250" t="s">
        <v>76</v>
      </c>
      <c r="H1250" t="s">
        <v>76</v>
      </c>
      <c r="I1250" t="s">
        <v>294</v>
      </c>
      <c r="J1250" t="s">
        <v>221</v>
      </c>
      <c r="K1250" t="s">
        <v>108</v>
      </c>
      <c r="L1250" t="s">
        <v>103</v>
      </c>
      <c r="M1250" t="s">
        <v>63</v>
      </c>
      <c r="N1250" t="s">
        <v>63</v>
      </c>
      <c r="O1250" t="s">
        <v>778</v>
      </c>
    </row>
    <row r="1251" spans="1:15" x14ac:dyDescent="0.35">
      <c r="A1251" t="s">
        <v>5</v>
      </c>
      <c r="B1251" t="s">
        <v>572</v>
      </c>
      <c r="C1251">
        <v>35</v>
      </c>
      <c r="D1251" t="s">
        <v>85</v>
      </c>
      <c r="E1251" t="s">
        <v>873</v>
      </c>
      <c r="F1251" t="s">
        <v>503</v>
      </c>
      <c r="G1251" t="s">
        <v>582</v>
      </c>
      <c r="H1251" t="s">
        <v>225</v>
      </c>
      <c r="I1251" t="s">
        <v>301</v>
      </c>
      <c r="J1251" t="s">
        <v>92</v>
      </c>
      <c r="K1251" t="s">
        <v>8</v>
      </c>
      <c r="L1251" t="s">
        <v>76</v>
      </c>
      <c r="M1251" t="s">
        <v>297</v>
      </c>
      <c r="N1251" t="s">
        <v>99</v>
      </c>
      <c r="O1251" t="s">
        <v>76</v>
      </c>
    </row>
    <row r="1252" spans="1:15" x14ac:dyDescent="0.35">
      <c r="A1252" t="s">
        <v>5</v>
      </c>
      <c r="B1252" t="s">
        <v>573</v>
      </c>
      <c r="C1252">
        <v>1</v>
      </c>
      <c r="D1252" t="s">
        <v>76</v>
      </c>
      <c r="E1252" t="s">
        <v>395</v>
      </c>
      <c r="F1252" t="s">
        <v>395</v>
      </c>
      <c r="G1252" t="s">
        <v>76</v>
      </c>
      <c r="H1252" t="s">
        <v>76</v>
      </c>
      <c r="I1252" t="s">
        <v>76</v>
      </c>
      <c r="J1252" t="s">
        <v>76</v>
      </c>
      <c r="K1252" t="s">
        <v>76</v>
      </c>
      <c r="L1252" t="s">
        <v>76</v>
      </c>
      <c r="M1252" t="s">
        <v>76</v>
      </c>
      <c r="N1252" t="s">
        <v>76</v>
      </c>
      <c r="O1252" t="s">
        <v>76</v>
      </c>
    </row>
    <row r="1253" spans="1:15" x14ac:dyDescent="0.35">
      <c r="A1253" t="s">
        <v>6</v>
      </c>
      <c r="B1253" t="s">
        <v>566</v>
      </c>
      <c r="C1253">
        <v>3</v>
      </c>
      <c r="D1253" t="s">
        <v>76</v>
      </c>
      <c r="E1253" t="s">
        <v>599</v>
      </c>
      <c r="F1253" t="s">
        <v>273</v>
      </c>
      <c r="G1253" t="s">
        <v>273</v>
      </c>
      <c r="H1253" t="s">
        <v>76</v>
      </c>
      <c r="I1253" t="s">
        <v>976</v>
      </c>
      <c r="J1253" t="s">
        <v>76</v>
      </c>
      <c r="K1253" t="s">
        <v>76</v>
      </c>
      <c r="L1253" t="s">
        <v>76</v>
      </c>
      <c r="M1253" t="s">
        <v>76</v>
      </c>
      <c r="N1253" t="s">
        <v>76</v>
      </c>
      <c r="O1253" t="s">
        <v>158</v>
      </c>
    </row>
    <row r="1254" spans="1:15" x14ac:dyDescent="0.35">
      <c r="A1254" t="s">
        <v>6</v>
      </c>
      <c r="B1254" t="s">
        <v>569</v>
      </c>
      <c r="C1254">
        <v>23</v>
      </c>
      <c r="D1254" t="s">
        <v>737</v>
      </c>
      <c r="E1254" t="s">
        <v>670</v>
      </c>
      <c r="F1254" t="s">
        <v>982</v>
      </c>
      <c r="G1254" t="s">
        <v>208</v>
      </c>
      <c r="H1254" t="s">
        <v>282</v>
      </c>
      <c r="I1254" t="s">
        <v>147</v>
      </c>
      <c r="J1254" t="s">
        <v>135</v>
      </c>
      <c r="K1254" t="s">
        <v>202</v>
      </c>
      <c r="L1254" t="s">
        <v>53</v>
      </c>
      <c r="M1254" t="s">
        <v>352</v>
      </c>
      <c r="N1254" t="s">
        <v>76</v>
      </c>
      <c r="O1254" t="s">
        <v>76</v>
      </c>
    </row>
    <row r="1255" spans="1:15" x14ac:dyDescent="0.35">
      <c r="A1255" t="s">
        <v>6</v>
      </c>
      <c r="B1255" t="s">
        <v>571</v>
      </c>
      <c r="C1255">
        <v>10</v>
      </c>
      <c r="D1255" t="s">
        <v>292</v>
      </c>
      <c r="E1255" t="s">
        <v>475</v>
      </c>
      <c r="F1255" t="s">
        <v>363</v>
      </c>
      <c r="G1255" t="s">
        <v>100</v>
      </c>
      <c r="H1255" t="s">
        <v>253</v>
      </c>
      <c r="I1255" t="s">
        <v>255</v>
      </c>
      <c r="J1255" t="s">
        <v>137</v>
      </c>
      <c r="K1255" t="s">
        <v>76</v>
      </c>
      <c r="L1255" t="s">
        <v>221</v>
      </c>
      <c r="M1255" t="s">
        <v>945</v>
      </c>
      <c r="N1255" t="s">
        <v>76</v>
      </c>
      <c r="O1255" t="s">
        <v>76</v>
      </c>
    </row>
    <row r="1256" spans="1:15" x14ac:dyDescent="0.35">
      <c r="A1256" t="s">
        <v>6</v>
      </c>
      <c r="B1256" t="s">
        <v>572</v>
      </c>
      <c r="C1256">
        <v>18</v>
      </c>
      <c r="D1256" t="s">
        <v>711</v>
      </c>
      <c r="E1256" t="s">
        <v>888</v>
      </c>
      <c r="F1256" t="s">
        <v>613</v>
      </c>
      <c r="G1256" t="s">
        <v>315</v>
      </c>
      <c r="H1256" t="s">
        <v>310</v>
      </c>
      <c r="I1256" t="s">
        <v>552</v>
      </c>
      <c r="J1256" t="s">
        <v>88</v>
      </c>
      <c r="K1256" t="s">
        <v>76</v>
      </c>
      <c r="L1256" t="s">
        <v>88</v>
      </c>
      <c r="M1256" t="s">
        <v>179</v>
      </c>
      <c r="N1256" t="s">
        <v>76</v>
      </c>
      <c r="O1256" t="s">
        <v>74</v>
      </c>
    </row>
    <row r="1257" spans="1:15" x14ac:dyDescent="0.35">
      <c r="A1257" t="s">
        <v>6</v>
      </c>
      <c r="B1257" t="s">
        <v>573</v>
      </c>
      <c r="C1257">
        <v>3</v>
      </c>
      <c r="D1257" t="s">
        <v>970</v>
      </c>
      <c r="E1257" t="s">
        <v>372</v>
      </c>
      <c r="F1257" t="s">
        <v>76</v>
      </c>
      <c r="G1257" t="s">
        <v>76</v>
      </c>
      <c r="H1257" t="s">
        <v>76</v>
      </c>
      <c r="I1257" t="s">
        <v>293</v>
      </c>
      <c r="J1257" t="s">
        <v>76</v>
      </c>
      <c r="K1257" t="s">
        <v>76</v>
      </c>
      <c r="L1257" t="s">
        <v>76</v>
      </c>
      <c r="M1257" t="s">
        <v>372</v>
      </c>
      <c r="N1257" t="s">
        <v>76</v>
      </c>
      <c r="O1257" t="s">
        <v>971</v>
      </c>
    </row>
    <row r="1258" spans="1:15" x14ac:dyDescent="0.35">
      <c r="A1258" t="s">
        <v>7</v>
      </c>
      <c r="B1258" t="s">
        <v>566</v>
      </c>
      <c r="C1258">
        <v>7</v>
      </c>
      <c r="D1258" t="s">
        <v>1004</v>
      </c>
      <c r="E1258" t="s">
        <v>375</v>
      </c>
      <c r="F1258" t="s">
        <v>922</v>
      </c>
      <c r="G1258" t="s">
        <v>922</v>
      </c>
      <c r="H1258" t="s">
        <v>162</v>
      </c>
      <c r="I1258" t="s">
        <v>76</v>
      </c>
      <c r="J1258" t="s">
        <v>76</v>
      </c>
      <c r="K1258" t="s">
        <v>162</v>
      </c>
      <c r="L1258" t="s">
        <v>76</v>
      </c>
      <c r="M1258" t="s">
        <v>336</v>
      </c>
      <c r="N1258" t="s">
        <v>76</v>
      </c>
      <c r="O1258" t="s">
        <v>76</v>
      </c>
    </row>
    <row r="1259" spans="1:15" x14ac:dyDescent="0.35">
      <c r="A1259" t="s">
        <v>7</v>
      </c>
      <c r="B1259" t="s">
        <v>569</v>
      </c>
      <c r="C1259">
        <v>3</v>
      </c>
      <c r="D1259" t="s">
        <v>643</v>
      </c>
      <c r="E1259" t="s">
        <v>568</v>
      </c>
      <c r="F1259" t="s">
        <v>293</v>
      </c>
      <c r="G1259" t="s">
        <v>76</v>
      </c>
      <c r="H1259" t="s">
        <v>76</v>
      </c>
      <c r="I1259" t="s">
        <v>76</v>
      </c>
      <c r="J1259" t="s">
        <v>76</v>
      </c>
      <c r="K1259" t="s">
        <v>76</v>
      </c>
      <c r="L1259" t="s">
        <v>76</v>
      </c>
      <c r="M1259" t="s">
        <v>76</v>
      </c>
      <c r="N1259" t="s">
        <v>76</v>
      </c>
      <c r="O1259" t="s">
        <v>76</v>
      </c>
    </row>
    <row r="1260" spans="1:15" x14ac:dyDescent="0.35">
      <c r="A1260" t="s">
        <v>7</v>
      </c>
      <c r="B1260" t="s">
        <v>571</v>
      </c>
      <c r="C1260">
        <v>4</v>
      </c>
      <c r="D1260" t="s">
        <v>532</v>
      </c>
      <c r="E1260" t="s">
        <v>401</v>
      </c>
      <c r="F1260" t="s">
        <v>970</v>
      </c>
      <c r="G1260" t="s">
        <v>985</v>
      </c>
      <c r="H1260" t="s">
        <v>498</v>
      </c>
      <c r="I1260" t="s">
        <v>76</v>
      </c>
      <c r="J1260" t="s">
        <v>145</v>
      </c>
      <c r="K1260" t="s">
        <v>76</v>
      </c>
      <c r="L1260" t="s">
        <v>76</v>
      </c>
      <c r="M1260" t="s">
        <v>145</v>
      </c>
      <c r="N1260" t="s">
        <v>76</v>
      </c>
      <c r="O1260" t="s">
        <v>76</v>
      </c>
    </row>
    <row r="1261" spans="1:15" x14ac:dyDescent="0.35">
      <c r="A1261" t="s">
        <v>7</v>
      </c>
      <c r="B1261" t="s">
        <v>572</v>
      </c>
      <c r="C1261">
        <v>3</v>
      </c>
      <c r="D1261" t="s">
        <v>76</v>
      </c>
      <c r="E1261" t="s">
        <v>893</v>
      </c>
      <c r="F1261" t="s">
        <v>76</v>
      </c>
      <c r="G1261" t="s">
        <v>76</v>
      </c>
      <c r="H1261" t="s">
        <v>76</v>
      </c>
      <c r="I1261" t="s">
        <v>76</v>
      </c>
      <c r="J1261" t="s">
        <v>76</v>
      </c>
      <c r="K1261" t="s">
        <v>76</v>
      </c>
      <c r="L1261" t="s">
        <v>76</v>
      </c>
      <c r="M1261" t="s">
        <v>114</v>
      </c>
      <c r="N1261" t="s">
        <v>76</v>
      </c>
      <c r="O1261" t="s">
        <v>114</v>
      </c>
    </row>
    <row r="1262" spans="1:15" x14ac:dyDescent="0.35">
      <c r="A1262" t="s">
        <v>241</v>
      </c>
      <c r="B1262" t="s">
        <v>566</v>
      </c>
      <c r="C1262">
        <v>37</v>
      </c>
      <c r="D1262" t="s">
        <v>616</v>
      </c>
      <c r="E1262" t="s">
        <v>616</v>
      </c>
      <c r="F1262" t="s">
        <v>715</v>
      </c>
      <c r="G1262" t="s">
        <v>362</v>
      </c>
      <c r="H1262" t="s">
        <v>493</v>
      </c>
      <c r="I1262" t="s">
        <v>69</v>
      </c>
      <c r="J1262" t="s">
        <v>76</v>
      </c>
      <c r="K1262" t="s">
        <v>367</v>
      </c>
      <c r="L1262" t="s">
        <v>76</v>
      </c>
      <c r="M1262" t="s">
        <v>124</v>
      </c>
      <c r="N1262" t="s">
        <v>76</v>
      </c>
      <c r="O1262" t="s">
        <v>68</v>
      </c>
    </row>
    <row r="1263" spans="1:15" x14ac:dyDescent="0.35">
      <c r="A1263" t="s">
        <v>241</v>
      </c>
      <c r="B1263" t="s">
        <v>569</v>
      </c>
      <c r="C1263">
        <v>149</v>
      </c>
      <c r="D1263" t="s">
        <v>259</v>
      </c>
      <c r="E1263" t="s">
        <v>1005</v>
      </c>
      <c r="F1263" t="s">
        <v>528</v>
      </c>
      <c r="G1263" t="s">
        <v>114</v>
      </c>
      <c r="H1263" t="s">
        <v>231</v>
      </c>
      <c r="I1263" t="s">
        <v>101</v>
      </c>
      <c r="J1263" t="s">
        <v>132</v>
      </c>
      <c r="K1263" t="s">
        <v>119</v>
      </c>
      <c r="L1263" t="s">
        <v>96</v>
      </c>
      <c r="M1263" t="s">
        <v>135</v>
      </c>
      <c r="N1263" t="s">
        <v>76</v>
      </c>
      <c r="O1263" t="s">
        <v>99</v>
      </c>
    </row>
    <row r="1264" spans="1:15" x14ac:dyDescent="0.35">
      <c r="A1264" t="s">
        <v>241</v>
      </c>
      <c r="B1264" t="s">
        <v>570</v>
      </c>
      <c r="C1264">
        <v>16</v>
      </c>
      <c r="D1264" t="s">
        <v>588</v>
      </c>
      <c r="E1264" t="s">
        <v>469</v>
      </c>
      <c r="F1264" t="s">
        <v>1006</v>
      </c>
      <c r="G1264" t="s">
        <v>452</v>
      </c>
      <c r="H1264" t="s">
        <v>76</v>
      </c>
      <c r="I1264" t="s">
        <v>360</v>
      </c>
      <c r="J1264" t="s">
        <v>70</v>
      </c>
      <c r="K1264" t="s">
        <v>93</v>
      </c>
      <c r="L1264" t="s">
        <v>122</v>
      </c>
      <c r="M1264" t="s">
        <v>315</v>
      </c>
      <c r="N1264" t="s">
        <v>78</v>
      </c>
      <c r="O1264" t="s">
        <v>561</v>
      </c>
    </row>
    <row r="1265" spans="1:15" x14ac:dyDescent="0.35">
      <c r="A1265" t="s">
        <v>241</v>
      </c>
      <c r="B1265" t="s">
        <v>571</v>
      </c>
      <c r="C1265">
        <v>20</v>
      </c>
      <c r="D1265" t="s">
        <v>289</v>
      </c>
      <c r="E1265" t="s">
        <v>201</v>
      </c>
      <c r="F1265" t="s">
        <v>674</v>
      </c>
      <c r="G1265" t="s">
        <v>270</v>
      </c>
      <c r="H1265" t="s">
        <v>126</v>
      </c>
      <c r="I1265" t="s">
        <v>259</v>
      </c>
      <c r="J1265" t="s">
        <v>272</v>
      </c>
      <c r="K1265" t="s">
        <v>76</v>
      </c>
      <c r="L1265" t="s">
        <v>72</v>
      </c>
      <c r="M1265" t="s">
        <v>684</v>
      </c>
      <c r="N1265" t="s">
        <v>76</v>
      </c>
      <c r="O1265" t="s">
        <v>76</v>
      </c>
    </row>
    <row r="1266" spans="1:15" x14ac:dyDescent="0.35">
      <c r="A1266" t="s">
        <v>241</v>
      </c>
      <c r="B1266" t="s">
        <v>572</v>
      </c>
      <c r="C1266">
        <v>82</v>
      </c>
      <c r="D1266" t="s">
        <v>212</v>
      </c>
      <c r="E1266" t="s">
        <v>699</v>
      </c>
      <c r="F1266" t="s">
        <v>714</v>
      </c>
      <c r="G1266" t="s">
        <v>193</v>
      </c>
      <c r="H1266" t="s">
        <v>132</v>
      </c>
      <c r="I1266" t="s">
        <v>371</v>
      </c>
      <c r="J1266" t="s">
        <v>108</v>
      </c>
      <c r="K1266" t="s">
        <v>57</v>
      </c>
      <c r="L1266" t="s">
        <v>75</v>
      </c>
      <c r="M1266" t="s">
        <v>168</v>
      </c>
      <c r="N1266" t="s">
        <v>112</v>
      </c>
      <c r="O1266" t="s">
        <v>264</v>
      </c>
    </row>
    <row r="1267" spans="1:15" x14ac:dyDescent="0.35">
      <c r="A1267" t="s">
        <v>241</v>
      </c>
      <c r="B1267" t="s">
        <v>573</v>
      </c>
      <c r="C1267">
        <v>9</v>
      </c>
      <c r="D1267" t="s">
        <v>500</v>
      </c>
      <c r="E1267" t="s">
        <v>806</v>
      </c>
      <c r="F1267" t="s">
        <v>59</v>
      </c>
      <c r="G1267" t="s">
        <v>76</v>
      </c>
      <c r="H1267" t="s">
        <v>71</v>
      </c>
      <c r="I1267" t="s">
        <v>63</v>
      </c>
      <c r="J1267" t="s">
        <v>76</v>
      </c>
      <c r="K1267" t="s">
        <v>705</v>
      </c>
      <c r="L1267" t="s">
        <v>76</v>
      </c>
      <c r="M1267" t="s">
        <v>753</v>
      </c>
      <c r="N1267" t="s">
        <v>76</v>
      </c>
      <c r="O1267" t="s">
        <v>11</v>
      </c>
    </row>
    <row r="1269" spans="1:15" x14ac:dyDescent="0.35">
      <c r="A1269" t="s">
        <v>1007</v>
      </c>
    </row>
    <row r="1270" spans="1:15" x14ac:dyDescent="0.35">
      <c r="A1270" t="s">
        <v>14</v>
      </c>
      <c r="B1270" t="s">
        <v>593</v>
      </c>
      <c r="C1270" t="s">
        <v>2</v>
      </c>
      <c r="D1270" t="s">
        <v>952</v>
      </c>
      <c r="E1270" t="s">
        <v>953</v>
      </c>
      <c r="F1270" t="s">
        <v>954</v>
      </c>
      <c r="G1270" t="s">
        <v>955</v>
      </c>
      <c r="H1270" t="s">
        <v>956</v>
      </c>
      <c r="I1270" t="s">
        <v>957</v>
      </c>
      <c r="J1270" t="s">
        <v>958</v>
      </c>
      <c r="K1270" t="s">
        <v>959</v>
      </c>
      <c r="L1270" t="s">
        <v>960</v>
      </c>
      <c r="M1270" t="s">
        <v>961</v>
      </c>
      <c r="N1270" t="s">
        <v>50</v>
      </c>
      <c r="O1270" t="s">
        <v>609</v>
      </c>
    </row>
    <row r="1271" spans="1:15" x14ac:dyDescent="0.35">
      <c r="A1271" t="s">
        <v>3</v>
      </c>
      <c r="B1271" t="s">
        <v>594</v>
      </c>
      <c r="C1271">
        <v>10</v>
      </c>
      <c r="D1271" t="s">
        <v>76</v>
      </c>
      <c r="E1271" t="s">
        <v>515</v>
      </c>
      <c r="F1271" t="s">
        <v>813</v>
      </c>
      <c r="G1271" t="s">
        <v>823</v>
      </c>
      <c r="H1271" t="s">
        <v>357</v>
      </c>
      <c r="I1271" t="s">
        <v>706</v>
      </c>
      <c r="J1271" t="s">
        <v>76</v>
      </c>
      <c r="K1271" t="s">
        <v>76</v>
      </c>
      <c r="L1271" t="s">
        <v>76</v>
      </c>
      <c r="M1271" t="s">
        <v>76</v>
      </c>
      <c r="N1271" t="s">
        <v>76</v>
      </c>
      <c r="O1271" t="s">
        <v>76</v>
      </c>
    </row>
    <row r="1272" spans="1:15" x14ac:dyDescent="0.35">
      <c r="A1272" t="s">
        <v>3</v>
      </c>
      <c r="B1272" t="s">
        <v>595</v>
      </c>
      <c r="C1272">
        <v>8</v>
      </c>
      <c r="D1272" t="s">
        <v>171</v>
      </c>
      <c r="E1272" t="s">
        <v>995</v>
      </c>
      <c r="F1272" t="s">
        <v>69</v>
      </c>
      <c r="G1272" t="s">
        <v>76</v>
      </c>
      <c r="H1272" t="s">
        <v>305</v>
      </c>
      <c r="I1272" t="s">
        <v>76</v>
      </c>
      <c r="J1272" t="s">
        <v>76</v>
      </c>
      <c r="K1272" t="s">
        <v>76</v>
      </c>
      <c r="L1272" t="s">
        <v>76</v>
      </c>
      <c r="M1272" t="s">
        <v>76</v>
      </c>
      <c r="N1272" t="s">
        <v>120</v>
      </c>
      <c r="O1272" t="s">
        <v>76</v>
      </c>
    </row>
    <row r="1273" spans="1:15" x14ac:dyDescent="0.35">
      <c r="A1273" t="s">
        <v>4</v>
      </c>
      <c r="B1273" t="s">
        <v>594</v>
      </c>
      <c r="C1273">
        <v>51</v>
      </c>
      <c r="D1273" t="s">
        <v>761</v>
      </c>
      <c r="E1273" t="s">
        <v>973</v>
      </c>
      <c r="F1273" t="s">
        <v>440</v>
      </c>
      <c r="G1273" t="s">
        <v>294</v>
      </c>
      <c r="H1273" t="s">
        <v>105</v>
      </c>
      <c r="I1273" t="s">
        <v>173</v>
      </c>
      <c r="J1273" t="s">
        <v>63</v>
      </c>
      <c r="K1273" t="s">
        <v>304</v>
      </c>
      <c r="L1273" t="s">
        <v>76</v>
      </c>
      <c r="M1273" t="s">
        <v>548</v>
      </c>
      <c r="N1273" t="s">
        <v>76</v>
      </c>
      <c r="O1273" t="s">
        <v>76</v>
      </c>
    </row>
    <row r="1274" spans="1:15" x14ac:dyDescent="0.35">
      <c r="A1274" t="s">
        <v>4</v>
      </c>
      <c r="B1274" t="s">
        <v>595</v>
      </c>
      <c r="C1274">
        <v>34</v>
      </c>
      <c r="D1274" t="s">
        <v>385</v>
      </c>
      <c r="E1274" t="s">
        <v>1008</v>
      </c>
      <c r="F1274" t="s">
        <v>651</v>
      </c>
      <c r="G1274" t="s">
        <v>376</v>
      </c>
      <c r="H1274" t="s">
        <v>92</v>
      </c>
      <c r="I1274" t="s">
        <v>397</v>
      </c>
      <c r="J1274" t="s">
        <v>185</v>
      </c>
      <c r="K1274" t="s">
        <v>337</v>
      </c>
      <c r="L1274" t="s">
        <v>73</v>
      </c>
      <c r="M1274" t="s">
        <v>732</v>
      </c>
      <c r="N1274" t="s">
        <v>76</v>
      </c>
      <c r="O1274" t="s">
        <v>326</v>
      </c>
    </row>
    <row r="1275" spans="1:15" x14ac:dyDescent="0.35">
      <c r="A1275" t="s">
        <v>5</v>
      </c>
      <c r="B1275" t="s">
        <v>594</v>
      </c>
      <c r="C1275">
        <v>33</v>
      </c>
      <c r="D1275" t="s">
        <v>381</v>
      </c>
      <c r="E1275" t="s">
        <v>810</v>
      </c>
      <c r="F1275" t="s">
        <v>333</v>
      </c>
      <c r="G1275" t="s">
        <v>361</v>
      </c>
      <c r="H1275" t="s">
        <v>175</v>
      </c>
      <c r="I1275" t="s">
        <v>714</v>
      </c>
      <c r="J1275" t="s">
        <v>64</v>
      </c>
      <c r="K1275" t="s">
        <v>121</v>
      </c>
      <c r="L1275" t="s">
        <v>225</v>
      </c>
      <c r="M1275" t="s">
        <v>176</v>
      </c>
      <c r="N1275" t="s">
        <v>76</v>
      </c>
      <c r="O1275" t="s">
        <v>76</v>
      </c>
    </row>
    <row r="1276" spans="1:15" x14ac:dyDescent="0.35">
      <c r="A1276" t="s">
        <v>5</v>
      </c>
      <c r="B1276" t="s">
        <v>595</v>
      </c>
      <c r="C1276">
        <v>103</v>
      </c>
      <c r="D1276" t="s">
        <v>306</v>
      </c>
      <c r="E1276" t="s">
        <v>678</v>
      </c>
      <c r="F1276" t="s">
        <v>671</v>
      </c>
      <c r="G1276" t="s">
        <v>137</v>
      </c>
      <c r="H1276" t="s">
        <v>173</v>
      </c>
      <c r="I1276" t="s">
        <v>242</v>
      </c>
      <c r="J1276" t="s">
        <v>58</v>
      </c>
      <c r="K1276" t="s">
        <v>216</v>
      </c>
      <c r="L1276" t="s">
        <v>70</v>
      </c>
      <c r="M1276" t="s">
        <v>87</v>
      </c>
      <c r="N1276" t="s">
        <v>142</v>
      </c>
      <c r="O1276" t="s">
        <v>10</v>
      </c>
    </row>
    <row r="1277" spans="1:15" x14ac:dyDescent="0.35">
      <c r="A1277" t="s">
        <v>6</v>
      </c>
      <c r="B1277" t="s">
        <v>594</v>
      </c>
      <c r="C1277">
        <v>38</v>
      </c>
      <c r="D1277" t="s">
        <v>414</v>
      </c>
      <c r="E1277" t="s">
        <v>823</v>
      </c>
      <c r="F1277" t="s">
        <v>417</v>
      </c>
      <c r="G1277" t="s">
        <v>175</v>
      </c>
      <c r="H1277" t="s">
        <v>391</v>
      </c>
      <c r="I1277" t="s">
        <v>85</v>
      </c>
      <c r="J1277" t="s">
        <v>53</v>
      </c>
      <c r="K1277" t="s">
        <v>188</v>
      </c>
      <c r="L1277" t="s">
        <v>157</v>
      </c>
      <c r="M1277" t="s">
        <v>255</v>
      </c>
      <c r="N1277" t="s">
        <v>76</v>
      </c>
      <c r="O1277" t="s">
        <v>76</v>
      </c>
    </row>
    <row r="1278" spans="1:15" x14ac:dyDescent="0.35">
      <c r="A1278" t="s">
        <v>6</v>
      </c>
      <c r="B1278" t="s">
        <v>595</v>
      </c>
      <c r="C1278">
        <v>19</v>
      </c>
      <c r="D1278" t="s">
        <v>682</v>
      </c>
      <c r="E1278" t="s">
        <v>646</v>
      </c>
      <c r="F1278" t="s">
        <v>567</v>
      </c>
      <c r="G1278" t="s">
        <v>139</v>
      </c>
      <c r="H1278" t="s">
        <v>192</v>
      </c>
      <c r="I1278" t="s">
        <v>330</v>
      </c>
      <c r="J1278" t="s">
        <v>175</v>
      </c>
      <c r="K1278" t="s">
        <v>76</v>
      </c>
      <c r="L1278" t="s">
        <v>122</v>
      </c>
      <c r="M1278" t="s">
        <v>528</v>
      </c>
      <c r="N1278" t="s">
        <v>76</v>
      </c>
      <c r="O1278" t="s">
        <v>118</v>
      </c>
    </row>
    <row r="1279" spans="1:15" x14ac:dyDescent="0.35">
      <c r="A1279" t="s">
        <v>7</v>
      </c>
      <c r="B1279" t="s">
        <v>594</v>
      </c>
      <c r="C1279">
        <v>4</v>
      </c>
      <c r="D1279" t="s">
        <v>76</v>
      </c>
      <c r="E1279" t="s">
        <v>395</v>
      </c>
      <c r="F1279" t="s">
        <v>162</v>
      </c>
      <c r="G1279" t="s">
        <v>76</v>
      </c>
      <c r="H1279" t="s">
        <v>76</v>
      </c>
      <c r="I1279" t="s">
        <v>76</v>
      </c>
      <c r="J1279" t="s">
        <v>76</v>
      </c>
      <c r="K1279" t="s">
        <v>76</v>
      </c>
      <c r="L1279" t="s">
        <v>76</v>
      </c>
      <c r="M1279" t="s">
        <v>76</v>
      </c>
      <c r="N1279" t="s">
        <v>76</v>
      </c>
      <c r="O1279" t="s">
        <v>76</v>
      </c>
    </row>
    <row r="1280" spans="1:15" x14ac:dyDescent="0.35">
      <c r="A1280" t="s">
        <v>7</v>
      </c>
      <c r="B1280" t="s">
        <v>595</v>
      </c>
      <c r="C1280">
        <v>13</v>
      </c>
      <c r="D1280" t="s">
        <v>1009</v>
      </c>
      <c r="E1280" t="s">
        <v>234</v>
      </c>
      <c r="F1280" t="s">
        <v>610</v>
      </c>
      <c r="G1280" t="s">
        <v>798</v>
      </c>
      <c r="H1280" t="s">
        <v>199</v>
      </c>
      <c r="I1280" t="s">
        <v>76</v>
      </c>
      <c r="J1280" t="s">
        <v>133</v>
      </c>
      <c r="K1280" t="s">
        <v>355</v>
      </c>
      <c r="L1280" t="s">
        <v>76</v>
      </c>
      <c r="M1280" t="s">
        <v>418</v>
      </c>
      <c r="N1280" t="s">
        <v>76</v>
      </c>
      <c r="O1280" t="s">
        <v>81</v>
      </c>
    </row>
    <row r="1281" spans="1:15" x14ac:dyDescent="0.35">
      <c r="A1281" t="s">
        <v>241</v>
      </c>
      <c r="B1281" t="s">
        <v>594</v>
      </c>
      <c r="C1281">
        <v>136</v>
      </c>
      <c r="D1281" t="s">
        <v>452</v>
      </c>
      <c r="E1281" t="s">
        <v>753</v>
      </c>
      <c r="F1281" t="s">
        <v>281</v>
      </c>
      <c r="G1281" t="s">
        <v>345</v>
      </c>
      <c r="H1281" t="s">
        <v>326</v>
      </c>
      <c r="I1281" t="s">
        <v>64</v>
      </c>
      <c r="J1281" t="s">
        <v>211</v>
      </c>
      <c r="K1281" t="s">
        <v>157</v>
      </c>
      <c r="L1281" t="s">
        <v>149</v>
      </c>
      <c r="M1281" t="s">
        <v>242</v>
      </c>
      <c r="N1281" t="s">
        <v>76</v>
      </c>
      <c r="O1281" t="s">
        <v>76</v>
      </c>
    </row>
    <row r="1282" spans="1:15" x14ac:dyDescent="0.35">
      <c r="A1282" t="s">
        <v>241</v>
      </c>
      <c r="B1282" t="s">
        <v>595</v>
      </c>
      <c r="C1282">
        <v>177</v>
      </c>
      <c r="D1282" t="s">
        <v>482</v>
      </c>
      <c r="E1282" t="s">
        <v>683</v>
      </c>
      <c r="F1282" t="s">
        <v>910</v>
      </c>
      <c r="G1282" t="s">
        <v>171</v>
      </c>
      <c r="H1282" t="s">
        <v>114</v>
      </c>
      <c r="I1282" t="s">
        <v>291</v>
      </c>
      <c r="J1282" t="s">
        <v>442</v>
      </c>
      <c r="K1282" t="s">
        <v>116</v>
      </c>
      <c r="L1282" t="s">
        <v>81</v>
      </c>
      <c r="M1282" t="s">
        <v>271</v>
      </c>
      <c r="N1282" t="s">
        <v>122</v>
      </c>
      <c r="O1282" t="s">
        <v>136</v>
      </c>
    </row>
    <row r="1284" spans="1:15" x14ac:dyDescent="0.35">
      <c r="A1284" t="s">
        <v>1010</v>
      </c>
    </row>
    <row r="1285" spans="1:15" x14ac:dyDescent="0.35">
      <c r="A1285" t="s">
        <v>14</v>
      </c>
      <c r="B1285" t="s">
        <v>2</v>
      </c>
      <c r="C1285" t="s">
        <v>952</v>
      </c>
      <c r="D1285" t="s">
        <v>953</v>
      </c>
      <c r="E1285" t="s">
        <v>954</v>
      </c>
      <c r="F1285" t="s">
        <v>955</v>
      </c>
      <c r="G1285" t="s">
        <v>956</v>
      </c>
      <c r="H1285" t="s">
        <v>957</v>
      </c>
      <c r="I1285" t="s">
        <v>958</v>
      </c>
      <c r="J1285" t="s">
        <v>959</v>
      </c>
      <c r="K1285" t="s">
        <v>960</v>
      </c>
      <c r="L1285" t="s">
        <v>961</v>
      </c>
      <c r="M1285" t="s">
        <v>50</v>
      </c>
      <c r="N1285" t="s">
        <v>609</v>
      </c>
    </row>
    <row r="1286" spans="1:15" x14ac:dyDescent="0.35">
      <c r="A1286" t="s">
        <v>3</v>
      </c>
      <c r="B1286">
        <v>18</v>
      </c>
      <c r="C1286" t="s">
        <v>124</v>
      </c>
      <c r="D1286" t="s">
        <v>684</v>
      </c>
      <c r="E1286" t="s">
        <v>356</v>
      </c>
      <c r="F1286" t="s">
        <v>199</v>
      </c>
      <c r="G1286" t="s">
        <v>413</v>
      </c>
      <c r="H1286" t="s">
        <v>493</v>
      </c>
      <c r="I1286" t="s">
        <v>76</v>
      </c>
      <c r="J1286" t="s">
        <v>76</v>
      </c>
      <c r="K1286" t="s">
        <v>76</v>
      </c>
      <c r="L1286" t="s">
        <v>76</v>
      </c>
      <c r="M1286" t="s">
        <v>372</v>
      </c>
      <c r="N1286" t="s">
        <v>76</v>
      </c>
    </row>
    <row r="1287" spans="1:15" x14ac:dyDescent="0.35">
      <c r="A1287" t="s">
        <v>4</v>
      </c>
      <c r="B1287">
        <v>85</v>
      </c>
      <c r="C1287" t="s">
        <v>513</v>
      </c>
      <c r="D1287" t="s">
        <v>802</v>
      </c>
      <c r="E1287" t="s">
        <v>634</v>
      </c>
      <c r="F1287" t="s">
        <v>291</v>
      </c>
      <c r="G1287" t="s">
        <v>176</v>
      </c>
      <c r="H1287" t="s">
        <v>127</v>
      </c>
      <c r="I1287" t="s">
        <v>237</v>
      </c>
      <c r="J1287" t="s">
        <v>203</v>
      </c>
      <c r="K1287" t="s">
        <v>107</v>
      </c>
      <c r="L1287" t="s">
        <v>424</v>
      </c>
      <c r="M1287" t="s">
        <v>76</v>
      </c>
      <c r="N1287" t="s">
        <v>239</v>
      </c>
    </row>
    <row r="1288" spans="1:15" x14ac:dyDescent="0.35">
      <c r="A1288" t="s">
        <v>5</v>
      </c>
      <c r="B1288">
        <v>136</v>
      </c>
      <c r="C1288" t="s">
        <v>590</v>
      </c>
      <c r="D1288" t="s">
        <v>746</v>
      </c>
      <c r="E1288" t="s">
        <v>155</v>
      </c>
      <c r="F1288" t="s">
        <v>146</v>
      </c>
      <c r="G1288" t="s">
        <v>103</v>
      </c>
      <c r="H1288" t="s">
        <v>445</v>
      </c>
      <c r="I1288" t="s">
        <v>193</v>
      </c>
      <c r="J1288" t="s">
        <v>102</v>
      </c>
      <c r="K1288" t="s">
        <v>180</v>
      </c>
      <c r="L1288" t="s">
        <v>240</v>
      </c>
      <c r="M1288" t="s">
        <v>100</v>
      </c>
      <c r="N1288" t="s">
        <v>458</v>
      </c>
    </row>
    <row r="1289" spans="1:15" x14ac:dyDescent="0.35">
      <c r="A1289" t="s">
        <v>6</v>
      </c>
      <c r="B1289">
        <v>57</v>
      </c>
      <c r="C1289" t="s">
        <v>646</v>
      </c>
      <c r="D1289" t="s">
        <v>937</v>
      </c>
      <c r="E1289" t="s">
        <v>736</v>
      </c>
      <c r="F1289" t="s">
        <v>202</v>
      </c>
      <c r="G1289" t="s">
        <v>219</v>
      </c>
      <c r="H1289" t="s">
        <v>308</v>
      </c>
      <c r="I1289" t="s">
        <v>181</v>
      </c>
      <c r="J1289" t="s">
        <v>65</v>
      </c>
      <c r="K1289" t="s">
        <v>102</v>
      </c>
      <c r="L1289" t="s">
        <v>341</v>
      </c>
      <c r="M1289" t="s">
        <v>76</v>
      </c>
      <c r="N1289" t="s">
        <v>255</v>
      </c>
    </row>
    <row r="1290" spans="1:15" x14ac:dyDescent="0.35">
      <c r="A1290" t="s">
        <v>7</v>
      </c>
      <c r="B1290">
        <v>17</v>
      </c>
      <c r="C1290" t="s">
        <v>806</v>
      </c>
      <c r="D1290" t="s">
        <v>667</v>
      </c>
      <c r="E1290" t="s">
        <v>583</v>
      </c>
      <c r="F1290" t="s">
        <v>596</v>
      </c>
      <c r="G1290" t="s">
        <v>290</v>
      </c>
      <c r="H1290" t="s">
        <v>76</v>
      </c>
      <c r="I1290" t="s">
        <v>74</v>
      </c>
      <c r="J1290" t="s">
        <v>97</v>
      </c>
      <c r="K1290" t="s">
        <v>76</v>
      </c>
      <c r="L1290" t="s">
        <v>330</v>
      </c>
      <c r="M1290" t="s">
        <v>76</v>
      </c>
      <c r="N1290" t="s">
        <v>78</v>
      </c>
    </row>
    <row r="1291" spans="1:15" x14ac:dyDescent="0.35">
      <c r="A1291" t="s">
        <v>241</v>
      </c>
      <c r="B1291">
        <v>313</v>
      </c>
      <c r="C1291" t="s">
        <v>125</v>
      </c>
      <c r="D1291" t="s">
        <v>695</v>
      </c>
      <c r="E1291" t="s">
        <v>664</v>
      </c>
      <c r="F1291" t="s">
        <v>430</v>
      </c>
      <c r="G1291" t="s">
        <v>286</v>
      </c>
      <c r="H1291" t="s">
        <v>196</v>
      </c>
      <c r="I1291" t="s">
        <v>146</v>
      </c>
      <c r="J1291" t="s">
        <v>164</v>
      </c>
      <c r="K1291" t="s">
        <v>55</v>
      </c>
      <c r="L1291" t="s">
        <v>160</v>
      </c>
      <c r="M1291" t="s">
        <v>80</v>
      </c>
      <c r="N1291" t="s">
        <v>225</v>
      </c>
    </row>
    <row r="1293" spans="1:15" x14ac:dyDescent="0.35">
      <c r="A1293" t="s">
        <v>1011</v>
      </c>
    </row>
    <row r="1294" spans="1:15" x14ac:dyDescent="0.35">
      <c r="A1294" t="s">
        <v>14</v>
      </c>
      <c r="B1294" t="s">
        <v>15</v>
      </c>
      <c r="C1294" t="s">
        <v>2</v>
      </c>
      <c r="D1294" t="s">
        <v>1012</v>
      </c>
      <c r="E1294" t="s">
        <v>1013</v>
      </c>
      <c r="F1294" t="s">
        <v>1014</v>
      </c>
      <c r="G1294" t="s">
        <v>1015</v>
      </c>
      <c r="H1294" t="s">
        <v>1016</v>
      </c>
      <c r="I1294" t="s">
        <v>1017</v>
      </c>
      <c r="J1294" t="s">
        <v>48</v>
      </c>
      <c r="K1294" t="s">
        <v>1018</v>
      </c>
      <c r="L1294" t="s">
        <v>49</v>
      </c>
      <c r="M1294" t="s">
        <v>50</v>
      </c>
    </row>
    <row r="1295" spans="1:15" x14ac:dyDescent="0.35">
      <c r="A1295" t="s">
        <v>3</v>
      </c>
      <c r="B1295" t="s">
        <v>52</v>
      </c>
      <c r="C1295">
        <v>445</v>
      </c>
      <c r="D1295" t="s">
        <v>466</v>
      </c>
      <c r="E1295" t="s">
        <v>158</v>
      </c>
      <c r="F1295" t="s">
        <v>80</v>
      </c>
      <c r="G1295" t="s">
        <v>240</v>
      </c>
      <c r="H1295" t="s">
        <v>302</v>
      </c>
      <c r="I1295" t="s">
        <v>103</v>
      </c>
      <c r="J1295" t="s">
        <v>163</v>
      </c>
      <c r="K1295" t="s">
        <v>379</v>
      </c>
      <c r="L1295" t="s">
        <v>135</v>
      </c>
      <c r="M1295" t="s">
        <v>163</v>
      </c>
    </row>
    <row r="1296" spans="1:15" x14ac:dyDescent="0.35">
      <c r="A1296" t="s">
        <v>3</v>
      </c>
      <c r="B1296" t="s">
        <v>83</v>
      </c>
      <c r="C1296">
        <v>1443</v>
      </c>
      <c r="D1296" t="s">
        <v>247</v>
      </c>
      <c r="E1296" t="s">
        <v>345</v>
      </c>
      <c r="F1296" t="s">
        <v>78</v>
      </c>
      <c r="G1296" t="s">
        <v>119</v>
      </c>
      <c r="H1296" t="s">
        <v>276</v>
      </c>
      <c r="I1296" t="s">
        <v>108</v>
      </c>
      <c r="J1296" t="s">
        <v>218</v>
      </c>
      <c r="K1296" t="s">
        <v>258</v>
      </c>
      <c r="L1296" t="s">
        <v>208</v>
      </c>
      <c r="M1296" t="s">
        <v>122</v>
      </c>
    </row>
    <row r="1297" spans="1:13" x14ac:dyDescent="0.35">
      <c r="A1297" t="s">
        <v>3</v>
      </c>
      <c r="B1297" t="s">
        <v>50</v>
      </c>
      <c r="C1297">
        <v>141</v>
      </c>
      <c r="D1297" t="s">
        <v>205</v>
      </c>
      <c r="E1297" t="s">
        <v>291</v>
      </c>
      <c r="F1297" t="s">
        <v>76</v>
      </c>
      <c r="G1297" t="s">
        <v>65</v>
      </c>
      <c r="H1297" t="s">
        <v>101</v>
      </c>
      <c r="I1297" t="s">
        <v>70</v>
      </c>
      <c r="J1297" t="s">
        <v>69</v>
      </c>
      <c r="K1297" t="s">
        <v>362</v>
      </c>
      <c r="L1297" t="s">
        <v>188</v>
      </c>
      <c r="M1297" t="s">
        <v>71</v>
      </c>
    </row>
    <row r="1298" spans="1:13" x14ac:dyDescent="0.35">
      <c r="A1298" t="s">
        <v>4</v>
      </c>
      <c r="B1298" t="s">
        <v>52</v>
      </c>
      <c r="C1298">
        <v>841</v>
      </c>
      <c r="D1298" t="s">
        <v>493</v>
      </c>
      <c r="E1298" t="s">
        <v>359</v>
      </c>
      <c r="F1298" t="s">
        <v>68</v>
      </c>
      <c r="G1298" t="s">
        <v>204</v>
      </c>
      <c r="H1298" t="s">
        <v>149</v>
      </c>
      <c r="I1298" t="s">
        <v>58</v>
      </c>
      <c r="J1298" t="s">
        <v>209</v>
      </c>
      <c r="K1298" t="s">
        <v>583</v>
      </c>
      <c r="L1298" t="s">
        <v>108</v>
      </c>
      <c r="M1298" t="s">
        <v>75</v>
      </c>
    </row>
    <row r="1299" spans="1:13" x14ac:dyDescent="0.35">
      <c r="A1299" t="s">
        <v>4</v>
      </c>
      <c r="B1299" t="s">
        <v>83</v>
      </c>
      <c r="C1299">
        <v>2173</v>
      </c>
      <c r="D1299" t="s">
        <v>373</v>
      </c>
      <c r="E1299" t="s">
        <v>191</v>
      </c>
      <c r="F1299" t="s">
        <v>77</v>
      </c>
      <c r="G1299" t="s">
        <v>102</v>
      </c>
      <c r="H1299" t="s">
        <v>109</v>
      </c>
      <c r="I1299" t="s">
        <v>97</v>
      </c>
      <c r="J1299" t="s">
        <v>217</v>
      </c>
      <c r="K1299" t="s">
        <v>670</v>
      </c>
      <c r="L1299" t="s">
        <v>163</v>
      </c>
      <c r="M1299" t="s">
        <v>75</v>
      </c>
    </row>
    <row r="1300" spans="1:13" x14ac:dyDescent="0.35">
      <c r="A1300" t="s">
        <v>4</v>
      </c>
      <c r="B1300" t="s">
        <v>50</v>
      </c>
      <c r="C1300">
        <v>260</v>
      </c>
      <c r="D1300" t="s">
        <v>548</v>
      </c>
      <c r="E1300" t="s">
        <v>368</v>
      </c>
      <c r="F1300" t="s">
        <v>78</v>
      </c>
      <c r="G1300" t="s">
        <v>57</v>
      </c>
      <c r="H1300" t="s">
        <v>53</v>
      </c>
      <c r="I1300" t="s">
        <v>70</v>
      </c>
      <c r="J1300" t="s">
        <v>186</v>
      </c>
      <c r="K1300" t="s">
        <v>450</v>
      </c>
      <c r="L1300" t="s">
        <v>186</v>
      </c>
      <c r="M1300" t="s">
        <v>76</v>
      </c>
    </row>
    <row r="1301" spans="1:13" x14ac:dyDescent="0.35">
      <c r="A1301" t="s">
        <v>5</v>
      </c>
      <c r="B1301" t="s">
        <v>52</v>
      </c>
      <c r="C1301">
        <v>965</v>
      </c>
      <c r="D1301" t="s">
        <v>558</v>
      </c>
      <c r="E1301" t="s">
        <v>698</v>
      </c>
      <c r="F1301" t="s">
        <v>173</v>
      </c>
      <c r="G1301" t="s">
        <v>227</v>
      </c>
      <c r="H1301" t="s">
        <v>173</v>
      </c>
      <c r="I1301" t="s">
        <v>133</v>
      </c>
      <c r="J1301" t="s">
        <v>181</v>
      </c>
      <c r="K1301" t="s">
        <v>212</v>
      </c>
      <c r="L1301" t="s">
        <v>93</v>
      </c>
      <c r="M1301" t="s">
        <v>86</v>
      </c>
    </row>
    <row r="1302" spans="1:13" x14ac:dyDescent="0.35">
      <c r="A1302" t="s">
        <v>5</v>
      </c>
      <c r="B1302" t="s">
        <v>83</v>
      </c>
      <c r="C1302">
        <v>2264</v>
      </c>
      <c r="D1302" t="s">
        <v>263</v>
      </c>
      <c r="E1302" t="s">
        <v>171</v>
      </c>
      <c r="F1302" t="s">
        <v>68</v>
      </c>
      <c r="G1302" t="s">
        <v>137</v>
      </c>
      <c r="H1302" t="s">
        <v>133</v>
      </c>
      <c r="I1302" t="s">
        <v>93</v>
      </c>
      <c r="J1302" t="s">
        <v>70</v>
      </c>
      <c r="K1302" t="s">
        <v>653</v>
      </c>
      <c r="L1302" t="s">
        <v>57</v>
      </c>
      <c r="M1302" t="s">
        <v>179</v>
      </c>
    </row>
    <row r="1303" spans="1:13" x14ac:dyDescent="0.35">
      <c r="A1303" t="s">
        <v>5</v>
      </c>
      <c r="B1303" t="s">
        <v>50</v>
      </c>
      <c r="C1303">
        <v>237</v>
      </c>
      <c r="D1303" t="s">
        <v>196</v>
      </c>
      <c r="E1303" t="s">
        <v>233</v>
      </c>
      <c r="F1303" t="s">
        <v>68</v>
      </c>
      <c r="G1303" t="s">
        <v>309</v>
      </c>
      <c r="H1303" t="s">
        <v>62</v>
      </c>
      <c r="I1303" t="s">
        <v>260</v>
      </c>
      <c r="J1303" t="s">
        <v>175</v>
      </c>
      <c r="K1303" t="s">
        <v>737</v>
      </c>
      <c r="L1303" t="s">
        <v>386</v>
      </c>
      <c r="M1303" t="s">
        <v>76</v>
      </c>
    </row>
    <row r="1304" spans="1:13" x14ac:dyDescent="0.35">
      <c r="A1304" t="s">
        <v>6</v>
      </c>
      <c r="B1304" t="s">
        <v>52</v>
      </c>
      <c r="C1304">
        <v>377</v>
      </c>
      <c r="D1304" t="s">
        <v>582</v>
      </c>
      <c r="E1304" t="s">
        <v>429</v>
      </c>
      <c r="F1304" t="s">
        <v>149</v>
      </c>
      <c r="G1304" t="s">
        <v>135</v>
      </c>
      <c r="H1304" t="s">
        <v>92</v>
      </c>
      <c r="I1304" t="s">
        <v>367</v>
      </c>
      <c r="J1304" t="s">
        <v>177</v>
      </c>
      <c r="K1304" t="s">
        <v>303</v>
      </c>
      <c r="L1304" t="s">
        <v>186</v>
      </c>
      <c r="M1304" t="s">
        <v>103</v>
      </c>
    </row>
    <row r="1305" spans="1:13" x14ac:dyDescent="0.35">
      <c r="A1305" t="s">
        <v>6</v>
      </c>
      <c r="B1305" t="s">
        <v>83</v>
      </c>
      <c r="C1305">
        <v>937</v>
      </c>
      <c r="D1305" t="s">
        <v>238</v>
      </c>
      <c r="E1305" t="s">
        <v>328</v>
      </c>
      <c r="F1305" t="s">
        <v>63</v>
      </c>
      <c r="G1305" t="s">
        <v>119</v>
      </c>
      <c r="H1305" t="s">
        <v>112</v>
      </c>
      <c r="I1305" t="s">
        <v>249</v>
      </c>
      <c r="J1305" t="s">
        <v>342</v>
      </c>
      <c r="K1305" t="s">
        <v>937</v>
      </c>
      <c r="L1305" t="s">
        <v>175</v>
      </c>
      <c r="M1305" t="s">
        <v>122</v>
      </c>
    </row>
    <row r="1306" spans="1:13" x14ac:dyDescent="0.35">
      <c r="A1306" t="s">
        <v>6</v>
      </c>
      <c r="B1306" t="s">
        <v>50</v>
      </c>
      <c r="C1306">
        <v>118</v>
      </c>
      <c r="D1306" t="s">
        <v>332</v>
      </c>
      <c r="E1306" t="s">
        <v>110</v>
      </c>
      <c r="F1306" t="s">
        <v>57</v>
      </c>
      <c r="G1306" t="s">
        <v>260</v>
      </c>
      <c r="H1306" t="s">
        <v>209</v>
      </c>
      <c r="I1306" t="s">
        <v>250</v>
      </c>
      <c r="J1306" t="s">
        <v>164</v>
      </c>
      <c r="K1306" t="s">
        <v>246</v>
      </c>
      <c r="L1306" t="s">
        <v>108</v>
      </c>
      <c r="M1306" t="s">
        <v>76</v>
      </c>
    </row>
    <row r="1307" spans="1:13" x14ac:dyDescent="0.35">
      <c r="A1307" t="s">
        <v>7</v>
      </c>
      <c r="B1307" t="s">
        <v>52</v>
      </c>
      <c r="C1307">
        <v>792</v>
      </c>
      <c r="D1307" t="s">
        <v>528</v>
      </c>
      <c r="E1307" t="s">
        <v>477</v>
      </c>
      <c r="F1307" t="s">
        <v>75</v>
      </c>
      <c r="G1307" t="s">
        <v>104</v>
      </c>
      <c r="H1307" t="s">
        <v>435</v>
      </c>
      <c r="I1307" t="s">
        <v>515</v>
      </c>
      <c r="J1307" t="s">
        <v>86</v>
      </c>
      <c r="K1307" t="s">
        <v>539</v>
      </c>
      <c r="L1307" t="s">
        <v>11</v>
      </c>
      <c r="M1307" t="s">
        <v>80</v>
      </c>
    </row>
    <row r="1308" spans="1:13" x14ac:dyDescent="0.35">
      <c r="A1308" t="s">
        <v>7</v>
      </c>
      <c r="B1308" t="s">
        <v>83</v>
      </c>
      <c r="C1308">
        <v>2106</v>
      </c>
      <c r="D1308" t="s">
        <v>412</v>
      </c>
      <c r="E1308" t="s">
        <v>371</v>
      </c>
      <c r="F1308" t="s">
        <v>75</v>
      </c>
      <c r="G1308" t="s">
        <v>86</v>
      </c>
      <c r="H1308" t="s">
        <v>326</v>
      </c>
      <c r="I1308" t="s">
        <v>56</v>
      </c>
      <c r="J1308" t="s">
        <v>179</v>
      </c>
      <c r="K1308" t="s">
        <v>775</v>
      </c>
      <c r="L1308" t="s">
        <v>193</v>
      </c>
      <c r="M1308" t="s">
        <v>130</v>
      </c>
    </row>
    <row r="1309" spans="1:13" x14ac:dyDescent="0.35">
      <c r="A1309" t="s">
        <v>7</v>
      </c>
      <c r="B1309" t="s">
        <v>50</v>
      </c>
      <c r="C1309">
        <v>348</v>
      </c>
      <c r="D1309" t="s">
        <v>503</v>
      </c>
      <c r="E1309" t="s">
        <v>308</v>
      </c>
      <c r="F1309" t="s">
        <v>142</v>
      </c>
      <c r="G1309" t="s">
        <v>193</v>
      </c>
      <c r="H1309" t="s">
        <v>277</v>
      </c>
      <c r="I1309" t="s">
        <v>282</v>
      </c>
      <c r="J1309" t="s">
        <v>72</v>
      </c>
      <c r="K1309" t="s">
        <v>374</v>
      </c>
      <c r="L1309" t="s">
        <v>145</v>
      </c>
      <c r="M1309" t="s">
        <v>77</v>
      </c>
    </row>
    <row r="1310" spans="1:13" x14ac:dyDescent="0.35">
      <c r="A1310" t="s">
        <v>241</v>
      </c>
      <c r="B1310" t="s">
        <v>52</v>
      </c>
      <c r="C1310">
        <v>3420</v>
      </c>
      <c r="D1310" t="s">
        <v>183</v>
      </c>
      <c r="E1310" t="s">
        <v>452</v>
      </c>
      <c r="F1310" t="s">
        <v>63</v>
      </c>
      <c r="G1310" t="s">
        <v>249</v>
      </c>
      <c r="H1310" t="s">
        <v>255</v>
      </c>
      <c r="I1310" t="s">
        <v>188</v>
      </c>
      <c r="J1310" t="s">
        <v>355</v>
      </c>
      <c r="K1310" t="s">
        <v>755</v>
      </c>
      <c r="L1310" t="s">
        <v>211</v>
      </c>
      <c r="M1310" t="s">
        <v>142</v>
      </c>
    </row>
    <row r="1311" spans="1:13" x14ac:dyDescent="0.35">
      <c r="A1311" t="s">
        <v>241</v>
      </c>
      <c r="B1311" t="s">
        <v>83</v>
      </c>
      <c r="C1311">
        <v>8923</v>
      </c>
      <c r="D1311" t="s">
        <v>203</v>
      </c>
      <c r="E1311" t="s">
        <v>330</v>
      </c>
      <c r="F1311" t="s">
        <v>150</v>
      </c>
      <c r="G1311" t="s">
        <v>244</v>
      </c>
      <c r="H1311" t="s">
        <v>132</v>
      </c>
      <c r="I1311" t="s">
        <v>216</v>
      </c>
      <c r="J1311" t="s">
        <v>217</v>
      </c>
      <c r="K1311" t="s">
        <v>243</v>
      </c>
      <c r="L1311" t="s">
        <v>260</v>
      </c>
      <c r="M1311" t="s">
        <v>151</v>
      </c>
    </row>
    <row r="1312" spans="1:13" x14ac:dyDescent="0.35">
      <c r="A1312" t="s">
        <v>241</v>
      </c>
      <c r="B1312" t="s">
        <v>50</v>
      </c>
      <c r="C1312">
        <v>1104</v>
      </c>
      <c r="D1312" t="s">
        <v>160</v>
      </c>
      <c r="E1312" t="s">
        <v>393</v>
      </c>
      <c r="F1312" t="s">
        <v>63</v>
      </c>
      <c r="G1312" t="s">
        <v>260</v>
      </c>
      <c r="H1312" t="s">
        <v>386</v>
      </c>
      <c r="I1312" t="s">
        <v>177</v>
      </c>
      <c r="J1312" t="s">
        <v>84</v>
      </c>
      <c r="K1312" t="s">
        <v>735</v>
      </c>
      <c r="L1312" t="s">
        <v>53</v>
      </c>
      <c r="M1312" t="s">
        <v>73</v>
      </c>
    </row>
    <row r="1314" spans="1:13" x14ac:dyDescent="0.35">
      <c r="A1314" t="s">
        <v>1019</v>
      </c>
    </row>
    <row r="1315" spans="1:13" x14ac:dyDescent="0.35">
      <c r="A1315" t="s">
        <v>14</v>
      </c>
      <c r="B1315" t="s">
        <v>266</v>
      </c>
      <c r="C1315" t="s">
        <v>2</v>
      </c>
      <c r="D1315" t="s">
        <v>1012</v>
      </c>
      <c r="E1315" t="s">
        <v>1013</v>
      </c>
      <c r="F1315" t="s">
        <v>1014</v>
      </c>
      <c r="G1315" t="s">
        <v>1015</v>
      </c>
      <c r="H1315" t="s">
        <v>1016</v>
      </c>
      <c r="I1315" t="s">
        <v>1017</v>
      </c>
      <c r="J1315" t="s">
        <v>48</v>
      </c>
      <c r="K1315" t="s">
        <v>1018</v>
      </c>
      <c r="L1315" t="s">
        <v>49</v>
      </c>
      <c r="M1315" t="s">
        <v>50</v>
      </c>
    </row>
    <row r="1316" spans="1:13" x14ac:dyDescent="0.35">
      <c r="A1316" t="s">
        <v>3</v>
      </c>
      <c r="B1316" t="s">
        <v>267</v>
      </c>
      <c r="C1316">
        <v>264</v>
      </c>
      <c r="D1316" t="s">
        <v>550</v>
      </c>
      <c r="E1316" t="s">
        <v>368</v>
      </c>
      <c r="F1316" t="s">
        <v>71</v>
      </c>
      <c r="G1316" t="s">
        <v>286</v>
      </c>
      <c r="H1316" t="s">
        <v>122</v>
      </c>
      <c r="I1316" t="s">
        <v>53</v>
      </c>
      <c r="J1316" t="s">
        <v>264</v>
      </c>
      <c r="K1316" t="s">
        <v>417</v>
      </c>
      <c r="L1316" t="s">
        <v>92</v>
      </c>
      <c r="M1316" t="s">
        <v>62</v>
      </c>
    </row>
    <row r="1317" spans="1:13" x14ac:dyDescent="0.35">
      <c r="A1317" t="s">
        <v>3</v>
      </c>
      <c r="B1317" t="s">
        <v>279</v>
      </c>
      <c r="C1317">
        <v>1701</v>
      </c>
      <c r="D1317" t="s">
        <v>191</v>
      </c>
      <c r="E1317" t="s">
        <v>242</v>
      </c>
      <c r="F1317" t="s">
        <v>94</v>
      </c>
      <c r="G1317" t="s">
        <v>84</v>
      </c>
      <c r="H1317" t="s">
        <v>247</v>
      </c>
      <c r="I1317" t="s">
        <v>198</v>
      </c>
      <c r="J1317" t="s">
        <v>145</v>
      </c>
      <c r="K1317" t="s">
        <v>489</v>
      </c>
      <c r="L1317" t="s">
        <v>162</v>
      </c>
      <c r="M1317" t="s">
        <v>130</v>
      </c>
    </row>
    <row r="1318" spans="1:13" x14ac:dyDescent="0.35">
      <c r="A1318" t="s">
        <v>3</v>
      </c>
      <c r="B1318" t="s">
        <v>285</v>
      </c>
      <c r="C1318">
        <v>64</v>
      </c>
      <c r="D1318" t="s">
        <v>99</v>
      </c>
      <c r="E1318" t="s">
        <v>69</v>
      </c>
      <c r="F1318" t="s">
        <v>102</v>
      </c>
      <c r="G1318" t="s">
        <v>119</v>
      </c>
      <c r="H1318" t="s">
        <v>471</v>
      </c>
      <c r="I1318" t="s">
        <v>78</v>
      </c>
      <c r="J1318" t="s">
        <v>307</v>
      </c>
      <c r="K1318" t="s">
        <v>484</v>
      </c>
      <c r="L1318" t="s">
        <v>366</v>
      </c>
      <c r="M1318" t="s">
        <v>71</v>
      </c>
    </row>
    <row r="1319" spans="1:13" x14ac:dyDescent="0.35">
      <c r="A1319" t="s">
        <v>4</v>
      </c>
      <c r="B1319" t="s">
        <v>267</v>
      </c>
      <c r="C1319">
        <v>355</v>
      </c>
      <c r="D1319" t="s">
        <v>319</v>
      </c>
      <c r="E1319" t="s">
        <v>10</v>
      </c>
      <c r="F1319" t="s">
        <v>75</v>
      </c>
      <c r="G1319" t="s">
        <v>11</v>
      </c>
      <c r="H1319" t="s">
        <v>70</v>
      </c>
      <c r="I1319" t="s">
        <v>249</v>
      </c>
      <c r="J1319" t="s">
        <v>372</v>
      </c>
      <c r="K1319" t="s">
        <v>178</v>
      </c>
      <c r="L1319" t="s">
        <v>142</v>
      </c>
      <c r="M1319" t="s">
        <v>150</v>
      </c>
    </row>
    <row r="1320" spans="1:13" x14ac:dyDescent="0.35">
      <c r="A1320" t="s">
        <v>4</v>
      </c>
      <c r="B1320" t="s">
        <v>279</v>
      </c>
      <c r="C1320">
        <v>2641</v>
      </c>
      <c r="D1320" t="s">
        <v>139</v>
      </c>
      <c r="E1320" t="s">
        <v>140</v>
      </c>
      <c r="F1320" t="s">
        <v>73</v>
      </c>
      <c r="G1320" t="s">
        <v>57</v>
      </c>
      <c r="H1320" t="s">
        <v>84</v>
      </c>
      <c r="I1320" t="s">
        <v>181</v>
      </c>
      <c r="J1320" t="s">
        <v>221</v>
      </c>
      <c r="K1320" t="s">
        <v>923</v>
      </c>
      <c r="L1320" t="s">
        <v>88</v>
      </c>
      <c r="M1320" t="s">
        <v>94</v>
      </c>
    </row>
    <row r="1321" spans="1:13" x14ac:dyDescent="0.35">
      <c r="A1321" t="s">
        <v>4</v>
      </c>
      <c r="B1321" t="s">
        <v>285</v>
      </c>
      <c r="C1321">
        <v>278</v>
      </c>
      <c r="D1321" t="s">
        <v>210</v>
      </c>
      <c r="E1321" t="s">
        <v>276</v>
      </c>
      <c r="F1321" t="s">
        <v>105</v>
      </c>
      <c r="G1321" t="s">
        <v>442</v>
      </c>
      <c r="H1321" t="s">
        <v>314</v>
      </c>
      <c r="I1321" t="s">
        <v>89</v>
      </c>
      <c r="J1321" t="s">
        <v>237</v>
      </c>
      <c r="K1321" t="s">
        <v>824</v>
      </c>
      <c r="L1321" t="s">
        <v>179</v>
      </c>
      <c r="M1321" t="s">
        <v>106</v>
      </c>
    </row>
    <row r="1322" spans="1:13" x14ac:dyDescent="0.35">
      <c r="A1322" t="s">
        <v>5</v>
      </c>
      <c r="B1322" t="s">
        <v>267</v>
      </c>
      <c r="C1322">
        <v>135</v>
      </c>
      <c r="D1322" t="s">
        <v>416</v>
      </c>
      <c r="E1322" t="s">
        <v>227</v>
      </c>
      <c r="F1322" t="s">
        <v>84</v>
      </c>
      <c r="G1322" t="s">
        <v>198</v>
      </c>
      <c r="H1322" t="s">
        <v>88</v>
      </c>
      <c r="I1322" t="s">
        <v>137</v>
      </c>
      <c r="J1322" t="s">
        <v>150</v>
      </c>
      <c r="K1322" t="s">
        <v>551</v>
      </c>
      <c r="L1322" t="s">
        <v>106</v>
      </c>
      <c r="M1322" t="s">
        <v>175</v>
      </c>
    </row>
    <row r="1323" spans="1:13" x14ac:dyDescent="0.35">
      <c r="A1323" t="s">
        <v>5</v>
      </c>
      <c r="B1323" t="s">
        <v>279</v>
      </c>
      <c r="C1323">
        <v>2662</v>
      </c>
      <c r="D1323" t="s">
        <v>467</v>
      </c>
      <c r="E1323" t="s">
        <v>140</v>
      </c>
      <c r="F1323" t="s">
        <v>105</v>
      </c>
      <c r="G1323" t="s">
        <v>309</v>
      </c>
      <c r="H1323" t="s">
        <v>108</v>
      </c>
      <c r="I1323" t="s">
        <v>133</v>
      </c>
      <c r="J1323" t="s">
        <v>163</v>
      </c>
      <c r="K1323" t="s">
        <v>808</v>
      </c>
      <c r="L1323" t="s">
        <v>216</v>
      </c>
      <c r="M1323" t="s">
        <v>133</v>
      </c>
    </row>
    <row r="1324" spans="1:13" x14ac:dyDescent="0.35">
      <c r="A1324" t="s">
        <v>5</v>
      </c>
      <c r="B1324" t="s">
        <v>285</v>
      </c>
      <c r="C1324">
        <v>669</v>
      </c>
      <c r="D1324" t="s">
        <v>152</v>
      </c>
      <c r="E1324" t="s">
        <v>247</v>
      </c>
      <c r="F1324" t="s">
        <v>73</v>
      </c>
      <c r="G1324" t="s">
        <v>211</v>
      </c>
      <c r="H1324" t="s">
        <v>151</v>
      </c>
      <c r="I1324" t="s">
        <v>138</v>
      </c>
      <c r="J1324" t="s">
        <v>70</v>
      </c>
      <c r="K1324" t="s">
        <v>652</v>
      </c>
      <c r="L1324" t="s">
        <v>122</v>
      </c>
      <c r="M1324" t="s">
        <v>244</v>
      </c>
    </row>
    <row r="1325" spans="1:13" x14ac:dyDescent="0.35">
      <c r="A1325" t="s">
        <v>6</v>
      </c>
      <c r="B1325" t="s">
        <v>267</v>
      </c>
      <c r="C1325">
        <v>127</v>
      </c>
      <c r="D1325" t="s">
        <v>8</v>
      </c>
      <c r="E1325" t="s">
        <v>334</v>
      </c>
      <c r="F1325" t="s">
        <v>138</v>
      </c>
      <c r="G1325" t="s">
        <v>161</v>
      </c>
      <c r="H1325" t="s">
        <v>72</v>
      </c>
      <c r="I1325" t="s">
        <v>249</v>
      </c>
      <c r="J1325" t="s">
        <v>269</v>
      </c>
      <c r="K1325" t="s">
        <v>401</v>
      </c>
      <c r="L1325" t="s">
        <v>216</v>
      </c>
      <c r="M1325" t="s">
        <v>62</v>
      </c>
    </row>
    <row r="1326" spans="1:13" x14ac:dyDescent="0.35">
      <c r="A1326" t="s">
        <v>6</v>
      </c>
      <c r="B1326" t="s">
        <v>279</v>
      </c>
      <c r="C1326">
        <v>1142</v>
      </c>
      <c r="D1326" t="s">
        <v>445</v>
      </c>
      <c r="E1326" t="s">
        <v>318</v>
      </c>
      <c r="F1326" t="s">
        <v>93</v>
      </c>
      <c r="G1326" t="s">
        <v>99</v>
      </c>
      <c r="H1326" t="s">
        <v>305</v>
      </c>
      <c r="I1326" t="s">
        <v>278</v>
      </c>
      <c r="J1326" t="s">
        <v>290</v>
      </c>
      <c r="K1326" t="s">
        <v>479</v>
      </c>
      <c r="L1326" t="s">
        <v>62</v>
      </c>
      <c r="M1326" t="s">
        <v>93</v>
      </c>
    </row>
    <row r="1327" spans="1:13" x14ac:dyDescent="0.35">
      <c r="A1327" t="s">
        <v>6</v>
      </c>
      <c r="B1327" t="s">
        <v>285</v>
      </c>
      <c r="C1327">
        <v>163</v>
      </c>
      <c r="D1327" t="s">
        <v>455</v>
      </c>
      <c r="E1327" t="s">
        <v>82</v>
      </c>
      <c r="F1327" t="s">
        <v>96</v>
      </c>
      <c r="G1327" t="s">
        <v>176</v>
      </c>
      <c r="H1327" t="s">
        <v>247</v>
      </c>
      <c r="I1327" t="s">
        <v>164</v>
      </c>
      <c r="J1327" t="s">
        <v>280</v>
      </c>
      <c r="K1327" t="s">
        <v>667</v>
      </c>
      <c r="L1327" t="s">
        <v>198</v>
      </c>
      <c r="M1327" t="s">
        <v>149</v>
      </c>
    </row>
    <row r="1328" spans="1:13" x14ac:dyDescent="0.35">
      <c r="A1328" t="s">
        <v>7</v>
      </c>
      <c r="B1328" t="s">
        <v>267</v>
      </c>
      <c r="C1328">
        <v>199</v>
      </c>
      <c r="D1328" t="s">
        <v>384</v>
      </c>
      <c r="E1328" t="s">
        <v>284</v>
      </c>
      <c r="F1328" t="s">
        <v>71</v>
      </c>
      <c r="G1328" t="s">
        <v>413</v>
      </c>
      <c r="H1328" t="s">
        <v>86</v>
      </c>
      <c r="I1328" t="s">
        <v>238</v>
      </c>
      <c r="J1328" t="s">
        <v>63</v>
      </c>
      <c r="K1328" t="s">
        <v>563</v>
      </c>
      <c r="L1328" t="s">
        <v>68</v>
      </c>
      <c r="M1328" t="s">
        <v>76</v>
      </c>
    </row>
    <row r="1329" spans="1:13" x14ac:dyDescent="0.35">
      <c r="A1329" t="s">
        <v>7</v>
      </c>
      <c r="B1329" t="s">
        <v>279</v>
      </c>
      <c r="C1329">
        <v>2875</v>
      </c>
      <c r="D1329" t="s">
        <v>232</v>
      </c>
      <c r="E1329" t="s">
        <v>494</v>
      </c>
      <c r="F1329" t="s">
        <v>78</v>
      </c>
      <c r="G1329" t="s">
        <v>74</v>
      </c>
      <c r="H1329" t="s">
        <v>199</v>
      </c>
      <c r="I1329" t="s">
        <v>260</v>
      </c>
      <c r="J1329" t="s">
        <v>103</v>
      </c>
      <c r="K1329" t="s">
        <v>284</v>
      </c>
      <c r="L1329" t="s">
        <v>202</v>
      </c>
      <c r="M1329" t="s">
        <v>122</v>
      </c>
    </row>
    <row r="1330" spans="1:13" x14ac:dyDescent="0.35">
      <c r="A1330" t="s">
        <v>7</v>
      </c>
      <c r="B1330" t="s">
        <v>285</v>
      </c>
      <c r="C1330">
        <v>172</v>
      </c>
      <c r="D1330" t="s">
        <v>182</v>
      </c>
      <c r="E1330" t="s">
        <v>326</v>
      </c>
      <c r="F1330" t="s">
        <v>150</v>
      </c>
      <c r="G1330" t="s">
        <v>89</v>
      </c>
      <c r="H1330" t="s">
        <v>82</v>
      </c>
      <c r="I1330" t="s">
        <v>290</v>
      </c>
      <c r="J1330" t="s">
        <v>163</v>
      </c>
      <c r="K1330" t="s">
        <v>454</v>
      </c>
      <c r="L1330" t="s">
        <v>193</v>
      </c>
      <c r="M1330" t="s">
        <v>151</v>
      </c>
    </row>
    <row r="1331" spans="1:13" x14ac:dyDescent="0.35">
      <c r="A1331" t="s">
        <v>241</v>
      </c>
      <c r="B1331" t="s">
        <v>267</v>
      </c>
      <c r="C1331">
        <v>1080</v>
      </c>
      <c r="D1331" t="s">
        <v>274</v>
      </c>
      <c r="E1331" t="s">
        <v>348</v>
      </c>
      <c r="F1331" t="s">
        <v>138</v>
      </c>
      <c r="G1331" t="s">
        <v>386</v>
      </c>
      <c r="H1331" t="s">
        <v>86</v>
      </c>
      <c r="I1331" t="s">
        <v>286</v>
      </c>
      <c r="J1331" t="s">
        <v>157</v>
      </c>
      <c r="K1331" t="s">
        <v>561</v>
      </c>
      <c r="L1331" t="s">
        <v>173</v>
      </c>
      <c r="M1331" t="s">
        <v>186</v>
      </c>
    </row>
    <row r="1332" spans="1:13" x14ac:dyDescent="0.35">
      <c r="A1332" t="s">
        <v>241</v>
      </c>
      <c r="B1332" t="s">
        <v>279</v>
      </c>
      <c r="C1332">
        <v>11021</v>
      </c>
      <c r="D1332" t="s">
        <v>272</v>
      </c>
      <c r="E1332" t="s">
        <v>82</v>
      </c>
      <c r="F1332" t="s">
        <v>94</v>
      </c>
      <c r="G1332" t="s">
        <v>163</v>
      </c>
      <c r="H1332" t="s">
        <v>185</v>
      </c>
      <c r="I1332" t="s">
        <v>87</v>
      </c>
      <c r="J1332" t="s">
        <v>240</v>
      </c>
      <c r="K1332" t="s">
        <v>424</v>
      </c>
      <c r="L1332" t="s">
        <v>114</v>
      </c>
      <c r="M1332" t="s">
        <v>74</v>
      </c>
    </row>
    <row r="1333" spans="1:13" x14ac:dyDescent="0.35">
      <c r="A1333" t="s">
        <v>241</v>
      </c>
      <c r="B1333" t="s">
        <v>285</v>
      </c>
      <c r="C1333">
        <v>1346</v>
      </c>
      <c r="D1333" t="s">
        <v>334</v>
      </c>
      <c r="E1333" t="s">
        <v>277</v>
      </c>
      <c r="F1333" t="s">
        <v>105</v>
      </c>
      <c r="G1333" t="s">
        <v>314</v>
      </c>
      <c r="H1333" t="s">
        <v>134</v>
      </c>
      <c r="I1333" t="s">
        <v>119</v>
      </c>
      <c r="J1333" t="s">
        <v>121</v>
      </c>
      <c r="K1333" t="s">
        <v>612</v>
      </c>
      <c r="L1333" t="s">
        <v>137</v>
      </c>
      <c r="M1333" t="s">
        <v>151</v>
      </c>
    </row>
    <row r="1335" spans="1:13" x14ac:dyDescent="0.35">
      <c r="A1335" t="s">
        <v>1020</v>
      </c>
    </row>
    <row r="1336" spans="1:13" x14ac:dyDescent="0.35">
      <c r="A1336" t="s">
        <v>14</v>
      </c>
      <c r="B1336" t="s">
        <v>461</v>
      </c>
      <c r="C1336" t="s">
        <v>2</v>
      </c>
      <c r="D1336" t="s">
        <v>1012</v>
      </c>
      <c r="E1336" t="s">
        <v>1013</v>
      </c>
      <c r="F1336" t="s">
        <v>1014</v>
      </c>
      <c r="G1336" t="s">
        <v>1015</v>
      </c>
      <c r="H1336" t="s">
        <v>1016</v>
      </c>
      <c r="I1336" t="s">
        <v>1017</v>
      </c>
      <c r="J1336" t="s">
        <v>48</v>
      </c>
      <c r="K1336" t="s">
        <v>1018</v>
      </c>
      <c r="L1336" t="s">
        <v>49</v>
      </c>
      <c r="M1336" t="s">
        <v>50</v>
      </c>
    </row>
    <row r="1337" spans="1:13" x14ac:dyDescent="0.35">
      <c r="A1337" t="s">
        <v>3</v>
      </c>
      <c r="B1337" t="s">
        <v>462</v>
      </c>
      <c r="C1337">
        <v>1093</v>
      </c>
      <c r="D1337" t="s">
        <v>435</v>
      </c>
      <c r="E1337" t="s">
        <v>269</v>
      </c>
      <c r="F1337" t="s">
        <v>138</v>
      </c>
      <c r="G1337" t="s">
        <v>103</v>
      </c>
      <c r="H1337" t="s">
        <v>262</v>
      </c>
      <c r="I1337" t="s">
        <v>93</v>
      </c>
      <c r="J1337" t="s">
        <v>69</v>
      </c>
      <c r="K1337" t="s">
        <v>406</v>
      </c>
      <c r="L1337" t="s">
        <v>515</v>
      </c>
      <c r="M1337" t="s">
        <v>108</v>
      </c>
    </row>
    <row r="1338" spans="1:13" x14ac:dyDescent="0.35">
      <c r="A1338" t="s">
        <v>3</v>
      </c>
      <c r="B1338" t="s">
        <v>464</v>
      </c>
      <c r="C1338">
        <v>935</v>
      </c>
      <c r="D1338" t="s">
        <v>59</v>
      </c>
      <c r="E1338" t="s">
        <v>332</v>
      </c>
      <c r="F1338" t="s">
        <v>75</v>
      </c>
      <c r="G1338" t="s">
        <v>249</v>
      </c>
      <c r="H1338" t="s">
        <v>378</v>
      </c>
      <c r="I1338" t="s">
        <v>163</v>
      </c>
      <c r="J1338" t="s">
        <v>177</v>
      </c>
      <c r="K1338" t="s">
        <v>323</v>
      </c>
      <c r="L1338" t="s">
        <v>239</v>
      </c>
      <c r="M1338" t="s">
        <v>151</v>
      </c>
    </row>
    <row r="1339" spans="1:13" x14ac:dyDescent="0.35">
      <c r="A1339" t="s">
        <v>3</v>
      </c>
      <c r="B1339" t="s">
        <v>468</v>
      </c>
      <c r="C1339">
        <v>1</v>
      </c>
      <c r="D1339" t="s">
        <v>76</v>
      </c>
      <c r="E1339" t="s">
        <v>76</v>
      </c>
      <c r="F1339" t="s">
        <v>76</v>
      </c>
      <c r="G1339" t="s">
        <v>76</v>
      </c>
      <c r="H1339" t="s">
        <v>76</v>
      </c>
      <c r="I1339" t="s">
        <v>76</v>
      </c>
      <c r="J1339" t="s">
        <v>76</v>
      </c>
      <c r="K1339" t="s">
        <v>395</v>
      </c>
      <c r="L1339" t="s">
        <v>76</v>
      </c>
      <c r="M1339" t="s">
        <v>76</v>
      </c>
    </row>
    <row r="1340" spans="1:13" x14ac:dyDescent="0.35">
      <c r="A1340" t="s">
        <v>4</v>
      </c>
      <c r="B1340" t="s">
        <v>462</v>
      </c>
      <c r="C1340">
        <v>1694</v>
      </c>
      <c r="D1340" t="s">
        <v>159</v>
      </c>
      <c r="E1340" t="s">
        <v>283</v>
      </c>
      <c r="F1340" t="s">
        <v>77</v>
      </c>
      <c r="G1340" t="s">
        <v>181</v>
      </c>
      <c r="H1340" t="s">
        <v>176</v>
      </c>
      <c r="I1340" t="s">
        <v>146</v>
      </c>
      <c r="J1340" t="s">
        <v>67</v>
      </c>
      <c r="K1340" t="s">
        <v>651</v>
      </c>
      <c r="L1340" t="s">
        <v>57</v>
      </c>
      <c r="M1340" t="s">
        <v>150</v>
      </c>
    </row>
    <row r="1341" spans="1:13" x14ac:dyDescent="0.35">
      <c r="A1341" t="s">
        <v>4</v>
      </c>
      <c r="B1341" t="s">
        <v>464</v>
      </c>
      <c r="C1341">
        <v>1580</v>
      </c>
      <c r="D1341" t="s">
        <v>455</v>
      </c>
      <c r="E1341" t="s">
        <v>235</v>
      </c>
      <c r="F1341" t="s">
        <v>150</v>
      </c>
      <c r="G1341" t="s">
        <v>109</v>
      </c>
      <c r="H1341" t="s">
        <v>104</v>
      </c>
      <c r="I1341" t="s">
        <v>161</v>
      </c>
      <c r="J1341" t="s">
        <v>53</v>
      </c>
      <c r="K1341" t="s">
        <v>737</v>
      </c>
      <c r="L1341" t="s">
        <v>179</v>
      </c>
      <c r="M1341" t="s">
        <v>150</v>
      </c>
    </row>
    <row r="1342" spans="1:13" x14ac:dyDescent="0.35">
      <c r="A1342" t="s">
        <v>5</v>
      </c>
      <c r="B1342" t="s">
        <v>462</v>
      </c>
      <c r="C1342">
        <v>1659</v>
      </c>
      <c r="D1342" t="s">
        <v>203</v>
      </c>
      <c r="E1342" t="s">
        <v>131</v>
      </c>
      <c r="F1342" t="s">
        <v>80</v>
      </c>
      <c r="G1342" t="s">
        <v>102</v>
      </c>
      <c r="H1342" t="s">
        <v>163</v>
      </c>
      <c r="I1342" t="s">
        <v>198</v>
      </c>
      <c r="J1342" t="s">
        <v>103</v>
      </c>
      <c r="K1342" t="s">
        <v>650</v>
      </c>
      <c r="L1342" t="s">
        <v>57</v>
      </c>
      <c r="M1342" t="s">
        <v>74</v>
      </c>
    </row>
    <row r="1343" spans="1:13" x14ac:dyDescent="0.35">
      <c r="A1343" t="s">
        <v>5</v>
      </c>
      <c r="B1343" t="s">
        <v>464</v>
      </c>
      <c r="C1343">
        <v>1807</v>
      </c>
      <c r="D1343" t="s">
        <v>412</v>
      </c>
      <c r="E1343" t="s">
        <v>393</v>
      </c>
      <c r="F1343" t="s">
        <v>79</v>
      </c>
      <c r="G1343" t="s">
        <v>286</v>
      </c>
      <c r="H1343" t="s">
        <v>105</v>
      </c>
      <c r="I1343" t="s">
        <v>151</v>
      </c>
      <c r="J1343" t="s">
        <v>216</v>
      </c>
      <c r="K1343" t="s">
        <v>576</v>
      </c>
      <c r="L1343" t="s">
        <v>96</v>
      </c>
      <c r="M1343" t="s">
        <v>163</v>
      </c>
    </row>
    <row r="1344" spans="1:13" x14ac:dyDescent="0.35">
      <c r="A1344" t="s">
        <v>6</v>
      </c>
      <c r="B1344" t="s">
        <v>462</v>
      </c>
      <c r="C1344">
        <v>906</v>
      </c>
      <c r="D1344" t="s">
        <v>376</v>
      </c>
      <c r="E1344" t="s">
        <v>263</v>
      </c>
      <c r="F1344" t="s">
        <v>130</v>
      </c>
      <c r="G1344" t="s">
        <v>211</v>
      </c>
      <c r="H1344" t="s">
        <v>135</v>
      </c>
      <c r="I1344" t="s">
        <v>58</v>
      </c>
      <c r="J1344" t="s">
        <v>67</v>
      </c>
      <c r="K1344" t="s">
        <v>223</v>
      </c>
      <c r="L1344" t="s">
        <v>62</v>
      </c>
      <c r="M1344" t="s">
        <v>122</v>
      </c>
    </row>
    <row r="1345" spans="1:13" x14ac:dyDescent="0.35">
      <c r="A1345" t="s">
        <v>6</v>
      </c>
      <c r="B1345" t="s">
        <v>464</v>
      </c>
      <c r="C1345">
        <v>526</v>
      </c>
      <c r="D1345" t="s">
        <v>371</v>
      </c>
      <c r="E1345" t="s">
        <v>313</v>
      </c>
      <c r="F1345" t="s">
        <v>81</v>
      </c>
      <c r="G1345" t="s">
        <v>278</v>
      </c>
      <c r="H1345" t="s">
        <v>244</v>
      </c>
      <c r="I1345" t="s">
        <v>366</v>
      </c>
      <c r="J1345" t="s">
        <v>334</v>
      </c>
      <c r="K1345" t="s">
        <v>360</v>
      </c>
      <c r="L1345" t="s">
        <v>179</v>
      </c>
      <c r="M1345" t="s">
        <v>198</v>
      </c>
    </row>
    <row r="1346" spans="1:13" x14ac:dyDescent="0.35">
      <c r="A1346" t="s">
        <v>7</v>
      </c>
      <c r="B1346" t="s">
        <v>462</v>
      </c>
      <c r="C1346">
        <v>1914</v>
      </c>
      <c r="D1346" t="s">
        <v>10</v>
      </c>
      <c r="E1346" t="s">
        <v>455</v>
      </c>
      <c r="F1346" t="s">
        <v>78</v>
      </c>
      <c r="G1346" t="s">
        <v>96</v>
      </c>
      <c r="H1346" t="s">
        <v>101</v>
      </c>
      <c r="I1346" t="s">
        <v>114</v>
      </c>
      <c r="J1346" t="s">
        <v>133</v>
      </c>
      <c r="K1346" t="s">
        <v>128</v>
      </c>
      <c r="L1346" t="s">
        <v>218</v>
      </c>
      <c r="M1346" t="s">
        <v>108</v>
      </c>
    </row>
    <row r="1347" spans="1:13" x14ac:dyDescent="0.35">
      <c r="A1347" t="s">
        <v>7</v>
      </c>
      <c r="B1347" t="s">
        <v>464</v>
      </c>
      <c r="C1347">
        <v>1331</v>
      </c>
      <c r="D1347" t="s">
        <v>457</v>
      </c>
      <c r="E1347" t="s">
        <v>498</v>
      </c>
      <c r="F1347" t="s">
        <v>75</v>
      </c>
      <c r="G1347" t="s">
        <v>179</v>
      </c>
      <c r="H1347" t="s">
        <v>126</v>
      </c>
      <c r="I1347" t="s">
        <v>132</v>
      </c>
      <c r="J1347" t="s">
        <v>194</v>
      </c>
      <c r="K1347" t="s">
        <v>331</v>
      </c>
      <c r="L1347" t="s">
        <v>208</v>
      </c>
      <c r="M1347" t="s">
        <v>105</v>
      </c>
    </row>
    <row r="1348" spans="1:13" x14ac:dyDescent="0.35">
      <c r="A1348" t="s">
        <v>7</v>
      </c>
      <c r="B1348" t="s">
        <v>468</v>
      </c>
      <c r="C1348">
        <v>1</v>
      </c>
      <c r="D1348" t="s">
        <v>76</v>
      </c>
      <c r="E1348" t="s">
        <v>395</v>
      </c>
      <c r="F1348" t="s">
        <v>76</v>
      </c>
      <c r="G1348" t="s">
        <v>76</v>
      </c>
      <c r="H1348" t="s">
        <v>76</v>
      </c>
      <c r="I1348" t="s">
        <v>76</v>
      </c>
      <c r="J1348" t="s">
        <v>76</v>
      </c>
      <c r="K1348" t="s">
        <v>76</v>
      </c>
      <c r="L1348" t="s">
        <v>76</v>
      </c>
      <c r="M1348" t="s">
        <v>76</v>
      </c>
    </row>
    <row r="1349" spans="1:13" x14ac:dyDescent="0.35">
      <c r="A1349" t="s">
        <v>241</v>
      </c>
      <c r="B1349" t="s">
        <v>462</v>
      </c>
      <c r="C1349">
        <v>7266</v>
      </c>
      <c r="D1349" t="s">
        <v>139</v>
      </c>
      <c r="E1349" t="s">
        <v>263</v>
      </c>
      <c r="F1349" t="s">
        <v>138</v>
      </c>
      <c r="G1349" t="s">
        <v>180</v>
      </c>
      <c r="H1349" t="s">
        <v>231</v>
      </c>
      <c r="I1349" t="s">
        <v>264</v>
      </c>
      <c r="J1349" t="s">
        <v>161</v>
      </c>
      <c r="K1349" t="s">
        <v>598</v>
      </c>
      <c r="L1349" t="s">
        <v>249</v>
      </c>
      <c r="M1349" t="s">
        <v>142</v>
      </c>
    </row>
    <row r="1350" spans="1:13" x14ac:dyDescent="0.35">
      <c r="A1350" t="s">
        <v>241</v>
      </c>
      <c r="B1350" t="s">
        <v>464</v>
      </c>
      <c r="C1350">
        <v>6179</v>
      </c>
      <c r="D1350" t="s">
        <v>90</v>
      </c>
      <c r="E1350" t="s">
        <v>339</v>
      </c>
      <c r="F1350" t="s">
        <v>150</v>
      </c>
      <c r="G1350" t="s">
        <v>176</v>
      </c>
      <c r="H1350" t="s">
        <v>53</v>
      </c>
      <c r="I1350" t="s">
        <v>240</v>
      </c>
      <c r="J1350" t="s">
        <v>89</v>
      </c>
      <c r="K1350" t="s">
        <v>125</v>
      </c>
      <c r="L1350" t="s">
        <v>176</v>
      </c>
      <c r="M1350" t="s">
        <v>74</v>
      </c>
    </row>
    <row r="1351" spans="1:13" x14ac:dyDescent="0.35">
      <c r="A1351" t="s">
        <v>241</v>
      </c>
      <c r="B1351" t="s">
        <v>468</v>
      </c>
      <c r="C1351">
        <v>2</v>
      </c>
      <c r="D1351" t="s">
        <v>76</v>
      </c>
      <c r="E1351" t="s">
        <v>484</v>
      </c>
      <c r="F1351" t="s">
        <v>76</v>
      </c>
      <c r="G1351" t="s">
        <v>76</v>
      </c>
      <c r="H1351" t="s">
        <v>76</v>
      </c>
      <c r="I1351" t="s">
        <v>76</v>
      </c>
      <c r="J1351" t="s">
        <v>76</v>
      </c>
      <c r="K1351" t="s">
        <v>483</v>
      </c>
      <c r="L1351" t="s">
        <v>76</v>
      </c>
      <c r="M1351" t="s">
        <v>76</v>
      </c>
    </row>
    <row r="1353" spans="1:13" x14ac:dyDescent="0.35">
      <c r="A1353" t="s">
        <v>1021</v>
      </c>
    </row>
    <row r="1354" spans="1:13" x14ac:dyDescent="0.35">
      <c r="A1354" t="s">
        <v>14</v>
      </c>
      <c r="B1354" t="s">
        <v>487</v>
      </c>
      <c r="C1354" t="s">
        <v>2</v>
      </c>
      <c r="D1354" t="s">
        <v>1012</v>
      </c>
      <c r="E1354" t="s">
        <v>1013</v>
      </c>
      <c r="F1354" t="s">
        <v>1014</v>
      </c>
      <c r="G1354" t="s">
        <v>1015</v>
      </c>
      <c r="H1354" t="s">
        <v>1016</v>
      </c>
      <c r="I1354" t="s">
        <v>1017</v>
      </c>
      <c r="J1354" t="s">
        <v>48</v>
      </c>
      <c r="K1354" t="s">
        <v>1018</v>
      </c>
      <c r="L1354" t="s">
        <v>49</v>
      </c>
      <c r="M1354" t="s">
        <v>50</v>
      </c>
    </row>
    <row r="1355" spans="1:13" x14ac:dyDescent="0.35">
      <c r="A1355" t="s">
        <v>3</v>
      </c>
      <c r="B1355" t="s">
        <v>488</v>
      </c>
      <c r="C1355">
        <v>1119</v>
      </c>
      <c r="D1355" t="s">
        <v>200</v>
      </c>
      <c r="E1355" t="s">
        <v>519</v>
      </c>
      <c r="F1355" t="s">
        <v>138</v>
      </c>
      <c r="G1355" t="s">
        <v>280</v>
      </c>
      <c r="H1355" t="s">
        <v>192</v>
      </c>
      <c r="I1355" t="s">
        <v>57</v>
      </c>
      <c r="J1355" t="s">
        <v>199</v>
      </c>
      <c r="K1355" t="s">
        <v>374</v>
      </c>
      <c r="L1355" t="s">
        <v>366</v>
      </c>
      <c r="M1355" t="s">
        <v>55</v>
      </c>
    </row>
    <row r="1356" spans="1:13" x14ac:dyDescent="0.35">
      <c r="A1356" t="s">
        <v>3</v>
      </c>
      <c r="B1356" t="s">
        <v>491</v>
      </c>
      <c r="C1356">
        <v>910</v>
      </c>
      <c r="D1356" t="s">
        <v>334</v>
      </c>
      <c r="E1356" t="s">
        <v>250</v>
      </c>
      <c r="F1356" t="s">
        <v>94</v>
      </c>
      <c r="G1356" t="s">
        <v>173</v>
      </c>
      <c r="H1356" t="s">
        <v>143</v>
      </c>
      <c r="I1356" t="s">
        <v>74</v>
      </c>
      <c r="J1356" t="s">
        <v>188</v>
      </c>
      <c r="K1356" t="s">
        <v>527</v>
      </c>
      <c r="L1356" t="s">
        <v>367</v>
      </c>
      <c r="M1356" t="s">
        <v>70</v>
      </c>
    </row>
    <row r="1357" spans="1:13" x14ac:dyDescent="0.35">
      <c r="A1357" t="s">
        <v>4</v>
      </c>
      <c r="B1357" t="s">
        <v>488</v>
      </c>
      <c r="C1357">
        <v>1944</v>
      </c>
      <c r="D1357" t="s">
        <v>302</v>
      </c>
      <c r="E1357" t="s">
        <v>393</v>
      </c>
      <c r="F1357" t="s">
        <v>77</v>
      </c>
      <c r="G1357" t="s">
        <v>240</v>
      </c>
      <c r="H1357" t="s">
        <v>84</v>
      </c>
      <c r="I1357" t="s">
        <v>211</v>
      </c>
      <c r="J1357" t="s">
        <v>280</v>
      </c>
      <c r="K1357" t="s">
        <v>661</v>
      </c>
      <c r="L1357" t="s">
        <v>108</v>
      </c>
      <c r="M1357" t="s">
        <v>94</v>
      </c>
    </row>
    <row r="1358" spans="1:13" x14ac:dyDescent="0.35">
      <c r="A1358" t="s">
        <v>4</v>
      </c>
      <c r="B1358" t="s">
        <v>491</v>
      </c>
      <c r="C1358">
        <v>1330</v>
      </c>
      <c r="D1358" t="s">
        <v>330</v>
      </c>
      <c r="E1358" t="s">
        <v>238</v>
      </c>
      <c r="F1358" t="s">
        <v>71</v>
      </c>
      <c r="G1358" t="s">
        <v>97</v>
      </c>
      <c r="H1358" t="s">
        <v>221</v>
      </c>
      <c r="I1358" t="s">
        <v>89</v>
      </c>
      <c r="J1358" t="s">
        <v>280</v>
      </c>
      <c r="K1358" t="s">
        <v>637</v>
      </c>
      <c r="L1358" t="s">
        <v>180</v>
      </c>
      <c r="M1358" t="s">
        <v>79</v>
      </c>
    </row>
    <row r="1359" spans="1:13" x14ac:dyDescent="0.35">
      <c r="A1359" t="s">
        <v>5</v>
      </c>
      <c r="B1359" t="s">
        <v>488</v>
      </c>
      <c r="C1359">
        <v>2083</v>
      </c>
      <c r="D1359" t="s">
        <v>348</v>
      </c>
      <c r="E1359" t="s">
        <v>140</v>
      </c>
      <c r="F1359" t="s">
        <v>71</v>
      </c>
      <c r="G1359" t="s">
        <v>53</v>
      </c>
      <c r="H1359" t="s">
        <v>70</v>
      </c>
      <c r="I1359" t="s">
        <v>198</v>
      </c>
      <c r="J1359" t="s">
        <v>137</v>
      </c>
      <c r="K1359" t="s">
        <v>537</v>
      </c>
      <c r="L1359" t="s">
        <v>151</v>
      </c>
      <c r="M1359" t="s">
        <v>86</v>
      </c>
    </row>
    <row r="1360" spans="1:13" x14ac:dyDescent="0.35">
      <c r="A1360" t="s">
        <v>5</v>
      </c>
      <c r="B1360" t="s">
        <v>491</v>
      </c>
      <c r="C1360">
        <v>1383</v>
      </c>
      <c r="D1360" t="s">
        <v>263</v>
      </c>
      <c r="E1360" t="s">
        <v>143</v>
      </c>
      <c r="F1360" t="s">
        <v>100</v>
      </c>
      <c r="G1360" t="s">
        <v>217</v>
      </c>
      <c r="H1360" t="s">
        <v>63</v>
      </c>
      <c r="I1360" t="s">
        <v>151</v>
      </c>
      <c r="J1360" t="s">
        <v>149</v>
      </c>
      <c r="K1360" t="s">
        <v>763</v>
      </c>
      <c r="L1360" t="s">
        <v>355</v>
      </c>
      <c r="M1360" t="s">
        <v>179</v>
      </c>
    </row>
    <row r="1361" spans="1:13" x14ac:dyDescent="0.35">
      <c r="A1361" t="s">
        <v>6</v>
      </c>
      <c r="B1361" t="s">
        <v>488</v>
      </c>
      <c r="C1361">
        <v>805</v>
      </c>
      <c r="D1361" t="s">
        <v>376</v>
      </c>
      <c r="E1361" t="s">
        <v>200</v>
      </c>
      <c r="F1361" t="s">
        <v>80</v>
      </c>
      <c r="G1361" t="s">
        <v>204</v>
      </c>
      <c r="H1361" t="s">
        <v>185</v>
      </c>
      <c r="I1361" t="s">
        <v>286</v>
      </c>
      <c r="J1361" t="s">
        <v>116</v>
      </c>
      <c r="K1361" t="s">
        <v>295</v>
      </c>
      <c r="L1361" t="s">
        <v>62</v>
      </c>
      <c r="M1361" t="s">
        <v>74</v>
      </c>
    </row>
    <row r="1362" spans="1:13" x14ac:dyDescent="0.35">
      <c r="A1362" t="s">
        <v>6</v>
      </c>
      <c r="B1362" t="s">
        <v>491</v>
      </c>
      <c r="C1362">
        <v>627</v>
      </c>
      <c r="D1362" t="s">
        <v>318</v>
      </c>
      <c r="E1362" t="s">
        <v>143</v>
      </c>
      <c r="F1362" t="s">
        <v>108</v>
      </c>
      <c r="G1362" t="s">
        <v>204</v>
      </c>
      <c r="H1362" t="s">
        <v>260</v>
      </c>
      <c r="I1362" t="s">
        <v>278</v>
      </c>
      <c r="J1362" t="s">
        <v>157</v>
      </c>
      <c r="K1362" t="s">
        <v>632</v>
      </c>
      <c r="L1362" t="s">
        <v>179</v>
      </c>
      <c r="M1362" t="s">
        <v>104</v>
      </c>
    </row>
    <row r="1363" spans="1:13" x14ac:dyDescent="0.35">
      <c r="A1363" t="s">
        <v>7</v>
      </c>
      <c r="B1363" t="s">
        <v>488</v>
      </c>
      <c r="C1363">
        <v>1724</v>
      </c>
      <c r="D1363" t="s">
        <v>316</v>
      </c>
      <c r="E1363" t="s">
        <v>412</v>
      </c>
      <c r="F1363" t="s">
        <v>150</v>
      </c>
      <c r="G1363" t="s">
        <v>88</v>
      </c>
      <c r="H1363" t="s">
        <v>202</v>
      </c>
      <c r="I1363" t="s">
        <v>162</v>
      </c>
      <c r="J1363" t="s">
        <v>65</v>
      </c>
      <c r="K1363" t="s">
        <v>710</v>
      </c>
      <c r="L1363" t="s">
        <v>386</v>
      </c>
      <c r="M1363" t="s">
        <v>81</v>
      </c>
    </row>
    <row r="1364" spans="1:13" x14ac:dyDescent="0.35">
      <c r="A1364" t="s">
        <v>7</v>
      </c>
      <c r="B1364" t="s">
        <v>491</v>
      </c>
      <c r="C1364">
        <v>1522</v>
      </c>
      <c r="D1364" t="s">
        <v>66</v>
      </c>
      <c r="E1364" t="s">
        <v>120</v>
      </c>
      <c r="F1364" t="s">
        <v>105</v>
      </c>
      <c r="G1364" t="s">
        <v>103</v>
      </c>
      <c r="H1364" t="s">
        <v>435</v>
      </c>
      <c r="I1364" t="s">
        <v>176</v>
      </c>
      <c r="J1364" t="s">
        <v>104</v>
      </c>
      <c r="K1364" t="s">
        <v>365</v>
      </c>
      <c r="L1364" t="s">
        <v>304</v>
      </c>
      <c r="M1364" t="s">
        <v>86</v>
      </c>
    </row>
    <row r="1365" spans="1:13" x14ac:dyDescent="0.35">
      <c r="A1365" t="s">
        <v>241</v>
      </c>
      <c r="B1365" t="s">
        <v>488</v>
      </c>
      <c r="C1365">
        <v>7675</v>
      </c>
      <c r="D1365" t="s">
        <v>467</v>
      </c>
      <c r="E1365" t="s">
        <v>429</v>
      </c>
      <c r="F1365" t="s">
        <v>75</v>
      </c>
      <c r="G1365" t="s">
        <v>264</v>
      </c>
      <c r="H1365" t="s">
        <v>112</v>
      </c>
      <c r="I1365" t="s">
        <v>176</v>
      </c>
      <c r="J1365" t="s">
        <v>56</v>
      </c>
      <c r="K1365" t="s">
        <v>501</v>
      </c>
      <c r="L1365" t="s">
        <v>264</v>
      </c>
      <c r="M1365" t="s">
        <v>186</v>
      </c>
    </row>
    <row r="1366" spans="1:13" x14ac:dyDescent="0.35">
      <c r="A1366" t="s">
        <v>241</v>
      </c>
      <c r="B1366" t="s">
        <v>491</v>
      </c>
      <c r="C1366">
        <v>5772</v>
      </c>
      <c r="D1366" t="s">
        <v>445</v>
      </c>
      <c r="E1366" t="s">
        <v>378</v>
      </c>
      <c r="F1366" t="s">
        <v>81</v>
      </c>
      <c r="G1366" t="s">
        <v>137</v>
      </c>
      <c r="H1366" t="s">
        <v>58</v>
      </c>
      <c r="I1366" t="s">
        <v>121</v>
      </c>
      <c r="J1366" t="s">
        <v>221</v>
      </c>
      <c r="K1366" t="s">
        <v>492</v>
      </c>
      <c r="L1366" t="s">
        <v>239</v>
      </c>
      <c r="M1366" t="s">
        <v>130</v>
      </c>
    </row>
    <row r="1368" spans="1:13" x14ac:dyDescent="0.35">
      <c r="A1368" t="s">
        <v>1022</v>
      </c>
    </row>
    <row r="1369" spans="1:13" x14ac:dyDescent="0.35">
      <c r="A1369" t="s">
        <v>14</v>
      </c>
      <c r="B1369" t="s">
        <v>505</v>
      </c>
      <c r="C1369" t="s">
        <v>2</v>
      </c>
      <c r="D1369" t="s">
        <v>1012</v>
      </c>
      <c r="E1369" t="s">
        <v>1013</v>
      </c>
      <c r="F1369" t="s">
        <v>1014</v>
      </c>
      <c r="G1369" t="s">
        <v>1015</v>
      </c>
      <c r="H1369" t="s">
        <v>1016</v>
      </c>
      <c r="I1369" t="s">
        <v>1017</v>
      </c>
      <c r="J1369" t="s">
        <v>48</v>
      </c>
      <c r="K1369" t="s">
        <v>1018</v>
      </c>
      <c r="L1369" t="s">
        <v>49</v>
      </c>
      <c r="M1369" t="s">
        <v>50</v>
      </c>
    </row>
    <row r="1370" spans="1:13" x14ac:dyDescent="0.35">
      <c r="A1370" t="s">
        <v>3</v>
      </c>
      <c r="B1370" t="s">
        <v>506</v>
      </c>
      <c r="C1370">
        <v>580</v>
      </c>
      <c r="D1370" t="s">
        <v>269</v>
      </c>
      <c r="E1370" t="s">
        <v>352</v>
      </c>
      <c r="F1370" t="s">
        <v>63</v>
      </c>
      <c r="G1370" t="s">
        <v>194</v>
      </c>
      <c r="H1370" t="s">
        <v>202</v>
      </c>
      <c r="I1370" t="s">
        <v>198</v>
      </c>
      <c r="J1370" t="s">
        <v>227</v>
      </c>
      <c r="K1370" t="s">
        <v>414</v>
      </c>
      <c r="L1370" t="s">
        <v>61</v>
      </c>
      <c r="M1370" t="s">
        <v>108</v>
      </c>
    </row>
    <row r="1371" spans="1:13" x14ac:dyDescent="0.35">
      <c r="A1371" t="s">
        <v>3</v>
      </c>
      <c r="B1371" t="s">
        <v>507</v>
      </c>
      <c r="C1371">
        <v>538</v>
      </c>
      <c r="D1371" t="s">
        <v>336</v>
      </c>
      <c r="E1371" t="s">
        <v>256</v>
      </c>
      <c r="F1371" t="s">
        <v>75</v>
      </c>
      <c r="G1371" t="s">
        <v>290</v>
      </c>
      <c r="H1371" t="s">
        <v>416</v>
      </c>
      <c r="I1371" t="s">
        <v>109</v>
      </c>
      <c r="J1371" t="s">
        <v>366</v>
      </c>
      <c r="K1371" t="s">
        <v>466</v>
      </c>
      <c r="L1371" t="s">
        <v>177</v>
      </c>
      <c r="M1371" t="s">
        <v>75</v>
      </c>
    </row>
    <row r="1372" spans="1:13" x14ac:dyDescent="0.35">
      <c r="A1372" t="s">
        <v>3</v>
      </c>
      <c r="B1372" t="s">
        <v>509</v>
      </c>
      <c r="C1372">
        <v>513</v>
      </c>
      <c r="D1372" t="s">
        <v>101</v>
      </c>
      <c r="E1372" t="s">
        <v>116</v>
      </c>
      <c r="F1372" t="s">
        <v>94</v>
      </c>
      <c r="G1372" t="s">
        <v>130</v>
      </c>
      <c r="H1372" t="s">
        <v>347</v>
      </c>
      <c r="I1372" t="s">
        <v>72</v>
      </c>
      <c r="J1372" t="s">
        <v>225</v>
      </c>
      <c r="K1372" t="s">
        <v>288</v>
      </c>
      <c r="L1372" t="s">
        <v>317</v>
      </c>
      <c r="M1372" t="s">
        <v>104</v>
      </c>
    </row>
    <row r="1373" spans="1:13" x14ac:dyDescent="0.35">
      <c r="A1373" t="s">
        <v>3</v>
      </c>
      <c r="B1373" t="s">
        <v>510</v>
      </c>
      <c r="C1373">
        <v>397</v>
      </c>
      <c r="D1373" t="s">
        <v>10</v>
      </c>
      <c r="E1373" t="s">
        <v>184</v>
      </c>
      <c r="F1373" t="s">
        <v>75</v>
      </c>
      <c r="G1373" t="s">
        <v>96</v>
      </c>
      <c r="H1373" t="s">
        <v>203</v>
      </c>
      <c r="I1373" t="s">
        <v>149</v>
      </c>
      <c r="J1373" t="s">
        <v>99</v>
      </c>
      <c r="K1373" t="s">
        <v>284</v>
      </c>
      <c r="L1373" t="s">
        <v>366</v>
      </c>
      <c r="M1373" t="s">
        <v>216</v>
      </c>
    </row>
    <row r="1374" spans="1:13" x14ac:dyDescent="0.35">
      <c r="A1374" t="s">
        <v>3</v>
      </c>
      <c r="B1374" t="s">
        <v>50</v>
      </c>
      <c r="C1374">
        <v>1</v>
      </c>
      <c r="D1374" t="s">
        <v>76</v>
      </c>
      <c r="E1374" t="s">
        <v>76</v>
      </c>
      <c r="F1374" t="s">
        <v>76</v>
      </c>
      <c r="G1374" t="s">
        <v>76</v>
      </c>
      <c r="H1374" t="s">
        <v>76</v>
      </c>
      <c r="I1374" t="s">
        <v>76</v>
      </c>
      <c r="J1374" t="s">
        <v>76</v>
      </c>
      <c r="K1374" t="s">
        <v>395</v>
      </c>
      <c r="L1374" t="s">
        <v>76</v>
      </c>
      <c r="M1374" t="s">
        <v>76</v>
      </c>
    </row>
    <row r="1375" spans="1:13" x14ac:dyDescent="0.35">
      <c r="A1375" t="s">
        <v>4</v>
      </c>
      <c r="B1375" t="s">
        <v>506</v>
      </c>
      <c r="C1375">
        <v>924</v>
      </c>
      <c r="D1375" t="s">
        <v>143</v>
      </c>
      <c r="E1375" t="s">
        <v>550</v>
      </c>
      <c r="F1375" t="s">
        <v>73</v>
      </c>
      <c r="G1375" t="s">
        <v>87</v>
      </c>
      <c r="H1375" t="s">
        <v>176</v>
      </c>
      <c r="I1375" t="s">
        <v>87</v>
      </c>
      <c r="J1375" t="s">
        <v>221</v>
      </c>
      <c r="K1375" t="s">
        <v>380</v>
      </c>
      <c r="L1375" t="s">
        <v>149</v>
      </c>
      <c r="M1375" t="s">
        <v>105</v>
      </c>
    </row>
    <row r="1376" spans="1:13" x14ac:dyDescent="0.35">
      <c r="A1376" t="s">
        <v>4</v>
      </c>
      <c r="B1376" t="s">
        <v>507</v>
      </c>
      <c r="C1376">
        <v>1020</v>
      </c>
      <c r="D1376" t="s">
        <v>120</v>
      </c>
      <c r="E1376" t="s">
        <v>274</v>
      </c>
      <c r="F1376" t="s">
        <v>71</v>
      </c>
      <c r="G1376" t="s">
        <v>217</v>
      </c>
      <c r="H1376" t="s">
        <v>133</v>
      </c>
      <c r="I1376" t="s">
        <v>355</v>
      </c>
      <c r="J1376" t="s">
        <v>225</v>
      </c>
      <c r="K1376" t="s">
        <v>223</v>
      </c>
      <c r="L1376" t="s">
        <v>198</v>
      </c>
      <c r="M1376" t="s">
        <v>75</v>
      </c>
    </row>
    <row r="1377" spans="1:13" x14ac:dyDescent="0.35">
      <c r="A1377" t="s">
        <v>4</v>
      </c>
      <c r="B1377" t="s">
        <v>509</v>
      </c>
      <c r="C1377">
        <v>770</v>
      </c>
      <c r="D1377" t="s">
        <v>302</v>
      </c>
      <c r="E1377" t="s">
        <v>139</v>
      </c>
      <c r="F1377" t="s">
        <v>79</v>
      </c>
      <c r="G1377" t="s">
        <v>240</v>
      </c>
      <c r="H1377" t="s">
        <v>176</v>
      </c>
      <c r="I1377" t="s">
        <v>114</v>
      </c>
      <c r="J1377" t="s">
        <v>157</v>
      </c>
      <c r="K1377" t="s">
        <v>575</v>
      </c>
      <c r="L1377" t="s">
        <v>163</v>
      </c>
      <c r="M1377" t="s">
        <v>77</v>
      </c>
    </row>
    <row r="1378" spans="1:13" x14ac:dyDescent="0.35">
      <c r="A1378" t="s">
        <v>4</v>
      </c>
      <c r="B1378" t="s">
        <v>510</v>
      </c>
      <c r="C1378">
        <v>560</v>
      </c>
      <c r="D1378" t="s">
        <v>252</v>
      </c>
      <c r="E1378" t="s">
        <v>69</v>
      </c>
      <c r="F1378" t="s">
        <v>75</v>
      </c>
      <c r="G1378" t="s">
        <v>70</v>
      </c>
      <c r="H1378" t="s">
        <v>108</v>
      </c>
      <c r="I1378" t="s">
        <v>175</v>
      </c>
      <c r="J1378" t="s">
        <v>109</v>
      </c>
      <c r="K1378" t="s">
        <v>682</v>
      </c>
      <c r="L1378" t="s">
        <v>121</v>
      </c>
      <c r="M1378" t="s">
        <v>71</v>
      </c>
    </row>
    <row r="1379" spans="1:13" x14ac:dyDescent="0.35">
      <c r="A1379" t="s">
        <v>5</v>
      </c>
      <c r="B1379" t="s">
        <v>506</v>
      </c>
      <c r="C1379">
        <v>914</v>
      </c>
      <c r="D1379" t="s">
        <v>10</v>
      </c>
      <c r="E1379" t="s">
        <v>445</v>
      </c>
      <c r="F1379" t="s">
        <v>78</v>
      </c>
      <c r="G1379" t="s">
        <v>181</v>
      </c>
      <c r="H1379" t="s">
        <v>176</v>
      </c>
      <c r="I1379" t="s">
        <v>186</v>
      </c>
      <c r="J1379" t="s">
        <v>244</v>
      </c>
      <c r="K1379" t="s">
        <v>533</v>
      </c>
      <c r="L1379" t="s">
        <v>104</v>
      </c>
      <c r="M1379" t="s">
        <v>100</v>
      </c>
    </row>
    <row r="1380" spans="1:13" x14ac:dyDescent="0.35">
      <c r="A1380" t="s">
        <v>5</v>
      </c>
      <c r="B1380" t="s">
        <v>507</v>
      </c>
      <c r="C1380">
        <v>1169</v>
      </c>
      <c r="D1380" t="s">
        <v>183</v>
      </c>
      <c r="E1380" t="s">
        <v>248</v>
      </c>
      <c r="F1380" t="s">
        <v>77</v>
      </c>
      <c r="G1380" t="s">
        <v>278</v>
      </c>
      <c r="H1380" t="s">
        <v>138</v>
      </c>
      <c r="I1380" t="s">
        <v>173</v>
      </c>
      <c r="J1380" t="s">
        <v>180</v>
      </c>
      <c r="K1380" t="s">
        <v>385</v>
      </c>
      <c r="L1380" t="s">
        <v>93</v>
      </c>
      <c r="M1380" t="s">
        <v>175</v>
      </c>
    </row>
    <row r="1381" spans="1:13" x14ac:dyDescent="0.35">
      <c r="A1381" t="s">
        <v>5</v>
      </c>
      <c r="B1381" t="s">
        <v>509</v>
      </c>
      <c r="C1381">
        <v>745</v>
      </c>
      <c r="D1381" t="s">
        <v>291</v>
      </c>
      <c r="E1381" t="s">
        <v>220</v>
      </c>
      <c r="F1381" t="s">
        <v>151</v>
      </c>
      <c r="G1381" t="s">
        <v>96</v>
      </c>
      <c r="H1381" t="s">
        <v>186</v>
      </c>
      <c r="I1381" t="s">
        <v>62</v>
      </c>
      <c r="J1381" t="s">
        <v>93</v>
      </c>
      <c r="K1381" t="s">
        <v>941</v>
      </c>
      <c r="L1381" t="s">
        <v>221</v>
      </c>
      <c r="M1381" t="s">
        <v>130</v>
      </c>
    </row>
    <row r="1382" spans="1:13" x14ac:dyDescent="0.35">
      <c r="A1382" t="s">
        <v>5</v>
      </c>
      <c r="B1382" t="s">
        <v>510</v>
      </c>
      <c r="C1382">
        <v>638</v>
      </c>
      <c r="D1382" t="s">
        <v>263</v>
      </c>
      <c r="E1382" t="s">
        <v>160</v>
      </c>
      <c r="F1382" t="s">
        <v>71</v>
      </c>
      <c r="G1382" t="s">
        <v>58</v>
      </c>
      <c r="H1382" t="s">
        <v>78</v>
      </c>
      <c r="I1382" t="s">
        <v>78</v>
      </c>
      <c r="J1382" t="s">
        <v>97</v>
      </c>
      <c r="K1382" t="s">
        <v>718</v>
      </c>
      <c r="L1382" t="s">
        <v>157</v>
      </c>
      <c r="M1382" t="s">
        <v>216</v>
      </c>
    </row>
    <row r="1383" spans="1:13" x14ac:dyDescent="0.35">
      <c r="A1383" t="s">
        <v>6</v>
      </c>
      <c r="B1383" t="s">
        <v>506</v>
      </c>
      <c r="C1383">
        <v>452</v>
      </c>
      <c r="D1383" t="s">
        <v>455</v>
      </c>
      <c r="E1383" t="s">
        <v>344</v>
      </c>
      <c r="F1383" t="s">
        <v>55</v>
      </c>
      <c r="G1383" t="s">
        <v>87</v>
      </c>
      <c r="H1383" t="s">
        <v>269</v>
      </c>
      <c r="I1383" t="s">
        <v>162</v>
      </c>
      <c r="J1383" t="s">
        <v>237</v>
      </c>
      <c r="K1383" t="s">
        <v>575</v>
      </c>
      <c r="L1383" t="s">
        <v>149</v>
      </c>
      <c r="M1383" t="s">
        <v>186</v>
      </c>
    </row>
    <row r="1384" spans="1:13" x14ac:dyDescent="0.35">
      <c r="A1384" t="s">
        <v>6</v>
      </c>
      <c r="B1384" t="s">
        <v>507</v>
      </c>
      <c r="C1384">
        <v>353</v>
      </c>
      <c r="D1384" t="s">
        <v>120</v>
      </c>
      <c r="E1384" t="s">
        <v>274</v>
      </c>
      <c r="F1384" t="s">
        <v>138</v>
      </c>
      <c r="G1384" t="s">
        <v>225</v>
      </c>
      <c r="H1384" t="s">
        <v>102</v>
      </c>
      <c r="I1384" t="s">
        <v>157</v>
      </c>
      <c r="J1384" t="s">
        <v>254</v>
      </c>
      <c r="K1384" t="s">
        <v>556</v>
      </c>
      <c r="L1384" t="s">
        <v>65</v>
      </c>
      <c r="M1384" t="s">
        <v>151</v>
      </c>
    </row>
    <row r="1385" spans="1:13" x14ac:dyDescent="0.35">
      <c r="A1385" t="s">
        <v>6</v>
      </c>
      <c r="B1385" t="s">
        <v>509</v>
      </c>
      <c r="C1385">
        <v>454</v>
      </c>
      <c r="D1385" t="s">
        <v>230</v>
      </c>
      <c r="E1385" t="s">
        <v>378</v>
      </c>
      <c r="F1385" t="s">
        <v>62</v>
      </c>
      <c r="G1385" t="s">
        <v>217</v>
      </c>
      <c r="H1385" t="s">
        <v>225</v>
      </c>
      <c r="I1385" t="s">
        <v>366</v>
      </c>
      <c r="J1385" t="s">
        <v>211</v>
      </c>
      <c r="K1385" t="s">
        <v>656</v>
      </c>
      <c r="L1385" t="s">
        <v>70</v>
      </c>
      <c r="M1385" t="s">
        <v>104</v>
      </c>
    </row>
    <row r="1386" spans="1:13" x14ac:dyDescent="0.35">
      <c r="A1386" t="s">
        <v>6</v>
      </c>
      <c r="B1386" t="s">
        <v>510</v>
      </c>
      <c r="C1386">
        <v>173</v>
      </c>
      <c r="D1386" t="s">
        <v>296</v>
      </c>
      <c r="E1386" t="s">
        <v>230</v>
      </c>
      <c r="F1386" t="s">
        <v>80</v>
      </c>
      <c r="G1386" t="s">
        <v>58</v>
      </c>
      <c r="H1386" t="s">
        <v>173</v>
      </c>
      <c r="I1386" t="s">
        <v>162</v>
      </c>
      <c r="J1386" t="s">
        <v>352</v>
      </c>
      <c r="K1386" t="s">
        <v>234</v>
      </c>
      <c r="L1386" t="s">
        <v>103</v>
      </c>
      <c r="M1386" t="s">
        <v>130</v>
      </c>
    </row>
    <row r="1387" spans="1:13" x14ac:dyDescent="0.35">
      <c r="A1387" t="s">
        <v>7</v>
      </c>
      <c r="B1387" t="s">
        <v>506</v>
      </c>
      <c r="C1387">
        <v>960</v>
      </c>
      <c r="D1387" t="s">
        <v>429</v>
      </c>
      <c r="E1387" t="s">
        <v>332</v>
      </c>
      <c r="F1387" t="s">
        <v>71</v>
      </c>
      <c r="G1387" t="s">
        <v>97</v>
      </c>
      <c r="H1387" t="s">
        <v>205</v>
      </c>
      <c r="I1387" t="s">
        <v>168</v>
      </c>
      <c r="J1387" t="s">
        <v>86</v>
      </c>
      <c r="K1387" t="s">
        <v>346</v>
      </c>
      <c r="L1387" t="s">
        <v>135</v>
      </c>
      <c r="M1387" t="s">
        <v>80</v>
      </c>
    </row>
    <row r="1388" spans="1:13" x14ac:dyDescent="0.35">
      <c r="A1388" t="s">
        <v>7</v>
      </c>
      <c r="B1388" t="s">
        <v>507</v>
      </c>
      <c r="C1388">
        <v>764</v>
      </c>
      <c r="D1388" t="s">
        <v>281</v>
      </c>
      <c r="E1388" t="s">
        <v>498</v>
      </c>
      <c r="F1388" t="s">
        <v>75</v>
      </c>
      <c r="G1388" t="s">
        <v>173</v>
      </c>
      <c r="H1388" t="s">
        <v>386</v>
      </c>
      <c r="I1388" t="s">
        <v>208</v>
      </c>
      <c r="J1388" t="s">
        <v>163</v>
      </c>
      <c r="K1388" t="s">
        <v>381</v>
      </c>
      <c r="L1388" t="s">
        <v>515</v>
      </c>
      <c r="M1388" t="s">
        <v>94</v>
      </c>
    </row>
    <row r="1389" spans="1:13" x14ac:dyDescent="0.35">
      <c r="A1389" t="s">
        <v>7</v>
      </c>
      <c r="B1389" t="s">
        <v>509</v>
      </c>
      <c r="C1389">
        <v>954</v>
      </c>
      <c r="D1389" t="s">
        <v>191</v>
      </c>
      <c r="E1389" t="s">
        <v>276</v>
      </c>
      <c r="F1389" t="s">
        <v>81</v>
      </c>
      <c r="G1389" t="s">
        <v>86</v>
      </c>
      <c r="H1389" t="s">
        <v>165</v>
      </c>
      <c r="I1389" t="s">
        <v>240</v>
      </c>
      <c r="J1389" t="s">
        <v>151</v>
      </c>
      <c r="K1389" t="s">
        <v>414</v>
      </c>
      <c r="L1389" t="s">
        <v>206</v>
      </c>
      <c r="M1389" t="s">
        <v>96</v>
      </c>
    </row>
    <row r="1390" spans="1:13" x14ac:dyDescent="0.35">
      <c r="A1390" t="s">
        <v>7</v>
      </c>
      <c r="B1390" t="s">
        <v>510</v>
      </c>
      <c r="C1390">
        <v>567</v>
      </c>
      <c r="D1390" t="s">
        <v>212</v>
      </c>
      <c r="E1390" t="s">
        <v>498</v>
      </c>
      <c r="F1390" t="s">
        <v>94</v>
      </c>
      <c r="G1390" t="s">
        <v>96</v>
      </c>
      <c r="H1390" t="s">
        <v>218</v>
      </c>
      <c r="I1390" t="s">
        <v>204</v>
      </c>
      <c r="J1390" t="s">
        <v>179</v>
      </c>
      <c r="K1390" t="s">
        <v>110</v>
      </c>
      <c r="L1390" t="s">
        <v>239</v>
      </c>
      <c r="M1390" t="s">
        <v>63</v>
      </c>
    </row>
    <row r="1391" spans="1:13" x14ac:dyDescent="0.35">
      <c r="A1391" t="s">
        <v>7</v>
      </c>
      <c r="B1391" t="s">
        <v>50</v>
      </c>
      <c r="C1391">
        <v>1</v>
      </c>
      <c r="D1391" t="s">
        <v>76</v>
      </c>
      <c r="E1391" t="s">
        <v>395</v>
      </c>
      <c r="F1391" t="s">
        <v>76</v>
      </c>
      <c r="G1391" t="s">
        <v>76</v>
      </c>
      <c r="H1391" t="s">
        <v>76</v>
      </c>
      <c r="I1391" t="s">
        <v>76</v>
      </c>
      <c r="J1391" t="s">
        <v>76</v>
      </c>
      <c r="K1391" t="s">
        <v>76</v>
      </c>
      <c r="L1391" t="s">
        <v>76</v>
      </c>
      <c r="M1391" t="s">
        <v>76</v>
      </c>
    </row>
    <row r="1392" spans="1:13" x14ac:dyDescent="0.35">
      <c r="A1392" t="s">
        <v>241</v>
      </c>
      <c r="B1392" t="s">
        <v>506</v>
      </c>
      <c r="C1392">
        <v>3830</v>
      </c>
      <c r="D1392" t="s">
        <v>120</v>
      </c>
      <c r="E1392" t="s">
        <v>82</v>
      </c>
      <c r="F1392" t="s">
        <v>94</v>
      </c>
      <c r="G1392" t="s">
        <v>109</v>
      </c>
      <c r="H1392" t="s">
        <v>231</v>
      </c>
      <c r="I1392" t="s">
        <v>176</v>
      </c>
      <c r="J1392" t="s">
        <v>355</v>
      </c>
      <c r="K1392" t="s">
        <v>598</v>
      </c>
      <c r="L1392" t="s">
        <v>355</v>
      </c>
      <c r="M1392" t="s">
        <v>100</v>
      </c>
    </row>
    <row r="1393" spans="1:13" x14ac:dyDescent="0.35">
      <c r="A1393" t="s">
        <v>241</v>
      </c>
      <c r="B1393" t="s">
        <v>507</v>
      </c>
      <c r="C1393">
        <v>3844</v>
      </c>
      <c r="D1393" t="s">
        <v>183</v>
      </c>
      <c r="E1393" t="s">
        <v>322</v>
      </c>
      <c r="F1393" t="s">
        <v>71</v>
      </c>
      <c r="G1393" t="s">
        <v>280</v>
      </c>
      <c r="H1393" t="s">
        <v>56</v>
      </c>
      <c r="I1393" t="s">
        <v>67</v>
      </c>
      <c r="J1393" t="s">
        <v>260</v>
      </c>
      <c r="K1393" t="s">
        <v>752</v>
      </c>
      <c r="L1393" t="s">
        <v>87</v>
      </c>
      <c r="M1393" t="s">
        <v>186</v>
      </c>
    </row>
    <row r="1394" spans="1:13" x14ac:dyDescent="0.35">
      <c r="A1394" t="s">
        <v>241</v>
      </c>
      <c r="B1394" t="s">
        <v>509</v>
      </c>
      <c r="C1394">
        <v>3436</v>
      </c>
      <c r="D1394" t="s">
        <v>171</v>
      </c>
      <c r="E1394" t="s">
        <v>364</v>
      </c>
      <c r="F1394" t="s">
        <v>63</v>
      </c>
      <c r="G1394" t="s">
        <v>88</v>
      </c>
      <c r="H1394" t="s">
        <v>208</v>
      </c>
      <c r="I1394" t="s">
        <v>87</v>
      </c>
      <c r="J1394" t="s">
        <v>216</v>
      </c>
      <c r="K1394" t="s">
        <v>154</v>
      </c>
      <c r="L1394" t="s">
        <v>225</v>
      </c>
      <c r="M1394" t="s">
        <v>130</v>
      </c>
    </row>
    <row r="1395" spans="1:13" x14ac:dyDescent="0.35">
      <c r="A1395" t="s">
        <v>241</v>
      </c>
      <c r="B1395" t="s">
        <v>510</v>
      </c>
      <c r="C1395">
        <v>2335</v>
      </c>
      <c r="D1395" t="s">
        <v>144</v>
      </c>
      <c r="E1395" t="s">
        <v>10</v>
      </c>
      <c r="F1395" t="s">
        <v>94</v>
      </c>
      <c r="G1395" t="s">
        <v>119</v>
      </c>
      <c r="H1395" t="s">
        <v>132</v>
      </c>
      <c r="I1395" t="s">
        <v>102</v>
      </c>
      <c r="J1395" t="s">
        <v>161</v>
      </c>
      <c r="K1395" t="s">
        <v>568</v>
      </c>
      <c r="L1395" t="s">
        <v>99</v>
      </c>
      <c r="M1395" t="s">
        <v>198</v>
      </c>
    </row>
    <row r="1396" spans="1:13" x14ac:dyDescent="0.35">
      <c r="A1396" t="s">
        <v>241</v>
      </c>
      <c r="B1396" t="s">
        <v>50</v>
      </c>
      <c r="C1396">
        <v>2</v>
      </c>
      <c r="D1396" t="s">
        <v>76</v>
      </c>
      <c r="E1396" t="s">
        <v>484</v>
      </c>
      <c r="F1396" t="s">
        <v>76</v>
      </c>
      <c r="G1396" t="s">
        <v>76</v>
      </c>
      <c r="H1396" t="s">
        <v>76</v>
      </c>
      <c r="I1396" t="s">
        <v>76</v>
      </c>
      <c r="J1396" t="s">
        <v>76</v>
      </c>
      <c r="K1396" t="s">
        <v>483</v>
      </c>
      <c r="L1396" t="s">
        <v>76</v>
      </c>
      <c r="M1396" t="s">
        <v>76</v>
      </c>
    </row>
    <row r="1398" spans="1:13" x14ac:dyDescent="0.35">
      <c r="A1398" t="s">
        <v>1023</v>
      </c>
    </row>
    <row r="1399" spans="1:13" x14ac:dyDescent="0.35">
      <c r="A1399" t="s">
        <v>14</v>
      </c>
      <c r="B1399" t="s">
        <v>530</v>
      </c>
      <c r="C1399" t="s">
        <v>2</v>
      </c>
      <c r="D1399" t="s">
        <v>1012</v>
      </c>
      <c r="E1399" t="s">
        <v>1013</v>
      </c>
      <c r="F1399" t="s">
        <v>1014</v>
      </c>
      <c r="G1399" t="s">
        <v>1015</v>
      </c>
      <c r="H1399" t="s">
        <v>1016</v>
      </c>
      <c r="I1399" t="s">
        <v>1017</v>
      </c>
      <c r="J1399" t="s">
        <v>48</v>
      </c>
      <c r="K1399" t="s">
        <v>1018</v>
      </c>
      <c r="L1399" t="s">
        <v>49</v>
      </c>
      <c r="M1399" t="s">
        <v>50</v>
      </c>
    </row>
    <row r="1400" spans="1:13" x14ac:dyDescent="0.35">
      <c r="A1400" t="s">
        <v>3</v>
      </c>
      <c r="B1400" t="s">
        <v>531</v>
      </c>
      <c r="C1400">
        <v>281</v>
      </c>
      <c r="D1400" t="s">
        <v>91</v>
      </c>
      <c r="E1400" t="s">
        <v>428</v>
      </c>
      <c r="F1400" t="s">
        <v>74</v>
      </c>
      <c r="G1400" t="s">
        <v>249</v>
      </c>
      <c r="H1400" t="s">
        <v>191</v>
      </c>
      <c r="I1400" t="s">
        <v>175</v>
      </c>
      <c r="J1400" t="s">
        <v>216</v>
      </c>
      <c r="K1400" t="s">
        <v>253</v>
      </c>
      <c r="L1400" t="s">
        <v>255</v>
      </c>
      <c r="M1400" t="s">
        <v>198</v>
      </c>
    </row>
    <row r="1401" spans="1:13" x14ac:dyDescent="0.35">
      <c r="A1401" t="s">
        <v>3</v>
      </c>
      <c r="B1401" t="s">
        <v>534</v>
      </c>
      <c r="C1401">
        <v>759</v>
      </c>
      <c r="D1401" t="s">
        <v>378</v>
      </c>
      <c r="E1401" t="s">
        <v>458</v>
      </c>
      <c r="F1401" t="s">
        <v>78</v>
      </c>
      <c r="G1401" t="s">
        <v>280</v>
      </c>
      <c r="H1401" t="s">
        <v>435</v>
      </c>
      <c r="I1401" t="s">
        <v>149</v>
      </c>
      <c r="J1401" t="s">
        <v>242</v>
      </c>
      <c r="K1401" t="s">
        <v>190</v>
      </c>
      <c r="L1401" t="s">
        <v>61</v>
      </c>
      <c r="M1401" t="s">
        <v>55</v>
      </c>
    </row>
    <row r="1402" spans="1:13" x14ac:dyDescent="0.35">
      <c r="A1402" t="s">
        <v>3</v>
      </c>
      <c r="B1402" t="s">
        <v>535</v>
      </c>
      <c r="C1402">
        <v>79</v>
      </c>
      <c r="D1402" t="s">
        <v>291</v>
      </c>
      <c r="E1402" t="s">
        <v>315</v>
      </c>
      <c r="F1402" t="s">
        <v>76</v>
      </c>
      <c r="G1402" t="s">
        <v>109</v>
      </c>
      <c r="H1402" t="s">
        <v>89</v>
      </c>
      <c r="I1402" t="s">
        <v>53</v>
      </c>
      <c r="J1402" t="s">
        <v>165</v>
      </c>
      <c r="K1402" t="s">
        <v>680</v>
      </c>
      <c r="L1402" t="s">
        <v>65</v>
      </c>
      <c r="M1402" t="s">
        <v>76</v>
      </c>
    </row>
    <row r="1403" spans="1:13" x14ac:dyDescent="0.35">
      <c r="A1403" t="s">
        <v>3</v>
      </c>
      <c r="B1403" t="s">
        <v>536</v>
      </c>
      <c r="C1403">
        <v>164</v>
      </c>
      <c r="D1403" t="s">
        <v>152</v>
      </c>
      <c r="E1403" t="s">
        <v>242</v>
      </c>
      <c r="F1403" t="s">
        <v>75</v>
      </c>
      <c r="G1403" t="s">
        <v>133</v>
      </c>
      <c r="H1403" t="s">
        <v>330</v>
      </c>
      <c r="I1403" t="s">
        <v>100</v>
      </c>
      <c r="J1403" t="s">
        <v>57</v>
      </c>
      <c r="K1403" t="s">
        <v>557</v>
      </c>
      <c r="L1403" t="s">
        <v>220</v>
      </c>
      <c r="M1403" t="s">
        <v>305</v>
      </c>
    </row>
    <row r="1404" spans="1:13" x14ac:dyDescent="0.35">
      <c r="A1404" t="s">
        <v>3</v>
      </c>
      <c r="B1404" t="s">
        <v>538</v>
      </c>
      <c r="C1404">
        <v>684</v>
      </c>
      <c r="D1404" t="s">
        <v>347</v>
      </c>
      <c r="E1404" t="s">
        <v>250</v>
      </c>
      <c r="F1404" t="s">
        <v>78</v>
      </c>
      <c r="G1404" t="s">
        <v>103</v>
      </c>
      <c r="H1404" t="s">
        <v>378</v>
      </c>
      <c r="I1404" t="s">
        <v>130</v>
      </c>
      <c r="J1404" t="s">
        <v>255</v>
      </c>
      <c r="K1404" t="s">
        <v>434</v>
      </c>
      <c r="L1404" t="s">
        <v>164</v>
      </c>
      <c r="M1404" t="s">
        <v>108</v>
      </c>
    </row>
    <row r="1405" spans="1:13" x14ac:dyDescent="0.35">
      <c r="A1405" t="s">
        <v>3</v>
      </c>
      <c r="B1405" t="s">
        <v>540</v>
      </c>
      <c r="C1405">
        <v>62</v>
      </c>
      <c r="D1405" t="s">
        <v>157</v>
      </c>
      <c r="E1405" t="s">
        <v>213</v>
      </c>
      <c r="F1405" t="s">
        <v>76</v>
      </c>
      <c r="G1405" t="s">
        <v>122</v>
      </c>
      <c r="H1405" t="s">
        <v>235</v>
      </c>
      <c r="I1405" t="s">
        <v>76</v>
      </c>
      <c r="J1405" t="s">
        <v>326</v>
      </c>
      <c r="K1405" t="s">
        <v>621</v>
      </c>
      <c r="L1405" t="s">
        <v>136</v>
      </c>
      <c r="M1405" t="s">
        <v>81</v>
      </c>
    </row>
    <row r="1406" spans="1:13" x14ac:dyDescent="0.35">
      <c r="A1406" t="s">
        <v>4</v>
      </c>
      <c r="B1406" t="s">
        <v>531</v>
      </c>
      <c r="C1406">
        <v>539</v>
      </c>
      <c r="D1406" t="s">
        <v>458</v>
      </c>
      <c r="E1406" t="s">
        <v>10</v>
      </c>
      <c r="F1406" t="s">
        <v>106</v>
      </c>
      <c r="G1406" t="s">
        <v>67</v>
      </c>
      <c r="H1406" t="s">
        <v>70</v>
      </c>
      <c r="I1406" t="s">
        <v>342</v>
      </c>
      <c r="J1406" t="s">
        <v>366</v>
      </c>
      <c r="K1406" t="s">
        <v>697</v>
      </c>
      <c r="L1406" t="s">
        <v>74</v>
      </c>
      <c r="M1406" t="s">
        <v>94</v>
      </c>
    </row>
    <row r="1407" spans="1:13" x14ac:dyDescent="0.35">
      <c r="A1407" t="s">
        <v>4</v>
      </c>
      <c r="B1407" t="s">
        <v>534</v>
      </c>
      <c r="C1407">
        <v>1270</v>
      </c>
      <c r="D1407" t="s">
        <v>330</v>
      </c>
      <c r="E1407" t="s">
        <v>313</v>
      </c>
      <c r="F1407" t="s">
        <v>73</v>
      </c>
      <c r="G1407" t="s">
        <v>211</v>
      </c>
      <c r="H1407" t="s">
        <v>244</v>
      </c>
      <c r="I1407" t="s">
        <v>62</v>
      </c>
      <c r="J1407" t="s">
        <v>314</v>
      </c>
      <c r="K1407" t="s">
        <v>562</v>
      </c>
      <c r="L1407" t="s">
        <v>179</v>
      </c>
      <c r="M1407" t="s">
        <v>105</v>
      </c>
    </row>
    <row r="1408" spans="1:13" x14ac:dyDescent="0.35">
      <c r="A1408" t="s">
        <v>4</v>
      </c>
      <c r="B1408" t="s">
        <v>535</v>
      </c>
      <c r="C1408">
        <v>135</v>
      </c>
      <c r="D1408" t="s">
        <v>270</v>
      </c>
      <c r="E1408" t="s">
        <v>676</v>
      </c>
      <c r="F1408" t="s">
        <v>74</v>
      </c>
      <c r="G1408" t="s">
        <v>179</v>
      </c>
      <c r="H1408" t="s">
        <v>386</v>
      </c>
      <c r="I1408" t="s">
        <v>179</v>
      </c>
      <c r="J1408" t="s">
        <v>133</v>
      </c>
      <c r="K1408" t="s">
        <v>619</v>
      </c>
      <c r="L1408" t="s">
        <v>81</v>
      </c>
      <c r="M1408" t="s">
        <v>76</v>
      </c>
    </row>
    <row r="1409" spans="1:13" x14ac:dyDescent="0.35">
      <c r="A1409" t="s">
        <v>4</v>
      </c>
      <c r="B1409" t="s">
        <v>536</v>
      </c>
      <c r="C1409">
        <v>302</v>
      </c>
      <c r="D1409" t="s">
        <v>147</v>
      </c>
      <c r="E1409" t="s">
        <v>494</v>
      </c>
      <c r="F1409" t="s">
        <v>105</v>
      </c>
      <c r="G1409" t="s">
        <v>177</v>
      </c>
      <c r="H1409" t="s">
        <v>130</v>
      </c>
      <c r="I1409" t="s">
        <v>99</v>
      </c>
      <c r="J1409" t="s">
        <v>282</v>
      </c>
      <c r="K1409" t="s">
        <v>756</v>
      </c>
      <c r="L1409" t="s">
        <v>88</v>
      </c>
      <c r="M1409" t="s">
        <v>75</v>
      </c>
    </row>
    <row r="1410" spans="1:13" x14ac:dyDescent="0.35">
      <c r="A1410" t="s">
        <v>4</v>
      </c>
      <c r="B1410" t="s">
        <v>538</v>
      </c>
      <c r="C1410">
        <v>903</v>
      </c>
      <c r="D1410" t="s">
        <v>242</v>
      </c>
      <c r="E1410" t="s">
        <v>156</v>
      </c>
      <c r="F1410" t="s">
        <v>68</v>
      </c>
      <c r="G1410" t="s">
        <v>57</v>
      </c>
      <c r="H1410" t="s">
        <v>176</v>
      </c>
      <c r="I1410" t="s">
        <v>280</v>
      </c>
      <c r="J1410" t="s">
        <v>181</v>
      </c>
      <c r="K1410" t="s">
        <v>741</v>
      </c>
      <c r="L1410" t="s">
        <v>161</v>
      </c>
      <c r="M1410" t="s">
        <v>77</v>
      </c>
    </row>
    <row r="1411" spans="1:13" x14ac:dyDescent="0.35">
      <c r="A1411" t="s">
        <v>4</v>
      </c>
      <c r="B1411" t="s">
        <v>540</v>
      </c>
      <c r="C1411">
        <v>125</v>
      </c>
      <c r="D1411" t="s">
        <v>384</v>
      </c>
      <c r="E1411" t="s">
        <v>218</v>
      </c>
      <c r="F1411" t="s">
        <v>76</v>
      </c>
      <c r="G1411" t="s">
        <v>88</v>
      </c>
      <c r="H1411" t="s">
        <v>88</v>
      </c>
      <c r="I1411" t="s">
        <v>57</v>
      </c>
      <c r="J1411" t="s">
        <v>75</v>
      </c>
      <c r="K1411" t="s">
        <v>567</v>
      </c>
      <c r="L1411" t="s">
        <v>122</v>
      </c>
      <c r="M1411" t="s">
        <v>107</v>
      </c>
    </row>
    <row r="1412" spans="1:13" x14ac:dyDescent="0.35">
      <c r="A1412" t="s">
        <v>5</v>
      </c>
      <c r="B1412" t="s">
        <v>531</v>
      </c>
      <c r="C1412">
        <v>649</v>
      </c>
      <c r="D1412" t="s">
        <v>446</v>
      </c>
      <c r="E1412" t="s">
        <v>556</v>
      </c>
      <c r="F1412" t="s">
        <v>130</v>
      </c>
      <c r="G1412" t="s">
        <v>159</v>
      </c>
      <c r="H1412" t="s">
        <v>179</v>
      </c>
      <c r="I1412" t="s">
        <v>65</v>
      </c>
      <c r="J1412" t="s">
        <v>216</v>
      </c>
      <c r="K1412" t="s">
        <v>310</v>
      </c>
      <c r="L1412" t="s">
        <v>63</v>
      </c>
      <c r="M1412" t="s">
        <v>130</v>
      </c>
    </row>
    <row r="1413" spans="1:13" x14ac:dyDescent="0.35">
      <c r="A1413" t="s">
        <v>5</v>
      </c>
      <c r="B1413" t="s">
        <v>534</v>
      </c>
      <c r="C1413">
        <v>1281</v>
      </c>
      <c r="D1413" t="s">
        <v>447</v>
      </c>
      <c r="E1413" t="s">
        <v>196</v>
      </c>
      <c r="F1413" t="s">
        <v>73</v>
      </c>
      <c r="G1413" t="s">
        <v>216</v>
      </c>
      <c r="H1413" t="s">
        <v>70</v>
      </c>
      <c r="I1413" t="s">
        <v>142</v>
      </c>
      <c r="J1413" t="s">
        <v>244</v>
      </c>
      <c r="K1413" t="s">
        <v>567</v>
      </c>
      <c r="L1413" t="s">
        <v>100</v>
      </c>
      <c r="M1413" t="s">
        <v>62</v>
      </c>
    </row>
    <row r="1414" spans="1:13" x14ac:dyDescent="0.35">
      <c r="A1414" t="s">
        <v>5</v>
      </c>
      <c r="B1414" t="s">
        <v>535</v>
      </c>
      <c r="C1414">
        <v>153</v>
      </c>
      <c r="D1414" t="s">
        <v>435</v>
      </c>
      <c r="E1414" t="s">
        <v>148</v>
      </c>
      <c r="F1414" t="s">
        <v>79</v>
      </c>
      <c r="G1414" t="s">
        <v>198</v>
      </c>
      <c r="H1414" t="s">
        <v>84</v>
      </c>
      <c r="I1414" t="s">
        <v>100</v>
      </c>
      <c r="J1414" t="s">
        <v>181</v>
      </c>
      <c r="K1414" t="s">
        <v>753</v>
      </c>
      <c r="L1414" t="s">
        <v>317</v>
      </c>
      <c r="M1414" t="s">
        <v>76</v>
      </c>
    </row>
    <row r="1415" spans="1:13" x14ac:dyDescent="0.35">
      <c r="A1415" t="s">
        <v>5</v>
      </c>
      <c r="B1415" t="s">
        <v>536</v>
      </c>
      <c r="C1415">
        <v>316</v>
      </c>
      <c r="D1415" t="s">
        <v>476</v>
      </c>
      <c r="E1415" t="s">
        <v>498</v>
      </c>
      <c r="F1415" t="s">
        <v>194</v>
      </c>
      <c r="G1415" t="s">
        <v>202</v>
      </c>
      <c r="H1415" t="s">
        <v>74</v>
      </c>
      <c r="I1415" t="s">
        <v>94</v>
      </c>
      <c r="J1415" t="s">
        <v>99</v>
      </c>
      <c r="K1415" t="s">
        <v>470</v>
      </c>
      <c r="L1415" t="s">
        <v>108</v>
      </c>
      <c r="M1415" t="s">
        <v>57</v>
      </c>
    </row>
    <row r="1416" spans="1:13" x14ac:dyDescent="0.35">
      <c r="A1416" t="s">
        <v>5</v>
      </c>
      <c r="B1416" t="s">
        <v>538</v>
      </c>
      <c r="C1416">
        <v>983</v>
      </c>
      <c r="D1416" t="s">
        <v>320</v>
      </c>
      <c r="E1416" t="s">
        <v>361</v>
      </c>
      <c r="F1416" t="s">
        <v>138</v>
      </c>
      <c r="G1416" t="s">
        <v>96</v>
      </c>
      <c r="H1416" t="s">
        <v>72</v>
      </c>
      <c r="I1416" t="s">
        <v>80</v>
      </c>
      <c r="J1416" t="s">
        <v>198</v>
      </c>
      <c r="K1416" t="s">
        <v>614</v>
      </c>
      <c r="L1416" t="s">
        <v>204</v>
      </c>
      <c r="M1416" t="s">
        <v>70</v>
      </c>
    </row>
    <row r="1417" spans="1:13" x14ac:dyDescent="0.35">
      <c r="A1417" t="s">
        <v>5</v>
      </c>
      <c r="B1417" t="s">
        <v>540</v>
      </c>
      <c r="C1417">
        <v>84</v>
      </c>
      <c r="D1417" t="s">
        <v>511</v>
      </c>
      <c r="E1417" t="s">
        <v>184</v>
      </c>
      <c r="F1417" t="s">
        <v>150</v>
      </c>
      <c r="G1417" t="s">
        <v>120</v>
      </c>
      <c r="H1417" t="s">
        <v>71</v>
      </c>
      <c r="I1417" t="s">
        <v>152</v>
      </c>
      <c r="J1417" t="s">
        <v>94</v>
      </c>
      <c r="K1417" t="s">
        <v>125</v>
      </c>
      <c r="L1417" t="s">
        <v>264</v>
      </c>
      <c r="M1417" t="s">
        <v>76</v>
      </c>
    </row>
    <row r="1418" spans="1:13" x14ac:dyDescent="0.35">
      <c r="A1418" t="s">
        <v>6</v>
      </c>
      <c r="B1418" t="s">
        <v>531</v>
      </c>
      <c r="C1418">
        <v>237</v>
      </c>
      <c r="D1418" t="s">
        <v>319</v>
      </c>
      <c r="E1418" t="s">
        <v>477</v>
      </c>
      <c r="F1418" t="s">
        <v>198</v>
      </c>
      <c r="G1418" t="s">
        <v>299</v>
      </c>
      <c r="H1418" t="s">
        <v>61</v>
      </c>
      <c r="I1418" t="s">
        <v>386</v>
      </c>
      <c r="J1418" t="s">
        <v>168</v>
      </c>
      <c r="K1418" t="s">
        <v>251</v>
      </c>
      <c r="L1418" t="s">
        <v>55</v>
      </c>
      <c r="M1418" t="s">
        <v>108</v>
      </c>
    </row>
    <row r="1419" spans="1:13" x14ac:dyDescent="0.35">
      <c r="A1419" t="s">
        <v>6</v>
      </c>
      <c r="B1419" t="s">
        <v>534</v>
      </c>
      <c r="C1419">
        <v>510</v>
      </c>
      <c r="D1419" t="s">
        <v>233</v>
      </c>
      <c r="E1419" t="s">
        <v>373</v>
      </c>
      <c r="F1419" t="s">
        <v>71</v>
      </c>
      <c r="G1419" t="s">
        <v>194</v>
      </c>
      <c r="H1419" t="s">
        <v>366</v>
      </c>
      <c r="I1419" t="s">
        <v>239</v>
      </c>
      <c r="J1419" t="s">
        <v>282</v>
      </c>
      <c r="K1419" t="s">
        <v>664</v>
      </c>
      <c r="L1419" t="s">
        <v>175</v>
      </c>
      <c r="M1419" t="s">
        <v>55</v>
      </c>
    </row>
    <row r="1420" spans="1:13" x14ac:dyDescent="0.35">
      <c r="A1420" t="s">
        <v>6</v>
      </c>
      <c r="B1420" t="s">
        <v>535</v>
      </c>
      <c r="C1420">
        <v>58</v>
      </c>
      <c r="D1420" t="s">
        <v>131</v>
      </c>
      <c r="E1420" t="s">
        <v>336</v>
      </c>
      <c r="F1420" t="s">
        <v>97</v>
      </c>
      <c r="G1420" t="s">
        <v>162</v>
      </c>
      <c r="H1420" t="s">
        <v>242</v>
      </c>
      <c r="I1420" t="s">
        <v>209</v>
      </c>
      <c r="J1420" t="s">
        <v>213</v>
      </c>
      <c r="K1420" t="s">
        <v>735</v>
      </c>
      <c r="L1420" t="s">
        <v>104</v>
      </c>
      <c r="M1420" t="s">
        <v>76</v>
      </c>
    </row>
    <row r="1421" spans="1:13" x14ac:dyDescent="0.35">
      <c r="A1421" t="s">
        <v>6</v>
      </c>
      <c r="B1421" t="s">
        <v>536</v>
      </c>
      <c r="C1421">
        <v>140</v>
      </c>
      <c r="D1421" t="s">
        <v>158</v>
      </c>
      <c r="E1421" t="s">
        <v>416</v>
      </c>
      <c r="F1421" t="s">
        <v>84</v>
      </c>
      <c r="G1421" t="s">
        <v>366</v>
      </c>
      <c r="H1421" t="s">
        <v>237</v>
      </c>
      <c r="I1421" t="s">
        <v>326</v>
      </c>
      <c r="J1421" t="s">
        <v>179</v>
      </c>
      <c r="K1421" t="s">
        <v>624</v>
      </c>
      <c r="L1421" t="s">
        <v>80</v>
      </c>
      <c r="M1421" t="s">
        <v>194</v>
      </c>
    </row>
    <row r="1422" spans="1:13" x14ac:dyDescent="0.35">
      <c r="A1422" t="s">
        <v>6</v>
      </c>
      <c r="B1422" t="s">
        <v>538</v>
      </c>
      <c r="C1422">
        <v>427</v>
      </c>
      <c r="D1422" t="s">
        <v>378</v>
      </c>
      <c r="E1422" t="s">
        <v>458</v>
      </c>
      <c r="F1422" t="s">
        <v>198</v>
      </c>
      <c r="G1422" t="s">
        <v>146</v>
      </c>
      <c r="H1422" t="s">
        <v>114</v>
      </c>
      <c r="I1422" t="s">
        <v>204</v>
      </c>
      <c r="J1422" t="s">
        <v>225</v>
      </c>
      <c r="K1422" t="s">
        <v>923</v>
      </c>
      <c r="L1422" t="s">
        <v>88</v>
      </c>
      <c r="M1422" t="s">
        <v>104</v>
      </c>
    </row>
    <row r="1423" spans="1:13" x14ac:dyDescent="0.35">
      <c r="A1423" t="s">
        <v>6</v>
      </c>
      <c r="B1423" t="s">
        <v>540</v>
      </c>
      <c r="C1423">
        <v>60</v>
      </c>
      <c r="D1423" t="s">
        <v>358</v>
      </c>
      <c r="E1423" t="s">
        <v>574</v>
      </c>
      <c r="F1423" t="s">
        <v>130</v>
      </c>
      <c r="G1423" t="s">
        <v>180</v>
      </c>
      <c r="H1423" t="s">
        <v>137</v>
      </c>
      <c r="I1423" t="s">
        <v>328</v>
      </c>
      <c r="J1423" t="s">
        <v>290</v>
      </c>
      <c r="K1423" t="s">
        <v>742</v>
      </c>
      <c r="L1423" t="s">
        <v>108</v>
      </c>
      <c r="M1423" t="s">
        <v>76</v>
      </c>
    </row>
    <row r="1424" spans="1:13" x14ac:dyDescent="0.35">
      <c r="A1424" t="s">
        <v>7</v>
      </c>
      <c r="B1424" t="s">
        <v>531</v>
      </c>
      <c r="C1424">
        <v>447</v>
      </c>
      <c r="D1424" t="s">
        <v>394</v>
      </c>
      <c r="E1424" t="s">
        <v>428</v>
      </c>
      <c r="F1424" t="s">
        <v>78</v>
      </c>
      <c r="G1424" t="s">
        <v>149</v>
      </c>
      <c r="H1424" t="s">
        <v>95</v>
      </c>
      <c r="I1424" t="s">
        <v>199</v>
      </c>
      <c r="J1424" t="s">
        <v>149</v>
      </c>
      <c r="K1424" t="s">
        <v>253</v>
      </c>
      <c r="L1424" t="s">
        <v>317</v>
      </c>
      <c r="M1424" t="s">
        <v>63</v>
      </c>
    </row>
    <row r="1425" spans="1:13" x14ac:dyDescent="0.35">
      <c r="A1425" t="s">
        <v>7</v>
      </c>
      <c r="B1425" t="s">
        <v>534</v>
      </c>
      <c r="C1425">
        <v>1084</v>
      </c>
      <c r="D1425" t="s">
        <v>256</v>
      </c>
      <c r="E1425" t="s">
        <v>418</v>
      </c>
      <c r="F1425" t="s">
        <v>150</v>
      </c>
      <c r="G1425" t="s">
        <v>70</v>
      </c>
      <c r="H1425" t="s">
        <v>113</v>
      </c>
      <c r="I1425" t="s">
        <v>278</v>
      </c>
      <c r="J1425" t="s">
        <v>88</v>
      </c>
      <c r="K1425" t="s">
        <v>549</v>
      </c>
      <c r="L1425" t="s">
        <v>135</v>
      </c>
      <c r="M1425" t="s">
        <v>81</v>
      </c>
    </row>
    <row r="1426" spans="1:13" x14ac:dyDescent="0.35">
      <c r="A1426" t="s">
        <v>7</v>
      </c>
      <c r="B1426" t="s">
        <v>535</v>
      </c>
      <c r="C1426">
        <v>193</v>
      </c>
      <c r="D1426" t="s">
        <v>212</v>
      </c>
      <c r="E1426" t="s">
        <v>256</v>
      </c>
      <c r="F1426" t="s">
        <v>106</v>
      </c>
      <c r="G1426" t="s">
        <v>164</v>
      </c>
      <c r="H1426" t="s">
        <v>347</v>
      </c>
      <c r="I1426" t="s">
        <v>145</v>
      </c>
      <c r="J1426" t="s">
        <v>63</v>
      </c>
      <c r="K1426" t="s">
        <v>289</v>
      </c>
      <c r="L1426" t="s">
        <v>211</v>
      </c>
      <c r="M1426" t="s">
        <v>71</v>
      </c>
    </row>
    <row r="1427" spans="1:13" x14ac:dyDescent="0.35">
      <c r="A1427" t="s">
        <v>7</v>
      </c>
      <c r="B1427" t="s">
        <v>536</v>
      </c>
      <c r="C1427">
        <v>345</v>
      </c>
      <c r="D1427" t="s">
        <v>698</v>
      </c>
      <c r="E1427" t="s">
        <v>503</v>
      </c>
      <c r="F1427" t="s">
        <v>68</v>
      </c>
      <c r="G1427" t="s">
        <v>122</v>
      </c>
      <c r="H1427" t="s">
        <v>136</v>
      </c>
      <c r="I1427" t="s">
        <v>58</v>
      </c>
      <c r="J1427" t="s">
        <v>108</v>
      </c>
      <c r="K1427" t="s">
        <v>91</v>
      </c>
      <c r="L1427" t="s">
        <v>237</v>
      </c>
      <c r="M1427" t="s">
        <v>100</v>
      </c>
    </row>
    <row r="1428" spans="1:13" x14ac:dyDescent="0.35">
      <c r="A1428" t="s">
        <v>7</v>
      </c>
      <c r="B1428" t="s">
        <v>538</v>
      </c>
      <c r="C1428">
        <v>1022</v>
      </c>
      <c r="D1428" t="s">
        <v>296</v>
      </c>
      <c r="E1428" t="s">
        <v>392</v>
      </c>
      <c r="F1428" t="s">
        <v>94</v>
      </c>
      <c r="G1428" t="s">
        <v>151</v>
      </c>
      <c r="H1428" t="s">
        <v>124</v>
      </c>
      <c r="I1428" t="s">
        <v>137</v>
      </c>
      <c r="J1428" t="s">
        <v>86</v>
      </c>
      <c r="K1428" t="s">
        <v>258</v>
      </c>
      <c r="L1428" t="s">
        <v>136</v>
      </c>
      <c r="M1428" t="s">
        <v>57</v>
      </c>
    </row>
    <row r="1429" spans="1:13" x14ac:dyDescent="0.35">
      <c r="A1429" t="s">
        <v>7</v>
      </c>
      <c r="B1429" t="s">
        <v>540</v>
      </c>
      <c r="C1429">
        <v>155</v>
      </c>
      <c r="D1429" t="s">
        <v>392</v>
      </c>
      <c r="E1429" t="s">
        <v>120</v>
      </c>
      <c r="F1429" t="s">
        <v>175</v>
      </c>
      <c r="G1429" t="s">
        <v>435</v>
      </c>
      <c r="H1429" t="s">
        <v>148</v>
      </c>
      <c r="I1429" t="s">
        <v>269</v>
      </c>
      <c r="J1429" t="s">
        <v>72</v>
      </c>
      <c r="K1429" t="s">
        <v>499</v>
      </c>
      <c r="L1429" t="s">
        <v>247</v>
      </c>
      <c r="M1429" t="s">
        <v>76</v>
      </c>
    </row>
    <row r="1430" spans="1:13" x14ac:dyDescent="0.35">
      <c r="A1430" t="s">
        <v>241</v>
      </c>
      <c r="B1430" t="s">
        <v>531</v>
      </c>
      <c r="C1430">
        <v>2153</v>
      </c>
      <c r="D1430" t="s">
        <v>548</v>
      </c>
      <c r="E1430" t="s">
        <v>466</v>
      </c>
      <c r="F1430" t="s">
        <v>72</v>
      </c>
      <c r="G1430" t="s">
        <v>132</v>
      </c>
      <c r="H1430" t="s">
        <v>307</v>
      </c>
      <c r="I1430" t="s">
        <v>307</v>
      </c>
      <c r="J1430" t="s">
        <v>355</v>
      </c>
      <c r="K1430" t="s">
        <v>54</v>
      </c>
      <c r="L1430" t="s">
        <v>240</v>
      </c>
      <c r="M1430" t="s">
        <v>186</v>
      </c>
    </row>
    <row r="1431" spans="1:13" x14ac:dyDescent="0.35">
      <c r="A1431" t="s">
        <v>241</v>
      </c>
      <c r="B1431" t="s">
        <v>534</v>
      </c>
      <c r="C1431">
        <v>4904</v>
      </c>
      <c r="D1431" t="s">
        <v>200</v>
      </c>
      <c r="E1431" t="s">
        <v>445</v>
      </c>
      <c r="F1431" t="s">
        <v>79</v>
      </c>
      <c r="G1431" t="s">
        <v>102</v>
      </c>
      <c r="H1431" t="s">
        <v>305</v>
      </c>
      <c r="I1431" t="s">
        <v>109</v>
      </c>
      <c r="J1431" t="s">
        <v>237</v>
      </c>
      <c r="K1431" t="s">
        <v>482</v>
      </c>
      <c r="L1431" t="s">
        <v>217</v>
      </c>
      <c r="M1431" t="s">
        <v>93</v>
      </c>
    </row>
    <row r="1432" spans="1:13" x14ac:dyDescent="0.35">
      <c r="A1432" t="s">
        <v>241</v>
      </c>
      <c r="B1432" t="s">
        <v>535</v>
      </c>
      <c r="C1432">
        <v>618</v>
      </c>
      <c r="D1432" t="s">
        <v>66</v>
      </c>
      <c r="E1432" t="s">
        <v>310</v>
      </c>
      <c r="F1432" t="s">
        <v>138</v>
      </c>
      <c r="G1432" t="s">
        <v>67</v>
      </c>
      <c r="H1432" t="s">
        <v>116</v>
      </c>
      <c r="I1432" t="s">
        <v>280</v>
      </c>
      <c r="J1432" t="s">
        <v>109</v>
      </c>
      <c r="K1432" t="s">
        <v>680</v>
      </c>
      <c r="L1432" t="s">
        <v>87</v>
      </c>
      <c r="M1432" t="s">
        <v>73</v>
      </c>
    </row>
    <row r="1433" spans="1:13" x14ac:dyDescent="0.35">
      <c r="A1433" t="s">
        <v>241</v>
      </c>
      <c r="B1433" t="s">
        <v>536</v>
      </c>
      <c r="C1433">
        <v>1267</v>
      </c>
      <c r="D1433" t="s">
        <v>477</v>
      </c>
      <c r="E1433" t="s">
        <v>297</v>
      </c>
      <c r="F1433" t="s">
        <v>80</v>
      </c>
      <c r="G1433" t="s">
        <v>264</v>
      </c>
      <c r="H1433" t="s">
        <v>112</v>
      </c>
      <c r="I1433" t="s">
        <v>280</v>
      </c>
      <c r="J1433" t="s">
        <v>355</v>
      </c>
      <c r="K1433" t="s">
        <v>346</v>
      </c>
      <c r="L1433" t="s">
        <v>264</v>
      </c>
      <c r="M1433" t="s">
        <v>133</v>
      </c>
    </row>
    <row r="1434" spans="1:13" x14ac:dyDescent="0.35">
      <c r="A1434" t="s">
        <v>241</v>
      </c>
      <c r="B1434" t="s">
        <v>538</v>
      </c>
      <c r="C1434">
        <v>4019</v>
      </c>
      <c r="D1434" t="s">
        <v>171</v>
      </c>
      <c r="E1434" t="s">
        <v>361</v>
      </c>
      <c r="F1434" t="s">
        <v>105</v>
      </c>
      <c r="G1434" t="s">
        <v>70</v>
      </c>
      <c r="H1434" t="s">
        <v>185</v>
      </c>
      <c r="I1434" t="s">
        <v>163</v>
      </c>
      <c r="J1434" t="s">
        <v>102</v>
      </c>
      <c r="K1434" t="s">
        <v>664</v>
      </c>
      <c r="L1434" t="s">
        <v>225</v>
      </c>
      <c r="M1434" t="s">
        <v>104</v>
      </c>
    </row>
    <row r="1435" spans="1:13" x14ac:dyDescent="0.35">
      <c r="A1435" t="s">
        <v>241</v>
      </c>
      <c r="B1435" t="s">
        <v>540</v>
      </c>
      <c r="C1435">
        <v>486</v>
      </c>
      <c r="D1435" t="s">
        <v>341</v>
      </c>
      <c r="E1435" t="s">
        <v>373</v>
      </c>
      <c r="F1435" t="s">
        <v>186</v>
      </c>
      <c r="G1435" t="s">
        <v>92</v>
      </c>
      <c r="H1435" t="s">
        <v>11</v>
      </c>
      <c r="I1435" t="s">
        <v>58</v>
      </c>
      <c r="J1435" t="s">
        <v>194</v>
      </c>
      <c r="K1435" t="s">
        <v>456</v>
      </c>
      <c r="L1435" t="s">
        <v>134</v>
      </c>
      <c r="M1435" t="s">
        <v>106</v>
      </c>
    </row>
    <row r="1437" spans="1:13" x14ac:dyDescent="0.35">
      <c r="A1437" t="s">
        <v>1024</v>
      </c>
    </row>
    <row r="1438" spans="1:13" x14ac:dyDescent="0.35">
      <c r="A1438" t="s">
        <v>14</v>
      </c>
      <c r="B1438" t="s">
        <v>565</v>
      </c>
      <c r="C1438" t="s">
        <v>2</v>
      </c>
      <c r="D1438" t="s">
        <v>1012</v>
      </c>
      <c r="E1438" t="s">
        <v>1013</v>
      </c>
      <c r="F1438" t="s">
        <v>1014</v>
      </c>
      <c r="G1438" t="s">
        <v>1015</v>
      </c>
      <c r="H1438" t="s">
        <v>1016</v>
      </c>
      <c r="I1438" t="s">
        <v>1017</v>
      </c>
      <c r="J1438" t="s">
        <v>48</v>
      </c>
      <c r="K1438" t="s">
        <v>1018</v>
      </c>
      <c r="L1438" t="s">
        <v>49</v>
      </c>
      <c r="M1438" t="s">
        <v>50</v>
      </c>
    </row>
    <row r="1439" spans="1:13" x14ac:dyDescent="0.35">
      <c r="A1439" t="s">
        <v>3</v>
      </c>
      <c r="B1439" t="s">
        <v>566</v>
      </c>
      <c r="C1439">
        <v>153</v>
      </c>
      <c r="D1439" t="s">
        <v>296</v>
      </c>
      <c r="E1439" t="s">
        <v>399</v>
      </c>
      <c r="F1439" t="s">
        <v>76</v>
      </c>
      <c r="G1439" t="s">
        <v>162</v>
      </c>
      <c r="H1439" t="s">
        <v>76</v>
      </c>
      <c r="I1439" t="s">
        <v>58</v>
      </c>
      <c r="J1439" t="s">
        <v>260</v>
      </c>
      <c r="K1439" t="s">
        <v>375</v>
      </c>
      <c r="L1439" t="s">
        <v>70</v>
      </c>
      <c r="M1439" t="s">
        <v>151</v>
      </c>
    </row>
    <row r="1440" spans="1:13" x14ac:dyDescent="0.35">
      <c r="A1440" t="s">
        <v>3</v>
      </c>
      <c r="B1440" t="s">
        <v>569</v>
      </c>
      <c r="C1440">
        <v>934</v>
      </c>
      <c r="D1440" t="s">
        <v>426</v>
      </c>
      <c r="E1440" t="s">
        <v>230</v>
      </c>
      <c r="F1440" t="s">
        <v>138</v>
      </c>
      <c r="G1440" t="s">
        <v>355</v>
      </c>
      <c r="H1440" t="s">
        <v>257</v>
      </c>
      <c r="I1440" t="s">
        <v>173</v>
      </c>
      <c r="J1440" t="s">
        <v>372</v>
      </c>
      <c r="K1440" t="s">
        <v>12</v>
      </c>
      <c r="L1440" t="s">
        <v>185</v>
      </c>
      <c r="M1440" t="s">
        <v>55</v>
      </c>
    </row>
    <row r="1441" spans="1:13" x14ac:dyDescent="0.35">
      <c r="A1441" t="s">
        <v>3</v>
      </c>
      <c r="B1441" t="s">
        <v>570</v>
      </c>
      <c r="C1441">
        <v>32</v>
      </c>
      <c r="D1441" t="s">
        <v>367</v>
      </c>
      <c r="E1441" t="s">
        <v>254</v>
      </c>
      <c r="F1441" t="s">
        <v>163</v>
      </c>
      <c r="G1441" t="s">
        <v>168</v>
      </c>
      <c r="H1441" t="s">
        <v>325</v>
      </c>
      <c r="I1441" t="s">
        <v>76</v>
      </c>
      <c r="J1441" t="s">
        <v>163</v>
      </c>
      <c r="K1441" t="s">
        <v>755</v>
      </c>
      <c r="L1441" t="s">
        <v>209</v>
      </c>
      <c r="M1441" t="s">
        <v>76</v>
      </c>
    </row>
    <row r="1442" spans="1:13" x14ac:dyDescent="0.35">
      <c r="A1442" t="s">
        <v>3</v>
      </c>
      <c r="B1442" t="s">
        <v>571</v>
      </c>
      <c r="C1442">
        <v>111</v>
      </c>
      <c r="D1442" t="s">
        <v>256</v>
      </c>
      <c r="E1442" t="s">
        <v>577</v>
      </c>
      <c r="F1442" t="s">
        <v>81</v>
      </c>
      <c r="G1442" t="s">
        <v>177</v>
      </c>
      <c r="H1442" t="s">
        <v>221</v>
      </c>
      <c r="I1442" t="s">
        <v>119</v>
      </c>
      <c r="J1442" t="s">
        <v>163</v>
      </c>
      <c r="K1442" t="s">
        <v>775</v>
      </c>
      <c r="L1442" t="s">
        <v>352</v>
      </c>
      <c r="M1442" t="s">
        <v>84</v>
      </c>
    </row>
    <row r="1443" spans="1:13" x14ac:dyDescent="0.35">
      <c r="A1443" t="s">
        <v>3</v>
      </c>
      <c r="B1443" t="s">
        <v>572</v>
      </c>
      <c r="C1443">
        <v>767</v>
      </c>
      <c r="D1443" t="s">
        <v>148</v>
      </c>
      <c r="E1443" t="s">
        <v>168</v>
      </c>
      <c r="F1443" t="s">
        <v>68</v>
      </c>
      <c r="G1443" t="s">
        <v>151</v>
      </c>
      <c r="H1443" t="s">
        <v>344</v>
      </c>
      <c r="I1443" t="s">
        <v>80</v>
      </c>
      <c r="J1443" t="s">
        <v>92</v>
      </c>
      <c r="K1443" t="s">
        <v>752</v>
      </c>
      <c r="L1443" t="s">
        <v>515</v>
      </c>
      <c r="M1443" t="s">
        <v>70</v>
      </c>
    </row>
    <row r="1444" spans="1:13" x14ac:dyDescent="0.35">
      <c r="A1444" t="s">
        <v>3</v>
      </c>
      <c r="B1444" t="s">
        <v>573</v>
      </c>
      <c r="C1444">
        <v>32</v>
      </c>
      <c r="D1444" t="s">
        <v>149</v>
      </c>
      <c r="E1444" t="s">
        <v>305</v>
      </c>
      <c r="F1444" t="s">
        <v>121</v>
      </c>
      <c r="G1444" t="s">
        <v>76</v>
      </c>
      <c r="H1444" t="s">
        <v>153</v>
      </c>
      <c r="I1444" t="s">
        <v>74</v>
      </c>
      <c r="J1444" t="s">
        <v>166</v>
      </c>
      <c r="K1444" t="s">
        <v>495</v>
      </c>
      <c r="L1444" t="s">
        <v>260</v>
      </c>
      <c r="M1444" t="s">
        <v>81</v>
      </c>
    </row>
    <row r="1445" spans="1:13" x14ac:dyDescent="0.35">
      <c r="A1445" t="s">
        <v>4</v>
      </c>
      <c r="B1445" t="s">
        <v>566</v>
      </c>
      <c r="C1445">
        <v>213</v>
      </c>
      <c r="D1445" t="s">
        <v>291</v>
      </c>
      <c r="E1445" t="s">
        <v>445</v>
      </c>
      <c r="F1445" t="s">
        <v>107</v>
      </c>
      <c r="G1445" t="s">
        <v>435</v>
      </c>
      <c r="H1445" t="s">
        <v>198</v>
      </c>
      <c r="I1445" t="s">
        <v>213</v>
      </c>
      <c r="J1445" t="s">
        <v>117</v>
      </c>
      <c r="K1445" t="s">
        <v>469</v>
      </c>
      <c r="L1445" t="s">
        <v>150</v>
      </c>
      <c r="M1445" t="s">
        <v>63</v>
      </c>
    </row>
    <row r="1446" spans="1:13" x14ac:dyDescent="0.35">
      <c r="A1446" t="s">
        <v>4</v>
      </c>
      <c r="B1446" t="s">
        <v>569</v>
      </c>
      <c r="C1446">
        <v>1577</v>
      </c>
      <c r="D1446" t="s">
        <v>359</v>
      </c>
      <c r="E1446" t="s">
        <v>384</v>
      </c>
      <c r="F1446" t="s">
        <v>106</v>
      </c>
      <c r="G1446" t="s">
        <v>244</v>
      </c>
      <c r="H1446" t="s">
        <v>119</v>
      </c>
      <c r="I1446" t="s">
        <v>102</v>
      </c>
      <c r="J1446" t="s">
        <v>87</v>
      </c>
      <c r="K1446" t="s">
        <v>482</v>
      </c>
      <c r="L1446" t="s">
        <v>70</v>
      </c>
      <c r="M1446" t="s">
        <v>105</v>
      </c>
    </row>
    <row r="1447" spans="1:13" x14ac:dyDescent="0.35">
      <c r="A1447" t="s">
        <v>4</v>
      </c>
      <c r="B1447" t="s">
        <v>570</v>
      </c>
      <c r="C1447">
        <v>154</v>
      </c>
      <c r="D1447" t="s">
        <v>11</v>
      </c>
      <c r="E1447" t="s">
        <v>269</v>
      </c>
      <c r="F1447" t="s">
        <v>94</v>
      </c>
      <c r="G1447" t="s">
        <v>181</v>
      </c>
      <c r="H1447" t="s">
        <v>194</v>
      </c>
      <c r="I1447" t="s">
        <v>181</v>
      </c>
      <c r="J1447" t="s">
        <v>121</v>
      </c>
      <c r="K1447" t="s">
        <v>964</v>
      </c>
      <c r="L1447" t="s">
        <v>93</v>
      </c>
      <c r="M1447" t="s">
        <v>76</v>
      </c>
    </row>
    <row r="1448" spans="1:13" x14ac:dyDescent="0.35">
      <c r="A1448" t="s">
        <v>4</v>
      </c>
      <c r="B1448" t="s">
        <v>571</v>
      </c>
      <c r="C1448">
        <v>142</v>
      </c>
      <c r="D1448" t="s">
        <v>517</v>
      </c>
      <c r="E1448" t="s">
        <v>312</v>
      </c>
      <c r="F1448" t="s">
        <v>100</v>
      </c>
      <c r="G1448" t="s">
        <v>260</v>
      </c>
      <c r="H1448" t="s">
        <v>216</v>
      </c>
      <c r="I1448" t="s">
        <v>175</v>
      </c>
      <c r="J1448" t="s">
        <v>199</v>
      </c>
      <c r="K1448" t="s">
        <v>599</v>
      </c>
      <c r="L1448" t="s">
        <v>57</v>
      </c>
      <c r="M1448" t="s">
        <v>76</v>
      </c>
    </row>
    <row r="1449" spans="1:13" x14ac:dyDescent="0.35">
      <c r="A1449" t="s">
        <v>4</v>
      </c>
      <c r="B1449" t="s">
        <v>572</v>
      </c>
      <c r="C1449">
        <v>1064</v>
      </c>
      <c r="D1449" t="s">
        <v>148</v>
      </c>
      <c r="E1449" t="s">
        <v>320</v>
      </c>
      <c r="F1449" t="s">
        <v>76</v>
      </c>
      <c r="G1449" t="s">
        <v>86</v>
      </c>
      <c r="H1449" t="s">
        <v>65</v>
      </c>
      <c r="I1449" t="s">
        <v>280</v>
      </c>
      <c r="J1449" t="s">
        <v>137</v>
      </c>
      <c r="K1449" t="s">
        <v>652</v>
      </c>
      <c r="L1449" t="s">
        <v>180</v>
      </c>
      <c r="M1449" t="s">
        <v>68</v>
      </c>
    </row>
    <row r="1450" spans="1:13" x14ac:dyDescent="0.35">
      <c r="A1450" t="s">
        <v>4</v>
      </c>
      <c r="B1450" t="s">
        <v>573</v>
      </c>
      <c r="C1450">
        <v>124</v>
      </c>
      <c r="D1450" t="s">
        <v>276</v>
      </c>
      <c r="E1450" t="s">
        <v>330</v>
      </c>
      <c r="F1450" t="s">
        <v>63</v>
      </c>
      <c r="G1450" t="s">
        <v>58</v>
      </c>
      <c r="H1450" t="s">
        <v>209</v>
      </c>
      <c r="I1450" t="s">
        <v>305</v>
      </c>
      <c r="J1450" t="s">
        <v>185</v>
      </c>
      <c r="K1450" t="s">
        <v>676</v>
      </c>
      <c r="L1450" t="s">
        <v>181</v>
      </c>
      <c r="M1450" t="s">
        <v>68</v>
      </c>
    </row>
    <row r="1451" spans="1:13" x14ac:dyDescent="0.35">
      <c r="A1451" t="s">
        <v>5</v>
      </c>
      <c r="B1451" t="s">
        <v>566</v>
      </c>
      <c r="C1451">
        <v>89</v>
      </c>
      <c r="D1451" t="s">
        <v>355</v>
      </c>
      <c r="E1451" t="s">
        <v>376</v>
      </c>
      <c r="F1451" t="s">
        <v>73</v>
      </c>
      <c r="G1451" t="s">
        <v>63</v>
      </c>
      <c r="H1451" t="s">
        <v>240</v>
      </c>
      <c r="I1451" t="s">
        <v>73</v>
      </c>
      <c r="J1451" t="s">
        <v>68</v>
      </c>
      <c r="K1451" t="s">
        <v>1025</v>
      </c>
      <c r="L1451" t="s">
        <v>107</v>
      </c>
      <c r="M1451" t="s">
        <v>240</v>
      </c>
    </row>
    <row r="1452" spans="1:13" x14ac:dyDescent="0.35">
      <c r="A1452" t="s">
        <v>5</v>
      </c>
      <c r="B1452" t="s">
        <v>569</v>
      </c>
      <c r="C1452">
        <v>1595</v>
      </c>
      <c r="D1452" t="s">
        <v>183</v>
      </c>
      <c r="E1452" t="s">
        <v>144</v>
      </c>
      <c r="F1452" t="s">
        <v>94</v>
      </c>
      <c r="G1452" t="s">
        <v>157</v>
      </c>
      <c r="H1452" t="s">
        <v>179</v>
      </c>
      <c r="I1452" t="s">
        <v>103</v>
      </c>
      <c r="J1452" t="s">
        <v>102</v>
      </c>
      <c r="K1452" t="s">
        <v>701</v>
      </c>
      <c r="L1452" t="s">
        <v>86</v>
      </c>
      <c r="M1452" t="s">
        <v>198</v>
      </c>
    </row>
    <row r="1453" spans="1:13" x14ac:dyDescent="0.35">
      <c r="A1453" t="s">
        <v>5</v>
      </c>
      <c r="B1453" t="s">
        <v>570</v>
      </c>
      <c r="C1453">
        <v>399</v>
      </c>
      <c r="D1453" t="s">
        <v>519</v>
      </c>
      <c r="E1453" t="s">
        <v>152</v>
      </c>
      <c r="F1453" t="s">
        <v>73</v>
      </c>
      <c r="G1453" t="s">
        <v>305</v>
      </c>
      <c r="H1453" t="s">
        <v>62</v>
      </c>
      <c r="I1453" t="s">
        <v>105</v>
      </c>
      <c r="J1453" t="s">
        <v>84</v>
      </c>
      <c r="K1453" t="s">
        <v>694</v>
      </c>
      <c r="L1453" t="s">
        <v>63</v>
      </c>
      <c r="M1453" t="s">
        <v>70</v>
      </c>
    </row>
    <row r="1454" spans="1:13" x14ac:dyDescent="0.35">
      <c r="A1454" t="s">
        <v>5</v>
      </c>
      <c r="B1454" t="s">
        <v>571</v>
      </c>
      <c r="C1454">
        <v>46</v>
      </c>
      <c r="D1454" t="s">
        <v>849</v>
      </c>
      <c r="E1454" t="s">
        <v>366</v>
      </c>
      <c r="F1454" t="s">
        <v>361</v>
      </c>
      <c r="G1454" t="s">
        <v>97</v>
      </c>
      <c r="H1454" t="s">
        <v>76</v>
      </c>
      <c r="I1454" t="s">
        <v>416</v>
      </c>
      <c r="J1454" t="s">
        <v>81</v>
      </c>
      <c r="K1454" t="s">
        <v>660</v>
      </c>
      <c r="L1454" t="s">
        <v>75</v>
      </c>
      <c r="M1454" t="s">
        <v>106</v>
      </c>
    </row>
    <row r="1455" spans="1:13" x14ac:dyDescent="0.35">
      <c r="A1455" t="s">
        <v>5</v>
      </c>
      <c r="B1455" t="s">
        <v>572</v>
      </c>
      <c r="C1455">
        <v>1067</v>
      </c>
      <c r="D1455" t="s">
        <v>184</v>
      </c>
      <c r="E1455" t="s">
        <v>519</v>
      </c>
      <c r="F1455" t="s">
        <v>72</v>
      </c>
      <c r="G1455" t="s">
        <v>260</v>
      </c>
      <c r="H1455" t="s">
        <v>55</v>
      </c>
      <c r="I1455" t="s">
        <v>55</v>
      </c>
      <c r="J1455" t="s">
        <v>57</v>
      </c>
      <c r="K1455" t="s">
        <v>684</v>
      </c>
      <c r="L1455" t="s">
        <v>53</v>
      </c>
      <c r="M1455" t="s">
        <v>86</v>
      </c>
    </row>
    <row r="1456" spans="1:13" x14ac:dyDescent="0.35">
      <c r="A1456" t="s">
        <v>5</v>
      </c>
      <c r="B1456" t="s">
        <v>573</v>
      </c>
      <c r="C1456">
        <v>270</v>
      </c>
      <c r="D1456" t="s">
        <v>120</v>
      </c>
      <c r="E1456" t="s">
        <v>299</v>
      </c>
      <c r="F1456" t="s">
        <v>107</v>
      </c>
      <c r="G1456" t="s">
        <v>133</v>
      </c>
      <c r="H1456" t="s">
        <v>150</v>
      </c>
      <c r="I1456" t="s">
        <v>72</v>
      </c>
      <c r="J1456" t="s">
        <v>55</v>
      </c>
      <c r="K1456" t="s">
        <v>944</v>
      </c>
      <c r="L1456" t="s">
        <v>65</v>
      </c>
      <c r="M1456" t="s">
        <v>121</v>
      </c>
    </row>
    <row r="1457" spans="1:13" x14ac:dyDescent="0.35">
      <c r="A1457" t="s">
        <v>6</v>
      </c>
      <c r="B1457" t="s">
        <v>566</v>
      </c>
      <c r="C1457">
        <v>71</v>
      </c>
      <c r="D1457" t="s">
        <v>364</v>
      </c>
      <c r="E1457" t="s">
        <v>376</v>
      </c>
      <c r="F1457" t="s">
        <v>122</v>
      </c>
      <c r="G1457" t="s">
        <v>151</v>
      </c>
      <c r="H1457" t="s">
        <v>122</v>
      </c>
      <c r="I1457" t="s">
        <v>180</v>
      </c>
      <c r="J1457" t="s">
        <v>95</v>
      </c>
      <c r="K1457" t="s">
        <v>598</v>
      </c>
      <c r="L1457" t="s">
        <v>264</v>
      </c>
      <c r="M1457" t="s">
        <v>93</v>
      </c>
    </row>
    <row r="1458" spans="1:13" x14ac:dyDescent="0.35">
      <c r="A1458" t="s">
        <v>6</v>
      </c>
      <c r="B1458" t="s">
        <v>569</v>
      </c>
      <c r="C1458">
        <v>642</v>
      </c>
      <c r="D1458" t="s">
        <v>318</v>
      </c>
      <c r="E1458" t="s">
        <v>297</v>
      </c>
      <c r="F1458" t="s">
        <v>78</v>
      </c>
      <c r="G1458" t="s">
        <v>53</v>
      </c>
      <c r="H1458" t="s">
        <v>157</v>
      </c>
      <c r="I1458" t="s">
        <v>208</v>
      </c>
      <c r="J1458" t="s">
        <v>202</v>
      </c>
      <c r="K1458" t="s">
        <v>197</v>
      </c>
      <c r="L1458" t="s">
        <v>62</v>
      </c>
      <c r="M1458" t="s">
        <v>55</v>
      </c>
    </row>
    <row r="1459" spans="1:13" x14ac:dyDescent="0.35">
      <c r="A1459" t="s">
        <v>6</v>
      </c>
      <c r="B1459" t="s">
        <v>570</v>
      </c>
      <c r="C1459">
        <v>92</v>
      </c>
      <c r="D1459" t="s">
        <v>347</v>
      </c>
      <c r="E1459" t="s">
        <v>131</v>
      </c>
      <c r="F1459" t="s">
        <v>88</v>
      </c>
      <c r="G1459" t="s">
        <v>188</v>
      </c>
      <c r="H1459" t="s">
        <v>296</v>
      </c>
      <c r="I1459" t="s">
        <v>208</v>
      </c>
      <c r="J1459" t="s">
        <v>67</v>
      </c>
      <c r="K1459" t="s">
        <v>678</v>
      </c>
      <c r="L1459" t="s">
        <v>100</v>
      </c>
      <c r="M1459" t="s">
        <v>108</v>
      </c>
    </row>
    <row r="1460" spans="1:13" x14ac:dyDescent="0.35">
      <c r="A1460" t="s">
        <v>6</v>
      </c>
      <c r="B1460" t="s">
        <v>571</v>
      </c>
      <c r="C1460">
        <v>56</v>
      </c>
      <c r="D1460" t="s">
        <v>435</v>
      </c>
      <c r="E1460" t="s">
        <v>317</v>
      </c>
      <c r="F1460" t="s">
        <v>76</v>
      </c>
      <c r="G1460" t="s">
        <v>58</v>
      </c>
      <c r="H1460" t="s">
        <v>79</v>
      </c>
      <c r="I1460" t="s">
        <v>367</v>
      </c>
      <c r="J1460" t="s">
        <v>326</v>
      </c>
      <c r="K1460" t="s">
        <v>763</v>
      </c>
      <c r="L1460" t="s">
        <v>149</v>
      </c>
      <c r="M1460" t="s">
        <v>221</v>
      </c>
    </row>
    <row r="1461" spans="1:13" x14ac:dyDescent="0.35">
      <c r="A1461" t="s">
        <v>6</v>
      </c>
      <c r="B1461" t="s">
        <v>572</v>
      </c>
      <c r="C1461">
        <v>500</v>
      </c>
      <c r="D1461" t="s">
        <v>409</v>
      </c>
      <c r="E1461" t="s">
        <v>247</v>
      </c>
      <c r="F1461" t="s">
        <v>149</v>
      </c>
      <c r="G1461" t="s">
        <v>442</v>
      </c>
      <c r="H1461" t="s">
        <v>309</v>
      </c>
      <c r="I1461" t="s">
        <v>239</v>
      </c>
      <c r="J1461" t="s">
        <v>260</v>
      </c>
      <c r="K1461" t="s">
        <v>512</v>
      </c>
      <c r="L1461" t="s">
        <v>179</v>
      </c>
      <c r="M1461" t="s">
        <v>142</v>
      </c>
    </row>
    <row r="1462" spans="1:13" x14ac:dyDescent="0.35">
      <c r="A1462" t="s">
        <v>6</v>
      </c>
      <c r="B1462" t="s">
        <v>573</v>
      </c>
      <c r="C1462">
        <v>71</v>
      </c>
      <c r="D1462" t="s">
        <v>312</v>
      </c>
      <c r="E1462" t="s">
        <v>503</v>
      </c>
      <c r="F1462" t="s">
        <v>70</v>
      </c>
      <c r="G1462" t="s">
        <v>96</v>
      </c>
      <c r="H1462" t="s">
        <v>515</v>
      </c>
      <c r="I1462" t="s">
        <v>293</v>
      </c>
      <c r="J1462" t="s">
        <v>53</v>
      </c>
      <c r="K1462" t="s">
        <v>401</v>
      </c>
      <c r="L1462" t="s">
        <v>70</v>
      </c>
      <c r="M1462" t="s">
        <v>70</v>
      </c>
    </row>
    <row r="1463" spans="1:13" x14ac:dyDescent="0.35">
      <c r="A1463" t="s">
        <v>7</v>
      </c>
      <c r="B1463" t="s">
        <v>566</v>
      </c>
      <c r="C1463">
        <v>129</v>
      </c>
      <c r="D1463" t="s">
        <v>356</v>
      </c>
      <c r="E1463" t="s">
        <v>310</v>
      </c>
      <c r="F1463" t="s">
        <v>76</v>
      </c>
      <c r="G1463" t="s">
        <v>139</v>
      </c>
      <c r="H1463" t="s">
        <v>138</v>
      </c>
      <c r="I1463" t="s">
        <v>165</v>
      </c>
      <c r="J1463" t="s">
        <v>78</v>
      </c>
      <c r="K1463" t="s">
        <v>246</v>
      </c>
      <c r="L1463" t="s">
        <v>76</v>
      </c>
      <c r="M1463" t="s">
        <v>76</v>
      </c>
    </row>
    <row r="1464" spans="1:13" x14ac:dyDescent="0.35">
      <c r="A1464" t="s">
        <v>7</v>
      </c>
      <c r="B1464" t="s">
        <v>569</v>
      </c>
      <c r="C1464">
        <v>1489</v>
      </c>
      <c r="D1464" t="s">
        <v>557</v>
      </c>
      <c r="E1464" t="s">
        <v>503</v>
      </c>
      <c r="F1464" t="s">
        <v>150</v>
      </c>
      <c r="G1464" t="s">
        <v>122</v>
      </c>
      <c r="H1464" t="s">
        <v>205</v>
      </c>
      <c r="I1464" t="s">
        <v>226</v>
      </c>
      <c r="J1464" t="s">
        <v>96</v>
      </c>
      <c r="K1464" t="s">
        <v>110</v>
      </c>
      <c r="L1464" t="s">
        <v>193</v>
      </c>
      <c r="M1464" t="s">
        <v>81</v>
      </c>
    </row>
    <row r="1465" spans="1:13" x14ac:dyDescent="0.35">
      <c r="A1465" t="s">
        <v>7</v>
      </c>
      <c r="B1465" t="s">
        <v>570</v>
      </c>
      <c r="C1465">
        <v>106</v>
      </c>
      <c r="D1465" t="s">
        <v>152</v>
      </c>
      <c r="E1465" t="s">
        <v>101</v>
      </c>
      <c r="F1465" t="s">
        <v>81</v>
      </c>
      <c r="G1465" t="s">
        <v>309</v>
      </c>
      <c r="H1465" t="s">
        <v>317</v>
      </c>
      <c r="I1465" t="s">
        <v>367</v>
      </c>
      <c r="J1465" t="s">
        <v>163</v>
      </c>
      <c r="K1465" t="s">
        <v>251</v>
      </c>
      <c r="L1465" t="s">
        <v>229</v>
      </c>
      <c r="M1465" t="s">
        <v>122</v>
      </c>
    </row>
    <row r="1466" spans="1:13" x14ac:dyDescent="0.35">
      <c r="A1466" t="s">
        <v>7</v>
      </c>
      <c r="B1466" t="s">
        <v>571</v>
      </c>
      <c r="C1466">
        <v>70</v>
      </c>
      <c r="D1466" t="s">
        <v>115</v>
      </c>
      <c r="E1466" t="s">
        <v>500</v>
      </c>
      <c r="F1466" t="s">
        <v>186</v>
      </c>
      <c r="G1466" t="s">
        <v>339</v>
      </c>
      <c r="H1466" t="s">
        <v>240</v>
      </c>
      <c r="I1466" t="s">
        <v>426</v>
      </c>
      <c r="J1466" t="s">
        <v>151</v>
      </c>
      <c r="K1466" t="s">
        <v>128</v>
      </c>
      <c r="L1466" t="s">
        <v>63</v>
      </c>
      <c r="M1466" t="s">
        <v>76</v>
      </c>
    </row>
    <row r="1467" spans="1:13" x14ac:dyDescent="0.35">
      <c r="A1467" t="s">
        <v>7</v>
      </c>
      <c r="B1467" t="s">
        <v>572</v>
      </c>
      <c r="C1467">
        <v>1386</v>
      </c>
      <c r="D1467" t="s">
        <v>381</v>
      </c>
      <c r="E1467" t="s">
        <v>174</v>
      </c>
      <c r="F1467" t="s">
        <v>138</v>
      </c>
      <c r="G1467" t="s">
        <v>55</v>
      </c>
      <c r="H1467" t="s">
        <v>282</v>
      </c>
      <c r="I1467" t="s">
        <v>109</v>
      </c>
      <c r="J1467" t="s">
        <v>133</v>
      </c>
      <c r="K1467" t="s">
        <v>365</v>
      </c>
      <c r="L1467" t="s">
        <v>199</v>
      </c>
      <c r="M1467" t="s">
        <v>149</v>
      </c>
    </row>
    <row r="1468" spans="1:13" x14ac:dyDescent="0.35">
      <c r="A1468" t="s">
        <v>7</v>
      </c>
      <c r="B1468" t="s">
        <v>573</v>
      </c>
      <c r="C1468">
        <v>66</v>
      </c>
      <c r="D1468" t="s">
        <v>218</v>
      </c>
      <c r="E1468" t="s">
        <v>168</v>
      </c>
      <c r="F1468" t="s">
        <v>76</v>
      </c>
      <c r="G1468" t="s">
        <v>121</v>
      </c>
      <c r="H1468" t="s">
        <v>333</v>
      </c>
      <c r="I1468" t="s">
        <v>366</v>
      </c>
      <c r="J1468" t="s">
        <v>244</v>
      </c>
      <c r="K1468" t="s">
        <v>212</v>
      </c>
      <c r="L1468" t="s">
        <v>307</v>
      </c>
      <c r="M1468" t="s">
        <v>130</v>
      </c>
    </row>
    <row r="1469" spans="1:13" x14ac:dyDescent="0.35">
      <c r="A1469" t="s">
        <v>241</v>
      </c>
      <c r="B1469" t="s">
        <v>566</v>
      </c>
      <c r="C1469">
        <v>655</v>
      </c>
      <c r="D1469" t="s">
        <v>152</v>
      </c>
      <c r="E1469" t="s">
        <v>144</v>
      </c>
      <c r="F1469" t="s">
        <v>106</v>
      </c>
      <c r="G1469" t="s">
        <v>386</v>
      </c>
      <c r="H1469" t="s">
        <v>142</v>
      </c>
      <c r="I1469" t="s">
        <v>255</v>
      </c>
      <c r="J1469" t="s">
        <v>114</v>
      </c>
      <c r="K1469" t="s">
        <v>512</v>
      </c>
      <c r="L1469" t="s">
        <v>63</v>
      </c>
      <c r="M1469" t="s">
        <v>93</v>
      </c>
    </row>
    <row r="1470" spans="1:13" x14ac:dyDescent="0.35">
      <c r="A1470" t="s">
        <v>241</v>
      </c>
      <c r="B1470" t="s">
        <v>569</v>
      </c>
      <c r="C1470">
        <v>6237</v>
      </c>
      <c r="D1470" t="s">
        <v>253</v>
      </c>
      <c r="E1470" t="s">
        <v>348</v>
      </c>
      <c r="F1470" t="s">
        <v>75</v>
      </c>
      <c r="G1470" t="s">
        <v>221</v>
      </c>
      <c r="H1470" t="s">
        <v>58</v>
      </c>
      <c r="I1470" t="s">
        <v>176</v>
      </c>
      <c r="J1470" t="s">
        <v>280</v>
      </c>
      <c r="K1470" t="s">
        <v>273</v>
      </c>
      <c r="L1470" t="s">
        <v>204</v>
      </c>
      <c r="M1470" t="s">
        <v>100</v>
      </c>
    </row>
    <row r="1471" spans="1:13" x14ac:dyDescent="0.35">
      <c r="A1471" t="s">
        <v>241</v>
      </c>
      <c r="B1471" t="s">
        <v>570</v>
      </c>
      <c r="C1471">
        <v>783</v>
      </c>
      <c r="D1471" t="s">
        <v>238</v>
      </c>
      <c r="E1471" t="s">
        <v>182</v>
      </c>
      <c r="F1471" t="s">
        <v>105</v>
      </c>
      <c r="G1471" t="s">
        <v>99</v>
      </c>
      <c r="H1471" t="s">
        <v>114</v>
      </c>
      <c r="I1471" t="s">
        <v>216</v>
      </c>
      <c r="J1471" t="s">
        <v>97</v>
      </c>
      <c r="K1471" t="s">
        <v>728</v>
      </c>
      <c r="L1471" t="s">
        <v>57</v>
      </c>
      <c r="M1471" t="s">
        <v>93</v>
      </c>
    </row>
    <row r="1472" spans="1:13" x14ac:dyDescent="0.35">
      <c r="A1472" t="s">
        <v>241</v>
      </c>
      <c r="B1472" t="s">
        <v>571</v>
      </c>
      <c r="C1472">
        <v>425</v>
      </c>
      <c r="D1472" t="s">
        <v>428</v>
      </c>
      <c r="E1472" t="s">
        <v>248</v>
      </c>
      <c r="F1472" t="s">
        <v>130</v>
      </c>
      <c r="G1472" t="s">
        <v>135</v>
      </c>
      <c r="H1472" t="s">
        <v>88</v>
      </c>
      <c r="I1472" t="s">
        <v>226</v>
      </c>
      <c r="J1472" t="s">
        <v>157</v>
      </c>
      <c r="K1472" t="s">
        <v>459</v>
      </c>
      <c r="L1472" t="s">
        <v>119</v>
      </c>
      <c r="M1472" t="s">
        <v>80</v>
      </c>
    </row>
    <row r="1473" spans="1:13" x14ac:dyDescent="0.35">
      <c r="A1473" t="s">
        <v>241</v>
      </c>
      <c r="B1473" t="s">
        <v>572</v>
      </c>
      <c r="C1473">
        <v>4784</v>
      </c>
      <c r="D1473" t="s">
        <v>318</v>
      </c>
      <c r="E1473" t="s">
        <v>373</v>
      </c>
      <c r="F1473" t="s">
        <v>105</v>
      </c>
      <c r="G1473" t="s">
        <v>70</v>
      </c>
      <c r="H1473" t="s">
        <v>134</v>
      </c>
      <c r="I1473" t="s">
        <v>180</v>
      </c>
      <c r="J1473" t="s">
        <v>84</v>
      </c>
      <c r="K1473" t="s">
        <v>934</v>
      </c>
      <c r="L1473" t="s">
        <v>286</v>
      </c>
      <c r="M1473" t="s">
        <v>133</v>
      </c>
    </row>
    <row r="1474" spans="1:13" x14ac:dyDescent="0.35">
      <c r="A1474" t="s">
        <v>241</v>
      </c>
      <c r="B1474" t="s">
        <v>573</v>
      </c>
      <c r="C1474">
        <v>563</v>
      </c>
      <c r="D1474" t="s">
        <v>361</v>
      </c>
      <c r="E1474" t="s">
        <v>117</v>
      </c>
      <c r="F1474" t="s">
        <v>138</v>
      </c>
      <c r="G1474" t="s">
        <v>119</v>
      </c>
      <c r="H1474" t="s">
        <v>304</v>
      </c>
      <c r="I1474" t="s">
        <v>211</v>
      </c>
      <c r="J1474" t="s">
        <v>217</v>
      </c>
      <c r="K1474" t="s">
        <v>537</v>
      </c>
      <c r="L1474" t="s">
        <v>161</v>
      </c>
      <c r="M1474" t="s">
        <v>108</v>
      </c>
    </row>
    <row r="1476" spans="1:13" x14ac:dyDescent="0.35">
      <c r="A1476" t="s">
        <v>1026</v>
      </c>
    </row>
    <row r="1477" spans="1:13" x14ac:dyDescent="0.35">
      <c r="A1477" t="s">
        <v>14</v>
      </c>
      <c r="B1477" t="s">
        <v>593</v>
      </c>
      <c r="C1477" t="s">
        <v>2</v>
      </c>
      <c r="D1477" t="s">
        <v>1012</v>
      </c>
      <c r="E1477" t="s">
        <v>1013</v>
      </c>
      <c r="F1477" t="s">
        <v>1014</v>
      </c>
      <c r="G1477" t="s">
        <v>1015</v>
      </c>
      <c r="H1477" t="s">
        <v>1016</v>
      </c>
      <c r="I1477" t="s">
        <v>1017</v>
      </c>
      <c r="J1477" t="s">
        <v>48</v>
      </c>
      <c r="K1477" t="s">
        <v>1018</v>
      </c>
      <c r="L1477" t="s">
        <v>49</v>
      </c>
      <c r="M1477" t="s">
        <v>50</v>
      </c>
    </row>
    <row r="1478" spans="1:13" x14ac:dyDescent="0.35">
      <c r="A1478" t="s">
        <v>3</v>
      </c>
      <c r="B1478" t="s">
        <v>594</v>
      </c>
      <c r="C1478">
        <v>948</v>
      </c>
      <c r="D1478" t="s">
        <v>203</v>
      </c>
      <c r="E1478" t="s">
        <v>330</v>
      </c>
      <c r="F1478" t="s">
        <v>72</v>
      </c>
      <c r="G1478" t="s">
        <v>109</v>
      </c>
      <c r="H1478" t="s">
        <v>361</v>
      </c>
      <c r="I1478" t="s">
        <v>130</v>
      </c>
      <c r="J1478" t="s">
        <v>162</v>
      </c>
      <c r="K1478" t="s">
        <v>710</v>
      </c>
      <c r="L1478" t="s">
        <v>193</v>
      </c>
      <c r="M1478" t="s">
        <v>100</v>
      </c>
    </row>
    <row r="1479" spans="1:13" x14ac:dyDescent="0.35">
      <c r="A1479" t="s">
        <v>3</v>
      </c>
      <c r="B1479" t="s">
        <v>595</v>
      </c>
      <c r="C1479">
        <v>1081</v>
      </c>
      <c r="D1479" t="s">
        <v>302</v>
      </c>
      <c r="E1479" t="s">
        <v>184</v>
      </c>
      <c r="F1479" t="s">
        <v>75</v>
      </c>
      <c r="G1479" t="s">
        <v>119</v>
      </c>
      <c r="H1479" t="s">
        <v>242</v>
      </c>
      <c r="I1479" t="s">
        <v>62</v>
      </c>
      <c r="J1479" t="s">
        <v>113</v>
      </c>
      <c r="K1479" t="s">
        <v>556</v>
      </c>
      <c r="L1479" t="s">
        <v>92</v>
      </c>
      <c r="M1479" t="s">
        <v>62</v>
      </c>
    </row>
    <row r="1480" spans="1:13" x14ac:dyDescent="0.35">
      <c r="A1480" t="s">
        <v>4</v>
      </c>
      <c r="B1480" t="s">
        <v>594</v>
      </c>
      <c r="C1480">
        <v>1727</v>
      </c>
      <c r="D1480" t="s">
        <v>294</v>
      </c>
      <c r="E1480" t="s">
        <v>203</v>
      </c>
      <c r="F1480" t="s">
        <v>76</v>
      </c>
      <c r="G1480" t="s">
        <v>72</v>
      </c>
      <c r="H1480" t="s">
        <v>100</v>
      </c>
      <c r="I1480" t="s">
        <v>180</v>
      </c>
      <c r="J1480" t="s">
        <v>65</v>
      </c>
      <c r="K1480" t="s">
        <v>625</v>
      </c>
      <c r="L1480" t="s">
        <v>86</v>
      </c>
      <c r="M1480" t="s">
        <v>107</v>
      </c>
    </row>
    <row r="1481" spans="1:13" x14ac:dyDescent="0.35">
      <c r="A1481" t="s">
        <v>4</v>
      </c>
      <c r="B1481" t="s">
        <v>595</v>
      </c>
      <c r="C1481">
        <v>1547</v>
      </c>
      <c r="D1481" t="s">
        <v>174</v>
      </c>
      <c r="E1481" t="s">
        <v>195</v>
      </c>
      <c r="F1481" t="s">
        <v>150</v>
      </c>
      <c r="G1481" t="s">
        <v>309</v>
      </c>
      <c r="H1481" t="s">
        <v>314</v>
      </c>
      <c r="I1481" t="s">
        <v>204</v>
      </c>
      <c r="J1481" t="s">
        <v>366</v>
      </c>
      <c r="K1481" t="s">
        <v>480</v>
      </c>
      <c r="L1481" t="s">
        <v>88</v>
      </c>
      <c r="M1481" t="s">
        <v>105</v>
      </c>
    </row>
    <row r="1482" spans="1:13" x14ac:dyDescent="0.35">
      <c r="A1482" t="s">
        <v>5</v>
      </c>
      <c r="B1482" t="s">
        <v>594</v>
      </c>
      <c r="C1482">
        <v>1277</v>
      </c>
      <c r="D1482" t="s">
        <v>588</v>
      </c>
      <c r="E1482" t="s">
        <v>748</v>
      </c>
      <c r="F1482" t="s">
        <v>81</v>
      </c>
      <c r="G1482" t="s">
        <v>202</v>
      </c>
      <c r="H1482" t="s">
        <v>96</v>
      </c>
      <c r="I1482" t="s">
        <v>175</v>
      </c>
      <c r="J1482" t="s">
        <v>442</v>
      </c>
      <c r="K1482" t="s">
        <v>561</v>
      </c>
      <c r="L1482" t="s">
        <v>149</v>
      </c>
      <c r="M1482" t="s">
        <v>75</v>
      </c>
    </row>
    <row r="1483" spans="1:13" x14ac:dyDescent="0.35">
      <c r="A1483" t="s">
        <v>5</v>
      </c>
      <c r="B1483" t="s">
        <v>595</v>
      </c>
      <c r="C1483">
        <v>2189</v>
      </c>
      <c r="D1483" t="s">
        <v>98</v>
      </c>
      <c r="E1483" t="s">
        <v>171</v>
      </c>
      <c r="F1483" t="s">
        <v>78</v>
      </c>
      <c r="G1483" t="s">
        <v>87</v>
      </c>
      <c r="H1483" t="s">
        <v>198</v>
      </c>
      <c r="I1483" t="s">
        <v>93</v>
      </c>
      <c r="J1483" t="s">
        <v>149</v>
      </c>
      <c r="K1483" t="s">
        <v>660</v>
      </c>
      <c r="L1483" t="s">
        <v>194</v>
      </c>
      <c r="M1483" t="s">
        <v>57</v>
      </c>
    </row>
    <row r="1484" spans="1:13" x14ac:dyDescent="0.35">
      <c r="A1484" t="s">
        <v>6</v>
      </c>
      <c r="B1484" t="s">
        <v>594</v>
      </c>
      <c r="C1484">
        <v>522</v>
      </c>
      <c r="D1484" t="s">
        <v>90</v>
      </c>
      <c r="E1484" t="s">
        <v>418</v>
      </c>
      <c r="F1484" t="s">
        <v>175</v>
      </c>
      <c r="G1484" t="s">
        <v>114</v>
      </c>
      <c r="H1484" t="s">
        <v>366</v>
      </c>
      <c r="I1484" t="s">
        <v>145</v>
      </c>
      <c r="J1484" t="s">
        <v>165</v>
      </c>
      <c r="K1484" t="s">
        <v>549</v>
      </c>
      <c r="L1484" t="s">
        <v>74</v>
      </c>
      <c r="M1484" t="s">
        <v>106</v>
      </c>
    </row>
    <row r="1485" spans="1:13" x14ac:dyDescent="0.35">
      <c r="A1485" t="s">
        <v>6</v>
      </c>
      <c r="B1485" t="s">
        <v>595</v>
      </c>
      <c r="C1485">
        <v>910</v>
      </c>
      <c r="D1485" t="s">
        <v>238</v>
      </c>
      <c r="E1485" t="s">
        <v>291</v>
      </c>
      <c r="F1485" t="s">
        <v>72</v>
      </c>
      <c r="G1485" t="s">
        <v>89</v>
      </c>
      <c r="H1485" t="s">
        <v>92</v>
      </c>
      <c r="I1485" t="s">
        <v>188</v>
      </c>
      <c r="J1485" t="s">
        <v>112</v>
      </c>
      <c r="K1485" t="s">
        <v>676</v>
      </c>
      <c r="L1485" t="s">
        <v>194</v>
      </c>
      <c r="M1485" t="s">
        <v>103</v>
      </c>
    </row>
    <row r="1486" spans="1:13" x14ac:dyDescent="0.35">
      <c r="A1486" t="s">
        <v>7</v>
      </c>
      <c r="B1486" t="s">
        <v>594</v>
      </c>
      <c r="C1486">
        <v>1602</v>
      </c>
      <c r="D1486" t="s">
        <v>476</v>
      </c>
      <c r="E1486" t="s">
        <v>429</v>
      </c>
      <c r="F1486" t="s">
        <v>75</v>
      </c>
      <c r="G1486" t="s">
        <v>173</v>
      </c>
      <c r="H1486" t="s">
        <v>116</v>
      </c>
      <c r="I1486" t="s">
        <v>209</v>
      </c>
      <c r="J1486" t="s">
        <v>104</v>
      </c>
      <c r="K1486" t="s">
        <v>748</v>
      </c>
      <c r="L1486" t="s">
        <v>326</v>
      </c>
      <c r="M1486" t="s">
        <v>81</v>
      </c>
    </row>
    <row r="1487" spans="1:13" x14ac:dyDescent="0.35">
      <c r="A1487" t="s">
        <v>7</v>
      </c>
      <c r="B1487" t="s">
        <v>595</v>
      </c>
      <c r="C1487">
        <v>1644</v>
      </c>
      <c r="D1487" t="s">
        <v>272</v>
      </c>
      <c r="E1487" t="s">
        <v>222</v>
      </c>
      <c r="F1487" t="s">
        <v>78</v>
      </c>
      <c r="G1487" t="s">
        <v>175</v>
      </c>
      <c r="H1487" t="s">
        <v>250</v>
      </c>
      <c r="I1487" t="s">
        <v>146</v>
      </c>
      <c r="J1487" t="s">
        <v>70</v>
      </c>
      <c r="K1487" t="s">
        <v>190</v>
      </c>
      <c r="L1487" t="s">
        <v>135</v>
      </c>
      <c r="M1487" t="s">
        <v>104</v>
      </c>
    </row>
    <row r="1488" spans="1:13" x14ac:dyDescent="0.35">
      <c r="A1488" t="s">
        <v>241</v>
      </c>
      <c r="B1488" t="s">
        <v>594</v>
      </c>
      <c r="C1488">
        <v>6076</v>
      </c>
      <c r="D1488" t="s">
        <v>319</v>
      </c>
      <c r="E1488" t="s">
        <v>140</v>
      </c>
      <c r="F1488" t="s">
        <v>105</v>
      </c>
      <c r="G1488" t="s">
        <v>84</v>
      </c>
      <c r="H1488" t="s">
        <v>225</v>
      </c>
      <c r="I1488" t="s">
        <v>204</v>
      </c>
      <c r="J1488" t="s">
        <v>181</v>
      </c>
      <c r="K1488" t="s">
        <v>490</v>
      </c>
      <c r="L1488" t="s">
        <v>114</v>
      </c>
      <c r="M1488" t="s">
        <v>94</v>
      </c>
    </row>
    <row r="1489" spans="1:33" x14ac:dyDescent="0.35">
      <c r="A1489" t="s">
        <v>241</v>
      </c>
      <c r="B1489" t="s">
        <v>595</v>
      </c>
      <c r="C1489">
        <v>7371</v>
      </c>
      <c r="D1489" t="s">
        <v>318</v>
      </c>
      <c r="E1489" t="s">
        <v>344</v>
      </c>
      <c r="F1489" t="s">
        <v>94</v>
      </c>
      <c r="G1489" t="s">
        <v>240</v>
      </c>
      <c r="H1489" t="s">
        <v>255</v>
      </c>
      <c r="I1489" t="s">
        <v>119</v>
      </c>
      <c r="J1489" t="s">
        <v>217</v>
      </c>
      <c r="K1489" t="s">
        <v>677</v>
      </c>
      <c r="L1489" t="s">
        <v>314</v>
      </c>
      <c r="M1489" t="s">
        <v>104</v>
      </c>
    </row>
    <row r="1491" spans="1:33" x14ac:dyDescent="0.35">
      <c r="A1491" t="s">
        <v>1027</v>
      </c>
    </row>
    <row r="1492" spans="1:33" x14ac:dyDescent="0.35">
      <c r="A1492" t="s">
        <v>14</v>
      </c>
      <c r="B1492" t="s">
        <v>2</v>
      </c>
      <c r="C1492" t="s">
        <v>1012</v>
      </c>
      <c r="D1492" t="s">
        <v>1013</v>
      </c>
      <c r="E1492" t="s">
        <v>1014</v>
      </c>
      <c r="F1492" t="s">
        <v>1015</v>
      </c>
      <c r="G1492" t="s">
        <v>1016</v>
      </c>
      <c r="H1492" t="s">
        <v>1017</v>
      </c>
      <c r="I1492" t="s">
        <v>48</v>
      </c>
      <c r="J1492" t="s">
        <v>1018</v>
      </c>
      <c r="K1492" t="s">
        <v>49</v>
      </c>
      <c r="L1492" t="s">
        <v>50</v>
      </c>
    </row>
    <row r="1493" spans="1:33" x14ac:dyDescent="0.35">
      <c r="A1493" t="s">
        <v>3</v>
      </c>
      <c r="B1493">
        <v>2029</v>
      </c>
      <c r="C1493" t="s">
        <v>174</v>
      </c>
      <c r="D1493" t="s">
        <v>294</v>
      </c>
      <c r="E1493" t="s">
        <v>78</v>
      </c>
      <c r="F1493" t="s">
        <v>109</v>
      </c>
      <c r="G1493" t="s">
        <v>233</v>
      </c>
      <c r="H1493" t="s">
        <v>173</v>
      </c>
      <c r="I1493" t="s">
        <v>213</v>
      </c>
      <c r="J1493" t="s">
        <v>54</v>
      </c>
      <c r="K1493" t="s">
        <v>231</v>
      </c>
      <c r="L1493" t="s">
        <v>133</v>
      </c>
    </row>
    <row r="1494" spans="1:33" x14ac:dyDescent="0.35">
      <c r="A1494" t="s">
        <v>4</v>
      </c>
      <c r="B1494">
        <v>3274</v>
      </c>
      <c r="C1494" t="s">
        <v>291</v>
      </c>
      <c r="D1494" t="s">
        <v>10</v>
      </c>
      <c r="E1494" t="s">
        <v>79</v>
      </c>
      <c r="F1494" t="s">
        <v>161</v>
      </c>
      <c r="G1494" t="s">
        <v>216</v>
      </c>
      <c r="H1494" t="s">
        <v>355</v>
      </c>
      <c r="I1494" t="s">
        <v>280</v>
      </c>
      <c r="J1494" t="s">
        <v>697</v>
      </c>
      <c r="K1494" t="s">
        <v>65</v>
      </c>
      <c r="L1494" t="s">
        <v>150</v>
      </c>
    </row>
    <row r="1495" spans="1:33" x14ac:dyDescent="0.35">
      <c r="A1495" t="s">
        <v>5</v>
      </c>
      <c r="B1495">
        <v>3466</v>
      </c>
      <c r="C1495" t="s">
        <v>9</v>
      </c>
      <c r="D1495" t="s">
        <v>10</v>
      </c>
      <c r="E1495" t="s">
        <v>78</v>
      </c>
      <c r="F1495" t="s">
        <v>204</v>
      </c>
      <c r="G1495" t="s">
        <v>104</v>
      </c>
      <c r="H1495" t="s">
        <v>151</v>
      </c>
      <c r="I1495" t="s">
        <v>194</v>
      </c>
      <c r="J1495" t="s">
        <v>155</v>
      </c>
      <c r="K1495" t="s">
        <v>96</v>
      </c>
      <c r="L1495" t="s">
        <v>149</v>
      </c>
    </row>
    <row r="1496" spans="1:33" x14ac:dyDescent="0.35">
      <c r="A1496" t="s">
        <v>6</v>
      </c>
      <c r="B1496">
        <v>1432</v>
      </c>
      <c r="C1496" t="s">
        <v>120</v>
      </c>
      <c r="D1496" t="s">
        <v>203</v>
      </c>
      <c r="E1496" t="s">
        <v>142</v>
      </c>
      <c r="F1496" t="s">
        <v>204</v>
      </c>
      <c r="G1496" t="s">
        <v>132</v>
      </c>
      <c r="H1496" t="s">
        <v>286</v>
      </c>
      <c r="I1496" t="s">
        <v>231</v>
      </c>
      <c r="J1496" t="s">
        <v>598</v>
      </c>
      <c r="K1496" t="s">
        <v>62</v>
      </c>
      <c r="L1496" t="s">
        <v>151</v>
      </c>
    </row>
    <row r="1497" spans="1:33" x14ac:dyDescent="0.35">
      <c r="A1497" t="s">
        <v>7</v>
      </c>
      <c r="B1497">
        <v>3246</v>
      </c>
      <c r="C1497" t="s">
        <v>214</v>
      </c>
      <c r="D1497" t="s">
        <v>494</v>
      </c>
      <c r="E1497" t="s">
        <v>94</v>
      </c>
      <c r="F1497" t="s">
        <v>65</v>
      </c>
      <c r="G1497" t="s">
        <v>199</v>
      </c>
      <c r="H1497" t="s">
        <v>188</v>
      </c>
      <c r="I1497" t="s">
        <v>149</v>
      </c>
      <c r="J1497" t="s">
        <v>383</v>
      </c>
      <c r="K1497" t="s">
        <v>367</v>
      </c>
      <c r="L1497" t="s">
        <v>74</v>
      </c>
    </row>
    <row r="1498" spans="1:33" x14ac:dyDescent="0.35">
      <c r="A1498" t="s">
        <v>241</v>
      </c>
      <c r="B1498">
        <v>13447</v>
      </c>
      <c r="C1498" t="s">
        <v>494</v>
      </c>
      <c r="D1498" t="s">
        <v>413</v>
      </c>
      <c r="E1498" t="s">
        <v>78</v>
      </c>
      <c r="F1498" t="s">
        <v>121</v>
      </c>
      <c r="G1498" t="s">
        <v>255</v>
      </c>
      <c r="H1498" t="s">
        <v>211</v>
      </c>
      <c r="I1498" t="s">
        <v>264</v>
      </c>
      <c r="J1498" t="s">
        <v>411</v>
      </c>
      <c r="K1498" t="s">
        <v>204</v>
      </c>
      <c r="L1498" t="s">
        <v>74</v>
      </c>
    </row>
    <row r="1500" spans="1:33" x14ac:dyDescent="0.35">
      <c r="A1500" t="s">
        <v>1028</v>
      </c>
    </row>
    <row r="1501" spans="1:33" x14ac:dyDescent="0.35">
      <c r="A1501" t="s">
        <v>14</v>
      </c>
      <c r="B1501" t="s">
        <v>15</v>
      </c>
      <c r="C1501" t="s">
        <v>2</v>
      </c>
      <c r="D1501" t="s">
        <v>51</v>
      </c>
      <c r="E1501" t="s">
        <v>1029</v>
      </c>
      <c r="F1501" t="s">
        <v>1030</v>
      </c>
      <c r="G1501" t="s">
        <v>1031</v>
      </c>
      <c r="H1501" t="s">
        <v>1032</v>
      </c>
      <c r="I1501" t="s">
        <v>1033</v>
      </c>
      <c r="J1501" t="s">
        <v>1034</v>
      </c>
      <c r="K1501" t="s">
        <v>1035</v>
      </c>
      <c r="L1501" t="s">
        <v>1036</v>
      </c>
      <c r="M1501" t="s">
        <v>1037</v>
      </c>
      <c r="N1501" t="s">
        <v>1038</v>
      </c>
      <c r="O1501" t="s">
        <v>1039</v>
      </c>
      <c r="P1501" t="s">
        <v>1040</v>
      </c>
      <c r="Q1501" t="s">
        <v>1041</v>
      </c>
      <c r="R1501" t="s">
        <v>1042</v>
      </c>
      <c r="S1501" t="s">
        <v>1043</v>
      </c>
      <c r="T1501" t="s">
        <v>1044</v>
      </c>
      <c r="U1501" t="s">
        <v>1045</v>
      </c>
      <c r="V1501" t="s">
        <v>1046</v>
      </c>
      <c r="W1501" t="s">
        <v>1047</v>
      </c>
      <c r="X1501" t="s">
        <v>1048</v>
      </c>
      <c r="Y1501" t="s">
        <v>1049</v>
      </c>
      <c r="Z1501" t="s">
        <v>1050</v>
      </c>
      <c r="AA1501" t="s">
        <v>1051</v>
      </c>
      <c r="AB1501" t="s">
        <v>1052</v>
      </c>
      <c r="AC1501" t="s">
        <v>1053</v>
      </c>
      <c r="AD1501" t="s">
        <v>1054</v>
      </c>
      <c r="AE1501" t="s">
        <v>1055</v>
      </c>
      <c r="AF1501" t="s">
        <v>48</v>
      </c>
      <c r="AG1501" t="s">
        <v>50</v>
      </c>
    </row>
    <row r="1502" spans="1:33" x14ac:dyDescent="0.35">
      <c r="A1502" t="s">
        <v>3</v>
      </c>
      <c r="B1502" t="s">
        <v>52</v>
      </c>
      <c r="C1502">
        <v>445</v>
      </c>
      <c r="D1502" t="s">
        <v>408</v>
      </c>
      <c r="E1502" t="s">
        <v>97</v>
      </c>
      <c r="F1502" t="s">
        <v>204</v>
      </c>
      <c r="G1502" t="s">
        <v>86</v>
      </c>
      <c r="H1502" t="s">
        <v>65</v>
      </c>
      <c r="I1502" t="s">
        <v>152</v>
      </c>
      <c r="J1502" t="s">
        <v>57</v>
      </c>
      <c r="K1502" t="s">
        <v>131</v>
      </c>
      <c r="L1502" t="s">
        <v>186</v>
      </c>
      <c r="M1502" t="s">
        <v>103</v>
      </c>
      <c r="N1502" t="s">
        <v>137</v>
      </c>
      <c r="O1502" t="s">
        <v>372</v>
      </c>
      <c r="P1502" t="s">
        <v>188</v>
      </c>
      <c r="Q1502" t="s">
        <v>76</v>
      </c>
      <c r="R1502" t="s">
        <v>105</v>
      </c>
      <c r="S1502" t="s">
        <v>73</v>
      </c>
      <c r="T1502" t="s">
        <v>73</v>
      </c>
      <c r="U1502" t="s">
        <v>76</v>
      </c>
      <c r="V1502" t="s">
        <v>78</v>
      </c>
      <c r="W1502" t="s">
        <v>133</v>
      </c>
      <c r="X1502" t="s">
        <v>71</v>
      </c>
      <c r="Y1502" t="s">
        <v>118</v>
      </c>
      <c r="Z1502" t="s">
        <v>150</v>
      </c>
      <c r="AA1502" t="s">
        <v>442</v>
      </c>
      <c r="AB1502" t="s">
        <v>77</v>
      </c>
      <c r="AC1502" t="s">
        <v>73</v>
      </c>
      <c r="AD1502" t="s">
        <v>73</v>
      </c>
      <c r="AE1502" t="s">
        <v>79</v>
      </c>
      <c r="AF1502" t="s">
        <v>73</v>
      </c>
      <c r="AG1502" t="s">
        <v>194</v>
      </c>
    </row>
    <row r="1503" spans="1:33" x14ac:dyDescent="0.35">
      <c r="A1503" t="s">
        <v>3</v>
      </c>
      <c r="B1503" t="s">
        <v>83</v>
      </c>
      <c r="C1503">
        <v>1443</v>
      </c>
      <c r="D1503" t="s">
        <v>390</v>
      </c>
      <c r="E1503" t="s">
        <v>112</v>
      </c>
      <c r="F1503" t="s">
        <v>208</v>
      </c>
      <c r="G1503" t="s">
        <v>216</v>
      </c>
      <c r="H1503" t="s">
        <v>280</v>
      </c>
      <c r="I1503" t="s">
        <v>493</v>
      </c>
      <c r="J1503" t="s">
        <v>56</v>
      </c>
      <c r="K1503" t="s">
        <v>225</v>
      </c>
      <c r="L1503" t="s">
        <v>107</v>
      </c>
      <c r="M1503" t="s">
        <v>108</v>
      </c>
      <c r="N1503" t="s">
        <v>142</v>
      </c>
      <c r="O1503" t="s">
        <v>89</v>
      </c>
      <c r="P1503" t="s">
        <v>175</v>
      </c>
      <c r="Q1503" t="s">
        <v>76</v>
      </c>
      <c r="R1503" t="s">
        <v>150</v>
      </c>
      <c r="S1503" t="s">
        <v>76</v>
      </c>
      <c r="T1503" t="s">
        <v>77</v>
      </c>
      <c r="U1503" t="s">
        <v>68</v>
      </c>
      <c r="V1503" t="s">
        <v>68</v>
      </c>
      <c r="W1503" t="s">
        <v>163</v>
      </c>
      <c r="X1503" t="s">
        <v>62</v>
      </c>
      <c r="Y1503" t="s">
        <v>278</v>
      </c>
      <c r="Z1503" t="s">
        <v>71</v>
      </c>
      <c r="AA1503" t="s">
        <v>188</v>
      </c>
      <c r="AB1503" t="s">
        <v>76</v>
      </c>
      <c r="AC1503" t="s">
        <v>76</v>
      </c>
      <c r="AD1503" t="s">
        <v>107</v>
      </c>
      <c r="AE1503" t="s">
        <v>73</v>
      </c>
      <c r="AF1503" t="s">
        <v>75</v>
      </c>
      <c r="AG1503" t="s">
        <v>108</v>
      </c>
    </row>
    <row r="1504" spans="1:33" x14ac:dyDescent="0.35">
      <c r="A1504" t="s">
        <v>3</v>
      </c>
      <c r="B1504" t="s">
        <v>50</v>
      </c>
      <c r="C1504">
        <v>141</v>
      </c>
      <c r="D1504" t="s">
        <v>649</v>
      </c>
      <c r="E1504" t="s">
        <v>240</v>
      </c>
      <c r="F1504" t="s">
        <v>208</v>
      </c>
      <c r="G1504" t="s">
        <v>179</v>
      </c>
      <c r="H1504" t="s">
        <v>355</v>
      </c>
      <c r="I1504" t="s">
        <v>291</v>
      </c>
      <c r="J1504" t="s">
        <v>278</v>
      </c>
      <c r="K1504" t="s">
        <v>220</v>
      </c>
      <c r="L1504" t="s">
        <v>71</v>
      </c>
      <c r="M1504" t="s">
        <v>65</v>
      </c>
      <c r="N1504" t="s">
        <v>67</v>
      </c>
      <c r="O1504" t="s">
        <v>260</v>
      </c>
      <c r="P1504" t="s">
        <v>57</v>
      </c>
      <c r="Q1504" t="s">
        <v>79</v>
      </c>
      <c r="R1504" t="s">
        <v>77</v>
      </c>
      <c r="S1504" t="s">
        <v>79</v>
      </c>
      <c r="T1504" t="s">
        <v>76</v>
      </c>
      <c r="U1504" t="s">
        <v>76</v>
      </c>
      <c r="V1504" t="s">
        <v>75</v>
      </c>
      <c r="W1504" t="s">
        <v>86</v>
      </c>
      <c r="X1504" t="s">
        <v>240</v>
      </c>
      <c r="Y1504" t="s">
        <v>58</v>
      </c>
      <c r="Z1504" t="s">
        <v>71</v>
      </c>
      <c r="AA1504" t="s">
        <v>88</v>
      </c>
      <c r="AB1504" t="s">
        <v>76</v>
      </c>
      <c r="AC1504" t="s">
        <v>76</v>
      </c>
      <c r="AD1504" t="s">
        <v>76</v>
      </c>
      <c r="AE1504" t="s">
        <v>106</v>
      </c>
      <c r="AF1504" t="s">
        <v>76</v>
      </c>
      <c r="AG1504" t="s">
        <v>93</v>
      </c>
    </row>
    <row r="1505" spans="1:33" x14ac:dyDescent="0.35">
      <c r="A1505" t="s">
        <v>4</v>
      </c>
      <c r="B1505" t="s">
        <v>52</v>
      </c>
      <c r="C1505">
        <v>841</v>
      </c>
      <c r="D1505" t="s">
        <v>391</v>
      </c>
      <c r="E1505" t="s">
        <v>175</v>
      </c>
      <c r="F1505" t="s">
        <v>162</v>
      </c>
      <c r="G1505" t="s">
        <v>106</v>
      </c>
      <c r="H1505" t="s">
        <v>286</v>
      </c>
      <c r="I1505" t="s">
        <v>147</v>
      </c>
      <c r="J1505" t="s">
        <v>104</v>
      </c>
      <c r="K1505" t="s">
        <v>127</v>
      </c>
      <c r="L1505" t="s">
        <v>105</v>
      </c>
      <c r="M1505" t="s">
        <v>74</v>
      </c>
      <c r="N1505" t="s">
        <v>137</v>
      </c>
      <c r="O1505" t="s">
        <v>217</v>
      </c>
      <c r="P1505" t="s">
        <v>226</v>
      </c>
      <c r="Q1505" t="s">
        <v>73</v>
      </c>
      <c r="R1505" t="s">
        <v>94</v>
      </c>
      <c r="S1505" t="s">
        <v>76</v>
      </c>
      <c r="T1505" t="s">
        <v>76</v>
      </c>
      <c r="U1505" t="s">
        <v>76</v>
      </c>
      <c r="V1505" t="s">
        <v>79</v>
      </c>
      <c r="W1505" t="s">
        <v>225</v>
      </c>
      <c r="X1505" t="s">
        <v>163</v>
      </c>
      <c r="Y1505" t="s">
        <v>320</v>
      </c>
      <c r="Z1505" t="s">
        <v>76</v>
      </c>
      <c r="AA1505" t="s">
        <v>146</v>
      </c>
      <c r="AB1505" t="s">
        <v>79</v>
      </c>
      <c r="AC1505" t="s">
        <v>107</v>
      </c>
      <c r="AD1505" t="s">
        <v>76</v>
      </c>
      <c r="AE1505" t="s">
        <v>68</v>
      </c>
      <c r="AF1505" t="s">
        <v>186</v>
      </c>
      <c r="AG1505" t="s">
        <v>175</v>
      </c>
    </row>
    <row r="1506" spans="1:33" x14ac:dyDescent="0.35">
      <c r="A1506" t="s">
        <v>4</v>
      </c>
      <c r="B1506" t="s">
        <v>83</v>
      </c>
      <c r="C1506">
        <v>2175</v>
      </c>
      <c r="D1506" t="s">
        <v>603</v>
      </c>
      <c r="E1506" t="s">
        <v>136</v>
      </c>
      <c r="F1506" t="s">
        <v>114</v>
      </c>
      <c r="G1506" t="s">
        <v>194</v>
      </c>
      <c r="H1506" t="s">
        <v>58</v>
      </c>
      <c r="I1506" t="s">
        <v>159</v>
      </c>
      <c r="J1506" t="s">
        <v>104</v>
      </c>
      <c r="K1506" t="s">
        <v>220</v>
      </c>
      <c r="L1506" t="s">
        <v>75</v>
      </c>
      <c r="M1506" t="s">
        <v>80</v>
      </c>
      <c r="N1506" t="s">
        <v>173</v>
      </c>
      <c r="O1506" t="s">
        <v>119</v>
      </c>
      <c r="P1506" t="s">
        <v>103</v>
      </c>
      <c r="Q1506" t="s">
        <v>73</v>
      </c>
      <c r="R1506" t="s">
        <v>68</v>
      </c>
      <c r="S1506" t="s">
        <v>76</v>
      </c>
      <c r="T1506" t="s">
        <v>150</v>
      </c>
      <c r="U1506" t="s">
        <v>73</v>
      </c>
      <c r="V1506" t="s">
        <v>81</v>
      </c>
      <c r="W1506" t="s">
        <v>109</v>
      </c>
      <c r="X1506" t="s">
        <v>151</v>
      </c>
      <c r="Y1506" t="s">
        <v>164</v>
      </c>
      <c r="Z1506" t="s">
        <v>75</v>
      </c>
      <c r="AA1506" t="s">
        <v>89</v>
      </c>
      <c r="AB1506" t="s">
        <v>107</v>
      </c>
      <c r="AC1506" t="s">
        <v>76</v>
      </c>
      <c r="AD1506" t="s">
        <v>76</v>
      </c>
      <c r="AE1506" t="s">
        <v>71</v>
      </c>
      <c r="AF1506" t="s">
        <v>138</v>
      </c>
      <c r="AG1506" t="s">
        <v>86</v>
      </c>
    </row>
    <row r="1507" spans="1:33" x14ac:dyDescent="0.35">
      <c r="A1507" t="s">
        <v>4</v>
      </c>
      <c r="B1507" t="s">
        <v>50</v>
      </c>
      <c r="C1507">
        <v>260</v>
      </c>
      <c r="D1507" t="s">
        <v>332</v>
      </c>
      <c r="E1507" t="s">
        <v>101</v>
      </c>
      <c r="F1507" t="s">
        <v>74</v>
      </c>
      <c r="G1507" t="s">
        <v>106</v>
      </c>
      <c r="H1507" t="s">
        <v>229</v>
      </c>
      <c r="I1507" t="s">
        <v>256</v>
      </c>
      <c r="J1507" t="s">
        <v>179</v>
      </c>
      <c r="K1507" t="s">
        <v>222</v>
      </c>
      <c r="L1507" t="s">
        <v>71</v>
      </c>
      <c r="M1507" t="s">
        <v>55</v>
      </c>
      <c r="N1507" t="s">
        <v>198</v>
      </c>
      <c r="O1507" t="s">
        <v>103</v>
      </c>
      <c r="P1507" t="s">
        <v>381</v>
      </c>
      <c r="Q1507" t="s">
        <v>73</v>
      </c>
      <c r="R1507" t="s">
        <v>76</v>
      </c>
      <c r="S1507" t="s">
        <v>76</v>
      </c>
      <c r="T1507" t="s">
        <v>76</v>
      </c>
      <c r="U1507" t="s">
        <v>76</v>
      </c>
      <c r="V1507" t="s">
        <v>76</v>
      </c>
      <c r="W1507" t="s">
        <v>78</v>
      </c>
      <c r="X1507" t="s">
        <v>198</v>
      </c>
      <c r="Y1507" t="s">
        <v>204</v>
      </c>
      <c r="Z1507" t="s">
        <v>71</v>
      </c>
      <c r="AA1507" t="s">
        <v>367</v>
      </c>
      <c r="AB1507" t="s">
        <v>76</v>
      </c>
      <c r="AC1507" t="s">
        <v>76</v>
      </c>
      <c r="AD1507" t="s">
        <v>76</v>
      </c>
      <c r="AE1507" t="s">
        <v>107</v>
      </c>
      <c r="AF1507" t="s">
        <v>77</v>
      </c>
      <c r="AG1507" t="s">
        <v>175</v>
      </c>
    </row>
    <row r="1508" spans="1:33" x14ac:dyDescent="0.35">
      <c r="A1508" t="s">
        <v>5</v>
      </c>
      <c r="B1508" t="s">
        <v>52</v>
      </c>
      <c r="C1508">
        <v>965</v>
      </c>
      <c r="D1508" t="s">
        <v>232</v>
      </c>
      <c r="E1508" t="s">
        <v>221</v>
      </c>
      <c r="F1508" t="s">
        <v>240</v>
      </c>
      <c r="G1508" t="s">
        <v>100</v>
      </c>
      <c r="H1508" t="s">
        <v>264</v>
      </c>
      <c r="I1508" t="s">
        <v>306</v>
      </c>
      <c r="J1508" t="s">
        <v>74</v>
      </c>
      <c r="K1508" t="s">
        <v>336</v>
      </c>
      <c r="L1508" t="s">
        <v>130</v>
      </c>
      <c r="M1508" t="s">
        <v>108</v>
      </c>
      <c r="N1508" t="s">
        <v>164</v>
      </c>
      <c r="O1508" t="s">
        <v>109</v>
      </c>
      <c r="P1508" t="s">
        <v>129</v>
      </c>
      <c r="Q1508" t="s">
        <v>76</v>
      </c>
      <c r="R1508" t="s">
        <v>55</v>
      </c>
      <c r="S1508" t="s">
        <v>76</v>
      </c>
      <c r="T1508" t="s">
        <v>73</v>
      </c>
      <c r="U1508" t="s">
        <v>73</v>
      </c>
      <c r="V1508" t="s">
        <v>105</v>
      </c>
      <c r="W1508" t="s">
        <v>249</v>
      </c>
      <c r="X1508" t="s">
        <v>78</v>
      </c>
      <c r="Y1508" t="s">
        <v>193</v>
      </c>
      <c r="Z1508" t="s">
        <v>79</v>
      </c>
      <c r="AA1508" t="s">
        <v>177</v>
      </c>
      <c r="AB1508" t="s">
        <v>73</v>
      </c>
      <c r="AC1508" t="s">
        <v>73</v>
      </c>
      <c r="AD1508" t="s">
        <v>76</v>
      </c>
      <c r="AE1508" t="s">
        <v>107</v>
      </c>
      <c r="AF1508" t="s">
        <v>79</v>
      </c>
      <c r="AG1508" t="s">
        <v>88</v>
      </c>
    </row>
    <row r="1509" spans="1:33" x14ac:dyDescent="0.35">
      <c r="A1509" t="s">
        <v>5</v>
      </c>
      <c r="B1509" t="s">
        <v>83</v>
      </c>
      <c r="C1509">
        <v>2264</v>
      </c>
      <c r="D1509" t="s">
        <v>911</v>
      </c>
      <c r="E1509" t="s">
        <v>305</v>
      </c>
      <c r="F1509" t="s">
        <v>213</v>
      </c>
      <c r="G1509" t="s">
        <v>186</v>
      </c>
      <c r="H1509" t="s">
        <v>173</v>
      </c>
      <c r="I1509" t="s">
        <v>182</v>
      </c>
      <c r="J1509" t="s">
        <v>62</v>
      </c>
      <c r="K1509" t="s">
        <v>205</v>
      </c>
      <c r="L1509" t="s">
        <v>78</v>
      </c>
      <c r="M1509" t="s">
        <v>63</v>
      </c>
      <c r="N1509" t="s">
        <v>86</v>
      </c>
      <c r="O1509" t="s">
        <v>149</v>
      </c>
      <c r="P1509" t="s">
        <v>175</v>
      </c>
      <c r="Q1509" t="s">
        <v>107</v>
      </c>
      <c r="R1509" t="s">
        <v>106</v>
      </c>
      <c r="S1509" t="s">
        <v>76</v>
      </c>
      <c r="T1509" t="s">
        <v>77</v>
      </c>
      <c r="U1509" t="s">
        <v>77</v>
      </c>
      <c r="V1509" t="s">
        <v>78</v>
      </c>
      <c r="W1509" t="s">
        <v>84</v>
      </c>
      <c r="X1509" t="s">
        <v>138</v>
      </c>
      <c r="Y1509" t="s">
        <v>97</v>
      </c>
      <c r="Z1509" t="s">
        <v>79</v>
      </c>
      <c r="AA1509" t="s">
        <v>244</v>
      </c>
      <c r="AB1509" t="s">
        <v>76</v>
      </c>
      <c r="AC1509" t="s">
        <v>76</v>
      </c>
      <c r="AD1509" t="s">
        <v>107</v>
      </c>
      <c r="AE1509" t="s">
        <v>76</v>
      </c>
      <c r="AF1509" t="s">
        <v>106</v>
      </c>
      <c r="AG1509" t="s">
        <v>96</v>
      </c>
    </row>
    <row r="1510" spans="1:33" x14ac:dyDescent="0.35">
      <c r="A1510" t="s">
        <v>5</v>
      </c>
      <c r="B1510" t="s">
        <v>50</v>
      </c>
      <c r="C1510">
        <v>237</v>
      </c>
      <c r="D1510" t="s">
        <v>557</v>
      </c>
      <c r="E1510" t="s">
        <v>372</v>
      </c>
      <c r="F1510" t="s">
        <v>114</v>
      </c>
      <c r="G1510" t="s">
        <v>89</v>
      </c>
      <c r="H1510" t="s">
        <v>133</v>
      </c>
      <c r="I1510" t="s">
        <v>214</v>
      </c>
      <c r="J1510" t="s">
        <v>290</v>
      </c>
      <c r="K1510" t="s">
        <v>477</v>
      </c>
      <c r="L1510" t="s">
        <v>79</v>
      </c>
      <c r="M1510" t="s">
        <v>81</v>
      </c>
      <c r="N1510" t="s">
        <v>320</v>
      </c>
      <c r="O1510" t="s">
        <v>62</v>
      </c>
      <c r="P1510" t="s">
        <v>218</v>
      </c>
      <c r="Q1510" t="s">
        <v>76</v>
      </c>
      <c r="R1510" t="s">
        <v>79</v>
      </c>
      <c r="S1510" t="s">
        <v>76</v>
      </c>
      <c r="T1510" t="s">
        <v>73</v>
      </c>
      <c r="U1510" t="s">
        <v>76</v>
      </c>
      <c r="V1510" t="s">
        <v>93</v>
      </c>
      <c r="W1510" t="s">
        <v>185</v>
      </c>
      <c r="X1510" t="s">
        <v>119</v>
      </c>
      <c r="Y1510" t="s">
        <v>216</v>
      </c>
      <c r="Z1510" t="s">
        <v>106</v>
      </c>
      <c r="AA1510" t="s">
        <v>97</v>
      </c>
      <c r="AB1510" t="s">
        <v>76</v>
      </c>
      <c r="AC1510" t="s">
        <v>76</v>
      </c>
      <c r="AD1510" t="s">
        <v>76</v>
      </c>
      <c r="AE1510" t="s">
        <v>76</v>
      </c>
      <c r="AF1510" t="s">
        <v>186</v>
      </c>
      <c r="AG1510" t="s">
        <v>55</v>
      </c>
    </row>
    <row r="1511" spans="1:33" x14ac:dyDescent="0.35">
      <c r="A1511" t="s">
        <v>6</v>
      </c>
      <c r="B1511" t="s">
        <v>52</v>
      </c>
      <c r="C1511">
        <v>377</v>
      </c>
      <c r="D1511" t="s">
        <v>110</v>
      </c>
      <c r="E1511" t="s">
        <v>62</v>
      </c>
      <c r="F1511" t="s">
        <v>161</v>
      </c>
      <c r="G1511" t="s">
        <v>106</v>
      </c>
      <c r="H1511" t="s">
        <v>173</v>
      </c>
      <c r="I1511" t="s">
        <v>348</v>
      </c>
      <c r="J1511" t="s">
        <v>103</v>
      </c>
      <c r="K1511" t="s">
        <v>412</v>
      </c>
      <c r="L1511" t="s">
        <v>70</v>
      </c>
      <c r="M1511" t="s">
        <v>151</v>
      </c>
      <c r="N1511" t="s">
        <v>442</v>
      </c>
      <c r="O1511" t="s">
        <v>67</v>
      </c>
      <c r="P1511" t="s">
        <v>113</v>
      </c>
      <c r="Q1511" t="s">
        <v>76</v>
      </c>
      <c r="R1511" t="s">
        <v>71</v>
      </c>
      <c r="S1511" t="s">
        <v>79</v>
      </c>
      <c r="T1511" t="s">
        <v>79</v>
      </c>
      <c r="U1511" t="s">
        <v>150</v>
      </c>
      <c r="V1511" t="s">
        <v>130</v>
      </c>
      <c r="W1511" t="s">
        <v>278</v>
      </c>
      <c r="X1511" t="s">
        <v>104</v>
      </c>
      <c r="Y1511" t="s">
        <v>304</v>
      </c>
      <c r="Z1511" t="s">
        <v>75</v>
      </c>
      <c r="AA1511" t="s">
        <v>87</v>
      </c>
      <c r="AB1511" t="s">
        <v>79</v>
      </c>
      <c r="AC1511" t="s">
        <v>107</v>
      </c>
      <c r="AD1511" t="s">
        <v>76</v>
      </c>
      <c r="AE1511" t="s">
        <v>76</v>
      </c>
      <c r="AF1511" t="s">
        <v>151</v>
      </c>
      <c r="AG1511" t="s">
        <v>163</v>
      </c>
    </row>
    <row r="1512" spans="1:33" x14ac:dyDescent="0.35">
      <c r="A1512" t="s">
        <v>6</v>
      </c>
      <c r="B1512" t="s">
        <v>83</v>
      </c>
      <c r="C1512">
        <v>937</v>
      </c>
      <c r="D1512" t="s">
        <v>128</v>
      </c>
      <c r="E1512" t="s">
        <v>280</v>
      </c>
      <c r="F1512" t="s">
        <v>58</v>
      </c>
      <c r="G1512" t="s">
        <v>77</v>
      </c>
      <c r="H1512" t="s">
        <v>237</v>
      </c>
      <c r="I1512" t="s">
        <v>147</v>
      </c>
      <c r="J1512" t="s">
        <v>305</v>
      </c>
      <c r="K1512" t="s">
        <v>445</v>
      </c>
      <c r="L1512" t="s">
        <v>138</v>
      </c>
      <c r="M1512" t="s">
        <v>55</v>
      </c>
      <c r="N1512" t="s">
        <v>109</v>
      </c>
      <c r="O1512" t="s">
        <v>175</v>
      </c>
      <c r="P1512" t="s">
        <v>240</v>
      </c>
      <c r="Q1512" t="s">
        <v>73</v>
      </c>
      <c r="R1512" t="s">
        <v>105</v>
      </c>
      <c r="S1512" t="s">
        <v>73</v>
      </c>
      <c r="T1512" t="s">
        <v>107</v>
      </c>
      <c r="U1512" t="s">
        <v>73</v>
      </c>
      <c r="V1512" t="s">
        <v>81</v>
      </c>
      <c r="W1512" t="s">
        <v>355</v>
      </c>
      <c r="X1512" t="s">
        <v>62</v>
      </c>
      <c r="Y1512" t="s">
        <v>231</v>
      </c>
      <c r="Z1512" t="s">
        <v>138</v>
      </c>
      <c r="AA1512" t="s">
        <v>181</v>
      </c>
      <c r="AB1512" t="s">
        <v>79</v>
      </c>
      <c r="AC1512" t="s">
        <v>76</v>
      </c>
      <c r="AD1512" t="s">
        <v>107</v>
      </c>
      <c r="AE1512" t="s">
        <v>77</v>
      </c>
      <c r="AF1512" t="s">
        <v>78</v>
      </c>
      <c r="AG1512" t="s">
        <v>175</v>
      </c>
    </row>
    <row r="1513" spans="1:33" x14ac:dyDescent="0.35">
      <c r="A1513" t="s">
        <v>6</v>
      </c>
      <c r="B1513" t="s">
        <v>50</v>
      </c>
      <c r="C1513">
        <v>118</v>
      </c>
      <c r="D1513" t="s">
        <v>698</v>
      </c>
      <c r="E1513" t="s">
        <v>163</v>
      </c>
      <c r="F1513" t="s">
        <v>239</v>
      </c>
      <c r="G1513" t="s">
        <v>76</v>
      </c>
      <c r="H1513" t="s">
        <v>88</v>
      </c>
      <c r="I1513" t="s">
        <v>368</v>
      </c>
      <c r="J1513" t="s">
        <v>107</v>
      </c>
      <c r="K1513" t="s">
        <v>329</v>
      </c>
      <c r="L1513" t="s">
        <v>74</v>
      </c>
      <c r="M1513" t="s">
        <v>133</v>
      </c>
      <c r="N1513" t="s">
        <v>166</v>
      </c>
      <c r="O1513" t="s">
        <v>69</v>
      </c>
      <c r="P1513" t="s">
        <v>133</v>
      </c>
      <c r="Q1513" t="s">
        <v>76</v>
      </c>
      <c r="R1513" t="s">
        <v>73</v>
      </c>
      <c r="S1513" t="s">
        <v>76</v>
      </c>
      <c r="T1513" t="s">
        <v>76</v>
      </c>
      <c r="U1513" t="s">
        <v>76</v>
      </c>
      <c r="V1513" t="s">
        <v>76</v>
      </c>
      <c r="W1513" t="s">
        <v>247</v>
      </c>
      <c r="X1513" t="s">
        <v>81</v>
      </c>
      <c r="Y1513" t="s">
        <v>435</v>
      </c>
      <c r="Z1513" t="s">
        <v>73</v>
      </c>
      <c r="AA1513" t="s">
        <v>135</v>
      </c>
      <c r="AB1513" t="s">
        <v>106</v>
      </c>
      <c r="AC1513" t="s">
        <v>76</v>
      </c>
      <c r="AD1513" t="s">
        <v>76</v>
      </c>
      <c r="AE1513" t="s">
        <v>76</v>
      </c>
      <c r="AF1513" t="s">
        <v>150</v>
      </c>
      <c r="AG1513" t="s">
        <v>106</v>
      </c>
    </row>
    <row r="1514" spans="1:33" x14ac:dyDescent="0.35">
      <c r="A1514" t="s">
        <v>7</v>
      </c>
      <c r="B1514" t="s">
        <v>52</v>
      </c>
      <c r="C1514">
        <v>792</v>
      </c>
      <c r="D1514" t="s">
        <v>172</v>
      </c>
      <c r="E1514" t="s">
        <v>101</v>
      </c>
      <c r="F1514" t="s">
        <v>269</v>
      </c>
      <c r="G1514" t="s">
        <v>105</v>
      </c>
      <c r="H1514" t="s">
        <v>204</v>
      </c>
      <c r="I1514" t="s">
        <v>301</v>
      </c>
      <c r="J1514" t="s">
        <v>109</v>
      </c>
      <c r="K1514" t="s">
        <v>236</v>
      </c>
      <c r="L1514" t="s">
        <v>79</v>
      </c>
      <c r="M1514" t="s">
        <v>74</v>
      </c>
      <c r="N1514" t="s">
        <v>70</v>
      </c>
      <c r="O1514" t="s">
        <v>342</v>
      </c>
      <c r="P1514" t="s">
        <v>206</v>
      </c>
      <c r="Q1514" t="s">
        <v>77</v>
      </c>
      <c r="R1514" t="s">
        <v>71</v>
      </c>
      <c r="S1514" t="s">
        <v>77</v>
      </c>
      <c r="T1514" t="s">
        <v>76</v>
      </c>
      <c r="U1514" t="s">
        <v>77</v>
      </c>
      <c r="V1514" t="s">
        <v>71</v>
      </c>
      <c r="W1514" t="s">
        <v>217</v>
      </c>
      <c r="X1514" t="s">
        <v>80</v>
      </c>
      <c r="Y1514" t="s">
        <v>276</v>
      </c>
      <c r="Z1514" t="s">
        <v>106</v>
      </c>
      <c r="AA1514" t="s">
        <v>255</v>
      </c>
      <c r="AB1514" t="s">
        <v>76</v>
      </c>
      <c r="AC1514" t="s">
        <v>76</v>
      </c>
      <c r="AD1514" t="s">
        <v>73</v>
      </c>
      <c r="AE1514" t="s">
        <v>77</v>
      </c>
      <c r="AF1514" t="s">
        <v>81</v>
      </c>
      <c r="AG1514" t="s">
        <v>103</v>
      </c>
    </row>
    <row r="1515" spans="1:33" x14ac:dyDescent="0.35">
      <c r="A1515" t="s">
        <v>7</v>
      </c>
      <c r="B1515" t="s">
        <v>83</v>
      </c>
      <c r="C1515">
        <v>2106</v>
      </c>
      <c r="D1515" t="s">
        <v>258</v>
      </c>
      <c r="E1515" t="s">
        <v>220</v>
      </c>
      <c r="F1515" t="s">
        <v>262</v>
      </c>
      <c r="G1515" t="s">
        <v>175</v>
      </c>
      <c r="H1515" t="s">
        <v>290</v>
      </c>
      <c r="I1515" t="s">
        <v>196</v>
      </c>
      <c r="J1515" t="s">
        <v>249</v>
      </c>
      <c r="K1515" t="s">
        <v>135</v>
      </c>
      <c r="L1515" t="s">
        <v>71</v>
      </c>
      <c r="M1515" t="s">
        <v>198</v>
      </c>
      <c r="N1515" t="s">
        <v>133</v>
      </c>
      <c r="O1515" t="s">
        <v>177</v>
      </c>
      <c r="P1515" t="s">
        <v>84</v>
      </c>
      <c r="Q1515" t="s">
        <v>106</v>
      </c>
      <c r="R1515" t="s">
        <v>78</v>
      </c>
      <c r="S1515" t="s">
        <v>107</v>
      </c>
      <c r="T1515" t="s">
        <v>77</v>
      </c>
      <c r="U1515" t="s">
        <v>77</v>
      </c>
      <c r="V1515" t="s">
        <v>150</v>
      </c>
      <c r="W1515" t="s">
        <v>108</v>
      </c>
      <c r="X1515" t="s">
        <v>65</v>
      </c>
      <c r="Y1515" t="s">
        <v>307</v>
      </c>
      <c r="Z1515" t="s">
        <v>106</v>
      </c>
      <c r="AA1515" t="s">
        <v>194</v>
      </c>
      <c r="AB1515" t="s">
        <v>107</v>
      </c>
      <c r="AC1515" t="s">
        <v>76</v>
      </c>
      <c r="AD1515" t="s">
        <v>73</v>
      </c>
      <c r="AE1515" t="s">
        <v>94</v>
      </c>
      <c r="AF1515" t="s">
        <v>150</v>
      </c>
      <c r="AG1515" t="s">
        <v>151</v>
      </c>
    </row>
    <row r="1516" spans="1:33" x14ac:dyDescent="0.35">
      <c r="A1516" t="s">
        <v>7</v>
      </c>
      <c r="B1516" t="s">
        <v>50</v>
      </c>
      <c r="C1516">
        <v>348</v>
      </c>
      <c r="D1516" t="s">
        <v>110</v>
      </c>
      <c r="E1516" t="s">
        <v>199</v>
      </c>
      <c r="F1516" t="s">
        <v>225</v>
      </c>
      <c r="G1516" t="s">
        <v>103</v>
      </c>
      <c r="H1516" t="s">
        <v>237</v>
      </c>
      <c r="I1516" t="s">
        <v>523</v>
      </c>
      <c r="J1516" t="s">
        <v>99</v>
      </c>
      <c r="K1516" t="s">
        <v>233</v>
      </c>
      <c r="L1516" t="s">
        <v>106</v>
      </c>
      <c r="M1516" t="s">
        <v>88</v>
      </c>
      <c r="N1516" t="s">
        <v>226</v>
      </c>
      <c r="O1516" t="s">
        <v>260</v>
      </c>
      <c r="P1516" t="s">
        <v>88</v>
      </c>
      <c r="Q1516" t="s">
        <v>107</v>
      </c>
      <c r="R1516" t="s">
        <v>75</v>
      </c>
      <c r="S1516" t="s">
        <v>76</v>
      </c>
      <c r="T1516" t="s">
        <v>107</v>
      </c>
      <c r="U1516" t="s">
        <v>68</v>
      </c>
      <c r="V1516" t="s">
        <v>76</v>
      </c>
      <c r="W1516" t="s">
        <v>249</v>
      </c>
      <c r="X1516" t="s">
        <v>96</v>
      </c>
      <c r="Y1516" t="s">
        <v>205</v>
      </c>
      <c r="Z1516" t="s">
        <v>73</v>
      </c>
      <c r="AA1516" t="s">
        <v>314</v>
      </c>
      <c r="AB1516" t="s">
        <v>76</v>
      </c>
      <c r="AC1516" t="s">
        <v>106</v>
      </c>
      <c r="AD1516" t="s">
        <v>138</v>
      </c>
      <c r="AE1516" t="s">
        <v>55</v>
      </c>
      <c r="AF1516" t="s">
        <v>71</v>
      </c>
      <c r="AG1516" t="s">
        <v>55</v>
      </c>
    </row>
    <row r="1517" spans="1:33" x14ac:dyDescent="0.35">
      <c r="A1517" t="s">
        <v>241</v>
      </c>
      <c r="B1517" t="s">
        <v>52</v>
      </c>
      <c r="C1517">
        <v>3420</v>
      </c>
      <c r="D1517" t="s">
        <v>306</v>
      </c>
      <c r="E1517" t="s">
        <v>237</v>
      </c>
      <c r="F1517" t="s">
        <v>61</v>
      </c>
      <c r="G1517" t="s">
        <v>105</v>
      </c>
      <c r="H1517" t="s">
        <v>89</v>
      </c>
      <c r="I1517" t="s">
        <v>348</v>
      </c>
      <c r="J1517" t="s">
        <v>70</v>
      </c>
      <c r="K1517" t="s">
        <v>222</v>
      </c>
      <c r="L1517" t="s">
        <v>63</v>
      </c>
      <c r="M1517" t="s">
        <v>151</v>
      </c>
      <c r="N1517" t="s">
        <v>87</v>
      </c>
      <c r="O1517" t="s">
        <v>239</v>
      </c>
      <c r="P1517" t="s">
        <v>299</v>
      </c>
      <c r="Q1517" t="s">
        <v>73</v>
      </c>
      <c r="R1517" t="s">
        <v>78</v>
      </c>
      <c r="S1517" t="s">
        <v>73</v>
      </c>
      <c r="T1517" t="s">
        <v>107</v>
      </c>
      <c r="U1517" t="s">
        <v>73</v>
      </c>
      <c r="V1517" t="s">
        <v>94</v>
      </c>
      <c r="W1517" t="s">
        <v>237</v>
      </c>
      <c r="X1517" t="s">
        <v>122</v>
      </c>
      <c r="Y1517" t="s">
        <v>229</v>
      </c>
      <c r="Z1517" t="s">
        <v>77</v>
      </c>
      <c r="AA1517" t="s">
        <v>53</v>
      </c>
      <c r="AB1517" t="s">
        <v>106</v>
      </c>
      <c r="AC1517" t="s">
        <v>107</v>
      </c>
      <c r="AD1517" t="s">
        <v>107</v>
      </c>
      <c r="AE1517" t="s">
        <v>77</v>
      </c>
      <c r="AF1517" t="s">
        <v>81</v>
      </c>
      <c r="AG1517" t="s">
        <v>96</v>
      </c>
    </row>
    <row r="1518" spans="1:33" x14ac:dyDescent="0.35">
      <c r="A1518" t="s">
        <v>241</v>
      </c>
      <c r="B1518" t="s">
        <v>83</v>
      </c>
      <c r="C1518">
        <v>8925</v>
      </c>
      <c r="D1518" t="s">
        <v>568</v>
      </c>
      <c r="E1518" t="s">
        <v>135</v>
      </c>
      <c r="F1518" t="s">
        <v>515</v>
      </c>
      <c r="G1518" t="s">
        <v>103</v>
      </c>
      <c r="H1518" t="s">
        <v>249</v>
      </c>
      <c r="I1518" t="s">
        <v>330</v>
      </c>
      <c r="J1518" t="s">
        <v>161</v>
      </c>
      <c r="K1518" t="s">
        <v>269</v>
      </c>
      <c r="L1518" t="s">
        <v>150</v>
      </c>
      <c r="M1518" t="s">
        <v>74</v>
      </c>
      <c r="N1518" t="s">
        <v>86</v>
      </c>
      <c r="O1518" t="s">
        <v>240</v>
      </c>
      <c r="P1518" t="s">
        <v>244</v>
      </c>
      <c r="Q1518" t="s">
        <v>73</v>
      </c>
      <c r="R1518" t="s">
        <v>150</v>
      </c>
      <c r="S1518" t="s">
        <v>107</v>
      </c>
      <c r="T1518" t="s">
        <v>79</v>
      </c>
      <c r="U1518" t="s">
        <v>77</v>
      </c>
      <c r="V1518" t="s">
        <v>94</v>
      </c>
      <c r="W1518" t="s">
        <v>244</v>
      </c>
      <c r="X1518" t="s">
        <v>104</v>
      </c>
      <c r="Y1518" t="s">
        <v>112</v>
      </c>
      <c r="Z1518" t="s">
        <v>68</v>
      </c>
      <c r="AA1518" t="s">
        <v>121</v>
      </c>
      <c r="AB1518" t="s">
        <v>107</v>
      </c>
      <c r="AC1518" t="s">
        <v>76</v>
      </c>
      <c r="AD1518" t="s">
        <v>107</v>
      </c>
      <c r="AE1518" t="s">
        <v>79</v>
      </c>
      <c r="AF1518" t="s">
        <v>150</v>
      </c>
      <c r="AG1518" t="s">
        <v>173</v>
      </c>
    </row>
    <row r="1519" spans="1:33" x14ac:dyDescent="0.35">
      <c r="A1519" t="s">
        <v>241</v>
      </c>
      <c r="B1519" t="s">
        <v>50</v>
      </c>
      <c r="C1519">
        <v>1104</v>
      </c>
      <c r="D1519" t="s">
        <v>321</v>
      </c>
      <c r="E1519" t="s">
        <v>113</v>
      </c>
      <c r="F1519" t="s">
        <v>237</v>
      </c>
      <c r="G1519" t="s">
        <v>133</v>
      </c>
      <c r="H1519" t="s">
        <v>305</v>
      </c>
      <c r="I1519" t="s">
        <v>270</v>
      </c>
      <c r="J1519" t="s">
        <v>355</v>
      </c>
      <c r="K1519" t="s">
        <v>445</v>
      </c>
      <c r="L1519" t="s">
        <v>71</v>
      </c>
      <c r="M1519" t="s">
        <v>108</v>
      </c>
      <c r="N1519" t="s">
        <v>92</v>
      </c>
      <c r="O1519" t="s">
        <v>176</v>
      </c>
      <c r="P1519" t="s">
        <v>168</v>
      </c>
      <c r="Q1519" t="s">
        <v>73</v>
      </c>
      <c r="R1519" t="s">
        <v>77</v>
      </c>
      <c r="S1519" t="s">
        <v>107</v>
      </c>
      <c r="T1519" t="s">
        <v>76</v>
      </c>
      <c r="U1519" t="s">
        <v>73</v>
      </c>
      <c r="V1519" t="s">
        <v>79</v>
      </c>
      <c r="W1519" t="s">
        <v>89</v>
      </c>
      <c r="X1519" t="s">
        <v>65</v>
      </c>
      <c r="Y1519" t="s">
        <v>208</v>
      </c>
      <c r="Z1519" t="s">
        <v>77</v>
      </c>
      <c r="AA1519" t="s">
        <v>249</v>
      </c>
      <c r="AB1519" t="s">
        <v>76</v>
      </c>
      <c r="AC1519" t="s">
        <v>107</v>
      </c>
      <c r="AD1519" t="s">
        <v>77</v>
      </c>
      <c r="AE1519" t="s">
        <v>71</v>
      </c>
      <c r="AF1519" t="s">
        <v>71</v>
      </c>
      <c r="AG1519" t="s">
        <v>122</v>
      </c>
    </row>
    <row r="1521" spans="1:33" x14ac:dyDescent="0.35">
      <c r="A1521" t="s">
        <v>1056</v>
      </c>
    </row>
    <row r="1522" spans="1:33" x14ac:dyDescent="0.35">
      <c r="A1522" t="s">
        <v>14</v>
      </c>
      <c r="B1522" t="s">
        <v>266</v>
      </c>
      <c r="C1522" t="s">
        <v>2</v>
      </c>
      <c r="D1522" t="s">
        <v>51</v>
      </c>
      <c r="E1522" t="s">
        <v>1029</v>
      </c>
      <c r="F1522" t="s">
        <v>1030</v>
      </c>
      <c r="G1522" t="s">
        <v>1031</v>
      </c>
      <c r="H1522" t="s">
        <v>1032</v>
      </c>
      <c r="I1522" t="s">
        <v>1033</v>
      </c>
      <c r="J1522" t="s">
        <v>1034</v>
      </c>
      <c r="K1522" t="s">
        <v>1035</v>
      </c>
      <c r="L1522" t="s">
        <v>1036</v>
      </c>
      <c r="M1522" t="s">
        <v>1037</v>
      </c>
      <c r="N1522" t="s">
        <v>1038</v>
      </c>
      <c r="O1522" t="s">
        <v>1039</v>
      </c>
      <c r="P1522" t="s">
        <v>1040</v>
      </c>
      <c r="Q1522" t="s">
        <v>1041</v>
      </c>
      <c r="R1522" t="s">
        <v>1042</v>
      </c>
      <c r="S1522" t="s">
        <v>1043</v>
      </c>
      <c r="T1522" t="s">
        <v>1044</v>
      </c>
      <c r="U1522" t="s">
        <v>1045</v>
      </c>
      <c r="V1522" t="s">
        <v>1046</v>
      </c>
      <c r="W1522" t="s">
        <v>1047</v>
      </c>
      <c r="X1522" t="s">
        <v>1048</v>
      </c>
      <c r="Y1522" t="s">
        <v>1049</v>
      </c>
      <c r="Z1522" t="s">
        <v>1050</v>
      </c>
      <c r="AA1522" t="s">
        <v>1051</v>
      </c>
      <c r="AB1522" t="s">
        <v>1052</v>
      </c>
      <c r="AC1522" t="s">
        <v>1053</v>
      </c>
      <c r="AD1522" t="s">
        <v>1054</v>
      </c>
      <c r="AE1522" t="s">
        <v>1055</v>
      </c>
      <c r="AF1522" t="s">
        <v>48</v>
      </c>
      <c r="AG1522" t="s">
        <v>50</v>
      </c>
    </row>
    <row r="1523" spans="1:33" x14ac:dyDescent="0.35">
      <c r="A1523" t="s">
        <v>3</v>
      </c>
      <c r="B1523" t="s">
        <v>267</v>
      </c>
      <c r="C1523">
        <v>264</v>
      </c>
      <c r="D1523" t="s">
        <v>348</v>
      </c>
      <c r="E1523" t="s">
        <v>97</v>
      </c>
      <c r="F1523" t="s">
        <v>199</v>
      </c>
      <c r="G1523" t="s">
        <v>186</v>
      </c>
      <c r="H1523" t="s">
        <v>264</v>
      </c>
      <c r="I1523" t="s">
        <v>120</v>
      </c>
      <c r="J1523" t="s">
        <v>114</v>
      </c>
      <c r="K1523" t="s">
        <v>313</v>
      </c>
      <c r="L1523" t="s">
        <v>71</v>
      </c>
      <c r="M1523" t="s">
        <v>225</v>
      </c>
      <c r="N1523" t="s">
        <v>113</v>
      </c>
      <c r="O1523" t="s">
        <v>260</v>
      </c>
      <c r="P1523" t="s">
        <v>204</v>
      </c>
      <c r="Q1523" t="s">
        <v>106</v>
      </c>
      <c r="R1523" t="s">
        <v>149</v>
      </c>
      <c r="S1523" t="s">
        <v>106</v>
      </c>
      <c r="T1523" t="s">
        <v>80</v>
      </c>
      <c r="U1523" t="s">
        <v>106</v>
      </c>
      <c r="V1523" t="s">
        <v>102</v>
      </c>
      <c r="W1523" t="s">
        <v>121</v>
      </c>
      <c r="X1523" t="s">
        <v>309</v>
      </c>
      <c r="Y1523" t="s">
        <v>458</v>
      </c>
      <c r="Z1523" t="s">
        <v>63</v>
      </c>
      <c r="AA1523" t="s">
        <v>124</v>
      </c>
      <c r="AB1523" t="s">
        <v>106</v>
      </c>
      <c r="AC1523" t="s">
        <v>76</v>
      </c>
      <c r="AD1523" t="s">
        <v>106</v>
      </c>
      <c r="AE1523" t="s">
        <v>72</v>
      </c>
      <c r="AF1523" t="s">
        <v>76</v>
      </c>
      <c r="AG1523" t="s">
        <v>108</v>
      </c>
    </row>
    <row r="1524" spans="1:33" x14ac:dyDescent="0.35">
      <c r="A1524" t="s">
        <v>3</v>
      </c>
      <c r="B1524" t="s">
        <v>279</v>
      </c>
      <c r="C1524">
        <v>1701</v>
      </c>
      <c r="D1524" t="s">
        <v>375</v>
      </c>
      <c r="E1524" t="s">
        <v>99</v>
      </c>
      <c r="F1524" t="s">
        <v>157</v>
      </c>
      <c r="G1524" t="s">
        <v>216</v>
      </c>
      <c r="H1524" t="s">
        <v>211</v>
      </c>
      <c r="I1524" t="s">
        <v>330</v>
      </c>
      <c r="J1524" t="s">
        <v>121</v>
      </c>
      <c r="K1524" t="s">
        <v>208</v>
      </c>
      <c r="L1524" t="s">
        <v>79</v>
      </c>
      <c r="M1524" t="s">
        <v>93</v>
      </c>
      <c r="N1524" t="s">
        <v>186</v>
      </c>
      <c r="O1524" t="s">
        <v>366</v>
      </c>
      <c r="P1524" t="s">
        <v>102</v>
      </c>
      <c r="Q1524" t="s">
        <v>76</v>
      </c>
      <c r="R1524" t="s">
        <v>79</v>
      </c>
      <c r="S1524" t="s">
        <v>107</v>
      </c>
      <c r="T1524" t="s">
        <v>107</v>
      </c>
      <c r="U1524" t="s">
        <v>79</v>
      </c>
      <c r="V1524" t="s">
        <v>76</v>
      </c>
      <c r="W1524" t="s">
        <v>65</v>
      </c>
      <c r="X1524" t="s">
        <v>142</v>
      </c>
      <c r="Y1524" t="s">
        <v>134</v>
      </c>
      <c r="Z1524" t="s">
        <v>68</v>
      </c>
      <c r="AA1524" t="s">
        <v>204</v>
      </c>
      <c r="AB1524" t="s">
        <v>107</v>
      </c>
      <c r="AC1524" t="s">
        <v>107</v>
      </c>
      <c r="AD1524" t="s">
        <v>107</v>
      </c>
      <c r="AE1524" t="s">
        <v>107</v>
      </c>
      <c r="AF1524" t="s">
        <v>71</v>
      </c>
      <c r="AG1524" t="s">
        <v>173</v>
      </c>
    </row>
    <row r="1525" spans="1:33" x14ac:dyDescent="0.35">
      <c r="A1525" t="s">
        <v>3</v>
      </c>
      <c r="B1525" t="s">
        <v>285</v>
      </c>
      <c r="C1525">
        <v>64</v>
      </c>
      <c r="D1525" t="s">
        <v>469</v>
      </c>
      <c r="E1525" t="s">
        <v>320</v>
      </c>
      <c r="F1525" t="s">
        <v>371</v>
      </c>
      <c r="G1525" t="s">
        <v>186</v>
      </c>
      <c r="H1525" t="s">
        <v>209</v>
      </c>
      <c r="I1525" t="s">
        <v>64</v>
      </c>
      <c r="J1525" t="s">
        <v>148</v>
      </c>
      <c r="K1525" t="s">
        <v>240</v>
      </c>
      <c r="L1525" t="s">
        <v>76</v>
      </c>
      <c r="M1525" t="s">
        <v>88</v>
      </c>
      <c r="N1525" t="s">
        <v>103</v>
      </c>
      <c r="O1525" t="s">
        <v>65</v>
      </c>
      <c r="P1525" t="s">
        <v>122</v>
      </c>
      <c r="Q1525" t="s">
        <v>76</v>
      </c>
      <c r="R1525" t="s">
        <v>76</v>
      </c>
      <c r="S1525" t="s">
        <v>76</v>
      </c>
      <c r="T1525" t="s">
        <v>76</v>
      </c>
      <c r="U1525" t="s">
        <v>76</v>
      </c>
      <c r="V1525" t="s">
        <v>76</v>
      </c>
      <c r="W1525" t="s">
        <v>86</v>
      </c>
      <c r="X1525" t="s">
        <v>198</v>
      </c>
      <c r="Y1525" t="s">
        <v>124</v>
      </c>
      <c r="Z1525" t="s">
        <v>76</v>
      </c>
      <c r="AA1525" t="s">
        <v>70</v>
      </c>
      <c r="AB1525" t="s">
        <v>76</v>
      </c>
      <c r="AC1525" t="s">
        <v>76</v>
      </c>
      <c r="AD1525" t="s">
        <v>76</v>
      </c>
      <c r="AE1525" t="s">
        <v>76</v>
      </c>
      <c r="AF1525" t="s">
        <v>74</v>
      </c>
      <c r="AG1525" t="s">
        <v>151</v>
      </c>
    </row>
    <row r="1526" spans="1:33" x14ac:dyDescent="0.35">
      <c r="A1526" t="s">
        <v>4</v>
      </c>
      <c r="B1526" t="s">
        <v>267</v>
      </c>
      <c r="C1526">
        <v>355</v>
      </c>
      <c r="D1526" t="s">
        <v>294</v>
      </c>
      <c r="E1526" t="s">
        <v>314</v>
      </c>
      <c r="F1526" t="s">
        <v>194</v>
      </c>
      <c r="G1526" t="s">
        <v>79</v>
      </c>
      <c r="H1526" t="s">
        <v>87</v>
      </c>
      <c r="I1526" t="s">
        <v>323</v>
      </c>
      <c r="J1526" t="s">
        <v>97</v>
      </c>
      <c r="K1526" t="s">
        <v>748</v>
      </c>
      <c r="L1526" t="s">
        <v>73</v>
      </c>
      <c r="M1526" t="s">
        <v>88</v>
      </c>
      <c r="N1526" t="s">
        <v>134</v>
      </c>
      <c r="O1526" t="s">
        <v>57</v>
      </c>
      <c r="P1526" t="s">
        <v>193</v>
      </c>
      <c r="Q1526" t="s">
        <v>77</v>
      </c>
      <c r="R1526" t="s">
        <v>63</v>
      </c>
      <c r="S1526" t="s">
        <v>76</v>
      </c>
      <c r="T1526" t="s">
        <v>71</v>
      </c>
      <c r="U1526" t="s">
        <v>76</v>
      </c>
      <c r="V1526" t="s">
        <v>108</v>
      </c>
      <c r="W1526" t="s">
        <v>57</v>
      </c>
      <c r="X1526" t="s">
        <v>179</v>
      </c>
      <c r="Y1526" t="s">
        <v>515</v>
      </c>
      <c r="Z1526" t="s">
        <v>94</v>
      </c>
      <c r="AA1526" t="s">
        <v>121</v>
      </c>
      <c r="AB1526" t="s">
        <v>76</v>
      </c>
      <c r="AC1526" t="s">
        <v>76</v>
      </c>
      <c r="AD1526" t="s">
        <v>76</v>
      </c>
      <c r="AE1526" t="s">
        <v>76</v>
      </c>
      <c r="AF1526" t="s">
        <v>75</v>
      </c>
      <c r="AG1526" t="s">
        <v>65</v>
      </c>
    </row>
    <row r="1527" spans="1:33" x14ac:dyDescent="0.35">
      <c r="A1527" t="s">
        <v>4</v>
      </c>
      <c r="B1527" t="s">
        <v>279</v>
      </c>
      <c r="C1527">
        <v>2643</v>
      </c>
      <c r="D1527" t="s">
        <v>470</v>
      </c>
      <c r="E1527" t="s">
        <v>69</v>
      </c>
      <c r="F1527" t="s">
        <v>286</v>
      </c>
      <c r="G1527" t="s">
        <v>65</v>
      </c>
      <c r="H1527" t="s">
        <v>101</v>
      </c>
      <c r="I1527" t="s">
        <v>344</v>
      </c>
      <c r="J1527" t="s">
        <v>108</v>
      </c>
      <c r="K1527" t="s">
        <v>352</v>
      </c>
      <c r="L1527" t="s">
        <v>71</v>
      </c>
      <c r="M1527" t="s">
        <v>138</v>
      </c>
      <c r="N1527" t="s">
        <v>198</v>
      </c>
      <c r="O1527" t="s">
        <v>102</v>
      </c>
      <c r="P1527" t="s">
        <v>56</v>
      </c>
      <c r="Q1527" t="s">
        <v>107</v>
      </c>
      <c r="R1527" t="s">
        <v>77</v>
      </c>
      <c r="S1527" t="s">
        <v>76</v>
      </c>
      <c r="T1527" t="s">
        <v>79</v>
      </c>
      <c r="U1527" t="s">
        <v>107</v>
      </c>
      <c r="V1527" t="s">
        <v>68</v>
      </c>
      <c r="W1527" t="s">
        <v>161</v>
      </c>
      <c r="X1527" t="s">
        <v>133</v>
      </c>
      <c r="Y1527" t="s">
        <v>366</v>
      </c>
      <c r="Z1527" t="s">
        <v>79</v>
      </c>
      <c r="AA1527" t="s">
        <v>237</v>
      </c>
      <c r="AB1527" t="s">
        <v>106</v>
      </c>
      <c r="AC1527" t="s">
        <v>107</v>
      </c>
      <c r="AD1527" t="s">
        <v>76</v>
      </c>
      <c r="AE1527" t="s">
        <v>71</v>
      </c>
      <c r="AF1527" t="s">
        <v>72</v>
      </c>
      <c r="AG1527" t="s">
        <v>173</v>
      </c>
    </row>
    <row r="1528" spans="1:33" x14ac:dyDescent="0.35">
      <c r="A1528" t="s">
        <v>4</v>
      </c>
      <c r="B1528" t="s">
        <v>285</v>
      </c>
      <c r="C1528">
        <v>278</v>
      </c>
      <c r="D1528" t="s">
        <v>516</v>
      </c>
      <c r="E1528" t="s">
        <v>175</v>
      </c>
      <c r="F1528" t="s">
        <v>157</v>
      </c>
      <c r="G1528" t="s">
        <v>76</v>
      </c>
      <c r="H1528" t="s">
        <v>142</v>
      </c>
      <c r="I1528" t="s">
        <v>317</v>
      </c>
      <c r="J1528" t="s">
        <v>94</v>
      </c>
      <c r="K1528" t="s">
        <v>294</v>
      </c>
      <c r="L1528" t="s">
        <v>151</v>
      </c>
      <c r="M1528" t="s">
        <v>186</v>
      </c>
      <c r="N1528" t="s">
        <v>100</v>
      </c>
      <c r="O1528" t="s">
        <v>157</v>
      </c>
      <c r="P1528" t="s">
        <v>89</v>
      </c>
      <c r="Q1528" t="s">
        <v>77</v>
      </c>
      <c r="R1528" t="s">
        <v>75</v>
      </c>
      <c r="S1528" t="s">
        <v>76</v>
      </c>
      <c r="T1528" t="s">
        <v>73</v>
      </c>
      <c r="U1528" t="s">
        <v>73</v>
      </c>
      <c r="V1528" t="s">
        <v>68</v>
      </c>
      <c r="W1528" t="s">
        <v>286</v>
      </c>
      <c r="X1528" t="s">
        <v>96</v>
      </c>
      <c r="Y1528" t="s">
        <v>152</v>
      </c>
      <c r="Z1528" t="s">
        <v>68</v>
      </c>
      <c r="AA1528" t="s">
        <v>112</v>
      </c>
      <c r="AB1528" t="s">
        <v>106</v>
      </c>
      <c r="AC1528" t="s">
        <v>76</v>
      </c>
      <c r="AD1528" t="s">
        <v>76</v>
      </c>
      <c r="AE1528" t="s">
        <v>75</v>
      </c>
      <c r="AF1528" t="s">
        <v>72</v>
      </c>
      <c r="AG1528" t="s">
        <v>163</v>
      </c>
    </row>
    <row r="1529" spans="1:33" x14ac:dyDescent="0.35">
      <c r="A1529" t="s">
        <v>5</v>
      </c>
      <c r="B1529" t="s">
        <v>267</v>
      </c>
      <c r="C1529">
        <v>135</v>
      </c>
      <c r="D1529" t="s">
        <v>820</v>
      </c>
      <c r="E1529" t="s">
        <v>80</v>
      </c>
      <c r="F1529" t="s">
        <v>80</v>
      </c>
      <c r="G1529" t="s">
        <v>73</v>
      </c>
      <c r="H1529" t="s">
        <v>72</v>
      </c>
      <c r="I1529" t="s">
        <v>324</v>
      </c>
      <c r="J1529" t="s">
        <v>68</v>
      </c>
      <c r="K1529" t="s">
        <v>477</v>
      </c>
      <c r="L1529" t="s">
        <v>107</v>
      </c>
      <c r="M1529" t="s">
        <v>142</v>
      </c>
      <c r="N1529" t="s">
        <v>194</v>
      </c>
      <c r="O1529" t="s">
        <v>100</v>
      </c>
      <c r="P1529" t="s">
        <v>237</v>
      </c>
      <c r="Q1529" t="s">
        <v>76</v>
      </c>
      <c r="R1529" t="s">
        <v>71</v>
      </c>
      <c r="S1529" t="s">
        <v>76</v>
      </c>
      <c r="T1529" t="s">
        <v>107</v>
      </c>
      <c r="U1529" t="s">
        <v>88</v>
      </c>
      <c r="V1529" t="s">
        <v>290</v>
      </c>
      <c r="W1529" t="s">
        <v>244</v>
      </c>
      <c r="X1529" t="s">
        <v>240</v>
      </c>
      <c r="Y1529" t="s">
        <v>249</v>
      </c>
      <c r="Z1529" t="s">
        <v>75</v>
      </c>
      <c r="AA1529" t="s">
        <v>364</v>
      </c>
      <c r="AB1529" t="s">
        <v>76</v>
      </c>
      <c r="AC1529" t="s">
        <v>76</v>
      </c>
      <c r="AD1529" t="s">
        <v>76</v>
      </c>
      <c r="AE1529" t="s">
        <v>76</v>
      </c>
      <c r="AF1529" t="s">
        <v>76</v>
      </c>
      <c r="AG1529" t="s">
        <v>106</v>
      </c>
    </row>
    <row r="1530" spans="1:33" x14ac:dyDescent="0.35">
      <c r="A1530" t="s">
        <v>5</v>
      </c>
      <c r="B1530" t="s">
        <v>279</v>
      </c>
      <c r="C1530">
        <v>2662</v>
      </c>
      <c r="D1530" t="s">
        <v>586</v>
      </c>
      <c r="E1530" t="s">
        <v>280</v>
      </c>
      <c r="F1530" t="s">
        <v>231</v>
      </c>
      <c r="G1530" t="s">
        <v>55</v>
      </c>
      <c r="H1530" t="s">
        <v>149</v>
      </c>
      <c r="I1530" t="s">
        <v>409</v>
      </c>
      <c r="J1530" t="s">
        <v>149</v>
      </c>
      <c r="K1530" t="s">
        <v>120</v>
      </c>
      <c r="L1530" t="s">
        <v>100</v>
      </c>
      <c r="M1530" t="s">
        <v>186</v>
      </c>
      <c r="N1530" t="s">
        <v>161</v>
      </c>
      <c r="O1530" t="s">
        <v>163</v>
      </c>
      <c r="P1530" t="s">
        <v>114</v>
      </c>
      <c r="Q1530" t="s">
        <v>107</v>
      </c>
      <c r="R1530" t="s">
        <v>71</v>
      </c>
      <c r="S1530" t="s">
        <v>76</v>
      </c>
      <c r="T1530" t="s">
        <v>107</v>
      </c>
      <c r="U1530" t="s">
        <v>107</v>
      </c>
      <c r="V1530" t="s">
        <v>77</v>
      </c>
      <c r="W1530" t="s">
        <v>314</v>
      </c>
      <c r="X1530" t="s">
        <v>105</v>
      </c>
      <c r="Y1530" t="s">
        <v>89</v>
      </c>
      <c r="Z1530" t="s">
        <v>106</v>
      </c>
      <c r="AA1530" t="s">
        <v>97</v>
      </c>
      <c r="AB1530" t="s">
        <v>107</v>
      </c>
      <c r="AC1530" t="s">
        <v>107</v>
      </c>
      <c r="AD1530" t="s">
        <v>107</v>
      </c>
      <c r="AE1530" t="s">
        <v>76</v>
      </c>
      <c r="AF1530" t="s">
        <v>106</v>
      </c>
      <c r="AG1530" t="s">
        <v>180</v>
      </c>
    </row>
    <row r="1531" spans="1:33" x14ac:dyDescent="0.35">
      <c r="A1531" t="s">
        <v>5</v>
      </c>
      <c r="B1531" t="s">
        <v>285</v>
      </c>
      <c r="C1531">
        <v>669</v>
      </c>
      <c r="D1531" t="s">
        <v>512</v>
      </c>
      <c r="E1531" t="s">
        <v>386</v>
      </c>
      <c r="F1531" t="s">
        <v>164</v>
      </c>
      <c r="G1531" t="s">
        <v>149</v>
      </c>
      <c r="H1531" t="s">
        <v>161</v>
      </c>
      <c r="I1531" t="s">
        <v>220</v>
      </c>
      <c r="J1531" t="s">
        <v>109</v>
      </c>
      <c r="K1531" t="s">
        <v>209</v>
      </c>
      <c r="L1531" t="s">
        <v>68</v>
      </c>
      <c r="M1531" t="s">
        <v>100</v>
      </c>
      <c r="N1531" t="s">
        <v>137</v>
      </c>
      <c r="O1531" t="s">
        <v>93</v>
      </c>
      <c r="P1531" t="s">
        <v>175</v>
      </c>
      <c r="Q1531" t="s">
        <v>76</v>
      </c>
      <c r="R1531" t="s">
        <v>68</v>
      </c>
      <c r="S1531" t="s">
        <v>76</v>
      </c>
      <c r="T1531" t="s">
        <v>78</v>
      </c>
      <c r="U1531" t="s">
        <v>107</v>
      </c>
      <c r="V1531" t="s">
        <v>138</v>
      </c>
      <c r="W1531" t="s">
        <v>86</v>
      </c>
      <c r="X1531" t="s">
        <v>63</v>
      </c>
      <c r="Y1531" t="s">
        <v>119</v>
      </c>
      <c r="Z1531" t="s">
        <v>150</v>
      </c>
      <c r="AA1531" t="s">
        <v>104</v>
      </c>
      <c r="AB1531" t="s">
        <v>76</v>
      </c>
      <c r="AC1531" t="s">
        <v>76</v>
      </c>
      <c r="AD1531" t="s">
        <v>76</v>
      </c>
      <c r="AE1531" t="s">
        <v>107</v>
      </c>
      <c r="AF1531" t="s">
        <v>150</v>
      </c>
      <c r="AG1531" t="s">
        <v>122</v>
      </c>
    </row>
    <row r="1532" spans="1:33" x14ac:dyDescent="0.35">
      <c r="A1532" t="s">
        <v>6</v>
      </c>
      <c r="B1532" t="s">
        <v>267</v>
      </c>
      <c r="C1532">
        <v>127</v>
      </c>
      <c r="D1532" t="s">
        <v>322</v>
      </c>
      <c r="E1532" t="s">
        <v>237</v>
      </c>
      <c r="F1532" t="s">
        <v>114</v>
      </c>
      <c r="G1532" t="s">
        <v>73</v>
      </c>
      <c r="H1532" t="s">
        <v>130</v>
      </c>
      <c r="I1532" t="s">
        <v>308</v>
      </c>
      <c r="J1532" t="s">
        <v>116</v>
      </c>
      <c r="K1532" t="s">
        <v>391</v>
      </c>
      <c r="L1532" t="s">
        <v>88</v>
      </c>
      <c r="M1532" t="s">
        <v>179</v>
      </c>
      <c r="N1532" t="s">
        <v>236</v>
      </c>
      <c r="O1532" t="s">
        <v>244</v>
      </c>
      <c r="P1532" t="s">
        <v>185</v>
      </c>
      <c r="Q1532" t="s">
        <v>78</v>
      </c>
      <c r="R1532" t="s">
        <v>107</v>
      </c>
      <c r="S1532" t="s">
        <v>76</v>
      </c>
      <c r="T1532" t="s">
        <v>76</v>
      </c>
      <c r="U1532" t="s">
        <v>107</v>
      </c>
      <c r="V1532" t="s">
        <v>107</v>
      </c>
      <c r="W1532" t="s">
        <v>249</v>
      </c>
      <c r="X1532" t="s">
        <v>53</v>
      </c>
      <c r="Y1532" t="s">
        <v>344</v>
      </c>
      <c r="Z1532" t="s">
        <v>73</v>
      </c>
      <c r="AA1532" t="s">
        <v>280</v>
      </c>
      <c r="AB1532" t="s">
        <v>106</v>
      </c>
      <c r="AC1532" t="s">
        <v>76</v>
      </c>
      <c r="AD1532" t="s">
        <v>76</v>
      </c>
      <c r="AE1532" t="s">
        <v>76</v>
      </c>
      <c r="AF1532" t="s">
        <v>76</v>
      </c>
      <c r="AG1532" t="s">
        <v>137</v>
      </c>
    </row>
    <row r="1533" spans="1:33" x14ac:dyDescent="0.35">
      <c r="A1533" t="s">
        <v>6</v>
      </c>
      <c r="B1533" t="s">
        <v>279</v>
      </c>
      <c r="C1533">
        <v>1142</v>
      </c>
      <c r="D1533" t="s">
        <v>360</v>
      </c>
      <c r="E1533" t="s">
        <v>89</v>
      </c>
      <c r="F1533" t="s">
        <v>225</v>
      </c>
      <c r="G1533" t="s">
        <v>79</v>
      </c>
      <c r="H1533" t="s">
        <v>217</v>
      </c>
      <c r="I1533" t="s">
        <v>312</v>
      </c>
      <c r="J1533" t="s">
        <v>119</v>
      </c>
      <c r="K1533" t="s">
        <v>195</v>
      </c>
      <c r="L1533" t="s">
        <v>80</v>
      </c>
      <c r="M1533" t="s">
        <v>55</v>
      </c>
      <c r="N1533" t="s">
        <v>97</v>
      </c>
      <c r="O1533" t="s">
        <v>217</v>
      </c>
      <c r="P1533" t="s">
        <v>314</v>
      </c>
      <c r="Q1533" t="s">
        <v>76</v>
      </c>
      <c r="R1533" t="s">
        <v>75</v>
      </c>
      <c r="S1533" t="s">
        <v>106</v>
      </c>
      <c r="T1533" t="s">
        <v>73</v>
      </c>
      <c r="U1533" t="s">
        <v>73</v>
      </c>
      <c r="V1533" t="s">
        <v>186</v>
      </c>
      <c r="W1533" t="s">
        <v>157</v>
      </c>
      <c r="X1533" t="s">
        <v>108</v>
      </c>
      <c r="Y1533" t="s">
        <v>307</v>
      </c>
      <c r="Z1533" t="s">
        <v>150</v>
      </c>
      <c r="AA1533" t="s">
        <v>119</v>
      </c>
      <c r="AB1533" t="s">
        <v>68</v>
      </c>
      <c r="AC1533" t="s">
        <v>107</v>
      </c>
      <c r="AD1533" t="s">
        <v>107</v>
      </c>
      <c r="AE1533" t="s">
        <v>77</v>
      </c>
      <c r="AF1533" t="s">
        <v>81</v>
      </c>
      <c r="AG1533" t="s">
        <v>65</v>
      </c>
    </row>
    <row r="1534" spans="1:33" x14ac:dyDescent="0.35">
      <c r="A1534" t="s">
        <v>6</v>
      </c>
      <c r="B1534" t="s">
        <v>285</v>
      </c>
      <c r="C1534">
        <v>163</v>
      </c>
      <c r="D1534" t="s">
        <v>275</v>
      </c>
      <c r="E1534" t="s">
        <v>94</v>
      </c>
      <c r="F1534" t="s">
        <v>181</v>
      </c>
      <c r="G1534" t="s">
        <v>76</v>
      </c>
      <c r="H1534" t="s">
        <v>314</v>
      </c>
      <c r="I1534" t="s">
        <v>271</v>
      </c>
      <c r="J1534" t="s">
        <v>102</v>
      </c>
      <c r="K1534" t="s">
        <v>582</v>
      </c>
      <c r="L1534" t="s">
        <v>80</v>
      </c>
      <c r="M1534" t="s">
        <v>93</v>
      </c>
      <c r="N1534" t="s">
        <v>239</v>
      </c>
      <c r="O1534" t="s">
        <v>179</v>
      </c>
      <c r="P1534" t="s">
        <v>237</v>
      </c>
      <c r="Q1534" t="s">
        <v>76</v>
      </c>
      <c r="R1534" t="s">
        <v>93</v>
      </c>
      <c r="S1534" t="s">
        <v>76</v>
      </c>
      <c r="T1534" t="s">
        <v>76</v>
      </c>
      <c r="U1534" t="s">
        <v>81</v>
      </c>
      <c r="V1534" t="s">
        <v>81</v>
      </c>
      <c r="W1534" t="s">
        <v>255</v>
      </c>
      <c r="X1534" t="s">
        <v>75</v>
      </c>
      <c r="Y1534" t="s">
        <v>218</v>
      </c>
      <c r="Z1534" t="s">
        <v>149</v>
      </c>
      <c r="AA1534" t="s">
        <v>208</v>
      </c>
      <c r="AB1534" t="s">
        <v>76</v>
      </c>
      <c r="AC1534" t="s">
        <v>76</v>
      </c>
      <c r="AD1534" t="s">
        <v>76</v>
      </c>
      <c r="AE1534" t="s">
        <v>76</v>
      </c>
      <c r="AF1534" t="s">
        <v>133</v>
      </c>
      <c r="AG1534" t="s">
        <v>163</v>
      </c>
    </row>
    <row r="1535" spans="1:33" x14ac:dyDescent="0.35">
      <c r="A1535" t="s">
        <v>7</v>
      </c>
      <c r="B1535" t="s">
        <v>267</v>
      </c>
      <c r="C1535">
        <v>199</v>
      </c>
      <c r="D1535" t="s">
        <v>124</v>
      </c>
      <c r="E1535" t="s">
        <v>218</v>
      </c>
      <c r="F1535" t="s">
        <v>112</v>
      </c>
      <c r="G1535" t="s">
        <v>221</v>
      </c>
      <c r="H1535" t="s">
        <v>307</v>
      </c>
      <c r="I1535" t="s">
        <v>411</v>
      </c>
      <c r="J1535" t="s">
        <v>237</v>
      </c>
      <c r="K1535" t="s">
        <v>301</v>
      </c>
      <c r="L1535" t="s">
        <v>106</v>
      </c>
      <c r="M1535" t="s">
        <v>95</v>
      </c>
      <c r="N1535" t="s">
        <v>386</v>
      </c>
      <c r="O1535" t="s">
        <v>163</v>
      </c>
      <c r="P1535" t="s">
        <v>217</v>
      </c>
      <c r="Q1535" t="s">
        <v>76</v>
      </c>
      <c r="R1535" t="s">
        <v>104</v>
      </c>
      <c r="S1535" t="s">
        <v>72</v>
      </c>
      <c r="T1535" t="s">
        <v>76</v>
      </c>
      <c r="U1535" t="s">
        <v>68</v>
      </c>
      <c r="V1535" t="s">
        <v>305</v>
      </c>
      <c r="W1535" t="s">
        <v>149</v>
      </c>
      <c r="X1535" t="s">
        <v>67</v>
      </c>
      <c r="Y1535" t="s">
        <v>116</v>
      </c>
      <c r="Z1535" t="s">
        <v>81</v>
      </c>
      <c r="AA1535" t="s">
        <v>145</v>
      </c>
      <c r="AB1535" t="s">
        <v>76</v>
      </c>
      <c r="AC1535" t="s">
        <v>76</v>
      </c>
      <c r="AD1535" t="s">
        <v>81</v>
      </c>
      <c r="AE1535" t="s">
        <v>106</v>
      </c>
      <c r="AF1535" t="s">
        <v>72</v>
      </c>
      <c r="AG1535" t="s">
        <v>106</v>
      </c>
    </row>
    <row r="1536" spans="1:33" x14ac:dyDescent="0.35">
      <c r="A1536" t="s">
        <v>7</v>
      </c>
      <c r="B1536" t="s">
        <v>279</v>
      </c>
      <c r="C1536">
        <v>2875</v>
      </c>
      <c r="D1536" t="s">
        <v>298</v>
      </c>
      <c r="E1536" t="s">
        <v>352</v>
      </c>
      <c r="F1536" t="s">
        <v>206</v>
      </c>
      <c r="G1536" t="s">
        <v>149</v>
      </c>
      <c r="H1536" t="s">
        <v>225</v>
      </c>
      <c r="I1536" t="s">
        <v>82</v>
      </c>
      <c r="J1536" t="s">
        <v>314</v>
      </c>
      <c r="K1536" t="s">
        <v>515</v>
      </c>
      <c r="L1536" t="s">
        <v>71</v>
      </c>
      <c r="M1536" t="s">
        <v>80</v>
      </c>
      <c r="N1536" t="s">
        <v>104</v>
      </c>
      <c r="O1536" t="s">
        <v>132</v>
      </c>
      <c r="P1536" t="s">
        <v>146</v>
      </c>
      <c r="Q1536" t="s">
        <v>73</v>
      </c>
      <c r="R1536" t="s">
        <v>71</v>
      </c>
      <c r="S1536" t="s">
        <v>76</v>
      </c>
      <c r="T1536" t="s">
        <v>106</v>
      </c>
      <c r="U1536" t="s">
        <v>77</v>
      </c>
      <c r="V1536" t="s">
        <v>73</v>
      </c>
      <c r="W1536" t="s">
        <v>244</v>
      </c>
      <c r="X1536" t="s">
        <v>173</v>
      </c>
      <c r="Y1536" t="s">
        <v>386</v>
      </c>
      <c r="Z1536" t="s">
        <v>73</v>
      </c>
      <c r="AA1536" t="s">
        <v>180</v>
      </c>
      <c r="AB1536" t="s">
        <v>76</v>
      </c>
      <c r="AC1536" t="s">
        <v>76</v>
      </c>
      <c r="AD1536" t="s">
        <v>73</v>
      </c>
      <c r="AE1536" t="s">
        <v>75</v>
      </c>
      <c r="AF1536" t="s">
        <v>75</v>
      </c>
      <c r="AG1536" t="s">
        <v>133</v>
      </c>
    </row>
    <row r="1537" spans="1:33" x14ac:dyDescent="0.35">
      <c r="A1537" t="s">
        <v>7</v>
      </c>
      <c r="B1537" t="s">
        <v>285</v>
      </c>
      <c r="C1537">
        <v>172</v>
      </c>
      <c r="D1537" t="s">
        <v>523</v>
      </c>
      <c r="E1537" t="s">
        <v>372</v>
      </c>
      <c r="F1537" t="s">
        <v>352</v>
      </c>
      <c r="G1537" t="s">
        <v>175</v>
      </c>
      <c r="H1537" t="s">
        <v>282</v>
      </c>
      <c r="I1537" t="s">
        <v>219</v>
      </c>
      <c r="J1537" t="s">
        <v>269</v>
      </c>
      <c r="K1537" t="s">
        <v>134</v>
      </c>
      <c r="L1537" t="s">
        <v>150</v>
      </c>
      <c r="M1537" t="s">
        <v>86</v>
      </c>
      <c r="N1537" t="s">
        <v>119</v>
      </c>
      <c r="O1537" t="s">
        <v>202</v>
      </c>
      <c r="P1537" t="s">
        <v>102</v>
      </c>
      <c r="Q1537" t="s">
        <v>78</v>
      </c>
      <c r="R1537" t="s">
        <v>122</v>
      </c>
      <c r="S1537" t="s">
        <v>138</v>
      </c>
      <c r="T1537" t="s">
        <v>76</v>
      </c>
      <c r="U1537" t="s">
        <v>79</v>
      </c>
      <c r="V1537" t="s">
        <v>76</v>
      </c>
      <c r="W1537" t="s">
        <v>130</v>
      </c>
      <c r="X1537" t="s">
        <v>122</v>
      </c>
      <c r="Y1537" t="s">
        <v>177</v>
      </c>
      <c r="Z1537" t="s">
        <v>71</v>
      </c>
      <c r="AA1537" t="s">
        <v>146</v>
      </c>
      <c r="AB1537" t="s">
        <v>68</v>
      </c>
      <c r="AC1537" t="s">
        <v>76</v>
      </c>
      <c r="AD1537" t="s">
        <v>79</v>
      </c>
      <c r="AE1537" t="s">
        <v>142</v>
      </c>
      <c r="AF1537" t="s">
        <v>79</v>
      </c>
      <c r="AG1537" t="s">
        <v>70</v>
      </c>
    </row>
    <row r="1538" spans="1:33" x14ac:dyDescent="0.35">
      <c r="A1538" t="s">
        <v>241</v>
      </c>
      <c r="B1538" t="s">
        <v>267</v>
      </c>
      <c r="C1538">
        <v>1080</v>
      </c>
      <c r="D1538" t="s">
        <v>313</v>
      </c>
      <c r="E1538" t="s">
        <v>204</v>
      </c>
      <c r="F1538" t="s">
        <v>146</v>
      </c>
      <c r="G1538" t="s">
        <v>80</v>
      </c>
      <c r="H1538" t="s">
        <v>87</v>
      </c>
      <c r="I1538" t="s">
        <v>761</v>
      </c>
      <c r="J1538" t="s">
        <v>355</v>
      </c>
      <c r="K1538" t="s">
        <v>270</v>
      </c>
      <c r="L1538" t="s">
        <v>71</v>
      </c>
      <c r="M1538" t="s">
        <v>146</v>
      </c>
      <c r="N1538" t="s">
        <v>209</v>
      </c>
      <c r="O1538" t="s">
        <v>137</v>
      </c>
      <c r="P1538" t="s">
        <v>255</v>
      </c>
      <c r="Q1538" t="s">
        <v>106</v>
      </c>
      <c r="R1538" t="s">
        <v>186</v>
      </c>
      <c r="S1538" t="s">
        <v>77</v>
      </c>
      <c r="T1538" t="s">
        <v>68</v>
      </c>
      <c r="U1538" t="s">
        <v>71</v>
      </c>
      <c r="V1538" t="s">
        <v>102</v>
      </c>
      <c r="W1538" t="s">
        <v>137</v>
      </c>
      <c r="X1538" t="s">
        <v>181</v>
      </c>
      <c r="Y1538" t="s">
        <v>269</v>
      </c>
      <c r="Z1538" t="s">
        <v>78</v>
      </c>
      <c r="AA1538" t="s">
        <v>134</v>
      </c>
      <c r="AB1538" t="s">
        <v>107</v>
      </c>
      <c r="AC1538" t="s">
        <v>76</v>
      </c>
      <c r="AD1538" t="s">
        <v>77</v>
      </c>
      <c r="AE1538" t="s">
        <v>77</v>
      </c>
      <c r="AF1538" t="s">
        <v>68</v>
      </c>
      <c r="AG1538" t="s">
        <v>198</v>
      </c>
    </row>
    <row r="1539" spans="1:33" x14ac:dyDescent="0.35">
      <c r="A1539" t="s">
        <v>241</v>
      </c>
      <c r="B1539" t="s">
        <v>279</v>
      </c>
      <c r="C1539">
        <v>11023</v>
      </c>
      <c r="D1539" t="s">
        <v>603</v>
      </c>
      <c r="E1539" t="s">
        <v>342</v>
      </c>
      <c r="F1539" t="s">
        <v>135</v>
      </c>
      <c r="G1539" t="s">
        <v>86</v>
      </c>
      <c r="H1539" t="s">
        <v>157</v>
      </c>
      <c r="I1539" t="s">
        <v>445</v>
      </c>
      <c r="J1539" t="s">
        <v>102</v>
      </c>
      <c r="K1539" t="s">
        <v>352</v>
      </c>
      <c r="L1539" t="s">
        <v>94</v>
      </c>
      <c r="M1539" t="s">
        <v>80</v>
      </c>
      <c r="N1539" t="s">
        <v>103</v>
      </c>
      <c r="O1539" t="s">
        <v>280</v>
      </c>
      <c r="P1539" t="s">
        <v>56</v>
      </c>
      <c r="Q1539" t="s">
        <v>107</v>
      </c>
      <c r="R1539" t="s">
        <v>68</v>
      </c>
      <c r="S1539" t="s">
        <v>76</v>
      </c>
      <c r="T1539" t="s">
        <v>106</v>
      </c>
      <c r="U1539" t="s">
        <v>106</v>
      </c>
      <c r="V1539" t="s">
        <v>79</v>
      </c>
      <c r="W1539" t="s">
        <v>109</v>
      </c>
      <c r="X1539" t="s">
        <v>151</v>
      </c>
      <c r="Y1539" t="s">
        <v>61</v>
      </c>
      <c r="Z1539" t="s">
        <v>77</v>
      </c>
      <c r="AA1539" t="s">
        <v>87</v>
      </c>
      <c r="AB1539" t="s">
        <v>107</v>
      </c>
      <c r="AC1539" t="s">
        <v>107</v>
      </c>
      <c r="AD1539" t="s">
        <v>107</v>
      </c>
      <c r="AE1539" t="s">
        <v>79</v>
      </c>
      <c r="AF1539" t="s">
        <v>75</v>
      </c>
      <c r="AG1539" t="s">
        <v>103</v>
      </c>
    </row>
    <row r="1540" spans="1:33" x14ac:dyDescent="0.35">
      <c r="A1540" t="s">
        <v>241</v>
      </c>
      <c r="B1540" t="s">
        <v>285</v>
      </c>
      <c r="C1540">
        <v>1346</v>
      </c>
      <c r="D1540" t="s">
        <v>178</v>
      </c>
      <c r="E1540" t="s">
        <v>112</v>
      </c>
      <c r="F1540" t="s">
        <v>162</v>
      </c>
      <c r="G1540" t="s">
        <v>55</v>
      </c>
      <c r="H1540" t="s">
        <v>240</v>
      </c>
      <c r="I1540" t="s">
        <v>334</v>
      </c>
      <c r="J1540" t="s">
        <v>161</v>
      </c>
      <c r="K1540" t="s">
        <v>166</v>
      </c>
      <c r="L1540" t="s">
        <v>138</v>
      </c>
      <c r="M1540" t="s">
        <v>74</v>
      </c>
      <c r="N1540" t="s">
        <v>88</v>
      </c>
      <c r="O1540" t="s">
        <v>240</v>
      </c>
      <c r="P1540" t="s">
        <v>119</v>
      </c>
      <c r="Q1540" t="s">
        <v>106</v>
      </c>
      <c r="R1540" t="s">
        <v>78</v>
      </c>
      <c r="S1540" t="s">
        <v>73</v>
      </c>
      <c r="T1540" t="s">
        <v>79</v>
      </c>
      <c r="U1540" t="s">
        <v>77</v>
      </c>
      <c r="V1540" t="s">
        <v>150</v>
      </c>
      <c r="W1540" t="s">
        <v>161</v>
      </c>
      <c r="X1540" t="s">
        <v>122</v>
      </c>
      <c r="Y1540" t="s">
        <v>145</v>
      </c>
      <c r="Z1540" t="s">
        <v>94</v>
      </c>
      <c r="AA1540" t="s">
        <v>264</v>
      </c>
      <c r="AB1540" t="s">
        <v>73</v>
      </c>
      <c r="AC1540" t="s">
        <v>76</v>
      </c>
      <c r="AD1540" t="s">
        <v>107</v>
      </c>
      <c r="AE1540" t="s">
        <v>71</v>
      </c>
      <c r="AF1540" t="s">
        <v>138</v>
      </c>
      <c r="AG1540" t="s">
        <v>62</v>
      </c>
    </row>
    <row r="1542" spans="1:33" x14ac:dyDescent="0.35">
      <c r="A1542" t="s">
        <v>1057</v>
      </c>
    </row>
    <row r="1543" spans="1:33" x14ac:dyDescent="0.35">
      <c r="A1543" t="s">
        <v>14</v>
      </c>
      <c r="B1543" t="s">
        <v>461</v>
      </c>
      <c r="C1543" t="s">
        <v>2</v>
      </c>
      <c r="D1543" t="s">
        <v>51</v>
      </c>
      <c r="E1543" t="s">
        <v>1029</v>
      </c>
      <c r="F1543" t="s">
        <v>1030</v>
      </c>
      <c r="G1543" t="s">
        <v>1031</v>
      </c>
      <c r="H1543" t="s">
        <v>1032</v>
      </c>
      <c r="I1543" t="s">
        <v>1033</v>
      </c>
      <c r="J1543" t="s">
        <v>1034</v>
      </c>
      <c r="K1543" t="s">
        <v>1035</v>
      </c>
      <c r="L1543" t="s">
        <v>1036</v>
      </c>
      <c r="M1543" t="s">
        <v>1037</v>
      </c>
      <c r="N1543" t="s">
        <v>1038</v>
      </c>
      <c r="O1543" t="s">
        <v>1039</v>
      </c>
      <c r="P1543" t="s">
        <v>1040</v>
      </c>
      <c r="Q1543" t="s">
        <v>1041</v>
      </c>
      <c r="R1543" t="s">
        <v>1042</v>
      </c>
      <c r="S1543" t="s">
        <v>1043</v>
      </c>
      <c r="T1543" t="s">
        <v>1044</v>
      </c>
      <c r="U1543" t="s">
        <v>1045</v>
      </c>
      <c r="V1543" t="s">
        <v>1046</v>
      </c>
      <c r="W1543" t="s">
        <v>1047</v>
      </c>
      <c r="X1543" t="s">
        <v>1048</v>
      </c>
      <c r="Y1543" t="s">
        <v>1049</v>
      </c>
      <c r="Z1543" t="s">
        <v>1050</v>
      </c>
      <c r="AA1543" t="s">
        <v>1051</v>
      </c>
      <c r="AB1543" t="s">
        <v>1052</v>
      </c>
      <c r="AC1543" t="s">
        <v>1053</v>
      </c>
      <c r="AD1543" t="s">
        <v>1054</v>
      </c>
      <c r="AE1543" t="s">
        <v>1055</v>
      </c>
      <c r="AF1543" t="s">
        <v>48</v>
      </c>
      <c r="AG1543" t="s">
        <v>50</v>
      </c>
    </row>
    <row r="1544" spans="1:33" x14ac:dyDescent="0.35">
      <c r="A1544" t="s">
        <v>3</v>
      </c>
      <c r="B1544" t="s">
        <v>462</v>
      </c>
      <c r="C1544">
        <v>1093</v>
      </c>
      <c r="D1544" t="s">
        <v>563</v>
      </c>
      <c r="E1544" t="s">
        <v>260</v>
      </c>
      <c r="F1544" t="s">
        <v>135</v>
      </c>
      <c r="G1544" t="s">
        <v>137</v>
      </c>
      <c r="H1544" t="s">
        <v>217</v>
      </c>
      <c r="I1544" t="s">
        <v>227</v>
      </c>
      <c r="J1544" t="s">
        <v>366</v>
      </c>
      <c r="K1544" t="s">
        <v>185</v>
      </c>
      <c r="L1544" t="s">
        <v>68</v>
      </c>
      <c r="M1544" t="s">
        <v>57</v>
      </c>
      <c r="N1544" t="s">
        <v>173</v>
      </c>
      <c r="O1544" t="s">
        <v>181</v>
      </c>
      <c r="P1544" t="s">
        <v>175</v>
      </c>
      <c r="Q1544" t="s">
        <v>107</v>
      </c>
      <c r="R1544" t="s">
        <v>78</v>
      </c>
      <c r="S1544" t="s">
        <v>107</v>
      </c>
      <c r="T1544" t="s">
        <v>77</v>
      </c>
      <c r="U1544" t="s">
        <v>150</v>
      </c>
      <c r="V1544" t="s">
        <v>71</v>
      </c>
      <c r="W1544" t="s">
        <v>86</v>
      </c>
      <c r="X1544" t="s">
        <v>84</v>
      </c>
      <c r="Y1544" t="s">
        <v>286</v>
      </c>
      <c r="Z1544" t="s">
        <v>94</v>
      </c>
      <c r="AA1544" t="s">
        <v>146</v>
      </c>
      <c r="AB1544" t="s">
        <v>107</v>
      </c>
      <c r="AC1544" t="s">
        <v>107</v>
      </c>
      <c r="AD1544" t="s">
        <v>107</v>
      </c>
      <c r="AE1544" t="s">
        <v>79</v>
      </c>
      <c r="AF1544" t="s">
        <v>75</v>
      </c>
      <c r="AG1544" t="s">
        <v>173</v>
      </c>
    </row>
    <row r="1545" spans="1:33" x14ac:dyDescent="0.35">
      <c r="A1545" t="s">
        <v>3</v>
      </c>
      <c r="B1545" t="s">
        <v>464</v>
      </c>
      <c r="C1545">
        <v>935</v>
      </c>
      <c r="D1545" t="s">
        <v>234</v>
      </c>
      <c r="E1545" t="s">
        <v>260</v>
      </c>
      <c r="F1545" t="s">
        <v>204</v>
      </c>
      <c r="G1545" t="s">
        <v>194</v>
      </c>
      <c r="H1545" t="s">
        <v>355</v>
      </c>
      <c r="I1545" t="s">
        <v>283</v>
      </c>
      <c r="J1545" t="s">
        <v>149</v>
      </c>
      <c r="K1545" t="s">
        <v>250</v>
      </c>
      <c r="L1545" t="s">
        <v>79</v>
      </c>
      <c r="M1545" t="s">
        <v>142</v>
      </c>
      <c r="N1545" t="s">
        <v>173</v>
      </c>
      <c r="O1545" t="s">
        <v>116</v>
      </c>
      <c r="P1545" t="s">
        <v>355</v>
      </c>
      <c r="Q1545" t="s">
        <v>76</v>
      </c>
      <c r="R1545" t="s">
        <v>79</v>
      </c>
      <c r="S1545" t="s">
        <v>107</v>
      </c>
      <c r="T1545" t="s">
        <v>73</v>
      </c>
      <c r="U1545" t="s">
        <v>76</v>
      </c>
      <c r="V1545" t="s">
        <v>71</v>
      </c>
      <c r="W1545" t="s">
        <v>97</v>
      </c>
      <c r="X1545" t="s">
        <v>94</v>
      </c>
      <c r="Y1545" t="s">
        <v>199</v>
      </c>
      <c r="Z1545" t="s">
        <v>106</v>
      </c>
      <c r="AA1545" t="s">
        <v>366</v>
      </c>
      <c r="AB1545" t="s">
        <v>107</v>
      </c>
      <c r="AC1545" t="s">
        <v>76</v>
      </c>
      <c r="AD1545" t="s">
        <v>107</v>
      </c>
      <c r="AE1545" t="s">
        <v>76</v>
      </c>
      <c r="AF1545" t="s">
        <v>77</v>
      </c>
      <c r="AG1545" t="s">
        <v>104</v>
      </c>
    </row>
    <row r="1546" spans="1:33" x14ac:dyDescent="0.35">
      <c r="A1546" t="s">
        <v>3</v>
      </c>
      <c r="B1546" t="s">
        <v>468</v>
      </c>
      <c r="C1546">
        <v>1</v>
      </c>
      <c r="D1546" t="s">
        <v>76</v>
      </c>
      <c r="E1546" t="s">
        <v>76</v>
      </c>
      <c r="F1546" t="s">
        <v>76</v>
      </c>
      <c r="G1546" t="s">
        <v>76</v>
      </c>
      <c r="H1546" t="s">
        <v>76</v>
      </c>
      <c r="I1546" t="s">
        <v>76</v>
      </c>
      <c r="J1546" t="s">
        <v>76</v>
      </c>
      <c r="K1546" t="s">
        <v>76</v>
      </c>
      <c r="L1546" t="s">
        <v>76</v>
      </c>
      <c r="M1546" t="s">
        <v>76</v>
      </c>
      <c r="N1546" t="s">
        <v>76</v>
      </c>
      <c r="O1546" t="s">
        <v>76</v>
      </c>
      <c r="P1546" t="s">
        <v>76</v>
      </c>
      <c r="Q1546" t="s">
        <v>76</v>
      </c>
      <c r="R1546" t="s">
        <v>76</v>
      </c>
      <c r="S1546" t="s">
        <v>76</v>
      </c>
      <c r="T1546" t="s">
        <v>76</v>
      </c>
      <c r="U1546" t="s">
        <v>76</v>
      </c>
      <c r="V1546" t="s">
        <v>76</v>
      </c>
      <c r="W1546" t="s">
        <v>76</v>
      </c>
      <c r="X1546" t="s">
        <v>76</v>
      </c>
      <c r="Y1546" t="s">
        <v>76</v>
      </c>
      <c r="Z1546" t="s">
        <v>76</v>
      </c>
      <c r="AA1546" t="s">
        <v>76</v>
      </c>
      <c r="AB1546" t="s">
        <v>76</v>
      </c>
      <c r="AC1546" t="s">
        <v>76</v>
      </c>
      <c r="AD1546" t="s">
        <v>76</v>
      </c>
      <c r="AE1546" t="s">
        <v>76</v>
      </c>
      <c r="AF1546" t="s">
        <v>76</v>
      </c>
      <c r="AG1546" t="s">
        <v>395</v>
      </c>
    </row>
    <row r="1547" spans="1:33" x14ac:dyDescent="0.35">
      <c r="A1547" t="s">
        <v>4</v>
      </c>
      <c r="B1547" t="s">
        <v>462</v>
      </c>
      <c r="C1547">
        <v>1694</v>
      </c>
      <c r="D1547" t="s">
        <v>448</v>
      </c>
      <c r="E1547" t="s">
        <v>164</v>
      </c>
      <c r="F1547" t="s">
        <v>442</v>
      </c>
      <c r="G1547" t="s">
        <v>122</v>
      </c>
      <c r="H1547" t="s">
        <v>342</v>
      </c>
      <c r="I1547" t="s">
        <v>230</v>
      </c>
      <c r="J1547" t="s">
        <v>104</v>
      </c>
      <c r="K1547" t="s">
        <v>373</v>
      </c>
      <c r="L1547" t="s">
        <v>72</v>
      </c>
      <c r="M1547" t="s">
        <v>130</v>
      </c>
      <c r="N1547" t="s">
        <v>57</v>
      </c>
      <c r="O1547" t="s">
        <v>181</v>
      </c>
      <c r="P1547" t="s">
        <v>366</v>
      </c>
      <c r="Q1547" t="s">
        <v>73</v>
      </c>
      <c r="R1547" t="s">
        <v>94</v>
      </c>
      <c r="S1547" t="s">
        <v>76</v>
      </c>
      <c r="T1547" t="s">
        <v>150</v>
      </c>
      <c r="U1547" t="s">
        <v>73</v>
      </c>
      <c r="V1547" t="s">
        <v>78</v>
      </c>
      <c r="W1547" t="s">
        <v>240</v>
      </c>
      <c r="X1547" t="s">
        <v>244</v>
      </c>
      <c r="Y1547" t="s">
        <v>210</v>
      </c>
      <c r="Z1547" t="s">
        <v>94</v>
      </c>
      <c r="AA1547" t="s">
        <v>249</v>
      </c>
      <c r="AB1547" t="s">
        <v>73</v>
      </c>
      <c r="AC1547" t="s">
        <v>107</v>
      </c>
      <c r="AD1547" t="s">
        <v>76</v>
      </c>
      <c r="AE1547" t="s">
        <v>68</v>
      </c>
      <c r="AF1547" t="s">
        <v>72</v>
      </c>
      <c r="AG1547" t="s">
        <v>86</v>
      </c>
    </row>
    <row r="1548" spans="1:33" x14ac:dyDescent="0.35">
      <c r="A1548" t="s">
        <v>4</v>
      </c>
      <c r="B1548" t="s">
        <v>464</v>
      </c>
      <c r="C1548">
        <v>1582</v>
      </c>
      <c r="D1548" t="s">
        <v>500</v>
      </c>
      <c r="E1548" t="s">
        <v>185</v>
      </c>
      <c r="F1548" t="s">
        <v>58</v>
      </c>
      <c r="G1548" t="s">
        <v>130</v>
      </c>
      <c r="H1548" t="s">
        <v>366</v>
      </c>
      <c r="I1548" t="s">
        <v>519</v>
      </c>
      <c r="J1548" t="s">
        <v>108</v>
      </c>
      <c r="K1548" t="s">
        <v>159</v>
      </c>
      <c r="L1548" t="s">
        <v>77</v>
      </c>
      <c r="M1548" t="s">
        <v>71</v>
      </c>
      <c r="N1548" t="s">
        <v>86</v>
      </c>
      <c r="O1548" t="s">
        <v>102</v>
      </c>
      <c r="P1548" t="s">
        <v>240</v>
      </c>
      <c r="Q1548" t="s">
        <v>73</v>
      </c>
      <c r="R1548" t="s">
        <v>73</v>
      </c>
      <c r="S1548" t="s">
        <v>76</v>
      </c>
      <c r="T1548" t="s">
        <v>76</v>
      </c>
      <c r="U1548" t="s">
        <v>76</v>
      </c>
      <c r="V1548" t="s">
        <v>150</v>
      </c>
      <c r="W1548" t="s">
        <v>355</v>
      </c>
      <c r="X1548" t="s">
        <v>72</v>
      </c>
      <c r="Y1548" t="s">
        <v>162</v>
      </c>
      <c r="Z1548" t="s">
        <v>107</v>
      </c>
      <c r="AA1548" t="s">
        <v>67</v>
      </c>
      <c r="AB1548" t="s">
        <v>106</v>
      </c>
      <c r="AC1548" t="s">
        <v>76</v>
      </c>
      <c r="AD1548" t="s">
        <v>76</v>
      </c>
      <c r="AE1548" t="s">
        <v>68</v>
      </c>
      <c r="AF1548" t="s">
        <v>105</v>
      </c>
      <c r="AG1548" t="s">
        <v>88</v>
      </c>
    </row>
    <row r="1549" spans="1:33" x14ac:dyDescent="0.35">
      <c r="A1549" t="s">
        <v>5</v>
      </c>
      <c r="B1549" t="s">
        <v>462</v>
      </c>
      <c r="C1549">
        <v>1659</v>
      </c>
      <c r="D1549" t="s">
        <v>657</v>
      </c>
      <c r="E1549" t="s">
        <v>134</v>
      </c>
      <c r="F1549" t="s">
        <v>185</v>
      </c>
      <c r="G1549" t="s">
        <v>104</v>
      </c>
      <c r="H1549" t="s">
        <v>194</v>
      </c>
      <c r="I1549" t="s">
        <v>378</v>
      </c>
      <c r="J1549" t="s">
        <v>163</v>
      </c>
      <c r="K1549" t="s">
        <v>117</v>
      </c>
      <c r="L1549" t="s">
        <v>94</v>
      </c>
      <c r="M1549" t="s">
        <v>186</v>
      </c>
      <c r="N1549" t="s">
        <v>240</v>
      </c>
      <c r="O1549" t="s">
        <v>179</v>
      </c>
      <c r="P1549" t="s">
        <v>161</v>
      </c>
      <c r="Q1549" t="s">
        <v>76</v>
      </c>
      <c r="R1549" t="s">
        <v>77</v>
      </c>
      <c r="S1549" t="s">
        <v>76</v>
      </c>
      <c r="T1549" t="s">
        <v>107</v>
      </c>
      <c r="U1549" t="s">
        <v>73</v>
      </c>
      <c r="V1549" t="s">
        <v>138</v>
      </c>
      <c r="W1549" t="s">
        <v>146</v>
      </c>
      <c r="X1549" t="s">
        <v>151</v>
      </c>
      <c r="Y1549" t="s">
        <v>109</v>
      </c>
      <c r="Z1549" t="s">
        <v>75</v>
      </c>
      <c r="AA1549" t="s">
        <v>175</v>
      </c>
      <c r="AB1549" t="s">
        <v>76</v>
      </c>
      <c r="AC1549" t="s">
        <v>76</v>
      </c>
      <c r="AD1549" t="s">
        <v>107</v>
      </c>
      <c r="AE1549" t="s">
        <v>76</v>
      </c>
      <c r="AF1549" t="s">
        <v>79</v>
      </c>
      <c r="AG1549" t="s">
        <v>179</v>
      </c>
    </row>
    <row r="1550" spans="1:33" x14ac:dyDescent="0.35">
      <c r="A1550" t="s">
        <v>5</v>
      </c>
      <c r="B1550" t="s">
        <v>464</v>
      </c>
      <c r="C1550">
        <v>1807</v>
      </c>
      <c r="D1550" t="s">
        <v>849</v>
      </c>
      <c r="E1550" t="s">
        <v>121</v>
      </c>
      <c r="F1550" t="s">
        <v>134</v>
      </c>
      <c r="G1550" t="s">
        <v>72</v>
      </c>
      <c r="H1550" t="s">
        <v>149</v>
      </c>
      <c r="I1550" t="s">
        <v>200</v>
      </c>
      <c r="J1550" t="s">
        <v>133</v>
      </c>
      <c r="K1550" t="s">
        <v>152</v>
      </c>
      <c r="L1550" t="s">
        <v>100</v>
      </c>
      <c r="M1550" t="s">
        <v>100</v>
      </c>
      <c r="N1550" t="s">
        <v>137</v>
      </c>
      <c r="O1550" t="s">
        <v>57</v>
      </c>
      <c r="P1550" t="s">
        <v>132</v>
      </c>
      <c r="Q1550" t="s">
        <v>107</v>
      </c>
      <c r="R1550" t="s">
        <v>75</v>
      </c>
      <c r="S1550" t="s">
        <v>76</v>
      </c>
      <c r="T1550" t="s">
        <v>68</v>
      </c>
      <c r="U1550" t="s">
        <v>79</v>
      </c>
      <c r="V1550" t="s">
        <v>78</v>
      </c>
      <c r="W1550" t="s">
        <v>88</v>
      </c>
      <c r="X1550" t="s">
        <v>77</v>
      </c>
      <c r="Y1550" t="s">
        <v>53</v>
      </c>
      <c r="Z1550" t="s">
        <v>107</v>
      </c>
      <c r="AA1550" t="s">
        <v>217</v>
      </c>
      <c r="AB1550" t="s">
        <v>107</v>
      </c>
      <c r="AC1550" t="s">
        <v>107</v>
      </c>
      <c r="AD1550" t="s">
        <v>76</v>
      </c>
      <c r="AE1550" t="s">
        <v>107</v>
      </c>
      <c r="AF1550" t="s">
        <v>106</v>
      </c>
      <c r="AG1550" t="s">
        <v>175</v>
      </c>
    </row>
    <row r="1551" spans="1:33" x14ac:dyDescent="0.35">
      <c r="A1551" t="s">
        <v>6</v>
      </c>
      <c r="B1551" t="s">
        <v>462</v>
      </c>
      <c r="C1551">
        <v>906</v>
      </c>
      <c r="D1551" t="s">
        <v>556</v>
      </c>
      <c r="E1551" t="s">
        <v>87</v>
      </c>
      <c r="F1551" t="s">
        <v>92</v>
      </c>
      <c r="G1551" t="s">
        <v>77</v>
      </c>
      <c r="H1551" t="s">
        <v>161</v>
      </c>
      <c r="I1551" t="s">
        <v>160</v>
      </c>
      <c r="J1551" t="s">
        <v>314</v>
      </c>
      <c r="K1551" t="s">
        <v>447</v>
      </c>
      <c r="L1551" t="s">
        <v>93</v>
      </c>
      <c r="M1551" t="s">
        <v>74</v>
      </c>
      <c r="N1551" t="s">
        <v>280</v>
      </c>
      <c r="O1551" t="s">
        <v>87</v>
      </c>
      <c r="P1551" t="s">
        <v>121</v>
      </c>
      <c r="Q1551" t="s">
        <v>73</v>
      </c>
      <c r="R1551" t="s">
        <v>105</v>
      </c>
      <c r="S1551" t="s">
        <v>73</v>
      </c>
      <c r="T1551" t="s">
        <v>73</v>
      </c>
      <c r="U1551" t="s">
        <v>106</v>
      </c>
      <c r="V1551" t="s">
        <v>81</v>
      </c>
      <c r="W1551" t="s">
        <v>58</v>
      </c>
      <c r="X1551" t="s">
        <v>88</v>
      </c>
      <c r="Y1551" t="s">
        <v>282</v>
      </c>
      <c r="Z1551" t="s">
        <v>75</v>
      </c>
      <c r="AA1551" t="s">
        <v>176</v>
      </c>
      <c r="AB1551" t="s">
        <v>106</v>
      </c>
      <c r="AC1551" t="s">
        <v>107</v>
      </c>
      <c r="AD1551" t="s">
        <v>107</v>
      </c>
      <c r="AE1551" t="s">
        <v>77</v>
      </c>
      <c r="AF1551" t="s">
        <v>55</v>
      </c>
      <c r="AG1551" t="s">
        <v>86</v>
      </c>
    </row>
    <row r="1552" spans="1:33" x14ac:dyDescent="0.35">
      <c r="A1552" t="s">
        <v>6</v>
      </c>
      <c r="B1552" t="s">
        <v>464</v>
      </c>
      <c r="C1552">
        <v>526</v>
      </c>
      <c r="D1552" t="s">
        <v>577</v>
      </c>
      <c r="E1552" t="s">
        <v>264</v>
      </c>
      <c r="F1552" t="s">
        <v>157</v>
      </c>
      <c r="G1552" t="s">
        <v>106</v>
      </c>
      <c r="H1552" t="s">
        <v>67</v>
      </c>
      <c r="I1552" t="s">
        <v>222</v>
      </c>
      <c r="J1552" t="s">
        <v>180</v>
      </c>
      <c r="K1552" t="s">
        <v>453</v>
      </c>
      <c r="L1552" t="s">
        <v>100</v>
      </c>
      <c r="M1552" t="s">
        <v>93</v>
      </c>
      <c r="N1552" t="s">
        <v>181</v>
      </c>
      <c r="O1552" t="s">
        <v>119</v>
      </c>
      <c r="P1552" t="s">
        <v>208</v>
      </c>
      <c r="Q1552" t="s">
        <v>76</v>
      </c>
      <c r="R1552" t="s">
        <v>79</v>
      </c>
      <c r="S1552" t="s">
        <v>77</v>
      </c>
      <c r="T1552" t="s">
        <v>107</v>
      </c>
      <c r="U1552" t="s">
        <v>77</v>
      </c>
      <c r="V1552" t="s">
        <v>93</v>
      </c>
      <c r="W1552" t="s">
        <v>119</v>
      </c>
      <c r="X1552" t="s">
        <v>105</v>
      </c>
      <c r="Y1552" t="s">
        <v>157</v>
      </c>
      <c r="Z1552" t="s">
        <v>72</v>
      </c>
      <c r="AA1552" t="s">
        <v>240</v>
      </c>
      <c r="AB1552" t="s">
        <v>150</v>
      </c>
      <c r="AC1552" t="s">
        <v>76</v>
      </c>
      <c r="AD1552" t="s">
        <v>76</v>
      </c>
      <c r="AE1552" t="s">
        <v>76</v>
      </c>
      <c r="AF1552" t="s">
        <v>79</v>
      </c>
      <c r="AG1552" t="s">
        <v>161</v>
      </c>
    </row>
    <row r="1553" spans="1:33" x14ac:dyDescent="0.35">
      <c r="A1553" t="s">
        <v>7</v>
      </c>
      <c r="B1553" t="s">
        <v>462</v>
      </c>
      <c r="C1553">
        <v>1914</v>
      </c>
      <c r="D1553" t="s">
        <v>251</v>
      </c>
      <c r="E1553" t="s">
        <v>317</v>
      </c>
      <c r="F1553" t="s">
        <v>95</v>
      </c>
      <c r="G1553" t="s">
        <v>244</v>
      </c>
      <c r="H1553" t="s">
        <v>231</v>
      </c>
      <c r="I1553" t="s">
        <v>341</v>
      </c>
      <c r="J1553" t="s">
        <v>92</v>
      </c>
      <c r="K1553" t="s">
        <v>162</v>
      </c>
      <c r="L1553" t="s">
        <v>68</v>
      </c>
      <c r="M1553" t="s">
        <v>70</v>
      </c>
      <c r="N1553" t="s">
        <v>179</v>
      </c>
      <c r="O1553" t="s">
        <v>305</v>
      </c>
      <c r="P1553" t="s">
        <v>88</v>
      </c>
      <c r="Q1553" t="s">
        <v>106</v>
      </c>
      <c r="R1553" t="s">
        <v>72</v>
      </c>
      <c r="S1553" t="s">
        <v>106</v>
      </c>
      <c r="T1553" t="s">
        <v>79</v>
      </c>
      <c r="U1553" t="s">
        <v>77</v>
      </c>
      <c r="V1553" t="s">
        <v>94</v>
      </c>
      <c r="W1553" t="s">
        <v>65</v>
      </c>
      <c r="X1553" t="s">
        <v>102</v>
      </c>
      <c r="Y1553" t="s">
        <v>58</v>
      </c>
      <c r="Z1553" t="s">
        <v>77</v>
      </c>
      <c r="AA1553" t="s">
        <v>180</v>
      </c>
      <c r="AB1553" t="s">
        <v>107</v>
      </c>
      <c r="AC1553" t="s">
        <v>76</v>
      </c>
      <c r="AD1553" t="s">
        <v>77</v>
      </c>
      <c r="AE1553" t="s">
        <v>72</v>
      </c>
      <c r="AF1553" t="s">
        <v>150</v>
      </c>
      <c r="AG1553" t="s">
        <v>130</v>
      </c>
    </row>
    <row r="1554" spans="1:33" x14ac:dyDescent="0.35">
      <c r="A1554" t="s">
        <v>7</v>
      </c>
      <c r="B1554" t="s">
        <v>464</v>
      </c>
      <c r="C1554">
        <v>1331</v>
      </c>
      <c r="D1554" t="s">
        <v>524</v>
      </c>
      <c r="E1554" t="s">
        <v>148</v>
      </c>
      <c r="F1554" t="s">
        <v>165</v>
      </c>
      <c r="G1554" t="s">
        <v>74</v>
      </c>
      <c r="H1554" t="s">
        <v>114</v>
      </c>
      <c r="I1554" t="s">
        <v>337</v>
      </c>
      <c r="J1554" t="s">
        <v>102</v>
      </c>
      <c r="K1554" t="s">
        <v>117</v>
      </c>
      <c r="L1554" t="s">
        <v>150</v>
      </c>
      <c r="M1554" t="s">
        <v>105</v>
      </c>
      <c r="N1554" t="s">
        <v>70</v>
      </c>
      <c r="O1554" t="s">
        <v>208</v>
      </c>
      <c r="P1554" t="s">
        <v>290</v>
      </c>
      <c r="Q1554" t="s">
        <v>106</v>
      </c>
      <c r="R1554" t="s">
        <v>106</v>
      </c>
      <c r="S1554" t="s">
        <v>76</v>
      </c>
      <c r="T1554" t="s">
        <v>76</v>
      </c>
      <c r="U1554" t="s">
        <v>79</v>
      </c>
      <c r="V1554" t="s">
        <v>73</v>
      </c>
      <c r="W1554" t="s">
        <v>84</v>
      </c>
      <c r="X1554" t="s">
        <v>94</v>
      </c>
      <c r="Y1554" t="s">
        <v>199</v>
      </c>
      <c r="Z1554" t="s">
        <v>73</v>
      </c>
      <c r="AA1554" t="s">
        <v>217</v>
      </c>
      <c r="AB1554" t="s">
        <v>76</v>
      </c>
      <c r="AC1554" t="s">
        <v>76</v>
      </c>
      <c r="AD1554" t="s">
        <v>107</v>
      </c>
      <c r="AE1554" t="s">
        <v>73</v>
      </c>
      <c r="AF1554" t="s">
        <v>78</v>
      </c>
      <c r="AG1554" t="s">
        <v>130</v>
      </c>
    </row>
    <row r="1555" spans="1:33" x14ac:dyDescent="0.35">
      <c r="A1555" t="s">
        <v>7</v>
      </c>
      <c r="B1555" t="s">
        <v>468</v>
      </c>
      <c r="C1555">
        <v>1</v>
      </c>
      <c r="D1555" t="s">
        <v>76</v>
      </c>
      <c r="E1555" t="s">
        <v>76</v>
      </c>
      <c r="F1555" t="s">
        <v>76</v>
      </c>
      <c r="G1555" t="s">
        <v>76</v>
      </c>
      <c r="H1555" t="s">
        <v>76</v>
      </c>
      <c r="I1555" t="s">
        <v>76</v>
      </c>
      <c r="J1555" t="s">
        <v>76</v>
      </c>
      <c r="K1555" t="s">
        <v>76</v>
      </c>
      <c r="L1555" t="s">
        <v>76</v>
      </c>
      <c r="M1555" t="s">
        <v>76</v>
      </c>
      <c r="N1555" t="s">
        <v>76</v>
      </c>
      <c r="O1555" t="s">
        <v>76</v>
      </c>
      <c r="P1555" t="s">
        <v>76</v>
      </c>
      <c r="Q1555" t="s">
        <v>76</v>
      </c>
      <c r="R1555" t="s">
        <v>76</v>
      </c>
      <c r="S1555" t="s">
        <v>76</v>
      </c>
      <c r="T1555" t="s">
        <v>76</v>
      </c>
      <c r="U1555" t="s">
        <v>76</v>
      </c>
      <c r="V1555" t="s">
        <v>76</v>
      </c>
      <c r="W1555" t="s">
        <v>76</v>
      </c>
      <c r="X1555" t="s">
        <v>76</v>
      </c>
      <c r="Y1555" t="s">
        <v>76</v>
      </c>
      <c r="Z1555" t="s">
        <v>76</v>
      </c>
      <c r="AA1555" t="s">
        <v>395</v>
      </c>
      <c r="AB1555" t="s">
        <v>76</v>
      </c>
      <c r="AC1555" t="s">
        <v>76</v>
      </c>
      <c r="AD1555" t="s">
        <v>76</v>
      </c>
      <c r="AE1555" t="s">
        <v>76</v>
      </c>
      <c r="AF1555" t="s">
        <v>76</v>
      </c>
      <c r="AG1555" t="s">
        <v>76</v>
      </c>
    </row>
    <row r="1556" spans="1:33" x14ac:dyDescent="0.35">
      <c r="A1556" t="s">
        <v>241</v>
      </c>
      <c r="B1556" t="s">
        <v>462</v>
      </c>
      <c r="C1556">
        <v>7266</v>
      </c>
      <c r="D1556" t="s">
        <v>201</v>
      </c>
      <c r="E1556" t="s">
        <v>290</v>
      </c>
      <c r="F1556" t="s">
        <v>11</v>
      </c>
      <c r="G1556" t="s">
        <v>173</v>
      </c>
      <c r="H1556" t="s">
        <v>157</v>
      </c>
      <c r="I1556" t="s">
        <v>203</v>
      </c>
      <c r="J1556" t="s">
        <v>355</v>
      </c>
      <c r="K1556" t="s">
        <v>372</v>
      </c>
      <c r="L1556" t="s">
        <v>78</v>
      </c>
      <c r="M1556" t="s">
        <v>108</v>
      </c>
      <c r="N1556" t="s">
        <v>244</v>
      </c>
      <c r="O1556" t="s">
        <v>211</v>
      </c>
      <c r="P1556" t="s">
        <v>87</v>
      </c>
      <c r="Q1556" t="s">
        <v>73</v>
      </c>
      <c r="R1556" t="s">
        <v>78</v>
      </c>
      <c r="S1556" t="s">
        <v>107</v>
      </c>
      <c r="T1556" t="s">
        <v>79</v>
      </c>
      <c r="U1556" t="s">
        <v>106</v>
      </c>
      <c r="V1556" t="s">
        <v>78</v>
      </c>
      <c r="W1556" t="s">
        <v>121</v>
      </c>
      <c r="X1556" t="s">
        <v>88</v>
      </c>
      <c r="Y1556" t="s">
        <v>185</v>
      </c>
      <c r="Z1556" t="s">
        <v>150</v>
      </c>
      <c r="AA1556" t="s">
        <v>240</v>
      </c>
      <c r="AB1556" t="s">
        <v>107</v>
      </c>
      <c r="AC1556" t="s">
        <v>76</v>
      </c>
      <c r="AD1556" t="s">
        <v>73</v>
      </c>
      <c r="AE1556" t="s">
        <v>71</v>
      </c>
      <c r="AF1556" t="s">
        <v>78</v>
      </c>
      <c r="AG1556" t="s">
        <v>86</v>
      </c>
    </row>
    <row r="1557" spans="1:33" x14ac:dyDescent="0.35">
      <c r="A1557" t="s">
        <v>241</v>
      </c>
      <c r="B1557" t="s">
        <v>464</v>
      </c>
      <c r="C1557">
        <v>6181</v>
      </c>
      <c r="D1557" t="s">
        <v>591</v>
      </c>
      <c r="E1557" t="s">
        <v>226</v>
      </c>
      <c r="F1557" t="s">
        <v>162</v>
      </c>
      <c r="G1557" t="s">
        <v>142</v>
      </c>
      <c r="H1557" t="s">
        <v>89</v>
      </c>
      <c r="I1557" t="s">
        <v>283</v>
      </c>
      <c r="J1557" t="s">
        <v>70</v>
      </c>
      <c r="K1557" t="s">
        <v>378</v>
      </c>
      <c r="L1557" t="s">
        <v>75</v>
      </c>
      <c r="M1557" t="s">
        <v>72</v>
      </c>
      <c r="N1557" t="s">
        <v>57</v>
      </c>
      <c r="O1557" t="s">
        <v>237</v>
      </c>
      <c r="P1557" t="s">
        <v>188</v>
      </c>
      <c r="Q1557" t="s">
        <v>73</v>
      </c>
      <c r="R1557" t="s">
        <v>79</v>
      </c>
      <c r="S1557" t="s">
        <v>107</v>
      </c>
      <c r="T1557" t="s">
        <v>73</v>
      </c>
      <c r="U1557" t="s">
        <v>106</v>
      </c>
      <c r="V1557" t="s">
        <v>150</v>
      </c>
      <c r="W1557" t="s">
        <v>102</v>
      </c>
      <c r="X1557" t="s">
        <v>94</v>
      </c>
      <c r="Y1557" t="s">
        <v>168</v>
      </c>
      <c r="Z1557" t="s">
        <v>106</v>
      </c>
      <c r="AA1557" t="s">
        <v>314</v>
      </c>
      <c r="AB1557" t="s">
        <v>73</v>
      </c>
      <c r="AC1557" t="s">
        <v>76</v>
      </c>
      <c r="AD1557" t="s">
        <v>107</v>
      </c>
      <c r="AE1557" t="s">
        <v>73</v>
      </c>
      <c r="AF1557" t="s">
        <v>150</v>
      </c>
      <c r="AG1557" t="s">
        <v>70</v>
      </c>
    </row>
    <row r="1558" spans="1:33" x14ac:dyDescent="0.35">
      <c r="A1558" t="s">
        <v>241</v>
      </c>
      <c r="B1558" t="s">
        <v>468</v>
      </c>
      <c r="C1558">
        <v>2</v>
      </c>
      <c r="D1558" t="s">
        <v>76</v>
      </c>
      <c r="E1558" t="s">
        <v>76</v>
      </c>
      <c r="F1558" t="s">
        <v>76</v>
      </c>
      <c r="G1558" t="s">
        <v>76</v>
      </c>
      <c r="H1558" t="s">
        <v>76</v>
      </c>
      <c r="I1558" t="s">
        <v>76</v>
      </c>
      <c r="J1558" t="s">
        <v>76</v>
      </c>
      <c r="K1558" t="s">
        <v>76</v>
      </c>
      <c r="L1558" t="s">
        <v>76</v>
      </c>
      <c r="M1558" t="s">
        <v>76</v>
      </c>
      <c r="N1558" t="s">
        <v>76</v>
      </c>
      <c r="O1558" t="s">
        <v>76</v>
      </c>
      <c r="P1558" t="s">
        <v>76</v>
      </c>
      <c r="Q1558" t="s">
        <v>76</v>
      </c>
      <c r="R1558" t="s">
        <v>76</v>
      </c>
      <c r="S1558" t="s">
        <v>76</v>
      </c>
      <c r="T1558" t="s">
        <v>76</v>
      </c>
      <c r="U1558" t="s">
        <v>76</v>
      </c>
      <c r="V1558" t="s">
        <v>76</v>
      </c>
      <c r="W1558" t="s">
        <v>76</v>
      </c>
      <c r="X1558" t="s">
        <v>76</v>
      </c>
      <c r="Y1558" t="s">
        <v>76</v>
      </c>
      <c r="Z1558" t="s">
        <v>76</v>
      </c>
      <c r="AA1558" t="s">
        <v>484</v>
      </c>
      <c r="AB1558" t="s">
        <v>76</v>
      </c>
      <c r="AC1558" t="s">
        <v>76</v>
      </c>
      <c r="AD1558" t="s">
        <v>76</v>
      </c>
      <c r="AE1558" t="s">
        <v>76</v>
      </c>
      <c r="AF1558" t="s">
        <v>76</v>
      </c>
      <c r="AG1558" t="s">
        <v>483</v>
      </c>
    </row>
    <row r="1560" spans="1:33" x14ac:dyDescent="0.35">
      <c r="A1560" t="s">
        <v>1058</v>
      </c>
    </row>
    <row r="1561" spans="1:33" x14ac:dyDescent="0.35">
      <c r="A1561" t="s">
        <v>14</v>
      </c>
      <c r="B1561" t="s">
        <v>487</v>
      </c>
      <c r="C1561" t="s">
        <v>2</v>
      </c>
      <c r="D1561" t="s">
        <v>51</v>
      </c>
      <c r="E1561" t="s">
        <v>1029</v>
      </c>
      <c r="F1561" t="s">
        <v>1030</v>
      </c>
      <c r="G1561" t="s">
        <v>1031</v>
      </c>
      <c r="H1561" t="s">
        <v>1032</v>
      </c>
      <c r="I1561" t="s">
        <v>1033</v>
      </c>
      <c r="J1561" t="s">
        <v>1034</v>
      </c>
      <c r="K1561" t="s">
        <v>1035</v>
      </c>
      <c r="L1561" t="s">
        <v>1036</v>
      </c>
      <c r="M1561" t="s">
        <v>1037</v>
      </c>
      <c r="N1561" t="s">
        <v>1038</v>
      </c>
      <c r="O1561" t="s">
        <v>1039</v>
      </c>
      <c r="P1561" t="s">
        <v>1040</v>
      </c>
      <c r="Q1561" t="s">
        <v>1041</v>
      </c>
      <c r="R1561" t="s">
        <v>1042</v>
      </c>
      <c r="S1561" t="s">
        <v>1043</v>
      </c>
      <c r="T1561" t="s">
        <v>1044</v>
      </c>
      <c r="U1561" t="s">
        <v>1045</v>
      </c>
      <c r="V1561" t="s">
        <v>1046</v>
      </c>
      <c r="W1561" t="s">
        <v>1047</v>
      </c>
      <c r="X1561" t="s">
        <v>1048</v>
      </c>
      <c r="Y1561" t="s">
        <v>1049</v>
      </c>
      <c r="Z1561" t="s">
        <v>1050</v>
      </c>
      <c r="AA1561" t="s">
        <v>1051</v>
      </c>
      <c r="AB1561" t="s">
        <v>1052</v>
      </c>
      <c r="AC1561" t="s">
        <v>1053</v>
      </c>
      <c r="AD1561" t="s">
        <v>1054</v>
      </c>
      <c r="AE1561" t="s">
        <v>1055</v>
      </c>
      <c r="AF1561" t="s">
        <v>48</v>
      </c>
      <c r="AG1561" t="s">
        <v>50</v>
      </c>
    </row>
    <row r="1562" spans="1:33" x14ac:dyDescent="0.35">
      <c r="A1562" t="s">
        <v>3</v>
      </c>
      <c r="B1562" t="s">
        <v>488</v>
      </c>
      <c r="C1562">
        <v>1119</v>
      </c>
      <c r="D1562" t="s">
        <v>546</v>
      </c>
      <c r="E1562" t="s">
        <v>204</v>
      </c>
      <c r="F1562" t="s">
        <v>305</v>
      </c>
      <c r="G1562" t="s">
        <v>194</v>
      </c>
      <c r="H1562" t="s">
        <v>211</v>
      </c>
      <c r="I1562" t="s">
        <v>359</v>
      </c>
      <c r="J1562" t="s">
        <v>211</v>
      </c>
      <c r="K1562" t="s">
        <v>101</v>
      </c>
      <c r="L1562" t="s">
        <v>68</v>
      </c>
      <c r="M1562" t="s">
        <v>103</v>
      </c>
      <c r="N1562" t="s">
        <v>149</v>
      </c>
      <c r="O1562" t="s">
        <v>61</v>
      </c>
      <c r="P1562" t="s">
        <v>109</v>
      </c>
      <c r="Q1562" t="s">
        <v>107</v>
      </c>
      <c r="R1562" t="s">
        <v>81</v>
      </c>
      <c r="S1562" t="s">
        <v>107</v>
      </c>
      <c r="T1562" t="s">
        <v>77</v>
      </c>
      <c r="U1562" t="s">
        <v>71</v>
      </c>
      <c r="V1562" t="s">
        <v>68</v>
      </c>
      <c r="W1562" t="s">
        <v>96</v>
      </c>
      <c r="X1562" t="s">
        <v>62</v>
      </c>
      <c r="Y1562" t="s">
        <v>299</v>
      </c>
      <c r="Z1562" t="s">
        <v>68</v>
      </c>
      <c r="AA1562" t="s">
        <v>99</v>
      </c>
      <c r="AB1562" t="s">
        <v>76</v>
      </c>
      <c r="AC1562" t="s">
        <v>76</v>
      </c>
      <c r="AD1562" t="s">
        <v>107</v>
      </c>
      <c r="AE1562" t="s">
        <v>77</v>
      </c>
      <c r="AF1562" t="s">
        <v>150</v>
      </c>
      <c r="AG1562" t="s">
        <v>108</v>
      </c>
    </row>
    <row r="1563" spans="1:33" x14ac:dyDescent="0.35">
      <c r="A1563" t="s">
        <v>3</v>
      </c>
      <c r="B1563" t="s">
        <v>491</v>
      </c>
      <c r="C1563">
        <v>910</v>
      </c>
      <c r="D1563" t="s">
        <v>154</v>
      </c>
      <c r="E1563" t="s">
        <v>157</v>
      </c>
      <c r="F1563" t="s">
        <v>135</v>
      </c>
      <c r="G1563" t="s">
        <v>84</v>
      </c>
      <c r="H1563" t="s">
        <v>67</v>
      </c>
      <c r="I1563" t="s">
        <v>276</v>
      </c>
      <c r="J1563" t="s">
        <v>56</v>
      </c>
      <c r="K1563" t="s">
        <v>225</v>
      </c>
      <c r="L1563" t="s">
        <v>79</v>
      </c>
      <c r="M1563" t="s">
        <v>104</v>
      </c>
      <c r="N1563" t="s">
        <v>86</v>
      </c>
      <c r="O1563" t="s">
        <v>280</v>
      </c>
      <c r="P1563" t="s">
        <v>102</v>
      </c>
      <c r="Q1563" t="s">
        <v>76</v>
      </c>
      <c r="R1563" t="s">
        <v>73</v>
      </c>
      <c r="S1563" t="s">
        <v>107</v>
      </c>
      <c r="T1563" t="s">
        <v>73</v>
      </c>
      <c r="U1563" t="s">
        <v>107</v>
      </c>
      <c r="V1563" t="s">
        <v>75</v>
      </c>
      <c r="W1563" t="s">
        <v>96</v>
      </c>
      <c r="X1563" t="s">
        <v>198</v>
      </c>
      <c r="Y1563" t="s">
        <v>61</v>
      </c>
      <c r="Z1563" t="s">
        <v>75</v>
      </c>
      <c r="AA1563" t="s">
        <v>114</v>
      </c>
      <c r="AB1563" t="s">
        <v>73</v>
      </c>
      <c r="AC1563" t="s">
        <v>107</v>
      </c>
      <c r="AD1563" t="s">
        <v>73</v>
      </c>
      <c r="AE1563" t="s">
        <v>73</v>
      </c>
      <c r="AF1563" t="s">
        <v>79</v>
      </c>
      <c r="AG1563" t="s">
        <v>149</v>
      </c>
    </row>
    <row r="1564" spans="1:33" x14ac:dyDescent="0.35">
      <c r="A1564" t="s">
        <v>4</v>
      </c>
      <c r="B1564" t="s">
        <v>488</v>
      </c>
      <c r="C1564">
        <v>1945</v>
      </c>
      <c r="D1564" t="s">
        <v>232</v>
      </c>
      <c r="E1564" t="s">
        <v>386</v>
      </c>
      <c r="F1564" t="s">
        <v>307</v>
      </c>
      <c r="G1564" t="s">
        <v>122</v>
      </c>
      <c r="H1564" t="s">
        <v>112</v>
      </c>
      <c r="I1564" t="s">
        <v>200</v>
      </c>
      <c r="J1564" t="s">
        <v>70</v>
      </c>
      <c r="K1564" t="s">
        <v>302</v>
      </c>
      <c r="L1564" t="s">
        <v>150</v>
      </c>
      <c r="M1564" t="s">
        <v>81</v>
      </c>
      <c r="N1564" t="s">
        <v>57</v>
      </c>
      <c r="O1564" t="s">
        <v>355</v>
      </c>
      <c r="P1564" t="s">
        <v>181</v>
      </c>
      <c r="Q1564" t="s">
        <v>106</v>
      </c>
      <c r="R1564" t="s">
        <v>71</v>
      </c>
      <c r="S1564" t="s">
        <v>76</v>
      </c>
      <c r="T1564" t="s">
        <v>68</v>
      </c>
      <c r="U1564" t="s">
        <v>107</v>
      </c>
      <c r="V1564" t="s">
        <v>68</v>
      </c>
      <c r="W1564" t="s">
        <v>355</v>
      </c>
      <c r="X1564" t="s">
        <v>179</v>
      </c>
      <c r="Y1564" t="s">
        <v>199</v>
      </c>
      <c r="Z1564" t="s">
        <v>150</v>
      </c>
      <c r="AA1564" t="s">
        <v>61</v>
      </c>
      <c r="AB1564" t="s">
        <v>73</v>
      </c>
      <c r="AC1564" t="s">
        <v>76</v>
      </c>
      <c r="AD1564" t="s">
        <v>76</v>
      </c>
      <c r="AE1564" t="s">
        <v>78</v>
      </c>
      <c r="AF1564" t="s">
        <v>138</v>
      </c>
      <c r="AG1564" t="s">
        <v>96</v>
      </c>
    </row>
    <row r="1565" spans="1:33" x14ac:dyDescent="0.35">
      <c r="A1565" t="s">
        <v>4</v>
      </c>
      <c r="B1565" t="s">
        <v>491</v>
      </c>
      <c r="C1565">
        <v>1331</v>
      </c>
      <c r="D1565" t="s">
        <v>745</v>
      </c>
      <c r="E1565" t="s">
        <v>255</v>
      </c>
      <c r="F1565" t="s">
        <v>204</v>
      </c>
      <c r="G1565" t="s">
        <v>198</v>
      </c>
      <c r="H1565" t="s">
        <v>193</v>
      </c>
      <c r="I1565" t="s">
        <v>143</v>
      </c>
      <c r="J1565" t="s">
        <v>55</v>
      </c>
      <c r="K1565" t="s">
        <v>118</v>
      </c>
      <c r="L1565" t="s">
        <v>105</v>
      </c>
      <c r="M1565" t="s">
        <v>151</v>
      </c>
      <c r="N1565" t="s">
        <v>86</v>
      </c>
      <c r="O1565" t="s">
        <v>175</v>
      </c>
      <c r="P1565" t="s">
        <v>208</v>
      </c>
      <c r="Q1565" t="s">
        <v>76</v>
      </c>
      <c r="R1565" t="s">
        <v>68</v>
      </c>
      <c r="S1565" t="s">
        <v>76</v>
      </c>
      <c r="T1565" t="s">
        <v>73</v>
      </c>
      <c r="U1565" t="s">
        <v>107</v>
      </c>
      <c r="V1565" t="s">
        <v>72</v>
      </c>
      <c r="W1565" t="s">
        <v>181</v>
      </c>
      <c r="X1565" t="s">
        <v>198</v>
      </c>
      <c r="Y1565" t="s">
        <v>208</v>
      </c>
      <c r="Z1565" t="s">
        <v>106</v>
      </c>
      <c r="AA1565" t="s">
        <v>175</v>
      </c>
      <c r="AB1565" t="s">
        <v>73</v>
      </c>
      <c r="AC1565" t="s">
        <v>107</v>
      </c>
      <c r="AD1565" t="s">
        <v>76</v>
      </c>
      <c r="AE1565" t="s">
        <v>76</v>
      </c>
      <c r="AF1565" t="s">
        <v>72</v>
      </c>
      <c r="AG1565" t="s">
        <v>108</v>
      </c>
    </row>
    <row r="1566" spans="1:33" x14ac:dyDescent="0.35">
      <c r="A1566" t="s">
        <v>5</v>
      </c>
      <c r="B1566" t="s">
        <v>488</v>
      </c>
      <c r="C1566">
        <v>2083</v>
      </c>
      <c r="D1566" t="s">
        <v>450</v>
      </c>
      <c r="E1566" t="s">
        <v>249</v>
      </c>
      <c r="F1566" t="s">
        <v>134</v>
      </c>
      <c r="G1566" t="s">
        <v>93</v>
      </c>
      <c r="H1566" t="s">
        <v>62</v>
      </c>
      <c r="I1566" t="s">
        <v>82</v>
      </c>
      <c r="J1566" t="s">
        <v>70</v>
      </c>
      <c r="K1566" t="s">
        <v>294</v>
      </c>
      <c r="L1566" t="s">
        <v>81</v>
      </c>
      <c r="M1566" t="s">
        <v>63</v>
      </c>
      <c r="N1566" t="s">
        <v>181</v>
      </c>
      <c r="O1566" t="s">
        <v>70</v>
      </c>
      <c r="P1566" t="s">
        <v>249</v>
      </c>
      <c r="Q1566" t="s">
        <v>107</v>
      </c>
      <c r="R1566" t="s">
        <v>75</v>
      </c>
      <c r="S1566" t="s">
        <v>76</v>
      </c>
      <c r="T1566" t="s">
        <v>73</v>
      </c>
      <c r="U1566" t="s">
        <v>77</v>
      </c>
      <c r="V1566" t="s">
        <v>105</v>
      </c>
      <c r="W1566" t="s">
        <v>216</v>
      </c>
      <c r="X1566" t="s">
        <v>150</v>
      </c>
      <c r="Y1566" t="s">
        <v>211</v>
      </c>
      <c r="Z1566" t="s">
        <v>77</v>
      </c>
      <c r="AA1566" t="s">
        <v>240</v>
      </c>
      <c r="AB1566" t="s">
        <v>107</v>
      </c>
      <c r="AC1566" t="s">
        <v>107</v>
      </c>
      <c r="AD1566" t="s">
        <v>107</v>
      </c>
      <c r="AE1566" t="s">
        <v>76</v>
      </c>
      <c r="AF1566" t="s">
        <v>79</v>
      </c>
      <c r="AG1566" t="s">
        <v>173</v>
      </c>
    </row>
    <row r="1567" spans="1:33" x14ac:dyDescent="0.35">
      <c r="A1567" t="s">
        <v>5</v>
      </c>
      <c r="B1567" t="s">
        <v>491</v>
      </c>
      <c r="C1567">
        <v>1383</v>
      </c>
      <c r="D1567" t="s">
        <v>602</v>
      </c>
      <c r="E1567" t="s">
        <v>249</v>
      </c>
      <c r="F1567" t="s">
        <v>134</v>
      </c>
      <c r="G1567" t="s">
        <v>142</v>
      </c>
      <c r="H1567" t="s">
        <v>194</v>
      </c>
      <c r="I1567" t="s">
        <v>182</v>
      </c>
      <c r="J1567" t="s">
        <v>179</v>
      </c>
      <c r="K1567" t="s">
        <v>294</v>
      </c>
      <c r="L1567" t="s">
        <v>138</v>
      </c>
      <c r="M1567" t="s">
        <v>142</v>
      </c>
      <c r="N1567" t="s">
        <v>244</v>
      </c>
      <c r="O1567" t="s">
        <v>65</v>
      </c>
      <c r="P1567" t="s">
        <v>240</v>
      </c>
      <c r="Q1567" t="s">
        <v>107</v>
      </c>
      <c r="R1567" t="s">
        <v>73</v>
      </c>
      <c r="S1567" t="s">
        <v>76</v>
      </c>
      <c r="T1567" t="s">
        <v>71</v>
      </c>
      <c r="U1567" t="s">
        <v>73</v>
      </c>
      <c r="V1567" t="s">
        <v>105</v>
      </c>
      <c r="W1567" t="s">
        <v>89</v>
      </c>
      <c r="X1567" t="s">
        <v>133</v>
      </c>
      <c r="Y1567" t="s">
        <v>204</v>
      </c>
      <c r="Z1567" t="s">
        <v>71</v>
      </c>
      <c r="AA1567" t="s">
        <v>57</v>
      </c>
      <c r="AB1567" t="s">
        <v>107</v>
      </c>
      <c r="AC1567" t="s">
        <v>76</v>
      </c>
      <c r="AD1567" t="s">
        <v>107</v>
      </c>
      <c r="AE1567" t="s">
        <v>76</v>
      </c>
      <c r="AF1567" t="s">
        <v>106</v>
      </c>
      <c r="AG1567" t="s">
        <v>97</v>
      </c>
    </row>
    <row r="1568" spans="1:33" x14ac:dyDescent="0.35">
      <c r="A1568" t="s">
        <v>6</v>
      </c>
      <c r="B1568" t="s">
        <v>488</v>
      </c>
      <c r="C1568">
        <v>805</v>
      </c>
      <c r="D1568" t="s">
        <v>574</v>
      </c>
      <c r="E1568" t="s">
        <v>314</v>
      </c>
      <c r="F1568" t="s">
        <v>307</v>
      </c>
      <c r="G1568" t="s">
        <v>71</v>
      </c>
      <c r="H1568" t="s">
        <v>249</v>
      </c>
      <c r="I1568" t="s">
        <v>127</v>
      </c>
      <c r="J1568" t="s">
        <v>146</v>
      </c>
      <c r="K1568" t="s">
        <v>550</v>
      </c>
      <c r="L1568" t="s">
        <v>122</v>
      </c>
      <c r="M1568" t="s">
        <v>63</v>
      </c>
      <c r="N1568" t="s">
        <v>442</v>
      </c>
      <c r="O1568" t="s">
        <v>161</v>
      </c>
      <c r="P1568" t="s">
        <v>92</v>
      </c>
      <c r="Q1568" t="s">
        <v>106</v>
      </c>
      <c r="R1568" t="s">
        <v>72</v>
      </c>
      <c r="S1568" t="s">
        <v>77</v>
      </c>
      <c r="T1568" t="s">
        <v>106</v>
      </c>
      <c r="U1568" t="s">
        <v>76</v>
      </c>
      <c r="V1568" t="s">
        <v>72</v>
      </c>
      <c r="W1568" t="s">
        <v>515</v>
      </c>
      <c r="X1568" t="s">
        <v>86</v>
      </c>
      <c r="Y1568" t="s">
        <v>286</v>
      </c>
      <c r="Z1568" t="s">
        <v>81</v>
      </c>
      <c r="AA1568" t="s">
        <v>280</v>
      </c>
      <c r="AB1568" t="s">
        <v>150</v>
      </c>
      <c r="AC1568" t="s">
        <v>76</v>
      </c>
      <c r="AD1568" t="s">
        <v>76</v>
      </c>
      <c r="AE1568" t="s">
        <v>79</v>
      </c>
      <c r="AF1568" t="s">
        <v>63</v>
      </c>
      <c r="AG1568" t="s">
        <v>175</v>
      </c>
    </row>
    <row r="1569" spans="1:33" x14ac:dyDescent="0.35">
      <c r="A1569" t="s">
        <v>6</v>
      </c>
      <c r="B1569" t="s">
        <v>491</v>
      </c>
      <c r="C1569">
        <v>627</v>
      </c>
      <c r="D1569" t="s">
        <v>602</v>
      </c>
      <c r="E1569" t="s">
        <v>102</v>
      </c>
      <c r="F1569" t="s">
        <v>260</v>
      </c>
      <c r="G1569" t="s">
        <v>76</v>
      </c>
      <c r="H1569" t="s">
        <v>179</v>
      </c>
      <c r="I1569" t="s">
        <v>297</v>
      </c>
      <c r="J1569" t="s">
        <v>180</v>
      </c>
      <c r="K1569" t="s">
        <v>318</v>
      </c>
      <c r="L1569" t="s">
        <v>72</v>
      </c>
      <c r="M1569" t="s">
        <v>133</v>
      </c>
      <c r="N1569" t="s">
        <v>181</v>
      </c>
      <c r="O1569" t="s">
        <v>87</v>
      </c>
      <c r="P1569" t="s">
        <v>102</v>
      </c>
      <c r="Q1569" t="s">
        <v>76</v>
      </c>
      <c r="R1569" t="s">
        <v>77</v>
      </c>
      <c r="S1569" t="s">
        <v>76</v>
      </c>
      <c r="T1569" t="s">
        <v>76</v>
      </c>
      <c r="U1569" t="s">
        <v>150</v>
      </c>
      <c r="V1569" t="s">
        <v>100</v>
      </c>
      <c r="W1569" t="s">
        <v>88</v>
      </c>
      <c r="X1569" t="s">
        <v>173</v>
      </c>
      <c r="Y1569" t="s">
        <v>136</v>
      </c>
      <c r="Z1569" t="s">
        <v>71</v>
      </c>
      <c r="AA1569" t="s">
        <v>109</v>
      </c>
      <c r="AB1569" t="s">
        <v>107</v>
      </c>
      <c r="AC1569" t="s">
        <v>76</v>
      </c>
      <c r="AD1569" t="s">
        <v>107</v>
      </c>
      <c r="AE1569" t="s">
        <v>76</v>
      </c>
      <c r="AF1569" t="s">
        <v>138</v>
      </c>
      <c r="AG1569" t="s">
        <v>179</v>
      </c>
    </row>
    <row r="1570" spans="1:33" x14ac:dyDescent="0.35">
      <c r="A1570" t="s">
        <v>7</v>
      </c>
      <c r="B1570" t="s">
        <v>488</v>
      </c>
      <c r="C1570">
        <v>1724</v>
      </c>
      <c r="D1570" t="s">
        <v>310</v>
      </c>
      <c r="E1570" t="s">
        <v>250</v>
      </c>
      <c r="F1570" t="s">
        <v>372</v>
      </c>
      <c r="G1570" t="s">
        <v>179</v>
      </c>
      <c r="H1570" t="s">
        <v>92</v>
      </c>
      <c r="I1570" t="s">
        <v>245</v>
      </c>
      <c r="J1570" t="s">
        <v>204</v>
      </c>
      <c r="K1570" t="s">
        <v>229</v>
      </c>
      <c r="L1570" t="s">
        <v>75</v>
      </c>
      <c r="M1570" t="s">
        <v>104</v>
      </c>
      <c r="N1570" t="s">
        <v>175</v>
      </c>
      <c r="O1570" t="s">
        <v>132</v>
      </c>
      <c r="P1570" t="s">
        <v>225</v>
      </c>
      <c r="Q1570" t="s">
        <v>106</v>
      </c>
      <c r="R1570" t="s">
        <v>81</v>
      </c>
      <c r="S1570" t="s">
        <v>77</v>
      </c>
      <c r="T1570" t="s">
        <v>106</v>
      </c>
      <c r="U1570" t="s">
        <v>73</v>
      </c>
      <c r="V1570" t="s">
        <v>68</v>
      </c>
      <c r="W1570" t="s">
        <v>163</v>
      </c>
      <c r="X1570" t="s">
        <v>149</v>
      </c>
      <c r="Y1570" t="s">
        <v>164</v>
      </c>
      <c r="Z1570" t="s">
        <v>73</v>
      </c>
      <c r="AA1570" t="s">
        <v>211</v>
      </c>
      <c r="AB1570" t="s">
        <v>107</v>
      </c>
      <c r="AC1570" t="s">
        <v>76</v>
      </c>
      <c r="AD1570" t="s">
        <v>106</v>
      </c>
      <c r="AE1570" t="s">
        <v>94</v>
      </c>
      <c r="AF1570" t="s">
        <v>71</v>
      </c>
      <c r="AG1570" t="s">
        <v>55</v>
      </c>
    </row>
    <row r="1571" spans="1:33" x14ac:dyDescent="0.35">
      <c r="A1571" t="s">
        <v>7</v>
      </c>
      <c r="B1571" t="s">
        <v>491</v>
      </c>
      <c r="C1571">
        <v>1522</v>
      </c>
      <c r="D1571" t="s">
        <v>398</v>
      </c>
      <c r="E1571" t="s">
        <v>8</v>
      </c>
      <c r="F1571" t="s">
        <v>317</v>
      </c>
      <c r="G1571" t="s">
        <v>149</v>
      </c>
      <c r="H1571" t="s">
        <v>226</v>
      </c>
      <c r="I1571" t="s">
        <v>328</v>
      </c>
      <c r="J1571" t="s">
        <v>204</v>
      </c>
      <c r="K1571" t="s">
        <v>162</v>
      </c>
      <c r="L1571" t="s">
        <v>77</v>
      </c>
      <c r="M1571" t="s">
        <v>122</v>
      </c>
      <c r="N1571" t="s">
        <v>108</v>
      </c>
      <c r="O1571" t="s">
        <v>132</v>
      </c>
      <c r="P1571" t="s">
        <v>163</v>
      </c>
      <c r="Q1571" t="s">
        <v>106</v>
      </c>
      <c r="R1571" t="s">
        <v>79</v>
      </c>
      <c r="S1571" t="s">
        <v>76</v>
      </c>
      <c r="T1571" t="s">
        <v>106</v>
      </c>
      <c r="U1571" t="s">
        <v>68</v>
      </c>
      <c r="V1571" t="s">
        <v>150</v>
      </c>
      <c r="W1571" t="s">
        <v>57</v>
      </c>
      <c r="X1571" t="s">
        <v>149</v>
      </c>
      <c r="Y1571" t="s">
        <v>113</v>
      </c>
      <c r="Z1571" t="s">
        <v>106</v>
      </c>
      <c r="AA1571" t="s">
        <v>180</v>
      </c>
      <c r="AB1571" t="s">
        <v>76</v>
      </c>
      <c r="AC1571" t="s">
        <v>107</v>
      </c>
      <c r="AD1571" t="s">
        <v>106</v>
      </c>
      <c r="AE1571" t="s">
        <v>75</v>
      </c>
      <c r="AF1571" t="s">
        <v>105</v>
      </c>
      <c r="AG1571" t="s">
        <v>103</v>
      </c>
    </row>
    <row r="1572" spans="1:33" x14ac:dyDescent="0.35">
      <c r="A1572" t="s">
        <v>241</v>
      </c>
      <c r="B1572" t="s">
        <v>488</v>
      </c>
      <c r="C1572">
        <v>7676</v>
      </c>
      <c r="D1572" t="s">
        <v>377</v>
      </c>
      <c r="E1572" t="s">
        <v>208</v>
      </c>
      <c r="F1572" t="s">
        <v>11</v>
      </c>
      <c r="G1572" t="s">
        <v>133</v>
      </c>
      <c r="H1572" t="s">
        <v>146</v>
      </c>
      <c r="I1572" t="s">
        <v>337</v>
      </c>
      <c r="J1572" t="s">
        <v>109</v>
      </c>
      <c r="K1572" t="s">
        <v>184</v>
      </c>
      <c r="L1572" t="s">
        <v>78</v>
      </c>
      <c r="M1572" t="s">
        <v>74</v>
      </c>
      <c r="N1572" t="s">
        <v>84</v>
      </c>
      <c r="O1572" t="s">
        <v>89</v>
      </c>
      <c r="P1572" t="s">
        <v>99</v>
      </c>
      <c r="Q1572" t="s">
        <v>73</v>
      </c>
      <c r="R1572" t="s">
        <v>78</v>
      </c>
      <c r="S1572" t="s">
        <v>73</v>
      </c>
      <c r="T1572" t="s">
        <v>77</v>
      </c>
      <c r="U1572" t="s">
        <v>106</v>
      </c>
      <c r="V1572" t="s">
        <v>150</v>
      </c>
      <c r="W1572" t="s">
        <v>161</v>
      </c>
      <c r="X1572" t="s">
        <v>133</v>
      </c>
      <c r="Y1572" t="s">
        <v>209</v>
      </c>
      <c r="Z1572" t="s">
        <v>68</v>
      </c>
      <c r="AA1572" t="s">
        <v>204</v>
      </c>
      <c r="AB1572" t="s">
        <v>73</v>
      </c>
      <c r="AC1572" t="s">
        <v>76</v>
      </c>
      <c r="AD1572" t="s">
        <v>107</v>
      </c>
      <c r="AE1572" t="s">
        <v>68</v>
      </c>
      <c r="AF1572" t="s">
        <v>75</v>
      </c>
      <c r="AG1572" t="s">
        <v>86</v>
      </c>
    </row>
    <row r="1573" spans="1:33" x14ac:dyDescent="0.35">
      <c r="A1573" t="s">
        <v>241</v>
      </c>
      <c r="B1573" t="s">
        <v>491</v>
      </c>
      <c r="C1573">
        <v>5773</v>
      </c>
      <c r="D1573" t="s">
        <v>288</v>
      </c>
      <c r="E1573" t="s">
        <v>290</v>
      </c>
      <c r="F1573" t="s">
        <v>162</v>
      </c>
      <c r="G1573" t="s">
        <v>133</v>
      </c>
      <c r="H1573" t="s">
        <v>114</v>
      </c>
      <c r="I1573" t="s">
        <v>254</v>
      </c>
      <c r="J1573" t="s">
        <v>97</v>
      </c>
      <c r="K1573" t="s">
        <v>166</v>
      </c>
      <c r="L1573" t="s">
        <v>75</v>
      </c>
      <c r="M1573" t="s">
        <v>151</v>
      </c>
      <c r="N1573" t="s">
        <v>179</v>
      </c>
      <c r="O1573" t="s">
        <v>355</v>
      </c>
      <c r="P1573" t="s">
        <v>264</v>
      </c>
      <c r="Q1573" t="s">
        <v>107</v>
      </c>
      <c r="R1573" t="s">
        <v>77</v>
      </c>
      <c r="S1573" t="s">
        <v>76</v>
      </c>
      <c r="T1573" t="s">
        <v>106</v>
      </c>
      <c r="U1573" t="s">
        <v>77</v>
      </c>
      <c r="V1573" t="s">
        <v>78</v>
      </c>
      <c r="W1573" t="s">
        <v>216</v>
      </c>
      <c r="X1573" t="s">
        <v>104</v>
      </c>
      <c r="Y1573" t="s">
        <v>231</v>
      </c>
      <c r="Z1573" t="s">
        <v>79</v>
      </c>
      <c r="AA1573" t="s">
        <v>97</v>
      </c>
      <c r="AB1573" t="s">
        <v>107</v>
      </c>
      <c r="AC1573" t="s">
        <v>107</v>
      </c>
      <c r="AD1573" t="s">
        <v>73</v>
      </c>
      <c r="AE1573" t="s">
        <v>77</v>
      </c>
      <c r="AF1573" t="s">
        <v>94</v>
      </c>
      <c r="AG1573" t="s">
        <v>179</v>
      </c>
    </row>
    <row r="1575" spans="1:33" x14ac:dyDescent="0.35">
      <c r="A1575" t="s">
        <v>1059</v>
      </c>
    </row>
    <row r="1576" spans="1:33" x14ac:dyDescent="0.35">
      <c r="A1576" t="s">
        <v>14</v>
      </c>
      <c r="B1576" t="s">
        <v>505</v>
      </c>
      <c r="C1576" t="s">
        <v>2</v>
      </c>
      <c r="D1576" t="s">
        <v>51</v>
      </c>
      <c r="E1576" t="s">
        <v>1029</v>
      </c>
      <c r="F1576" t="s">
        <v>1030</v>
      </c>
      <c r="G1576" t="s">
        <v>1031</v>
      </c>
      <c r="H1576" t="s">
        <v>1032</v>
      </c>
      <c r="I1576" t="s">
        <v>1033</v>
      </c>
      <c r="J1576" t="s">
        <v>1034</v>
      </c>
      <c r="K1576" t="s">
        <v>1035</v>
      </c>
      <c r="L1576" t="s">
        <v>1036</v>
      </c>
      <c r="M1576" t="s">
        <v>1037</v>
      </c>
      <c r="N1576" t="s">
        <v>1038</v>
      </c>
      <c r="O1576" t="s">
        <v>1039</v>
      </c>
      <c r="P1576" t="s">
        <v>1040</v>
      </c>
      <c r="Q1576" t="s">
        <v>1041</v>
      </c>
      <c r="R1576" t="s">
        <v>1042</v>
      </c>
      <c r="S1576" t="s">
        <v>1043</v>
      </c>
      <c r="T1576" t="s">
        <v>1044</v>
      </c>
      <c r="U1576" t="s">
        <v>1045</v>
      </c>
      <c r="V1576" t="s">
        <v>1046</v>
      </c>
      <c r="W1576" t="s">
        <v>1047</v>
      </c>
      <c r="X1576" t="s">
        <v>1048</v>
      </c>
      <c r="Y1576" t="s">
        <v>1049</v>
      </c>
      <c r="Z1576" t="s">
        <v>1050</v>
      </c>
      <c r="AA1576" t="s">
        <v>1051</v>
      </c>
      <c r="AB1576" t="s">
        <v>1052</v>
      </c>
      <c r="AC1576" t="s">
        <v>1053</v>
      </c>
      <c r="AD1576" t="s">
        <v>1054</v>
      </c>
      <c r="AE1576" t="s">
        <v>1055</v>
      </c>
      <c r="AF1576" t="s">
        <v>48</v>
      </c>
      <c r="AG1576" t="s">
        <v>50</v>
      </c>
    </row>
    <row r="1577" spans="1:33" x14ac:dyDescent="0.35">
      <c r="A1577" t="s">
        <v>3</v>
      </c>
      <c r="B1577" t="s">
        <v>506</v>
      </c>
      <c r="C1577">
        <v>580</v>
      </c>
      <c r="D1577" t="s">
        <v>402</v>
      </c>
      <c r="E1577" t="s">
        <v>53</v>
      </c>
      <c r="F1577" t="s">
        <v>61</v>
      </c>
      <c r="G1577" t="s">
        <v>175</v>
      </c>
      <c r="H1577" t="s">
        <v>89</v>
      </c>
      <c r="I1577" t="s">
        <v>330</v>
      </c>
      <c r="J1577" t="s">
        <v>309</v>
      </c>
      <c r="K1577" t="s">
        <v>145</v>
      </c>
      <c r="L1577" t="s">
        <v>79</v>
      </c>
      <c r="M1577" t="s">
        <v>216</v>
      </c>
      <c r="N1577" t="s">
        <v>198</v>
      </c>
      <c r="O1577" t="s">
        <v>176</v>
      </c>
      <c r="P1577" t="s">
        <v>194</v>
      </c>
      <c r="Q1577" t="s">
        <v>73</v>
      </c>
      <c r="R1577" t="s">
        <v>186</v>
      </c>
      <c r="S1577" t="s">
        <v>76</v>
      </c>
      <c r="T1577" t="s">
        <v>71</v>
      </c>
      <c r="U1577" t="s">
        <v>138</v>
      </c>
      <c r="V1577" t="s">
        <v>68</v>
      </c>
      <c r="W1577" t="s">
        <v>133</v>
      </c>
      <c r="X1577" t="s">
        <v>121</v>
      </c>
      <c r="Y1577" t="s">
        <v>92</v>
      </c>
      <c r="Z1577" t="s">
        <v>94</v>
      </c>
      <c r="AA1577" t="s">
        <v>56</v>
      </c>
      <c r="AB1577" t="s">
        <v>76</v>
      </c>
      <c r="AC1577" t="s">
        <v>107</v>
      </c>
      <c r="AD1577" t="s">
        <v>107</v>
      </c>
      <c r="AE1577" t="s">
        <v>71</v>
      </c>
      <c r="AF1577" t="s">
        <v>81</v>
      </c>
      <c r="AG1577" t="s">
        <v>133</v>
      </c>
    </row>
    <row r="1578" spans="1:33" x14ac:dyDescent="0.35">
      <c r="A1578" t="s">
        <v>3</v>
      </c>
      <c r="B1578" t="s">
        <v>507</v>
      </c>
      <c r="C1578">
        <v>538</v>
      </c>
      <c r="D1578" t="s">
        <v>597</v>
      </c>
      <c r="E1578" t="s">
        <v>176</v>
      </c>
      <c r="F1578" t="s">
        <v>176</v>
      </c>
      <c r="G1578" t="s">
        <v>57</v>
      </c>
      <c r="H1578" t="s">
        <v>109</v>
      </c>
      <c r="I1578" t="s">
        <v>248</v>
      </c>
      <c r="J1578" t="s">
        <v>96</v>
      </c>
      <c r="K1578" t="s">
        <v>345</v>
      </c>
      <c r="L1578" t="s">
        <v>68</v>
      </c>
      <c r="M1578" t="s">
        <v>100</v>
      </c>
      <c r="N1578" t="s">
        <v>96</v>
      </c>
      <c r="O1578" t="s">
        <v>199</v>
      </c>
      <c r="P1578" t="s">
        <v>67</v>
      </c>
      <c r="Q1578" t="s">
        <v>76</v>
      </c>
      <c r="R1578" t="s">
        <v>71</v>
      </c>
      <c r="S1578" t="s">
        <v>73</v>
      </c>
      <c r="T1578" t="s">
        <v>73</v>
      </c>
      <c r="U1578" t="s">
        <v>76</v>
      </c>
      <c r="V1578" t="s">
        <v>68</v>
      </c>
      <c r="W1578" t="s">
        <v>221</v>
      </c>
      <c r="X1578" t="s">
        <v>138</v>
      </c>
      <c r="Y1578" t="s">
        <v>364</v>
      </c>
      <c r="Z1578" t="s">
        <v>107</v>
      </c>
      <c r="AA1578" t="s">
        <v>177</v>
      </c>
      <c r="AB1578" t="s">
        <v>76</v>
      </c>
      <c r="AC1578" t="s">
        <v>76</v>
      </c>
      <c r="AD1578" t="s">
        <v>76</v>
      </c>
      <c r="AE1578" t="s">
        <v>76</v>
      </c>
      <c r="AF1578" t="s">
        <v>73</v>
      </c>
      <c r="AG1578" t="s">
        <v>108</v>
      </c>
    </row>
    <row r="1579" spans="1:33" x14ac:dyDescent="0.35">
      <c r="A1579" t="s">
        <v>3</v>
      </c>
      <c r="B1579" t="s">
        <v>509</v>
      </c>
      <c r="C1579">
        <v>513</v>
      </c>
      <c r="D1579" t="s">
        <v>525</v>
      </c>
      <c r="E1579" t="s">
        <v>442</v>
      </c>
      <c r="F1579" t="s">
        <v>199</v>
      </c>
      <c r="G1579" t="s">
        <v>216</v>
      </c>
      <c r="H1579" t="s">
        <v>161</v>
      </c>
      <c r="I1579" t="s">
        <v>166</v>
      </c>
      <c r="J1579" t="s">
        <v>208</v>
      </c>
      <c r="K1579" t="s">
        <v>99</v>
      </c>
      <c r="L1579" t="s">
        <v>71</v>
      </c>
      <c r="M1579" t="s">
        <v>133</v>
      </c>
      <c r="N1579" t="s">
        <v>65</v>
      </c>
      <c r="O1579" t="s">
        <v>221</v>
      </c>
      <c r="P1579" t="s">
        <v>244</v>
      </c>
      <c r="Q1579" t="s">
        <v>76</v>
      </c>
      <c r="R1579" t="s">
        <v>73</v>
      </c>
      <c r="S1579" t="s">
        <v>73</v>
      </c>
      <c r="T1579" t="s">
        <v>73</v>
      </c>
      <c r="U1579" t="s">
        <v>73</v>
      </c>
      <c r="V1579" t="s">
        <v>150</v>
      </c>
      <c r="W1579" t="s">
        <v>103</v>
      </c>
      <c r="X1579" t="s">
        <v>57</v>
      </c>
      <c r="Y1579" t="s">
        <v>209</v>
      </c>
      <c r="Z1579" t="s">
        <v>78</v>
      </c>
      <c r="AA1579" t="s">
        <v>280</v>
      </c>
      <c r="AB1579" t="s">
        <v>73</v>
      </c>
      <c r="AC1579" t="s">
        <v>73</v>
      </c>
      <c r="AD1579" t="s">
        <v>73</v>
      </c>
      <c r="AE1579" t="s">
        <v>106</v>
      </c>
      <c r="AF1579" t="s">
        <v>77</v>
      </c>
      <c r="AG1579" t="s">
        <v>70</v>
      </c>
    </row>
    <row r="1580" spans="1:33" x14ac:dyDescent="0.35">
      <c r="A1580" t="s">
        <v>3</v>
      </c>
      <c r="B1580" t="s">
        <v>510</v>
      </c>
      <c r="C1580">
        <v>397</v>
      </c>
      <c r="D1580" t="s">
        <v>362</v>
      </c>
      <c r="E1580" t="s">
        <v>307</v>
      </c>
      <c r="F1580" t="s">
        <v>188</v>
      </c>
      <c r="G1580" t="s">
        <v>175</v>
      </c>
      <c r="H1580" t="s">
        <v>309</v>
      </c>
      <c r="I1580" t="s">
        <v>247</v>
      </c>
      <c r="J1580" t="s">
        <v>142</v>
      </c>
      <c r="K1580" t="s">
        <v>515</v>
      </c>
      <c r="L1580" t="s">
        <v>106</v>
      </c>
      <c r="M1580" t="s">
        <v>108</v>
      </c>
      <c r="N1580" t="s">
        <v>93</v>
      </c>
      <c r="O1580" t="s">
        <v>134</v>
      </c>
      <c r="P1580" t="s">
        <v>240</v>
      </c>
      <c r="Q1580" t="s">
        <v>76</v>
      </c>
      <c r="R1580" t="s">
        <v>73</v>
      </c>
      <c r="S1580" t="s">
        <v>76</v>
      </c>
      <c r="T1580" t="s">
        <v>73</v>
      </c>
      <c r="U1580" t="s">
        <v>76</v>
      </c>
      <c r="V1580" t="s">
        <v>94</v>
      </c>
      <c r="W1580" t="s">
        <v>180</v>
      </c>
      <c r="X1580" t="s">
        <v>68</v>
      </c>
      <c r="Y1580" t="s">
        <v>188</v>
      </c>
      <c r="Z1580" t="s">
        <v>68</v>
      </c>
      <c r="AA1580" t="s">
        <v>134</v>
      </c>
      <c r="AB1580" t="s">
        <v>73</v>
      </c>
      <c r="AC1580" t="s">
        <v>76</v>
      </c>
      <c r="AD1580" t="s">
        <v>73</v>
      </c>
      <c r="AE1580" t="s">
        <v>76</v>
      </c>
      <c r="AF1580" t="s">
        <v>71</v>
      </c>
      <c r="AG1580" t="s">
        <v>133</v>
      </c>
    </row>
    <row r="1581" spans="1:33" x14ac:dyDescent="0.35">
      <c r="A1581" t="s">
        <v>3</v>
      </c>
      <c r="B1581" t="s">
        <v>50</v>
      </c>
      <c r="C1581">
        <v>1</v>
      </c>
      <c r="D1581" t="s">
        <v>76</v>
      </c>
      <c r="E1581" t="s">
        <v>76</v>
      </c>
      <c r="F1581" t="s">
        <v>76</v>
      </c>
      <c r="G1581" t="s">
        <v>76</v>
      </c>
      <c r="H1581" t="s">
        <v>76</v>
      </c>
      <c r="I1581" t="s">
        <v>76</v>
      </c>
      <c r="J1581" t="s">
        <v>76</v>
      </c>
      <c r="K1581" t="s">
        <v>76</v>
      </c>
      <c r="L1581" t="s">
        <v>76</v>
      </c>
      <c r="M1581" t="s">
        <v>76</v>
      </c>
      <c r="N1581" t="s">
        <v>76</v>
      </c>
      <c r="O1581" t="s">
        <v>76</v>
      </c>
      <c r="P1581" t="s">
        <v>76</v>
      </c>
      <c r="Q1581" t="s">
        <v>76</v>
      </c>
      <c r="R1581" t="s">
        <v>76</v>
      </c>
      <c r="S1581" t="s">
        <v>76</v>
      </c>
      <c r="T1581" t="s">
        <v>76</v>
      </c>
      <c r="U1581" t="s">
        <v>76</v>
      </c>
      <c r="V1581" t="s">
        <v>76</v>
      </c>
      <c r="W1581" t="s">
        <v>76</v>
      </c>
      <c r="X1581" t="s">
        <v>76</v>
      </c>
      <c r="Y1581" t="s">
        <v>76</v>
      </c>
      <c r="Z1581" t="s">
        <v>76</v>
      </c>
      <c r="AA1581" t="s">
        <v>76</v>
      </c>
      <c r="AB1581" t="s">
        <v>76</v>
      </c>
      <c r="AC1581" t="s">
        <v>76</v>
      </c>
      <c r="AD1581" t="s">
        <v>76</v>
      </c>
      <c r="AE1581" t="s">
        <v>76</v>
      </c>
      <c r="AF1581" t="s">
        <v>76</v>
      </c>
      <c r="AG1581" t="s">
        <v>395</v>
      </c>
    </row>
    <row r="1582" spans="1:33" x14ac:dyDescent="0.35">
      <c r="A1582" t="s">
        <v>4</v>
      </c>
      <c r="B1582" t="s">
        <v>506</v>
      </c>
      <c r="C1582">
        <v>924</v>
      </c>
      <c r="D1582" t="s">
        <v>474</v>
      </c>
      <c r="E1582" t="s">
        <v>58</v>
      </c>
      <c r="F1582" t="s">
        <v>99</v>
      </c>
      <c r="G1582" t="s">
        <v>94</v>
      </c>
      <c r="H1582" t="s">
        <v>290</v>
      </c>
      <c r="I1582" t="s">
        <v>409</v>
      </c>
      <c r="J1582" t="s">
        <v>62</v>
      </c>
      <c r="K1582" t="s">
        <v>156</v>
      </c>
      <c r="L1582" t="s">
        <v>81</v>
      </c>
      <c r="M1582" t="s">
        <v>186</v>
      </c>
      <c r="N1582" t="s">
        <v>163</v>
      </c>
      <c r="O1582" t="s">
        <v>217</v>
      </c>
      <c r="P1582" t="s">
        <v>264</v>
      </c>
      <c r="Q1582" t="s">
        <v>77</v>
      </c>
      <c r="R1582" t="s">
        <v>138</v>
      </c>
      <c r="S1582" t="s">
        <v>76</v>
      </c>
      <c r="T1582" t="s">
        <v>105</v>
      </c>
      <c r="U1582" t="s">
        <v>73</v>
      </c>
      <c r="V1582" t="s">
        <v>68</v>
      </c>
      <c r="W1582" t="s">
        <v>260</v>
      </c>
      <c r="X1582" t="s">
        <v>211</v>
      </c>
      <c r="Y1582" t="s">
        <v>250</v>
      </c>
      <c r="Z1582" t="s">
        <v>72</v>
      </c>
      <c r="AA1582" t="s">
        <v>164</v>
      </c>
      <c r="AB1582" t="s">
        <v>76</v>
      </c>
      <c r="AC1582" t="s">
        <v>76</v>
      </c>
      <c r="AD1582" t="s">
        <v>76</v>
      </c>
      <c r="AE1582" t="s">
        <v>105</v>
      </c>
      <c r="AF1582" t="s">
        <v>105</v>
      </c>
      <c r="AG1582" t="s">
        <v>149</v>
      </c>
    </row>
    <row r="1583" spans="1:33" x14ac:dyDescent="0.35">
      <c r="A1583" t="s">
        <v>4</v>
      </c>
      <c r="B1583" t="s">
        <v>507</v>
      </c>
      <c r="C1583">
        <v>1021</v>
      </c>
      <c r="D1583" t="s">
        <v>256</v>
      </c>
      <c r="E1583" t="s">
        <v>199</v>
      </c>
      <c r="F1583" t="s">
        <v>386</v>
      </c>
      <c r="G1583" t="s">
        <v>96</v>
      </c>
      <c r="H1583" t="s">
        <v>314</v>
      </c>
      <c r="I1583" t="s">
        <v>296</v>
      </c>
      <c r="J1583" t="s">
        <v>57</v>
      </c>
      <c r="K1583" t="s">
        <v>140</v>
      </c>
      <c r="L1583" t="s">
        <v>106</v>
      </c>
      <c r="M1583" t="s">
        <v>150</v>
      </c>
      <c r="N1583" t="s">
        <v>149</v>
      </c>
      <c r="O1583" t="s">
        <v>176</v>
      </c>
      <c r="P1583" t="s">
        <v>119</v>
      </c>
      <c r="Q1583" t="s">
        <v>73</v>
      </c>
      <c r="R1583" t="s">
        <v>107</v>
      </c>
      <c r="S1583" t="s">
        <v>76</v>
      </c>
      <c r="T1583" t="s">
        <v>76</v>
      </c>
      <c r="U1583" t="s">
        <v>76</v>
      </c>
      <c r="V1583" t="s">
        <v>68</v>
      </c>
      <c r="W1583" t="s">
        <v>216</v>
      </c>
      <c r="X1583" t="s">
        <v>94</v>
      </c>
      <c r="Y1583" t="s">
        <v>145</v>
      </c>
      <c r="Z1583" t="s">
        <v>76</v>
      </c>
      <c r="AA1583" t="s">
        <v>188</v>
      </c>
      <c r="AB1583" t="s">
        <v>79</v>
      </c>
      <c r="AC1583" t="s">
        <v>76</v>
      </c>
      <c r="AD1583" t="s">
        <v>76</v>
      </c>
      <c r="AE1583" t="s">
        <v>75</v>
      </c>
      <c r="AF1583" t="s">
        <v>81</v>
      </c>
      <c r="AG1583" t="s">
        <v>180</v>
      </c>
    </row>
    <row r="1584" spans="1:33" x14ac:dyDescent="0.35">
      <c r="A1584" t="s">
        <v>4</v>
      </c>
      <c r="B1584" t="s">
        <v>509</v>
      </c>
      <c r="C1584">
        <v>770</v>
      </c>
      <c r="D1584" t="s">
        <v>516</v>
      </c>
      <c r="E1584" t="s">
        <v>116</v>
      </c>
      <c r="F1584" t="s">
        <v>237</v>
      </c>
      <c r="G1584" t="s">
        <v>57</v>
      </c>
      <c r="H1584" t="s">
        <v>293</v>
      </c>
      <c r="I1584" t="s">
        <v>143</v>
      </c>
      <c r="J1584" t="s">
        <v>142</v>
      </c>
      <c r="K1584" t="s">
        <v>120</v>
      </c>
      <c r="L1584" t="s">
        <v>63</v>
      </c>
      <c r="M1584" t="s">
        <v>70</v>
      </c>
      <c r="N1584" t="s">
        <v>173</v>
      </c>
      <c r="O1584" t="s">
        <v>109</v>
      </c>
      <c r="P1584" t="s">
        <v>193</v>
      </c>
      <c r="Q1584" t="s">
        <v>76</v>
      </c>
      <c r="R1584" t="s">
        <v>71</v>
      </c>
      <c r="S1584" t="s">
        <v>76</v>
      </c>
      <c r="T1584" t="s">
        <v>77</v>
      </c>
      <c r="U1584" t="s">
        <v>73</v>
      </c>
      <c r="V1584" t="s">
        <v>80</v>
      </c>
      <c r="W1584" t="s">
        <v>88</v>
      </c>
      <c r="X1584" t="s">
        <v>130</v>
      </c>
      <c r="Y1584" t="s">
        <v>135</v>
      </c>
      <c r="Z1584" t="s">
        <v>77</v>
      </c>
      <c r="AA1584" t="s">
        <v>84</v>
      </c>
      <c r="AB1584" t="s">
        <v>77</v>
      </c>
      <c r="AC1584" t="s">
        <v>73</v>
      </c>
      <c r="AD1584" t="s">
        <v>76</v>
      </c>
      <c r="AE1584" t="s">
        <v>76</v>
      </c>
      <c r="AF1584" t="s">
        <v>186</v>
      </c>
      <c r="AG1584" t="s">
        <v>104</v>
      </c>
    </row>
    <row r="1585" spans="1:33" x14ac:dyDescent="0.35">
      <c r="A1585" t="s">
        <v>4</v>
      </c>
      <c r="B1585" t="s">
        <v>510</v>
      </c>
      <c r="C1585">
        <v>561</v>
      </c>
      <c r="D1585" t="s">
        <v>676</v>
      </c>
      <c r="E1585" t="s">
        <v>163</v>
      </c>
      <c r="F1585" t="s">
        <v>56</v>
      </c>
      <c r="G1585" t="s">
        <v>77</v>
      </c>
      <c r="H1585" t="s">
        <v>136</v>
      </c>
      <c r="I1585" t="s">
        <v>143</v>
      </c>
      <c r="J1585" t="s">
        <v>72</v>
      </c>
      <c r="K1585" t="s">
        <v>135</v>
      </c>
      <c r="L1585" t="s">
        <v>68</v>
      </c>
      <c r="M1585" t="s">
        <v>77</v>
      </c>
      <c r="N1585" t="s">
        <v>104</v>
      </c>
      <c r="O1585" t="s">
        <v>198</v>
      </c>
      <c r="P1585" t="s">
        <v>314</v>
      </c>
      <c r="Q1585" t="s">
        <v>76</v>
      </c>
      <c r="R1585" t="s">
        <v>77</v>
      </c>
      <c r="S1585" t="s">
        <v>76</v>
      </c>
      <c r="T1585" t="s">
        <v>76</v>
      </c>
      <c r="U1585" t="s">
        <v>76</v>
      </c>
      <c r="V1585" t="s">
        <v>105</v>
      </c>
      <c r="W1585" t="s">
        <v>92</v>
      </c>
      <c r="X1585" t="s">
        <v>142</v>
      </c>
      <c r="Y1585" t="s">
        <v>114</v>
      </c>
      <c r="Z1585" t="s">
        <v>73</v>
      </c>
      <c r="AA1585" t="s">
        <v>62</v>
      </c>
      <c r="AB1585" t="s">
        <v>76</v>
      </c>
      <c r="AC1585" t="s">
        <v>76</v>
      </c>
      <c r="AD1585" t="s">
        <v>76</v>
      </c>
      <c r="AE1585" t="s">
        <v>76</v>
      </c>
      <c r="AF1585" t="s">
        <v>150</v>
      </c>
      <c r="AG1585" t="s">
        <v>108</v>
      </c>
    </row>
    <row r="1586" spans="1:33" x14ac:dyDescent="0.35">
      <c r="A1586" t="s">
        <v>5</v>
      </c>
      <c r="B1586" t="s">
        <v>506</v>
      </c>
      <c r="C1586">
        <v>914</v>
      </c>
      <c r="D1586" t="s">
        <v>427</v>
      </c>
      <c r="E1586" t="s">
        <v>209</v>
      </c>
      <c r="F1586" t="s">
        <v>286</v>
      </c>
      <c r="G1586" t="s">
        <v>108</v>
      </c>
      <c r="H1586" t="s">
        <v>179</v>
      </c>
      <c r="I1586" t="s">
        <v>82</v>
      </c>
      <c r="J1586" t="s">
        <v>264</v>
      </c>
      <c r="K1586" t="s">
        <v>345</v>
      </c>
      <c r="L1586" t="s">
        <v>138</v>
      </c>
      <c r="M1586" t="s">
        <v>72</v>
      </c>
      <c r="N1586" t="s">
        <v>237</v>
      </c>
      <c r="O1586" t="s">
        <v>70</v>
      </c>
      <c r="P1586" t="s">
        <v>305</v>
      </c>
      <c r="Q1586" t="s">
        <v>76</v>
      </c>
      <c r="R1586" t="s">
        <v>68</v>
      </c>
      <c r="S1586" t="s">
        <v>76</v>
      </c>
      <c r="T1586" t="s">
        <v>73</v>
      </c>
      <c r="U1586" t="s">
        <v>107</v>
      </c>
      <c r="V1586" t="s">
        <v>75</v>
      </c>
      <c r="W1586" t="s">
        <v>314</v>
      </c>
      <c r="X1586" t="s">
        <v>138</v>
      </c>
      <c r="Y1586" t="s">
        <v>137</v>
      </c>
      <c r="Z1586" t="s">
        <v>71</v>
      </c>
      <c r="AA1586" t="s">
        <v>244</v>
      </c>
      <c r="AB1586" t="s">
        <v>76</v>
      </c>
      <c r="AC1586" t="s">
        <v>76</v>
      </c>
      <c r="AD1586" t="s">
        <v>107</v>
      </c>
      <c r="AE1586" t="s">
        <v>76</v>
      </c>
      <c r="AF1586" t="s">
        <v>71</v>
      </c>
      <c r="AG1586" t="s">
        <v>55</v>
      </c>
    </row>
    <row r="1587" spans="1:33" x14ac:dyDescent="0.35">
      <c r="A1587" t="s">
        <v>5</v>
      </c>
      <c r="B1587" t="s">
        <v>507</v>
      </c>
      <c r="C1587">
        <v>1169</v>
      </c>
      <c r="D1587" t="s">
        <v>456</v>
      </c>
      <c r="E1587" t="s">
        <v>161</v>
      </c>
      <c r="F1587" t="s">
        <v>231</v>
      </c>
      <c r="G1587" t="s">
        <v>81</v>
      </c>
      <c r="H1587" t="s">
        <v>62</v>
      </c>
      <c r="I1587" t="s">
        <v>222</v>
      </c>
      <c r="J1587" t="s">
        <v>72</v>
      </c>
      <c r="K1587" t="s">
        <v>120</v>
      </c>
      <c r="L1587" t="s">
        <v>72</v>
      </c>
      <c r="M1587" t="s">
        <v>80</v>
      </c>
      <c r="N1587" t="s">
        <v>163</v>
      </c>
      <c r="O1587" t="s">
        <v>179</v>
      </c>
      <c r="P1587" t="s">
        <v>53</v>
      </c>
      <c r="Q1587" t="s">
        <v>107</v>
      </c>
      <c r="R1587" t="s">
        <v>105</v>
      </c>
      <c r="S1587" t="s">
        <v>107</v>
      </c>
      <c r="T1587" t="s">
        <v>73</v>
      </c>
      <c r="U1587" t="s">
        <v>150</v>
      </c>
      <c r="V1587" t="s">
        <v>81</v>
      </c>
      <c r="W1587" t="s">
        <v>103</v>
      </c>
      <c r="X1587" t="s">
        <v>106</v>
      </c>
      <c r="Y1587" t="s">
        <v>442</v>
      </c>
      <c r="Z1587" t="s">
        <v>107</v>
      </c>
      <c r="AA1587" t="s">
        <v>442</v>
      </c>
      <c r="AB1587" t="s">
        <v>107</v>
      </c>
      <c r="AC1587" t="s">
        <v>107</v>
      </c>
      <c r="AD1587" t="s">
        <v>76</v>
      </c>
      <c r="AE1587" t="s">
        <v>107</v>
      </c>
      <c r="AF1587" t="s">
        <v>106</v>
      </c>
      <c r="AG1587" t="s">
        <v>244</v>
      </c>
    </row>
    <row r="1588" spans="1:33" x14ac:dyDescent="0.35">
      <c r="A1588" t="s">
        <v>5</v>
      </c>
      <c r="B1588" t="s">
        <v>509</v>
      </c>
      <c r="C1588">
        <v>745</v>
      </c>
      <c r="D1588" t="s">
        <v>525</v>
      </c>
      <c r="E1588" t="s">
        <v>286</v>
      </c>
      <c r="F1588" t="s">
        <v>209</v>
      </c>
      <c r="G1588" t="s">
        <v>130</v>
      </c>
      <c r="H1588" t="s">
        <v>216</v>
      </c>
      <c r="I1588" t="s">
        <v>124</v>
      </c>
      <c r="J1588" t="s">
        <v>122</v>
      </c>
      <c r="K1588" t="s">
        <v>320</v>
      </c>
      <c r="L1588" t="s">
        <v>68</v>
      </c>
      <c r="M1588" t="s">
        <v>151</v>
      </c>
      <c r="N1588" t="s">
        <v>88</v>
      </c>
      <c r="O1588" t="s">
        <v>62</v>
      </c>
      <c r="P1588" t="s">
        <v>151</v>
      </c>
      <c r="Q1588" t="s">
        <v>76</v>
      </c>
      <c r="R1588" t="s">
        <v>73</v>
      </c>
      <c r="S1588" t="s">
        <v>76</v>
      </c>
      <c r="T1588" t="s">
        <v>107</v>
      </c>
      <c r="U1588" t="s">
        <v>106</v>
      </c>
      <c r="V1588" t="s">
        <v>80</v>
      </c>
      <c r="W1588" t="s">
        <v>442</v>
      </c>
      <c r="X1588" t="s">
        <v>88</v>
      </c>
      <c r="Y1588" t="s">
        <v>355</v>
      </c>
      <c r="Z1588" t="s">
        <v>78</v>
      </c>
      <c r="AA1588" t="s">
        <v>194</v>
      </c>
      <c r="AB1588" t="s">
        <v>107</v>
      </c>
      <c r="AC1588" t="s">
        <v>76</v>
      </c>
      <c r="AD1588" t="s">
        <v>107</v>
      </c>
      <c r="AE1588" t="s">
        <v>76</v>
      </c>
      <c r="AF1588" t="s">
        <v>77</v>
      </c>
      <c r="AG1588" t="s">
        <v>87</v>
      </c>
    </row>
    <row r="1589" spans="1:33" x14ac:dyDescent="0.35">
      <c r="A1589" t="s">
        <v>5</v>
      </c>
      <c r="B1589" t="s">
        <v>510</v>
      </c>
      <c r="C1589">
        <v>638</v>
      </c>
      <c r="D1589" t="s">
        <v>597</v>
      </c>
      <c r="E1589" t="s">
        <v>119</v>
      </c>
      <c r="F1589" t="s">
        <v>307</v>
      </c>
      <c r="G1589" t="s">
        <v>80</v>
      </c>
      <c r="H1589" t="s">
        <v>104</v>
      </c>
      <c r="I1589" t="s">
        <v>312</v>
      </c>
      <c r="J1589" t="s">
        <v>109</v>
      </c>
      <c r="K1589" t="s">
        <v>312</v>
      </c>
      <c r="L1589" t="s">
        <v>122</v>
      </c>
      <c r="M1589" t="s">
        <v>186</v>
      </c>
      <c r="N1589" t="s">
        <v>180</v>
      </c>
      <c r="O1589" t="s">
        <v>244</v>
      </c>
      <c r="P1589" t="s">
        <v>135</v>
      </c>
      <c r="Q1589" t="s">
        <v>73</v>
      </c>
      <c r="R1589" t="s">
        <v>106</v>
      </c>
      <c r="S1589" t="s">
        <v>76</v>
      </c>
      <c r="T1589" t="s">
        <v>63</v>
      </c>
      <c r="U1589" t="s">
        <v>107</v>
      </c>
      <c r="V1589" t="s">
        <v>79</v>
      </c>
      <c r="W1589" t="s">
        <v>240</v>
      </c>
      <c r="X1589" t="s">
        <v>71</v>
      </c>
      <c r="Y1589" t="s">
        <v>177</v>
      </c>
      <c r="Z1589" t="s">
        <v>76</v>
      </c>
      <c r="AA1589" t="s">
        <v>70</v>
      </c>
      <c r="AB1589" t="s">
        <v>76</v>
      </c>
      <c r="AC1589" t="s">
        <v>76</v>
      </c>
      <c r="AD1589" t="s">
        <v>76</v>
      </c>
      <c r="AE1589" t="s">
        <v>76</v>
      </c>
      <c r="AF1589" t="s">
        <v>106</v>
      </c>
      <c r="AG1589" t="s">
        <v>88</v>
      </c>
    </row>
    <row r="1590" spans="1:33" x14ac:dyDescent="0.35">
      <c r="A1590" t="s">
        <v>6</v>
      </c>
      <c r="B1590" t="s">
        <v>506</v>
      </c>
      <c r="C1590">
        <v>452</v>
      </c>
      <c r="D1590" t="s">
        <v>153</v>
      </c>
      <c r="E1590" t="s">
        <v>280</v>
      </c>
      <c r="F1590" t="s">
        <v>168</v>
      </c>
      <c r="G1590" t="s">
        <v>150</v>
      </c>
      <c r="H1590" t="s">
        <v>237</v>
      </c>
      <c r="I1590" t="s">
        <v>503</v>
      </c>
      <c r="J1590" t="s">
        <v>132</v>
      </c>
      <c r="K1590" t="s">
        <v>429</v>
      </c>
      <c r="L1590" t="s">
        <v>86</v>
      </c>
      <c r="M1590" t="s">
        <v>100</v>
      </c>
      <c r="N1590" t="s">
        <v>442</v>
      </c>
      <c r="O1590" t="s">
        <v>87</v>
      </c>
      <c r="P1590" t="s">
        <v>249</v>
      </c>
      <c r="Q1590" t="s">
        <v>79</v>
      </c>
      <c r="R1590" t="s">
        <v>55</v>
      </c>
      <c r="S1590" t="s">
        <v>77</v>
      </c>
      <c r="T1590" t="s">
        <v>77</v>
      </c>
      <c r="U1590" t="s">
        <v>76</v>
      </c>
      <c r="V1590" t="s">
        <v>81</v>
      </c>
      <c r="W1590" t="s">
        <v>352</v>
      </c>
      <c r="X1590" t="s">
        <v>194</v>
      </c>
      <c r="Y1590" t="s">
        <v>199</v>
      </c>
      <c r="Z1590" t="s">
        <v>80</v>
      </c>
      <c r="AA1590" t="s">
        <v>177</v>
      </c>
      <c r="AB1590" t="s">
        <v>79</v>
      </c>
      <c r="AC1590" t="s">
        <v>107</v>
      </c>
      <c r="AD1590" t="s">
        <v>76</v>
      </c>
      <c r="AE1590" t="s">
        <v>150</v>
      </c>
      <c r="AF1590" t="s">
        <v>133</v>
      </c>
      <c r="AG1590" t="s">
        <v>130</v>
      </c>
    </row>
    <row r="1591" spans="1:33" x14ac:dyDescent="0.35">
      <c r="A1591" t="s">
        <v>6</v>
      </c>
      <c r="B1591" t="s">
        <v>507</v>
      </c>
      <c r="C1591">
        <v>353</v>
      </c>
      <c r="D1591" t="s">
        <v>383</v>
      </c>
      <c r="E1591" t="s">
        <v>211</v>
      </c>
      <c r="F1591" t="s">
        <v>280</v>
      </c>
      <c r="G1591" t="s">
        <v>77</v>
      </c>
      <c r="H1591" t="s">
        <v>188</v>
      </c>
      <c r="I1591" t="s">
        <v>302</v>
      </c>
      <c r="J1591" t="s">
        <v>244</v>
      </c>
      <c r="K1591" t="s">
        <v>601</v>
      </c>
      <c r="L1591" t="s">
        <v>81</v>
      </c>
      <c r="M1591" t="s">
        <v>81</v>
      </c>
      <c r="N1591" t="s">
        <v>442</v>
      </c>
      <c r="O1591" t="s">
        <v>119</v>
      </c>
      <c r="P1591" t="s">
        <v>208</v>
      </c>
      <c r="Q1591" t="s">
        <v>76</v>
      </c>
      <c r="R1591" t="s">
        <v>71</v>
      </c>
      <c r="S1591" t="s">
        <v>79</v>
      </c>
      <c r="T1591" t="s">
        <v>107</v>
      </c>
      <c r="U1591" t="s">
        <v>76</v>
      </c>
      <c r="V1591" t="s">
        <v>80</v>
      </c>
      <c r="W1591" t="s">
        <v>204</v>
      </c>
      <c r="X1591" t="s">
        <v>100</v>
      </c>
      <c r="Y1591" t="s">
        <v>180</v>
      </c>
      <c r="Z1591" t="s">
        <v>105</v>
      </c>
      <c r="AA1591" t="s">
        <v>109</v>
      </c>
      <c r="AB1591" t="s">
        <v>78</v>
      </c>
      <c r="AC1591" t="s">
        <v>76</v>
      </c>
      <c r="AD1591" t="s">
        <v>76</v>
      </c>
      <c r="AE1591" t="s">
        <v>76</v>
      </c>
      <c r="AF1591" t="s">
        <v>76</v>
      </c>
      <c r="AG1591" t="s">
        <v>176</v>
      </c>
    </row>
    <row r="1592" spans="1:33" x14ac:dyDescent="0.35">
      <c r="A1592" t="s">
        <v>6</v>
      </c>
      <c r="B1592" t="s">
        <v>509</v>
      </c>
      <c r="C1592">
        <v>454</v>
      </c>
      <c r="D1592" t="s">
        <v>820</v>
      </c>
      <c r="E1592" t="s">
        <v>244</v>
      </c>
      <c r="F1592" t="s">
        <v>314</v>
      </c>
      <c r="G1592" t="s">
        <v>76</v>
      </c>
      <c r="H1592" t="s">
        <v>96</v>
      </c>
      <c r="I1592" t="s">
        <v>447</v>
      </c>
      <c r="J1592" t="s">
        <v>137</v>
      </c>
      <c r="K1592" t="s">
        <v>455</v>
      </c>
      <c r="L1592" t="s">
        <v>105</v>
      </c>
      <c r="M1592" t="s">
        <v>198</v>
      </c>
      <c r="N1592" t="s">
        <v>89</v>
      </c>
      <c r="O1592" t="s">
        <v>181</v>
      </c>
      <c r="P1592" t="s">
        <v>103</v>
      </c>
      <c r="Q1592" t="s">
        <v>76</v>
      </c>
      <c r="R1592" t="s">
        <v>79</v>
      </c>
      <c r="S1592" t="s">
        <v>76</v>
      </c>
      <c r="T1592" t="s">
        <v>107</v>
      </c>
      <c r="U1592" t="s">
        <v>71</v>
      </c>
      <c r="V1592" t="s">
        <v>138</v>
      </c>
      <c r="W1592" t="s">
        <v>97</v>
      </c>
      <c r="X1592" t="s">
        <v>88</v>
      </c>
      <c r="Y1592" t="s">
        <v>193</v>
      </c>
      <c r="Z1592" t="s">
        <v>107</v>
      </c>
      <c r="AA1592" t="s">
        <v>137</v>
      </c>
      <c r="AB1592" t="s">
        <v>107</v>
      </c>
      <c r="AC1592" t="s">
        <v>107</v>
      </c>
      <c r="AD1592" t="s">
        <v>107</v>
      </c>
      <c r="AE1592" t="s">
        <v>76</v>
      </c>
      <c r="AF1592" t="s">
        <v>105</v>
      </c>
      <c r="AG1592" t="s">
        <v>62</v>
      </c>
    </row>
    <row r="1593" spans="1:33" x14ac:dyDescent="0.35">
      <c r="A1593" t="s">
        <v>6</v>
      </c>
      <c r="B1593" t="s">
        <v>510</v>
      </c>
      <c r="C1593">
        <v>173</v>
      </c>
      <c r="D1593" t="s">
        <v>440</v>
      </c>
      <c r="E1593" t="s">
        <v>67</v>
      </c>
      <c r="F1593" t="s">
        <v>290</v>
      </c>
      <c r="G1593" t="s">
        <v>76</v>
      </c>
      <c r="H1593" t="s">
        <v>198</v>
      </c>
      <c r="I1593" t="s">
        <v>498</v>
      </c>
      <c r="J1593" t="s">
        <v>121</v>
      </c>
      <c r="K1593" t="s">
        <v>339</v>
      </c>
      <c r="L1593" t="s">
        <v>122</v>
      </c>
      <c r="M1593" t="s">
        <v>179</v>
      </c>
      <c r="N1593" t="s">
        <v>133</v>
      </c>
      <c r="O1593" t="s">
        <v>119</v>
      </c>
      <c r="P1593" t="s">
        <v>226</v>
      </c>
      <c r="Q1593" t="s">
        <v>76</v>
      </c>
      <c r="R1593" t="s">
        <v>76</v>
      </c>
      <c r="S1593" t="s">
        <v>76</v>
      </c>
      <c r="T1593" t="s">
        <v>76</v>
      </c>
      <c r="U1593" t="s">
        <v>78</v>
      </c>
      <c r="V1593" t="s">
        <v>108</v>
      </c>
      <c r="W1593" t="s">
        <v>100</v>
      </c>
      <c r="X1593" t="s">
        <v>107</v>
      </c>
      <c r="Y1593" t="s">
        <v>320</v>
      </c>
      <c r="Z1593" t="s">
        <v>142</v>
      </c>
      <c r="AA1593" t="s">
        <v>442</v>
      </c>
      <c r="AB1593" t="s">
        <v>73</v>
      </c>
      <c r="AC1593" t="s">
        <v>76</v>
      </c>
      <c r="AD1593" t="s">
        <v>76</v>
      </c>
      <c r="AE1593" t="s">
        <v>76</v>
      </c>
      <c r="AF1593" t="s">
        <v>72</v>
      </c>
      <c r="AG1593" t="s">
        <v>96</v>
      </c>
    </row>
    <row r="1594" spans="1:33" x14ac:dyDescent="0.35">
      <c r="A1594" t="s">
        <v>7</v>
      </c>
      <c r="B1594" t="s">
        <v>506</v>
      </c>
      <c r="C1594">
        <v>960</v>
      </c>
      <c r="D1594" t="s">
        <v>589</v>
      </c>
      <c r="E1594" t="s">
        <v>166</v>
      </c>
      <c r="F1594" t="s">
        <v>262</v>
      </c>
      <c r="G1594" t="s">
        <v>97</v>
      </c>
      <c r="H1594" t="s">
        <v>134</v>
      </c>
      <c r="I1594" t="s">
        <v>316</v>
      </c>
      <c r="J1594" t="s">
        <v>278</v>
      </c>
      <c r="K1594" t="s">
        <v>202</v>
      </c>
      <c r="L1594" t="s">
        <v>150</v>
      </c>
      <c r="M1594" t="s">
        <v>244</v>
      </c>
      <c r="N1594" t="s">
        <v>137</v>
      </c>
      <c r="O1594" t="s">
        <v>53</v>
      </c>
      <c r="P1594" t="s">
        <v>119</v>
      </c>
      <c r="Q1594" t="s">
        <v>73</v>
      </c>
      <c r="R1594" t="s">
        <v>142</v>
      </c>
      <c r="S1594" t="s">
        <v>71</v>
      </c>
      <c r="T1594" t="s">
        <v>79</v>
      </c>
      <c r="U1594" t="s">
        <v>106</v>
      </c>
      <c r="V1594" t="s">
        <v>75</v>
      </c>
      <c r="W1594" t="s">
        <v>163</v>
      </c>
      <c r="X1594" t="s">
        <v>121</v>
      </c>
      <c r="Y1594" t="s">
        <v>162</v>
      </c>
      <c r="Z1594" t="s">
        <v>106</v>
      </c>
      <c r="AA1594" t="s">
        <v>217</v>
      </c>
      <c r="AB1594" t="s">
        <v>73</v>
      </c>
      <c r="AC1594" t="s">
        <v>76</v>
      </c>
      <c r="AD1594" t="s">
        <v>79</v>
      </c>
      <c r="AE1594" t="s">
        <v>72</v>
      </c>
      <c r="AF1594" t="s">
        <v>68</v>
      </c>
      <c r="AG1594" t="s">
        <v>93</v>
      </c>
    </row>
    <row r="1595" spans="1:33" x14ac:dyDescent="0.35">
      <c r="A1595" t="s">
        <v>7</v>
      </c>
      <c r="B1595" t="s">
        <v>507</v>
      </c>
      <c r="C1595">
        <v>764</v>
      </c>
      <c r="D1595" t="s">
        <v>574</v>
      </c>
      <c r="E1595" t="s">
        <v>165</v>
      </c>
      <c r="F1595" t="s">
        <v>101</v>
      </c>
      <c r="G1595" t="s">
        <v>55</v>
      </c>
      <c r="H1595" t="s">
        <v>99</v>
      </c>
      <c r="I1595" t="s">
        <v>477</v>
      </c>
      <c r="J1595" t="s">
        <v>137</v>
      </c>
      <c r="K1595" t="s">
        <v>182</v>
      </c>
      <c r="L1595" t="s">
        <v>94</v>
      </c>
      <c r="M1595" t="s">
        <v>78</v>
      </c>
      <c r="N1595" t="s">
        <v>57</v>
      </c>
      <c r="O1595" t="s">
        <v>209</v>
      </c>
      <c r="P1595" t="s">
        <v>205</v>
      </c>
      <c r="Q1595" t="s">
        <v>106</v>
      </c>
      <c r="R1595" t="s">
        <v>77</v>
      </c>
      <c r="S1595" t="s">
        <v>76</v>
      </c>
      <c r="T1595" t="s">
        <v>76</v>
      </c>
      <c r="U1595" t="s">
        <v>107</v>
      </c>
      <c r="V1595" t="s">
        <v>77</v>
      </c>
      <c r="W1595" t="s">
        <v>163</v>
      </c>
      <c r="X1595" t="s">
        <v>150</v>
      </c>
      <c r="Y1595" t="s">
        <v>213</v>
      </c>
      <c r="Z1595" t="s">
        <v>107</v>
      </c>
      <c r="AA1595" t="s">
        <v>240</v>
      </c>
      <c r="AB1595" t="s">
        <v>76</v>
      </c>
      <c r="AC1595" t="s">
        <v>76</v>
      </c>
      <c r="AD1595" t="s">
        <v>76</v>
      </c>
      <c r="AE1595" t="s">
        <v>106</v>
      </c>
      <c r="AF1595" t="s">
        <v>150</v>
      </c>
      <c r="AG1595" t="s">
        <v>186</v>
      </c>
    </row>
    <row r="1596" spans="1:33" x14ac:dyDescent="0.35">
      <c r="A1596" t="s">
        <v>7</v>
      </c>
      <c r="B1596" t="s">
        <v>509</v>
      </c>
      <c r="C1596">
        <v>954</v>
      </c>
      <c r="D1596" t="s">
        <v>849</v>
      </c>
      <c r="E1596" t="s">
        <v>69</v>
      </c>
      <c r="F1596" t="s">
        <v>269</v>
      </c>
      <c r="G1596" t="s">
        <v>65</v>
      </c>
      <c r="H1596" t="s">
        <v>11</v>
      </c>
      <c r="I1596" t="s">
        <v>129</v>
      </c>
      <c r="J1596" t="s">
        <v>157</v>
      </c>
      <c r="K1596" t="s">
        <v>112</v>
      </c>
      <c r="L1596" t="s">
        <v>77</v>
      </c>
      <c r="M1596" t="s">
        <v>108</v>
      </c>
      <c r="N1596" t="s">
        <v>130</v>
      </c>
      <c r="O1596" t="s">
        <v>114</v>
      </c>
      <c r="P1596" t="s">
        <v>149</v>
      </c>
      <c r="Q1596" t="s">
        <v>77</v>
      </c>
      <c r="R1596" t="s">
        <v>150</v>
      </c>
      <c r="S1596" t="s">
        <v>76</v>
      </c>
      <c r="T1596" t="s">
        <v>79</v>
      </c>
      <c r="U1596" t="s">
        <v>77</v>
      </c>
      <c r="V1596" t="s">
        <v>105</v>
      </c>
      <c r="W1596" t="s">
        <v>149</v>
      </c>
      <c r="X1596" t="s">
        <v>137</v>
      </c>
      <c r="Y1596" t="s">
        <v>366</v>
      </c>
      <c r="Z1596" t="s">
        <v>77</v>
      </c>
      <c r="AA1596" t="s">
        <v>70</v>
      </c>
      <c r="AB1596" t="s">
        <v>76</v>
      </c>
      <c r="AC1596" t="s">
        <v>76</v>
      </c>
      <c r="AD1596" t="s">
        <v>106</v>
      </c>
      <c r="AE1596" t="s">
        <v>72</v>
      </c>
      <c r="AF1596" t="s">
        <v>94</v>
      </c>
      <c r="AG1596" t="s">
        <v>173</v>
      </c>
    </row>
    <row r="1597" spans="1:33" x14ac:dyDescent="0.35">
      <c r="A1597" t="s">
        <v>7</v>
      </c>
      <c r="B1597" t="s">
        <v>510</v>
      </c>
      <c r="C1597">
        <v>567</v>
      </c>
      <c r="D1597" t="s">
        <v>316</v>
      </c>
      <c r="E1597" t="s">
        <v>294</v>
      </c>
      <c r="F1597" t="s">
        <v>250</v>
      </c>
      <c r="G1597" t="s">
        <v>151</v>
      </c>
      <c r="H1597" t="s">
        <v>225</v>
      </c>
      <c r="I1597" t="s">
        <v>191</v>
      </c>
      <c r="J1597" t="s">
        <v>121</v>
      </c>
      <c r="K1597" t="s">
        <v>317</v>
      </c>
      <c r="L1597" t="s">
        <v>79</v>
      </c>
      <c r="M1597" t="s">
        <v>81</v>
      </c>
      <c r="N1597" t="s">
        <v>62</v>
      </c>
      <c r="O1597" t="s">
        <v>134</v>
      </c>
      <c r="P1597" t="s">
        <v>314</v>
      </c>
      <c r="Q1597" t="s">
        <v>73</v>
      </c>
      <c r="R1597" t="s">
        <v>73</v>
      </c>
      <c r="S1597" t="s">
        <v>76</v>
      </c>
      <c r="T1597" t="s">
        <v>76</v>
      </c>
      <c r="U1597" t="s">
        <v>75</v>
      </c>
      <c r="V1597" t="s">
        <v>76</v>
      </c>
      <c r="W1597" t="s">
        <v>180</v>
      </c>
      <c r="X1597" t="s">
        <v>138</v>
      </c>
      <c r="Y1597" t="s">
        <v>156</v>
      </c>
      <c r="Z1597" t="s">
        <v>106</v>
      </c>
      <c r="AA1597" t="s">
        <v>314</v>
      </c>
      <c r="AB1597" t="s">
        <v>76</v>
      </c>
      <c r="AC1597" t="s">
        <v>107</v>
      </c>
      <c r="AD1597" t="s">
        <v>106</v>
      </c>
      <c r="AE1597" t="s">
        <v>107</v>
      </c>
      <c r="AF1597" t="s">
        <v>81</v>
      </c>
      <c r="AG1597" t="s">
        <v>179</v>
      </c>
    </row>
    <row r="1598" spans="1:33" x14ac:dyDescent="0.35">
      <c r="A1598" t="s">
        <v>7</v>
      </c>
      <c r="B1598" t="s">
        <v>50</v>
      </c>
      <c r="C1598">
        <v>1</v>
      </c>
      <c r="D1598" t="s">
        <v>76</v>
      </c>
      <c r="E1598" t="s">
        <v>76</v>
      </c>
      <c r="F1598" t="s">
        <v>76</v>
      </c>
      <c r="G1598" t="s">
        <v>76</v>
      </c>
      <c r="H1598" t="s">
        <v>76</v>
      </c>
      <c r="I1598" t="s">
        <v>76</v>
      </c>
      <c r="J1598" t="s">
        <v>76</v>
      </c>
      <c r="K1598" t="s">
        <v>76</v>
      </c>
      <c r="L1598" t="s">
        <v>76</v>
      </c>
      <c r="M1598" t="s">
        <v>76</v>
      </c>
      <c r="N1598" t="s">
        <v>76</v>
      </c>
      <c r="O1598" t="s">
        <v>76</v>
      </c>
      <c r="P1598" t="s">
        <v>76</v>
      </c>
      <c r="Q1598" t="s">
        <v>76</v>
      </c>
      <c r="R1598" t="s">
        <v>76</v>
      </c>
      <c r="S1598" t="s">
        <v>76</v>
      </c>
      <c r="T1598" t="s">
        <v>76</v>
      </c>
      <c r="U1598" t="s">
        <v>76</v>
      </c>
      <c r="V1598" t="s">
        <v>76</v>
      </c>
      <c r="W1598" t="s">
        <v>76</v>
      </c>
      <c r="X1598" t="s">
        <v>76</v>
      </c>
      <c r="Y1598" t="s">
        <v>76</v>
      </c>
      <c r="Z1598" t="s">
        <v>76</v>
      </c>
      <c r="AA1598" t="s">
        <v>395</v>
      </c>
      <c r="AB1598" t="s">
        <v>76</v>
      </c>
      <c r="AC1598" t="s">
        <v>76</v>
      </c>
      <c r="AD1598" t="s">
        <v>76</v>
      </c>
      <c r="AE1598" t="s">
        <v>76</v>
      </c>
      <c r="AF1598" t="s">
        <v>76</v>
      </c>
      <c r="AG1598" t="s">
        <v>76</v>
      </c>
    </row>
    <row r="1599" spans="1:33" x14ac:dyDescent="0.35">
      <c r="A1599" t="s">
        <v>241</v>
      </c>
      <c r="B1599" t="s">
        <v>506</v>
      </c>
      <c r="C1599">
        <v>3830</v>
      </c>
      <c r="D1599" t="s">
        <v>619</v>
      </c>
      <c r="E1599" t="s">
        <v>162</v>
      </c>
      <c r="F1599" t="s">
        <v>164</v>
      </c>
      <c r="G1599" t="s">
        <v>86</v>
      </c>
      <c r="H1599" t="s">
        <v>249</v>
      </c>
      <c r="I1599" t="s">
        <v>467</v>
      </c>
      <c r="J1599" t="s">
        <v>280</v>
      </c>
      <c r="K1599" t="s">
        <v>320</v>
      </c>
      <c r="L1599" t="s">
        <v>138</v>
      </c>
      <c r="M1599" t="s">
        <v>108</v>
      </c>
      <c r="N1599" t="s">
        <v>221</v>
      </c>
      <c r="O1599" t="s">
        <v>211</v>
      </c>
      <c r="P1599" t="s">
        <v>217</v>
      </c>
      <c r="Q1599" t="s">
        <v>73</v>
      </c>
      <c r="R1599" t="s">
        <v>63</v>
      </c>
      <c r="S1599" t="s">
        <v>106</v>
      </c>
      <c r="T1599" t="s">
        <v>68</v>
      </c>
      <c r="U1599" t="s">
        <v>106</v>
      </c>
      <c r="V1599" t="s">
        <v>150</v>
      </c>
      <c r="W1599" t="s">
        <v>67</v>
      </c>
      <c r="X1599" t="s">
        <v>163</v>
      </c>
      <c r="Y1599" t="s">
        <v>208</v>
      </c>
      <c r="Z1599" t="s">
        <v>75</v>
      </c>
      <c r="AA1599" t="s">
        <v>204</v>
      </c>
      <c r="AB1599" t="s">
        <v>107</v>
      </c>
      <c r="AC1599" t="s">
        <v>76</v>
      </c>
      <c r="AD1599" t="s">
        <v>73</v>
      </c>
      <c r="AE1599" t="s">
        <v>75</v>
      </c>
      <c r="AF1599" t="s">
        <v>78</v>
      </c>
      <c r="AG1599" t="s">
        <v>151</v>
      </c>
    </row>
    <row r="1600" spans="1:33" x14ac:dyDescent="0.35">
      <c r="A1600" t="s">
        <v>241</v>
      </c>
      <c r="B1600" t="s">
        <v>507</v>
      </c>
      <c r="C1600">
        <v>3845</v>
      </c>
      <c r="D1600" t="s">
        <v>581</v>
      </c>
      <c r="E1600" t="s">
        <v>58</v>
      </c>
      <c r="F1600" t="s">
        <v>11</v>
      </c>
      <c r="G1600" t="s">
        <v>122</v>
      </c>
      <c r="H1600" t="s">
        <v>211</v>
      </c>
      <c r="I1600" t="s">
        <v>332</v>
      </c>
      <c r="J1600" t="s">
        <v>62</v>
      </c>
      <c r="K1600" t="s">
        <v>120</v>
      </c>
      <c r="L1600" t="s">
        <v>75</v>
      </c>
      <c r="M1600" t="s">
        <v>138</v>
      </c>
      <c r="N1600" t="s">
        <v>88</v>
      </c>
      <c r="O1600" t="s">
        <v>260</v>
      </c>
      <c r="P1600" t="s">
        <v>132</v>
      </c>
      <c r="Q1600" t="s">
        <v>73</v>
      </c>
      <c r="R1600" t="s">
        <v>68</v>
      </c>
      <c r="S1600" t="s">
        <v>107</v>
      </c>
      <c r="T1600" t="s">
        <v>107</v>
      </c>
      <c r="U1600" t="s">
        <v>73</v>
      </c>
      <c r="V1600" t="s">
        <v>150</v>
      </c>
      <c r="W1600" t="s">
        <v>84</v>
      </c>
      <c r="X1600" t="s">
        <v>75</v>
      </c>
      <c r="Y1600" t="s">
        <v>162</v>
      </c>
      <c r="Z1600" t="s">
        <v>73</v>
      </c>
      <c r="AA1600" t="s">
        <v>204</v>
      </c>
      <c r="AB1600" t="s">
        <v>73</v>
      </c>
      <c r="AC1600" t="s">
        <v>76</v>
      </c>
      <c r="AD1600" t="s">
        <v>76</v>
      </c>
      <c r="AE1600" t="s">
        <v>106</v>
      </c>
      <c r="AF1600" t="s">
        <v>71</v>
      </c>
      <c r="AG1600" t="s">
        <v>65</v>
      </c>
    </row>
    <row r="1601" spans="1:33" x14ac:dyDescent="0.35">
      <c r="A1601" t="s">
        <v>241</v>
      </c>
      <c r="B1601" t="s">
        <v>509</v>
      </c>
      <c r="C1601">
        <v>3436</v>
      </c>
      <c r="D1601" t="s">
        <v>586</v>
      </c>
      <c r="E1601" t="s">
        <v>209</v>
      </c>
      <c r="F1601" t="s">
        <v>11</v>
      </c>
      <c r="G1601" t="s">
        <v>149</v>
      </c>
      <c r="H1601" t="s">
        <v>177</v>
      </c>
      <c r="I1601" t="s">
        <v>227</v>
      </c>
      <c r="J1601" t="s">
        <v>87</v>
      </c>
      <c r="K1601" t="s">
        <v>435</v>
      </c>
      <c r="L1601" t="s">
        <v>150</v>
      </c>
      <c r="M1601" t="s">
        <v>108</v>
      </c>
      <c r="N1601" t="s">
        <v>70</v>
      </c>
      <c r="O1601" t="s">
        <v>211</v>
      </c>
      <c r="P1601" t="s">
        <v>221</v>
      </c>
      <c r="Q1601" t="s">
        <v>73</v>
      </c>
      <c r="R1601" t="s">
        <v>79</v>
      </c>
      <c r="S1601" t="s">
        <v>76</v>
      </c>
      <c r="T1601" t="s">
        <v>106</v>
      </c>
      <c r="U1601" t="s">
        <v>106</v>
      </c>
      <c r="V1601" t="s">
        <v>81</v>
      </c>
      <c r="W1601" t="s">
        <v>244</v>
      </c>
      <c r="X1601" t="s">
        <v>96</v>
      </c>
      <c r="Y1601" t="s">
        <v>61</v>
      </c>
      <c r="Z1601" t="s">
        <v>68</v>
      </c>
      <c r="AA1601" t="s">
        <v>137</v>
      </c>
      <c r="AB1601" t="s">
        <v>107</v>
      </c>
      <c r="AC1601" t="s">
        <v>107</v>
      </c>
      <c r="AD1601" t="s">
        <v>73</v>
      </c>
      <c r="AE1601" t="s">
        <v>68</v>
      </c>
      <c r="AF1601" t="s">
        <v>94</v>
      </c>
      <c r="AG1601" t="s">
        <v>70</v>
      </c>
    </row>
    <row r="1602" spans="1:33" x14ac:dyDescent="0.35">
      <c r="A1602" t="s">
        <v>241</v>
      </c>
      <c r="B1602" t="s">
        <v>510</v>
      </c>
      <c r="C1602">
        <v>2336</v>
      </c>
      <c r="D1602" t="s">
        <v>752</v>
      </c>
      <c r="E1602" t="s">
        <v>290</v>
      </c>
      <c r="F1602" t="s">
        <v>290</v>
      </c>
      <c r="G1602" t="s">
        <v>55</v>
      </c>
      <c r="H1602" t="s">
        <v>305</v>
      </c>
      <c r="I1602" t="s">
        <v>344</v>
      </c>
      <c r="J1602" t="s">
        <v>194</v>
      </c>
      <c r="K1602" t="s">
        <v>320</v>
      </c>
      <c r="L1602" t="s">
        <v>94</v>
      </c>
      <c r="M1602" t="s">
        <v>80</v>
      </c>
      <c r="N1602" t="s">
        <v>149</v>
      </c>
      <c r="O1602" t="s">
        <v>56</v>
      </c>
      <c r="P1602" t="s">
        <v>260</v>
      </c>
      <c r="Q1602" t="s">
        <v>107</v>
      </c>
      <c r="R1602" t="s">
        <v>73</v>
      </c>
      <c r="S1602" t="s">
        <v>76</v>
      </c>
      <c r="T1602" t="s">
        <v>106</v>
      </c>
      <c r="U1602" t="s">
        <v>77</v>
      </c>
      <c r="V1602" t="s">
        <v>71</v>
      </c>
      <c r="W1602" t="s">
        <v>161</v>
      </c>
      <c r="X1602" t="s">
        <v>105</v>
      </c>
      <c r="Y1602" t="s">
        <v>113</v>
      </c>
      <c r="Z1602" t="s">
        <v>77</v>
      </c>
      <c r="AA1602" t="s">
        <v>240</v>
      </c>
      <c r="AB1602" t="s">
        <v>107</v>
      </c>
      <c r="AC1602" t="s">
        <v>76</v>
      </c>
      <c r="AD1602" t="s">
        <v>73</v>
      </c>
      <c r="AE1602" t="s">
        <v>76</v>
      </c>
      <c r="AF1602" t="s">
        <v>94</v>
      </c>
      <c r="AG1602" t="s">
        <v>62</v>
      </c>
    </row>
    <row r="1603" spans="1:33" x14ac:dyDescent="0.35">
      <c r="A1603" t="s">
        <v>241</v>
      </c>
      <c r="B1603" t="s">
        <v>50</v>
      </c>
      <c r="C1603">
        <v>2</v>
      </c>
      <c r="D1603" t="s">
        <v>76</v>
      </c>
      <c r="E1603" t="s">
        <v>76</v>
      </c>
      <c r="F1603" t="s">
        <v>76</v>
      </c>
      <c r="G1603" t="s">
        <v>76</v>
      </c>
      <c r="H1603" t="s">
        <v>76</v>
      </c>
      <c r="I1603" t="s">
        <v>76</v>
      </c>
      <c r="J1603" t="s">
        <v>76</v>
      </c>
      <c r="K1603" t="s">
        <v>76</v>
      </c>
      <c r="L1603" t="s">
        <v>76</v>
      </c>
      <c r="M1603" t="s">
        <v>76</v>
      </c>
      <c r="N1603" t="s">
        <v>76</v>
      </c>
      <c r="O1603" t="s">
        <v>76</v>
      </c>
      <c r="P1603" t="s">
        <v>76</v>
      </c>
      <c r="Q1603" t="s">
        <v>76</v>
      </c>
      <c r="R1603" t="s">
        <v>76</v>
      </c>
      <c r="S1603" t="s">
        <v>76</v>
      </c>
      <c r="T1603" t="s">
        <v>76</v>
      </c>
      <c r="U1603" t="s">
        <v>76</v>
      </c>
      <c r="V1603" t="s">
        <v>76</v>
      </c>
      <c r="W1603" t="s">
        <v>76</v>
      </c>
      <c r="X1603" t="s">
        <v>76</v>
      </c>
      <c r="Y1603" t="s">
        <v>76</v>
      </c>
      <c r="Z1603" t="s">
        <v>76</v>
      </c>
      <c r="AA1603" t="s">
        <v>484</v>
      </c>
      <c r="AB1603" t="s">
        <v>76</v>
      </c>
      <c r="AC1603" t="s">
        <v>76</v>
      </c>
      <c r="AD1603" t="s">
        <v>76</v>
      </c>
      <c r="AE1603" t="s">
        <v>76</v>
      </c>
      <c r="AF1603" t="s">
        <v>76</v>
      </c>
      <c r="AG1603" t="s">
        <v>483</v>
      </c>
    </row>
    <row r="1605" spans="1:33" x14ac:dyDescent="0.35">
      <c r="A1605" t="s">
        <v>1060</v>
      </c>
    </row>
    <row r="1606" spans="1:33" x14ac:dyDescent="0.35">
      <c r="A1606" t="s">
        <v>14</v>
      </c>
      <c r="B1606" t="s">
        <v>530</v>
      </c>
      <c r="C1606" t="s">
        <v>2</v>
      </c>
      <c r="D1606" t="s">
        <v>51</v>
      </c>
      <c r="E1606" t="s">
        <v>1029</v>
      </c>
      <c r="F1606" t="s">
        <v>1030</v>
      </c>
      <c r="G1606" t="s">
        <v>1031</v>
      </c>
      <c r="H1606" t="s">
        <v>1032</v>
      </c>
      <c r="I1606" t="s">
        <v>1033</v>
      </c>
      <c r="J1606" t="s">
        <v>1034</v>
      </c>
      <c r="K1606" t="s">
        <v>1035</v>
      </c>
      <c r="L1606" t="s">
        <v>1036</v>
      </c>
      <c r="M1606" t="s">
        <v>1037</v>
      </c>
      <c r="N1606" t="s">
        <v>1038</v>
      </c>
      <c r="O1606" t="s">
        <v>1039</v>
      </c>
      <c r="P1606" t="s">
        <v>1040</v>
      </c>
      <c r="Q1606" t="s">
        <v>1041</v>
      </c>
      <c r="R1606" t="s">
        <v>1042</v>
      </c>
      <c r="S1606" t="s">
        <v>1043</v>
      </c>
      <c r="T1606" t="s">
        <v>1044</v>
      </c>
      <c r="U1606" t="s">
        <v>1045</v>
      </c>
      <c r="V1606" t="s">
        <v>1046</v>
      </c>
      <c r="W1606" t="s">
        <v>1047</v>
      </c>
      <c r="X1606" t="s">
        <v>1048</v>
      </c>
      <c r="Y1606" t="s">
        <v>1049</v>
      </c>
      <c r="Z1606" t="s">
        <v>1050</v>
      </c>
      <c r="AA1606" t="s">
        <v>1051</v>
      </c>
      <c r="AB1606" t="s">
        <v>1052</v>
      </c>
      <c r="AC1606" t="s">
        <v>1053</v>
      </c>
      <c r="AD1606" t="s">
        <v>1054</v>
      </c>
      <c r="AE1606" t="s">
        <v>1055</v>
      </c>
      <c r="AF1606" t="s">
        <v>48</v>
      </c>
      <c r="AG1606" t="s">
        <v>50</v>
      </c>
    </row>
    <row r="1607" spans="1:33" x14ac:dyDescent="0.35">
      <c r="A1607" t="s">
        <v>3</v>
      </c>
      <c r="B1607" t="s">
        <v>531</v>
      </c>
      <c r="C1607">
        <v>281</v>
      </c>
      <c r="D1607" t="s">
        <v>449</v>
      </c>
      <c r="E1607" t="s">
        <v>179</v>
      </c>
      <c r="F1607" t="s">
        <v>56</v>
      </c>
      <c r="G1607" t="s">
        <v>149</v>
      </c>
      <c r="H1607" t="s">
        <v>70</v>
      </c>
      <c r="I1607" t="s">
        <v>429</v>
      </c>
      <c r="J1607" t="s">
        <v>149</v>
      </c>
      <c r="K1607" t="s">
        <v>230</v>
      </c>
      <c r="L1607" t="s">
        <v>80</v>
      </c>
      <c r="M1607" t="s">
        <v>151</v>
      </c>
      <c r="N1607" t="s">
        <v>88</v>
      </c>
      <c r="O1607" t="s">
        <v>364</v>
      </c>
      <c r="P1607" t="s">
        <v>146</v>
      </c>
      <c r="Q1607" t="s">
        <v>76</v>
      </c>
      <c r="R1607" t="s">
        <v>63</v>
      </c>
      <c r="S1607" t="s">
        <v>106</v>
      </c>
      <c r="T1607" t="s">
        <v>106</v>
      </c>
      <c r="U1607" t="s">
        <v>76</v>
      </c>
      <c r="V1607" t="s">
        <v>80</v>
      </c>
      <c r="W1607" t="s">
        <v>173</v>
      </c>
      <c r="X1607" t="s">
        <v>79</v>
      </c>
      <c r="Y1607" t="s">
        <v>291</v>
      </c>
      <c r="Z1607" t="s">
        <v>75</v>
      </c>
      <c r="AA1607" t="s">
        <v>314</v>
      </c>
      <c r="AB1607" t="s">
        <v>76</v>
      </c>
      <c r="AC1607" t="s">
        <v>76</v>
      </c>
      <c r="AD1607" t="s">
        <v>76</v>
      </c>
      <c r="AE1607" t="s">
        <v>150</v>
      </c>
      <c r="AF1607" t="s">
        <v>76</v>
      </c>
      <c r="AG1607" t="s">
        <v>103</v>
      </c>
    </row>
    <row r="1608" spans="1:33" x14ac:dyDescent="0.35">
      <c r="A1608" t="s">
        <v>3</v>
      </c>
      <c r="B1608" t="s">
        <v>534</v>
      </c>
      <c r="C1608">
        <v>759</v>
      </c>
      <c r="D1608" t="s">
        <v>417</v>
      </c>
      <c r="E1608" t="s">
        <v>366</v>
      </c>
      <c r="F1608" t="s">
        <v>239</v>
      </c>
      <c r="G1608" t="s">
        <v>244</v>
      </c>
      <c r="H1608" t="s">
        <v>176</v>
      </c>
      <c r="I1608" t="s">
        <v>371</v>
      </c>
      <c r="J1608" t="s">
        <v>355</v>
      </c>
      <c r="K1608" t="s">
        <v>290</v>
      </c>
      <c r="L1608" t="s">
        <v>76</v>
      </c>
      <c r="M1608" t="s">
        <v>103</v>
      </c>
      <c r="N1608" t="s">
        <v>130</v>
      </c>
      <c r="O1608" t="s">
        <v>204</v>
      </c>
      <c r="P1608" t="s">
        <v>163</v>
      </c>
      <c r="Q1608" t="s">
        <v>107</v>
      </c>
      <c r="R1608" t="s">
        <v>81</v>
      </c>
      <c r="S1608" t="s">
        <v>76</v>
      </c>
      <c r="T1608" t="s">
        <v>79</v>
      </c>
      <c r="U1608" t="s">
        <v>94</v>
      </c>
      <c r="V1608" t="s">
        <v>107</v>
      </c>
      <c r="W1608" t="s">
        <v>96</v>
      </c>
      <c r="X1608" t="s">
        <v>244</v>
      </c>
      <c r="Y1608" t="s">
        <v>226</v>
      </c>
      <c r="Z1608" t="s">
        <v>79</v>
      </c>
      <c r="AA1608" t="s">
        <v>305</v>
      </c>
      <c r="AB1608" t="s">
        <v>76</v>
      </c>
      <c r="AC1608" t="s">
        <v>76</v>
      </c>
      <c r="AD1608" t="s">
        <v>107</v>
      </c>
      <c r="AE1608" t="s">
        <v>73</v>
      </c>
      <c r="AF1608" t="s">
        <v>105</v>
      </c>
      <c r="AG1608" t="s">
        <v>173</v>
      </c>
    </row>
    <row r="1609" spans="1:33" x14ac:dyDescent="0.35">
      <c r="A1609" t="s">
        <v>3</v>
      </c>
      <c r="B1609" t="s">
        <v>535</v>
      </c>
      <c r="C1609">
        <v>79</v>
      </c>
      <c r="D1609" t="s">
        <v>546</v>
      </c>
      <c r="E1609" t="s">
        <v>62</v>
      </c>
      <c r="F1609" t="s">
        <v>249</v>
      </c>
      <c r="G1609" t="s">
        <v>175</v>
      </c>
      <c r="H1609" t="s">
        <v>168</v>
      </c>
      <c r="I1609" t="s">
        <v>324</v>
      </c>
      <c r="J1609" t="s">
        <v>299</v>
      </c>
      <c r="K1609" t="s">
        <v>447</v>
      </c>
      <c r="L1609" t="s">
        <v>72</v>
      </c>
      <c r="M1609" t="s">
        <v>355</v>
      </c>
      <c r="N1609" t="s">
        <v>109</v>
      </c>
      <c r="O1609" t="s">
        <v>132</v>
      </c>
      <c r="P1609" t="s">
        <v>67</v>
      </c>
      <c r="Q1609" t="s">
        <v>94</v>
      </c>
      <c r="R1609" t="s">
        <v>76</v>
      </c>
      <c r="S1609" t="s">
        <v>76</v>
      </c>
      <c r="T1609" t="s">
        <v>76</v>
      </c>
      <c r="U1609" t="s">
        <v>76</v>
      </c>
      <c r="V1609" t="s">
        <v>105</v>
      </c>
      <c r="W1609" t="s">
        <v>181</v>
      </c>
      <c r="X1609" t="s">
        <v>97</v>
      </c>
      <c r="Y1609" t="s">
        <v>188</v>
      </c>
      <c r="Z1609" t="s">
        <v>76</v>
      </c>
      <c r="AA1609" t="s">
        <v>355</v>
      </c>
      <c r="AB1609" t="s">
        <v>76</v>
      </c>
      <c r="AC1609" t="s">
        <v>76</v>
      </c>
      <c r="AD1609" t="s">
        <v>76</v>
      </c>
      <c r="AE1609" t="s">
        <v>68</v>
      </c>
      <c r="AF1609" t="s">
        <v>76</v>
      </c>
      <c r="AG1609" t="s">
        <v>76</v>
      </c>
    </row>
    <row r="1610" spans="1:33" x14ac:dyDescent="0.35">
      <c r="A1610" t="s">
        <v>3</v>
      </c>
      <c r="B1610" t="s">
        <v>536</v>
      </c>
      <c r="C1610">
        <v>164</v>
      </c>
      <c r="D1610" t="s">
        <v>619</v>
      </c>
      <c r="E1610" t="s">
        <v>53</v>
      </c>
      <c r="F1610" t="s">
        <v>53</v>
      </c>
      <c r="G1610" t="s">
        <v>133</v>
      </c>
      <c r="H1610" t="s">
        <v>96</v>
      </c>
      <c r="I1610" t="s">
        <v>207</v>
      </c>
      <c r="J1610" t="s">
        <v>216</v>
      </c>
      <c r="K1610" t="s">
        <v>207</v>
      </c>
      <c r="L1610" t="s">
        <v>74</v>
      </c>
      <c r="M1610" t="s">
        <v>97</v>
      </c>
      <c r="N1610" t="s">
        <v>121</v>
      </c>
      <c r="O1610" t="s">
        <v>135</v>
      </c>
      <c r="P1610" t="s">
        <v>213</v>
      </c>
      <c r="Q1610" t="s">
        <v>76</v>
      </c>
      <c r="R1610" t="s">
        <v>79</v>
      </c>
      <c r="S1610" t="s">
        <v>76</v>
      </c>
      <c r="T1610" t="s">
        <v>76</v>
      </c>
      <c r="U1610" t="s">
        <v>76</v>
      </c>
      <c r="V1610" t="s">
        <v>76</v>
      </c>
      <c r="W1610" t="s">
        <v>93</v>
      </c>
      <c r="X1610" t="s">
        <v>78</v>
      </c>
      <c r="Y1610" t="s">
        <v>210</v>
      </c>
      <c r="Z1610" t="s">
        <v>68</v>
      </c>
      <c r="AA1610" t="s">
        <v>112</v>
      </c>
      <c r="AB1610" t="s">
        <v>78</v>
      </c>
      <c r="AC1610" t="s">
        <v>68</v>
      </c>
      <c r="AD1610" t="s">
        <v>79</v>
      </c>
      <c r="AE1610" t="s">
        <v>76</v>
      </c>
      <c r="AF1610" t="s">
        <v>68</v>
      </c>
      <c r="AG1610" t="s">
        <v>119</v>
      </c>
    </row>
    <row r="1611" spans="1:33" x14ac:dyDescent="0.35">
      <c r="A1611" t="s">
        <v>3</v>
      </c>
      <c r="B1611" t="s">
        <v>538</v>
      </c>
      <c r="C1611">
        <v>684</v>
      </c>
      <c r="D1611" t="s">
        <v>427</v>
      </c>
      <c r="E1611" t="s">
        <v>157</v>
      </c>
      <c r="F1611" t="s">
        <v>145</v>
      </c>
      <c r="G1611" t="s">
        <v>119</v>
      </c>
      <c r="H1611" t="s">
        <v>249</v>
      </c>
      <c r="I1611" t="s">
        <v>233</v>
      </c>
      <c r="J1611" t="s">
        <v>442</v>
      </c>
      <c r="K1611" t="s">
        <v>53</v>
      </c>
      <c r="L1611" t="s">
        <v>107</v>
      </c>
      <c r="M1611" t="s">
        <v>198</v>
      </c>
      <c r="N1611" t="s">
        <v>100</v>
      </c>
      <c r="O1611" t="s">
        <v>264</v>
      </c>
      <c r="P1611" t="s">
        <v>194</v>
      </c>
      <c r="Q1611" t="s">
        <v>76</v>
      </c>
      <c r="R1611" t="s">
        <v>76</v>
      </c>
      <c r="S1611" t="s">
        <v>76</v>
      </c>
      <c r="T1611" t="s">
        <v>73</v>
      </c>
      <c r="U1611" t="s">
        <v>107</v>
      </c>
      <c r="V1611" t="s">
        <v>78</v>
      </c>
      <c r="W1611" t="s">
        <v>102</v>
      </c>
      <c r="X1611" t="s">
        <v>142</v>
      </c>
      <c r="Y1611" t="s">
        <v>239</v>
      </c>
      <c r="Z1611" t="s">
        <v>75</v>
      </c>
      <c r="AA1611" t="s">
        <v>366</v>
      </c>
      <c r="AB1611" t="s">
        <v>76</v>
      </c>
      <c r="AC1611" t="s">
        <v>76</v>
      </c>
      <c r="AD1611" t="s">
        <v>107</v>
      </c>
      <c r="AE1611" t="s">
        <v>106</v>
      </c>
      <c r="AF1611" t="s">
        <v>68</v>
      </c>
      <c r="AG1611" t="s">
        <v>130</v>
      </c>
    </row>
    <row r="1612" spans="1:33" x14ac:dyDescent="0.35">
      <c r="A1612" t="s">
        <v>3</v>
      </c>
      <c r="B1612" t="s">
        <v>540</v>
      </c>
      <c r="C1612">
        <v>62</v>
      </c>
      <c r="D1612" t="s">
        <v>728</v>
      </c>
      <c r="E1612" t="s">
        <v>177</v>
      </c>
      <c r="F1612" t="s">
        <v>326</v>
      </c>
      <c r="G1612" t="s">
        <v>133</v>
      </c>
      <c r="H1612" t="s">
        <v>74</v>
      </c>
      <c r="I1612" t="s">
        <v>145</v>
      </c>
      <c r="J1612" t="s">
        <v>314</v>
      </c>
      <c r="K1612" t="s">
        <v>157</v>
      </c>
      <c r="L1612" t="s">
        <v>76</v>
      </c>
      <c r="M1612" t="s">
        <v>138</v>
      </c>
      <c r="N1612" t="s">
        <v>53</v>
      </c>
      <c r="O1612" t="s">
        <v>176</v>
      </c>
      <c r="P1612" t="s">
        <v>81</v>
      </c>
      <c r="Q1612" t="s">
        <v>76</v>
      </c>
      <c r="R1612" t="s">
        <v>71</v>
      </c>
      <c r="S1612" t="s">
        <v>94</v>
      </c>
      <c r="T1612" t="s">
        <v>76</v>
      </c>
      <c r="U1612" t="s">
        <v>76</v>
      </c>
      <c r="V1612" t="s">
        <v>68</v>
      </c>
      <c r="W1612" t="s">
        <v>68</v>
      </c>
      <c r="X1612" t="s">
        <v>89</v>
      </c>
      <c r="Y1612" t="s">
        <v>342</v>
      </c>
      <c r="Z1612" t="s">
        <v>138</v>
      </c>
      <c r="AA1612" t="s">
        <v>93</v>
      </c>
      <c r="AB1612" t="s">
        <v>76</v>
      </c>
      <c r="AC1612" t="s">
        <v>76</v>
      </c>
      <c r="AD1612" t="s">
        <v>76</v>
      </c>
      <c r="AE1612" t="s">
        <v>76</v>
      </c>
      <c r="AF1612" t="s">
        <v>76</v>
      </c>
      <c r="AG1612" t="s">
        <v>194</v>
      </c>
    </row>
    <row r="1613" spans="1:33" x14ac:dyDescent="0.35">
      <c r="A1613" t="s">
        <v>4</v>
      </c>
      <c r="B1613" t="s">
        <v>531</v>
      </c>
      <c r="C1613">
        <v>539</v>
      </c>
      <c r="D1613" t="s">
        <v>191</v>
      </c>
      <c r="E1613" t="s">
        <v>119</v>
      </c>
      <c r="F1613" t="s">
        <v>206</v>
      </c>
      <c r="G1613" t="s">
        <v>106</v>
      </c>
      <c r="H1613" t="s">
        <v>225</v>
      </c>
      <c r="I1613" t="s">
        <v>196</v>
      </c>
      <c r="J1613" t="s">
        <v>175</v>
      </c>
      <c r="K1613" t="s">
        <v>115</v>
      </c>
      <c r="L1613" t="s">
        <v>68</v>
      </c>
      <c r="M1613" t="s">
        <v>93</v>
      </c>
      <c r="N1613" t="s">
        <v>216</v>
      </c>
      <c r="O1613" t="s">
        <v>92</v>
      </c>
      <c r="P1613" t="s">
        <v>208</v>
      </c>
      <c r="Q1613" t="s">
        <v>106</v>
      </c>
      <c r="R1613" t="s">
        <v>150</v>
      </c>
      <c r="S1613" t="s">
        <v>76</v>
      </c>
      <c r="T1613" t="s">
        <v>76</v>
      </c>
      <c r="U1613" t="s">
        <v>76</v>
      </c>
      <c r="V1613" t="s">
        <v>107</v>
      </c>
      <c r="W1613" t="s">
        <v>176</v>
      </c>
      <c r="X1613" t="s">
        <v>89</v>
      </c>
      <c r="Y1613" t="s">
        <v>334</v>
      </c>
      <c r="Z1613" t="s">
        <v>76</v>
      </c>
      <c r="AA1613" t="s">
        <v>112</v>
      </c>
      <c r="AB1613" t="s">
        <v>71</v>
      </c>
      <c r="AC1613" t="s">
        <v>76</v>
      </c>
      <c r="AD1613" t="s">
        <v>76</v>
      </c>
      <c r="AE1613" t="s">
        <v>94</v>
      </c>
      <c r="AF1613" t="s">
        <v>142</v>
      </c>
      <c r="AG1613" t="s">
        <v>181</v>
      </c>
    </row>
    <row r="1614" spans="1:33" x14ac:dyDescent="0.35">
      <c r="A1614" t="s">
        <v>4</v>
      </c>
      <c r="B1614" t="s">
        <v>534</v>
      </c>
      <c r="C1614">
        <v>1271</v>
      </c>
      <c r="D1614" t="s">
        <v>463</v>
      </c>
      <c r="E1614" t="s">
        <v>136</v>
      </c>
      <c r="F1614" t="s">
        <v>442</v>
      </c>
      <c r="G1614" t="s">
        <v>194</v>
      </c>
      <c r="H1614" t="s">
        <v>87</v>
      </c>
      <c r="I1614" t="s">
        <v>359</v>
      </c>
      <c r="J1614" t="s">
        <v>149</v>
      </c>
      <c r="K1614" t="s">
        <v>182</v>
      </c>
      <c r="L1614" t="s">
        <v>75</v>
      </c>
      <c r="M1614" t="s">
        <v>78</v>
      </c>
      <c r="N1614" t="s">
        <v>103</v>
      </c>
      <c r="O1614" t="s">
        <v>102</v>
      </c>
      <c r="P1614" t="s">
        <v>86</v>
      </c>
      <c r="Q1614" t="s">
        <v>77</v>
      </c>
      <c r="R1614" t="s">
        <v>150</v>
      </c>
      <c r="S1614" t="s">
        <v>76</v>
      </c>
      <c r="T1614" t="s">
        <v>78</v>
      </c>
      <c r="U1614" t="s">
        <v>73</v>
      </c>
      <c r="V1614" t="s">
        <v>94</v>
      </c>
      <c r="W1614" t="s">
        <v>56</v>
      </c>
      <c r="X1614" t="s">
        <v>93</v>
      </c>
      <c r="Y1614" t="s">
        <v>126</v>
      </c>
      <c r="Z1614" t="s">
        <v>81</v>
      </c>
      <c r="AA1614" t="s">
        <v>239</v>
      </c>
      <c r="AB1614" t="s">
        <v>76</v>
      </c>
      <c r="AC1614" t="s">
        <v>76</v>
      </c>
      <c r="AD1614" t="s">
        <v>76</v>
      </c>
      <c r="AE1614" t="s">
        <v>138</v>
      </c>
      <c r="AF1614" t="s">
        <v>150</v>
      </c>
      <c r="AG1614" t="s">
        <v>122</v>
      </c>
    </row>
    <row r="1615" spans="1:33" x14ac:dyDescent="0.35">
      <c r="A1615" t="s">
        <v>4</v>
      </c>
      <c r="B1615" t="s">
        <v>535</v>
      </c>
      <c r="C1615">
        <v>135</v>
      </c>
      <c r="D1615" t="s">
        <v>195</v>
      </c>
      <c r="E1615" t="s">
        <v>261</v>
      </c>
      <c r="F1615" t="s">
        <v>122</v>
      </c>
      <c r="G1615" t="s">
        <v>106</v>
      </c>
      <c r="H1615" t="s">
        <v>144</v>
      </c>
      <c r="I1615" t="s">
        <v>384</v>
      </c>
      <c r="J1615" t="s">
        <v>179</v>
      </c>
      <c r="K1615" t="s">
        <v>135</v>
      </c>
      <c r="L1615" t="s">
        <v>105</v>
      </c>
      <c r="M1615" t="s">
        <v>73</v>
      </c>
      <c r="N1615" t="s">
        <v>57</v>
      </c>
      <c r="O1615" t="s">
        <v>109</v>
      </c>
      <c r="P1615" t="s">
        <v>237</v>
      </c>
      <c r="Q1615" t="s">
        <v>107</v>
      </c>
      <c r="R1615" t="s">
        <v>76</v>
      </c>
      <c r="S1615" t="s">
        <v>76</v>
      </c>
      <c r="T1615" t="s">
        <v>76</v>
      </c>
      <c r="U1615" t="s">
        <v>76</v>
      </c>
      <c r="V1615" t="s">
        <v>107</v>
      </c>
      <c r="W1615" t="s">
        <v>100</v>
      </c>
      <c r="X1615" t="s">
        <v>78</v>
      </c>
      <c r="Y1615" t="s">
        <v>96</v>
      </c>
      <c r="Z1615" t="s">
        <v>76</v>
      </c>
      <c r="AA1615" t="s">
        <v>98</v>
      </c>
      <c r="AB1615" t="s">
        <v>107</v>
      </c>
      <c r="AC1615" t="s">
        <v>76</v>
      </c>
      <c r="AD1615" t="s">
        <v>76</v>
      </c>
      <c r="AE1615" t="s">
        <v>76</v>
      </c>
      <c r="AF1615" t="s">
        <v>150</v>
      </c>
      <c r="AG1615" t="s">
        <v>99</v>
      </c>
    </row>
    <row r="1616" spans="1:33" x14ac:dyDescent="0.35">
      <c r="A1616" t="s">
        <v>4</v>
      </c>
      <c r="B1616" t="s">
        <v>536</v>
      </c>
      <c r="C1616">
        <v>302</v>
      </c>
      <c r="D1616" t="s">
        <v>346</v>
      </c>
      <c r="E1616" t="s">
        <v>151</v>
      </c>
      <c r="F1616" t="s">
        <v>175</v>
      </c>
      <c r="G1616" t="s">
        <v>73</v>
      </c>
      <c r="H1616" t="s">
        <v>208</v>
      </c>
      <c r="I1616" t="s">
        <v>313</v>
      </c>
      <c r="J1616" t="s">
        <v>79</v>
      </c>
      <c r="K1616" t="s">
        <v>152</v>
      </c>
      <c r="L1616" t="s">
        <v>93</v>
      </c>
      <c r="M1616" t="s">
        <v>122</v>
      </c>
      <c r="N1616" t="s">
        <v>175</v>
      </c>
      <c r="O1616" t="s">
        <v>93</v>
      </c>
      <c r="P1616" t="s">
        <v>226</v>
      </c>
      <c r="Q1616" t="s">
        <v>76</v>
      </c>
      <c r="R1616" t="s">
        <v>78</v>
      </c>
      <c r="S1616" t="s">
        <v>76</v>
      </c>
      <c r="T1616" t="s">
        <v>76</v>
      </c>
      <c r="U1616" t="s">
        <v>76</v>
      </c>
      <c r="V1616" t="s">
        <v>78</v>
      </c>
      <c r="W1616" t="s">
        <v>165</v>
      </c>
      <c r="X1616" t="s">
        <v>75</v>
      </c>
      <c r="Y1616" t="s">
        <v>193</v>
      </c>
      <c r="Z1616" t="s">
        <v>76</v>
      </c>
      <c r="AA1616" t="s">
        <v>244</v>
      </c>
      <c r="AB1616" t="s">
        <v>106</v>
      </c>
      <c r="AC1616" t="s">
        <v>106</v>
      </c>
      <c r="AD1616" t="s">
        <v>76</v>
      </c>
      <c r="AE1616" t="s">
        <v>76</v>
      </c>
      <c r="AF1616" t="s">
        <v>81</v>
      </c>
      <c r="AG1616" t="s">
        <v>80</v>
      </c>
    </row>
    <row r="1617" spans="1:33" x14ac:dyDescent="0.35">
      <c r="A1617" t="s">
        <v>4</v>
      </c>
      <c r="B1617" t="s">
        <v>538</v>
      </c>
      <c r="C1617">
        <v>904</v>
      </c>
      <c r="D1617" t="s">
        <v>375</v>
      </c>
      <c r="E1617" t="s">
        <v>136</v>
      </c>
      <c r="F1617" t="s">
        <v>278</v>
      </c>
      <c r="G1617" t="s">
        <v>194</v>
      </c>
      <c r="H1617" t="s">
        <v>372</v>
      </c>
      <c r="I1617" t="s">
        <v>8</v>
      </c>
      <c r="J1617" t="s">
        <v>142</v>
      </c>
      <c r="K1617" t="s">
        <v>304</v>
      </c>
      <c r="L1617" t="s">
        <v>94</v>
      </c>
      <c r="M1617" t="s">
        <v>142</v>
      </c>
      <c r="N1617" t="s">
        <v>104</v>
      </c>
      <c r="O1617" t="s">
        <v>181</v>
      </c>
      <c r="P1617" t="s">
        <v>65</v>
      </c>
      <c r="Q1617" t="s">
        <v>76</v>
      </c>
      <c r="R1617" t="s">
        <v>77</v>
      </c>
      <c r="S1617" t="s">
        <v>76</v>
      </c>
      <c r="T1617" t="s">
        <v>77</v>
      </c>
      <c r="U1617" t="s">
        <v>73</v>
      </c>
      <c r="V1617" t="s">
        <v>55</v>
      </c>
      <c r="W1617" t="s">
        <v>62</v>
      </c>
      <c r="X1617" t="s">
        <v>108</v>
      </c>
      <c r="Y1617" t="s">
        <v>225</v>
      </c>
      <c r="Z1617" t="s">
        <v>106</v>
      </c>
      <c r="AA1617" t="s">
        <v>137</v>
      </c>
      <c r="AB1617" t="s">
        <v>73</v>
      </c>
      <c r="AC1617" t="s">
        <v>76</v>
      </c>
      <c r="AD1617" t="s">
        <v>76</v>
      </c>
      <c r="AE1617" t="s">
        <v>76</v>
      </c>
      <c r="AF1617" t="s">
        <v>100</v>
      </c>
      <c r="AG1617" t="s">
        <v>57</v>
      </c>
    </row>
    <row r="1618" spans="1:33" x14ac:dyDescent="0.35">
      <c r="A1618" t="s">
        <v>4</v>
      </c>
      <c r="B1618" t="s">
        <v>540</v>
      </c>
      <c r="C1618">
        <v>125</v>
      </c>
      <c r="D1618" t="s">
        <v>381</v>
      </c>
      <c r="E1618" t="s">
        <v>57</v>
      </c>
      <c r="F1618" t="s">
        <v>93</v>
      </c>
      <c r="G1618" t="s">
        <v>77</v>
      </c>
      <c r="H1618" t="s">
        <v>175</v>
      </c>
      <c r="I1618" t="s">
        <v>90</v>
      </c>
      <c r="J1618" t="s">
        <v>179</v>
      </c>
      <c r="K1618" t="s">
        <v>589</v>
      </c>
      <c r="L1618" t="s">
        <v>73</v>
      </c>
      <c r="M1618" t="s">
        <v>65</v>
      </c>
      <c r="N1618" t="s">
        <v>105</v>
      </c>
      <c r="O1618" t="s">
        <v>81</v>
      </c>
      <c r="P1618" t="s">
        <v>456</v>
      </c>
      <c r="Q1618" t="s">
        <v>73</v>
      </c>
      <c r="R1618" t="s">
        <v>76</v>
      </c>
      <c r="S1618" t="s">
        <v>76</v>
      </c>
      <c r="T1618" t="s">
        <v>76</v>
      </c>
      <c r="U1618" t="s">
        <v>76</v>
      </c>
      <c r="V1618" t="s">
        <v>76</v>
      </c>
      <c r="W1618" t="s">
        <v>106</v>
      </c>
      <c r="X1618" t="s">
        <v>96</v>
      </c>
      <c r="Y1618" t="s">
        <v>162</v>
      </c>
      <c r="Z1618" t="s">
        <v>138</v>
      </c>
      <c r="AA1618" t="s">
        <v>130</v>
      </c>
      <c r="AB1618" t="s">
        <v>76</v>
      </c>
      <c r="AC1618" t="s">
        <v>76</v>
      </c>
      <c r="AD1618" t="s">
        <v>76</v>
      </c>
      <c r="AE1618" t="s">
        <v>107</v>
      </c>
      <c r="AF1618" t="s">
        <v>76</v>
      </c>
      <c r="AG1618" t="s">
        <v>78</v>
      </c>
    </row>
    <row r="1619" spans="1:33" x14ac:dyDescent="0.35">
      <c r="A1619" t="s">
        <v>5</v>
      </c>
      <c r="B1619" t="s">
        <v>531</v>
      </c>
      <c r="C1619">
        <v>649</v>
      </c>
      <c r="D1619" t="s">
        <v>452</v>
      </c>
      <c r="E1619" t="s">
        <v>84</v>
      </c>
      <c r="F1619" t="s">
        <v>102</v>
      </c>
      <c r="G1619" t="s">
        <v>142</v>
      </c>
      <c r="H1619" t="s">
        <v>249</v>
      </c>
      <c r="I1619" t="s">
        <v>577</v>
      </c>
      <c r="J1619" t="s">
        <v>108</v>
      </c>
      <c r="K1619" t="s">
        <v>476</v>
      </c>
      <c r="L1619" t="s">
        <v>138</v>
      </c>
      <c r="M1619" t="s">
        <v>104</v>
      </c>
      <c r="N1619" t="s">
        <v>135</v>
      </c>
      <c r="O1619" t="s">
        <v>121</v>
      </c>
      <c r="P1619" t="s">
        <v>257</v>
      </c>
      <c r="Q1619" t="s">
        <v>76</v>
      </c>
      <c r="R1619" t="s">
        <v>133</v>
      </c>
      <c r="S1619" t="s">
        <v>76</v>
      </c>
      <c r="T1619" t="s">
        <v>73</v>
      </c>
      <c r="U1619" t="s">
        <v>76</v>
      </c>
      <c r="V1619" t="s">
        <v>81</v>
      </c>
      <c r="W1619" t="s">
        <v>305</v>
      </c>
      <c r="X1619" t="s">
        <v>150</v>
      </c>
      <c r="Y1619" t="s">
        <v>231</v>
      </c>
      <c r="Z1619" t="s">
        <v>150</v>
      </c>
      <c r="AA1619" t="s">
        <v>177</v>
      </c>
      <c r="AB1619" t="s">
        <v>73</v>
      </c>
      <c r="AC1619" t="s">
        <v>106</v>
      </c>
      <c r="AD1619" t="s">
        <v>76</v>
      </c>
      <c r="AE1619" t="s">
        <v>107</v>
      </c>
      <c r="AF1619" t="s">
        <v>77</v>
      </c>
      <c r="AG1619" t="s">
        <v>216</v>
      </c>
    </row>
    <row r="1620" spans="1:33" x14ac:dyDescent="0.35">
      <c r="A1620" t="s">
        <v>5</v>
      </c>
      <c r="B1620" t="s">
        <v>534</v>
      </c>
      <c r="C1620">
        <v>1281</v>
      </c>
      <c r="D1620" t="s">
        <v>155</v>
      </c>
      <c r="E1620" t="s">
        <v>249</v>
      </c>
      <c r="F1620" t="s">
        <v>386</v>
      </c>
      <c r="G1620" t="s">
        <v>72</v>
      </c>
      <c r="H1620" t="s">
        <v>122</v>
      </c>
      <c r="I1620" t="s">
        <v>430</v>
      </c>
      <c r="J1620" t="s">
        <v>104</v>
      </c>
      <c r="K1620" t="s">
        <v>165</v>
      </c>
      <c r="L1620" t="s">
        <v>63</v>
      </c>
      <c r="M1620" t="s">
        <v>81</v>
      </c>
      <c r="N1620" t="s">
        <v>70</v>
      </c>
      <c r="O1620" t="s">
        <v>103</v>
      </c>
      <c r="P1620" t="s">
        <v>84</v>
      </c>
      <c r="Q1620" t="s">
        <v>107</v>
      </c>
      <c r="R1620" t="s">
        <v>77</v>
      </c>
      <c r="S1620" t="s">
        <v>76</v>
      </c>
      <c r="T1620" t="s">
        <v>73</v>
      </c>
      <c r="U1620" t="s">
        <v>68</v>
      </c>
      <c r="V1620" t="s">
        <v>94</v>
      </c>
      <c r="W1620" t="s">
        <v>103</v>
      </c>
      <c r="X1620" t="s">
        <v>71</v>
      </c>
      <c r="Y1620" t="s">
        <v>216</v>
      </c>
      <c r="Z1620" t="s">
        <v>106</v>
      </c>
      <c r="AA1620" t="s">
        <v>221</v>
      </c>
      <c r="AB1620" t="s">
        <v>76</v>
      </c>
      <c r="AC1620" t="s">
        <v>76</v>
      </c>
      <c r="AD1620" t="s">
        <v>107</v>
      </c>
      <c r="AE1620" t="s">
        <v>76</v>
      </c>
      <c r="AF1620" t="s">
        <v>106</v>
      </c>
      <c r="AG1620" t="s">
        <v>104</v>
      </c>
    </row>
    <row r="1621" spans="1:33" x14ac:dyDescent="0.35">
      <c r="A1621" t="s">
        <v>5</v>
      </c>
      <c r="B1621" t="s">
        <v>535</v>
      </c>
      <c r="C1621">
        <v>153</v>
      </c>
      <c r="D1621" t="s">
        <v>574</v>
      </c>
      <c r="E1621" t="s">
        <v>247</v>
      </c>
      <c r="F1621" t="s">
        <v>290</v>
      </c>
      <c r="G1621" t="s">
        <v>112</v>
      </c>
      <c r="H1621" t="s">
        <v>151</v>
      </c>
      <c r="I1621" t="s">
        <v>452</v>
      </c>
      <c r="J1621" t="s">
        <v>262</v>
      </c>
      <c r="K1621" t="s">
        <v>143</v>
      </c>
      <c r="L1621" t="s">
        <v>106</v>
      </c>
      <c r="M1621" t="s">
        <v>79</v>
      </c>
      <c r="N1621" t="s">
        <v>202</v>
      </c>
      <c r="O1621" t="s">
        <v>138</v>
      </c>
      <c r="P1621" t="s">
        <v>347</v>
      </c>
      <c r="Q1621" t="s">
        <v>76</v>
      </c>
      <c r="R1621" t="s">
        <v>71</v>
      </c>
      <c r="S1621" t="s">
        <v>76</v>
      </c>
      <c r="T1621" t="s">
        <v>76</v>
      </c>
      <c r="U1621" t="s">
        <v>76</v>
      </c>
      <c r="V1621" t="s">
        <v>55</v>
      </c>
      <c r="W1621" t="s">
        <v>293</v>
      </c>
      <c r="X1621" t="s">
        <v>81</v>
      </c>
      <c r="Y1621" t="s">
        <v>121</v>
      </c>
      <c r="Z1621" t="s">
        <v>76</v>
      </c>
      <c r="AA1621" t="s">
        <v>67</v>
      </c>
      <c r="AB1621" t="s">
        <v>76</v>
      </c>
      <c r="AC1621" t="s">
        <v>76</v>
      </c>
      <c r="AD1621" t="s">
        <v>76</v>
      </c>
      <c r="AE1621" t="s">
        <v>76</v>
      </c>
      <c r="AF1621" t="s">
        <v>74</v>
      </c>
      <c r="AG1621" t="s">
        <v>186</v>
      </c>
    </row>
    <row r="1622" spans="1:33" x14ac:dyDescent="0.35">
      <c r="A1622" t="s">
        <v>5</v>
      </c>
      <c r="B1622" t="s">
        <v>536</v>
      </c>
      <c r="C1622">
        <v>316</v>
      </c>
      <c r="D1622" t="s">
        <v>325</v>
      </c>
      <c r="E1622" t="s">
        <v>217</v>
      </c>
      <c r="F1622" t="s">
        <v>260</v>
      </c>
      <c r="G1622" t="s">
        <v>71</v>
      </c>
      <c r="H1622" t="s">
        <v>133</v>
      </c>
      <c r="I1622" t="s">
        <v>330</v>
      </c>
      <c r="J1622" t="s">
        <v>71</v>
      </c>
      <c r="K1622" t="s">
        <v>524</v>
      </c>
      <c r="L1622" t="s">
        <v>161</v>
      </c>
      <c r="M1622" t="s">
        <v>108</v>
      </c>
      <c r="N1622" t="s">
        <v>185</v>
      </c>
      <c r="O1622" t="s">
        <v>102</v>
      </c>
      <c r="P1622" t="s">
        <v>238</v>
      </c>
      <c r="Q1622" t="s">
        <v>76</v>
      </c>
      <c r="R1622" t="s">
        <v>79</v>
      </c>
      <c r="S1622" t="s">
        <v>76</v>
      </c>
      <c r="T1622" t="s">
        <v>76</v>
      </c>
      <c r="U1622" t="s">
        <v>79</v>
      </c>
      <c r="V1622" t="s">
        <v>71</v>
      </c>
      <c r="W1622" t="s">
        <v>99</v>
      </c>
      <c r="X1622" t="s">
        <v>63</v>
      </c>
      <c r="Y1622" t="s">
        <v>148</v>
      </c>
      <c r="Z1622" t="s">
        <v>76</v>
      </c>
      <c r="AA1622" t="s">
        <v>114</v>
      </c>
      <c r="AB1622" t="s">
        <v>107</v>
      </c>
      <c r="AC1622" t="s">
        <v>76</v>
      </c>
      <c r="AD1622" t="s">
        <v>76</v>
      </c>
      <c r="AE1622" t="s">
        <v>107</v>
      </c>
      <c r="AF1622" t="s">
        <v>79</v>
      </c>
      <c r="AG1622" t="s">
        <v>133</v>
      </c>
    </row>
    <row r="1623" spans="1:33" x14ac:dyDescent="0.35">
      <c r="A1623" t="s">
        <v>5</v>
      </c>
      <c r="B1623" t="s">
        <v>538</v>
      </c>
      <c r="C1623">
        <v>983</v>
      </c>
      <c r="D1623" t="s">
        <v>433</v>
      </c>
      <c r="E1623" t="s">
        <v>114</v>
      </c>
      <c r="F1623" t="s">
        <v>164</v>
      </c>
      <c r="G1623" t="s">
        <v>198</v>
      </c>
      <c r="H1623" t="s">
        <v>244</v>
      </c>
      <c r="I1623" t="s">
        <v>148</v>
      </c>
      <c r="J1623" t="s">
        <v>244</v>
      </c>
      <c r="K1623" t="s">
        <v>124</v>
      </c>
      <c r="L1623" t="s">
        <v>77</v>
      </c>
      <c r="M1623" t="s">
        <v>55</v>
      </c>
      <c r="N1623" t="s">
        <v>142</v>
      </c>
      <c r="O1623" t="s">
        <v>149</v>
      </c>
      <c r="P1623" t="s">
        <v>70</v>
      </c>
      <c r="Q1623" t="s">
        <v>107</v>
      </c>
      <c r="R1623" t="s">
        <v>73</v>
      </c>
      <c r="S1623" t="s">
        <v>76</v>
      </c>
      <c r="T1623" t="s">
        <v>75</v>
      </c>
      <c r="U1623" t="s">
        <v>107</v>
      </c>
      <c r="V1623" t="s">
        <v>138</v>
      </c>
      <c r="W1623" t="s">
        <v>314</v>
      </c>
      <c r="X1623" t="s">
        <v>142</v>
      </c>
      <c r="Y1623" t="s">
        <v>121</v>
      </c>
      <c r="Z1623" t="s">
        <v>150</v>
      </c>
      <c r="AA1623" t="s">
        <v>86</v>
      </c>
      <c r="AB1623" t="s">
        <v>107</v>
      </c>
      <c r="AC1623" t="s">
        <v>76</v>
      </c>
      <c r="AD1623" t="s">
        <v>107</v>
      </c>
      <c r="AE1623" t="s">
        <v>76</v>
      </c>
      <c r="AF1623" t="s">
        <v>73</v>
      </c>
      <c r="AG1623" t="s">
        <v>181</v>
      </c>
    </row>
    <row r="1624" spans="1:33" x14ac:dyDescent="0.35">
      <c r="A1624" t="s">
        <v>5</v>
      </c>
      <c r="B1624" t="s">
        <v>540</v>
      </c>
      <c r="C1624">
        <v>84</v>
      </c>
      <c r="D1624" t="s">
        <v>524</v>
      </c>
      <c r="E1624" t="s">
        <v>89</v>
      </c>
      <c r="F1624" t="s">
        <v>62</v>
      </c>
      <c r="G1624" t="s">
        <v>104</v>
      </c>
      <c r="H1624" t="s">
        <v>179</v>
      </c>
      <c r="I1624" t="s">
        <v>443</v>
      </c>
      <c r="J1624" t="s">
        <v>75</v>
      </c>
      <c r="K1624" t="s">
        <v>718</v>
      </c>
      <c r="L1624" t="s">
        <v>78</v>
      </c>
      <c r="M1624" t="s">
        <v>70</v>
      </c>
      <c r="N1624" t="s">
        <v>318</v>
      </c>
      <c r="O1624" t="s">
        <v>112</v>
      </c>
      <c r="P1624" t="s">
        <v>130</v>
      </c>
      <c r="Q1624" t="s">
        <v>76</v>
      </c>
      <c r="R1624" t="s">
        <v>73</v>
      </c>
      <c r="S1624" t="s">
        <v>76</v>
      </c>
      <c r="T1624" t="s">
        <v>71</v>
      </c>
      <c r="U1624" t="s">
        <v>76</v>
      </c>
      <c r="V1624" t="s">
        <v>122</v>
      </c>
      <c r="W1624" t="s">
        <v>240</v>
      </c>
      <c r="X1624" t="s">
        <v>229</v>
      </c>
      <c r="Y1624" t="s">
        <v>179</v>
      </c>
      <c r="Z1624" t="s">
        <v>78</v>
      </c>
      <c r="AA1624" t="s">
        <v>100</v>
      </c>
      <c r="AB1624" t="s">
        <v>76</v>
      </c>
      <c r="AC1624" t="s">
        <v>76</v>
      </c>
      <c r="AD1624" t="s">
        <v>76</v>
      </c>
      <c r="AE1624" t="s">
        <v>76</v>
      </c>
      <c r="AF1624" t="s">
        <v>78</v>
      </c>
      <c r="AG1624" t="s">
        <v>55</v>
      </c>
    </row>
    <row r="1625" spans="1:33" x14ac:dyDescent="0.35">
      <c r="A1625" t="s">
        <v>6</v>
      </c>
      <c r="B1625" t="s">
        <v>531</v>
      </c>
      <c r="C1625">
        <v>237</v>
      </c>
      <c r="D1625" t="s">
        <v>123</v>
      </c>
      <c r="E1625" t="s">
        <v>198</v>
      </c>
      <c r="F1625" t="s">
        <v>221</v>
      </c>
      <c r="G1625" t="s">
        <v>79</v>
      </c>
      <c r="H1625" t="s">
        <v>86</v>
      </c>
      <c r="I1625" t="s">
        <v>590</v>
      </c>
      <c r="J1625" t="s">
        <v>194</v>
      </c>
      <c r="K1625" t="s">
        <v>90</v>
      </c>
      <c r="L1625" t="s">
        <v>194</v>
      </c>
      <c r="M1625" t="s">
        <v>108</v>
      </c>
      <c r="N1625" t="s">
        <v>99</v>
      </c>
      <c r="O1625" t="s">
        <v>146</v>
      </c>
      <c r="P1625" t="s">
        <v>205</v>
      </c>
      <c r="Q1625" t="s">
        <v>76</v>
      </c>
      <c r="R1625" t="s">
        <v>78</v>
      </c>
      <c r="S1625" t="s">
        <v>71</v>
      </c>
      <c r="T1625" t="s">
        <v>71</v>
      </c>
      <c r="U1625" t="s">
        <v>76</v>
      </c>
      <c r="V1625" t="s">
        <v>104</v>
      </c>
      <c r="W1625" t="s">
        <v>124</v>
      </c>
      <c r="X1625" t="s">
        <v>179</v>
      </c>
      <c r="Y1625" t="s">
        <v>299</v>
      </c>
      <c r="Z1625" t="s">
        <v>81</v>
      </c>
      <c r="AA1625" t="s">
        <v>121</v>
      </c>
      <c r="AB1625" t="s">
        <v>71</v>
      </c>
      <c r="AC1625" t="s">
        <v>107</v>
      </c>
      <c r="AD1625" t="s">
        <v>76</v>
      </c>
      <c r="AE1625" t="s">
        <v>76</v>
      </c>
      <c r="AF1625" t="s">
        <v>80</v>
      </c>
      <c r="AG1625" t="s">
        <v>244</v>
      </c>
    </row>
    <row r="1626" spans="1:33" x14ac:dyDescent="0.35">
      <c r="A1626" t="s">
        <v>6</v>
      </c>
      <c r="B1626" t="s">
        <v>534</v>
      </c>
      <c r="C1626">
        <v>510</v>
      </c>
      <c r="D1626" t="s">
        <v>457</v>
      </c>
      <c r="E1626" t="s">
        <v>366</v>
      </c>
      <c r="F1626" t="s">
        <v>164</v>
      </c>
      <c r="G1626" t="s">
        <v>150</v>
      </c>
      <c r="H1626" t="s">
        <v>11</v>
      </c>
      <c r="I1626" t="s">
        <v>191</v>
      </c>
      <c r="J1626" t="s">
        <v>286</v>
      </c>
      <c r="K1626" t="s">
        <v>261</v>
      </c>
      <c r="L1626" t="s">
        <v>105</v>
      </c>
      <c r="M1626" t="s">
        <v>78</v>
      </c>
      <c r="N1626" t="s">
        <v>119</v>
      </c>
      <c r="O1626" t="s">
        <v>84</v>
      </c>
      <c r="P1626" t="s">
        <v>314</v>
      </c>
      <c r="Q1626" t="s">
        <v>77</v>
      </c>
      <c r="R1626" t="s">
        <v>186</v>
      </c>
      <c r="S1626" t="s">
        <v>77</v>
      </c>
      <c r="T1626" t="s">
        <v>107</v>
      </c>
      <c r="U1626" t="s">
        <v>76</v>
      </c>
      <c r="V1626" t="s">
        <v>94</v>
      </c>
      <c r="W1626" t="s">
        <v>260</v>
      </c>
      <c r="X1626" t="s">
        <v>173</v>
      </c>
      <c r="Y1626" t="s">
        <v>280</v>
      </c>
      <c r="Z1626" t="s">
        <v>80</v>
      </c>
      <c r="AA1626" t="s">
        <v>264</v>
      </c>
      <c r="AB1626" t="s">
        <v>75</v>
      </c>
      <c r="AC1626" t="s">
        <v>76</v>
      </c>
      <c r="AD1626" t="s">
        <v>76</v>
      </c>
      <c r="AE1626" t="s">
        <v>150</v>
      </c>
      <c r="AF1626" t="s">
        <v>63</v>
      </c>
      <c r="AG1626" t="s">
        <v>180</v>
      </c>
    </row>
    <row r="1627" spans="1:33" x14ac:dyDescent="0.35">
      <c r="A1627" t="s">
        <v>6</v>
      </c>
      <c r="B1627" t="s">
        <v>535</v>
      </c>
      <c r="C1627">
        <v>58</v>
      </c>
      <c r="D1627" t="s">
        <v>430</v>
      </c>
      <c r="E1627" t="s">
        <v>121</v>
      </c>
      <c r="F1627" t="s">
        <v>166</v>
      </c>
      <c r="G1627" t="s">
        <v>76</v>
      </c>
      <c r="H1627" t="s">
        <v>87</v>
      </c>
      <c r="I1627" t="s">
        <v>443</v>
      </c>
      <c r="J1627" t="s">
        <v>76</v>
      </c>
      <c r="K1627" t="s">
        <v>557</v>
      </c>
      <c r="L1627" t="s">
        <v>194</v>
      </c>
      <c r="M1627" t="s">
        <v>77</v>
      </c>
      <c r="N1627" t="s">
        <v>519</v>
      </c>
      <c r="O1627" t="s">
        <v>355</v>
      </c>
      <c r="P1627" t="s">
        <v>109</v>
      </c>
      <c r="Q1627" t="s">
        <v>76</v>
      </c>
      <c r="R1627" t="s">
        <v>76</v>
      </c>
      <c r="S1627" t="s">
        <v>76</v>
      </c>
      <c r="T1627" t="s">
        <v>76</v>
      </c>
      <c r="U1627" t="s">
        <v>76</v>
      </c>
      <c r="V1627" t="s">
        <v>76</v>
      </c>
      <c r="W1627" t="s">
        <v>589</v>
      </c>
      <c r="X1627" t="s">
        <v>94</v>
      </c>
      <c r="Y1627" t="s">
        <v>238</v>
      </c>
      <c r="Z1627" t="s">
        <v>76</v>
      </c>
      <c r="AA1627" t="s">
        <v>174</v>
      </c>
      <c r="AB1627" t="s">
        <v>76</v>
      </c>
      <c r="AC1627" t="s">
        <v>76</v>
      </c>
      <c r="AD1627" t="s">
        <v>76</v>
      </c>
      <c r="AE1627" t="s">
        <v>76</v>
      </c>
      <c r="AF1627" t="s">
        <v>80</v>
      </c>
      <c r="AG1627" t="s">
        <v>76</v>
      </c>
    </row>
    <row r="1628" spans="1:33" x14ac:dyDescent="0.35">
      <c r="A1628" t="s">
        <v>6</v>
      </c>
      <c r="B1628" t="s">
        <v>536</v>
      </c>
      <c r="C1628">
        <v>140</v>
      </c>
      <c r="D1628" t="s">
        <v>495</v>
      </c>
      <c r="E1628" t="s">
        <v>109</v>
      </c>
      <c r="F1628" t="s">
        <v>176</v>
      </c>
      <c r="G1628" t="s">
        <v>76</v>
      </c>
      <c r="H1628" t="s">
        <v>103</v>
      </c>
      <c r="I1628" t="s">
        <v>302</v>
      </c>
      <c r="J1628" t="s">
        <v>93</v>
      </c>
      <c r="K1628" t="s">
        <v>359</v>
      </c>
      <c r="L1628" t="s">
        <v>133</v>
      </c>
      <c r="M1628" t="s">
        <v>81</v>
      </c>
      <c r="N1628" t="s">
        <v>237</v>
      </c>
      <c r="O1628" t="s">
        <v>121</v>
      </c>
      <c r="P1628" t="s">
        <v>146</v>
      </c>
      <c r="Q1628" t="s">
        <v>76</v>
      </c>
      <c r="R1628" t="s">
        <v>76</v>
      </c>
      <c r="S1628" t="s">
        <v>76</v>
      </c>
      <c r="T1628" t="s">
        <v>76</v>
      </c>
      <c r="U1628" t="s">
        <v>142</v>
      </c>
      <c r="V1628" t="s">
        <v>122</v>
      </c>
      <c r="W1628" t="s">
        <v>55</v>
      </c>
      <c r="X1628" t="s">
        <v>63</v>
      </c>
      <c r="Y1628" t="s">
        <v>126</v>
      </c>
      <c r="Z1628" t="s">
        <v>76</v>
      </c>
      <c r="AA1628" t="s">
        <v>240</v>
      </c>
      <c r="AB1628" t="s">
        <v>76</v>
      </c>
      <c r="AC1628" t="s">
        <v>76</v>
      </c>
      <c r="AD1628" t="s">
        <v>76</v>
      </c>
      <c r="AE1628" t="s">
        <v>76</v>
      </c>
      <c r="AF1628" t="s">
        <v>88</v>
      </c>
      <c r="AG1628" t="s">
        <v>180</v>
      </c>
    </row>
    <row r="1629" spans="1:33" x14ac:dyDescent="0.35">
      <c r="A1629" t="s">
        <v>6</v>
      </c>
      <c r="B1629" t="s">
        <v>538</v>
      </c>
      <c r="C1629">
        <v>427</v>
      </c>
      <c r="D1629" t="s">
        <v>469</v>
      </c>
      <c r="E1629" t="s">
        <v>97</v>
      </c>
      <c r="F1629" t="s">
        <v>112</v>
      </c>
      <c r="G1629" t="s">
        <v>76</v>
      </c>
      <c r="H1629" t="s">
        <v>65</v>
      </c>
      <c r="I1629" t="s">
        <v>296</v>
      </c>
      <c r="J1629" t="s">
        <v>176</v>
      </c>
      <c r="K1629" t="s">
        <v>392</v>
      </c>
      <c r="L1629" t="s">
        <v>138</v>
      </c>
      <c r="M1629" t="s">
        <v>104</v>
      </c>
      <c r="N1629" t="s">
        <v>221</v>
      </c>
      <c r="O1629" t="s">
        <v>65</v>
      </c>
      <c r="P1629" t="s">
        <v>221</v>
      </c>
      <c r="Q1629" t="s">
        <v>76</v>
      </c>
      <c r="R1629" t="s">
        <v>79</v>
      </c>
      <c r="S1629" t="s">
        <v>76</v>
      </c>
      <c r="T1629" t="s">
        <v>107</v>
      </c>
      <c r="U1629" t="s">
        <v>77</v>
      </c>
      <c r="V1629" t="s">
        <v>186</v>
      </c>
      <c r="W1629" t="s">
        <v>97</v>
      </c>
      <c r="X1629" t="s">
        <v>57</v>
      </c>
      <c r="Y1629" t="s">
        <v>205</v>
      </c>
      <c r="Z1629" t="s">
        <v>75</v>
      </c>
      <c r="AA1629" t="s">
        <v>119</v>
      </c>
      <c r="AB1629" t="s">
        <v>107</v>
      </c>
      <c r="AC1629" t="s">
        <v>107</v>
      </c>
      <c r="AD1629" t="s">
        <v>107</v>
      </c>
      <c r="AE1629" t="s">
        <v>76</v>
      </c>
      <c r="AF1629" t="s">
        <v>68</v>
      </c>
      <c r="AG1629" t="s">
        <v>70</v>
      </c>
    </row>
    <row r="1630" spans="1:33" x14ac:dyDescent="0.35">
      <c r="A1630" t="s">
        <v>6</v>
      </c>
      <c r="B1630" t="s">
        <v>540</v>
      </c>
      <c r="C1630">
        <v>60</v>
      </c>
      <c r="D1630" t="s">
        <v>910</v>
      </c>
      <c r="E1630" t="s">
        <v>179</v>
      </c>
      <c r="F1630" t="s">
        <v>173</v>
      </c>
      <c r="G1630" t="s">
        <v>76</v>
      </c>
      <c r="H1630" t="s">
        <v>130</v>
      </c>
      <c r="I1630" t="s">
        <v>659</v>
      </c>
      <c r="J1630" t="s">
        <v>73</v>
      </c>
      <c r="K1630" t="s">
        <v>698</v>
      </c>
      <c r="L1630" t="s">
        <v>77</v>
      </c>
      <c r="M1630" t="s">
        <v>97</v>
      </c>
      <c r="N1630" t="s">
        <v>204</v>
      </c>
      <c r="O1630" t="s">
        <v>376</v>
      </c>
      <c r="P1630" t="s">
        <v>77</v>
      </c>
      <c r="Q1630" t="s">
        <v>76</v>
      </c>
      <c r="R1630" t="s">
        <v>77</v>
      </c>
      <c r="S1630" t="s">
        <v>76</v>
      </c>
      <c r="T1630" t="s">
        <v>76</v>
      </c>
      <c r="U1630" t="s">
        <v>76</v>
      </c>
      <c r="V1630" t="s">
        <v>76</v>
      </c>
      <c r="W1630" t="s">
        <v>173</v>
      </c>
      <c r="X1630" t="s">
        <v>186</v>
      </c>
      <c r="Y1630" t="s">
        <v>134</v>
      </c>
      <c r="Z1630" t="s">
        <v>77</v>
      </c>
      <c r="AA1630" t="s">
        <v>130</v>
      </c>
      <c r="AB1630" t="s">
        <v>79</v>
      </c>
      <c r="AC1630" t="s">
        <v>76</v>
      </c>
      <c r="AD1630" t="s">
        <v>76</v>
      </c>
      <c r="AE1630" t="s">
        <v>76</v>
      </c>
      <c r="AF1630" t="s">
        <v>76</v>
      </c>
      <c r="AG1630" t="s">
        <v>79</v>
      </c>
    </row>
    <row r="1631" spans="1:33" x14ac:dyDescent="0.35">
      <c r="A1631" t="s">
        <v>7</v>
      </c>
      <c r="B1631" t="s">
        <v>531</v>
      </c>
      <c r="C1631">
        <v>447</v>
      </c>
      <c r="D1631" t="s">
        <v>153</v>
      </c>
      <c r="E1631" t="s">
        <v>290</v>
      </c>
      <c r="F1631" t="s">
        <v>145</v>
      </c>
      <c r="G1631" t="s">
        <v>78</v>
      </c>
      <c r="H1631" t="s">
        <v>211</v>
      </c>
      <c r="I1631" t="s">
        <v>511</v>
      </c>
      <c r="J1631" t="s">
        <v>89</v>
      </c>
      <c r="K1631" t="s">
        <v>430</v>
      </c>
      <c r="L1631" t="s">
        <v>94</v>
      </c>
      <c r="M1631" t="s">
        <v>186</v>
      </c>
      <c r="N1631" t="s">
        <v>65</v>
      </c>
      <c r="O1631" t="s">
        <v>515</v>
      </c>
      <c r="P1631" t="s">
        <v>334</v>
      </c>
      <c r="Q1631" t="s">
        <v>106</v>
      </c>
      <c r="R1631" t="s">
        <v>75</v>
      </c>
      <c r="S1631" t="s">
        <v>150</v>
      </c>
      <c r="T1631" t="s">
        <v>76</v>
      </c>
      <c r="U1631" t="s">
        <v>107</v>
      </c>
      <c r="V1631" t="s">
        <v>79</v>
      </c>
      <c r="W1631" t="s">
        <v>146</v>
      </c>
      <c r="X1631" t="s">
        <v>81</v>
      </c>
      <c r="Y1631" t="s">
        <v>250</v>
      </c>
      <c r="Z1631" t="s">
        <v>73</v>
      </c>
      <c r="AA1631" t="s">
        <v>67</v>
      </c>
      <c r="AB1631" t="s">
        <v>76</v>
      </c>
      <c r="AC1631" t="s">
        <v>76</v>
      </c>
      <c r="AD1631" t="s">
        <v>76</v>
      </c>
      <c r="AE1631" t="s">
        <v>106</v>
      </c>
      <c r="AF1631" t="s">
        <v>80</v>
      </c>
      <c r="AG1631" t="s">
        <v>57</v>
      </c>
    </row>
    <row r="1632" spans="1:33" x14ac:dyDescent="0.35">
      <c r="A1632" t="s">
        <v>7</v>
      </c>
      <c r="B1632" t="s">
        <v>534</v>
      </c>
      <c r="C1632">
        <v>1084</v>
      </c>
      <c r="D1632" t="s">
        <v>394</v>
      </c>
      <c r="E1632" t="s">
        <v>117</v>
      </c>
      <c r="F1632" t="s">
        <v>257</v>
      </c>
      <c r="G1632" t="s">
        <v>137</v>
      </c>
      <c r="H1632" t="s">
        <v>208</v>
      </c>
      <c r="I1632" t="s">
        <v>381</v>
      </c>
      <c r="J1632" t="s">
        <v>53</v>
      </c>
      <c r="K1632" t="s">
        <v>101</v>
      </c>
      <c r="L1632" t="s">
        <v>75</v>
      </c>
      <c r="M1632" t="s">
        <v>149</v>
      </c>
      <c r="N1632" t="s">
        <v>57</v>
      </c>
      <c r="O1632" t="s">
        <v>309</v>
      </c>
      <c r="P1632" t="s">
        <v>89</v>
      </c>
      <c r="Q1632" t="s">
        <v>73</v>
      </c>
      <c r="R1632" t="s">
        <v>80</v>
      </c>
      <c r="S1632" t="s">
        <v>106</v>
      </c>
      <c r="T1632" t="s">
        <v>77</v>
      </c>
      <c r="U1632" t="s">
        <v>73</v>
      </c>
      <c r="V1632" t="s">
        <v>150</v>
      </c>
      <c r="W1632" t="s">
        <v>86</v>
      </c>
      <c r="X1632" t="s">
        <v>65</v>
      </c>
      <c r="Y1632" t="s">
        <v>278</v>
      </c>
      <c r="Z1632" t="s">
        <v>73</v>
      </c>
      <c r="AA1632" t="s">
        <v>87</v>
      </c>
      <c r="AB1632" t="s">
        <v>107</v>
      </c>
      <c r="AC1632" t="s">
        <v>76</v>
      </c>
      <c r="AD1632" t="s">
        <v>107</v>
      </c>
      <c r="AE1632" t="s">
        <v>138</v>
      </c>
      <c r="AF1632" t="s">
        <v>77</v>
      </c>
      <c r="AG1632" t="s">
        <v>138</v>
      </c>
    </row>
    <row r="1633" spans="1:33" x14ac:dyDescent="0.35">
      <c r="A1633" t="s">
        <v>7</v>
      </c>
      <c r="B1633" t="s">
        <v>535</v>
      </c>
      <c r="C1633">
        <v>193</v>
      </c>
      <c r="D1633" t="s">
        <v>333</v>
      </c>
      <c r="E1633" t="s">
        <v>282</v>
      </c>
      <c r="F1633" t="s">
        <v>61</v>
      </c>
      <c r="G1633" t="s">
        <v>103</v>
      </c>
      <c r="H1633" t="s">
        <v>67</v>
      </c>
      <c r="I1633" t="s">
        <v>587</v>
      </c>
      <c r="J1633" t="s">
        <v>175</v>
      </c>
      <c r="K1633" t="s">
        <v>282</v>
      </c>
      <c r="L1633" t="s">
        <v>76</v>
      </c>
      <c r="M1633" t="s">
        <v>198</v>
      </c>
      <c r="N1633" t="s">
        <v>239</v>
      </c>
      <c r="O1633" t="s">
        <v>92</v>
      </c>
      <c r="P1633" t="s">
        <v>119</v>
      </c>
      <c r="Q1633" t="s">
        <v>107</v>
      </c>
      <c r="R1633" t="s">
        <v>94</v>
      </c>
      <c r="S1633" t="s">
        <v>76</v>
      </c>
      <c r="T1633" t="s">
        <v>76</v>
      </c>
      <c r="U1633" t="s">
        <v>77</v>
      </c>
      <c r="V1633" t="s">
        <v>76</v>
      </c>
      <c r="W1633" t="s">
        <v>309</v>
      </c>
      <c r="X1633" t="s">
        <v>221</v>
      </c>
      <c r="Y1633" t="s">
        <v>304</v>
      </c>
      <c r="Z1633" t="s">
        <v>73</v>
      </c>
      <c r="AA1633" t="s">
        <v>99</v>
      </c>
      <c r="AB1633" t="s">
        <v>76</v>
      </c>
      <c r="AC1633" t="s">
        <v>76</v>
      </c>
      <c r="AD1633" t="s">
        <v>55</v>
      </c>
      <c r="AE1633" t="s">
        <v>73</v>
      </c>
      <c r="AF1633" t="s">
        <v>94</v>
      </c>
      <c r="AG1633" t="s">
        <v>186</v>
      </c>
    </row>
    <row r="1634" spans="1:33" x14ac:dyDescent="0.35">
      <c r="A1634" t="s">
        <v>7</v>
      </c>
      <c r="B1634" t="s">
        <v>536</v>
      </c>
      <c r="C1634">
        <v>345</v>
      </c>
      <c r="D1634" t="s">
        <v>412</v>
      </c>
      <c r="E1634" t="s">
        <v>184</v>
      </c>
      <c r="F1634" t="s">
        <v>229</v>
      </c>
      <c r="G1634" t="s">
        <v>105</v>
      </c>
      <c r="H1634" t="s">
        <v>239</v>
      </c>
      <c r="I1634" t="s">
        <v>160</v>
      </c>
      <c r="J1634" t="s">
        <v>70</v>
      </c>
      <c r="K1634" t="s">
        <v>126</v>
      </c>
      <c r="L1634" t="s">
        <v>76</v>
      </c>
      <c r="M1634" t="s">
        <v>151</v>
      </c>
      <c r="N1634" t="s">
        <v>70</v>
      </c>
      <c r="O1634" t="s">
        <v>231</v>
      </c>
      <c r="P1634" t="s">
        <v>135</v>
      </c>
      <c r="Q1634" t="s">
        <v>77</v>
      </c>
      <c r="R1634" t="s">
        <v>79</v>
      </c>
      <c r="S1634" t="s">
        <v>76</v>
      </c>
      <c r="T1634" t="s">
        <v>76</v>
      </c>
      <c r="U1634" t="s">
        <v>75</v>
      </c>
      <c r="V1634" t="s">
        <v>75</v>
      </c>
      <c r="W1634" t="s">
        <v>109</v>
      </c>
      <c r="X1634" t="s">
        <v>93</v>
      </c>
      <c r="Y1634" t="s">
        <v>347</v>
      </c>
      <c r="Z1634" t="s">
        <v>79</v>
      </c>
      <c r="AA1634" t="s">
        <v>145</v>
      </c>
      <c r="AB1634" t="s">
        <v>76</v>
      </c>
      <c r="AC1634" t="s">
        <v>76</v>
      </c>
      <c r="AD1634" t="s">
        <v>77</v>
      </c>
      <c r="AE1634" t="s">
        <v>79</v>
      </c>
      <c r="AF1634" t="s">
        <v>78</v>
      </c>
      <c r="AG1634" t="s">
        <v>133</v>
      </c>
    </row>
    <row r="1635" spans="1:33" x14ac:dyDescent="0.35">
      <c r="A1635" t="s">
        <v>7</v>
      </c>
      <c r="B1635" t="s">
        <v>538</v>
      </c>
      <c r="C1635">
        <v>1022</v>
      </c>
      <c r="D1635" t="s">
        <v>849</v>
      </c>
      <c r="E1635" t="s">
        <v>372</v>
      </c>
      <c r="F1635" t="s">
        <v>101</v>
      </c>
      <c r="G1635" t="s">
        <v>57</v>
      </c>
      <c r="H1635" t="s">
        <v>164</v>
      </c>
      <c r="I1635" t="s">
        <v>206</v>
      </c>
      <c r="J1635" t="s">
        <v>249</v>
      </c>
      <c r="K1635" t="s">
        <v>132</v>
      </c>
      <c r="L1635" t="s">
        <v>68</v>
      </c>
      <c r="M1635" t="s">
        <v>186</v>
      </c>
      <c r="N1635" t="s">
        <v>80</v>
      </c>
      <c r="O1635" t="s">
        <v>92</v>
      </c>
      <c r="P1635" t="s">
        <v>130</v>
      </c>
      <c r="Q1635" t="s">
        <v>106</v>
      </c>
      <c r="R1635" t="s">
        <v>79</v>
      </c>
      <c r="S1635" t="s">
        <v>76</v>
      </c>
      <c r="T1635" t="s">
        <v>77</v>
      </c>
      <c r="U1635" t="s">
        <v>79</v>
      </c>
      <c r="V1635" t="s">
        <v>150</v>
      </c>
      <c r="W1635" t="s">
        <v>104</v>
      </c>
      <c r="X1635" t="s">
        <v>65</v>
      </c>
      <c r="Y1635" t="s">
        <v>255</v>
      </c>
      <c r="Z1635" t="s">
        <v>106</v>
      </c>
      <c r="AA1635" t="s">
        <v>198</v>
      </c>
      <c r="AB1635" t="s">
        <v>76</v>
      </c>
      <c r="AC1635" t="s">
        <v>76</v>
      </c>
      <c r="AD1635" t="s">
        <v>106</v>
      </c>
      <c r="AE1635" t="s">
        <v>71</v>
      </c>
      <c r="AF1635" t="s">
        <v>105</v>
      </c>
      <c r="AG1635" t="s">
        <v>70</v>
      </c>
    </row>
    <row r="1636" spans="1:33" x14ac:dyDescent="0.35">
      <c r="A1636" t="s">
        <v>7</v>
      </c>
      <c r="B1636" t="s">
        <v>540</v>
      </c>
      <c r="C1636">
        <v>155</v>
      </c>
      <c r="D1636" t="s">
        <v>499</v>
      </c>
      <c r="E1636" t="s">
        <v>317</v>
      </c>
      <c r="F1636" t="s">
        <v>92</v>
      </c>
      <c r="G1636" t="s">
        <v>62</v>
      </c>
      <c r="H1636" t="s">
        <v>305</v>
      </c>
      <c r="I1636" t="s">
        <v>498</v>
      </c>
      <c r="J1636" t="s">
        <v>11</v>
      </c>
      <c r="K1636" t="s">
        <v>230</v>
      </c>
      <c r="L1636" t="s">
        <v>71</v>
      </c>
      <c r="M1636" t="s">
        <v>181</v>
      </c>
      <c r="N1636" t="s">
        <v>515</v>
      </c>
      <c r="O1636" t="s">
        <v>176</v>
      </c>
      <c r="P1636" t="s">
        <v>108</v>
      </c>
      <c r="Q1636" t="s">
        <v>107</v>
      </c>
      <c r="R1636" t="s">
        <v>71</v>
      </c>
      <c r="S1636" t="s">
        <v>76</v>
      </c>
      <c r="T1636" t="s">
        <v>107</v>
      </c>
      <c r="U1636" t="s">
        <v>150</v>
      </c>
      <c r="V1636" t="s">
        <v>76</v>
      </c>
      <c r="W1636" t="s">
        <v>53</v>
      </c>
      <c r="X1636" t="s">
        <v>130</v>
      </c>
      <c r="Y1636" t="s">
        <v>236</v>
      </c>
      <c r="Z1636" t="s">
        <v>107</v>
      </c>
      <c r="AA1636" t="s">
        <v>87</v>
      </c>
      <c r="AB1636" t="s">
        <v>76</v>
      </c>
      <c r="AC1636" t="s">
        <v>68</v>
      </c>
      <c r="AD1636" t="s">
        <v>68</v>
      </c>
      <c r="AE1636" t="s">
        <v>70</v>
      </c>
      <c r="AF1636" t="s">
        <v>79</v>
      </c>
      <c r="AG1636" t="s">
        <v>93</v>
      </c>
    </row>
    <row r="1637" spans="1:33" x14ac:dyDescent="0.35">
      <c r="A1637" t="s">
        <v>241</v>
      </c>
      <c r="B1637" t="s">
        <v>531</v>
      </c>
      <c r="C1637">
        <v>2153</v>
      </c>
      <c r="D1637" t="s">
        <v>322</v>
      </c>
      <c r="E1637" t="s">
        <v>240</v>
      </c>
      <c r="F1637" t="s">
        <v>185</v>
      </c>
      <c r="G1637" t="s">
        <v>138</v>
      </c>
      <c r="H1637" t="s">
        <v>67</v>
      </c>
      <c r="I1637" t="s">
        <v>379</v>
      </c>
      <c r="J1637" t="s">
        <v>163</v>
      </c>
      <c r="K1637" t="s">
        <v>332</v>
      </c>
      <c r="L1637" t="s">
        <v>81</v>
      </c>
      <c r="M1637" t="s">
        <v>142</v>
      </c>
      <c r="N1637" t="s">
        <v>240</v>
      </c>
      <c r="O1637" t="s">
        <v>58</v>
      </c>
      <c r="P1637" t="s">
        <v>136</v>
      </c>
      <c r="Q1637" t="s">
        <v>73</v>
      </c>
      <c r="R1637" t="s">
        <v>81</v>
      </c>
      <c r="S1637" t="s">
        <v>77</v>
      </c>
      <c r="T1637" t="s">
        <v>73</v>
      </c>
      <c r="U1637" t="s">
        <v>76</v>
      </c>
      <c r="V1637" t="s">
        <v>94</v>
      </c>
      <c r="W1637" t="s">
        <v>237</v>
      </c>
      <c r="X1637" t="s">
        <v>108</v>
      </c>
      <c r="Y1637" t="s">
        <v>229</v>
      </c>
      <c r="Z1637" t="s">
        <v>79</v>
      </c>
      <c r="AA1637" t="s">
        <v>442</v>
      </c>
      <c r="AB1637" t="s">
        <v>106</v>
      </c>
      <c r="AC1637" t="s">
        <v>107</v>
      </c>
      <c r="AD1637" t="s">
        <v>76</v>
      </c>
      <c r="AE1637" t="s">
        <v>79</v>
      </c>
      <c r="AF1637" t="s">
        <v>81</v>
      </c>
      <c r="AG1637" t="s">
        <v>137</v>
      </c>
    </row>
    <row r="1638" spans="1:33" x14ac:dyDescent="0.35">
      <c r="A1638" t="s">
        <v>241</v>
      </c>
      <c r="B1638" t="s">
        <v>534</v>
      </c>
      <c r="C1638">
        <v>4905</v>
      </c>
      <c r="D1638" t="s">
        <v>444</v>
      </c>
      <c r="E1638" t="s">
        <v>113</v>
      </c>
      <c r="F1638" t="s">
        <v>113</v>
      </c>
      <c r="G1638" t="s">
        <v>149</v>
      </c>
      <c r="H1638" t="s">
        <v>314</v>
      </c>
      <c r="I1638" t="s">
        <v>10</v>
      </c>
      <c r="J1638" t="s">
        <v>121</v>
      </c>
      <c r="K1638" t="s">
        <v>220</v>
      </c>
      <c r="L1638" t="s">
        <v>94</v>
      </c>
      <c r="M1638" t="s">
        <v>93</v>
      </c>
      <c r="N1638" t="s">
        <v>70</v>
      </c>
      <c r="O1638" t="s">
        <v>87</v>
      </c>
      <c r="P1638" t="s">
        <v>97</v>
      </c>
      <c r="Q1638" t="s">
        <v>73</v>
      </c>
      <c r="R1638" t="s">
        <v>78</v>
      </c>
      <c r="S1638" t="s">
        <v>107</v>
      </c>
      <c r="T1638" t="s">
        <v>79</v>
      </c>
      <c r="U1638" t="s">
        <v>77</v>
      </c>
      <c r="V1638" t="s">
        <v>150</v>
      </c>
      <c r="W1638" t="s">
        <v>163</v>
      </c>
      <c r="X1638" t="s">
        <v>130</v>
      </c>
      <c r="Y1638" t="s">
        <v>112</v>
      </c>
      <c r="Z1638" t="s">
        <v>71</v>
      </c>
      <c r="AA1638" t="s">
        <v>67</v>
      </c>
      <c r="AB1638" t="s">
        <v>107</v>
      </c>
      <c r="AC1638" t="s">
        <v>76</v>
      </c>
      <c r="AD1638" t="s">
        <v>107</v>
      </c>
      <c r="AE1638" t="s">
        <v>71</v>
      </c>
      <c r="AF1638" t="s">
        <v>71</v>
      </c>
      <c r="AG1638" t="s">
        <v>198</v>
      </c>
    </row>
    <row r="1639" spans="1:33" x14ac:dyDescent="0.35">
      <c r="A1639" t="s">
        <v>241</v>
      </c>
      <c r="B1639" t="s">
        <v>535</v>
      </c>
      <c r="C1639">
        <v>618</v>
      </c>
      <c r="D1639" t="s">
        <v>270</v>
      </c>
      <c r="E1639" t="s">
        <v>206</v>
      </c>
      <c r="F1639" t="s">
        <v>114</v>
      </c>
      <c r="G1639" t="s">
        <v>103</v>
      </c>
      <c r="H1639" t="s">
        <v>164</v>
      </c>
      <c r="I1639" t="s">
        <v>336</v>
      </c>
      <c r="J1639" t="s">
        <v>56</v>
      </c>
      <c r="K1639" t="s">
        <v>416</v>
      </c>
      <c r="L1639" t="s">
        <v>94</v>
      </c>
      <c r="M1639" t="s">
        <v>186</v>
      </c>
      <c r="N1639" t="s">
        <v>255</v>
      </c>
      <c r="O1639" t="s">
        <v>217</v>
      </c>
      <c r="P1639" t="s">
        <v>177</v>
      </c>
      <c r="Q1639" t="s">
        <v>73</v>
      </c>
      <c r="R1639" t="s">
        <v>79</v>
      </c>
      <c r="S1639" t="s">
        <v>76</v>
      </c>
      <c r="T1639" t="s">
        <v>76</v>
      </c>
      <c r="U1639" t="s">
        <v>107</v>
      </c>
      <c r="V1639" t="s">
        <v>68</v>
      </c>
      <c r="W1639" t="s">
        <v>278</v>
      </c>
      <c r="X1639" t="s">
        <v>108</v>
      </c>
      <c r="Y1639" t="s">
        <v>132</v>
      </c>
      <c r="Z1639" t="s">
        <v>107</v>
      </c>
      <c r="AA1639" t="s">
        <v>367</v>
      </c>
      <c r="AB1639" t="s">
        <v>76</v>
      </c>
      <c r="AC1639" t="s">
        <v>76</v>
      </c>
      <c r="AD1639" t="s">
        <v>68</v>
      </c>
      <c r="AE1639" t="s">
        <v>73</v>
      </c>
      <c r="AF1639" t="s">
        <v>78</v>
      </c>
      <c r="AG1639" t="s">
        <v>133</v>
      </c>
    </row>
    <row r="1640" spans="1:33" x14ac:dyDescent="0.35">
      <c r="A1640" t="s">
        <v>241</v>
      </c>
      <c r="B1640" t="s">
        <v>536</v>
      </c>
      <c r="C1640">
        <v>1267</v>
      </c>
      <c r="D1640" t="s">
        <v>394</v>
      </c>
      <c r="E1640" t="s">
        <v>307</v>
      </c>
      <c r="F1640" t="s">
        <v>225</v>
      </c>
      <c r="G1640" t="s">
        <v>94</v>
      </c>
      <c r="H1640" t="s">
        <v>280</v>
      </c>
      <c r="I1640" t="s">
        <v>409</v>
      </c>
      <c r="J1640" t="s">
        <v>122</v>
      </c>
      <c r="K1640" t="s">
        <v>143</v>
      </c>
      <c r="L1640" t="s">
        <v>55</v>
      </c>
      <c r="M1640" t="s">
        <v>133</v>
      </c>
      <c r="N1640" t="s">
        <v>109</v>
      </c>
      <c r="O1640" t="s">
        <v>56</v>
      </c>
      <c r="P1640" t="s">
        <v>386</v>
      </c>
      <c r="Q1640" t="s">
        <v>107</v>
      </c>
      <c r="R1640" t="s">
        <v>68</v>
      </c>
      <c r="S1640" t="s">
        <v>76</v>
      </c>
      <c r="T1640" t="s">
        <v>76</v>
      </c>
      <c r="U1640" t="s">
        <v>68</v>
      </c>
      <c r="V1640" t="s">
        <v>94</v>
      </c>
      <c r="W1640" t="s">
        <v>204</v>
      </c>
      <c r="X1640" t="s">
        <v>72</v>
      </c>
      <c r="Y1640" t="s">
        <v>352</v>
      </c>
      <c r="Z1640" t="s">
        <v>73</v>
      </c>
      <c r="AA1640" t="s">
        <v>177</v>
      </c>
      <c r="AB1640" t="s">
        <v>73</v>
      </c>
      <c r="AC1640" t="s">
        <v>73</v>
      </c>
      <c r="AD1640" t="s">
        <v>73</v>
      </c>
      <c r="AE1640" t="s">
        <v>73</v>
      </c>
      <c r="AF1640" t="s">
        <v>81</v>
      </c>
      <c r="AG1640" t="s">
        <v>108</v>
      </c>
    </row>
    <row r="1641" spans="1:33" x14ac:dyDescent="0.35">
      <c r="A1641" t="s">
        <v>241</v>
      </c>
      <c r="B1641" t="s">
        <v>538</v>
      </c>
      <c r="C1641">
        <v>4020</v>
      </c>
      <c r="D1641" t="s">
        <v>492</v>
      </c>
      <c r="E1641" t="s">
        <v>213</v>
      </c>
      <c r="F1641" t="s">
        <v>293</v>
      </c>
      <c r="G1641" t="s">
        <v>62</v>
      </c>
      <c r="H1641" t="s">
        <v>255</v>
      </c>
      <c r="I1641" t="s">
        <v>257</v>
      </c>
      <c r="J1641" t="s">
        <v>181</v>
      </c>
      <c r="K1641" t="s">
        <v>135</v>
      </c>
      <c r="L1641" t="s">
        <v>68</v>
      </c>
      <c r="M1641" t="s">
        <v>74</v>
      </c>
      <c r="N1641" t="s">
        <v>122</v>
      </c>
      <c r="O1641" t="s">
        <v>264</v>
      </c>
      <c r="P1641" t="s">
        <v>179</v>
      </c>
      <c r="Q1641" t="s">
        <v>107</v>
      </c>
      <c r="R1641" t="s">
        <v>77</v>
      </c>
      <c r="S1641" t="s">
        <v>76</v>
      </c>
      <c r="T1641" t="s">
        <v>77</v>
      </c>
      <c r="U1641" t="s">
        <v>106</v>
      </c>
      <c r="V1641" t="s">
        <v>138</v>
      </c>
      <c r="W1641" t="s">
        <v>175</v>
      </c>
      <c r="X1641" t="s">
        <v>86</v>
      </c>
      <c r="Y1641" t="s">
        <v>92</v>
      </c>
      <c r="Z1641" t="s">
        <v>68</v>
      </c>
      <c r="AA1641" t="s">
        <v>175</v>
      </c>
      <c r="AB1641" t="s">
        <v>107</v>
      </c>
      <c r="AC1641" t="s">
        <v>76</v>
      </c>
      <c r="AD1641" t="s">
        <v>73</v>
      </c>
      <c r="AE1641" t="s">
        <v>106</v>
      </c>
      <c r="AF1641" t="s">
        <v>94</v>
      </c>
      <c r="AG1641" t="s">
        <v>96</v>
      </c>
    </row>
    <row r="1642" spans="1:33" x14ac:dyDescent="0.35">
      <c r="A1642" t="s">
        <v>241</v>
      </c>
      <c r="B1642" t="s">
        <v>540</v>
      </c>
      <c r="C1642">
        <v>486</v>
      </c>
      <c r="D1642" t="s">
        <v>365</v>
      </c>
      <c r="E1642" t="s">
        <v>114</v>
      </c>
      <c r="F1642" t="s">
        <v>217</v>
      </c>
      <c r="G1642" t="s">
        <v>93</v>
      </c>
      <c r="H1642" t="s">
        <v>102</v>
      </c>
      <c r="I1642" t="s">
        <v>381</v>
      </c>
      <c r="J1642" t="s">
        <v>181</v>
      </c>
      <c r="K1642" t="s">
        <v>503</v>
      </c>
      <c r="L1642" t="s">
        <v>77</v>
      </c>
      <c r="M1642" t="s">
        <v>88</v>
      </c>
      <c r="N1642" t="s">
        <v>188</v>
      </c>
      <c r="O1642" t="s">
        <v>89</v>
      </c>
      <c r="P1642" t="s">
        <v>101</v>
      </c>
      <c r="Q1642" t="s">
        <v>107</v>
      </c>
      <c r="R1642" t="s">
        <v>77</v>
      </c>
      <c r="S1642" t="s">
        <v>73</v>
      </c>
      <c r="T1642" t="s">
        <v>107</v>
      </c>
      <c r="U1642" t="s">
        <v>106</v>
      </c>
      <c r="V1642" t="s">
        <v>106</v>
      </c>
      <c r="W1642" t="s">
        <v>65</v>
      </c>
      <c r="X1642" t="s">
        <v>180</v>
      </c>
      <c r="Y1642" t="s">
        <v>515</v>
      </c>
      <c r="Z1642" t="s">
        <v>150</v>
      </c>
      <c r="AA1642" t="s">
        <v>179</v>
      </c>
      <c r="AB1642" t="s">
        <v>107</v>
      </c>
      <c r="AC1642" t="s">
        <v>73</v>
      </c>
      <c r="AD1642" t="s">
        <v>73</v>
      </c>
      <c r="AE1642" t="s">
        <v>138</v>
      </c>
      <c r="AF1642" t="s">
        <v>106</v>
      </c>
      <c r="AG1642" t="s">
        <v>55</v>
      </c>
    </row>
    <row r="1644" spans="1:33" x14ac:dyDescent="0.35">
      <c r="A1644" t="s">
        <v>1061</v>
      </c>
    </row>
    <row r="1645" spans="1:33" x14ac:dyDescent="0.35">
      <c r="A1645" t="s">
        <v>14</v>
      </c>
      <c r="B1645" t="s">
        <v>565</v>
      </c>
      <c r="C1645" t="s">
        <v>2</v>
      </c>
      <c r="D1645" t="s">
        <v>51</v>
      </c>
      <c r="E1645" t="s">
        <v>1029</v>
      </c>
      <c r="F1645" t="s">
        <v>1030</v>
      </c>
      <c r="G1645" t="s">
        <v>1031</v>
      </c>
      <c r="H1645" t="s">
        <v>1032</v>
      </c>
      <c r="I1645" t="s">
        <v>1033</v>
      </c>
      <c r="J1645" t="s">
        <v>1034</v>
      </c>
      <c r="K1645" t="s">
        <v>1035</v>
      </c>
      <c r="L1645" t="s">
        <v>1036</v>
      </c>
      <c r="M1645" t="s">
        <v>1037</v>
      </c>
      <c r="N1645" t="s">
        <v>1038</v>
      </c>
      <c r="O1645" t="s">
        <v>1039</v>
      </c>
      <c r="P1645" t="s">
        <v>1040</v>
      </c>
      <c r="Q1645" t="s">
        <v>1041</v>
      </c>
      <c r="R1645" t="s">
        <v>1042</v>
      </c>
      <c r="S1645" t="s">
        <v>1043</v>
      </c>
      <c r="T1645" t="s">
        <v>1044</v>
      </c>
      <c r="U1645" t="s">
        <v>1045</v>
      </c>
      <c r="V1645" t="s">
        <v>1046</v>
      </c>
      <c r="W1645" t="s">
        <v>1047</v>
      </c>
      <c r="X1645" t="s">
        <v>1048</v>
      </c>
      <c r="Y1645" t="s">
        <v>1049</v>
      </c>
      <c r="Z1645" t="s">
        <v>1050</v>
      </c>
      <c r="AA1645" t="s">
        <v>1051</v>
      </c>
      <c r="AB1645" t="s">
        <v>1052</v>
      </c>
      <c r="AC1645" t="s">
        <v>1053</v>
      </c>
      <c r="AD1645" t="s">
        <v>1054</v>
      </c>
      <c r="AE1645" t="s">
        <v>1055</v>
      </c>
      <c r="AF1645" t="s">
        <v>48</v>
      </c>
      <c r="AG1645" t="s">
        <v>50</v>
      </c>
    </row>
    <row r="1646" spans="1:33" x14ac:dyDescent="0.35">
      <c r="A1646" t="s">
        <v>3</v>
      </c>
      <c r="B1646" t="s">
        <v>566</v>
      </c>
      <c r="C1646">
        <v>153</v>
      </c>
      <c r="D1646" t="s">
        <v>222</v>
      </c>
      <c r="E1646" t="s">
        <v>355</v>
      </c>
      <c r="F1646" t="s">
        <v>262</v>
      </c>
      <c r="G1646" t="s">
        <v>63</v>
      </c>
      <c r="H1646" t="s">
        <v>137</v>
      </c>
      <c r="I1646" t="s">
        <v>9</v>
      </c>
      <c r="J1646" t="s">
        <v>56</v>
      </c>
      <c r="K1646" t="s">
        <v>261</v>
      </c>
      <c r="L1646" t="s">
        <v>68</v>
      </c>
      <c r="M1646" t="s">
        <v>208</v>
      </c>
      <c r="N1646" t="s">
        <v>124</v>
      </c>
      <c r="O1646" t="s">
        <v>67</v>
      </c>
      <c r="P1646" t="s">
        <v>355</v>
      </c>
      <c r="Q1646" t="s">
        <v>68</v>
      </c>
      <c r="R1646" t="s">
        <v>121</v>
      </c>
      <c r="S1646" t="s">
        <v>68</v>
      </c>
      <c r="T1646" t="s">
        <v>151</v>
      </c>
      <c r="U1646" t="s">
        <v>76</v>
      </c>
      <c r="V1646" t="s">
        <v>137</v>
      </c>
      <c r="W1646" t="s">
        <v>56</v>
      </c>
      <c r="X1646" t="s">
        <v>255</v>
      </c>
      <c r="Y1646" t="s">
        <v>227</v>
      </c>
      <c r="Z1646" t="s">
        <v>108</v>
      </c>
      <c r="AA1646" t="s">
        <v>238</v>
      </c>
      <c r="AB1646" t="s">
        <v>76</v>
      </c>
      <c r="AC1646" t="s">
        <v>76</v>
      </c>
      <c r="AD1646" t="s">
        <v>76</v>
      </c>
      <c r="AE1646" t="s">
        <v>63</v>
      </c>
      <c r="AF1646" t="s">
        <v>76</v>
      </c>
      <c r="AG1646" t="s">
        <v>105</v>
      </c>
    </row>
    <row r="1647" spans="1:33" x14ac:dyDescent="0.35">
      <c r="A1647" t="s">
        <v>3</v>
      </c>
      <c r="B1647" t="s">
        <v>569</v>
      </c>
      <c r="C1647">
        <v>934</v>
      </c>
      <c r="D1647" t="s">
        <v>634</v>
      </c>
      <c r="E1647" t="s">
        <v>314</v>
      </c>
      <c r="F1647" t="s">
        <v>264</v>
      </c>
      <c r="G1647" t="s">
        <v>137</v>
      </c>
      <c r="H1647" t="s">
        <v>211</v>
      </c>
      <c r="I1647" t="s">
        <v>447</v>
      </c>
      <c r="J1647" t="s">
        <v>161</v>
      </c>
      <c r="K1647" t="s">
        <v>282</v>
      </c>
      <c r="L1647" t="s">
        <v>68</v>
      </c>
      <c r="M1647" t="s">
        <v>93</v>
      </c>
      <c r="N1647" t="s">
        <v>186</v>
      </c>
      <c r="O1647" t="s">
        <v>209</v>
      </c>
      <c r="P1647" t="s">
        <v>221</v>
      </c>
      <c r="Q1647" t="s">
        <v>107</v>
      </c>
      <c r="R1647" t="s">
        <v>150</v>
      </c>
      <c r="S1647" t="s">
        <v>76</v>
      </c>
      <c r="T1647" t="s">
        <v>107</v>
      </c>
      <c r="U1647" t="s">
        <v>150</v>
      </c>
      <c r="V1647" t="s">
        <v>76</v>
      </c>
      <c r="W1647" t="s">
        <v>70</v>
      </c>
      <c r="X1647" t="s">
        <v>130</v>
      </c>
      <c r="Y1647" t="s">
        <v>113</v>
      </c>
      <c r="Z1647" t="s">
        <v>73</v>
      </c>
      <c r="AA1647" t="s">
        <v>211</v>
      </c>
      <c r="AB1647" t="s">
        <v>76</v>
      </c>
      <c r="AC1647" t="s">
        <v>76</v>
      </c>
      <c r="AD1647" t="s">
        <v>107</v>
      </c>
      <c r="AE1647" t="s">
        <v>73</v>
      </c>
      <c r="AF1647" t="s">
        <v>75</v>
      </c>
      <c r="AG1647" t="s">
        <v>103</v>
      </c>
    </row>
    <row r="1648" spans="1:33" x14ac:dyDescent="0.35">
      <c r="A1648" t="s">
        <v>3</v>
      </c>
      <c r="B1648" t="s">
        <v>570</v>
      </c>
      <c r="C1648">
        <v>32</v>
      </c>
      <c r="D1648" t="s">
        <v>281</v>
      </c>
      <c r="E1648" t="s">
        <v>330</v>
      </c>
      <c r="F1648" t="s">
        <v>127</v>
      </c>
      <c r="G1648" t="s">
        <v>133</v>
      </c>
      <c r="H1648" t="s">
        <v>11</v>
      </c>
      <c r="I1648" t="s">
        <v>441</v>
      </c>
      <c r="J1648" t="s">
        <v>135</v>
      </c>
      <c r="K1648" t="s">
        <v>114</v>
      </c>
      <c r="L1648" t="s">
        <v>76</v>
      </c>
      <c r="M1648" t="s">
        <v>239</v>
      </c>
      <c r="N1648" t="s">
        <v>76</v>
      </c>
      <c r="O1648" t="s">
        <v>240</v>
      </c>
      <c r="P1648" t="s">
        <v>149</v>
      </c>
      <c r="Q1648" t="s">
        <v>76</v>
      </c>
      <c r="R1648" t="s">
        <v>76</v>
      </c>
      <c r="S1648" t="s">
        <v>76</v>
      </c>
      <c r="T1648" t="s">
        <v>76</v>
      </c>
      <c r="U1648" t="s">
        <v>76</v>
      </c>
      <c r="V1648" t="s">
        <v>76</v>
      </c>
      <c r="W1648" t="s">
        <v>76</v>
      </c>
      <c r="X1648" t="s">
        <v>104</v>
      </c>
      <c r="Y1648" t="s">
        <v>236</v>
      </c>
      <c r="Z1648" t="s">
        <v>76</v>
      </c>
      <c r="AA1648" t="s">
        <v>99</v>
      </c>
      <c r="AB1648" t="s">
        <v>76</v>
      </c>
      <c r="AC1648" t="s">
        <v>76</v>
      </c>
      <c r="AD1648" t="s">
        <v>76</v>
      </c>
      <c r="AE1648" t="s">
        <v>76</v>
      </c>
      <c r="AF1648" t="s">
        <v>151</v>
      </c>
      <c r="AG1648" t="s">
        <v>76</v>
      </c>
    </row>
    <row r="1649" spans="1:33" x14ac:dyDescent="0.35">
      <c r="A1649" t="s">
        <v>3</v>
      </c>
      <c r="B1649" t="s">
        <v>571</v>
      </c>
      <c r="C1649">
        <v>111</v>
      </c>
      <c r="D1649" t="s">
        <v>301</v>
      </c>
      <c r="E1649" t="s">
        <v>65</v>
      </c>
      <c r="F1649" t="s">
        <v>213</v>
      </c>
      <c r="G1649" t="s">
        <v>142</v>
      </c>
      <c r="H1649" t="s">
        <v>305</v>
      </c>
      <c r="I1649" t="s">
        <v>118</v>
      </c>
      <c r="J1649" t="s">
        <v>185</v>
      </c>
      <c r="K1649" t="s">
        <v>312</v>
      </c>
      <c r="L1649" t="s">
        <v>71</v>
      </c>
      <c r="M1649" t="s">
        <v>114</v>
      </c>
      <c r="N1649" t="s">
        <v>366</v>
      </c>
      <c r="O1649" t="s">
        <v>366</v>
      </c>
      <c r="P1649" t="s">
        <v>305</v>
      </c>
      <c r="Q1649" t="s">
        <v>76</v>
      </c>
      <c r="R1649" t="s">
        <v>71</v>
      </c>
      <c r="S1649" t="s">
        <v>76</v>
      </c>
      <c r="T1649" t="s">
        <v>71</v>
      </c>
      <c r="U1649" t="s">
        <v>71</v>
      </c>
      <c r="V1649" t="s">
        <v>119</v>
      </c>
      <c r="W1649" t="s">
        <v>96</v>
      </c>
      <c r="X1649" t="s">
        <v>176</v>
      </c>
      <c r="Y1649" t="s">
        <v>254</v>
      </c>
      <c r="Z1649" t="s">
        <v>76</v>
      </c>
      <c r="AA1649" t="s">
        <v>366</v>
      </c>
      <c r="AB1649" t="s">
        <v>71</v>
      </c>
      <c r="AC1649" t="s">
        <v>76</v>
      </c>
      <c r="AD1649" t="s">
        <v>71</v>
      </c>
      <c r="AE1649" t="s">
        <v>81</v>
      </c>
      <c r="AF1649" t="s">
        <v>76</v>
      </c>
      <c r="AG1649" t="s">
        <v>97</v>
      </c>
    </row>
    <row r="1650" spans="1:33" x14ac:dyDescent="0.35">
      <c r="A1650" t="s">
        <v>3</v>
      </c>
      <c r="B1650" t="s">
        <v>572</v>
      </c>
      <c r="C1650">
        <v>767</v>
      </c>
      <c r="D1650" t="s">
        <v>246</v>
      </c>
      <c r="E1650" t="s">
        <v>112</v>
      </c>
      <c r="F1650" t="s">
        <v>164</v>
      </c>
      <c r="G1650" t="s">
        <v>109</v>
      </c>
      <c r="H1650" t="s">
        <v>211</v>
      </c>
      <c r="I1650" t="s">
        <v>117</v>
      </c>
      <c r="J1650" t="s">
        <v>121</v>
      </c>
      <c r="K1650" t="s">
        <v>280</v>
      </c>
      <c r="L1650" t="s">
        <v>79</v>
      </c>
      <c r="M1650" t="s">
        <v>74</v>
      </c>
      <c r="N1650" t="s">
        <v>100</v>
      </c>
      <c r="O1650" t="s">
        <v>204</v>
      </c>
      <c r="P1650" t="s">
        <v>84</v>
      </c>
      <c r="Q1650" t="s">
        <v>76</v>
      </c>
      <c r="R1650" t="s">
        <v>107</v>
      </c>
      <c r="S1650" t="s">
        <v>107</v>
      </c>
      <c r="T1650" t="s">
        <v>107</v>
      </c>
      <c r="U1650" t="s">
        <v>76</v>
      </c>
      <c r="V1650" t="s">
        <v>107</v>
      </c>
      <c r="W1650" t="s">
        <v>57</v>
      </c>
      <c r="X1650" t="s">
        <v>186</v>
      </c>
      <c r="Y1650" t="s">
        <v>309</v>
      </c>
      <c r="Z1650" t="s">
        <v>78</v>
      </c>
      <c r="AA1650" t="s">
        <v>112</v>
      </c>
      <c r="AB1650" t="s">
        <v>107</v>
      </c>
      <c r="AC1650" t="s">
        <v>107</v>
      </c>
      <c r="AD1650" t="s">
        <v>107</v>
      </c>
      <c r="AE1650" t="s">
        <v>76</v>
      </c>
      <c r="AF1650" t="s">
        <v>79</v>
      </c>
      <c r="AG1650" t="s">
        <v>104</v>
      </c>
    </row>
    <row r="1651" spans="1:33" x14ac:dyDescent="0.35">
      <c r="A1651" t="s">
        <v>3</v>
      </c>
      <c r="B1651" t="s">
        <v>573</v>
      </c>
      <c r="C1651">
        <v>32</v>
      </c>
      <c r="D1651" t="s">
        <v>736</v>
      </c>
      <c r="E1651" t="s">
        <v>113</v>
      </c>
      <c r="F1651" t="s">
        <v>143</v>
      </c>
      <c r="G1651" t="s">
        <v>94</v>
      </c>
      <c r="H1651" t="s">
        <v>226</v>
      </c>
      <c r="I1651" t="s">
        <v>166</v>
      </c>
      <c r="J1651" t="s">
        <v>219</v>
      </c>
      <c r="K1651" t="s">
        <v>179</v>
      </c>
      <c r="L1651" t="s">
        <v>76</v>
      </c>
      <c r="M1651" t="s">
        <v>76</v>
      </c>
      <c r="N1651" t="s">
        <v>56</v>
      </c>
      <c r="O1651" t="s">
        <v>63</v>
      </c>
      <c r="P1651" t="s">
        <v>81</v>
      </c>
      <c r="Q1651" t="s">
        <v>76</v>
      </c>
      <c r="R1651" t="s">
        <v>76</v>
      </c>
      <c r="S1651" t="s">
        <v>76</v>
      </c>
      <c r="T1651" t="s">
        <v>76</v>
      </c>
      <c r="U1651" t="s">
        <v>76</v>
      </c>
      <c r="V1651" t="s">
        <v>76</v>
      </c>
      <c r="W1651" t="s">
        <v>217</v>
      </c>
      <c r="X1651" t="s">
        <v>74</v>
      </c>
      <c r="Y1651" t="s">
        <v>367</v>
      </c>
      <c r="Z1651" t="s">
        <v>76</v>
      </c>
      <c r="AA1651" t="s">
        <v>76</v>
      </c>
      <c r="AB1651" t="s">
        <v>76</v>
      </c>
      <c r="AC1651" t="s">
        <v>76</v>
      </c>
      <c r="AD1651" t="s">
        <v>76</v>
      </c>
      <c r="AE1651" t="s">
        <v>76</v>
      </c>
      <c r="AF1651" t="s">
        <v>55</v>
      </c>
      <c r="AG1651" t="s">
        <v>97</v>
      </c>
    </row>
    <row r="1652" spans="1:33" x14ac:dyDescent="0.35">
      <c r="A1652" t="s">
        <v>4</v>
      </c>
      <c r="B1652" t="s">
        <v>566</v>
      </c>
      <c r="C1652">
        <v>213</v>
      </c>
      <c r="D1652" t="s">
        <v>342</v>
      </c>
      <c r="E1652" t="s">
        <v>61</v>
      </c>
      <c r="F1652" t="s">
        <v>96</v>
      </c>
      <c r="G1652" t="s">
        <v>107</v>
      </c>
      <c r="H1652" t="s">
        <v>161</v>
      </c>
      <c r="I1652" t="s">
        <v>399</v>
      </c>
      <c r="J1652" t="s">
        <v>309</v>
      </c>
      <c r="K1652" t="s">
        <v>463</v>
      </c>
      <c r="L1652" t="s">
        <v>73</v>
      </c>
      <c r="M1652" t="s">
        <v>80</v>
      </c>
      <c r="N1652" t="s">
        <v>92</v>
      </c>
      <c r="O1652" t="s">
        <v>102</v>
      </c>
      <c r="P1652" t="s">
        <v>137</v>
      </c>
      <c r="Q1652" t="s">
        <v>150</v>
      </c>
      <c r="R1652" t="s">
        <v>107</v>
      </c>
      <c r="S1652" t="s">
        <v>76</v>
      </c>
      <c r="T1652" t="s">
        <v>138</v>
      </c>
      <c r="U1652" t="s">
        <v>76</v>
      </c>
      <c r="V1652" t="s">
        <v>103</v>
      </c>
      <c r="W1652" t="s">
        <v>88</v>
      </c>
      <c r="X1652" t="s">
        <v>103</v>
      </c>
      <c r="Y1652" t="s">
        <v>206</v>
      </c>
      <c r="Z1652" t="s">
        <v>138</v>
      </c>
      <c r="AA1652" t="s">
        <v>305</v>
      </c>
      <c r="AB1652" t="s">
        <v>76</v>
      </c>
      <c r="AC1652" t="s">
        <v>76</v>
      </c>
      <c r="AD1652" t="s">
        <v>76</v>
      </c>
      <c r="AE1652" t="s">
        <v>76</v>
      </c>
      <c r="AF1652" t="s">
        <v>107</v>
      </c>
      <c r="AG1652" t="s">
        <v>240</v>
      </c>
    </row>
    <row r="1653" spans="1:33" x14ac:dyDescent="0.35">
      <c r="A1653" t="s">
        <v>4</v>
      </c>
      <c r="B1653" t="s">
        <v>569</v>
      </c>
      <c r="C1653">
        <v>1578</v>
      </c>
      <c r="D1653" t="s">
        <v>301</v>
      </c>
      <c r="E1653" t="s">
        <v>192</v>
      </c>
      <c r="F1653" t="s">
        <v>61</v>
      </c>
      <c r="G1653" t="s">
        <v>65</v>
      </c>
      <c r="H1653" t="s">
        <v>113</v>
      </c>
      <c r="I1653" t="s">
        <v>296</v>
      </c>
      <c r="J1653" t="s">
        <v>103</v>
      </c>
      <c r="K1653" t="s">
        <v>184</v>
      </c>
      <c r="L1653" t="s">
        <v>75</v>
      </c>
      <c r="M1653" t="s">
        <v>94</v>
      </c>
      <c r="N1653" t="s">
        <v>62</v>
      </c>
      <c r="O1653" t="s">
        <v>67</v>
      </c>
      <c r="P1653" t="s">
        <v>161</v>
      </c>
      <c r="Q1653" t="s">
        <v>107</v>
      </c>
      <c r="R1653" t="s">
        <v>68</v>
      </c>
      <c r="S1653" t="s">
        <v>76</v>
      </c>
      <c r="T1653" t="s">
        <v>71</v>
      </c>
      <c r="U1653" t="s">
        <v>76</v>
      </c>
      <c r="V1653" t="s">
        <v>73</v>
      </c>
      <c r="W1653" t="s">
        <v>163</v>
      </c>
      <c r="X1653" t="s">
        <v>149</v>
      </c>
      <c r="Y1653" t="s">
        <v>185</v>
      </c>
      <c r="Z1653" t="s">
        <v>150</v>
      </c>
      <c r="AA1653" t="s">
        <v>226</v>
      </c>
      <c r="AB1653" t="s">
        <v>77</v>
      </c>
      <c r="AC1653" t="s">
        <v>76</v>
      </c>
      <c r="AD1653" t="s">
        <v>76</v>
      </c>
      <c r="AE1653" t="s">
        <v>105</v>
      </c>
      <c r="AF1653" t="s">
        <v>80</v>
      </c>
      <c r="AG1653" t="s">
        <v>70</v>
      </c>
    </row>
    <row r="1654" spans="1:33" x14ac:dyDescent="0.35">
      <c r="A1654" t="s">
        <v>4</v>
      </c>
      <c r="B1654" t="s">
        <v>570</v>
      </c>
      <c r="C1654">
        <v>154</v>
      </c>
      <c r="D1654" t="s">
        <v>289</v>
      </c>
      <c r="E1654" t="s">
        <v>198</v>
      </c>
      <c r="F1654" t="s">
        <v>126</v>
      </c>
      <c r="G1654" t="s">
        <v>76</v>
      </c>
      <c r="H1654" t="s">
        <v>142</v>
      </c>
      <c r="I1654" t="s">
        <v>166</v>
      </c>
      <c r="J1654" t="s">
        <v>63</v>
      </c>
      <c r="K1654" t="s">
        <v>206</v>
      </c>
      <c r="L1654" t="s">
        <v>78</v>
      </c>
      <c r="M1654" t="s">
        <v>142</v>
      </c>
      <c r="N1654" t="s">
        <v>74</v>
      </c>
      <c r="O1654" t="s">
        <v>176</v>
      </c>
      <c r="P1654" t="s">
        <v>442</v>
      </c>
      <c r="Q1654" t="s">
        <v>68</v>
      </c>
      <c r="R1654" t="s">
        <v>63</v>
      </c>
      <c r="S1654" t="s">
        <v>76</v>
      </c>
      <c r="T1654" t="s">
        <v>76</v>
      </c>
      <c r="U1654" t="s">
        <v>77</v>
      </c>
      <c r="V1654" t="s">
        <v>76</v>
      </c>
      <c r="W1654" t="s">
        <v>269</v>
      </c>
      <c r="X1654" t="s">
        <v>84</v>
      </c>
      <c r="Y1654" t="s">
        <v>200</v>
      </c>
      <c r="Z1654" t="s">
        <v>79</v>
      </c>
      <c r="AA1654" t="s">
        <v>61</v>
      </c>
      <c r="AB1654" t="s">
        <v>76</v>
      </c>
      <c r="AC1654" t="s">
        <v>76</v>
      </c>
      <c r="AD1654" t="s">
        <v>76</v>
      </c>
      <c r="AE1654" t="s">
        <v>72</v>
      </c>
      <c r="AF1654" t="s">
        <v>78</v>
      </c>
      <c r="AG1654" t="s">
        <v>70</v>
      </c>
    </row>
    <row r="1655" spans="1:33" x14ac:dyDescent="0.35">
      <c r="A1655" t="s">
        <v>4</v>
      </c>
      <c r="B1655" t="s">
        <v>571</v>
      </c>
      <c r="C1655">
        <v>142</v>
      </c>
      <c r="D1655" t="s">
        <v>248</v>
      </c>
      <c r="E1655" t="s">
        <v>179</v>
      </c>
      <c r="F1655" t="s">
        <v>88</v>
      </c>
      <c r="G1655" t="s">
        <v>75</v>
      </c>
      <c r="H1655" t="s">
        <v>181</v>
      </c>
      <c r="I1655" t="s">
        <v>574</v>
      </c>
      <c r="J1655" t="s">
        <v>74</v>
      </c>
      <c r="K1655" t="s">
        <v>425</v>
      </c>
      <c r="L1655" t="s">
        <v>107</v>
      </c>
      <c r="M1655" t="s">
        <v>146</v>
      </c>
      <c r="N1655" t="s">
        <v>386</v>
      </c>
      <c r="O1655" t="s">
        <v>198</v>
      </c>
      <c r="P1655" t="s">
        <v>219</v>
      </c>
      <c r="Q1655" t="s">
        <v>107</v>
      </c>
      <c r="R1655" t="s">
        <v>173</v>
      </c>
      <c r="S1655" t="s">
        <v>76</v>
      </c>
      <c r="T1655" t="s">
        <v>76</v>
      </c>
      <c r="U1655" t="s">
        <v>76</v>
      </c>
      <c r="V1655" t="s">
        <v>151</v>
      </c>
      <c r="W1655" t="s">
        <v>62</v>
      </c>
      <c r="X1655" t="s">
        <v>65</v>
      </c>
      <c r="Y1655" t="s">
        <v>114</v>
      </c>
      <c r="Z1655" t="s">
        <v>71</v>
      </c>
      <c r="AA1655" t="s">
        <v>133</v>
      </c>
      <c r="AB1655" t="s">
        <v>76</v>
      </c>
      <c r="AC1655" t="s">
        <v>76</v>
      </c>
      <c r="AD1655" t="s">
        <v>76</v>
      </c>
      <c r="AE1655" t="s">
        <v>107</v>
      </c>
      <c r="AF1655" t="s">
        <v>100</v>
      </c>
      <c r="AG1655" t="s">
        <v>81</v>
      </c>
    </row>
    <row r="1656" spans="1:33" x14ac:dyDescent="0.35">
      <c r="A1656" t="s">
        <v>4</v>
      </c>
      <c r="B1656" t="s">
        <v>572</v>
      </c>
      <c r="C1656">
        <v>1065</v>
      </c>
      <c r="D1656" t="s">
        <v>657</v>
      </c>
      <c r="E1656" t="s">
        <v>113</v>
      </c>
      <c r="F1656" t="s">
        <v>307</v>
      </c>
      <c r="G1656" t="s">
        <v>57</v>
      </c>
      <c r="H1656" t="s">
        <v>118</v>
      </c>
      <c r="I1656" t="s">
        <v>334</v>
      </c>
      <c r="J1656" t="s">
        <v>151</v>
      </c>
      <c r="K1656" t="s">
        <v>168</v>
      </c>
      <c r="L1656" t="s">
        <v>79</v>
      </c>
      <c r="M1656" t="s">
        <v>63</v>
      </c>
      <c r="N1656" t="s">
        <v>72</v>
      </c>
      <c r="O1656" t="s">
        <v>104</v>
      </c>
      <c r="P1656" t="s">
        <v>239</v>
      </c>
      <c r="Q1656" t="s">
        <v>76</v>
      </c>
      <c r="R1656" t="s">
        <v>76</v>
      </c>
      <c r="S1656" t="s">
        <v>76</v>
      </c>
      <c r="T1656" t="s">
        <v>73</v>
      </c>
      <c r="U1656" t="s">
        <v>73</v>
      </c>
      <c r="V1656" t="s">
        <v>105</v>
      </c>
      <c r="W1656" t="s">
        <v>146</v>
      </c>
      <c r="X1656" t="s">
        <v>55</v>
      </c>
      <c r="Y1656" t="s">
        <v>249</v>
      </c>
      <c r="Z1656" t="s">
        <v>107</v>
      </c>
      <c r="AA1656" t="s">
        <v>65</v>
      </c>
      <c r="AB1656" t="s">
        <v>73</v>
      </c>
      <c r="AC1656" t="s">
        <v>73</v>
      </c>
      <c r="AD1656" t="s">
        <v>76</v>
      </c>
      <c r="AE1656" t="s">
        <v>76</v>
      </c>
      <c r="AF1656" t="s">
        <v>105</v>
      </c>
      <c r="AG1656" t="s">
        <v>198</v>
      </c>
    </row>
    <row r="1657" spans="1:33" x14ac:dyDescent="0.35">
      <c r="A1657" t="s">
        <v>4</v>
      </c>
      <c r="B1657" t="s">
        <v>573</v>
      </c>
      <c r="C1657">
        <v>124</v>
      </c>
      <c r="D1657" t="s">
        <v>281</v>
      </c>
      <c r="E1657" t="s">
        <v>314</v>
      </c>
      <c r="F1657" t="s">
        <v>133</v>
      </c>
      <c r="G1657" t="s">
        <v>76</v>
      </c>
      <c r="H1657" t="s">
        <v>74</v>
      </c>
      <c r="I1657" t="s">
        <v>210</v>
      </c>
      <c r="J1657" t="s">
        <v>76</v>
      </c>
      <c r="K1657" t="s">
        <v>127</v>
      </c>
      <c r="L1657" t="s">
        <v>163</v>
      </c>
      <c r="M1657" t="s">
        <v>81</v>
      </c>
      <c r="N1657" t="s">
        <v>138</v>
      </c>
      <c r="O1657" t="s">
        <v>162</v>
      </c>
      <c r="P1657" t="s">
        <v>211</v>
      </c>
      <c r="Q1657" t="s">
        <v>76</v>
      </c>
      <c r="R1657" t="s">
        <v>76</v>
      </c>
      <c r="S1657" t="s">
        <v>76</v>
      </c>
      <c r="T1657" t="s">
        <v>68</v>
      </c>
      <c r="U1657" t="s">
        <v>76</v>
      </c>
      <c r="V1657" t="s">
        <v>63</v>
      </c>
      <c r="W1657" t="s">
        <v>175</v>
      </c>
      <c r="X1657" t="s">
        <v>86</v>
      </c>
      <c r="Y1657" t="s">
        <v>330</v>
      </c>
      <c r="Z1657" t="s">
        <v>71</v>
      </c>
      <c r="AA1657" t="s">
        <v>442</v>
      </c>
      <c r="AB1657" t="s">
        <v>71</v>
      </c>
      <c r="AC1657" t="s">
        <v>76</v>
      </c>
      <c r="AD1657" t="s">
        <v>76</v>
      </c>
      <c r="AE1657" t="s">
        <v>76</v>
      </c>
      <c r="AF1657" t="s">
        <v>93</v>
      </c>
      <c r="AG1657" t="s">
        <v>161</v>
      </c>
    </row>
    <row r="1658" spans="1:33" x14ac:dyDescent="0.35">
      <c r="A1658" t="s">
        <v>5</v>
      </c>
      <c r="B1658" t="s">
        <v>566</v>
      </c>
      <c r="C1658">
        <v>89</v>
      </c>
      <c r="D1658" t="s">
        <v>369</v>
      </c>
      <c r="E1658" t="s">
        <v>138</v>
      </c>
      <c r="F1658" t="s">
        <v>105</v>
      </c>
      <c r="G1658" t="s">
        <v>76</v>
      </c>
      <c r="H1658" t="s">
        <v>80</v>
      </c>
      <c r="I1658" t="s">
        <v>590</v>
      </c>
      <c r="J1658" t="s">
        <v>150</v>
      </c>
      <c r="K1658" t="s">
        <v>352</v>
      </c>
      <c r="L1658" t="s">
        <v>107</v>
      </c>
      <c r="M1658" t="s">
        <v>81</v>
      </c>
      <c r="N1658" t="s">
        <v>149</v>
      </c>
      <c r="O1658" t="s">
        <v>81</v>
      </c>
      <c r="P1658" t="s">
        <v>142</v>
      </c>
      <c r="Q1658" t="s">
        <v>76</v>
      </c>
      <c r="R1658" t="s">
        <v>73</v>
      </c>
      <c r="S1658" t="s">
        <v>76</v>
      </c>
      <c r="T1658" t="s">
        <v>107</v>
      </c>
      <c r="U1658" t="s">
        <v>240</v>
      </c>
      <c r="V1658" t="s">
        <v>157</v>
      </c>
      <c r="W1658" t="s">
        <v>244</v>
      </c>
      <c r="X1658" t="s">
        <v>79</v>
      </c>
      <c r="Y1658" t="s">
        <v>70</v>
      </c>
      <c r="Z1658" t="s">
        <v>79</v>
      </c>
      <c r="AA1658" t="s">
        <v>82</v>
      </c>
      <c r="AB1658" t="s">
        <v>76</v>
      </c>
      <c r="AC1658" t="s">
        <v>76</v>
      </c>
      <c r="AD1658" t="s">
        <v>76</v>
      </c>
      <c r="AE1658" t="s">
        <v>76</v>
      </c>
      <c r="AF1658" t="s">
        <v>76</v>
      </c>
      <c r="AG1658" t="s">
        <v>77</v>
      </c>
    </row>
    <row r="1659" spans="1:33" x14ac:dyDescent="0.35">
      <c r="A1659" t="s">
        <v>5</v>
      </c>
      <c r="B1659" t="s">
        <v>569</v>
      </c>
      <c r="C1659">
        <v>1595</v>
      </c>
      <c r="D1659" t="s">
        <v>295</v>
      </c>
      <c r="E1659" t="s">
        <v>280</v>
      </c>
      <c r="F1659" t="s">
        <v>209</v>
      </c>
      <c r="G1659" t="s">
        <v>93</v>
      </c>
      <c r="H1659" t="s">
        <v>149</v>
      </c>
      <c r="I1659" t="s">
        <v>502</v>
      </c>
      <c r="J1659" t="s">
        <v>62</v>
      </c>
      <c r="K1659" t="s">
        <v>445</v>
      </c>
      <c r="L1659" t="s">
        <v>100</v>
      </c>
      <c r="M1659" t="s">
        <v>186</v>
      </c>
      <c r="N1659" t="s">
        <v>211</v>
      </c>
      <c r="O1659" t="s">
        <v>137</v>
      </c>
      <c r="P1659" t="s">
        <v>225</v>
      </c>
      <c r="Q1659" t="s">
        <v>107</v>
      </c>
      <c r="R1659" t="s">
        <v>94</v>
      </c>
      <c r="S1659" t="s">
        <v>76</v>
      </c>
      <c r="T1659" t="s">
        <v>73</v>
      </c>
      <c r="U1659" t="s">
        <v>76</v>
      </c>
      <c r="V1659" t="s">
        <v>79</v>
      </c>
      <c r="W1659" t="s">
        <v>119</v>
      </c>
      <c r="X1659" t="s">
        <v>75</v>
      </c>
      <c r="Y1659" t="s">
        <v>355</v>
      </c>
      <c r="Z1659" t="s">
        <v>106</v>
      </c>
      <c r="AA1659" t="s">
        <v>121</v>
      </c>
      <c r="AB1659" t="s">
        <v>107</v>
      </c>
      <c r="AC1659" t="s">
        <v>107</v>
      </c>
      <c r="AD1659" t="s">
        <v>107</v>
      </c>
      <c r="AE1659" t="s">
        <v>76</v>
      </c>
      <c r="AF1659" t="s">
        <v>77</v>
      </c>
      <c r="AG1659" t="s">
        <v>96</v>
      </c>
    </row>
    <row r="1660" spans="1:33" x14ac:dyDescent="0.35">
      <c r="A1660" t="s">
        <v>5</v>
      </c>
      <c r="B1660" t="s">
        <v>570</v>
      </c>
      <c r="C1660">
        <v>399</v>
      </c>
      <c r="D1660" t="s">
        <v>701</v>
      </c>
      <c r="E1660" t="s">
        <v>113</v>
      </c>
      <c r="F1660" t="s">
        <v>213</v>
      </c>
      <c r="G1660" t="s">
        <v>130</v>
      </c>
      <c r="H1660" t="s">
        <v>163</v>
      </c>
      <c r="I1660" t="s">
        <v>233</v>
      </c>
      <c r="J1660" t="s">
        <v>102</v>
      </c>
      <c r="K1660" t="s">
        <v>135</v>
      </c>
      <c r="L1660" t="s">
        <v>71</v>
      </c>
      <c r="M1660" t="s">
        <v>75</v>
      </c>
      <c r="N1660" t="s">
        <v>211</v>
      </c>
      <c r="O1660" t="s">
        <v>100</v>
      </c>
      <c r="P1660" t="s">
        <v>240</v>
      </c>
      <c r="Q1660" t="s">
        <v>107</v>
      </c>
      <c r="R1660" t="s">
        <v>94</v>
      </c>
      <c r="S1660" t="s">
        <v>107</v>
      </c>
      <c r="T1660" t="s">
        <v>73</v>
      </c>
      <c r="U1660" t="s">
        <v>76</v>
      </c>
      <c r="V1660" t="s">
        <v>78</v>
      </c>
      <c r="W1660" t="s">
        <v>65</v>
      </c>
      <c r="X1660" t="s">
        <v>77</v>
      </c>
      <c r="Y1660" t="s">
        <v>240</v>
      </c>
      <c r="Z1660" t="s">
        <v>71</v>
      </c>
      <c r="AA1660" t="s">
        <v>173</v>
      </c>
      <c r="AB1660" t="s">
        <v>76</v>
      </c>
      <c r="AC1660" t="s">
        <v>76</v>
      </c>
      <c r="AD1660" t="s">
        <v>76</v>
      </c>
      <c r="AE1660" t="s">
        <v>107</v>
      </c>
      <c r="AF1660" t="s">
        <v>150</v>
      </c>
      <c r="AG1660" t="s">
        <v>55</v>
      </c>
    </row>
    <row r="1661" spans="1:33" x14ac:dyDescent="0.35">
      <c r="A1661" t="s">
        <v>5</v>
      </c>
      <c r="B1661" t="s">
        <v>571</v>
      </c>
      <c r="C1661">
        <v>46</v>
      </c>
      <c r="D1661" t="s">
        <v>393</v>
      </c>
      <c r="E1661" t="s">
        <v>133</v>
      </c>
      <c r="F1661" t="s">
        <v>104</v>
      </c>
      <c r="G1661" t="s">
        <v>68</v>
      </c>
      <c r="H1661" t="s">
        <v>78</v>
      </c>
      <c r="I1661" t="s">
        <v>341</v>
      </c>
      <c r="J1661" t="s">
        <v>76</v>
      </c>
      <c r="K1661" t="s">
        <v>666</v>
      </c>
      <c r="L1661" t="s">
        <v>76</v>
      </c>
      <c r="M1661" t="s">
        <v>163</v>
      </c>
      <c r="N1661" t="s">
        <v>264</v>
      </c>
      <c r="O1661" t="s">
        <v>104</v>
      </c>
      <c r="P1661" t="s">
        <v>203</v>
      </c>
      <c r="Q1661" t="s">
        <v>76</v>
      </c>
      <c r="R1661" t="s">
        <v>55</v>
      </c>
      <c r="S1661" t="s">
        <v>76</v>
      </c>
      <c r="T1661" t="s">
        <v>73</v>
      </c>
      <c r="U1661" t="s">
        <v>76</v>
      </c>
      <c r="V1661" t="s">
        <v>233</v>
      </c>
      <c r="W1661" t="s">
        <v>137</v>
      </c>
      <c r="X1661" t="s">
        <v>203</v>
      </c>
      <c r="Y1661" t="s">
        <v>171</v>
      </c>
      <c r="Z1661" t="s">
        <v>55</v>
      </c>
      <c r="AA1661" t="s">
        <v>138</v>
      </c>
      <c r="AB1661" t="s">
        <v>76</v>
      </c>
      <c r="AC1661" t="s">
        <v>76</v>
      </c>
      <c r="AD1661" t="s">
        <v>76</v>
      </c>
      <c r="AE1661" t="s">
        <v>76</v>
      </c>
      <c r="AF1661" t="s">
        <v>76</v>
      </c>
      <c r="AG1661" t="s">
        <v>76</v>
      </c>
    </row>
    <row r="1662" spans="1:33" x14ac:dyDescent="0.35">
      <c r="A1662" t="s">
        <v>5</v>
      </c>
      <c r="B1662" t="s">
        <v>572</v>
      </c>
      <c r="C1662">
        <v>1067</v>
      </c>
      <c r="D1662" t="s">
        <v>402</v>
      </c>
      <c r="E1662" t="s">
        <v>146</v>
      </c>
      <c r="F1662" t="s">
        <v>231</v>
      </c>
      <c r="G1662" t="s">
        <v>80</v>
      </c>
      <c r="H1662" t="s">
        <v>86</v>
      </c>
      <c r="I1662" t="s">
        <v>392</v>
      </c>
      <c r="J1662" t="s">
        <v>108</v>
      </c>
      <c r="K1662" t="s">
        <v>143</v>
      </c>
      <c r="L1662" t="s">
        <v>80</v>
      </c>
      <c r="M1662" t="s">
        <v>100</v>
      </c>
      <c r="N1662" t="s">
        <v>97</v>
      </c>
      <c r="O1662" t="s">
        <v>175</v>
      </c>
      <c r="P1662" t="s">
        <v>314</v>
      </c>
      <c r="Q1662" t="s">
        <v>73</v>
      </c>
      <c r="R1662" t="s">
        <v>73</v>
      </c>
      <c r="S1662" t="s">
        <v>76</v>
      </c>
      <c r="T1662" t="s">
        <v>107</v>
      </c>
      <c r="U1662" t="s">
        <v>73</v>
      </c>
      <c r="V1662" t="s">
        <v>106</v>
      </c>
      <c r="W1662" t="s">
        <v>112</v>
      </c>
      <c r="X1662" t="s">
        <v>72</v>
      </c>
      <c r="Y1662" t="s">
        <v>442</v>
      </c>
      <c r="Z1662" t="s">
        <v>77</v>
      </c>
      <c r="AA1662" t="s">
        <v>137</v>
      </c>
      <c r="AB1662" t="s">
        <v>107</v>
      </c>
      <c r="AC1662" t="s">
        <v>76</v>
      </c>
      <c r="AD1662" t="s">
        <v>107</v>
      </c>
      <c r="AE1662" t="s">
        <v>76</v>
      </c>
      <c r="AF1662" t="s">
        <v>107</v>
      </c>
      <c r="AG1662" t="s">
        <v>211</v>
      </c>
    </row>
    <row r="1663" spans="1:33" x14ac:dyDescent="0.35">
      <c r="A1663" t="s">
        <v>5</v>
      </c>
      <c r="B1663" t="s">
        <v>573</v>
      </c>
      <c r="C1663">
        <v>270</v>
      </c>
      <c r="D1663" t="s">
        <v>627</v>
      </c>
      <c r="E1663" t="s">
        <v>135</v>
      </c>
      <c r="F1663" t="s">
        <v>226</v>
      </c>
      <c r="G1663" t="s">
        <v>175</v>
      </c>
      <c r="H1663" t="s">
        <v>99</v>
      </c>
      <c r="I1663" t="s">
        <v>326</v>
      </c>
      <c r="J1663" t="s">
        <v>181</v>
      </c>
      <c r="K1663" t="s">
        <v>132</v>
      </c>
      <c r="L1663" t="s">
        <v>77</v>
      </c>
      <c r="M1663" t="s">
        <v>103</v>
      </c>
      <c r="N1663" t="s">
        <v>74</v>
      </c>
      <c r="O1663" t="s">
        <v>133</v>
      </c>
      <c r="P1663" t="s">
        <v>72</v>
      </c>
      <c r="Q1663" t="s">
        <v>76</v>
      </c>
      <c r="R1663" t="s">
        <v>76</v>
      </c>
      <c r="S1663" t="s">
        <v>76</v>
      </c>
      <c r="T1663" t="s">
        <v>130</v>
      </c>
      <c r="U1663" t="s">
        <v>77</v>
      </c>
      <c r="V1663" t="s">
        <v>63</v>
      </c>
      <c r="W1663" t="s">
        <v>55</v>
      </c>
      <c r="X1663" t="s">
        <v>179</v>
      </c>
      <c r="Y1663" t="s">
        <v>137</v>
      </c>
      <c r="Z1663" t="s">
        <v>78</v>
      </c>
      <c r="AA1663" t="s">
        <v>122</v>
      </c>
      <c r="AB1663" t="s">
        <v>76</v>
      </c>
      <c r="AC1663" t="s">
        <v>76</v>
      </c>
      <c r="AD1663" t="s">
        <v>76</v>
      </c>
      <c r="AE1663" t="s">
        <v>76</v>
      </c>
      <c r="AF1663" t="s">
        <v>75</v>
      </c>
      <c r="AG1663" t="s">
        <v>86</v>
      </c>
    </row>
    <row r="1664" spans="1:33" x14ac:dyDescent="0.35">
      <c r="A1664" t="s">
        <v>6</v>
      </c>
      <c r="B1664" t="s">
        <v>566</v>
      </c>
      <c r="C1664">
        <v>71</v>
      </c>
      <c r="D1664" t="s">
        <v>131</v>
      </c>
      <c r="E1664" t="s">
        <v>176</v>
      </c>
      <c r="F1664" t="s">
        <v>239</v>
      </c>
      <c r="G1664" t="s">
        <v>77</v>
      </c>
      <c r="H1664" t="s">
        <v>84</v>
      </c>
      <c r="I1664" t="s">
        <v>413</v>
      </c>
      <c r="J1664" t="s">
        <v>326</v>
      </c>
      <c r="K1664" t="s">
        <v>425</v>
      </c>
      <c r="L1664" t="s">
        <v>53</v>
      </c>
      <c r="M1664" t="s">
        <v>105</v>
      </c>
      <c r="N1664" t="s">
        <v>174</v>
      </c>
      <c r="O1664" t="s">
        <v>86</v>
      </c>
      <c r="P1664" t="s">
        <v>225</v>
      </c>
      <c r="Q1664" t="s">
        <v>55</v>
      </c>
      <c r="R1664" t="s">
        <v>76</v>
      </c>
      <c r="S1664" t="s">
        <v>76</v>
      </c>
      <c r="T1664" t="s">
        <v>76</v>
      </c>
      <c r="U1664" t="s">
        <v>76</v>
      </c>
      <c r="V1664" t="s">
        <v>107</v>
      </c>
      <c r="W1664" t="s">
        <v>69</v>
      </c>
      <c r="X1664" t="s">
        <v>92</v>
      </c>
      <c r="Y1664" t="s">
        <v>455</v>
      </c>
      <c r="Z1664" t="s">
        <v>77</v>
      </c>
      <c r="AA1664" t="s">
        <v>136</v>
      </c>
      <c r="AB1664" t="s">
        <v>106</v>
      </c>
      <c r="AC1664" t="s">
        <v>76</v>
      </c>
      <c r="AD1664" t="s">
        <v>76</v>
      </c>
      <c r="AE1664" t="s">
        <v>76</v>
      </c>
      <c r="AF1664" t="s">
        <v>76</v>
      </c>
      <c r="AG1664" t="s">
        <v>194</v>
      </c>
    </row>
    <row r="1665" spans="1:33" x14ac:dyDescent="0.35">
      <c r="A1665" t="s">
        <v>6</v>
      </c>
      <c r="B1665" t="s">
        <v>569</v>
      </c>
      <c r="C1665">
        <v>642</v>
      </c>
      <c r="D1665" t="s">
        <v>748</v>
      </c>
      <c r="E1665" t="s">
        <v>53</v>
      </c>
      <c r="F1665" t="s">
        <v>134</v>
      </c>
      <c r="G1665" t="s">
        <v>150</v>
      </c>
      <c r="H1665" t="s">
        <v>157</v>
      </c>
      <c r="I1665" t="s">
        <v>200</v>
      </c>
      <c r="J1665" t="s">
        <v>280</v>
      </c>
      <c r="K1665" t="s">
        <v>467</v>
      </c>
      <c r="L1665" t="s">
        <v>100</v>
      </c>
      <c r="M1665" t="s">
        <v>55</v>
      </c>
      <c r="N1665" t="s">
        <v>216</v>
      </c>
      <c r="O1665" t="s">
        <v>181</v>
      </c>
      <c r="P1665" t="s">
        <v>366</v>
      </c>
      <c r="Q1665" t="s">
        <v>107</v>
      </c>
      <c r="R1665" t="s">
        <v>72</v>
      </c>
      <c r="S1665" t="s">
        <v>68</v>
      </c>
      <c r="T1665" t="s">
        <v>77</v>
      </c>
      <c r="U1665" t="s">
        <v>76</v>
      </c>
      <c r="V1665" t="s">
        <v>55</v>
      </c>
      <c r="W1665" t="s">
        <v>113</v>
      </c>
      <c r="X1665" t="s">
        <v>198</v>
      </c>
      <c r="Y1665" t="s">
        <v>239</v>
      </c>
      <c r="Z1665" t="s">
        <v>94</v>
      </c>
      <c r="AA1665" t="s">
        <v>240</v>
      </c>
      <c r="AB1665" t="s">
        <v>94</v>
      </c>
      <c r="AC1665" t="s">
        <v>107</v>
      </c>
      <c r="AD1665" t="s">
        <v>76</v>
      </c>
      <c r="AE1665" t="s">
        <v>68</v>
      </c>
      <c r="AF1665" t="s">
        <v>100</v>
      </c>
      <c r="AG1665" t="s">
        <v>57</v>
      </c>
    </row>
    <row r="1666" spans="1:33" x14ac:dyDescent="0.35">
      <c r="A1666" t="s">
        <v>6</v>
      </c>
      <c r="B1666" t="s">
        <v>570</v>
      </c>
      <c r="C1666">
        <v>92</v>
      </c>
      <c r="D1666" t="s">
        <v>471</v>
      </c>
      <c r="E1666" t="s">
        <v>63</v>
      </c>
      <c r="F1666" t="s">
        <v>67</v>
      </c>
      <c r="G1666" t="s">
        <v>76</v>
      </c>
      <c r="H1666" t="s">
        <v>92</v>
      </c>
      <c r="I1666" t="s">
        <v>187</v>
      </c>
      <c r="J1666" t="s">
        <v>133</v>
      </c>
      <c r="K1666" t="s">
        <v>503</v>
      </c>
      <c r="L1666" t="s">
        <v>72</v>
      </c>
      <c r="M1666" t="s">
        <v>107</v>
      </c>
      <c r="N1666" t="s">
        <v>162</v>
      </c>
      <c r="O1666" t="s">
        <v>264</v>
      </c>
      <c r="P1666" t="s">
        <v>53</v>
      </c>
      <c r="Q1666" t="s">
        <v>76</v>
      </c>
      <c r="R1666" t="s">
        <v>142</v>
      </c>
      <c r="S1666" t="s">
        <v>76</v>
      </c>
      <c r="T1666" t="s">
        <v>76</v>
      </c>
      <c r="U1666" t="s">
        <v>76</v>
      </c>
      <c r="V1666" t="s">
        <v>76</v>
      </c>
      <c r="W1666" t="s">
        <v>342</v>
      </c>
      <c r="X1666" t="s">
        <v>63</v>
      </c>
      <c r="Y1666" t="s">
        <v>204</v>
      </c>
      <c r="Z1666" t="s">
        <v>244</v>
      </c>
      <c r="AA1666" t="s">
        <v>239</v>
      </c>
      <c r="AB1666" t="s">
        <v>76</v>
      </c>
      <c r="AC1666" t="s">
        <v>76</v>
      </c>
      <c r="AD1666" t="s">
        <v>76</v>
      </c>
      <c r="AE1666" t="s">
        <v>76</v>
      </c>
      <c r="AF1666" t="s">
        <v>55</v>
      </c>
      <c r="AG1666" t="s">
        <v>217</v>
      </c>
    </row>
    <row r="1667" spans="1:33" x14ac:dyDescent="0.35">
      <c r="A1667" t="s">
        <v>6</v>
      </c>
      <c r="B1667" t="s">
        <v>571</v>
      </c>
      <c r="C1667">
        <v>56</v>
      </c>
      <c r="D1667" t="s">
        <v>287</v>
      </c>
      <c r="E1667" t="s">
        <v>114</v>
      </c>
      <c r="F1667" t="s">
        <v>249</v>
      </c>
      <c r="G1667" t="s">
        <v>76</v>
      </c>
      <c r="H1667" t="s">
        <v>73</v>
      </c>
      <c r="I1667" t="s">
        <v>153</v>
      </c>
      <c r="J1667" t="s">
        <v>342</v>
      </c>
      <c r="K1667" t="s">
        <v>447</v>
      </c>
      <c r="L1667" t="s">
        <v>76</v>
      </c>
      <c r="M1667" t="s">
        <v>89</v>
      </c>
      <c r="N1667" t="s">
        <v>225</v>
      </c>
      <c r="O1667" t="s">
        <v>264</v>
      </c>
      <c r="P1667" t="s">
        <v>290</v>
      </c>
      <c r="Q1667" t="s">
        <v>76</v>
      </c>
      <c r="R1667" t="s">
        <v>73</v>
      </c>
      <c r="S1667" t="s">
        <v>76</v>
      </c>
      <c r="T1667" t="s">
        <v>76</v>
      </c>
      <c r="U1667" t="s">
        <v>73</v>
      </c>
      <c r="V1667" t="s">
        <v>76</v>
      </c>
      <c r="W1667" t="s">
        <v>138</v>
      </c>
      <c r="X1667" t="s">
        <v>176</v>
      </c>
      <c r="Y1667" t="s">
        <v>519</v>
      </c>
      <c r="Z1667" t="s">
        <v>76</v>
      </c>
      <c r="AA1667" t="s">
        <v>76</v>
      </c>
      <c r="AB1667" t="s">
        <v>77</v>
      </c>
      <c r="AC1667" t="s">
        <v>76</v>
      </c>
      <c r="AD1667" t="s">
        <v>76</v>
      </c>
      <c r="AE1667" t="s">
        <v>76</v>
      </c>
      <c r="AF1667" t="s">
        <v>76</v>
      </c>
      <c r="AG1667" t="s">
        <v>221</v>
      </c>
    </row>
    <row r="1668" spans="1:33" x14ac:dyDescent="0.35">
      <c r="A1668" t="s">
        <v>6</v>
      </c>
      <c r="B1668" t="s">
        <v>572</v>
      </c>
      <c r="C1668">
        <v>500</v>
      </c>
      <c r="D1668" t="s">
        <v>343</v>
      </c>
      <c r="E1668" t="s">
        <v>119</v>
      </c>
      <c r="F1668" t="s">
        <v>157</v>
      </c>
      <c r="G1668" t="s">
        <v>76</v>
      </c>
      <c r="H1668" t="s">
        <v>96</v>
      </c>
      <c r="I1668" t="s">
        <v>341</v>
      </c>
      <c r="J1668" t="s">
        <v>103</v>
      </c>
      <c r="K1668" t="s">
        <v>191</v>
      </c>
      <c r="L1668" t="s">
        <v>80</v>
      </c>
      <c r="M1668" t="s">
        <v>186</v>
      </c>
      <c r="N1668" t="s">
        <v>109</v>
      </c>
      <c r="O1668" t="s">
        <v>89</v>
      </c>
      <c r="P1668" t="s">
        <v>57</v>
      </c>
      <c r="Q1668" t="s">
        <v>76</v>
      </c>
      <c r="R1668" t="s">
        <v>107</v>
      </c>
      <c r="S1668" t="s">
        <v>76</v>
      </c>
      <c r="T1668" t="s">
        <v>107</v>
      </c>
      <c r="U1668" t="s">
        <v>77</v>
      </c>
      <c r="V1668" t="s">
        <v>80</v>
      </c>
      <c r="W1668" t="s">
        <v>88</v>
      </c>
      <c r="X1668" t="s">
        <v>149</v>
      </c>
      <c r="Y1668" t="s">
        <v>231</v>
      </c>
      <c r="Z1668" t="s">
        <v>79</v>
      </c>
      <c r="AA1668" t="s">
        <v>84</v>
      </c>
      <c r="AB1668" t="s">
        <v>107</v>
      </c>
      <c r="AC1668" t="s">
        <v>107</v>
      </c>
      <c r="AD1668" t="s">
        <v>107</v>
      </c>
      <c r="AE1668" t="s">
        <v>76</v>
      </c>
      <c r="AF1668" t="s">
        <v>75</v>
      </c>
      <c r="AG1668" t="s">
        <v>70</v>
      </c>
    </row>
    <row r="1669" spans="1:33" x14ac:dyDescent="0.35">
      <c r="A1669" t="s">
        <v>6</v>
      </c>
      <c r="B1669" t="s">
        <v>573</v>
      </c>
      <c r="C1669">
        <v>71</v>
      </c>
      <c r="D1669" t="s">
        <v>599</v>
      </c>
      <c r="E1669" t="s">
        <v>73</v>
      </c>
      <c r="F1669" t="s">
        <v>216</v>
      </c>
      <c r="G1669" t="s">
        <v>76</v>
      </c>
      <c r="H1669" t="s">
        <v>88</v>
      </c>
      <c r="I1669" t="s">
        <v>283</v>
      </c>
      <c r="J1669" t="s">
        <v>305</v>
      </c>
      <c r="K1669" t="s">
        <v>300</v>
      </c>
      <c r="L1669" t="s">
        <v>186</v>
      </c>
      <c r="M1669" t="s">
        <v>84</v>
      </c>
      <c r="N1669" t="s">
        <v>240</v>
      </c>
      <c r="O1669" t="s">
        <v>77</v>
      </c>
      <c r="P1669" t="s">
        <v>89</v>
      </c>
      <c r="Q1669" t="s">
        <v>76</v>
      </c>
      <c r="R1669" t="s">
        <v>100</v>
      </c>
      <c r="S1669" t="s">
        <v>76</v>
      </c>
      <c r="T1669" t="s">
        <v>76</v>
      </c>
      <c r="U1669" t="s">
        <v>173</v>
      </c>
      <c r="V1669" t="s">
        <v>173</v>
      </c>
      <c r="W1669" t="s">
        <v>314</v>
      </c>
      <c r="X1669" t="s">
        <v>107</v>
      </c>
      <c r="Y1669" t="s">
        <v>376</v>
      </c>
      <c r="Z1669" t="s">
        <v>100</v>
      </c>
      <c r="AA1669" t="s">
        <v>193</v>
      </c>
      <c r="AB1669" t="s">
        <v>76</v>
      </c>
      <c r="AC1669" t="s">
        <v>76</v>
      </c>
      <c r="AD1669" t="s">
        <v>76</v>
      </c>
      <c r="AE1669" t="s">
        <v>76</v>
      </c>
      <c r="AF1669" t="s">
        <v>65</v>
      </c>
      <c r="AG1669" t="s">
        <v>122</v>
      </c>
    </row>
    <row r="1670" spans="1:33" x14ac:dyDescent="0.35">
      <c r="A1670" t="s">
        <v>7</v>
      </c>
      <c r="B1670" t="s">
        <v>566</v>
      </c>
      <c r="C1670">
        <v>129</v>
      </c>
      <c r="D1670" t="s">
        <v>135</v>
      </c>
      <c r="E1670" t="s">
        <v>145</v>
      </c>
      <c r="F1670" t="s">
        <v>280</v>
      </c>
      <c r="G1670" t="s">
        <v>163</v>
      </c>
      <c r="H1670" t="s">
        <v>163</v>
      </c>
      <c r="I1670" t="s">
        <v>420</v>
      </c>
      <c r="J1670" t="s">
        <v>163</v>
      </c>
      <c r="K1670" t="s">
        <v>425</v>
      </c>
      <c r="L1670" t="s">
        <v>106</v>
      </c>
      <c r="M1670" t="s">
        <v>263</v>
      </c>
      <c r="N1670" t="s">
        <v>210</v>
      </c>
      <c r="O1670" t="s">
        <v>57</v>
      </c>
      <c r="P1670" t="s">
        <v>286</v>
      </c>
      <c r="Q1670" t="s">
        <v>76</v>
      </c>
      <c r="R1670" t="s">
        <v>180</v>
      </c>
      <c r="S1670" t="s">
        <v>122</v>
      </c>
      <c r="T1670" t="s">
        <v>76</v>
      </c>
      <c r="U1670" t="s">
        <v>76</v>
      </c>
      <c r="V1670" t="s">
        <v>146</v>
      </c>
      <c r="W1670" t="s">
        <v>62</v>
      </c>
      <c r="X1670" t="s">
        <v>309</v>
      </c>
      <c r="Y1670" t="s">
        <v>134</v>
      </c>
      <c r="Z1670" t="s">
        <v>76</v>
      </c>
      <c r="AA1670" t="s">
        <v>342</v>
      </c>
      <c r="AB1670" t="s">
        <v>76</v>
      </c>
      <c r="AC1670" t="s">
        <v>76</v>
      </c>
      <c r="AD1670" t="s">
        <v>74</v>
      </c>
      <c r="AE1670" t="s">
        <v>107</v>
      </c>
      <c r="AF1670" t="s">
        <v>73</v>
      </c>
      <c r="AG1670" t="s">
        <v>68</v>
      </c>
    </row>
    <row r="1671" spans="1:33" x14ac:dyDescent="0.35">
      <c r="A1671" t="s">
        <v>7</v>
      </c>
      <c r="B1671" t="s">
        <v>569</v>
      </c>
      <c r="C1671">
        <v>1489</v>
      </c>
      <c r="D1671" t="s">
        <v>374</v>
      </c>
      <c r="E1671" t="s">
        <v>101</v>
      </c>
      <c r="F1671" t="s">
        <v>236</v>
      </c>
      <c r="G1671" t="s">
        <v>62</v>
      </c>
      <c r="H1671" t="s">
        <v>225</v>
      </c>
      <c r="I1671" t="s">
        <v>271</v>
      </c>
      <c r="J1671" t="s">
        <v>67</v>
      </c>
      <c r="K1671" t="s">
        <v>199</v>
      </c>
      <c r="L1671" t="s">
        <v>75</v>
      </c>
      <c r="M1671" t="s">
        <v>81</v>
      </c>
      <c r="N1671" t="s">
        <v>103</v>
      </c>
      <c r="O1671" t="s">
        <v>307</v>
      </c>
      <c r="P1671" t="s">
        <v>225</v>
      </c>
      <c r="Q1671" t="s">
        <v>107</v>
      </c>
      <c r="R1671" t="s">
        <v>150</v>
      </c>
      <c r="S1671" t="s">
        <v>76</v>
      </c>
      <c r="T1671" t="s">
        <v>106</v>
      </c>
      <c r="U1671" t="s">
        <v>73</v>
      </c>
      <c r="V1671" t="s">
        <v>107</v>
      </c>
      <c r="W1671" t="s">
        <v>180</v>
      </c>
      <c r="X1671" t="s">
        <v>108</v>
      </c>
      <c r="Y1671" t="s">
        <v>113</v>
      </c>
      <c r="Z1671" t="s">
        <v>106</v>
      </c>
      <c r="AA1671" t="s">
        <v>109</v>
      </c>
      <c r="AB1671" t="s">
        <v>76</v>
      </c>
      <c r="AC1671" t="s">
        <v>76</v>
      </c>
      <c r="AD1671" t="s">
        <v>76</v>
      </c>
      <c r="AE1671" t="s">
        <v>150</v>
      </c>
      <c r="AF1671" t="s">
        <v>150</v>
      </c>
      <c r="AG1671" t="s">
        <v>100</v>
      </c>
    </row>
    <row r="1672" spans="1:33" x14ac:dyDescent="0.35">
      <c r="A1672" t="s">
        <v>7</v>
      </c>
      <c r="B1672" t="s">
        <v>570</v>
      </c>
      <c r="C1672">
        <v>106</v>
      </c>
      <c r="D1672" t="s">
        <v>498</v>
      </c>
      <c r="E1672" t="s">
        <v>159</v>
      </c>
      <c r="F1672" t="s">
        <v>435</v>
      </c>
      <c r="G1672" t="s">
        <v>194</v>
      </c>
      <c r="H1672" t="s">
        <v>278</v>
      </c>
      <c r="I1672" t="s">
        <v>270</v>
      </c>
      <c r="J1672" t="s">
        <v>277</v>
      </c>
      <c r="K1672" t="s">
        <v>136</v>
      </c>
      <c r="L1672" t="s">
        <v>81</v>
      </c>
      <c r="M1672" t="s">
        <v>78</v>
      </c>
      <c r="N1672" t="s">
        <v>119</v>
      </c>
      <c r="O1672" t="s">
        <v>162</v>
      </c>
      <c r="P1672" t="s">
        <v>278</v>
      </c>
      <c r="Q1672" t="s">
        <v>93</v>
      </c>
      <c r="R1672" t="s">
        <v>163</v>
      </c>
      <c r="S1672" t="s">
        <v>122</v>
      </c>
      <c r="T1672" t="s">
        <v>76</v>
      </c>
      <c r="U1672" t="s">
        <v>94</v>
      </c>
      <c r="V1672" t="s">
        <v>76</v>
      </c>
      <c r="W1672" t="s">
        <v>198</v>
      </c>
      <c r="X1672" t="s">
        <v>74</v>
      </c>
      <c r="Y1672" t="s">
        <v>121</v>
      </c>
      <c r="Z1672" t="s">
        <v>76</v>
      </c>
      <c r="AA1672" t="s">
        <v>188</v>
      </c>
      <c r="AB1672" t="s">
        <v>105</v>
      </c>
      <c r="AC1672" t="s">
        <v>76</v>
      </c>
      <c r="AD1672" t="s">
        <v>94</v>
      </c>
      <c r="AE1672" t="s">
        <v>70</v>
      </c>
      <c r="AF1672" t="s">
        <v>75</v>
      </c>
      <c r="AG1672" t="s">
        <v>102</v>
      </c>
    </row>
    <row r="1673" spans="1:33" x14ac:dyDescent="0.35">
      <c r="A1673" t="s">
        <v>7</v>
      </c>
      <c r="B1673" t="s">
        <v>571</v>
      </c>
      <c r="C1673">
        <v>70</v>
      </c>
      <c r="D1673" t="s">
        <v>227</v>
      </c>
      <c r="E1673" t="s">
        <v>372</v>
      </c>
      <c r="F1673" t="s">
        <v>386</v>
      </c>
      <c r="G1673" t="s">
        <v>176</v>
      </c>
      <c r="H1673" t="s">
        <v>334</v>
      </c>
      <c r="I1673" t="s">
        <v>292</v>
      </c>
      <c r="J1673" t="s">
        <v>116</v>
      </c>
      <c r="K1673" t="s">
        <v>248</v>
      </c>
      <c r="L1673" t="s">
        <v>106</v>
      </c>
      <c r="M1673" t="s">
        <v>161</v>
      </c>
      <c r="N1673" t="s">
        <v>132</v>
      </c>
      <c r="O1673" t="s">
        <v>121</v>
      </c>
      <c r="P1673" t="s">
        <v>105</v>
      </c>
      <c r="Q1673" t="s">
        <v>76</v>
      </c>
      <c r="R1673" t="s">
        <v>76</v>
      </c>
      <c r="S1673" t="s">
        <v>76</v>
      </c>
      <c r="T1673" t="s">
        <v>76</v>
      </c>
      <c r="U1673" t="s">
        <v>80</v>
      </c>
      <c r="V1673" t="s">
        <v>61</v>
      </c>
      <c r="W1673" t="s">
        <v>86</v>
      </c>
      <c r="X1673" t="s">
        <v>163</v>
      </c>
      <c r="Y1673" t="s">
        <v>352</v>
      </c>
      <c r="Z1673" t="s">
        <v>62</v>
      </c>
      <c r="AA1673" t="s">
        <v>124</v>
      </c>
      <c r="AB1673" t="s">
        <v>76</v>
      </c>
      <c r="AC1673" t="s">
        <v>76</v>
      </c>
      <c r="AD1673" t="s">
        <v>76</v>
      </c>
      <c r="AE1673" t="s">
        <v>79</v>
      </c>
      <c r="AF1673" t="s">
        <v>179</v>
      </c>
      <c r="AG1673" t="s">
        <v>76</v>
      </c>
    </row>
    <row r="1674" spans="1:33" x14ac:dyDescent="0.35">
      <c r="A1674" t="s">
        <v>7</v>
      </c>
      <c r="B1674" t="s">
        <v>572</v>
      </c>
      <c r="C1674">
        <v>1386</v>
      </c>
      <c r="D1674" t="s">
        <v>228</v>
      </c>
      <c r="E1674" t="s">
        <v>156</v>
      </c>
      <c r="F1674" t="s">
        <v>317</v>
      </c>
      <c r="G1674" t="s">
        <v>108</v>
      </c>
      <c r="H1674" t="s">
        <v>225</v>
      </c>
      <c r="I1674" t="s">
        <v>182</v>
      </c>
      <c r="J1674" t="s">
        <v>314</v>
      </c>
      <c r="K1674" t="s">
        <v>134</v>
      </c>
      <c r="L1674" t="s">
        <v>79</v>
      </c>
      <c r="M1674" t="s">
        <v>55</v>
      </c>
      <c r="N1674" t="s">
        <v>151</v>
      </c>
      <c r="O1674" t="s">
        <v>239</v>
      </c>
      <c r="P1674" t="s">
        <v>102</v>
      </c>
      <c r="Q1674" t="s">
        <v>77</v>
      </c>
      <c r="R1674" t="s">
        <v>68</v>
      </c>
      <c r="S1674" t="s">
        <v>76</v>
      </c>
      <c r="T1674" t="s">
        <v>106</v>
      </c>
      <c r="U1674" t="s">
        <v>68</v>
      </c>
      <c r="V1674" t="s">
        <v>106</v>
      </c>
      <c r="W1674" t="s">
        <v>96</v>
      </c>
      <c r="X1674" t="s">
        <v>149</v>
      </c>
      <c r="Y1674" t="s">
        <v>135</v>
      </c>
      <c r="Z1674" t="s">
        <v>107</v>
      </c>
      <c r="AA1674" t="s">
        <v>175</v>
      </c>
      <c r="AB1674" t="s">
        <v>76</v>
      </c>
      <c r="AC1674" t="s">
        <v>107</v>
      </c>
      <c r="AD1674" t="s">
        <v>77</v>
      </c>
      <c r="AE1674" t="s">
        <v>94</v>
      </c>
      <c r="AF1674" t="s">
        <v>78</v>
      </c>
      <c r="AG1674" t="s">
        <v>179</v>
      </c>
    </row>
    <row r="1675" spans="1:33" x14ac:dyDescent="0.35">
      <c r="A1675" t="s">
        <v>7</v>
      </c>
      <c r="B1675" t="s">
        <v>573</v>
      </c>
      <c r="C1675">
        <v>66</v>
      </c>
      <c r="D1675" t="s">
        <v>346</v>
      </c>
      <c r="E1675" t="s">
        <v>307</v>
      </c>
      <c r="F1675" t="s">
        <v>345</v>
      </c>
      <c r="G1675" t="s">
        <v>137</v>
      </c>
      <c r="H1675" t="s">
        <v>257</v>
      </c>
      <c r="I1675" t="s">
        <v>162</v>
      </c>
      <c r="J1675" t="s">
        <v>58</v>
      </c>
      <c r="K1675" t="s">
        <v>67</v>
      </c>
      <c r="L1675" t="s">
        <v>76</v>
      </c>
      <c r="M1675" t="s">
        <v>109</v>
      </c>
      <c r="N1675" t="s">
        <v>109</v>
      </c>
      <c r="O1675" t="s">
        <v>8</v>
      </c>
      <c r="P1675" t="s">
        <v>77</v>
      </c>
      <c r="Q1675" t="s">
        <v>76</v>
      </c>
      <c r="R1675" t="s">
        <v>76</v>
      </c>
      <c r="S1675" t="s">
        <v>76</v>
      </c>
      <c r="T1675" t="s">
        <v>76</v>
      </c>
      <c r="U1675" t="s">
        <v>76</v>
      </c>
      <c r="V1675" t="s">
        <v>76</v>
      </c>
      <c r="W1675" t="s">
        <v>133</v>
      </c>
      <c r="X1675" t="s">
        <v>151</v>
      </c>
      <c r="Y1675" t="s">
        <v>113</v>
      </c>
      <c r="Z1675" t="s">
        <v>81</v>
      </c>
      <c r="AA1675" t="s">
        <v>221</v>
      </c>
      <c r="AB1675" t="s">
        <v>76</v>
      </c>
      <c r="AC1675" t="s">
        <v>76</v>
      </c>
      <c r="AD1675" t="s">
        <v>76</v>
      </c>
      <c r="AE1675" t="s">
        <v>71</v>
      </c>
      <c r="AF1675" t="s">
        <v>107</v>
      </c>
      <c r="AG1675" t="s">
        <v>122</v>
      </c>
    </row>
    <row r="1676" spans="1:33" x14ac:dyDescent="0.35">
      <c r="A1676" t="s">
        <v>241</v>
      </c>
      <c r="B1676" t="s">
        <v>566</v>
      </c>
      <c r="C1676">
        <v>655</v>
      </c>
      <c r="D1676" t="s">
        <v>371</v>
      </c>
      <c r="E1676" t="s">
        <v>309</v>
      </c>
      <c r="F1676" t="s">
        <v>89</v>
      </c>
      <c r="G1676" t="s">
        <v>81</v>
      </c>
      <c r="H1676" t="s">
        <v>244</v>
      </c>
      <c r="I1676" t="s">
        <v>12</v>
      </c>
      <c r="J1676" t="s">
        <v>217</v>
      </c>
      <c r="K1676" t="s">
        <v>331</v>
      </c>
      <c r="L1676" t="s">
        <v>78</v>
      </c>
      <c r="M1676" t="s">
        <v>204</v>
      </c>
      <c r="N1676" t="s">
        <v>342</v>
      </c>
      <c r="O1676" t="s">
        <v>175</v>
      </c>
      <c r="P1676" t="s">
        <v>264</v>
      </c>
      <c r="Q1676" t="s">
        <v>68</v>
      </c>
      <c r="R1676" t="s">
        <v>74</v>
      </c>
      <c r="S1676" t="s">
        <v>71</v>
      </c>
      <c r="T1676" t="s">
        <v>75</v>
      </c>
      <c r="U1676" t="s">
        <v>75</v>
      </c>
      <c r="V1676" t="s">
        <v>180</v>
      </c>
      <c r="W1676" t="s">
        <v>121</v>
      </c>
      <c r="X1676" t="s">
        <v>161</v>
      </c>
      <c r="Y1676" t="s">
        <v>210</v>
      </c>
      <c r="Z1676" t="s">
        <v>78</v>
      </c>
      <c r="AA1676" t="s">
        <v>199</v>
      </c>
      <c r="AB1676" t="s">
        <v>76</v>
      </c>
      <c r="AC1676" t="s">
        <v>76</v>
      </c>
      <c r="AD1676" t="s">
        <v>79</v>
      </c>
      <c r="AE1676" t="s">
        <v>106</v>
      </c>
      <c r="AF1676" t="s">
        <v>107</v>
      </c>
      <c r="AG1676" t="s">
        <v>133</v>
      </c>
    </row>
    <row r="1677" spans="1:33" x14ac:dyDescent="0.35">
      <c r="A1677" t="s">
        <v>241</v>
      </c>
      <c r="B1677" t="s">
        <v>569</v>
      </c>
      <c r="C1677">
        <v>6238</v>
      </c>
      <c r="D1677" t="s">
        <v>775</v>
      </c>
      <c r="E1677" t="s">
        <v>164</v>
      </c>
      <c r="F1677" t="s">
        <v>342</v>
      </c>
      <c r="G1677" t="s">
        <v>173</v>
      </c>
      <c r="H1677" t="s">
        <v>53</v>
      </c>
      <c r="I1677" t="s">
        <v>429</v>
      </c>
      <c r="J1677" t="s">
        <v>97</v>
      </c>
      <c r="K1677" t="s">
        <v>227</v>
      </c>
      <c r="L1677" t="s">
        <v>78</v>
      </c>
      <c r="M1677" t="s">
        <v>63</v>
      </c>
      <c r="N1677" t="s">
        <v>65</v>
      </c>
      <c r="O1677" t="s">
        <v>99</v>
      </c>
      <c r="P1677" t="s">
        <v>249</v>
      </c>
      <c r="Q1677" t="s">
        <v>107</v>
      </c>
      <c r="R1677" t="s">
        <v>75</v>
      </c>
      <c r="S1677" t="s">
        <v>107</v>
      </c>
      <c r="T1677" t="s">
        <v>106</v>
      </c>
      <c r="U1677" t="s">
        <v>73</v>
      </c>
      <c r="V1677" t="s">
        <v>77</v>
      </c>
      <c r="W1677" t="s">
        <v>109</v>
      </c>
      <c r="X1677" t="s">
        <v>151</v>
      </c>
      <c r="Y1677" t="s">
        <v>58</v>
      </c>
      <c r="Z1677" t="s">
        <v>77</v>
      </c>
      <c r="AA1677" t="s">
        <v>176</v>
      </c>
      <c r="AB1677" t="s">
        <v>73</v>
      </c>
      <c r="AC1677" t="s">
        <v>76</v>
      </c>
      <c r="AD1677" t="s">
        <v>76</v>
      </c>
      <c r="AE1677" t="s">
        <v>68</v>
      </c>
      <c r="AF1677" t="s">
        <v>94</v>
      </c>
      <c r="AG1677" t="s">
        <v>86</v>
      </c>
    </row>
    <row r="1678" spans="1:33" x14ac:dyDescent="0.35">
      <c r="A1678" t="s">
        <v>241</v>
      </c>
      <c r="B1678" t="s">
        <v>570</v>
      </c>
      <c r="C1678">
        <v>783</v>
      </c>
      <c r="D1678" t="s">
        <v>201</v>
      </c>
      <c r="E1678" t="s">
        <v>366</v>
      </c>
      <c r="F1678" t="s">
        <v>116</v>
      </c>
      <c r="G1678" t="s">
        <v>100</v>
      </c>
      <c r="H1678" t="s">
        <v>97</v>
      </c>
      <c r="I1678" t="s">
        <v>139</v>
      </c>
      <c r="J1678" t="s">
        <v>161</v>
      </c>
      <c r="K1678" t="s">
        <v>165</v>
      </c>
      <c r="L1678" t="s">
        <v>94</v>
      </c>
      <c r="M1678" t="s">
        <v>63</v>
      </c>
      <c r="N1678" t="s">
        <v>102</v>
      </c>
      <c r="O1678" t="s">
        <v>97</v>
      </c>
      <c r="P1678" t="s">
        <v>146</v>
      </c>
      <c r="Q1678" t="s">
        <v>79</v>
      </c>
      <c r="R1678" t="s">
        <v>100</v>
      </c>
      <c r="S1678" t="s">
        <v>77</v>
      </c>
      <c r="T1678" t="s">
        <v>107</v>
      </c>
      <c r="U1678" t="s">
        <v>106</v>
      </c>
      <c r="V1678" t="s">
        <v>77</v>
      </c>
      <c r="W1678" t="s">
        <v>280</v>
      </c>
      <c r="X1678" t="s">
        <v>74</v>
      </c>
      <c r="Y1678" t="s">
        <v>515</v>
      </c>
      <c r="Z1678" t="s">
        <v>75</v>
      </c>
      <c r="AA1678" t="s">
        <v>314</v>
      </c>
      <c r="AB1678" t="s">
        <v>73</v>
      </c>
      <c r="AC1678" t="s">
        <v>76</v>
      </c>
      <c r="AD1678" t="s">
        <v>73</v>
      </c>
      <c r="AE1678" t="s">
        <v>94</v>
      </c>
      <c r="AF1678" t="s">
        <v>78</v>
      </c>
      <c r="AG1678" t="s">
        <v>149</v>
      </c>
    </row>
    <row r="1679" spans="1:33" x14ac:dyDescent="0.35">
      <c r="A1679" t="s">
        <v>241</v>
      </c>
      <c r="B1679" t="s">
        <v>571</v>
      </c>
      <c r="C1679">
        <v>425</v>
      </c>
      <c r="D1679" t="s">
        <v>582</v>
      </c>
      <c r="E1679" t="s">
        <v>264</v>
      </c>
      <c r="F1679" t="s">
        <v>237</v>
      </c>
      <c r="G1679" t="s">
        <v>93</v>
      </c>
      <c r="H1679" t="s">
        <v>442</v>
      </c>
      <c r="I1679" t="s">
        <v>59</v>
      </c>
      <c r="J1679" t="s">
        <v>176</v>
      </c>
      <c r="K1679" t="s">
        <v>358</v>
      </c>
      <c r="L1679" t="s">
        <v>73</v>
      </c>
      <c r="M1679" t="s">
        <v>89</v>
      </c>
      <c r="N1679" t="s">
        <v>61</v>
      </c>
      <c r="O1679" t="s">
        <v>102</v>
      </c>
      <c r="P1679" t="s">
        <v>218</v>
      </c>
      <c r="Q1679" t="s">
        <v>76</v>
      </c>
      <c r="R1679" t="s">
        <v>63</v>
      </c>
      <c r="S1679" t="s">
        <v>76</v>
      </c>
      <c r="T1679" t="s">
        <v>73</v>
      </c>
      <c r="U1679" t="s">
        <v>79</v>
      </c>
      <c r="V1679" t="s">
        <v>221</v>
      </c>
      <c r="W1679" t="s">
        <v>149</v>
      </c>
      <c r="X1679" t="s">
        <v>264</v>
      </c>
      <c r="Y1679" t="s">
        <v>95</v>
      </c>
      <c r="Z1679" t="s">
        <v>78</v>
      </c>
      <c r="AA1679" t="s">
        <v>161</v>
      </c>
      <c r="AB1679" t="s">
        <v>73</v>
      </c>
      <c r="AC1679" t="s">
        <v>76</v>
      </c>
      <c r="AD1679" t="s">
        <v>73</v>
      </c>
      <c r="AE1679" t="s">
        <v>77</v>
      </c>
      <c r="AF1679" t="s">
        <v>81</v>
      </c>
      <c r="AG1679" t="s">
        <v>142</v>
      </c>
    </row>
    <row r="1680" spans="1:33" x14ac:dyDescent="0.35">
      <c r="A1680" t="s">
        <v>241</v>
      </c>
      <c r="B1680" t="s">
        <v>572</v>
      </c>
      <c r="C1680">
        <v>4785</v>
      </c>
      <c r="D1680" t="s">
        <v>735</v>
      </c>
      <c r="E1680" t="s">
        <v>386</v>
      </c>
      <c r="F1680" t="s">
        <v>386</v>
      </c>
      <c r="G1680" t="s">
        <v>108</v>
      </c>
      <c r="H1680" t="s">
        <v>239</v>
      </c>
      <c r="I1680" t="s">
        <v>328</v>
      </c>
      <c r="J1680" t="s">
        <v>180</v>
      </c>
      <c r="K1680" t="s">
        <v>193</v>
      </c>
      <c r="L1680" t="s">
        <v>150</v>
      </c>
      <c r="M1680" t="s">
        <v>186</v>
      </c>
      <c r="N1680" t="s">
        <v>104</v>
      </c>
      <c r="O1680" t="s">
        <v>176</v>
      </c>
      <c r="P1680" t="s">
        <v>87</v>
      </c>
      <c r="Q1680" t="s">
        <v>73</v>
      </c>
      <c r="R1680" t="s">
        <v>106</v>
      </c>
      <c r="S1680" t="s">
        <v>76</v>
      </c>
      <c r="T1680" t="s">
        <v>73</v>
      </c>
      <c r="U1680" t="s">
        <v>106</v>
      </c>
      <c r="V1680" t="s">
        <v>68</v>
      </c>
      <c r="W1680" t="s">
        <v>109</v>
      </c>
      <c r="X1680" t="s">
        <v>198</v>
      </c>
      <c r="Y1680" t="s">
        <v>278</v>
      </c>
      <c r="Z1680" t="s">
        <v>106</v>
      </c>
      <c r="AA1680" t="s">
        <v>216</v>
      </c>
      <c r="AB1680" t="s">
        <v>107</v>
      </c>
      <c r="AC1680" t="s">
        <v>107</v>
      </c>
      <c r="AD1680" t="s">
        <v>73</v>
      </c>
      <c r="AE1680" t="s">
        <v>77</v>
      </c>
      <c r="AF1680" t="s">
        <v>75</v>
      </c>
      <c r="AG1680" t="s">
        <v>70</v>
      </c>
    </row>
    <row r="1681" spans="1:33" x14ac:dyDescent="0.35">
      <c r="A1681" t="s">
        <v>241</v>
      </c>
      <c r="B1681" t="s">
        <v>573</v>
      </c>
      <c r="C1681">
        <v>563</v>
      </c>
      <c r="D1681" t="s">
        <v>568</v>
      </c>
      <c r="E1681" t="s">
        <v>157</v>
      </c>
      <c r="F1681" t="s">
        <v>112</v>
      </c>
      <c r="G1681" t="s">
        <v>142</v>
      </c>
      <c r="H1681" t="s">
        <v>280</v>
      </c>
      <c r="I1681" t="s">
        <v>435</v>
      </c>
      <c r="J1681" t="s">
        <v>87</v>
      </c>
      <c r="K1681" t="s">
        <v>229</v>
      </c>
      <c r="L1681" t="s">
        <v>100</v>
      </c>
      <c r="M1681" t="s">
        <v>86</v>
      </c>
      <c r="N1681" t="s">
        <v>173</v>
      </c>
      <c r="O1681" t="s">
        <v>280</v>
      </c>
      <c r="P1681" t="s">
        <v>149</v>
      </c>
      <c r="Q1681" t="s">
        <v>76</v>
      </c>
      <c r="R1681" t="s">
        <v>73</v>
      </c>
      <c r="S1681" t="s">
        <v>76</v>
      </c>
      <c r="T1681" t="s">
        <v>78</v>
      </c>
      <c r="U1681" t="s">
        <v>79</v>
      </c>
      <c r="V1681" t="s">
        <v>81</v>
      </c>
      <c r="W1681" t="s">
        <v>179</v>
      </c>
      <c r="X1681" t="s">
        <v>133</v>
      </c>
      <c r="Y1681" t="s">
        <v>202</v>
      </c>
      <c r="Z1681" t="s">
        <v>78</v>
      </c>
      <c r="AA1681" t="s">
        <v>119</v>
      </c>
      <c r="AB1681" t="s">
        <v>73</v>
      </c>
      <c r="AC1681" t="s">
        <v>76</v>
      </c>
      <c r="AD1681" t="s">
        <v>76</v>
      </c>
      <c r="AE1681" t="s">
        <v>107</v>
      </c>
      <c r="AF1681" t="s">
        <v>63</v>
      </c>
      <c r="AG1681" t="s">
        <v>65</v>
      </c>
    </row>
    <row r="1683" spans="1:33" x14ac:dyDescent="0.35">
      <c r="A1683" t="s">
        <v>1062</v>
      </c>
    </row>
    <row r="1684" spans="1:33" x14ac:dyDescent="0.35">
      <c r="A1684" t="s">
        <v>14</v>
      </c>
      <c r="B1684" t="s">
        <v>593</v>
      </c>
      <c r="C1684" t="s">
        <v>2</v>
      </c>
      <c r="D1684" t="s">
        <v>51</v>
      </c>
      <c r="E1684" t="s">
        <v>1029</v>
      </c>
      <c r="F1684" t="s">
        <v>1030</v>
      </c>
      <c r="G1684" t="s">
        <v>1031</v>
      </c>
      <c r="H1684" t="s">
        <v>1032</v>
      </c>
      <c r="I1684" t="s">
        <v>1033</v>
      </c>
      <c r="J1684" t="s">
        <v>1034</v>
      </c>
      <c r="K1684" t="s">
        <v>1035</v>
      </c>
      <c r="L1684" t="s">
        <v>1036</v>
      </c>
      <c r="M1684" t="s">
        <v>1037</v>
      </c>
      <c r="N1684" t="s">
        <v>1038</v>
      </c>
      <c r="O1684" t="s">
        <v>1039</v>
      </c>
      <c r="P1684" t="s">
        <v>1040</v>
      </c>
      <c r="Q1684" t="s">
        <v>1041</v>
      </c>
      <c r="R1684" t="s">
        <v>1042</v>
      </c>
      <c r="S1684" t="s">
        <v>1043</v>
      </c>
      <c r="T1684" t="s">
        <v>1044</v>
      </c>
      <c r="U1684" t="s">
        <v>1045</v>
      </c>
      <c r="V1684" t="s">
        <v>1046</v>
      </c>
      <c r="W1684" t="s">
        <v>1047</v>
      </c>
      <c r="X1684" t="s">
        <v>1048</v>
      </c>
      <c r="Y1684" t="s">
        <v>1049</v>
      </c>
      <c r="Z1684" t="s">
        <v>1050</v>
      </c>
      <c r="AA1684" t="s">
        <v>1051</v>
      </c>
      <c r="AB1684" t="s">
        <v>1052</v>
      </c>
      <c r="AC1684" t="s">
        <v>1053</v>
      </c>
      <c r="AD1684" t="s">
        <v>1054</v>
      </c>
      <c r="AE1684" t="s">
        <v>1055</v>
      </c>
      <c r="AF1684" t="s">
        <v>48</v>
      </c>
      <c r="AG1684" t="s">
        <v>50</v>
      </c>
    </row>
    <row r="1685" spans="1:33" x14ac:dyDescent="0.35">
      <c r="A1685" t="s">
        <v>3</v>
      </c>
      <c r="B1685" t="s">
        <v>594</v>
      </c>
      <c r="C1685">
        <v>948</v>
      </c>
      <c r="D1685" t="s">
        <v>576</v>
      </c>
      <c r="E1685" t="s">
        <v>176</v>
      </c>
      <c r="F1685" t="s">
        <v>97</v>
      </c>
      <c r="G1685" t="s">
        <v>102</v>
      </c>
      <c r="H1685" t="s">
        <v>96</v>
      </c>
      <c r="I1685" t="s">
        <v>143</v>
      </c>
      <c r="J1685" t="s">
        <v>84</v>
      </c>
      <c r="K1685" t="s">
        <v>305</v>
      </c>
      <c r="L1685" t="s">
        <v>77</v>
      </c>
      <c r="M1685" t="s">
        <v>130</v>
      </c>
      <c r="N1685" t="s">
        <v>93</v>
      </c>
      <c r="O1685" t="s">
        <v>205</v>
      </c>
      <c r="P1685" t="s">
        <v>96</v>
      </c>
      <c r="Q1685" t="s">
        <v>107</v>
      </c>
      <c r="R1685" t="s">
        <v>71</v>
      </c>
      <c r="S1685" t="s">
        <v>76</v>
      </c>
      <c r="T1685" t="s">
        <v>79</v>
      </c>
      <c r="U1685" t="s">
        <v>150</v>
      </c>
      <c r="V1685" t="s">
        <v>77</v>
      </c>
      <c r="W1685" t="s">
        <v>142</v>
      </c>
      <c r="X1685" t="s">
        <v>133</v>
      </c>
      <c r="Y1685" t="s">
        <v>366</v>
      </c>
      <c r="Z1685" t="s">
        <v>106</v>
      </c>
      <c r="AA1685" t="s">
        <v>442</v>
      </c>
      <c r="AB1685" t="s">
        <v>73</v>
      </c>
      <c r="AC1685" t="s">
        <v>76</v>
      </c>
      <c r="AD1685" t="s">
        <v>73</v>
      </c>
      <c r="AE1685" t="s">
        <v>73</v>
      </c>
      <c r="AF1685" t="s">
        <v>81</v>
      </c>
      <c r="AG1685" t="s">
        <v>57</v>
      </c>
    </row>
    <row r="1686" spans="1:33" x14ac:dyDescent="0.35">
      <c r="A1686" t="s">
        <v>3</v>
      </c>
      <c r="B1686" t="s">
        <v>595</v>
      </c>
      <c r="C1686">
        <v>1081</v>
      </c>
      <c r="D1686" t="s">
        <v>484</v>
      </c>
      <c r="E1686" t="s">
        <v>188</v>
      </c>
      <c r="F1686" t="s">
        <v>210</v>
      </c>
      <c r="G1686" t="s">
        <v>57</v>
      </c>
      <c r="H1686" t="s">
        <v>305</v>
      </c>
      <c r="I1686" t="s">
        <v>174</v>
      </c>
      <c r="J1686" t="s">
        <v>53</v>
      </c>
      <c r="K1686" t="s">
        <v>192</v>
      </c>
      <c r="L1686" t="s">
        <v>68</v>
      </c>
      <c r="M1686" t="s">
        <v>62</v>
      </c>
      <c r="N1686" t="s">
        <v>96</v>
      </c>
      <c r="O1686" t="s">
        <v>137</v>
      </c>
      <c r="P1686" t="s">
        <v>211</v>
      </c>
      <c r="Q1686" t="s">
        <v>107</v>
      </c>
      <c r="R1686" t="s">
        <v>75</v>
      </c>
      <c r="S1686" t="s">
        <v>73</v>
      </c>
      <c r="T1686" t="s">
        <v>73</v>
      </c>
      <c r="U1686" t="s">
        <v>73</v>
      </c>
      <c r="V1686" t="s">
        <v>75</v>
      </c>
      <c r="W1686" t="s">
        <v>221</v>
      </c>
      <c r="X1686" t="s">
        <v>149</v>
      </c>
      <c r="Y1686" t="s">
        <v>202</v>
      </c>
      <c r="Z1686" t="s">
        <v>94</v>
      </c>
      <c r="AA1686" t="s">
        <v>157</v>
      </c>
      <c r="AB1686" t="s">
        <v>76</v>
      </c>
      <c r="AC1686" t="s">
        <v>107</v>
      </c>
      <c r="AD1686" t="s">
        <v>107</v>
      </c>
      <c r="AE1686" t="s">
        <v>77</v>
      </c>
      <c r="AF1686" t="s">
        <v>73</v>
      </c>
      <c r="AG1686" t="s">
        <v>151</v>
      </c>
    </row>
    <row r="1687" spans="1:33" x14ac:dyDescent="0.35">
      <c r="A1687" t="s">
        <v>4</v>
      </c>
      <c r="B1687" t="s">
        <v>594</v>
      </c>
      <c r="C1687">
        <v>1729</v>
      </c>
      <c r="D1687" t="s">
        <v>463</v>
      </c>
      <c r="E1687" t="s">
        <v>165</v>
      </c>
      <c r="F1687" t="s">
        <v>114</v>
      </c>
      <c r="G1687" t="s">
        <v>181</v>
      </c>
      <c r="H1687" t="s">
        <v>277</v>
      </c>
      <c r="I1687" t="s">
        <v>447</v>
      </c>
      <c r="J1687" t="s">
        <v>71</v>
      </c>
      <c r="K1687" t="s">
        <v>192</v>
      </c>
      <c r="L1687" t="s">
        <v>77</v>
      </c>
      <c r="M1687" t="s">
        <v>68</v>
      </c>
      <c r="N1687" t="s">
        <v>55</v>
      </c>
      <c r="O1687" t="s">
        <v>99</v>
      </c>
      <c r="P1687" t="s">
        <v>134</v>
      </c>
      <c r="Q1687" t="s">
        <v>73</v>
      </c>
      <c r="R1687" t="s">
        <v>79</v>
      </c>
      <c r="S1687" t="s">
        <v>76</v>
      </c>
      <c r="T1687" t="s">
        <v>73</v>
      </c>
      <c r="U1687" t="s">
        <v>73</v>
      </c>
      <c r="V1687" t="s">
        <v>107</v>
      </c>
      <c r="W1687" t="s">
        <v>305</v>
      </c>
      <c r="X1687" t="s">
        <v>180</v>
      </c>
      <c r="Y1687" t="s">
        <v>11</v>
      </c>
      <c r="Z1687" t="s">
        <v>106</v>
      </c>
      <c r="AA1687" t="s">
        <v>211</v>
      </c>
      <c r="AB1687" t="s">
        <v>76</v>
      </c>
      <c r="AC1687" t="s">
        <v>76</v>
      </c>
      <c r="AD1687" t="s">
        <v>76</v>
      </c>
      <c r="AE1687" t="s">
        <v>150</v>
      </c>
      <c r="AF1687" t="s">
        <v>75</v>
      </c>
      <c r="AG1687" t="s">
        <v>93</v>
      </c>
    </row>
    <row r="1688" spans="1:33" x14ac:dyDescent="0.35">
      <c r="A1688" t="s">
        <v>4</v>
      </c>
      <c r="B1688" t="s">
        <v>595</v>
      </c>
      <c r="C1688">
        <v>1547</v>
      </c>
      <c r="D1688" t="s">
        <v>374</v>
      </c>
      <c r="E1688" t="s">
        <v>177</v>
      </c>
      <c r="F1688" t="s">
        <v>188</v>
      </c>
      <c r="G1688" t="s">
        <v>71</v>
      </c>
      <c r="H1688" t="s">
        <v>67</v>
      </c>
      <c r="I1688" t="s">
        <v>196</v>
      </c>
      <c r="J1688" t="s">
        <v>88</v>
      </c>
      <c r="K1688" t="s">
        <v>344</v>
      </c>
      <c r="L1688" t="s">
        <v>138</v>
      </c>
      <c r="M1688" t="s">
        <v>151</v>
      </c>
      <c r="N1688" t="s">
        <v>244</v>
      </c>
      <c r="O1688" t="s">
        <v>175</v>
      </c>
      <c r="P1688" t="s">
        <v>355</v>
      </c>
      <c r="Q1688" t="s">
        <v>73</v>
      </c>
      <c r="R1688" t="s">
        <v>150</v>
      </c>
      <c r="S1688" t="s">
        <v>76</v>
      </c>
      <c r="T1688" t="s">
        <v>68</v>
      </c>
      <c r="U1688" t="s">
        <v>107</v>
      </c>
      <c r="V1688" t="s">
        <v>72</v>
      </c>
      <c r="W1688" t="s">
        <v>97</v>
      </c>
      <c r="X1688" t="s">
        <v>74</v>
      </c>
      <c r="Y1688" t="s">
        <v>326</v>
      </c>
      <c r="Z1688" t="s">
        <v>150</v>
      </c>
      <c r="AA1688" t="s">
        <v>305</v>
      </c>
      <c r="AB1688" t="s">
        <v>77</v>
      </c>
      <c r="AC1688" t="s">
        <v>107</v>
      </c>
      <c r="AD1688" t="s">
        <v>76</v>
      </c>
      <c r="AE1688" t="s">
        <v>79</v>
      </c>
      <c r="AF1688" t="s">
        <v>80</v>
      </c>
      <c r="AG1688" t="s">
        <v>244</v>
      </c>
    </row>
    <row r="1689" spans="1:33" x14ac:dyDescent="0.35">
      <c r="A1689" t="s">
        <v>5</v>
      </c>
      <c r="B1689" t="s">
        <v>594</v>
      </c>
      <c r="C1689">
        <v>1277</v>
      </c>
      <c r="D1689" t="s">
        <v>110</v>
      </c>
      <c r="E1689" t="s">
        <v>237</v>
      </c>
      <c r="F1689" t="s">
        <v>355</v>
      </c>
      <c r="G1689" t="s">
        <v>97</v>
      </c>
      <c r="H1689" t="s">
        <v>121</v>
      </c>
      <c r="I1689" t="s">
        <v>256</v>
      </c>
      <c r="J1689" t="s">
        <v>130</v>
      </c>
      <c r="K1689" t="s">
        <v>550</v>
      </c>
      <c r="L1689" t="s">
        <v>138</v>
      </c>
      <c r="M1689" t="s">
        <v>57</v>
      </c>
      <c r="N1689" t="s">
        <v>99</v>
      </c>
      <c r="O1689" t="s">
        <v>269</v>
      </c>
      <c r="P1689" t="s">
        <v>208</v>
      </c>
      <c r="Q1689" t="s">
        <v>76</v>
      </c>
      <c r="R1689" t="s">
        <v>77</v>
      </c>
      <c r="S1689" t="s">
        <v>76</v>
      </c>
      <c r="T1689" t="s">
        <v>73</v>
      </c>
      <c r="U1689" t="s">
        <v>107</v>
      </c>
      <c r="V1689" t="s">
        <v>186</v>
      </c>
      <c r="W1689" t="s">
        <v>92</v>
      </c>
      <c r="X1689" t="s">
        <v>100</v>
      </c>
      <c r="Y1689" t="s">
        <v>225</v>
      </c>
      <c r="Z1689" t="s">
        <v>77</v>
      </c>
      <c r="AA1689" t="s">
        <v>264</v>
      </c>
      <c r="AB1689" t="s">
        <v>73</v>
      </c>
      <c r="AC1689" t="s">
        <v>107</v>
      </c>
      <c r="AD1689" t="s">
        <v>76</v>
      </c>
      <c r="AE1689" t="s">
        <v>107</v>
      </c>
      <c r="AF1689" t="s">
        <v>78</v>
      </c>
      <c r="AG1689" t="s">
        <v>57</v>
      </c>
    </row>
    <row r="1690" spans="1:33" x14ac:dyDescent="0.35">
      <c r="A1690" t="s">
        <v>5</v>
      </c>
      <c r="B1690" t="s">
        <v>595</v>
      </c>
      <c r="C1690">
        <v>2189</v>
      </c>
      <c r="D1690" t="s">
        <v>651</v>
      </c>
      <c r="E1690" t="s">
        <v>305</v>
      </c>
      <c r="F1690" t="s">
        <v>164</v>
      </c>
      <c r="G1690" t="s">
        <v>81</v>
      </c>
      <c r="H1690" t="s">
        <v>149</v>
      </c>
      <c r="I1690" t="s">
        <v>247</v>
      </c>
      <c r="J1690" t="s">
        <v>57</v>
      </c>
      <c r="K1690" t="s">
        <v>233</v>
      </c>
      <c r="L1690" t="s">
        <v>81</v>
      </c>
      <c r="M1690" t="s">
        <v>138</v>
      </c>
      <c r="N1690" t="s">
        <v>84</v>
      </c>
      <c r="O1690" t="s">
        <v>138</v>
      </c>
      <c r="P1690" t="s">
        <v>355</v>
      </c>
      <c r="Q1690" t="s">
        <v>107</v>
      </c>
      <c r="R1690" t="s">
        <v>71</v>
      </c>
      <c r="S1690" t="s">
        <v>76</v>
      </c>
      <c r="T1690" t="s">
        <v>77</v>
      </c>
      <c r="U1690" t="s">
        <v>77</v>
      </c>
      <c r="V1690" t="s">
        <v>94</v>
      </c>
      <c r="W1690" t="s">
        <v>180</v>
      </c>
      <c r="X1690" t="s">
        <v>72</v>
      </c>
      <c r="Y1690" t="s">
        <v>181</v>
      </c>
      <c r="Z1690" t="s">
        <v>79</v>
      </c>
      <c r="AA1690" t="s">
        <v>216</v>
      </c>
      <c r="AB1690" t="s">
        <v>76</v>
      </c>
      <c r="AC1690" t="s">
        <v>76</v>
      </c>
      <c r="AD1690" t="s">
        <v>107</v>
      </c>
      <c r="AE1690" t="s">
        <v>76</v>
      </c>
      <c r="AF1690" t="s">
        <v>73</v>
      </c>
      <c r="AG1690" t="s">
        <v>57</v>
      </c>
    </row>
    <row r="1691" spans="1:33" x14ac:dyDescent="0.35">
      <c r="A1691" t="s">
        <v>6</v>
      </c>
      <c r="B1691" t="s">
        <v>594</v>
      </c>
      <c r="C1691">
        <v>522</v>
      </c>
      <c r="D1691" t="s">
        <v>597</v>
      </c>
      <c r="E1691" t="s">
        <v>161</v>
      </c>
      <c r="F1691" t="s">
        <v>102</v>
      </c>
      <c r="G1691" t="s">
        <v>106</v>
      </c>
      <c r="H1691" t="s">
        <v>97</v>
      </c>
      <c r="I1691" t="s">
        <v>324</v>
      </c>
      <c r="J1691" t="s">
        <v>86</v>
      </c>
      <c r="K1691" t="s">
        <v>338</v>
      </c>
      <c r="L1691" t="s">
        <v>63</v>
      </c>
      <c r="M1691" t="s">
        <v>55</v>
      </c>
      <c r="N1691" t="s">
        <v>280</v>
      </c>
      <c r="O1691" t="s">
        <v>134</v>
      </c>
      <c r="P1691" t="s">
        <v>305</v>
      </c>
      <c r="Q1691" t="s">
        <v>107</v>
      </c>
      <c r="R1691" t="s">
        <v>79</v>
      </c>
      <c r="S1691" t="s">
        <v>76</v>
      </c>
      <c r="T1691" t="s">
        <v>107</v>
      </c>
      <c r="U1691" t="s">
        <v>106</v>
      </c>
      <c r="V1691" t="s">
        <v>106</v>
      </c>
      <c r="W1691" t="s">
        <v>237</v>
      </c>
      <c r="X1691" t="s">
        <v>122</v>
      </c>
      <c r="Y1691" t="s">
        <v>237</v>
      </c>
      <c r="Z1691" t="s">
        <v>107</v>
      </c>
      <c r="AA1691" t="s">
        <v>244</v>
      </c>
      <c r="AB1691" t="s">
        <v>73</v>
      </c>
      <c r="AC1691" t="s">
        <v>107</v>
      </c>
      <c r="AD1691" t="s">
        <v>107</v>
      </c>
      <c r="AE1691" t="s">
        <v>79</v>
      </c>
      <c r="AF1691" t="s">
        <v>150</v>
      </c>
      <c r="AG1691" t="s">
        <v>103</v>
      </c>
    </row>
    <row r="1692" spans="1:33" x14ac:dyDescent="0.35">
      <c r="A1692" t="s">
        <v>6</v>
      </c>
      <c r="B1692" t="s">
        <v>595</v>
      </c>
      <c r="C1692">
        <v>910</v>
      </c>
      <c r="D1692" t="s">
        <v>190</v>
      </c>
      <c r="E1692" t="s">
        <v>240</v>
      </c>
      <c r="F1692" t="s">
        <v>226</v>
      </c>
      <c r="G1692" t="s">
        <v>77</v>
      </c>
      <c r="H1692" t="s">
        <v>217</v>
      </c>
      <c r="I1692" t="s">
        <v>447</v>
      </c>
      <c r="J1692" t="s">
        <v>237</v>
      </c>
      <c r="K1692" t="s">
        <v>426</v>
      </c>
      <c r="L1692" t="s">
        <v>74</v>
      </c>
      <c r="M1692" t="s">
        <v>74</v>
      </c>
      <c r="N1692" t="s">
        <v>176</v>
      </c>
      <c r="O1692" t="s">
        <v>96</v>
      </c>
      <c r="P1692" t="s">
        <v>89</v>
      </c>
      <c r="Q1692" t="s">
        <v>73</v>
      </c>
      <c r="R1692" t="s">
        <v>105</v>
      </c>
      <c r="S1692" t="s">
        <v>106</v>
      </c>
      <c r="T1692" t="s">
        <v>73</v>
      </c>
      <c r="U1692" t="s">
        <v>77</v>
      </c>
      <c r="V1692" t="s">
        <v>74</v>
      </c>
      <c r="W1692" t="s">
        <v>112</v>
      </c>
      <c r="X1692" t="s">
        <v>62</v>
      </c>
      <c r="Y1692" t="s">
        <v>282</v>
      </c>
      <c r="Z1692" t="s">
        <v>72</v>
      </c>
      <c r="AA1692" t="s">
        <v>280</v>
      </c>
      <c r="AB1692" t="s">
        <v>68</v>
      </c>
      <c r="AC1692" t="s">
        <v>76</v>
      </c>
      <c r="AD1692" t="s">
        <v>76</v>
      </c>
      <c r="AE1692" t="s">
        <v>73</v>
      </c>
      <c r="AF1692" t="s">
        <v>80</v>
      </c>
      <c r="AG1692" t="s">
        <v>88</v>
      </c>
    </row>
    <row r="1693" spans="1:33" x14ac:dyDescent="0.35">
      <c r="A1693" t="s">
        <v>7</v>
      </c>
      <c r="B1693" t="s">
        <v>594</v>
      </c>
      <c r="C1693">
        <v>1602</v>
      </c>
      <c r="D1693" t="s">
        <v>457</v>
      </c>
      <c r="E1693" t="s">
        <v>236</v>
      </c>
      <c r="F1693" t="s">
        <v>113</v>
      </c>
      <c r="G1693" t="s">
        <v>151</v>
      </c>
      <c r="H1693" t="s">
        <v>280</v>
      </c>
      <c r="I1693" t="s">
        <v>308</v>
      </c>
      <c r="J1693" t="s">
        <v>97</v>
      </c>
      <c r="K1693" t="s">
        <v>290</v>
      </c>
      <c r="L1693" t="s">
        <v>77</v>
      </c>
      <c r="M1693" t="s">
        <v>186</v>
      </c>
      <c r="N1693" t="s">
        <v>149</v>
      </c>
      <c r="O1693" t="s">
        <v>193</v>
      </c>
      <c r="P1693" t="s">
        <v>355</v>
      </c>
      <c r="Q1693" t="s">
        <v>107</v>
      </c>
      <c r="R1693" t="s">
        <v>71</v>
      </c>
      <c r="S1693" t="s">
        <v>107</v>
      </c>
      <c r="T1693" t="s">
        <v>76</v>
      </c>
      <c r="U1693" t="s">
        <v>77</v>
      </c>
      <c r="V1693" t="s">
        <v>106</v>
      </c>
      <c r="W1693" t="s">
        <v>137</v>
      </c>
      <c r="X1693" t="s">
        <v>65</v>
      </c>
      <c r="Y1693" t="s">
        <v>136</v>
      </c>
      <c r="Z1693" t="s">
        <v>107</v>
      </c>
      <c r="AA1693" t="s">
        <v>67</v>
      </c>
      <c r="AB1693" t="s">
        <v>76</v>
      </c>
      <c r="AC1693" t="s">
        <v>76</v>
      </c>
      <c r="AD1693" t="s">
        <v>73</v>
      </c>
      <c r="AE1693" t="s">
        <v>75</v>
      </c>
      <c r="AF1693" t="s">
        <v>94</v>
      </c>
      <c r="AG1693" t="s">
        <v>133</v>
      </c>
    </row>
    <row r="1694" spans="1:33" x14ac:dyDescent="0.35">
      <c r="A1694" t="s">
        <v>7</v>
      </c>
      <c r="B1694" t="s">
        <v>595</v>
      </c>
      <c r="C1694">
        <v>1644</v>
      </c>
      <c r="D1694" t="s">
        <v>659</v>
      </c>
      <c r="E1694" t="s">
        <v>95</v>
      </c>
      <c r="F1694" t="s">
        <v>257</v>
      </c>
      <c r="G1694" t="s">
        <v>175</v>
      </c>
      <c r="H1694" t="s">
        <v>386</v>
      </c>
      <c r="I1694" t="s">
        <v>426</v>
      </c>
      <c r="J1694" t="s">
        <v>92</v>
      </c>
      <c r="K1694" t="s">
        <v>206</v>
      </c>
      <c r="L1694" t="s">
        <v>75</v>
      </c>
      <c r="M1694" t="s">
        <v>149</v>
      </c>
      <c r="N1694" t="s">
        <v>57</v>
      </c>
      <c r="O1694" t="s">
        <v>355</v>
      </c>
      <c r="P1694" t="s">
        <v>204</v>
      </c>
      <c r="Q1694" t="s">
        <v>77</v>
      </c>
      <c r="R1694" t="s">
        <v>105</v>
      </c>
      <c r="S1694" t="s">
        <v>106</v>
      </c>
      <c r="T1694" t="s">
        <v>79</v>
      </c>
      <c r="U1694" t="s">
        <v>77</v>
      </c>
      <c r="V1694" t="s">
        <v>94</v>
      </c>
      <c r="W1694" t="s">
        <v>65</v>
      </c>
      <c r="X1694" t="s">
        <v>108</v>
      </c>
      <c r="Y1694" t="s">
        <v>61</v>
      </c>
      <c r="Z1694" t="s">
        <v>77</v>
      </c>
      <c r="AA1694" t="s">
        <v>163</v>
      </c>
      <c r="AB1694" t="s">
        <v>107</v>
      </c>
      <c r="AC1694" t="s">
        <v>76</v>
      </c>
      <c r="AD1694" t="s">
        <v>77</v>
      </c>
      <c r="AE1694" t="s">
        <v>94</v>
      </c>
      <c r="AF1694" t="s">
        <v>75</v>
      </c>
      <c r="AG1694" t="s">
        <v>198</v>
      </c>
    </row>
    <row r="1695" spans="1:33" x14ac:dyDescent="0.35">
      <c r="A1695" t="s">
        <v>241</v>
      </c>
      <c r="B1695" t="s">
        <v>594</v>
      </c>
      <c r="C1695">
        <v>6078</v>
      </c>
      <c r="D1695" t="s">
        <v>516</v>
      </c>
      <c r="E1695" t="s">
        <v>293</v>
      </c>
      <c r="F1695" t="s">
        <v>188</v>
      </c>
      <c r="G1695" t="s">
        <v>65</v>
      </c>
      <c r="H1695" t="s">
        <v>177</v>
      </c>
      <c r="I1695" t="s">
        <v>140</v>
      </c>
      <c r="J1695" t="s">
        <v>179</v>
      </c>
      <c r="K1695" t="s">
        <v>250</v>
      </c>
      <c r="L1695" t="s">
        <v>68</v>
      </c>
      <c r="M1695" t="s">
        <v>55</v>
      </c>
      <c r="N1695" t="s">
        <v>179</v>
      </c>
      <c r="O1695" t="s">
        <v>386</v>
      </c>
      <c r="P1695" t="s">
        <v>237</v>
      </c>
      <c r="Q1695" t="s">
        <v>107</v>
      </c>
      <c r="R1695" t="s">
        <v>68</v>
      </c>
      <c r="S1695" t="s">
        <v>76</v>
      </c>
      <c r="T1695" t="s">
        <v>73</v>
      </c>
      <c r="U1695" t="s">
        <v>77</v>
      </c>
      <c r="V1695" t="s">
        <v>79</v>
      </c>
      <c r="W1695" t="s">
        <v>161</v>
      </c>
      <c r="X1695" t="s">
        <v>62</v>
      </c>
      <c r="Y1695" t="s">
        <v>164</v>
      </c>
      <c r="Z1695" t="s">
        <v>73</v>
      </c>
      <c r="AA1695" t="s">
        <v>355</v>
      </c>
      <c r="AB1695" t="s">
        <v>107</v>
      </c>
      <c r="AC1695" t="s">
        <v>76</v>
      </c>
      <c r="AD1695" t="s">
        <v>107</v>
      </c>
      <c r="AE1695" t="s">
        <v>68</v>
      </c>
      <c r="AF1695" t="s">
        <v>94</v>
      </c>
      <c r="AG1695" t="s">
        <v>108</v>
      </c>
    </row>
    <row r="1696" spans="1:33" x14ac:dyDescent="0.35">
      <c r="A1696" t="s">
        <v>241</v>
      </c>
      <c r="B1696" t="s">
        <v>595</v>
      </c>
      <c r="C1696">
        <v>7371</v>
      </c>
      <c r="D1696" t="s">
        <v>360</v>
      </c>
      <c r="E1696" t="s">
        <v>286</v>
      </c>
      <c r="F1696" t="s">
        <v>116</v>
      </c>
      <c r="G1696" t="s">
        <v>74</v>
      </c>
      <c r="H1696" t="s">
        <v>280</v>
      </c>
      <c r="I1696" t="s">
        <v>344</v>
      </c>
      <c r="J1696" t="s">
        <v>264</v>
      </c>
      <c r="K1696" t="s">
        <v>182</v>
      </c>
      <c r="L1696" t="s">
        <v>105</v>
      </c>
      <c r="M1696" t="s">
        <v>151</v>
      </c>
      <c r="N1696" t="s">
        <v>163</v>
      </c>
      <c r="O1696" t="s">
        <v>194</v>
      </c>
      <c r="P1696" t="s">
        <v>67</v>
      </c>
      <c r="Q1696" t="s">
        <v>73</v>
      </c>
      <c r="R1696" t="s">
        <v>75</v>
      </c>
      <c r="S1696" t="s">
        <v>107</v>
      </c>
      <c r="T1696" t="s">
        <v>77</v>
      </c>
      <c r="U1696" t="s">
        <v>106</v>
      </c>
      <c r="V1696" t="s">
        <v>105</v>
      </c>
      <c r="W1696" t="s">
        <v>97</v>
      </c>
      <c r="X1696" t="s">
        <v>151</v>
      </c>
      <c r="Y1696" t="s">
        <v>226</v>
      </c>
      <c r="Z1696" t="s">
        <v>71</v>
      </c>
      <c r="AA1696" t="s">
        <v>264</v>
      </c>
      <c r="AB1696" t="s">
        <v>73</v>
      </c>
      <c r="AC1696" t="s">
        <v>76</v>
      </c>
      <c r="AD1696" t="s">
        <v>107</v>
      </c>
      <c r="AE1696" t="s">
        <v>77</v>
      </c>
      <c r="AF1696" t="s">
        <v>75</v>
      </c>
      <c r="AG1696" t="s">
        <v>62</v>
      </c>
    </row>
    <row r="1698" spans="1:32" x14ac:dyDescent="0.35">
      <c r="A1698" t="s">
        <v>1063</v>
      </c>
    </row>
    <row r="1699" spans="1:32" x14ac:dyDescent="0.35">
      <c r="A1699" t="s">
        <v>14</v>
      </c>
      <c r="B1699" t="s">
        <v>2</v>
      </c>
      <c r="C1699" t="s">
        <v>51</v>
      </c>
      <c r="D1699" t="s">
        <v>1029</v>
      </c>
      <c r="E1699" t="s">
        <v>1030</v>
      </c>
      <c r="F1699" t="s">
        <v>1031</v>
      </c>
      <c r="G1699" t="s">
        <v>1032</v>
      </c>
      <c r="H1699" t="s">
        <v>1033</v>
      </c>
      <c r="I1699" t="s">
        <v>1034</v>
      </c>
      <c r="J1699" t="s">
        <v>1035</v>
      </c>
      <c r="K1699" t="s">
        <v>1036</v>
      </c>
      <c r="L1699" t="s">
        <v>1037</v>
      </c>
      <c r="M1699" t="s">
        <v>1038</v>
      </c>
      <c r="N1699" t="s">
        <v>1039</v>
      </c>
      <c r="O1699" t="s">
        <v>1040</v>
      </c>
      <c r="P1699" t="s">
        <v>1041</v>
      </c>
      <c r="Q1699" t="s">
        <v>1042</v>
      </c>
      <c r="R1699" t="s">
        <v>1043</v>
      </c>
      <c r="S1699" t="s">
        <v>1044</v>
      </c>
      <c r="T1699" t="s">
        <v>1045</v>
      </c>
      <c r="U1699" t="s">
        <v>1046</v>
      </c>
      <c r="V1699" t="s">
        <v>1047</v>
      </c>
      <c r="W1699" t="s">
        <v>1048</v>
      </c>
      <c r="X1699" t="s">
        <v>1049</v>
      </c>
      <c r="Y1699" t="s">
        <v>1050</v>
      </c>
      <c r="Z1699" t="s">
        <v>1051</v>
      </c>
      <c r="AA1699" t="s">
        <v>1052</v>
      </c>
      <c r="AB1699" t="s">
        <v>1053</v>
      </c>
      <c r="AC1699" t="s">
        <v>1054</v>
      </c>
      <c r="AD1699" t="s">
        <v>1055</v>
      </c>
      <c r="AE1699" t="s">
        <v>48</v>
      </c>
      <c r="AF1699" t="s">
        <v>50</v>
      </c>
    </row>
    <row r="1700" spans="1:32" x14ac:dyDescent="0.35">
      <c r="A1700" t="s">
        <v>3</v>
      </c>
      <c r="B1700">
        <v>2029</v>
      </c>
      <c r="C1700" t="s">
        <v>402</v>
      </c>
      <c r="D1700" t="s">
        <v>260</v>
      </c>
      <c r="E1700" t="s">
        <v>286</v>
      </c>
      <c r="F1700" t="s">
        <v>244</v>
      </c>
      <c r="G1700" t="s">
        <v>217</v>
      </c>
      <c r="H1700" t="s">
        <v>302</v>
      </c>
      <c r="I1700" t="s">
        <v>355</v>
      </c>
      <c r="J1700" t="s">
        <v>367</v>
      </c>
      <c r="K1700" t="s">
        <v>79</v>
      </c>
      <c r="L1700" t="s">
        <v>173</v>
      </c>
      <c r="M1700" t="s">
        <v>173</v>
      </c>
      <c r="N1700" t="s">
        <v>239</v>
      </c>
      <c r="O1700" t="s">
        <v>221</v>
      </c>
      <c r="P1700" t="s">
        <v>107</v>
      </c>
      <c r="Q1700" t="s">
        <v>150</v>
      </c>
      <c r="R1700" t="s">
        <v>107</v>
      </c>
      <c r="S1700" t="s">
        <v>106</v>
      </c>
      <c r="T1700" t="s">
        <v>77</v>
      </c>
      <c r="U1700" t="s">
        <v>71</v>
      </c>
      <c r="V1700" t="s">
        <v>96</v>
      </c>
      <c r="W1700" t="s">
        <v>86</v>
      </c>
      <c r="X1700" t="s">
        <v>213</v>
      </c>
      <c r="Y1700" t="s">
        <v>71</v>
      </c>
      <c r="Z1700" t="s">
        <v>249</v>
      </c>
      <c r="AA1700" t="s">
        <v>107</v>
      </c>
      <c r="AB1700" t="s">
        <v>107</v>
      </c>
      <c r="AC1700" t="s">
        <v>107</v>
      </c>
      <c r="AD1700" t="s">
        <v>106</v>
      </c>
      <c r="AE1700" t="s">
        <v>71</v>
      </c>
      <c r="AF1700" t="s">
        <v>86</v>
      </c>
    </row>
    <row r="1701" spans="1:32" x14ac:dyDescent="0.35">
      <c r="A1701" t="s">
        <v>4</v>
      </c>
      <c r="B1701">
        <v>3276</v>
      </c>
      <c r="C1701" t="s">
        <v>463</v>
      </c>
      <c r="D1701" t="s">
        <v>209</v>
      </c>
      <c r="E1701" t="s">
        <v>177</v>
      </c>
      <c r="F1701" t="s">
        <v>151</v>
      </c>
      <c r="G1701" t="s">
        <v>208</v>
      </c>
      <c r="H1701" t="s">
        <v>203</v>
      </c>
      <c r="I1701" t="s">
        <v>104</v>
      </c>
      <c r="J1701" t="s">
        <v>378</v>
      </c>
      <c r="K1701" t="s">
        <v>94</v>
      </c>
      <c r="L1701" t="s">
        <v>186</v>
      </c>
      <c r="M1701" t="s">
        <v>179</v>
      </c>
      <c r="N1701" t="s">
        <v>119</v>
      </c>
      <c r="O1701" t="s">
        <v>53</v>
      </c>
      <c r="P1701" t="s">
        <v>73</v>
      </c>
      <c r="Q1701" t="s">
        <v>71</v>
      </c>
      <c r="R1701" t="s">
        <v>76</v>
      </c>
      <c r="S1701" t="s">
        <v>79</v>
      </c>
      <c r="T1701" t="s">
        <v>107</v>
      </c>
      <c r="U1701" t="s">
        <v>94</v>
      </c>
      <c r="V1701" t="s">
        <v>264</v>
      </c>
      <c r="W1701" t="s">
        <v>86</v>
      </c>
      <c r="X1701" t="s">
        <v>116</v>
      </c>
      <c r="Y1701" t="s">
        <v>68</v>
      </c>
      <c r="Z1701" t="s">
        <v>237</v>
      </c>
      <c r="AA1701" t="s">
        <v>73</v>
      </c>
      <c r="AB1701" t="s">
        <v>76</v>
      </c>
      <c r="AC1701" t="s">
        <v>76</v>
      </c>
      <c r="AD1701" t="s">
        <v>68</v>
      </c>
      <c r="AE1701" t="s">
        <v>81</v>
      </c>
      <c r="AF1701" t="s">
        <v>179</v>
      </c>
    </row>
    <row r="1702" spans="1:32" x14ac:dyDescent="0.35">
      <c r="A1702" t="s">
        <v>5</v>
      </c>
      <c r="B1702">
        <v>3466</v>
      </c>
      <c r="C1702" t="s">
        <v>823</v>
      </c>
      <c r="D1702" t="s">
        <v>249</v>
      </c>
      <c r="E1702" t="s">
        <v>134</v>
      </c>
      <c r="F1702" t="s">
        <v>74</v>
      </c>
      <c r="G1702" t="s">
        <v>70</v>
      </c>
      <c r="H1702" t="s">
        <v>230</v>
      </c>
      <c r="I1702" t="s">
        <v>70</v>
      </c>
      <c r="J1702" t="s">
        <v>294</v>
      </c>
      <c r="K1702" t="s">
        <v>81</v>
      </c>
      <c r="L1702" t="s">
        <v>186</v>
      </c>
      <c r="M1702" t="s">
        <v>109</v>
      </c>
      <c r="N1702" t="s">
        <v>70</v>
      </c>
      <c r="O1702" t="s">
        <v>204</v>
      </c>
      <c r="P1702" t="s">
        <v>107</v>
      </c>
      <c r="Q1702" t="s">
        <v>71</v>
      </c>
      <c r="R1702" t="s">
        <v>76</v>
      </c>
      <c r="S1702" t="s">
        <v>77</v>
      </c>
      <c r="T1702" t="s">
        <v>106</v>
      </c>
      <c r="U1702" t="s">
        <v>105</v>
      </c>
      <c r="V1702" t="s">
        <v>161</v>
      </c>
      <c r="W1702" t="s">
        <v>72</v>
      </c>
      <c r="X1702" t="s">
        <v>176</v>
      </c>
      <c r="Y1702" t="s">
        <v>79</v>
      </c>
      <c r="Z1702" t="s">
        <v>221</v>
      </c>
      <c r="AA1702" t="s">
        <v>107</v>
      </c>
      <c r="AB1702" t="s">
        <v>76</v>
      </c>
      <c r="AC1702" t="s">
        <v>107</v>
      </c>
      <c r="AD1702" t="s">
        <v>76</v>
      </c>
      <c r="AE1702" t="s">
        <v>77</v>
      </c>
      <c r="AF1702" t="s">
        <v>57</v>
      </c>
    </row>
    <row r="1703" spans="1:32" x14ac:dyDescent="0.35">
      <c r="A1703" t="s">
        <v>6</v>
      </c>
      <c r="B1703">
        <v>1432</v>
      </c>
      <c r="C1703" t="s">
        <v>111</v>
      </c>
      <c r="D1703" t="s">
        <v>181</v>
      </c>
      <c r="E1703" t="s">
        <v>239</v>
      </c>
      <c r="F1703" t="s">
        <v>77</v>
      </c>
      <c r="G1703" t="s">
        <v>240</v>
      </c>
      <c r="H1703" t="s">
        <v>127</v>
      </c>
      <c r="I1703" t="s">
        <v>211</v>
      </c>
      <c r="J1703" t="s">
        <v>127</v>
      </c>
      <c r="K1703" t="s">
        <v>55</v>
      </c>
      <c r="L1703" t="s">
        <v>74</v>
      </c>
      <c r="M1703" t="s">
        <v>314</v>
      </c>
      <c r="N1703" t="s">
        <v>161</v>
      </c>
      <c r="O1703" t="s">
        <v>280</v>
      </c>
      <c r="P1703" t="s">
        <v>107</v>
      </c>
      <c r="Q1703" t="s">
        <v>94</v>
      </c>
      <c r="R1703" t="s">
        <v>73</v>
      </c>
      <c r="S1703" t="s">
        <v>73</v>
      </c>
      <c r="T1703" t="s">
        <v>77</v>
      </c>
      <c r="U1703" t="s">
        <v>63</v>
      </c>
      <c r="V1703" t="s">
        <v>114</v>
      </c>
      <c r="W1703" t="s">
        <v>173</v>
      </c>
      <c r="X1703" t="s">
        <v>213</v>
      </c>
      <c r="Y1703" t="s">
        <v>78</v>
      </c>
      <c r="Z1703" t="s">
        <v>217</v>
      </c>
      <c r="AA1703" t="s">
        <v>79</v>
      </c>
      <c r="AB1703" t="s">
        <v>76</v>
      </c>
      <c r="AC1703" t="s">
        <v>76</v>
      </c>
      <c r="AD1703" t="s">
        <v>106</v>
      </c>
      <c r="AE1703" t="s">
        <v>72</v>
      </c>
      <c r="AF1703" t="s">
        <v>96</v>
      </c>
    </row>
    <row r="1704" spans="1:32" x14ac:dyDescent="0.35">
      <c r="A1704" t="s">
        <v>7</v>
      </c>
      <c r="B1704">
        <v>3246</v>
      </c>
      <c r="C1704" t="s">
        <v>517</v>
      </c>
      <c r="D1704" t="s">
        <v>192</v>
      </c>
      <c r="E1704" t="s">
        <v>95</v>
      </c>
      <c r="F1704" t="s">
        <v>62</v>
      </c>
      <c r="G1704" t="s">
        <v>278</v>
      </c>
      <c r="H1704" t="s">
        <v>127</v>
      </c>
      <c r="I1704" t="s">
        <v>204</v>
      </c>
      <c r="J1704" t="s">
        <v>202</v>
      </c>
      <c r="K1704" t="s">
        <v>71</v>
      </c>
      <c r="L1704" t="s">
        <v>198</v>
      </c>
      <c r="M1704" t="s">
        <v>179</v>
      </c>
      <c r="N1704" t="s">
        <v>132</v>
      </c>
      <c r="O1704" t="s">
        <v>89</v>
      </c>
      <c r="P1704" t="s">
        <v>106</v>
      </c>
      <c r="Q1704" t="s">
        <v>94</v>
      </c>
      <c r="R1704" t="s">
        <v>73</v>
      </c>
      <c r="S1704" t="s">
        <v>106</v>
      </c>
      <c r="T1704" t="s">
        <v>77</v>
      </c>
      <c r="U1704" t="s">
        <v>71</v>
      </c>
      <c r="V1704" t="s">
        <v>88</v>
      </c>
      <c r="W1704" t="s">
        <v>149</v>
      </c>
      <c r="X1704" t="s">
        <v>213</v>
      </c>
      <c r="Y1704" t="s">
        <v>106</v>
      </c>
      <c r="Z1704" t="s">
        <v>119</v>
      </c>
      <c r="AA1704" t="s">
        <v>76</v>
      </c>
      <c r="AB1704" t="s">
        <v>76</v>
      </c>
      <c r="AC1704" t="s">
        <v>106</v>
      </c>
      <c r="AD1704" t="s">
        <v>94</v>
      </c>
      <c r="AE1704" t="s">
        <v>75</v>
      </c>
      <c r="AF1704" t="s">
        <v>130</v>
      </c>
    </row>
    <row r="1705" spans="1:32" x14ac:dyDescent="0.35">
      <c r="A1705" t="s">
        <v>241</v>
      </c>
      <c r="B1705">
        <v>13449</v>
      </c>
      <c r="C1705" t="s">
        <v>169</v>
      </c>
      <c r="D1705" t="s">
        <v>231</v>
      </c>
      <c r="E1705" t="s">
        <v>11</v>
      </c>
      <c r="F1705" t="s">
        <v>133</v>
      </c>
      <c r="G1705" t="s">
        <v>99</v>
      </c>
      <c r="H1705" t="s">
        <v>409</v>
      </c>
      <c r="I1705" t="s">
        <v>221</v>
      </c>
      <c r="J1705" t="s">
        <v>242</v>
      </c>
      <c r="K1705" t="s">
        <v>94</v>
      </c>
      <c r="L1705" t="s">
        <v>142</v>
      </c>
      <c r="M1705" t="s">
        <v>88</v>
      </c>
      <c r="N1705" t="s">
        <v>314</v>
      </c>
      <c r="O1705" t="s">
        <v>56</v>
      </c>
      <c r="P1705" t="s">
        <v>73</v>
      </c>
      <c r="Q1705" t="s">
        <v>150</v>
      </c>
      <c r="R1705" t="s">
        <v>107</v>
      </c>
      <c r="S1705" t="s">
        <v>106</v>
      </c>
      <c r="T1705" t="s">
        <v>106</v>
      </c>
      <c r="U1705" t="s">
        <v>94</v>
      </c>
      <c r="V1705" t="s">
        <v>109</v>
      </c>
      <c r="W1705" t="s">
        <v>104</v>
      </c>
      <c r="X1705" t="s">
        <v>231</v>
      </c>
      <c r="Y1705" t="s">
        <v>79</v>
      </c>
      <c r="Z1705" t="s">
        <v>217</v>
      </c>
      <c r="AA1705" t="s">
        <v>107</v>
      </c>
      <c r="AB1705" t="s">
        <v>76</v>
      </c>
      <c r="AC1705" t="s">
        <v>107</v>
      </c>
      <c r="AD1705" t="s">
        <v>79</v>
      </c>
      <c r="AE1705" t="s">
        <v>75</v>
      </c>
      <c r="AF1705" t="s">
        <v>149</v>
      </c>
    </row>
    <row r="1707" spans="1:32" x14ac:dyDescent="0.35">
      <c r="A1707" t="s">
        <v>1064</v>
      </c>
    </row>
    <row r="1708" spans="1:32" x14ac:dyDescent="0.35">
      <c r="A1708" t="s">
        <v>14</v>
      </c>
      <c r="B1708" t="s">
        <v>15</v>
      </c>
      <c r="C1708" t="s">
        <v>2</v>
      </c>
      <c r="D1708" t="s">
        <v>1065</v>
      </c>
      <c r="E1708" t="s">
        <v>1066</v>
      </c>
      <c r="F1708" t="s">
        <v>1067</v>
      </c>
      <c r="G1708" t="s">
        <v>1068</v>
      </c>
      <c r="H1708" t="s">
        <v>1069</v>
      </c>
      <c r="I1708" t="s">
        <v>1070</v>
      </c>
      <c r="J1708" t="s">
        <v>1071</v>
      </c>
      <c r="K1708" t="s">
        <v>1072</v>
      </c>
      <c r="L1708" t="s">
        <v>1073</v>
      </c>
      <c r="M1708" t="s">
        <v>1074</v>
      </c>
      <c r="N1708" t="s">
        <v>1075</v>
      </c>
      <c r="O1708" t="s">
        <v>1076</v>
      </c>
      <c r="P1708" t="s">
        <v>1077</v>
      </c>
      <c r="Q1708" t="s">
        <v>1078</v>
      </c>
      <c r="R1708" t="s">
        <v>1079</v>
      </c>
      <c r="S1708" t="s">
        <v>1080</v>
      </c>
      <c r="T1708" t="s">
        <v>1081</v>
      </c>
      <c r="U1708" t="s">
        <v>1082</v>
      </c>
      <c r="V1708" t="s">
        <v>1083</v>
      </c>
      <c r="W1708" t="s">
        <v>48</v>
      </c>
      <c r="X1708" t="s">
        <v>1084</v>
      </c>
    </row>
    <row r="1709" spans="1:32" x14ac:dyDescent="0.35">
      <c r="A1709" t="s">
        <v>3</v>
      </c>
      <c r="B1709" t="s">
        <v>52</v>
      </c>
      <c r="C1709">
        <v>445</v>
      </c>
      <c r="D1709" t="s">
        <v>470</v>
      </c>
      <c r="E1709" t="s">
        <v>255</v>
      </c>
      <c r="F1709" t="s">
        <v>210</v>
      </c>
      <c r="G1709" t="s">
        <v>659</v>
      </c>
      <c r="H1709" t="s">
        <v>240</v>
      </c>
      <c r="I1709" t="s">
        <v>107</v>
      </c>
      <c r="J1709" t="s">
        <v>108</v>
      </c>
      <c r="K1709" t="s">
        <v>179</v>
      </c>
      <c r="L1709" t="s">
        <v>76</v>
      </c>
      <c r="M1709" t="s">
        <v>150</v>
      </c>
      <c r="N1709" t="s">
        <v>78</v>
      </c>
      <c r="O1709" t="s">
        <v>198</v>
      </c>
      <c r="P1709" t="s">
        <v>76</v>
      </c>
      <c r="Q1709" t="s">
        <v>157</v>
      </c>
      <c r="R1709" t="s">
        <v>146</v>
      </c>
      <c r="S1709" t="s">
        <v>194</v>
      </c>
      <c r="T1709" t="s">
        <v>96</v>
      </c>
      <c r="U1709" t="s">
        <v>55</v>
      </c>
      <c r="V1709" t="s">
        <v>73</v>
      </c>
      <c r="W1709" t="s">
        <v>71</v>
      </c>
      <c r="X1709" t="s">
        <v>344</v>
      </c>
    </row>
    <row r="1710" spans="1:32" x14ac:dyDescent="0.35">
      <c r="A1710" t="s">
        <v>3</v>
      </c>
      <c r="B1710" t="s">
        <v>83</v>
      </c>
      <c r="C1710">
        <v>1443</v>
      </c>
      <c r="D1710" t="s">
        <v>337</v>
      </c>
      <c r="E1710" t="s">
        <v>182</v>
      </c>
      <c r="F1710" t="s">
        <v>326</v>
      </c>
      <c r="G1710" t="s">
        <v>383</v>
      </c>
      <c r="H1710" t="s">
        <v>56</v>
      </c>
      <c r="I1710" t="s">
        <v>75</v>
      </c>
      <c r="J1710" t="s">
        <v>237</v>
      </c>
      <c r="K1710" t="s">
        <v>307</v>
      </c>
      <c r="L1710" t="s">
        <v>73</v>
      </c>
      <c r="M1710" t="s">
        <v>79</v>
      </c>
      <c r="N1710" t="s">
        <v>80</v>
      </c>
      <c r="O1710" t="s">
        <v>151</v>
      </c>
      <c r="P1710" t="s">
        <v>73</v>
      </c>
      <c r="Q1710" t="s">
        <v>112</v>
      </c>
      <c r="R1710" t="s">
        <v>309</v>
      </c>
      <c r="S1710" t="s">
        <v>163</v>
      </c>
      <c r="T1710" t="s">
        <v>175</v>
      </c>
      <c r="U1710" t="s">
        <v>100</v>
      </c>
      <c r="V1710" t="s">
        <v>68</v>
      </c>
      <c r="W1710" t="s">
        <v>105</v>
      </c>
      <c r="X1710" t="s">
        <v>291</v>
      </c>
    </row>
    <row r="1711" spans="1:32" x14ac:dyDescent="0.35">
      <c r="A1711" t="s">
        <v>3</v>
      </c>
      <c r="B1711" t="s">
        <v>50</v>
      </c>
      <c r="C1711">
        <v>141</v>
      </c>
      <c r="D1711" t="s">
        <v>118</v>
      </c>
      <c r="E1711" t="s">
        <v>367</v>
      </c>
      <c r="F1711" t="s">
        <v>56</v>
      </c>
      <c r="G1711" t="s">
        <v>420</v>
      </c>
      <c r="H1711" t="s">
        <v>455</v>
      </c>
      <c r="I1711" t="s">
        <v>62</v>
      </c>
      <c r="J1711" t="s">
        <v>502</v>
      </c>
      <c r="K1711" t="s">
        <v>306</v>
      </c>
      <c r="L1711" t="s">
        <v>77</v>
      </c>
      <c r="M1711" t="s">
        <v>100</v>
      </c>
      <c r="N1711" t="s">
        <v>280</v>
      </c>
      <c r="O1711" t="s">
        <v>78</v>
      </c>
      <c r="P1711" t="s">
        <v>77</v>
      </c>
      <c r="Q1711" t="s">
        <v>67</v>
      </c>
      <c r="R1711" t="s">
        <v>121</v>
      </c>
      <c r="S1711" t="s">
        <v>89</v>
      </c>
      <c r="T1711" t="s">
        <v>173</v>
      </c>
      <c r="U1711" t="s">
        <v>103</v>
      </c>
      <c r="V1711" t="s">
        <v>63</v>
      </c>
      <c r="W1711" t="s">
        <v>138</v>
      </c>
      <c r="X1711" t="s">
        <v>95</v>
      </c>
    </row>
    <row r="1712" spans="1:32" x14ac:dyDescent="0.35">
      <c r="A1712" t="s">
        <v>4</v>
      </c>
      <c r="B1712" t="s">
        <v>52</v>
      </c>
      <c r="C1712">
        <v>841</v>
      </c>
      <c r="D1712" t="s">
        <v>426</v>
      </c>
      <c r="E1712" t="s">
        <v>145</v>
      </c>
      <c r="F1712" t="s">
        <v>255</v>
      </c>
      <c r="G1712" t="s">
        <v>746</v>
      </c>
      <c r="H1712" t="s">
        <v>430</v>
      </c>
      <c r="I1712" t="s">
        <v>78</v>
      </c>
      <c r="J1712" t="s">
        <v>92</v>
      </c>
      <c r="K1712" t="s">
        <v>95</v>
      </c>
      <c r="L1712" t="s">
        <v>107</v>
      </c>
      <c r="M1712" t="s">
        <v>71</v>
      </c>
      <c r="N1712" t="s">
        <v>68</v>
      </c>
      <c r="O1712" t="s">
        <v>76</v>
      </c>
      <c r="P1712" t="s">
        <v>76</v>
      </c>
      <c r="Q1712" t="s">
        <v>150</v>
      </c>
      <c r="R1712" t="s">
        <v>73</v>
      </c>
      <c r="S1712" t="s">
        <v>78</v>
      </c>
      <c r="T1712" t="s">
        <v>106</v>
      </c>
      <c r="U1712" t="s">
        <v>150</v>
      </c>
      <c r="V1712" t="s">
        <v>76</v>
      </c>
      <c r="W1712" t="s">
        <v>198</v>
      </c>
      <c r="X1712" t="s">
        <v>162</v>
      </c>
    </row>
    <row r="1713" spans="1:24" x14ac:dyDescent="0.35">
      <c r="A1713" t="s">
        <v>4</v>
      </c>
      <c r="B1713" t="s">
        <v>83</v>
      </c>
      <c r="C1713">
        <v>2175</v>
      </c>
      <c r="D1713" t="s">
        <v>347</v>
      </c>
      <c r="E1713" t="s">
        <v>102</v>
      </c>
      <c r="F1713" t="s">
        <v>134</v>
      </c>
      <c r="G1713" t="s">
        <v>552</v>
      </c>
      <c r="H1713" t="s">
        <v>372</v>
      </c>
      <c r="I1713" t="s">
        <v>109</v>
      </c>
      <c r="J1713" t="s">
        <v>352</v>
      </c>
      <c r="K1713" t="s">
        <v>192</v>
      </c>
      <c r="L1713" t="s">
        <v>73</v>
      </c>
      <c r="M1713" t="s">
        <v>94</v>
      </c>
      <c r="N1713" t="s">
        <v>86</v>
      </c>
      <c r="O1713" t="s">
        <v>73</v>
      </c>
      <c r="P1713" t="s">
        <v>76</v>
      </c>
      <c r="Q1713" t="s">
        <v>80</v>
      </c>
      <c r="R1713" t="s">
        <v>73</v>
      </c>
      <c r="S1713" t="s">
        <v>77</v>
      </c>
      <c r="T1713" t="s">
        <v>77</v>
      </c>
      <c r="U1713" t="s">
        <v>151</v>
      </c>
      <c r="V1713" t="s">
        <v>107</v>
      </c>
      <c r="W1713" t="s">
        <v>149</v>
      </c>
      <c r="X1713" t="s">
        <v>174</v>
      </c>
    </row>
    <row r="1714" spans="1:24" x14ac:dyDescent="0.35">
      <c r="A1714" t="s">
        <v>4</v>
      </c>
      <c r="B1714" t="s">
        <v>50</v>
      </c>
      <c r="C1714">
        <v>260</v>
      </c>
      <c r="D1714" t="s">
        <v>220</v>
      </c>
      <c r="E1714" t="s">
        <v>269</v>
      </c>
      <c r="F1714" t="s">
        <v>12</v>
      </c>
      <c r="G1714" t="s">
        <v>215</v>
      </c>
      <c r="H1714" t="s">
        <v>239</v>
      </c>
      <c r="I1714" t="s">
        <v>96</v>
      </c>
      <c r="J1714" t="s">
        <v>11</v>
      </c>
      <c r="K1714" t="s">
        <v>320</v>
      </c>
      <c r="L1714" t="s">
        <v>107</v>
      </c>
      <c r="M1714" t="s">
        <v>150</v>
      </c>
      <c r="N1714" t="s">
        <v>133</v>
      </c>
      <c r="O1714" t="s">
        <v>76</v>
      </c>
      <c r="P1714" t="s">
        <v>76</v>
      </c>
      <c r="Q1714" t="s">
        <v>93</v>
      </c>
      <c r="R1714" t="s">
        <v>73</v>
      </c>
      <c r="S1714" t="s">
        <v>73</v>
      </c>
      <c r="T1714" t="s">
        <v>107</v>
      </c>
      <c r="U1714" t="s">
        <v>107</v>
      </c>
      <c r="V1714" t="s">
        <v>76</v>
      </c>
      <c r="W1714" t="s">
        <v>142</v>
      </c>
      <c r="X1714" t="s">
        <v>249</v>
      </c>
    </row>
    <row r="1715" spans="1:24" x14ac:dyDescent="0.35">
      <c r="A1715" t="s">
        <v>5</v>
      </c>
      <c r="B1715" t="s">
        <v>52</v>
      </c>
      <c r="C1715">
        <v>965</v>
      </c>
      <c r="D1715" t="s">
        <v>190</v>
      </c>
      <c r="E1715" t="s">
        <v>129</v>
      </c>
      <c r="F1715" t="s">
        <v>458</v>
      </c>
      <c r="G1715" t="s">
        <v>680</v>
      </c>
      <c r="H1715" t="s">
        <v>249</v>
      </c>
      <c r="I1715" t="s">
        <v>186</v>
      </c>
      <c r="J1715" t="s">
        <v>137</v>
      </c>
      <c r="K1715" t="s">
        <v>97</v>
      </c>
      <c r="L1715" t="s">
        <v>73</v>
      </c>
      <c r="M1715" t="s">
        <v>73</v>
      </c>
      <c r="N1715" t="s">
        <v>70</v>
      </c>
      <c r="O1715" t="s">
        <v>76</v>
      </c>
      <c r="P1715" t="s">
        <v>76</v>
      </c>
      <c r="Q1715" t="s">
        <v>102</v>
      </c>
      <c r="R1715" t="s">
        <v>100</v>
      </c>
      <c r="S1715" t="s">
        <v>65</v>
      </c>
      <c r="T1715" t="s">
        <v>84</v>
      </c>
      <c r="U1715" t="s">
        <v>76</v>
      </c>
      <c r="V1715" t="s">
        <v>73</v>
      </c>
      <c r="W1715" t="s">
        <v>63</v>
      </c>
      <c r="X1715" t="s">
        <v>231</v>
      </c>
    </row>
    <row r="1716" spans="1:24" x14ac:dyDescent="0.35">
      <c r="A1716" t="s">
        <v>5</v>
      </c>
      <c r="B1716" t="s">
        <v>83</v>
      </c>
      <c r="C1716">
        <v>2264</v>
      </c>
      <c r="D1716" t="s">
        <v>498</v>
      </c>
      <c r="E1716" t="s">
        <v>386</v>
      </c>
      <c r="F1716" t="s">
        <v>209</v>
      </c>
      <c r="G1716" t="s">
        <v>324</v>
      </c>
      <c r="H1716" t="s">
        <v>57</v>
      </c>
      <c r="I1716" t="s">
        <v>186</v>
      </c>
      <c r="J1716" t="s">
        <v>181</v>
      </c>
      <c r="K1716" t="s">
        <v>442</v>
      </c>
      <c r="L1716" t="s">
        <v>71</v>
      </c>
      <c r="M1716" t="s">
        <v>78</v>
      </c>
      <c r="N1716" t="s">
        <v>179</v>
      </c>
      <c r="O1716" t="s">
        <v>79</v>
      </c>
      <c r="P1716" t="s">
        <v>107</v>
      </c>
      <c r="Q1716" t="s">
        <v>122</v>
      </c>
      <c r="R1716" t="s">
        <v>100</v>
      </c>
      <c r="S1716" t="s">
        <v>72</v>
      </c>
      <c r="T1716" t="s">
        <v>74</v>
      </c>
      <c r="U1716" t="s">
        <v>71</v>
      </c>
      <c r="V1716" t="s">
        <v>107</v>
      </c>
      <c r="W1716" t="s">
        <v>71</v>
      </c>
      <c r="X1716" t="s">
        <v>374</v>
      </c>
    </row>
    <row r="1717" spans="1:24" x14ac:dyDescent="0.35">
      <c r="A1717" t="s">
        <v>5</v>
      </c>
      <c r="B1717" t="s">
        <v>50</v>
      </c>
      <c r="C1717">
        <v>237</v>
      </c>
      <c r="D1717" t="s">
        <v>298</v>
      </c>
      <c r="E1717" t="s">
        <v>426</v>
      </c>
      <c r="F1717" t="s">
        <v>92</v>
      </c>
      <c r="G1717" t="s">
        <v>849</v>
      </c>
      <c r="H1717" t="s">
        <v>188</v>
      </c>
      <c r="I1717" t="s">
        <v>75</v>
      </c>
      <c r="J1717" t="s">
        <v>293</v>
      </c>
      <c r="K1717" t="s">
        <v>428</v>
      </c>
      <c r="L1717" t="s">
        <v>78</v>
      </c>
      <c r="M1717" t="s">
        <v>151</v>
      </c>
      <c r="N1717" t="s">
        <v>61</v>
      </c>
      <c r="O1717" t="s">
        <v>79</v>
      </c>
      <c r="P1717" t="s">
        <v>79</v>
      </c>
      <c r="Q1717" t="s">
        <v>186</v>
      </c>
      <c r="R1717" t="s">
        <v>151</v>
      </c>
      <c r="S1717" t="s">
        <v>70</v>
      </c>
      <c r="T1717" t="s">
        <v>55</v>
      </c>
      <c r="U1717" t="s">
        <v>105</v>
      </c>
      <c r="V1717" t="s">
        <v>76</v>
      </c>
      <c r="W1717" t="s">
        <v>77</v>
      </c>
      <c r="X1717" t="s">
        <v>193</v>
      </c>
    </row>
    <row r="1718" spans="1:24" x14ac:dyDescent="0.35">
      <c r="A1718" t="s">
        <v>6</v>
      </c>
      <c r="B1718" t="s">
        <v>52</v>
      </c>
      <c r="C1718">
        <v>377</v>
      </c>
      <c r="D1718" t="s">
        <v>448</v>
      </c>
      <c r="E1718" t="s">
        <v>182</v>
      </c>
      <c r="F1718" t="s">
        <v>118</v>
      </c>
      <c r="G1718" t="s">
        <v>546</v>
      </c>
      <c r="H1718" t="s">
        <v>293</v>
      </c>
      <c r="I1718" t="s">
        <v>81</v>
      </c>
      <c r="J1718" t="s">
        <v>217</v>
      </c>
      <c r="K1718" t="s">
        <v>229</v>
      </c>
      <c r="L1718" t="s">
        <v>79</v>
      </c>
      <c r="M1718" t="s">
        <v>81</v>
      </c>
      <c r="N1718" t="s">
        <v>105</v>
      </c>
      <c r="O1718" t="s">
        <v>79</v>
      </c>
      <c r="P1718" t="s">
        <v>76</v>
      </c>
      <c r="Q1718" t="s">
        <v>72</v>
      </c>
      <c r="R1718" t="s">
        <v>79</v>
      </c>
      <c r="S1718" t="s">
        <v>75</v>
      </c>
      <c r="T1718" t="s">
        <v>76</v>
      </c>
      <c r="U1718" t="s">
        <v>106</v>
      </c>
      <c r="V1718" t="s">
        <v>76</v>
      </c>
      <c r="W1718" t="s">
        <v>78</v>
      </c>
      <c r="X1718" t="s">
        <v>299</v>
      </c>
    </row>
    <row r="1719" spans="1:24" x14ac:dyDescent="0.35">
      <c r="A1719" t="s">
        <v>6</v>
      </c>
      <c r="B1719" t="s">
        <v>83</v>
      </c>
      <c r="C1719">
        <v>937</v>
      </c>
      <c r="D1719" t="s">
        <v>381</v>
      </c>
      <c r="E1719" t="s">
        <v>238</v>
      </c>
      <c r="F1719" t="s">
        <v>58</v>
      </c>
      <c r="G1719" t="s">
        <v>248</v>
      </c>
      <c r="H1719" t="s">
        <v>89</v>
      </c>
      <c r="I1719" t="s">
        <v>133</v>
      </c>
      <c r="J1719" t="s">
        <v>218</v>
      </c>
      <c r="K1719" t="s">
        <v>236</v>
      </c>
      <c r="L1719" t="s">
        <v>68</v>
      </c>
      <c r="M1719" t="s">
        <v>63</v>
      </c>
      <c r="N1719" t="s">
        <v>133</v>
      </c>
      <c r="O1719" t="s">
        <v>77</v>
      </c>
      <c r="P1719" t="s">
        <v>77</v>
      </c>
      <c r="Q1719" t="s">
        <v>173</v>
      </c>
      <c r="R1719" t="s">
        <v>73</v>
      </c>
      <c r="S1719" t="s">
        <v>94</v>
      </c>
      <c r="T1719" t="s">
        <v>93</v>
      </c>
      <c r="U1719" t="s">
        <v>72</v>
      </c>
      <c r="V1719" t="s">
        <v>76</v>
      </c>
      <c r="W1719" t="s">
        <v>102</v>
      </c>
      <c r="X1719" t="s">
        <v>393</v>
      </c>
    </row>
    <row r="1720" spans="1:24" x14ac:dyDescent="0.35">
      <c r="A1720" t="s">
        <v>6</v>
      </c>
      <c r="B1720" t="s">
        <v>50</v>
      </c>
      <c r="C1720">
        <v>118</v>
      </c>
      <c r="D1720" t="s">
        <v>258</v>
      </c>
      <c r="E1720" t="s">
        <v>320</v>
      </c>
      <c r="F1720" t="s">
        <v>249</v>
      </c>
      <c r="G1720" t="s">
        <v>539</v>
      </c>
      <c r="H1720" t="s">
        <v>282</v>
      </c>
      <c r="I1720" t="s">
        <v>76</v>
      </c>
      <c r="J1720" t="s">
        <v>280</v>
      </c>
      <c r="K1720" t="s">
        <v>242</v>
      </c>
      <c r="L1720" t="s">
        <v>76</v>
      </c>
      <c r="M1720" t="s">
        <v>73</v>
      </c>
      <c r="N1720" t="s">
        <v>74</v>
      </c>
      <c r="O1720" t="s">
        <v>76</v>
      </c>
      <c r="P1720" t="s">
        <v>76</v>
      </c>
      <c r="Q1720" t="s">
        <v>76</v>
      </c>
      <c r="R1720" t="s">
        <v>76</v>
      </c>
      <c r="S1720" t="s">
        <v>81</v>
      </c>
      <c r="T1720" t="s">
        <v>107</v>
      </c>
      <c r="U1720" t="s">
        <v>76</v>
      </c>
      <c r="V1720" t="s">
        <v>76</v>
      </c>
      <c r="W1720" t="s">
        <v>88</v>
      </c>
      <c r="X1720" t="s">
        <v>445</v>
      </c>
    </row>
    <row r="1721" spans="1:24" x14ac:dyDescent="0.35">
      <c r="A1721" t="s">
        <v>7</v>
      </c>
      <c r="B1721" t="s">
        <v>52</v>
      </c>
      <c r="C1721">
        <v>792</v>
      </c>
      <c r="D1721" t="s">
        <v>624</v>
      </c>
      <c r="E1721" t="s">
        <v>302</v>
      </c>
      <c r="F1721" t="s">
        <v>334</v>
      </c>
      <c r="G1721" t="s">
        <v>597</v>
      </c>
      <c r="H1721" t="s">
        <v>89</v>
      </c>
      <c r="I1721" t="s">
        <v>94</v>
      </c>
      <c r="J1721" t="s">
        <v>151</v>
      </c>
      <c r="K1721" t="s">
        <v>185</v>
      </c>
      <c r="L1721" t="s">
        <v>107</v>
      </c>
      <c r="M1721" t="s">
        <v>79</v>
      </c>
      <c r="N1721" t="s">
        <v>93</v>
      </c>
      <c r="O1721" t="s">
        <v>142</v>
      </c>
      <c r="P1721" t="s">
        <v>76</v>
      </c>
      <c r="Q1721" t="s">
        <v>515</v>
      </c>
      <c r="R1721" t="s">
        <v>173</v>
      </c>
      <c r="S1721" t="s">
        <v>105</v>
      </c>
      <c r="T1721" t="s">
        <v>94</v>
      </c>
      <c r="U1721" t="s">
        <v>72</v>
      </c>
      <c r="V1721" t="s">
        <v>79</v>
      </c>
      <c r="W1721" t="s">
        <v>75</v>
      </c>
      <c r="X1721" t="s">
        <v>192</v>
      </c>
    </row>
    <row r="1722" spans="1:24" x14ac:dyDescent="0.35">
      <c r="A1722" t="s">
        <v>7</v>
      </c>
      <c r="B1722" t="s">
        <v>83</v>
      </c>
      <c r="C1722">
        <v>2106</v>
      </c>
      <c r="D1722" t="s">
        <v>523</v>
      </c>
      <c r="E1722" t="s">
        <v>330</v>
      </c>
      <c r="F1722" t="s">
        <v>206</v>
      </c>
      <c r="G1722" t="s">
        <v>374</v>
      </c>
      <c r="H1722" t="s">
        <v>132</v>
      </c>
      <c r="I1722" t="s">
        <v>84</v>
      </c>
      <c r="J1722" t="s">
        <v>342</v>
      </c>
      <c r="K1722" t="s">
        <v>199</v>
      </c>
      <c r="L1722" t="s">
        <v>77</v>
      </c>
      <c r="M1722" t="s">
        <v>55</v>
      </c>
      <c r="N1722" t="s">
        <v>137</v>
      </c>
      <c r="O1722" t="s">
        <v>142</v>
      </c>
      <c r="P1722" t="s">
        <v>76</v>
      </c>
      <c r="Q1722" t="s">
        <v>112</v>
      </c>
      <c r="R1722" t="s">
        <v>173</v>
      </c>
      <c r="S1722" t="s">
        <v>55</v>
      </c>
      <c r="T1722" t="s">
        <v>150</v>
      </c>
      <c r="U1722" t="s">
        <v>86</v>
      </c>
      <c r="V1722" t="s">
        <v>106</v>
      </c>
      <c r="W1722" t="s">
        <v>71</v>
      </c>
      <c r="X1722" t="s">
        <v>171</v>
      </c>
    </row>
    <row r="1723" spans="1:24" x14ac:dyDescent="0.35">
      <c r="A1723" t="s">
        <v>7</v>
      </c>
      <c r="B1723" t="s">
        <v>50</v>
      </c>
      <c r="C1723">
        <v>348</v>
      </c>
      <c r="D1723" t="s">
        <v>539</v>
      </c>
      <c r="E1723" t="s">
        <v>452</v>
      </c>
      <c r="F1723" t="s">
        <v>257</v>
      </c>
      <c r="G1723" t="s">
        <v>741</v>
      </c>
      <c r="H1723" t="s">
        <v>168</v>
      </c>
      <c r="I1723" t="s">
        <v>260</v>
      </c>
      <c r="J1723" t="s">
        <v>184</v>
      </c>
      <c r="K1723" t="s">
        <v>447</v>
      </c>
      <c r="L1723" t="s">
        <v>106</v>
      </c>
      <c r="M1723" t="s">
        <v>81</v>
      </c>
      <c r="N1723" t="s">
        <v>204</v>
      </c>
      <c r="O1723" t="s">
        <v>181</v>
      </c>
      <c r="P1723" t="s">
        <v>76</v>
      </c>
      <c r="Q1723" t="s">
        <v>255</v>
      </c>
      <c r="R1723" t="s">
        <v>146</v>
      </c>
      <c r="S1723" t="s">
        <v>119</v>
      </c>
      <c r="T1723" t="s">
        <v>97</v>
      </c>
      <c r="U1723" t="s">
        <v>88</v>
      </c>
      <c r="V1723" t="s">
        <v>76</v>
      </c>
      <c r="W1723" t="s">
        <v>105</v>
      </c>
      <c r="X1723" t="s">
        <v>205</v>
      </c>
    </row>
    <row r="1724" spans="1:24" x14ac:dyDescent="0.35">
      <c r="A1724" t="s">
        <v>241</v>
      </c>
      <c r="B1724" t="s">
        <v>52</v>
      </c>
      <c r="C1724">
        <v>3420</v>
      </c>
      <c r="D1724" t="s">
        <v>517</v>
      </c>
      <c r="E1724" t="s">
        <v>236</v>
      </c>
      <c r="F1724" t="s">
        <v>166</v>
      </c>
      <c r="G1724" t="s">
        <v>586</v>
      </c>
      <c r="H1724" t="s">
        <v>162</v>
      </c>
      <c r="I1724" t="s">
        <v>78</v>
      </c>
      <c r="J1724" t="s">
        <v>97</v>
      </c>
      <c r="K1724" t="s">
        <v>134</v>
      </c>
      <c r="L1724" t="s">
        <v>107</v>
      </c>
      <c r="M1724" t="s">
        <v>68</v>
      </c>
      <c r="N1724" t="s">
        <v>80</v>
      </c>
      <c r="O1724" t="s">
        <v>78</v>
      </c>
      <c r="P1724" t="s">
        <v>76</v>
      </c>
      <c r="Q1724" t="s">
        <v>161</v>
      </c>
      <c r="R1724" t="s">
        <v>142</v>
      </c>
      <c r="S1724" t="s">
        <v>55</v>
      </c>
      <c r="T1724" t="s">
        <v>80</v>
      </c>
      <c r="U1724" t="s">
        <v>94</v>
      </c>
      <c r="V1724" t="s">
        <v>73</v>
      </c>
      <c r="W1724" t="s">
        <v>72</v>
      </c>
      <c r="X1724" t="s">
        <v>69</v>
      </c>
    </row>
    <row r="1725" spans="1:24" x14ac:dyDescent="0.35">
      <c r="A1725" t="s">
        <v>241</v>
      </c>
      <c r="B1725" t="s">
        <v>83</v>
      </c>
      <c r="C1725">
        <v>8925</v>
      </c>
      <c r="D1725" t="s">
        <v>319</v>
      </c>
      <c r="E1725" t="s">
        <v>95</v>
      </c>
      <c r="F1725" t="s">
        <v>116</v>
      </c>
      <c r="G1725" t="s">
        <v>710</v>
      </c>
      <c r="H1725" t="s">
        <v>114</v>
      </c>
      <c r="I1725" t="s">
        <v>103</v>
      </c>
      <c r="J1725" t="s">
        <v>208</v>
      </c>
      <c r="K1725" t="s">
        <v>367</v>
      </c>
      <c r="L1725" t="s">
        <v>77</v>
      </c>
      <c r="M1725" t="s">
        <v>138</v>
      </c>
      <c r="N1725" t="s">
        <v>62</v>
      </c>
      <c r="O1725" t="s">
        <v>138</v>
      </c>
      <c r="P1725" t="s">
        <v>107</v>
      </c>
      <c r="Q1725" t="s">
        <v>221</v>
      </c>
      <c r="R1725" t="s">
        <v>130</v>
      </c>
      <c r="S1725" t="s">
        <v>186</v>
      </c>
      <c r="T1725" t="s">
        <v>80</v>
      </c>
      <c r="U1725" t="s">
        <v>55</v>
      </c>
      <c r="V1725" t="s">
        <v>73</v>
      </c>
      <c r="W1725" t="s">
        <v>80</v>
      </c>
      <c r="X1725" t="s">
        <v>502</v>
      </c>
    </row>
    <row r="1726" spans="1:24" x14ac:dyDescent="0.35">
      <c r="A1726" t="s">
        <v>241</v>
      </c>
      <c r="B1726" t="s">
        <v>50</v>
      </c>
      <c r="C1726">
        <v>1104</v>
      </c>
      <c r="D1726" t="s">
        <v>300</v>
      </c>
      <c r="E1726" t="s">
        <v>330</v>
      </c>
      <c r="F1726" t="s">
        <v>118</v>
      </c>
      <c r="G1726" t="s">
        <v>634</v>
      </c>
      <c r="H1726" t="s">
        <v>113</v>
      </c>
      <c r="I1726" t="s">
        <v>88</v>
      </c>
      <c r="J1726" t="s">
        <v>352</v>
      </c>
      <c r="K1726" t="s">
        <v>447</v>
      </c>
      <c r="L1726" t="s">
        <v>106</v>
      </c>
      <c r="M1726" t="s">
        <v>138</v>
      </c>
      <c r="N1726" t="s">
        <v>181</v>
      </c>
      <c r="O1726" t="s">
        <v>74</v>
      </c>
      <c r="P1726" t="s">
        <v>107</v>
      </c>
      <c r="Q1726" t="s">
        <v>180</v>
      </c>
      <c r="R1726" t="s">
        <v>179</v>
      </c>
      <c r="S1726" t="s">
        <v>179</v>
      </c>
      <c r="T1726" t="s">
        <v>151</v>
      </c>
      <c r="U1726" t="s">
        <v>93</v>
      </c>
      <c r="V1726" t="s">
        <v>73</v>
      </c>
      <c r="W1726" t="s">
        <v>80</v>
      </c>
      <c r="X1726" t="s">
        <v>218</v>
      </c>
    </row>
    <row r="1728" spans="1:24" x14ac:dyDescent="0.35">
      <c r="A1728" t="s">
        <v>1085</v>
      </c>
    </row>
    <row r="1729" spans="1:24" x14ac:dyDescent="0.35">
      <c r="A1729" t="s">
        <v>14</v>
      </c>
      <c r="B1729" t="s">
        <v>266</v>
      </c>
      <c r="C1729" t="s">
        <v>2</v>
      </c>
      <c r="D1729" t="s">
        <v>1065</v>
      </c>
      <c r="E1729" t="s">
        <v>1066</v>
      </c>
      <c r="F1729" t="s">
        <v>1067</v>
      </c>
      <c r="G1729" t="s">
        <v>1068</v>
      </c>
      <c r="H1729" t="s">
        <v>1069</v>
      </c>
      <c r="I1729" t="s">
        <v>1070</v>
      </c>
      <c r="J1729" t="s">
        <v>1071</v>
      </c>
      <c r="K1729" t="s">
        <v>1072</v>
      </c>
      <c r="L1729" t="s">
        <v>1073</v>
      </c>
      <c r="M1729" t="s">
        <v>1074</v>
      </c>
      <c r="N1729" t="s">
        <v>1075</v>
      </c>
      <c r="O1729" t="s">
        <v>1076</v>
      </c>
      <c r="P1729" t="s">
        <v>1077</v>
      </c>
      <c r="Q1729" t="s">
        <v>1078</v>
      </c>
      <c r="R1729" t="s">
        <v>1079</v>
      </c>
      <c r="S1729" t="s">
        <v>1080</v>
      </c>
      <c r="T1729" t="s">
        <v>1081</v>
      </c>
      <c r="U1729" t="s">
        <v>1082</v>
      </c>
      <c r="V1729" t="s">
        <v>1083</v>
      </c>
      <c r="W1729" t="s">
        <v>48</v>
      </c>
      <c r="X1729" t="s">
        <v>1084</v>
      </c>
    </row>
    <row r="1730" spans="1:24" x14ac:dyDescent="0.35">
      <c r="A1730" t="s">
        <v>3</v>
      </c>
      <c r="B1730" t="s">
        <v>267</v>
      </c>
      <c r="C1730">
        <v>264</v>
      </c>
      <c r="D1730" t="s">
        <v>236</v>
      </c>
      <c r="E1730" t="s">
        <v>328</v>
      </c>
      <c r="F1730" t="s">
        <v>309</v>
      </c>
      <c r="G1730" t="s">
        <v>631</v>
      </c>
      <c r="H1730" t="s">
        <v>361</v>
      </c>
      <c r="I1730" t="s">
        <v>55</v>
      </c>
      <c r="J1730" t="s">
        <v>291</v>
      </c>
      <c r="K1730" t="s">
        <v>144</v>
      </c>
      <c r="L1730" t="s">
        <v>76</v>
      </c>
      <c r="M1730" t="s">
        <v>94</v>
      </c>
      <c r="N1730" t="s">
        <v>211</v>
      </c>
      <c r="O1730" t="s">
        <v>71</v>
      </c>
      <c r="P1730" t="s">
        <v>73</v>
      </c>
      <c r="Q1730" t="s">
        <v>355</v>
      </c>
      <c r="R1730" t="s">
        <v>61</v>
      </c>
      <c r="S1730" t="s">
        <v>161</v>
      </c>
      <c r="T1730" t="s">
        <v>181</v>
      </c>
      <c r="U1730" t="s">
        <v>264</v>
      </c>
      <c r="V1730" t="s">
        <v>94</v>
      </c>
      <c r="W1730" t="s">
        <v>76</v>
      </c>
      <c r="X1730" t="s">
        <v>355</v>
      </c>
    </row>
    <row r="1731" spans="1:24" x14ac:dyDescent="0.35">
      <c r="A1731" t="s">
        <v>3</v>
      </c>
      <c r="B1731" t="s">
        <v>279</v>
      </c>
      <c r="C1731">
        <v>1701</v>
      </c>
      <c r="D1731" t="s">
        <v>256</v>
      </c>
      <c r="E1731" t="s">
        <v>166</v>
      </c>
      <c r="F1731" t="s">
        <v>202</v>
      </c>
      <c r="G1731" t="s">
        <v>85</v>
      </c>
      <c r="H1731" t="s">
        <v>181</v>
      </c>
      <c r="I1731" t="s">
        <v>71</v>
      </c>
      <c r="J1731" t="s">
        <v>121</v>
      </c>
      <c r="K1731" t="s">
        <v>314</v>
      </c>
      <c r="L1731" t="s">
        <v>107</v>
      </c>
      <c r="M1731" t="s">
        <v>68</v>
      </c>
      <c r="N1731" t="s">
        <v>81</v>
      </c>
      <c r="O1731" t="s">
        <v>130</v>
      </c>
      <c r="P1731" t="s">
        <v>73</v>
      </c>
      <c r="Q1731" t="s">
        <v>188</v>
      </c>
      <c r="R1731" t="s">
        <v>89</v>
      </c>
      <c r="S1731" t="s">
        <v>96</v>
      </c>
      <c r="T1731" t="s">
        <v>70</v>
      </c>
      <c r="U1731" t="s">
        <v>75</v>
      </c>
      <c r="V1731" t="s">
        <v>68</v>
      </c>
      <c r="W1731" t="s">
        <v>105</v>
      </c>
      <c r="X1731" t="s">
        <v>413</v>
      </c>
    </row>
    <row r="1732" spans="1:24" x14ac:dyDescent="0.35">
      <c r="A1732" t="s">
        <v>3</v>
      </c>
      <c r="B1732" t="s">
        <v>285</v>
      </c>
      <c r="C1732">
        <v>64</v>
      </c>
      <c r="D1732" t="s">
        <v>283</v>
      </c>
      <c r="E1732" t="s">
        <v>171</v>
      </c>
      <c r="F1732" t="s">
        <v>205</v>
      </c>
      <c r="G1732" t="s">
        <v>586</v>
      </c>
      <c r="H1732" t="s">
        <v>117</v>
      </c>
      <c r="I1732" t="s">
        <v>86</v>
      </c>
      <c r="J1732" t="s">
        <v>101</v>
      </c>
      <c r="K1732" t="s">
        <v>196</v>
      </c>
      <c r="L1732" t="s">
        <v>100</v>
      </c>
      <c r="M1732" t="s">
        <v>71</v>
      </c>
      <c r="N1732" t="s">
        <v>151</v>
      </c>
      <c r="O1732" t="s">
        <v>78</v>
      </c>
      <c r="P1732" t="s">
        <v>76</v>
      </c>
      <c r="Q1732" t="s">
        <v>317</v>
      </c>
      <c r="R1732" t="s">
        <v>352</v>
      </c>
      <c r="S1732" t="s">
        <v>326</v>
      </c>
      <c r="T1732" t="s">
        <v>240</v>
      </c>
      <c r="U1732" t="s">
        <v>225</v>
      </c>
      <c r="V1732" t="s">
        <v>76</v>
      </c>
      <c r="W1732" t="s">
        <v>142</v>
      </c>
      <c r="X1732" t="s">
        <v>136</v>
      </c>
    </row>
    <row r="1733" spans="1:24" x14ac:dyDescent="0.35">
      <c r="A1733" t="s">
        <v>4</v>
      </c>
      <c r="B1733" t="s">
        <v>267</v>
      </c>
      <c r="C1733">
        <v>355</v>
      </c>
      <c r="D1733" t="s">
        <v>168</v>
      </c>
      <c r="E1733" t="s">
        <v>56</v>
      </c>
      <c r="F1733" t="s">
        <v>58</v>
      </c>
      <c r="G1733" t="s">
        <v>473</v>
      </c>
      <c r="H1733" t="s">
        <v>332</v>
      </c>
      <c r="I1733" t="s">
        <v>161</v>
      </c>
      <c r="J1733" t="s">
        <v>277</v>
      </c>
      <c r="K1733" t="s">
        <v>8</v>
      </c>
      <c r="L1733" t="s">
        <v>77</v>
      </c>
      <c r="M1733" t="s">
        <v>105</v>
      </c>
      <c r="N1733" t="s">
        <v>80</v>
      </c>
      <c r="O1733" t="s">
        <v>76</v>
      </c>
      <c r="P1733" t="s">
        <v>76</v>
      </c>
      <c r="Q1733" t="s">
        <v>107</v>
      </c>
      <c r="R1733" t="s">
        <v>107</v>
      </c>
      <c r="S1733" t="s">
        <v>76</v>
      </c>
      <c r="T1733" t="s">
        <v>106</v>
      </c>
      <c r="U1733" t="s">
        <v>173</v>
      </c>
      <c r="V1733" t="s">
        <v>76</v>
      </c>
      <c r="W1733" t="s">
        <v>104</v>
      </c>
      <c r="X1733" t="s">
        <v>255</v>
      </c>
    </row>
    <row r="1734" spans="1:24" x14ac:dyDescent="0.35">
      <c r="A1734" t="s">
        <v>4</v>
      </c>
      <c r="B1734" t="s">
        <v>279</v>
      </c>
      <c r="C1734">
        <v>2643</v>
      </c>
      <c r="D1734" t="s">
        <v>418</v>
      </c>
      <c r="E1734" t="s">
        <v>208</v>
      </c>
      <c r="F1734" t="s">
        <v>156</v>
      </c>
      <c r="G1734" t="s">
        <v>363</v>
      </c>
      <c r="H1734" t="s">
        <v>386</v>
      </c>
      <c r="I1734" t="s">
        <v>63</v>
      </c>
      <c r="J1734" t="s">
        <v>89</v>
      </c>
      <c r="K1734" t="s">
        <v>278</v>
      </c>
      <c r="L1734" t="s">
        <v>73</v>
      </c>
      <c r="M1734" t="s">
        <v>71</v>
      </c>
      <c r="N1734" t="s">
        <v>80</v>
      </c>
      <c r="O1734" t="s">
        <v>73</v>
      </c>
      <c r="P1734" t="s">
        <v>76</v>
      </c>
      <c r="Q1734" t="s">
        <v>72</v>
      </c>
      <c r="R1734" t="s">
        <v>106</v>
      </c>
      <c r="S1734" t="s">
        <v>79</v>
      </c>
      <c r="T1734" t="s">
        <v>106</v>
      </c>
      <c r="U1734" t="s">
        <v>78</v>
      </c>
      <c r="V1734" t="s">
        <v>107</v>
      </c>
      <c r="W1734" t="s">
        <v>130</v>
      </c>
      <c r="X1734" t="s">
        <v>143</v>
      </c>
    </row>
    <row r="1735" spans="1:24" x14ac:dyDescent="0.35">
      <c r="A1735" t="s">
        <v>4</v>
      </c>
      <c r="B1735" t="s">
        <v>285</v>
      </c>
      <c r="C1735">
        <v>278</v>
      </c>
      <c r="D1735" t="s">
        <v>114</v>
      </c>
      <c r="E1735" t="s">
        <v>55</v>
      </c>
      <c r="F1735" t="s">
        <v>122</v>
      </c>
      <c r="G1735" t="s">
        <v>547</v>
      </c>
      <c r="H1735" t="s">
        <v>263</v>
      </c>
      <c r="I1735" t="s">
        <v>226</v>
      </c>
      <c r="J1735" t="s">
        <v>545</v>
      </c>
      <c r="K1735" t="s">
        <v>539</v>
      </c>
      <c r="L1735" t="s">
        <v>76</v>
      </c>
      <c r="M1735" t="s">
        <v>138</v>
      </c>
      <c r="N1735" t="s">
        <v>84</v>
      </c>
      <c r="O1735" t="s">
        <v>76</v>
      </c>
      <c r="P1735" t="s">
        <v>76</v>
      </c>
      <c r="Q1735" t="s">
        <v>74</v>
      </c>
      <c r="R1735" t="s">
        <v>107</v>
      </c>
      <c r="S1735" t="s">
        <v>81</v>
      </c>
      <c r="T1735" t="s">
        <v>106</v>
      </c>
      <c r="U1735" t="s">
        <v>122</v>
      </c>
      <c r="V1735" t="s">
        <v>76</v>
      </c>
      <c r="W1735" t="s">
        <v>57</v>
      </c>
      <c r="X1735" t="s">
        <v>304</v>
      </c>
    </row>
    <row r="1736" spans="1:24" x14ac:dyDescent="0.35">
      <c r="A1736" t="s">
        <v>5</v>
      </c>
      <c r="B1736" t="s">
        <v>267</v>
      </c>
      <c r="C1736">
        <v>135</v>
      </c>
      <c r="D1736" t="s">
        <v>253</v>
      </c>
      <c r="E1736" t="s">
        <v>131</v>
      </c>
      <c r="F1736" t="s">
        <v>175</v>
      </c>
      <c r="G1736" t="s">
        <v>910</v>
      </c>
      <c r="H1736" t="s">
        <v>181</v>
      </c>
      <c r="I1736" t="s">
        <v>73</v>
      </c>
      <c r="J1736" t="s">
        <v>56</v>
      </c>
      <c r="K1736" t="s">
        <v>181</v>
      </c>
      <c r="L1736" t="s">
        <v>107</v>
      </c>
      <c r="M1736" t="s">
        <v>72</v>
      </c>
      <c r="N1736" t="s">
        <v>71</v>
      </c>
      <c r="O1736" t="s">
        <v>76</v>
      </c>
      <c r="P1736" t="s">
        <v>76</v>
      </c>
      <c r="Q1736" t="s">
        <v>119</v>
      </c>
      <c r="R1736" t="s">
        <v>221</v>
      </c>
      <c r="S1736" t="s">
        <v>87</v>
      </c>
      <c r="T1736" t="s">
        <v>244</v>
      </c>
      <c r="U1736" t="s">
        <v>76</v>
      </c>
      <c r="V1736" t="s">
        <v>76</v>
      </c>
      <c r="W1736" t="s">
        <v>76</v>
      </c>
      <c r="X1736" t="s">
        <v>271</v>
      </c>
    </row>
    <row r="1737" spans="1:24" x14ac:dyDescent="0.35">
      <c r="A1737" t="s">
        <v>5</v>
      </c>
      <c r="B1737" t="s">
        <v>279</v>
      </c>
      <c r="C1737">
        <v>2662</v>
      </c>
      <c r="D1737" t="s">
        <v>91</v>
      </c>
      <c r="E1737" t="s">
        <v>124</v>
      </c>
      <c r="F1737" t="s">
        <v>165</v>
      </c>
      <c r="G1737" t="s">
        <v>557</v>
      </c>
      <c r="H1737" t="s">
        <v>121</v>
      </c>
      <c r="I1737" t="s">
        <v>72</v>
      </c>
      <c r="J1737" t="s">
        <v>175</v>
      </c>
      <c r="K1737" t="s">
        <v>89</v>
      </c>
      <c r="L1737" t="s">
        <v>150</v>
      </c>
      <c r="M1737" t="s">
        <v>68</v>
      </c>
      <c r="N1737" t="s">
        <v>173</v>
      </c>
      <c r="O1737" t="s">
        <v>68</v>
      </c>
      <c r="P1737" t="s">
        <v>107</v>
      </c>
      <c r="Q1737" t="s">
        <v>103</v>
      </c>
      <c r="R1737" t="s">
        <v>186</v>
      </c>
      <c r="S1737" t="s">
        <v>55</v>
      </c>
      <c r="T1737" t="s">
        <v>104</v>
      </c>
      <c r="U1737" t="s">
        <v>77</v>
      </c>
      <c r="V1737" t="s">
        <v>73</v>
      </c>
      <c r="W1737" t="s">
        <v>75</v>
      </c>
      <c r="X1737" t="s">
        <v>453</v>
      </c>
    </row>
    <row r="1738" spans="1:24" x14ac:dyDescent="0.35">
      <c r="A1738" t="s">
        <v>5</v>
      </c>
      <c r="B1738" t="s">
        <v>285</v>
      </c>
      <c r="C1738">
        <v>669</v>
      </c>
      <c r="D1738" t="s">
        <v>10</v>
      </c>
      <c r="E1738" t="s">
        <v>164</v>
      </c>
      <c r="F1738" t="s">
        <v>237</v>
      </c>
      <c r="G1738" t="s">
        <v>271</v>
      </c>
      <c r="H1738" t="s">
        <v>86</v>
      </c>
      <c r="I1738" t="s">
        <v>108</v>
      </c>
      <c r="J1738" t="s">
        <v>231</v>
      </c>
      <c r="K1738" t="s">
        <v>199</v>
      </c>
      <c r="L1738" t="s">
        <v>73</v>
      </c>
      <c r="M1738" t="s">
        <v>186</v>
      </c>
      <c r="N1738" t="s">
        <v>67</v>
      </c>
      <c r="O1738" t="s">
        <v>76</v>
      </c>
      <c r="P1738" t="s">
        <v>76</v>
      </c>
      <c r="Q1738" t="s">
        <v>75</v>
      </c>
      <c r="R1738" t="s">
        <v>150</v>
      </c>
      <c r="S1738" t="s">
        <v>63</v>
      </c>
      <c r="T1738" t="s">
        <v>63</v>
      </c>
      <c r="U1738" t="s">
        <v>105</v>
      </c>
      <c r="V1738" t="s">
        <v>107</v>
      </c>
      <c r="W1738" t="s">
        <v>94</v>
      </c>
      <c r="X1738" t="s">
        <v>212</v>
      </c>
    </row>
    <row r="1739" spans="1:24" x14ac:dyDescent="0.35">
      <c r="A1739" t="s">
        <v>6</v>
      </c>
      <c r="B1739" t="s">
        <v>267</v>
      </c>
      <c r="C1739">
        <v>127</v>
      </c>
      <c r="D1739" t="s">
        <v>189</v>
      </c>
      <c r="E1739" t="s">
        <v>227</v>
      </c>
      <c r="F1739" t="s">
        <v>109</v>
      </c>
      <c r="G1739" t="s">
        <v>500</v>
      </c>
      <c r="H1739" t="s">
        <v>236</v>
      </c>
      <c r="I1739" t="s">
        <v>96</v>
      </c>
      <c r="J1739" t="s">
        <v>373</v>
      </c>
      <c r="K1739" t="s">
        <v>9</v>
      </c>
      <c r="L1739" t="s">
        <v>80</v>
      </c>
      <c r="M1739" t="s">
        <v>80</v>
      </c>
      <c r="N1739" t="s">
        <v>109</v>
      </c>
      <c r="O1739" t="s">
        <v>78</v>
      </c>
      <c r="P1739" t="s">
        <v>76</v>
      </c>
      <c r="Q1739" t="s">
        <v>76</v>
      </c>
      <c r="R1739" t="s">
        <v>76</v>
      </c>
      <c r="S1739" t="s">
        <v>105</v>
      </c>
      <c r="T1739" t="s">
        <v>76</v>
      </c>
      <c r="U1739" t="s">
        <v>76</v>
      </c>
      <c r="V1739" t="s">
        <v>76</v>
      </c>
      <c r="W1739" t="s">
        <v>149</v>
      </c>
      <c r="X1739" t="s">
        <v>320</v>
      </c>
    </row>
    <row r="1740" spans="1:24" x14ac:dyDescent="0.35">
      <c r="A1740" t="s">
        <v>6</v>
      </c>
      <c r="B1740" t="s">
        <v>279</v>
      </c>
      <c r="C1740">
        <v>1142</v>
      </c>
      <c r="D1740" t="s">
        <v>443</v>
      </c>
      <c r="E1740" t="s">
        <v>347</v>
      </c>
      <c r="F1740" t="s">
        <v>202</v>
      </c>
      <c r="G1740" t="s">
        <v>441</v>
      </c>
      <c r="H1740" t="s">
        <v>56</v>
      </c>
      <c r="I1740" t="s">
        <v>105</v>
      </c>
      <c r="J1740" t="s">
        <v>114</v>
      </c>
      <c r="K1740" t="s">
        <v>145</v>
      </c>
      <c r="L1740" t="s">
        <v>73</v>
      </c>
      <c r="M1740" t="s">
        <v>78</v>
      </c>
      <c r="N1740" t="s">
        <v>72</v>
      </c>
      <c r="O1740" t="s">
        <v>106</v>
      </c>
      <c r="P1740" t="s">
        <v>106</v>
      </c>
      <c r="Q1740" t="s">
        <v>149</v>
      </c>
      <c r="R1740" t="s">
        <v>106</v>
      </c>
      <c r="S1740" t="s">
        <v>75</v>
      </c>
      <c r="T1740" t="s">
        <v>72</v>
      </c>
      <c r="U1740" t="s">
        <v>78</v>
      </c>
      <c r="V1740" t="s">
        <v>76</v>
      </c>
      <c r="W1740" t="s">
        <v>65</v>
      </c>
      <c r="X1740" t="s">
        <v>98</v>
      </c>
    </row>
    <row r="1741" spans="1:24" x14ac:dyDescent="0.35">
      <c r="A1741" t="s">
        <v>6</v>
      </c>
      <c r="B1741" t="s">
        <v>285</v>
      </c>
      <c r="C1741">
        <v>163</v>
      </c>
      <c r="D1741" t="s">
        <v>371</v>
      </c>
      <c r="E1741" t="s">
        <v>156</v>
      </c>
      <c r="F1741" t="s">
        <v>290</v>
      </c>
      <c r="G1741" t="s">
        <v>574</v>
      </c>
      <c r="H1741" t="s">
        <v>299</v>
      </c>
      <c r="I1741" t="s">
        <v>161</v>
      </c>
      <c r="J1741" t="s">
        <v>227</v>
      </c>
      <c r="K1741" t="s">
        <v>66</v>
      </c>
      <c r="L1741" t="s">
        <v>105</v>
      </c>
      <c r="M1741" t="s">
        <v>104</v>
      </c>
      <c r="N1741" t="s">
        <v>244</v>
      </c>
      <c r="O1741" t="s">
        <v>76</v>
      </c>
      <c r="P1741" t="s">
        <v>77</v>
      </c>
      <c r="Q1741" t="s">
        <v>107</v>
      </c>
      <c r="R1741" t="s">
        <v>76</v>
      </c>
      <c r="S1741" t="s">
        <v>63</v>
      </c>
      <c r="T1741" t="s">
        <v>63</v>
      </c>
      <c r="U1741" t="s">
        <v>63</v>
      </c>
      <c r="V1741" t="s">
        <v>76</v>
      </c>
      <c r="W1741" t="s">
        <v>102</v>
      </c>
      <c r="X1741" t="s">
        <v>301</v>
      </c>
    </row>
    <row r="1742" spans="1:24" x14ac:dyDescent="0.35">
      <c r="A1742" t="s">
        <v>7</v>
      </c>
      <c r="B1742" t="s">
        <v>267</v>
      </c>
      <c r="C1742">
        <v>199</v>
      </c>
      <c r="D1742" t="s">
        <v>59</v>
      </c>
      <c r="E1742" t="s">
        <v>301</v>
      </c>
      <c r="F1742" t="s">
        <v>135</v>
      </c>
      <c r="G1742" t="s">
        <v>702</v>
      </c>
      <c r="H1742" t="s">
        <v>409</v>
      </c>
      <c r="I1742" t="s">
        <v>328</v>
      </c>
      <c r="J1742" t="s">
        <v>296</v>
      </c>
      <c r="K1742" t="s">
        <v>550</v>
      </c>
      <c r="L1742" t="s">
        <v>122</v>
      </c>
      <c r="M1742" t="s">
        <v>80</v>
      </c>
      <c r="N1742" t="s">
        <v>217</v>
      </c>
      <c r="O1742" t="s">
        <v>237</v>
      </c>
      <c r="P1742" t="s">
        <v>76</v>
      </c>
      <c r="Q1742" t="s">
        <v>108</v>
      </c>
      <c r="R1742" t="s">
        <v>194</v>
      </c>
      <c r="S1742" t="s">
        <v>244</v>
      </c>
      <c r="T1742" t="s">
        <v>119</v>
      </c>
      <c r="U1742" t="s">
        <v>309</v>
      </c>
      <c r="V1742" t="s">
        <v>76</v>
      </c>
      <c r="W1742" t="s">
        <v>106</v>
      </c>
      <c r="X1742" t="s">
        <v>204</v>
      </c>
    </row>
    <row r="1743" spans="1:24" x14ac:dyDescent="0.35">
      <c r="A1743" t="s">
        <v>7</v>
      </c>
      <c r="B1743" t="s">
        <v>279</v>
      </c>
      <c r="C1743">
        <v>2875</v>
      </c>
      <c r="D1743" t="s">
        <v>470</v>
      </c>
      <c r="E1743" t="s">
        <v>291</v>
      </c>
      <c r="F1743" t="s">
        <v>345</v>
      </c>
      <c r="G1743" t="s">
        <v>659</v>
      </c>
      <c r="H1743" t="s">
        <v>176</v>
      </c>
      <c r="I1743" t="s">
        <v>55</v>
      </c>
      <c r="J1743" t="s">
        <v>280</v>
      </c>
      <c r="K1743" t="s">
        <v>11</v>
      </c>
      <c r="L1743" t="s">
        <v>107</v>
      </c>
      <c r="M1743" t="s">
        <v>81</v>
      </c>
      <c r="N1743" t="s">
        <v>194</v>
      </c>
      <c r="O1743" t="s">
        <v>63</v>
      </c>
      <c r="P1743" t="s">
        <v>76</v>
      </c>
      <c r="Q1743" t="s">
        <v>307</v>
      </c>
      <c r="R1743" t="s">
        <v>130</v>
      </c>
      <c r="S1743" t="s">
        <v>138</v>
      </c>
      <c r="T1743" t="s">
        <v>79</v>
      </c>
      <c r="U1743" t="s">
        <v>186</v>
      </c>
      <c r="V1743" t="s">
        <v>77</v>
      </c>
      <c r="W1743" t="s">
        <v>150</v>
      </c>
      <c r="X1743" t="s">
        <v>294</v>
      </c>
    </row>
    <row r="1744" spans="1:24" x14ac:dyDescent="0.35">
      <c r="A1744" t="s">
        <v>7</v>
      </c>
      <c r="B1744" t="s">
        <v>285</v>
      </c>
      <c r="C1744">
        <v>172</v>
      </c>
      <c r="D1744" t="s">
        <v>82</v>
      </c>
      <c r="E1744" t="s">
        <v>247</v>
      </c>
      <c r="F1744" t="s">
        <v>185</v>
      </c>
      <c r="G1744" t="s">
        <v>700</v>
      </c>
      <c r="H1744" t="s">
        <v>147</v>
      </c>
      <c r="I1744" t="s">
        <v>238</v>
      </c>
      <c r="J1744" t="s">
        <v>248</v>
      </c>
      <c r="K1744" t="s">
        <v>358</v>
      </c>
      <c r="L1744" t="s">
        <v>68</v>
      </c>
      <c r="M1744" t="s">
        <v>244</v>
      </c>
      <c r="N1744" t="s">
        <v>175</v>
      </c>
      <c r="O1744" t="s">
        <v>185</v>
      </c>
      <c r="P1744" t="s">
        <v>76</v>
      </c>
      <c r="Q1744" t="s">
        <v>361</v>
      </c>
      <c r="R1744" t="s">
        <v>101</v>
      </c>
      <c r="S1744" t="s">
        <v>307</v>
      </c>
      <c r="T1744" t="s">
        <v>56</v>
      </c>
      <c r="U1744" t="s">
        <v>366</v>
      </c>
      <c r="V1744" t="s">
        <v>76</v>
      </c>
      <c r="W1744" t="s">
        <v>78</v>
      </c>
      <c r="X1744" t="s">
        <v>182</v>
      </c>
    </row>
    <row r="1745" spans="1:24" x14ac:dyDescent="0.35">
      <c r="A1745" t="s">
        <v>241</v>
      </c>
      <c r="B1745" t="s">
        <v>267</v>
      </c>
      <c r="C1745">
        <v>1080</v>
      </c>
      <c r="D1745" t="s">
        <v>191</v>
      </c>
      <c r="E1745" t="s">
        <v>277</v>
      </c>
      <c r="F1745" t="s">
        <v>239</v>
      </c>
      <c r="G1745" t="s">
        <v>357</v>
      </c>
      <c r="H1745" t="s">
        <v>159</v>
      </c>
      <c r="I1745" t="s">
        <v>314</v>
      </c>
      <c r="J1745" t="s">
        <v>458</v>
      </c>
      <c r="K1745" t="s">
        <v>330</v>
      </c>
      <c r="L1745" t="s">
        <v>75</v>
      </c>
      <c r="M1745" t="s">
        <v>81</v>
      </c>
      <c r="N1745" t="s">
        <v>65</v>
      </c>
      <c r="O1745" t="s">
        <v>100</v>
      </c>
      <c r="P1745" t="s">
        <v>76</v>
      </c>
      <c r="Q1745" t="s">
        <v>198</v>
      </c>
      <c r="R1745" t="s">
        <v>103</v>
      </c>
      <c r="S1745" t="s">
        <v>104</v>
      </c>
      <c r="T1745" t="s">
        <v>108</v>
      </c>
      <c r="U1745" t="s">
        <v>96</v>
      </c>
      <c r="V1745" t="s">
        <v>73</v>
      </c>
      <c r="W1745" t="s">
        <v>81</v>
      </c>
      <c r="X1745" t="s">
        <v>213</v>
      </c>
    </row>
    <row r="1746" spans="1:24" x14ac:dyDescent="0.35">
      <c r="A1746" t="s">
        <v>241</v>
      </c>
      <c r="B1746" t="s">
        <v>279</v>
      </c>
      <c r="C1746">
        <v>11023</v>
      </c>
      <c r="D1746" t="s">
        <v>397</v>
      </c>
      <c r="E1746" t="s">
        <v>207</v>
      </c>
      <c r="F1746" t="s">
        <v>352</v>
      </c>
      <c r="G1746" t="s">
        <v>212</v>
      </c>
      <c r="H1746" t="s">
        <v>280</v>
      </c>
      <c r="I1746" t="s">
        <v>72</v>
      </c>
      <c r="J1746" t="s">
        <v>355</v>
      </c>
      <c r="K1746" t="s">
        <v>225</v>
      </c>
      <c r="L1746" t="s">
        <v>106</v>
      </c>
      <c r="M1746" t="s">
        <v>75</v>
      </c>
      <c r="N1746" t="s">
        <v>133</v>
      </c>
      <c r="O1746" t="s">
        <v>105</v>
      </c>
      <c r="P1746" t="s">
        <v>107</v>
      </c>
      <c r="Q1746" t="s">
        <v>181</v>
      </c>
      <c r="R1746" t="s">
        <v>151</v>
      </c>
      <c r="S1746" t="s">
        <v>80</v>
      </c>
      <c r="T1746" t="s">
        <v>72</v>
      </c>
      <c r="U1746" t="s">
        <v>105</v>
      </c>
      <c r="V1746" t="s">
        <v>106</v>
      </c>
      <c r="W1746" t="s">
        <v>63</v>
      </c>
      <c r="X1746" t="s">
        <v>203</v>
      </c>
    </row>
    <row r="1747" spans="1:24" x14ac:dyDescent="0.35">
      <c r="A1747" t="s">
        <v>241</v>
      </c>
      <c r="B1747" t="s">
        <v>285</v>
      </c>
      <c r="C1747">
        <v>1346</v>
      </c>
      <c r="D1747" t="s">
        <v>184</v>
      </c>
      <c r="E1747" t="s">
        <v>226</v>
      </c>
      <c r="F1747" t="s">
        <v>89</v>
      </c>
      <c r="G1747" t="s">
        <v>363</v>
      </c>
      <c r="H1747" t="s">
        <v>202</v>
      </c>
      <c r="I1747" t="s">
        <v>53</v>
      </c>
      <c r="J1747" t="s">
        <v>493</v>
      </c>
      <c r="K1747" t="s">
        <v>426</v>
      </c>
      <c r="L1747" t="s">
        <v>77</v>
      </c>
      <c r="M1747" t="s">
        <v>74</v>
      </c>
      <c r="N1747" t="s">
        <v>221</v>
      </c>
      <c r="O1747" t="s">
        <v>63</v>
      </c>
      <c r="P1747" t="s">
        <v>76</v>
      </c>
      <c r="Q1747" t="s">
        <v>88</v>
      </c>
      <c r="R1747" t="s">
        <v>173</v>
      </c>
      <c r="S1747" t="s">
        <v>149</v>
      </c>
      <c r="T1747" t="s">
        <v>142</v>
      </c>
      <c r="U1747" t="s">
        <v>173</v>
      </c>
      <c r="V1747" t="s">
        <v>76</v>
      </c>
      <c r="W1747" t="s">
        <v>122</v>
      </c>
      <c r="X1747" t="s">
        <v>494</v>
      </c>
    </row>
    <row r="1749" spans="1:24" x14ac:dyDescent="0.35">
      <c r="A1749" t="s">
        <v>1086</v>
      </c>
    </row>
    <row r="1750" spans="1:24" x14ac:dyDescent="0.35">
      <c r="A1750" t="s">
        <v>14</v>
      </c>
      <c r="B1750" t="s">
        <v>461</v>
      </c>
      <c r="C1750" t="s">
        <v>2</v>
      </c>
      <c r="D1750" t="s">
        <v>1065</v>
      </c>
      <c r="E1750" t="s">
        <v>1066</v>
      </c>
      <c r="F1750" t="s">
        <v>1067</v>
      </c>
      <c r="G1750" t="s">
        <v>1068</v>
      </c>
      <c r="H1750" t="s">
        <v>1069</v>
      </c>
      <c r="I1750" t="s">
        <v>1070</v>
      </c>
      <c r="J1750" t="s">
        <v>1071</v>
      </c>
      <c r="K1750" t="s">
        <v>1072</v>
      </c>
      <c r="L1750" t="s">
        <v>1073</v>
      </c>
      <c r="M1750" t="s">
        <v>1074</v>
      </c>
      <c r="N1750" t="s">
        <v>1075</v>
      </c>
      <c r="O1750" t="s">
        <v>1076</v>
      </c>
      <c r="P1750" t="s">
        <v>1077</v>
      </c>
      <c r="Q1750" t="s">
        <v>1078</v>
      </c>
      <c r="R1750" t="s">
        <v>1079</v>
      </c>
      <c r="S1750" t="s">
        <v>1080</v>
      </c>
      <c r="T1750" t="s">
        <v>1081</v>
      </c>
      <c r="U1750" t="s">
        <v>1082</v>
      </c>
      <c r="V1750" t="s">
        <v>1083</v>
      </c>
      <c r="W1750" t="s">
        <v>48</v>
      </c>
      <c r="X1750" t="s">
        <v>1084</v>
      </c>
    </row>
    <row r="1751" spans="1:24" x14ac:dyDescent="0.35">
      <c r="A1751" t="s">
        <v>3</v>
      </c>
      <c r="B1751" t="s">
        <v>462</v>
      </c>
      <c r="C1751">
        <v>1093</v>
      </c>
      <c r="D1751" t="s">
        <v>373</v>
      </c>
      <c r="E1751" t="s">
        <v>372</v>
      </c>
      <c r="F1751" t="s">
        <v>89</v>
      </c>
      <c r="G1751" t="s">
        <v>234</v>
      </c>
      <c r="H1751" t="s">
        <v>61</v>
      </c>
      <c r="I1751" t="s">
        <v>80</v>
      </c>
      <c r="J1751" t="s">
        <v>218</v>
      </c>
      <c r="K1751" t="s">
        <v>8</v>
      </c>
      <c r="L1751" t="s">
        <v>106</v>
      </c>
      <c r="M1751" t="s">
        <v>78</v>
      </c>
      <c r="N1751" t="s">
        <v>62</v>
      </c>
      <c r="O1751" t="s">
        <v>55</v>
      </c>
      <c r="P1751" t="s">
        <v>106</v>
      </c>
      <c r="Q1751" t="s">
        <v>146</v>
      </c>
      <c r="R1751" t="s">
        <v>264</v>
      </c>
      <c r="S1751" t="s">
        <v>137</v>
      </c>
      <c r="T1751" t="s">
        <v>65</v>
      </c>
      <c r="U1751" t="s">
        <v>108</v>
      </c>
      <c r="V1751" t="s">
        <v>150</v>
      </c>
      <c r="W1751" t="s">
        <v>94</v>
      </c>
      <c r="X1751" t="s">
        <v>219</v>
      </c>
    </row>
    <row r="1752" spans="1:24" x14ac:dyDescent="0.35">
      <c r="A1752" t="s">
        <v>3</v>
      </c>
      <c r="B1752" t="s">
        <v>464</v>
      </c>
      <c r="C1752">
        <v>935</v>
      </c>
      <c r="D1752" t="s">
        <v>470</v>
      </c>
      <c r="E1752" t="s">
        <v>320</v>
      </c>
      <c r="F1752" t="s">
        <v>252</v>
      </c>
      <c r="G1752" t="s">
        <v>316</v>
      </c>
      <c r="H1752" t="s">
        <v>121</v>
      </c>
      <c r="I1752" t="s">
        <v>107</v>
      </c>
      <c r="J1752" t="s">
        <v>63</v>
      </c>
      <c r="K1752" t="s">
        <v>149</v>
      </c>
      <c r="L1752" t="s">
        <v>76</v>
      </c>
      <c r="M1752" t="s">
        <v>107</v>
      </c>
      <c r="N1752" t="s">
        <v>73</v>
      </c>
      <c r="O1752" t="s">
        <v>104</v>
      </c>
      <c r="P1752" t="s">
        <v>76</v>
      </c>
      <c r="Q1752" t="s">
        <v>208</v>
      </c>
      <c r="R1752" t="s">
        <v>225</v>
      </c>
      <c r="S1752" t="s">
        <v>84</v>
      </c>
      <c r="T1752" t="s">
        <v>137</v>
      </c>
      <c r="U1752" t="s">
        <v>71</v>
      </c>
      <c r="V1752" t="s">
        <v>77</v>
      </c>
      <c r="W1752" t="s">
        <v>105</v>
      </c>
      <c r="X1752" t="s">
        <v>347</v>
      </c>
    </row>
    <row r="1753" spans="1:24" x14ac:dyDescent="0.35">
      <c r="A1753" t="s">
        <v>3</v>
      </c>
      <c r="B1753" t="s">
        <v>468</v>
      </c>
      <c r="C1753">
        <v>1</v>
      </c>
      <c r="D1753" t="s">
        <v>76</v>
      </c>
      <c r="E1753" t="s">
        <v>395</v>
      </c>
      <c r="F1753" t="s">
        <v>76</v>
      </c>
      <c r="G1753" t="s">
        <v>76</v>
      </c>
      <c r="H1753" t="s">
        <v>76</v>
      </c>
      <c r="I1753" t="s">
        <v>76</v>
      </c>
      <c r="J1753" t="s">
        <v>76</v>
      </c>
      <c r="K1753" t="s">
        <v>76</v>
      </c>
      <c r="L1753" t="s">
        <v>76</v>
      </c>
      <c r="M1753" t="s">
        <v>76</v>
      </c>
      <c r="N1753" t="s">
        <v>76</v>
      </c>
      <c r="O1753" t="s">
        <v>76</v>
      </c>
      <c r="P1753" t="s">
        <v>76</v>
      </c>
      <c r="Q1753" t="s">
        <v>76</v>
      </c>
      <c r="R1753" t="s">
        <v>76</v>
      </c>
      <c r="S1753" t="s">
        <v>76</v>
      </c>
      <c r="T1753" t="s">
        <v>76</v>
      </c>
      <c r="U1753" t="s">
        <v>76</v>
      </c>
      <c r="V1753" t="s">
        <v>76</v>
      </c>
      <c r="W1753" t="s">
        <v>76</v>
      </c>
      <c r="X1753" t="s">
        <v>76</v>
      </c>
    </row>
    <row r="1754" spans="1:24" x14ac:dyDescent="0.35">
      <c r="A1754" t="s">
        <v>4</v>
      </c>
      <c r="B1754" t="s">
        <v>462</v>
      </c>
      <c r="C1754">
        <v>1694</v>
      </c>
      <c r="D1754" t="s">
        <v>361</v>
      </c>
      <c r="E1754" t="s">
        <v>442</v>
      </c>
      <c r="F1754" t="s">
        <v>282</v>
      </c>
      <c r="G1754" t="s">
        <v>450</v>
      </c>
      <c r="H1754" t="s">
        <v>276</v>
      </c>
      <c r="I1754" t="s">
        <v>176</v>
      </c>
      <c r="J1754" t="s">
        <v>120</v>
      </c>
      <c r="K1754" t="s">
        <v>519</v>
      </c>
      <c r="L1754" t="s">
        <v>106</v>
      </c>
      <c r="M1754" t="s">
        <v>105</v>
      </c>
      <c r="N1754" t="s">
        <v>179</v>
      </c>
      <c r="O1754" t="s">
        <v>73</v>
      </c>
      <c r="P1754" t="s">
        <v>76</v>
      </c>
      <c r="Q1754" t="s">
        <v>78</v>
      </c>
      <c r="R1754" t="s">
        <v>73</v>
      </c>
      <c r="S1754" t="s">
        <v>79</v>
      </c>
      <c r="T1754" t="s">
        <v>73</v>
      </c>
      <c r="U1754" t="s">
        <v>108</v>
      </c>
      <c r="V1754" t="s">
        <v>107</v>
      </c>
      <c r="W1754" t="s">
        <v>70</v>
      </c>
      <c r="X1754" t="s">
        <v>282</v>
      </c>
    </row>
    <row r="1755" spans="1:24" x14ac:dyDescent="0.35">
      <c r="A1755" t="s">
        <v>4</v>
      </c>
      <c r="B1755" t="s">
        <v>464</v>
      </c>
      <c r="C1755">
        <v>1582</v>
      </c>
      <c r="D1755" t="s">
        <v>413</v>
      </c>
      <c r="E1755" t="s">
        <v>112</v>
      </c>
      <c r="F1755" t="s">
        <v>213</v>
      </c>
      <c r="G1755" t="s">
        <v>561</v>
      </c>
      <c r="H1755" t="s">
        <v>95</v>
      </c>
      <c r="I1755" t="s">
        <v>68</v>
      </c>
      <c r="J1755" t="s">
        <v>93</v>
      </c>
      <c r="K1755" t="s">
        <v>221</v>
      </c>
      <c r="L1755" t="s">
        <v>76</v>
      </c>
      <c r="M1755" t="s">
        <v>79</v>
      </c>
      <c r="N1755" t="s">
        <v>68</v>
      </c>
      <c r="O1755" t="s">
        <v>76</v>
      </c>
      <c r="P1755" t="s">
        <v>76</v>
      </c>
      <c r="Q1755" t="s">
        <v>100</v>
      </c>
      <c r="R1755" t="s">
        <v>106</v>
      </c>
      <c r="S1755" t="s">
        <v>150</v>
      </c>
      <c r="T1755" t="s">
        <v>77</v>
      </c>
      <c r="U1755" t="s">
        <v>76</v>
      </c>
      <c r="V1755" t="s">
        <v>76</v>
      </c>
      <c r="W1755" t="s">
        <v>93</v>
      </c>
      <c r="X1755" t="s">
        <v>344</v>
      </c>
    </row>
    <row r="1756" spans="1:24" x14ac:dyDescent="0.35">
      <c r="A1756" t="s">
        <v>5</v>
      </c>
      <c r="B1756" t="s">
        <v>462</v>
      </c>
      <c r="C1756">
        <v>1659</v>
      </c>
      <c r="D1756" t="s">
        <v>144</v>
      </c>
      <c r="E1756" t="s">
        <v>116</v>
      </c>
      <c r="F1756" t="s">
        <v>342</v>
      </c>
      <c r="G1756" t="s">
        <v>333</v>
      </c>
      <c r="H1756" t="s">
        <v>97</v>
      </c>
      <c r="I1756" t="s">
        <v>104</v>
      </c>
      <c r="J1756" t="s">
        <v>286</v>
      </c>
      <c r="K1756" t="s">
        <v>145</v>
      </c>
      <c r="L1756" t="s">
        <v>78</v>
      </c>
      <c r="M1756" t="s">
        <v>186</v>
      </c>
      <c r="N1756" t="s">
        <v>264</v>
      </c>
      <c r="O1756" t="s">
        <v>73</v>
      </c>
      <c r="P1756" t="s">
        <v>73</v>
      </c>
      <c r="Q1756" t="s">
        <v>93</v>
      </c>
      <c r="R1756" t="s">
        <v>78</v>
      </c>
      <c r="S1756" t="s">
        <v>122</v>
      </c>
      <c r="T1756" t="s">
        <v>74</v>
      </c>
      <c r="U1756" t="s">
        <v>78</v>
      </c>
      <c r="V1756" t="s">
        <v>107</v>
      </c>
      <c r="W1756" t="s">
        <v>79</v>
      </c>
      <c r="X1756" t="s">
        <v>110</v>
      </c>
    </row>
    <row r="1757" spans="1:24" x14ac:dyDescent="0.35">
      <c r="A1757" t="s">
        <v>5</v>
      </c>
      <c r="B1757" t="s">
        <v>464</v>
      </c>
      <c r="C1757">
        <v>1807</v>
      </c>
      <c r="D1757" t="s">
        <v>489</v>
      </c>
      <c r="E1757" t="s">
        <v>206</v>
      </c>
      <c r="F1757" t="s">
        <v>299</v>
      </c>
      <c r="G1757" t="s">
        <v>557</v>
      </c>
      <c r="H1757" t="s">
        <v>137</v>
      </c>
      <c r="I1757" t="s">
        <v>71</v>
      </c>
      <c r="J1757" t="s">
        <v>93</v>
      </c>
      <c r="K1757" t="s">
        <v>163</v>
      </c>
      <c r="L1757" t="s">
        <v>76</v>
      </c>
      <c r="M1757" t="s">
        <v>107</v>
      </c>
      <c r="N1757" t="s">
        <v>72</v>
      </c>
      <c r="O1757" t="s">
        <v>68</v>
      </c>
      <c r="P1757" t="s">
        <v>76</v>
      </c>
      <c r="Q1757" t="s">
        <v>65</v>
      </c>
      <c r="R1757" t="s">
        <v>130</v>
      </c>
      <c r="S1757" t="s">
        <v>100</v>
      </c>
      <c r="T1757" t="s">
        <v>173</v>
      </c>
      <c r="U1757" t="s">
        <v>76</v>
      </c>
      <c r="V1757" t="s">
        <v>73</v>
      </c>
      <c r="W1757" t="s">
        <v>138</v>
      </c>
      <c r="X1757" t="s">
        <v>123</v>
      </c>
    </row>
    <row r="1758" spans="1:24" x14ac:dyDescent="0.35">
      <c r="A1758" t="s">
        <v>6</v>
      </c>
      <c r="B1758" t="s">
        <v>462</v>
      </c>
      <c r="C1758">
        <v>906</v>
      </c>
      <c r="D1758" t="s">
        <v>582</v>
      </c>
      <c r="E1758" t="s">
        <v>247</v>
      </c>
      <c r="F1758" t="s">
        <v>209</v>
      </c>
      <c r="G1758" t="s">
        <v>428</v>
      </c>
      <c r="H1758" t="s">
        <v>305</v>
      </c>
      <c r="I1758" t="s">
        <v>133</v>
      </c>
      <c r="J1758" t="s">
        <v>202</v>
      </c>
      <c r="K1758" t="s">
        <v>117</v>
      </c>
      <c r="L1758" t="s">
        <v>79</v>
      </c>
      <c r="M1758" t="s">
        <v>186</v>
      </c>
      <c r="N1758" t="s">
        <v>173</v>
      </c>
      <c r="O1758" t="s">
        <v>77</v>
      </c>
      <c r="P1758" t="s">
        <v>77</v>
      </c>
      <c r="Q1758" t="s">
        <v>100</v>
      </c>
      <c r="R1758" t="s">
        <v>73</v>
      </c>
      <c r="S1758" t="s">
        <v>94</v>
      </c>
      <c r="T1758" t="s">
        <v>138</v>
      </c>
      <c r="U1758" t="s">
        <v>81</v>
      </c>
      <c r="V1758" t="s">
        <v>76</v>
      </c>
      <c r="W1758" t="s">
        <v>198</v>
      </c>
      <c r="X1758" t="s">
        <v>115</v>
      </c>
    </row>
    <row r="1759" spans="1:24" x14ac:dyDescent="0.35">
      <c r="A1759" t="s">
        <v>6</v>
      </c>
      <c r="B1759" t="s">
        <v>464</v>
      </c>
      <c r="C1759">
        <v>526</v>
      </c>
      <c r="D1759" t="s">
        <v>528</v>
      </c>
      <c r="E1759" t="s">
        <v>207</v>
      </c>
      <c r="F1759" t="s">
        <v>317</v>
      </c>
      <c r="G1759" t="s">
        <v>574</v>
      </c>
      <c r="H1759" t="s">
        <v>58</v>
      </c>
      <c r="I1759" t="s">
        <v>75</v>
      </c>
      <c r="J1759" t="s">
        <v>314</v>
      </c>
      <c r="K1759" t="s">
        <v>166</v>
      </c>
      <c r="L1759" t="s">
        <v>79</v>
      </c>
      <c r="M1759" t="s">
        <v>79</v>
      </c>
      <c r="N1759" t="s">
        <v>71</v>
      </c>
      <c r="O1759" t="s">
        <v>77</v>
      </c>
      <c r="P1759" t="s">
        <v>76</v>
      </c>
      <c r="Q1759" t="s">
        <v>70</v>
      </c>
      <c r="R1759" t="s">
        <v>77</v>
      </c>
      <c r="S1759" t="s">
        <v>78</v>
      </c>
      <c r="T1759" t="s">
        <v>63</v>
      </c>
      <c r="U1759" t="s">
        <v>77</v>
      </c>
      <c r="V1759" t="s">
        <v>76</v>
      </c>
      <c r="W1759" t="s">
        <v>67</v>
      </c>
      <c r="X1759" t="s">
        <v>220</v>
      </c>
    </row>
    <row r="1760" spans="1:24" x14ac:dyDescent="0.35">
      <c r="A1760" t="s">
        <v>7</v>
      </c>
      <c r="B1760" t="s">
        <v>462</v>
      </c>
      <c r="C1760">
        <v>1914</v>
      </c>
      <c r="D1760" t="s">
        <v>358</v>
      </c>
      <c r="E1760" t="s">
        <v>139</v>
      </c>
      <c r="F1760" t="s">
        <v>205</v>
      </c>
      <c r="G1760" t="s">
        <v>752</v>
      </c>
      <c r="H1760" t="s">
        <v>135</v>
      </c>
      <c r="I1760" t="s">
        <v>56</v>
      </c>
      <c r="J1760" t="s">
        <v>207</v>
      </c>
      <c r="K1760" t="s">
        <v>131</v>
      </c>
      <c r="L1760" t="s">
        <v>79</v>
      </c>
      <c r="M1760" t="s">
        <v>198</v>
      </c>
      <c r="N1760" t="s">
        <v>161</v>
      </c>
      <c r="O1760" t="s">
        <v>104</v>
      </c>
      <c r="P1760" t="s">
        <v>76</v>
      </c>
      <c r="Q1760" t="s">
        <v>99</v>
      </c>
      <c r="R1760" t="s">
        <v>149</v>
      </c>
      <c r="S1760" t="s">
        <v>104</v>
      </c>
      <c r="T1760" t="s">
        <v>63</v>
      </c>
      <c r="U1760" t="s">
        <v>180</v>
      </c>
      <c r="V1760" t="s">
        <v>77</v>
      </c>
      <c r="W1760" t="s">
        <v>68</v>
      </c>
      <c r="X1760" t="s">
        <v>263</v>
      </c>
    </row>
    <row r="1761" spans="1:24" x14ac:dyDescent="0.35">
      <c r="A1761" t="s">
        <v>7</v>
      </c>
      <c r="B1761" t="s">
        <v>464</v>
      </c>
      <c r="C1761">
        <v>1331</v>
      </c>
      <c r="D1761" t="s">
        <v>411</v>
      </c>
      <c r="E1761" t="s">
        <v>344</v>
      </c>
      <c r="F1761" t="s">
        <v>182</v>
      </c>
      <c r="G1761" t="s">
        <v>463</v>
      </c>
      <c r="H1761" t="s">
        <v>102</v>
      </c>
      <c r="I1761" t="s">
        <v>106</v>
      </c>
      <c r="J1761" t="s">
        <v>80</v>
      </c>
      <c r="K1761" t="s">
        <v>161</v>
      </c>
      <c r="L1761" t="s">
        <v>107</v>
      </c>
      <c r="M1761" t="s">
        <v>73</v>
      </c>
      <c r="N1761" t="s">
        <v>142</v>
      </c>
      <c r="O1761" t="s">
        <v>74</v>
      </c>
      <c r="P1761" t="s">
        <v>76</v>
      </c>
      <c r="Q1761" t="s">
        <v>126</v>
      </c>
      <c r="R1761" t="s">
        <v>57</v>
      </c>
      <c r="S1761" t="s">
        <v>78</v>
      </c>
      <c r="T1761" t="s">
        <v>150</v>
      </c>
      <c r="U1761" t="s">
        <v>107</v>
      </c>
      <c r="V1761" t="s">
        <v>73</v>
      </c>
      <c r="W1761" t="s">
        <v>78</v>
      </c>
      <c r="X1761" t="s">
        <v>262</v>
      </c>
    </row>
    <row r="1762" spans="1:24" x14ac:dyDescent="0.35">
      <c r="A1762" t="s">
        <v>7</v>
      </c>
      <c r="B1762" t="s">
        <v>468</v>
      </c>
      <c r="C1762">
        <v>1</v>
      </c>
      <c r="D1762" t="s">
        <v>76</v>
      </c>
      <c r="E1762" t="s">
        <v>76</v>
      </c>
      <c r="F1762" t="s">
        <v>76</v>
      </c>
      <c r="G1762" t="s">
        <v>76</v>
      </c>
      <c r="H1762" t="s">
        <v>76</v>
      </c>
      <c r="I1762" t="s">
        <v>76</v>
      </c>
      <c r="J1762" t="s">
        <v>76</v>
      </c>
      <c r="K1762" t="s">
        <v>76</v>
      </c>
      <c r="L1762" t="s">
        <v>76</v>
      </c>
      <c r="M1762" t="s">
        <v>76</v>
      </c>
      <c r="N1762" t="s">
        <v>76</v>
      </c>
      <c r="O1762" t="s">
        <v>76</v>
      </c>
      <c r="P1762" t="s">
        <v>76</v>
      </c>
      <c r="Q1762" t="s">
        <v>395</v>
      </c>
      <c r="R1762" t="s">
        <v>395</v>
      </c>
      <c r="S1762" t="s">
        <v>76</v>
      </c>
      <c r="T1762" t="s">
        <v>76</v>
      </c>
      <c r="U1762" t="s">
        <v>76</v>
      </c>
      <c r="V1762" t="s">
        <v>76</v>
      </c>
      <c r="W1762" t="s">
        <v>76</v>
      </c>
      <c r="X1762" t="s">
        <v>76</v>
      </c>
    </row>
    <row r="1763" spans="1:24" x14ac:dyDescent="0.35">
      <c r="A1763" t="s">
        <v>241</v>
      </c>
      <c r="B1763" t="s">
        <v>462</v>
      </c>
      <c r="C1763">
        <v>7266</v>
      </c>
      <c r="D1763" t="s">
        <v>272</v>
      </c>
      <c r="E1763" t="s">
        <v>372</v>
      </c>
      <c r="F1763" t="s">
        <v>515</v>
      </c>
      <c r="G1763" t="s">
        <v>449</v>
      </c>
      <c r="H1763" t="s">
        <v>290</v>
      </c>
      <c r="I1763" t="s">
        <v>84</v>
      </c>
      <c r="J1763" t="s">
        <v>352</v>
      </c>
      <c r="K1763" t="s">
        <v>334</v>
      </c>
      <c r="L1763" t="s">
        <v>79</v>
      </c>
      <c r="M1763" t="s">
        <v>186</v>
      </c>
      <c r="N1763" t="s">
        <v>84</v>
      </c>
      <c r="O1763" t="s">
        <v>138</v>
      </c>
      <c r="P1763" t="s">
        <v>107</v>
      </c>
      <c r="Q1763" t="s">
        <v>88</v>
      </c>
      <c r="R1763" t="s">
        <v>74</v>
      </c>
      <c r="S1763" t="s">
        <v>142</v>
      </c>
      <c r="T1763" t="s">
        <v>80</v>
      </c>
      <c r="U1763" t="s">
        <v>108</v>
      </c>
      <c r="V1763" t="s">
        <v>106</v>
      </c>
      <c r="W1763" t="s">
        <v>63</v>
      </c>
      <c r="X1763" t="s">
        <v>152</v>
      </c>
    </row>
    <row r="1764" spans="1:24" x14ac:dyDescent="0.35">
      <c r="A1764" t="s">
        <v>241</v>
      </c>
      <c r="B1764" t="s">
        <v>464</v>
      </c>
      <c r="C1764">
        <v>6181</v>
      </c>
      <c r="D1764" t="s">
        <v>940</v>
      </c>
      <c r="E1764" t="s">
        <v>236</v>
      </c>
      <c r="F1764" t="s">
        <v>192</v>
      </c>
      <c r="G1764" t="s">
        <v>581</v>
      </c>
      <c r="H1764" t="s">
        <v>442</v>
      </c>
      <c r="I1764" t="s">
        <v>79</v>
      </c>
      <c r="J1764" t="s">
        <v>142</v>
      </c>
      <c r="K1764" t="s">
        <v>161</v>
      </c>
      <c r="L1764" t="s">
        <v>107</v>
      </c>
      <c r="M1764" t="s">
        <v>106</v>
      </c>
      <c r="N1764" t="s">
        <v>138</v>
      </c>
      <c r="O1764" t="s">
        <v>138</v>
      </c>
      <c r="P1764" t="s">
        <v>76</v>
      </c>
      <c r="Q1764" t="s">
        <v>89</v>
      </c>
      <c r="R1764" t="s">
        <v>149</v>
      </c>
      <c r="S1764" t="s">
        <v>80</v>
      </c>
      <c r="T1764" t="s">
        <v>186</v>
      </c>
      <c r="U1764" t="s">
        <v>73</v>
      </c>
      <c r="V1764" t="s">
        <v>73</v>
      </c>
      <c r="W1764" t="s">
        <v>100</v>
      </c>
      <c r="X1764" t="s">
        <v>493</v>
      </c>
    </row>
    <row r="1765" spans="1:24" x14ac:dyDescent="0.35">
      <c r="A1765" t="s">
        <v>241</v>
      </c>
      <c r="B1765" t="s">
        <v>468</v>
      </c>
      <c r="C1765">
        <v>2</v>
      </c>
      <c r="D1765" t="s">
        <v>76</v>
      </c>
      <c r="E1765" t="s">
        <v>483</v>
      </c>
      <c r="F1765" t="s">
        <v>76</v>
      </c>
      <c r="G1765" t="s">
        <v>76</v>
      </c>
      <c r="H1765" t="s">
        <v>76</v>
      </c>
      <c r="I1765" t="s">
        <v>76</v>
      </c>
      <c r="J1765" t="s">
        <v>76</v>
      </c>
      <c r="K1765" t="s">
        <v>76</v>
      </c>
      <c r="L1765" t="s">
        <v>76</v>
      </c>
      <c r="M1765" t="s">
        <v>76</v>
      </c>
      <c r="N1765" t="s">
        <v>76</v>
      </c>
      <c r="O1765" t="s">
        <v>76</v>
      </c>
      <c r="P1765" t="s">
        <v>76</v>
      </c>
      <c r="Q1765" t="s">
        <v>484</v>
      </c>
      <c r="R1765" t="s">
        <v>484</v>
      </c>
      <c r="S1765" t="s">
        <v>76</v>
      </c>
      <c r="T1765" t="s">
        <v>76</v>
      </c>
      <c r="U1765" t="s">
        <v>76</v>
      </c>
      <c r="V1765" t="s">
        <v>76</v>
      </c>
      <c r="W1765" t="s">
        <v>76</v>
      </c>
      <c r="X1765" t="s">
        <v>76</v>
      </c>
    </row>
    <row r="1767" spans="1:24" x14ac:dyDescent="0.35">
      <c r="A1767" t="s">
        <v>1087</v>
      </c>
    </row>
    <row r="1768" spans="1:24" x14ac:dyDescent="0.35">
      <c r="A1768" t="s">
        <v>14</v>
      </c>
      <c r="B1768" t="s">
        <v>487</v>
      </c>
      <c r="C1768" t="s">
        <v>2</v>
      </c>
      <c r="D1768" t="s">
        <v>1065</v>
      </c>
      <c r="E1768" t="s">
        <v>1066</v>
      </c>
      <c r="F1768" t="s">
        <v>1067</v>
      </c>
      <c r="G1768" t="s">
        <v>1068</v>
      </c>
      <c r="H1768" t="s">
        <v>1069</v>
      </c>
      <c r="I1768" t="s">
        <v>1070</v>
      </c>
      <c r="J1768" t="s">
        <v>1071</v>
      </c>
      <c r="K1768" t="s">
        <v>1072</v>
      </c>
      <c r="L1768" t="s">
        <v>1073</v>
      </c>
      <c r="M1768" t="s">
        <v>1074</v>
      </c>
      <c r="N1768" t="s">
        <v>1075</v>
      </c>
      <c r="O1768" t="s">
        <v>1076</v>
      </c>
      <c r="P1768" t="s">
        <v>1077</v>
      </c>
      <c r="Q1768" t="s">
        <v>1078</v>
      </c>
      <c r="R1768" t="s">
        <v>1079</v>
      </c>
      <c r="S1768" t="s">
        <v>1080</v>
      </c>
      <c r="T1768" t="s">
        <v>1081</v>
      </c>
      <c r="U1768" t="s">
        <v>1082</v>
      </c>
      <c r="V1768" t="s">
        <v>1083</v>
      </c>
      <c r="W1768" t="s">
        <v>48</v>
      </c>
      <c r="X1768" t="s">
        <v>1084</v>
      </c>
    </row>
    <row r="1769" spans="1:24" x14ac:dyDescent="0.35">
      <c r="A1769" t="s">
        <v>3</v>
      </c>
      <c r="B1769" t="s">
        <v>488</v>
      </c>
      <c r="C1769">
        <v>1119</v>
      </c>
      <c r="D1769" t="s">
        <v>270</v>
      </c>
      <c r="E1769" t="s">
        <v>156</v>
      </c>
      <c r="F1769" t="s">
        <v>386</v>
      </c>
      <c r="G1769" t="s">
        <v>434</v>
      </c>
      <c r="H1769" t="s">
        <v>309</v>
      </c>
      <c r="I1769" t="s">
        <v>94</v>
      </c>
      <c r="J1769" t="s">
        <v>53</v>
      </c>
      <c r="K1769" t="s">
        <v>208</v>
      </c>
      <c r="L1769" t="s">
        <v>107</v>
      </c>
      <c r="M1769" t="s">
        <v>79</v>
      </c>
      <c r="N1769" t="s">
        <v>100</v>
      </c>
      <c r="O1769" t="s">
        <v>105</v>
      </c>
      <c r="P1769" t="s">
        <v>76</v>
      </c>
      <c r="Q1769" t="s">
        <v>280</v>
      </c>
      <c r="R1769" t="s">
        <v>240</v>
      </c>
      <c r="S1769" t="s">
        <v>133</v>
      </c>
      <c r="T1769" t="s">
        <v>108</v>
      </c>
      <c r="U1769" t="s">
        <v>93</v>
      </c>
      <c r="V1769" t="s">
        <v>79</v>
      </c>
      <c r="W1769" t="s">
        <v>75</v>
      </c>
      <c r="X1769" t="s">
        <v>117</v>
      </c>
    </row>
    <row r="1770" spans="1:24" x14ac:dyDescent="0.35">
      <c r="A1770" t="s">
        <v>3</v>
      </c>
      <c r="B1770" t="s">
        <v>491</v>
      </c>
      <c r="C1770">
        <v>910</v>
      </c>
      <c r="D1770" t="s">
        <v>502</v>
      </c>
      <c r="E1770" t="s">
        <v>250</v>
      </c>
      <c r="F1770" t="s">
        <v>218</v>
      </c>
      <c r="G1770" t="s">
        <v>110</v>
      </c>
      <c r="H1770" t="s">
        <v>260</v>
      </c>
      <c r="I1770" t="s">
        <v>75</v>
      </c>
      <c r="J1770" t="s">
        <v>309</v>
      </c>
      <c r="K1770" t="s">
        <v>286</v>
      </c>
      <c r="L1770" t="s">
        <v>106</v>
      </c>
      <c r="M1770" t="s">
        <v>75</v>
      </c>
      <c r="N1770" t="s">
        <v>122</v>
      </c>
      <c r="O1770" t="s">
        <v>65</v>
      </c>
      <c r="P1770" t="s">
        <v>77</v>
      </c>
      <c r="Q1770" t="s">
        <v>226</v>
      </c>
      <c r="R1770" t="s">
        <v>286</v>
      </c>
      <c r="S1770" t="s">
        <v>146</v>
      </c>
      <c r="T1770" t="s">
        <v>161</v>
      </c>
      <c r="U1770" t="s">
        <v>186</v>
      </c>
      <c r="V1770" t="s">
        <v>71</v>
      </c>
      <c r="W1770" t="s">
        <v>138</v>
      </c>
      <c r="X1770" t="s">
        <v>127</v>
      </c>
    </row>
    <row r="1771" spans="1:24" x14ac:dyDescent="0.35">
      <c r="A1771" t="s">
        <v>4</v>
      </c>
      <c r="B1771" t="s">
        <v>488</v>
      </c>
      <c r="C1771">
        <v>1945</v>
      </c>
      <c r="D1771" t="s">
        <v>247</v>
      </c>
      <c r="E1771" t="s">
        <v>157</v>
      </c>
      <c r="F1771" t="s">
        <v>177</v>
      </c>
      <c r="G1771" t="s">
        <v>473</v>
      </c>
      <c r="H1771" t="s">
        <v>254</v>
      </c>
      <c r="I1771" t="s">
        <v>194</v>
      </c>
      <c r="J1771" t="s">
        <v>304</v>
      </c>
      <c r="K1771" t="s">
        <v>117</v>
      </c>
      <c r="L1771" t="s">
        <v>73</v>
      </c>
      <c r="M1771" t="s">
        <v>68</v>
      </c>
      <c r="N1771" t="s">
        <v>80</v>
      </c>
      <c r="O1771" t="s">
        <v>76</v>
      </c>
      <c r="P1771" t="s">
        <v>76</v>
      </c>
      <c r="Q1771" t="s">
        <v>72</v>
      </c>
      <c r="R1771" t="s">
        <v>106</v>
      </c>
      <c r="S1771" t="s">
        <v>77</v>
      </c>
      <c r="T1771" t="s">
        <v>106</v>
      </c>
      <c r="U1771" t="s">
        <v>63</v>
      </c>
      <c r="V1771" t="s">
        <v>76</v>
      </c>
      <c r="W1771" t="s">
        <v>133</v>
      </c>
      <c r="X1771" t="s">
        <v>117</v>
      </c>
    </row>
    <row r="1772" spans="1:24" x14ac:dyDescent="0.35">
      <c r="A1772" t="s">
        <v>4</v>
      </c>
      <c r="B1772" t="s">
        <v>491</v>
      </c>
      <c r="C1772">
        <v>1331</v>
      </c>
      <c r="D1772" t="s">
        <v>174</v>
      </c>
      <c r="E1772" t="s">
        <v>53</v>
      </c>
      <c r="F1772" t="s">
        <v>277</v>
      </c>
      <c r="G1772" t="s">
        <v>141</v>
      </c>
      <c r="H1772" t="s">
        <v>168</v>
      </c>
      <c r="I1772" t="s">
        <v>179</v>
      </c>
      <c r="J1772" t="s">
        <v>202</v>
      </c>
      <c r="K1772" t="s">
        <v>136</v>
      </c>
      <c r="L1772" t="s">
        <v>107</v>
      </c>
      <c r="M1772" t="s">
        <v>138</v>
      </c>
      <c r="N1772" t="s">
        <v>86</v>
      </c>
      <c r="O1772" t="s">
        <v>106</v>
      </c>
      <c r="P1772" t="s">
        <v>76</v>
      </c>
      <c r="Q1772" t="s">
        <v>81</v>
      </c>
      <c r="R1772" t="s">
        <v>73</v>
      </c>
      <c r="S1772" t="s">
        <v>75</v>
      </c>
      <c r="T1772" t="s">
        <v>106</v>
      </c>
      <c r="U1772" t="s">
        <v>100</v>
      </c>
      <c r="V1772" t="s">
        <v>107</v>
      </c>
      <c r="W1772" t="s">
        <v>173</v>
      </c>
      <c r="X1772" t="s">
        <v>364</v>
      </c>
    </row>
    <row r="1773" spans="1:24" x14ac:dyDescent="0.35">
      <c r="A1773" t="s">
        <v>5</v>
      </c>
      <c r="B1773" t="s">
        <v>488</v>
      </c>
      <c r="C1773">
        <v>2083</v>
      </c>
      <c r="D1773" t="s">
        <v>761</v>
      </c>
      <c r="E1773" t="s">
        <v>202</v>
      </c>
      <c r="F1773" t="s">
        <v>208</v>
      </c>
      <c r="G1773" t="s">
        <v>448</v>
      </c>
      <c r="H1773" t="s">
        <v>217</v>
      </c>
      <c r="I1773" t="s">
        <v>72</v>
      </c>
      <c r="J1773" t="s">
        <v>176</v>
      </c>
      <c r="K1773" t="s">
        <v>61</v>
      </c>
      <c r="L1773" t="s">
        <v>150</v>
      </c>
      <c r="M1773" t="s">
        <v>150</v>
      </c>
      <c r="N1773" t="s">
        <v>86</v>
      </c>
      <c r="O1773" t="s">
        <v>73</v>
      </c>
      <c r="P1773" t="s">
        <v>107</v>
      </c>
      <c r="Q1773" t="s">
        <v>142</v>
      </c>
      <c r="R1773" t="s">
        <v>80</v>
      </c>
      <c r="S1773" t="s">
        <v>138</v>
      </c>
      <c r="T1773" t="s">
        <v>186</v>
      </c>
      <c r="U1773" t="s">
        <v>107</v>
      </c>
      <c r="V1773" t="s">
        <v>73</v>
      </c>
      <c r="W1773" t="s">
        <v>68</v>
      </c>
      <c r="X1773" t="s">
        <v>471</v>
      </c>
    </row>
    <row r="1774" spans="1:24" x14ac:dyDescent="0.35">
      <c r="A1774" t="s">
        <v>5</v>
      </c>
      <c r="B1774" t="s">
        <v>491</v>
      </c>
      <c r="C1774">
        <v>1383</v>
      </c>
      <c r="D1774" t="s">
        <v>270</v>
      </c>
      <c r="E1774" t="s">
        <v>435</v>
      </c>
      <c r="F1774" t="s">
        <v>166</v>
      </c>
      <c r="G1774" t="s">
        <v>590</v>
      </c>
      <c r="H1774" t="s">
        <v>133</v>
      </c>
      <c r="I1774" t="s">
        <v>122</v>
      </c>
      <c r="J1774" t="s">
        <v>97</v>
      </c>
      <c r="K1774" t="s">
        <v>217</v>
      </c>
      <c r="L1774" t="s">
        <v>106</v>
      </c>
      <c r="M1774" t="s">
        <v>81</v>
      </c>
      <c r="N1774" t="s">
        <v>221</v>
      </c>
      <c r="O1774" t="s">
        <v>71</v>
      </c>
      <c r="P1774" t="s">
        <v>76</v>
      </c>
      <c r="Q1774" t="s">
        <v>57</v>
      </c>
      <c r="R1774" t="s">
        <v>55</v>
      </c>
      <c r="S1774" t="s">
        <v>103</v>
      </c>
      <c r="T1774" t="s">
        <v>57</v>
      </c>
      <c r="U1774" t="s">
        <v>138</v>
      </c>
      <c r="V1774" t="s">
        <v>76</v>
      </c>
      <c r="W1774" t="s">
        <v>81</v>
      </c>
      <c r="X1774" t="s">
        <v>381</v>
      </c>
    </row>
    <row r="1775" spans="1:24" x14ac:dyDescent="0.35">
      <c r="A1775" t="s">
        <v>6</v>
      </c>
      <c r="B1775" t="s">
        <v>488</v>
      </c>
      <c r="C1775">
        <v>805</v>
      </c>
      <c r="D1775" t="s">
        <v>601</v>
      </c>
      <c r="E1775" t="s">
        <v>257</v>
      </c>
      <c r="F1775" t="s">
        <v>269</v>
      </c>
      <c r="G1775" t="s">
        <v>581</v>
      </c>
      <c r="H1775" t="s">
        <v>304</v>
      </c>
      <c r="I1775" t="s">
        <v>198</v>
      </c>
      <c r="J1775" t="s">
        <v>126</v>
      </c>
      <c r="K1775" t="s">
        <v>373</v>
      </c>
      <c r="L1775" t="s">
        <v>79</v>
      </c>
      <c r="M1775" t="s">
        <v>105</v>
      </c>
      <c r="N1775" t="s">
        <v>198</v>
      </c>
      <c r="O1775" t="s">
        <v>71</v>
      </c>
      <c r="P1775" t="s">
        <v>79</v>
      </c>
      <c r="Q1775" t="s">
        <v>86</v>
      </c>
      <c r="R1775" t="s">
        <v>73</v>
      </c>
      <c r="S1775" t="s">
        <v>78</v>
      </c>
      <c r="T1775" t="s">
        <v>105</v>
      </c>
      <c r="U1775" t="s">
        <v>78</v>
      </c>
      <c r="V1775" t="s">
        <v>76</v>
      </c>
      <c r="W1775" t="s">
        <v>240</v>
      </c>
      <c r="X1775" t="s">
        <v>277</v>
      </c>
    </row>
    <row r="1776" spans="1:24" x14ac:dyDescent="0.35">
      <c r="A1776" t="s">
        <v>6</v>
      </c>
      <c r="B1776" t="s">
        <v>491</v>
      </c>
      <c r="C1776">
        <v>627</v>
      </c>
      <c r="D1776" t="s">
        <v>323</v>
      </c>
      <c r="E1776" t="s">
        <v>378</v>
      </c>
      <c r="F1776" t="s">
        <v>278</v>
      </c>
      <c r="G1776" t="s">
        <v>272</v>
      </c>
      <c r="H1776" t="s">
        <v>88</v>
      </c>
      <c r="I1776" t="s">
        <v>63</v>
      </c>
      <c r="J1776" t="s">
        <v>92</v>
      </c>
      <c r="K1776" t="s">
        <v>116</v>
      </c>
      <c r="L1776" t="s">
        <v>77</v>
      </c>
      <c r="M1776" t="s">
        <v>80</v>
      </c>
      <c r="N1776" t="s">
        <v>93</v>
      </c>
      <c r="O1776" t="s">
        <v>76</v>
      </c>
      <c r="P1776" t="s">
        <v>76</v>
      </c>
      <c r="Q1776" t="s">
        <v>80</v>
      </c>
      <c r="R1776" t="s">
        <v>106</v>
      </c>
      <c r="S1776" t="s">
        <v>75</v>
      </c>
      <c r="T1776" t="s">
        <v>80</v>
      </c>
      <c r="U1776" t="s">
        <v>78</v>
      </c>
      <c r="V1776" t="s">
        <v>76</v>
      </c>
      <c r="W1776" t="s">
        <v>72</v>
      </c>
      <c r="X1776" t="s">
        <v>498</v>
      </c>
    </row>
    <row r="1777" spans="1:24" x14ac:dyDescent="0.35">
      <c r="A1777" t="s">
        <v>7</v>
      </c>
      <c r="B1777" t="s">
        <v>488</v>
      </c>
      <c r="C1777">
        <v>1724</v>
      </c>
      <c r="D1777" t="s">
        <v>251</v>
      </c>
      <c r="E1777" t="s">
        <v>519</v>
      </c>
      <c r="F1777" t="s">
        <v>238</v>
      </c>
      <c r="G1777" t="s">
        <v>298</v>
      </c>
      <c r="H1777" t="s">
        <v>260</v>
      </c>
      <c r="I1777" t="s">
        <v>179</v>
      </c>
      <c r="J1777" t="s">
        <v>366</v>
      </c>
      <c r="K1777" t="s">
        <v>218</v>
      </c>
      <c r="L1777" t="s">
        <v>79</v>
      </c>
      <c r="M1777" t="s">
        <v>72</v>
      </c>
      <c r="N1777" t="s">
        <v>149</v>
      </c>
      <c r="O1777" t="s">
        <v>186</v>
      </c>
      <c r="P1777" t="s">
        <v>76</v>
      </c>
      <c r="Q1777" t="s">
        <v>280</v>
      </c>
      <c r="R1777" t="s">
        <v>108</v>
      </c>
      <c r="S1777" t="s">
        <v>78</v>
      </c>
      <c r="T1777" t="s">
        <v>138</v>
      </c>
      <c r="U1777" t="s">
        <v>93</v>
      </c>
      <c r="V1777" t="s">
        <v>77</v>
      </c>
      <c r="W1777" t="s">
        <v>75</v>
      </c>
      <c r="X1777" t="s">
        <v>148</v>
      </c>
    </row>
    <row r="1778" spans="1:24" x14ac:dyDescent="0.35">
      <c r="A1778" t="s">
        <v>7</v>
      </c>
      <c r="B1778" t="s">
        <v>491</v>
      </c>
      <c r="C1778">
        <v>1522</v>
      </c>
      <c r="D1778" t="s">
        <v>497</v>
      </c>
      <c r="E1778" t="s">
        <v>392</v>
      </c>
      <c r="F1778" t="s">
        <v>136</v>
      </c>
      <c r="G1778" t="s">
        <v>516</v>
      </c>
      <c r="H1778" t="s">
        <v>286</v>
      </c>
      <c r="I1778" t="s">
        <v>137</v>
      </c>
      <c r="J1778" t="s">
        <v>231</v>
      </c>
      <c r="K1778" t="s">
        <v>124</v>
      </c>
      <c r="L1778" t="s">
        <v>73</v>
      </c>
      <c r="M1778" t="s">
        <v>100</v>
      </c>
      <c r="N1778" t="s">
        <v>97</v>
      </c>
      <c r="O1778" t="s">
        <v>103</v>
      </c>
      <c r="P1778" t="s">
        <v>76</v>
      </c>
      <c r="Q1778" t="s">
        <v>293</v>
      </c>
      <c r="R1778" t="s">
        <v>194</v>
      </c>
      <c r="S1778" t="s">
        <v>86</v>
      </c>
      <c r="T1778" t="s">
        <v>105</v>
      </c>
      <c r="U1778" t="s">
        <v>62</v>
      </c>
      <c r="V1778" t="s">
        <v>106</v>
      </c>
      <c r="W1778" t="s">
        <v>71</v>
      </c>
      <c r="X1778" t="s">
        <v>493</v>
      </c>
    </row>
    <row r="1779" spans="1:24" x14ac:dyDescent="0.35">
      <c r="A1779" t="s">
        <v>241</v>
      </c>
      <c r="B1779" t="s">
        <v>488</v>
      </c>
      <c r="C1779">
        <v>7676</v>
      </c>
      <c r="D1779" t="s">
        <v>306</v>
      </c>
      <c r="E1779" t="s">
        <v>262</v>
      </c>
      <c r="F1779" t="s">
        <v>304</v>
      </c>
      <c r="G1779" t="s">
        <v>587</v>
      </c>
      <c r="H1779" t="s">
        <v>231</v>
      </c>
      <c r="I1779" t="s">
        <v>130</v>
      </c>
      <c r="J1779" t="s">
        <v>307</v>
      </c>
      <c r="K1779" t="s">
        <v>218</v>
      </c>
      <c r="L1779" t="s">
        <v>77</v>
      </c>
      <c r="M1779" t="s">
        <v>75</v>
      </c>
      <c r="N1779" t="s">
        <v>198</v>
      </c>
      <c r="O1779" t="s">
        <v>150</v>
      </c>
      <c r="P1779" t="s">
        <v>107</v>
      </c>
      <c r="Q1779" t="s">
        <v>88</v>
      </c>
      <c r="R1779" t="s">
        <v>74</v>
      </c>
      <c r="S1779" t="s">
        <v>138</v>
      </c>
      <c r="T1779" t="s">
        <v>72</v>
      </c>
      <c r="U1779" t="s">
        <v>81</v>
      </c>
      <c r="V1779" t="s">
        <v>73</v>
      </c>
      <c r="W1779" t="s">
        <v>100</v>
      </c>
      <c r="X1779" t="s">
        <v>263</v>
      </c>
    </row>
    <row r="1780" spans="1:24" x14ac:dyDescent="0.35">
      <c r="A1780" t="s">
        <v>241</v>
      </c>
      <c r="B1780" t="s">
        <v>491</v>
      </c>
      <c r="C1780">
        <v>5773</v>
      </c>
      <c r="D1780" t="s">
        <v>477</v>
      </c>
      <c r="E1780" t="s">
        <v>192</v>
      </c>
      <c r="F1780" t="s">
        <v>317</v>
      </c>
      <c r="G1780" t="s">
        <v>577</v>
      </c>
      <c r="H1780" t="s">
        <v>53</v>
      </c>
      <c r="I1780" t="s">
        <v>86</v>
      </c>
      <c r="J1780" t="s">
        <v>278</v>
      </c>
      <c r="K1780" t="s">
        <v>386</v>
      </c>
      <c r="L1780" t="s">
        <v>73</v>
      </c>
      <c r="M1780" t="s">
        <v>81</v>
      </c>
      <c r="N1780" t="s">
        <v>96</v>
      </c>
      <c r="O1780" t="s">
        <v>186</v>
      </c>
      <c r="P1780" t="s">
        <v>107</v>
      </c>
      <c r="Q1780" t="s">
        <v>314</v>
      </c>
      <c r="R1780" t="s">
        <v>173</v>
      </c>
      <c r="S1780" t="s">
        <v>108</v>
      </c>
      <c r="T1780" t="s">
        <v>74</v>
      </c>
      <c r="U1780" t="s">
        <v>142</v>
      </c>
      <c r="V1780" t="s">
        <v>73</v>
      </c>
      <c r="W1780" t="s">
        <v>72</v>
      </c>
      <c r="X1780" t="s">
        <v>445</v>
      </c>
    </row>
    <row r="1782" spans="1:24" x14ac:dyDescent="0.35">
      <c r="A1782" t="s">
        <v>1088</v>
      </c>
    </row>
    <row r="1783" spans="1:24" x14ac:dyDescent="0.35">
      <c r="A1783" t="s">
        <v>14</v>
      </c>
      <c r="B1783" t="s">
        <v>505</v>
      </c>
      <c r="C1783" t="s">
        <v>2</v>
      </c>
      <c r="D1783" t="s">
        <v>1065</v>
      </c>
      <c r="E1783" t="s">
        <v>1066</v>
      </c>
      <c r="F1783" t="s">
        <v>1067</v>
      </c>
      <c r="G1783" t="s">
        <v>1068</v>
      </c>
      <c r="H1783" t="s">
        <v>1069</v>
      </c>
      <c r="I1783" t="s">
        <v>1070</v>
      </c>
      <c r="J1783" t="s">
        <v>1071</v>
      </c>
      <c r="K1783" t="s">
        <v>1072</v>
      </c>
      <c r="L1783" t="s">
        <v>1073</v>
      </c>
      <c r="M1783" t="s">
        <v>1074</v>
      </c>
      <c r="N1783" t="s">
        <v>1075</v>
      </c>
      <c r="O1783" t="s">
        <v>1076</v>
      </c>
      <c r="P1783" t="s">
        <v>1077</v>
      </c>
      <c r="Q1783" t="s">
        <v>1078</v>
      </c>
      <c r="R1783" t="s">
        <v>1079</v>
      </c>
      <c r="S1783" t="s">
        <v>1080</v>
      </c>
      <c r="T1783" t="s">
        <v>1081</v>
      </c>
      <c r="U1783" t="s">
        <v>1082</v>
      </c>
      <c r="V1783" t="s">
        <v>1083</v>
      </c>
      <c r="W1783" t="s">
        <v>48</v>
      </c>
      <c r="X1783" t="s">
        <v>1084</v>
      </c>
    </row>
    <row r="1784" spans="1:24" x14ac:dyDescent="0.35">
      <c r="A1784" t="s">
        <v>3</v>
      </c>
      <c r="B1784" t="s">
        <v>506</v>
      </c>
      <c r="C1784">
        <v>580</v>
      </c>
      <c r="D1784" t="s">
        <v>254</v>
      </c>
      <c r="E1784" t="s">
        <v>276</v>
      </c>
      <c r="F1784" t="s">
        <v>176</v>
      </c>
      <c r="G1784" t="s">
        <v>823</v>
      </c>
      <c r="H1784" t="s">
        <v>61</v>
      </c>
      <c r="I1784" t="s">
        <v>186</v>
      </c>
      <c r="J1784" t="s">
        <v>269</v>
      </c>
      <c r="K1784" t="s">
        <v>257</v>
      </c>
      <c r="L1784" t="s">
        <v>73</v>
      </c>
      <c r="M1784" t="s">
        <v>75</v>
      </c>
      <c r="N1784" t="s">
        <v>108</v>
      </c>
      <c r="O1784" t="s">
        <v>78</v>
      </c>
      <c r="P1784" t="s">
        <v>76</v>
      </c>
      <c r="Q1784" t="s">
        <v>121</v>
      </c>
      <c r="R1784" t="s">
        <v>173</v>
      </c>
      <c r="S1784" t="s">
        <v>122</v>
      </c>
      <c r="T1784" t="s">
        <v>100</v>
      </c>
      <c r="U1784" t="s">
        <v>173</v>
      </c>
      <c r="V1784" t="s">
        <v>150</v>
      </c>
      <c r="W1784" t="s">
        <v>78</v>
      </c>
      <c r="X1784" t="s">
        <v>233</v>
      </c>
    </row>
    <row r="1785" spans="1:24" x14ac:dyDescent="0.35">
      <c r="A1785" t="s">
        <v>3</v>
      </c>
      <c r="B1785" t="s">
        <v>507</v>
      </c>
      <c r="C1785">
        <v>538</v>
      </c>
      <c r="D1785" t="s">
        <v>178</v>
      </c>
      <c r="E1785" t="s">
        <v>8</v>
      </c>
      <c r="F1785" t="s">
        <v>416</v>
      </c>
      <c r="G1785" t="s">
        <v>710</v>
      </c>
      <c r="H1785" t="s">
        <v>211</v>
      </c>
      <c r="I1785" t="s">
        <v>107</v>
      </c>
      <c r="J1785" t="s">
        <v>100</v>
      </c>
      <c r="K1785" t="s">
        <v>65</v>
      </c>
      <c r="L1785" t="s">
        <v>76</v>
      </c>
      <c r="M1785" t="s">
        <v>107</v>
      </c>
      <c r="N1785" t="s">
        <v>77</v>
      </c>
      <c r="O1785" t="s">
        <v>81</v>
      </c>
      <c r="P1785" t="s">
        <v>76</v>
      </c>
      <c r="Q1785" t="s">
        <v>92</v>
      </c>
      <c r="R1785" t="s">
        <v>366</v>
      </c>
      <c r="S1785" t="s">
        <v>103</v>
      </c>
      <c r="T1785" t="s">
        <v>175</v>
      </c>
      <c r="U1785" t="s">
        <v>150</v>
      </c>
      <c r="V1785" t="s">
        <v>106</v>
      </c>
      <c r="W1785" t="s">
        <v>150</v>
      </c>
      <c r="X1785" t="s">
        <v>262</v>
      </c>
    </row>
    <row r="1786" spans="1:24" x14ac:dyDescent="0.35">
      <c r="A1786" t="s">
        <v>3</v>
      </c>
      <c r="B1786" t="s">
        <v>509</v>
      </c>
      <c r="C1786">
        <v>513</v>
      </c>
      <c r="D1786" t="s">
        <v>458</v>
      </c>
      <c r="E1786" t="s">
        <v>199</v>
      </c>
      <c r="F1786" t="s">
        <v>204</v>
      </c>
      <c r="G1786" t="s">
        <v>475</v>
      </c>
      <c r="H1786" t="s">
        <v>61</v>
      </c>
      <c r="I1786" t="s">
        <v>72</v>
      </c>
      <c r="J1786" t="s">
        <v>282</v>
      </c>
      <c r="K1786" t="s">
        <v>250</v>
      </c>
      <c r="L1786" t="s">
        <v>79</v>
      </c>
      <c r="M1786" t="s">
        <v>81</v>
      </c>
      <c r="N1786" t="s">
        <v>194</v>
      </c>
      <c r="O1786" t="s">
        <v>104</v>
      </c>
      <c r="P1786" t="s">
        <v>68</v>
      </c>
      <c r="Q1786" t="s">
        <v>112</v>
      </c>
      <c r="R1786" t="s">
        <v>286</v>
      </c>
      <c r="S1786" t="s">
        <v>280</v>
      </c>
      <c r="T1786" t="s">
        <v>240</v>
      </c>
      <c r="U1786" t="s">
        <v>130</v>
      </c>
      <c r="V1786" t="s">
        <v>150</v>
      </c>
      <c r="W1786" t="s">
        <v>94</v>
      </c>
      <c r="X1786" t="s">
        <v>115</v>
      </c>
    </row>
    <row r="1787" spans="1:24" x14ac:dyDescent="0.35">
      <c r="A1787" t="s">
        <v>3</v>
      </c>
      <c r="B1787" t="s">
        <v>510</v>
      </c>
      <c r="C1787">
        <v>397</v>
      </c>
      <c r="D1787" t="s">
        <v>321</v>
      </c>
      <c r="E1787" t="s">
        <v>276</v>
      </c>
      <c r="F1787" t="s">
        <v>519</v>
      </c>
      <c r="G1787" t="s">
        <v>123</v>
      </c>
      <c r="H1787" t="s">
        <v>84</v>
      </c>
      <c r="I1787" t="s">
        <v>76</v>
      </c>
      <c r="J1787" t="s">
        <v>138</v>
      </c>
      <c r="K1787" t="s">
        <v>198</v>
      </c>
      <c r="L1787" t="s">
        <v>76</v>
      </c>
      <c r="M1787" t="s">
        <v>76</v>
      </c>
      <c r="N1787" t="s">
        <v>76</v>
      </c>
      <c r="O1787" t="s">
        <v>221</v>
      </c>
      <c r="P1787" t="s">
        <v>76</v>
      </c>
      <c r="Q1787" t="s">
        <v>193</v>
      </c>
      <c r="R1787" t="s">
        <v>61</v>
      </c>
      <c r="S1787" t="s">
        <v>89</v>
      </c>
      <c r="T1787" t="s">
        <v>102</v>
      </c>
      <c r="U1787" t="s">
        <v>71</v>
      </c>
      <c r="V1787" t="s">
        <v>71</v>
      </c>
      <c r="W1787" t="s">
        <v>100</v>
      </c>
      <c r="X1787" t="s">
        <v>371</v>
      </c>
    </row>
    <row r="1788" spans="1:24" x14ac:dyDescent="0.35">
      <c r="A1788" t="s">
        <v>3</v>
      </c>
      <c r="B1788" t="s">
        <v>50</v>
      </c>
      <c r="C1788">
        <v>1</v>
      </c>
      <c r="D1788" t="s">
        <v>76</v>
      </c>
      <c r="E1788" t="s">
        <v>395</v>
      </c>
      <c r="F1788" t="s">
        <v>76</v>
      </c>
      <c r="G1788" t="s">
        <v>76</v>
      </c>
      <c r="H1788" t="s">
        <v>76</v>
      </c>
      <c r="I1788" t="s">
        <v>76</v>
      </c>
      <c r="J1788" t="s">
        <v>76</v>
      </c>
      <c r="K1788" t="s">
        <v>76</v>
      </c>
      <c r="L1788" t="s">
        <v>76</v>
      </c>
      <c r="M1788" t="s">
        <v>76</v>
      </c>
      <c r="N1788" t="s">
        <v>76</v>
      </c>
      <c r="O1788" t="s">
        <v>76</v>
      </c>
      <c r="P1788" t="s">
        <v>76</v>
      </c>
      <c r="Q1788" t="s">
        <v>76</v>
      </c>
      <c r="R1788" t="s">
        <v>76</v>
      </c>
      <c r="S1788" t="s">
        <v>76</v>
      </c>
      <c r="T1788" t="s">
        <v>76</v>
      </c>
      <c r="U1788" t="s">
        <v>76</v>
      </c>
      <c r="V1788" t="s">
        <v>76</v>
      </c>
      <c r="W1788" t="s">
        <v>76</v>
      </c>
      <c r="X1788" t="s">
        <v>76</v>
      </c>
    </row>
    <row r="1789" spans="1:24" x14ac:dyDescent="0.35">
      <c r="A1789" t="s">
        <v>4</v>
      </c>
      <c r="B1789" t="s">
        <v>506</v>
      </c>
      <c r="C1789">
        <v>924</v>
      </c>
      <c r="D1789" t="s">
        <v>129</v>
      </c>
      <c r="E1789" t="s">
        <v>305</v>
      </c>
      <c r="F1789" t="s">
        <v>290</v>
      </c>
      <c r="G1789" t="s">
        <v>223</v>
      </c>
      <c r="H1789" t="s">
        <v>235</v>
      </c>
      <c r="I1789" t="s">
        <v>260</v>
      </c>
      <c r="J1789" t="s">
        <v>82</v>
      </c>
      <c r="K1789" t="s">
        <v>158</v>
      </c>
      <c r="L1789" t="s">
        <v>77</v>
      </c>
      <c r="M1789" t="s">
        <v>78</v>
      </c>
      <c r="N1789" t="s">
        <v>108</v>
      </c>
      <c r="O1789" t="s">
        <v>76</v>
      </c>
      <c r="P1789" t="s">
        <v>76</v>
      </c>
      <c r="Q1789" t="s">
        <v>75</v>
      </c>
      <c r="R1789" t="s">
        <v>73</v>
      </c>
      <c r="S1789" t="s">
        <v>106</v>
      </c>
      <c r="T1789" t="s">
        <v>73</v>
      </c>
      <c r="U1789" t="s">
        <v>86</v>
      </c>
      <c r="V1789" t="s">
        <v>76</v>
      </c>
      <c r="W1789" t="s">
        <v>57</v>
      </c>
      <c r="X1789" t="s">
        <v>162</v>
      </c>
    </row>
    <row r="1790" spans="1:24" x14ac:dyDescent="0.35">
      <c r="A1790" t="s">
        <v>4</v>
      </c>
      <c r="B1790" t="s">
        <v>507</v>
      </c>
      <c r="C1790">
        <v>1021</v>
      </c>
      <c r="D1790" t="s">
        <v>302</v>
      </c>
      <c r="E1790" t="s">
        <v>114</v>
      </c>
      <c r="F1790" t="s">
        <v>211</v>
      </c>
      <c r="G1790" t="s">
        <v>663</v>
      </c>
      <c r="H1790" t="s">
        <v>320</v>
      </c>
      <c r="I1790" t="s">
        <v>106</v>
      </c>
      <c r="J1790" t="s">
        <v>63</v>
      </c>
      <c r="K1790" t="s">
        <v>221</v>
      </c>
      <c r="L1790" t="s">
        <v>76</v>
      </c>
      <c r="M1790" t="s">
        <v>76</v>
      </c>
      <c r="N1790" t="s">
        <v>106</v>
      </c>
      <c r="O1790" t="s">
        <v>76</v>
      </c>
      <c r="P1790" t="s">
        <v>76</v>
      </c>
      <c r="Q1790" t="s">
        <v>93</v>
      </c>
      <c r="R1790" t="s">
        <v>106</v>
      </c>
      <c r="S1790" t="s">
        <v>68</v>
      </c>
      <c r="T1790" t="s">
        <v>79</v>
      </c>
      <c r="U1790" t="s">
        <v>76</v>
      </c>
      <c r="V1790" t="s">
        <v>76</v>
      </c>
      <c r="W1790" t="s">
        <v>80</v>
      </c>
      <c r="X1790" t="s">
        <v>371</v>
      </c>
    </row>
    <row r="1791" spans="1:24" x14ac:dyDescent="0.35">
      <c r="A1791" t="s">
        <v>4</v>
      </c>
      <c r="B1791" t="s">
        <v>509</v>
      </c>
      <c r="C1791">
        <v>770</v>
      </c>
      <c r="D1791" t="s">
        <v>334</v>
      </c>
      <c r="E1791" t="s">
        <v>314</v>
      </c>
      <c r="F1791" t="s">
        <v>262</v>
      </c>
      <c r="G1791" t="s">
        <v>197</v>
      </c>
      <c r="H1791" t="s">
        <v>231</v>
      </c>
      <c r="I1791" t="s">
        <v>97</v>
      </c>
      <c r="J1791" t="s">
        <v>378</v>
      </c>
      <c r="K1791" t="s">
        <v>458</v>
      </c>
      <c r="L1791" t="s">
        <v>73</v>
      </c>
      <c r="M1791" t="s">
        <v>105</v>
      </c>
      <c r="N1791" t="s">
        <v>88</v>
      </c>
      <c r="O1791" t="s">
        <v>79</v>
      </c>
      <c r="P1791" t="s">
        <v>76</v>
      </c>
      <c r="Q1791" t="s">
        <v>81</v>
      </c>
      <c r="R1791" t="s">
        <v>107</v>
      </c>
      <c r="S1791" t="s">
        <v>71</v>
      </c>
      <c r="T1791" t="s">
        <v>73</v>
      </c>
      <c r="U1791" t="s">
        <v>133</v>
      </c>
      <c r="V1791" t="s">
        <v>107</v>
      </c>
      <c r="W1791" t="s">
        <v>103</v>
      </c>
      <c r="X1791" t="s">
        <v>352</v>
      </c>
    </row>
    <row r="1792" spans="1:24" x14ac:dyDescent="0.35">
      <c r="A1792" t="s">
        <v>4</v>
      </c>
      <c r="B1792" t="s">
        <v>510</v>
      </c>
      <c r="C1792">
        <v>561</v>
      </c>
      <c r="D1792" t="s">
        <v>144</v>
      </c>
      <c r="E1792" t="s">
        <v>278</v>
      </c>
      <c r="F1792" t="s">
        <v>139</v>
      </c>
      <c r="G1792" t="s">
        <v>490</v>
      </c>
      <c r="H1792" t="s">
        <v>145</v>
      </c>
      <c r="I1792" t="s">
        <v>94</v>
      </c>
      <c r="J1792" t="s">
        <v>108</v>
      </c>
      <c r="K1792" t="s">
        <v>97</v>
      </c>
      <c r="L1792" t="s">
        <v>76</v>
      </c>
      <c r="M1792" t="s">
        <v>81</v>
      </c>
      <c r="N1792" t="s">
        <v>78</v>
      </c>
      <c r="O1792" t="s">
        <v>76</v>
      </c>
      <c r="P1792" t="s">
        <v>76</v>
      </c>
      <c r="Q1792" t="s">
        <v>81</v>
      </c>
      <c r="R1792" t="s">
        <v>73</v>
      </c>
      <c r="S1792" t="s">
        <v>105</v>
      </c>
      <c r="T1792" t="s">
        <v>77</v>
      </c>
      <c r="U1792" t="s">
        <v>107</v>
      </c>
      <c r="V1792" t="s">
        <v>76</v>
      </c>
      <c r="W1792" t="s">
        <v>130</v>
      </c>
      <c r="X1792" t="s">
        <v>159</v>
      </c>
    </row>
    <row r="1793" spans="1:24" x14ac:dyDescent="0.35">
      <c r="A1793" t="s">
        <v>5</v>
      </c>
      <c r="B1793" t="s">
        <v>506</v>
      </c>
      <c r="C1793">
        <v>914</v>
      </c>
      <c r="D1793" t="s">
        <v>66</v>
      </c>
      <c r="E1793" t="s">
        <v>113</v>
      </c>
      <c r="F1793" t="s">
        <v>239</v>
      </c>
      <c r="G1793" t="s">
        <v>710</v>
      </c>
      <c r="H1793" t="s">
        <v>314</v>
      </c>
      <c r="I1793" t="s">
        <v>133</v>
      </c>
      <c r="J1793" t="s">
        <v>135</v>
      </c>
      <c r="K1793" t="s">
        <v>250</v>
      </c>
      <c r="L1793" t="s">
        <v>63</v>
      </c>
      <c r="M1793" t="s">
        <v>80</v>
      </c>
      <c r="N1793" t="s">
        <v>121</v>
      </c>
      <c r="O1793" t="s">
        <v>106</v>
      </c>
      <c r="P1793" t="s">
        <v>106</v>
      </c>
      <c r="Q1793" t="s">
        <v>72</v>
      </c>
      <c r="R1793" t="s">
        <v>81</v>
      </c>
      <c r="S1793" t="s">
        <v>80</v>
      </c>
      <c r="T1793" t="s">
        <v>100</v>
      </c>
      <c r="U1793" t="s">
        <v>106</v>
      </c>
      <c r="V1793" t="s">
        <v>73</v>
      </c>
      <c r="W1793" t="s">
        <v>73</v>
      </c>
      <c r="X1793" t="s">
        <v>12</v>
      </c>
    </row>
    <row r="1794" spans="1:24" x14ac:dyDescent="0.35">
      <c r="A1794" t="s">
        <v>5</v>
      </c>
      <c r="B1794" t="s">
        <v>507</v>
      </c>
      <c r="C1794">
        <v>1169</v>
      </c>
      <c r="D1794" t="s">
        <v>292</v>
      </c>
      <c r="E1794" t="s">
        <v>165</v>
      </c>
      <c r="F1794" t="s">
        <v>515</v>
      </c>
      <c r="G1794" t="s">
        <v>325</v>
      </c>
      <c r="H1794" t="s">
        <v>87</v>
      </c>
      <c r="I1794" t="s">
        <v>73</v>
      </c>
      <c r="J1794" t="s">
        <v>74</v>
      </c>
      <c r="K1794" t="s">
        <v>119</v>
      </c>
      <c r="L1794" t="s">
        <v>76</v>
      </c>
      <c r="M1794" t="s">
        <v>76</v>
      </c>
      <c r="N1794" t="s">
        <v>94</v>
      </c>
      <c r="O1794" t="s">
        <v>107</v>
      </c>
      <c r="P1794" t="s">
        <v>76</v>
      </c>
      <c r="Q1794" t="s">
        <v>86</v>
      </c>
      <c r="R1794" t="s">
        <v>55</v>
      </c>
      <c r="S1794" t="s">
        <v>75</v>
      </c>
      <c r="T1794" t="s">
        <v>93</v>
      </c>
      <c r="U1794" t="s">
        <v>76</v>
      </c>
      <c r="V1794" t="s">
        <v>73</v>
      </c>
      <c r="W1794" t="s">
        <v>75</v>
      </c>
      <c r="X1794" t="s">
        <v>315</v>
      </c>
    </row>
    <row r="1795" spans="1:24" x14ac:dyDescent="0.35">
      <c r="A1795" t="s">
        <v>5</v>
      </c>
      <c r="B1795" t="s">
        <v>509</v>
      </c>
      <c r="C1795">
        <v>745</v>
      </c>
      <c r="D1795" t="s">
        <v>115</v>
      </c>
      <c r="E1795" t="s">
        <v>299</v>
      </c>
      <c r="F1795" t="s">
        <v>206</v>
      </c>
      <c r="G1795" t="s">
        <v>474</v>
      </c>
      <c r="H1795" t="s">
        <v>108</v>
      </c>
      <c r="I1795" t="s">
        <v>104</v>
      </c>
      <c r="J1795" t="s">
        <v>237</v>
      </c>
      <c r="K1795" t="s">
        <v>132</v>
      </c>
      <c r="L1795" t="s">
        <v>77</v>
      </c>
      <c r="M1795" t="s">
        <v>74</v>
      </c>
      <c r="N1795" t="s">
        <v>280</v>
      </c>
      <c r="O1795" t="s">
        <v>107</v>
      </c>
      <c r="P1795" t="s">
        <v>76</v>
      </c>
      <c r="Q1795" t="s">
        <v>104</v>
      </c>
      <c r="R1795" t="s">
        <v>68</v>
      </c>
      <c r="S1795" t="s">
        <v>149</v>
      </c>
      <c r="T1795" t="s">
        <v>104</v>
      </c>
      <c r="U1795" t="s">
        <v>74</v>
      </c>
      <c r="V1795" t="s">
        <v>76</v>
      </c>
      <c r="W1795" t="s">
        <v>150</v>
      </c>
      <c r="X1795" t="s">
        <v>471</v>
      </c>
    </row>
    <row r="1796" spans="1:24" x14ac:dyDescent="0.35">
      <c r="A1796" t="s">
        <v>5</v>
      </c>
      <c r="B1796" t="s">
        <v>510</v>
      </c>
      <c r="C1796">
        <v>638</v>
      </c>
      <c r="D1796" t="s">
        <v>383</v>
      </c>
      <c r="E1796" t="s">
        <v>236</v>
      </c>
      <c r="F1796" t="s">
        <v>166</v>
      </c>
      <c r="G1796" t="s">
        <v>270</v>
      </c>
      <c r="H1796" t="s">
        <v>142</v>
      </c>
      <c r="I1796" t="s">
        <v>63</v>
      </c>
      <c r="J1796" t="s">
        <v>93</v>
      </c>
      <c r="K1796" t="s">
        <v>198</v>
      </c>
      <c r="L1796" t="s">
        <v>76</v>
      </c>
      <c r="M1796" t="s">
        <v>73</v>
      </c>
      <c r="N1796" t="s">
        <v>198</v>
      </c>
      <c r="O1796" t="s">
        <v>63</v>
      </c>
      <c r="P1796" t="s">
        <v>76</v>
      </c>
      <c r="Q1796" t="s">
        <v>109</v>
      </c>
      <c r="R1796" t="s">
        <v>194</v>
      </c>
      <c r="S1796" t="s">
        <v>70</v>
      </c>
      <c r="T1796" t="s">
        <v>119</v>
      </c>
      <c r="U1796" t="s">
        <v>76</v>
      </c>
      <c r="V1796" t="s">
        <v>76</v>
      </c>
      <c r="W1796" t="s">
        <v>74</v>
      </c>
      <c r="X1796" t="s">
        <v>120</v>
      </c>
    </row>
    <row r="1797" spans="1:24" x14ac:dyDescent="0.35">
      <c r="A1797" t="s">
        <v>6</v>
      </c>
      <c r="B1797" t="s">
        <v>506</v>
      </c>
      <c r="C1797">
        <v>452</v>
      </c>
      <c r="D1797" t="s">
        <v>338</v>
      </c>
      <c r="E1797" t="s">
        <v>458</v>
      </c>
      <c r="F1797" t="s">
        <v>199</v>
      </c>
      <c r="G1797" t="s">
        <v>500</v>
      </c>
      <c r="H1797" t="s">
        <v>202</v>
      </c>
      <c r="I1797" t="s">
        <v>163</v>
      </c>
      <c r="J1797" t="s">
        <v>148</v>
      </c>
      <c r="K1797" t="s">
        <v>344</v>
      </c>
      <c r="L1797" t="s">
        <v>75</v>
      </c>
      <c r="M1797" t="s">
        <v>93</v>
      </c>
      <c r="N1797" t="s">
        <v>175</v>
      </c>
      <c r="O1797" t="s">
        <v>71</v>
      </c>
      <c r="P1797" t="s">
        <v>150</v>
      </c>
      <c r="Q1797" t="s">
        <v>103</v>
      </c>
      <c r="R1797" t="s">
        <v>76</v>
      </c>
      <c r="S1797" t="s">
        <v>105</v>
      </c>
      <c r="T1797" t="s">
        <v>150</v>
      </c>
      <c r="U1797" t="s">
        <v>81</v>
      </c>
      <c r="V1797" t="s">
        <v>76</v>
      </c>
      <c r="W1797" t="s">
        <v>179</v>
      </c>
      <c r="X1797" t="s">
        <v>182</v>
      </c>
    </row>
    <row r="1798" spans="1:24" x14ac:dyDescent="0.35">
      <c r="A1798" t="s">
        <v>6</v>
      </c>
      <c r="B1798" t="s">
        <v>507</v>
      </c>
      <c r="C1798">
        <v>353</v>
      </c>
      <c r="D1798" t="s">
        <v>428</v>
      </c>
      <c r="E1798" t="s">
        <v>95</v>
      </c>
      <c r="F1798" t="s">
        <v>435</v>
      </c>
      <c r="G1798" t="s">
        <v>440</v>
      </c>
      <c r="H1798" t="s">
        <v>515</v>
      </c>
      <c r="I1798" t="s">
        <v>76</v>
      </c>
      <c r="J1798" t="s">
        <v>89</v>
      </c>
      <c r="K1798" t="s">
        <v>166</v>
      </c>
      <c r="L1798" t="s">
        <v>76</v>
      </c>
      <c r="M1798" t="s">
        <v>76</v>
      </c>
      <c r="N1798" t="s">
        <v>73</v>
      </c>
      <c r="O1798" t="s">
        <v>68</v>
      </c>
      <c r="P1798" t="s">
        <v>76</v>
      </c>
      <c r="Q1798" t="s">
        <v>130</v>
      </c>
      <c r="R1798" t="s">
        <v>79</v>
      </c>
      <c r="S1798" t="s">
        <v>78</v>
      </c>
      <c r="T1798" t="s">
        <v>63</v>
      </c>
      <c r="U1798" t="s">
        <v>79</v>
      </c>
      <c r="V1798" t="s">
        <v>76</v>
      </c>
      <c r="W1798" t="s">
        <v>255</v>
      </c>
      <c r="X1798" t="s">
        <v>276</v>
      </c>
    </row>
    <row r="1799" spans="1:24" x14ac:dyDescent="0.35">
      <c r="A1799" t="s">
        <v>6</v>
      </c>
      <c r="B1799" t="s">
        <v>509</v>
      </c>
      <c r="C1799">
        <v>454</v>
      </c>
      <c r="D1799" t="s">
        <v>452</v>
      </c>
      <c r="E1799" t="s">
        <v>378</v>
      </c>
      <c r="F1799" t="s">
        <v>249</v>
      </c>
      <c r="G1799" t="s">
        <v>283</v>
      </c>
      <c r="H1799" t="s">
        <v>70</v>
      </c>
      <c r="I1799" t="s">
        <v>105</v>
      </c>
      <c r="J1799" t="s">
        <v>61</v>
      </c>
      <c r="K1799" t="s">
        <v>213</v>
      </c>
      <c r="L1799" t="s">
        <v>76</v>
      </c>
      <c r="M1799" t="s">
        <v>80</v>
      </c>
      <c r="N1799" t="s">
        <v>74</v>
      </c>
      <c r="O1799" t="s">
        <v>76</v>
      </c>
      <c r="P1799" t="s">
        <v>76</v>
      </c>
      <c r="Q1799" t="s">
        <v>77</v>
      </c>
      <c r="R1799" t="s">
        <v>77</v>
      </c>
      <c r="S1799" t="s">
        <v>150</v>
      </c>
      <c r="T1799" t="s">
        <v>80</v>
      </c>
      <c r="U1799" t="s">
        <v>81</v>
      </c>
      <c r="V1799" t="s">
        <v>76</v>
      </c>
      <c r="W1799" t="s">
        <v>63</v>
      </c>
      <c r="X1799" t="s">
        <v>368</v>
      </c>
    </row>
    <row r="1800" spans="1:24" x14ac:dyDescent="0.35">
      <c r="A1800" t="s">
        <v>6</v>
      </c>
      <c r="B1800" t="s">
        <v>510</v>
      </c>
      <c r="C1800">
        <v>173</v>
      </c>
      <c r="D1800" t="s">
        <v>495</v>
      </c>
      <c r="E1800" t="s">
        <v>378</v>
      </c>
      <c r="F1800" t="s">
        <v>165</v>
      </c>
      <c r="G1800" t="s">
        <v>271</v>
      </c>
      <c r="H1800" t="s">
        <v>240</v>
      </c>
      <c r="I1800" t="s">
        <v>133</v>
      </c>
      <c r="J1800" t="s">
        <v>217</v>
      </c>
      <c r="K1800" t="s">
        <v>206</v>
      </c>
      <c r="L1800" t="s">
        <v>80</v>
      </c>
      <c r="M1800" t="s">
        <v>80</v>
      </c>
      <c r="N1800" t="s">
        <v>80</v>
      </c>
      <c r="O1800" t="s">
        <v>76</v>
      </c>
      <c r="P1800" t="s">
        <v>76</v>
      </c>
      <c r="Q1800" t="s">
        <v>181</v>
      </c>
      <c r="R1800" t="s">
        <v>76</v>
      </c>
      <c r="S1800" t="s">
        <v>78</v>
      </c>
      <c r="T1800" t="s">
        <v>63</v>
      </c>
      <c r="U1800" t="s">
        <v>76</v>
      </c>
      <c r="V1800" t="s">
        <v>76</v>
      </c>
      <c r="W1800" t="s">
        <v>138</v>
      </c>
      <c r="X1800" t="s">
        <v>69</v>
      </c>
    </row>
    <row r="1801" spans="1:24" x14ac:dyDescent="0.35">
      <c r="A1801" t="s">
        <v>7</v>
      </c>
      <c r="B1801" t="s">
        <v>506</v>
      </c>
      <c r="C1801">
        <v>960</v>
      </c>
      <c r="D1801" t="s">
        <v>12</v>
      </c>
      <c r="E1801" t="s">
        <v>222</v>
      </c>
      <c r="F1801" t="s">
        <v>229</v>
      </c>
      <c r="G1801" t="s">
        <v>745</v>
      </c>
      <c r="H1801" t="s">
        <v>342</v>
      </c>
      <c r="I1801" t="s">
        <v>355</v>
      </c>
      <c r="J1801" t="s">
        <v>117</v>
      </c>
      <c r="K1801" t="s">
        <v>445</v>
      </c>
      <c r="L1801" t="s">
        <v>150</v>
      </c>
      <c r="M1801" t="s">
        <v>130</v>
      </c>
      <c r="N1801" t="s">
        <v>102</v>
      </c>
      <c r="O1801" t="s">
        <v>142</v>
      </c>
      <c r="P1801" t="s">
        <v>76</v>
      </c>
      <c r="Q1801" t="s">
        <v>87</v>
      </c>
      <c r="R1801" t="s">
        <v>130</v>
      </c>
      <c r="S1801" t="s">
        <v>72</v>
      </c>
      <c r="T1801" t="s">
        <v>186</v>
      </c>
      <c r="U1801" t="s">
        <v>57</v>
      </c>
      <c r="V1801" t="s">
        <v>68</v>
      </c>
      <c r="W1801" t="s">
        <v>79</v>
      </c>
      <c r="X1801" t="s">
        <v>276</v>
      </c>
    </row>
    <row r="1802" spans="1:24" x14ac:dyDescent="0.35">
      <c r="A1802" t="s">
        <v>7</v>
      </c>
      <c r="B1802" t="s">
        <v>507</v>
      </c>
      <c r="C1802">
        <v>764</v>
      </c>
      <c r="D1802" t="s">
        <v>456</v>
      </c>
      <c r="E1802" t="s">
        <v>203</v>
      </c>
      <c r="F1802" t="s">
        <v>120</v>
      </c>
      <c r="G1802" t="s">
        <v>541</v>
      </c>
      <c r="H1802" t="s">
        <v>65</v>
      </c>
      <c r="I1802" t="s">
        <v>79</v>
      </c>
      <c r="J1802" t="s">
        <v>72</v>
      </c>
      <c r="K1802" t="s">
        <v>173</v>
      </c>
      <c r="L1802" t="s">
        <v>107</v>
      </c>
      <c r="M1802" t="s">
        <v>107</v>
      </c>
      <c r="N1802" t="s">
        <v>138</v>
      </c>
      <c r="O1802" t="s">
        <v>138</v>
      </c>
      <c r="P1802" t="s">
        <v>76</v>
      </c>
      <c r="Q1802" t="s">
        <v>112</v>
      </c>
      <c r="R1802" t="s">
        <v>103</v>
      </c>
      <c r="S1802" t="s">
        <v>71</v>
      </c>
      <c r="T1802" t="s">
        <v>68</v>
      </c>
      <c r="U1802" t="s">
        <v>107</v>
      </c>
      <c r="V1802" t="s">
        <v>107</v>
      </c>
      <c r="W1802" t="s">
        <v>138</v>
      </c>
      <c r="X1802" t="s">
        <v>257</v>
      </c>
    </row>
    <row r="1803" spans="1:24" x14ac:dyDescent="0.35">
      <c r="A1803" t="s">
        <v>7</v>
      </c>
      <c r="B1803" t="s">
        <v>509</v>
      </c>
      <c r="C1803">
        <v>954</v>
      </c>
      <c r="D1803" t="s">
        <v>315</v>
      </c>
      <c r="E1803" t="s">
        <v>347</v>
      </c>
      <c r="F1803" t="s">
        <v>218</v>
      </c>
      <c r="G1803" t="s">
        <v>377</v>
      </c>
      <c r="H1803" t="s">
        <v>113</v>
      </c>
      <c r="I1803" t="s">
        <v>442</v>
      </c>
      <c r="J1803" t="s">
        <v>320</v>
      </c>
      <c r="K1803" t="s">
        <v>233</v>
      </c>
      <c r="L1803" t="s">
        <v>73</v>
      </c>
      <c r="M1803" t="s">
        <v>198</v>
      </c>
      <c r="N1803" t="s">
        <v>264</v>
      </c>
      <c r="O1803" t="s">
        <v>103</v>
      </c>
      <c r="P1803" t="s">
        <v>76</v>
      </c>
      <c r="Q1803" t="s">
        <v>366</v>
      </c>
      <c r="R1803" t="s">
        <v>57</v>
      </c>
      <c r="S1803" t="s">
        <v>96</v>
      </c>
      <c r="T1803" t="s">
        <v>138</v>
      </c>
      <c r="U1803" t="s">
        <v>161</v>
      </c>
      <c r="V1803" t="s">
        <v>106</v>
      </c>
      <c r="W1803" t="s">
        <v>71</v>
      </c>
      <c r="X1803" t="s">
        <v>200</v>
      </c>
    </row>
    <row r="1804" spans="1:24" x14ac:dyDescent="0.35">
      <c r="A1804" t="s">
        <v>7</v>
      </c>
      <c r="B1804" t="s">
        <v>510</v>
      </c>
      <c r="C1804">
        <v>567</v>
      </c>
      <c r="D1804" t="s">
        <v>469</v>
      </c>
      <c r="E1804" t="s">
        <v>174</v>
      </c>
      <c r="F1804" t="s">
        <v>124</v>
      </c>
      <c r="G1804" t="s">
        <v>128</v>
      </c>
      <c r="H1804" t="s">
        <v>176</v>
      </c>
      <c r="I1804" t="s">
        <v>107</v>
      </c>
      <c r="J1804" t="s">
        <v>55</v>
      </c>
      <c r="K1804" t="s">
        <v>112</v>
      </c>
      <c r="L1804" t="s">
        <v>107</v>
      </c>
      <c r="M1804" t="s">
        <v>106</v>
      </c>
      <c r="N1804" t="s">
        <v>62</v>
      </c>
      <c r="O1804" t="s">
        <v>149</v>
      </c>
      <c r="P1804" t="s">
        <v>76</v>
      </c>
      <c r="Q1804" t="s">
        <v>257</v>
      </c>
      <c r="R1804" t="s">
        <v>244</v>
      </c>
      <c r="S1804" t="s">
        <v>63</v>
      </c>
      <c r="T1804" t="s">
        <v>78</v>
      </c>
      <c r="U1804" t="s">
        <v>107</v>
      </c>
      <c r="V1804" t="s">
        <v>73</v>
      </c>
      <c r="W1804" t="s">
        <v>150</v>
      </c>
      <c r="X1804" t="s">
        <v>269</v>
      </c>
    </row>
    <row r="1805" spans="1:24" x14ac:dyDescent="0.35">
      <c r="A1805" t="s">
        <v>7</v>
      </c>
      <c r="B1805" t="s">
        <v>50</v>
      </c>
      <c r="C1805">
        <v>1</v>
      </c>
      <c r="D1805" t="s">
        <v>76</v>
      </c>
      <c r="E1805" t="s">
        <v>76</v>
      </c>
      <c r="F1805" t="s">
        <v>76</v>
      </c>
      <c r="G1805" t="s">
        <v>76</v>
      </c>
      <c r="H1805" t="s">
        <v>76</v>
      </c>
      <c r="I1805" t="s">
        <v>76</v>
      </c>
      <c r="J1805" t="s">
        <v>76</v>
      </c>
      <c r="K1805" t="s">
        <v>76</v>
      </c>
      <c r="L1805" t="s">
        <v>76</v>
      </c>
      <c r="M1805" t="s">
        <v>76</v>
      </c>
      <c r="N1805" t="s">
        <v>76</v>
      </c>
      <c r="O1805" t="s">
        <v>76</v>
      </c>
      <c r="P1805" t="s">
        <v>76</v>
      </c>
      <c r="Q1805" t="s">
        <v>395</v>
      </c>
      <c r="R1805" t="s">
        <v>395</v>
      </c>
      <c r="S1805" t="s">
        <v>76</v>
      </c>
      <c r="T1805" t="s">
        <v>76</v>
      </c>
      <c r="U1805" t="s">
        <v>76</v>
      </c>
      <c r="V1805" t="s">
        <v>76</v>
      </c>
      <c r="W1805" t="s">
        <v>76</v>
      </c>
      <c r="X1805" t="s">
        <v>76</v>
      </c>
    </row>
    <row r="1806" spans="1:24" x14ac:dyDescent="0.35">
      <c r="A1806" t="s">
        <v>241</v>
      </c>
      <c r="B1806" t="s">
        <v>506</v>
      </c>
      <c r="C1806">
        <v>3830</v>
      </c>
      <c r="D1806" t="s">
        <v>337</v>
      </c>
      <c r="E1806" t="s">
        <v>8</v>
      </c>
      <c r="F1806" t="s">
        <v>342</v>
      </c>
      <c r="G1806" t="s">
        <v>526</v>
      </c>
      <c r="H1806" t="s">
        <v>304</v>
      </c>
      <c r="I1806" t="s">
        <v>102</v>
      </c>
      <c r="J1806" t="s">
        <v>148</v>
      </c>
      <c r="K1806" t="s">
        <v>455</v>
      </c>
      <c r="L1806" t="s">
        <v>150</v>
      </c>
      <c r="M1806" t="s">
        <v>100</v>
      </c>
      <c r="N1806" t="s">
        <v>175</v>
      </c>
      <c r="O1806" t="s">
        <v>94</v>
      </c>
      <c r="P1806" t="s">
        <v>73</v>
      </c>
      <c r="Q1806" t="s">
        <v>103</v>
      </c>
      <c r="R1806" t="s">
        <v>63</v>
      </c>
      <c r="S1806" t="s">
        <v>81</v>
      </c>
      <c r="T1806" t="s">
        <v>138</v>
      </c>
      <c r="U1806" t="s">
        <v>151</v>
      </c>
      <c r="V1806" t="s">
        <v>106</v>
      </c>
      <c r="W1806" t="s">
        <v>63</v>
      </c>
      <c r="X1806" t="s">
        <v>131</v>
      </c>
    </row>
    <row r="1807" spans="1:24" x14ac:dyDescent="0.35">
      <c r="A1807" t="s">
        <v>241</v>
      </c>
      <c r="B1807" t="s">
        <v>507</v>
      </c>
      <c r="C1807">
        <v>3845</v>
      </c>
      <c r="D1807" t="s">
        <v>374</v>
      </c>
      <c r="E1807" t="s">
        <v>352</v>
      </c>
      <c r="F1807" t="s">
        <v>317</v>
      </c>
      <c r="G1807" t="s">
        <v>377</v>
      </c>
      <c r="H1807" t="s">
        <v>309</v>
      </c>
      <c r="I1807" t="s">
        <v>106</v>
      </c>
      <c r="J1807" t="s">
        <v>74</v>
      </c>
      <c r="K1807" t="s">
        <v>109</v>
      </c>
      <c r="L1807" t="s">
        <v>76</v>
      </c>
      <c r="M1807" t="s">
        <v>76</v>
      </c>
      <c r="N1807" t="s">
        <v>150</v>
      </c>
      <c r="O1807" t="s">
        <v>68</v>
      </c>
      <c r="P1807" t="s">
        <v>76</v>
      </c>
      <c r="Q1807" t="s">
        <v>97</v>
      </c>
      <c r="R1807" t="s">
        <v>104</v>
      </c>
      <c r="S1807" t="s">
        <v>105</v>
      </c>
      <c r="T1807" t="s">
        <v>63</v>
      </c>
      <c r="U1807" t="s">
        <v>73</v>
      </c>
      <c r="V1807" t="s">
        <v>107</v>
      </c>
      <c r="W1807" t="s">
        <v>186</v>
      </c>
      <c r="X1807" t="s">
        <v>196</v>
      </c>
    </row>
    <row r="1808" spans="1:24" x14ac:dyDescent="0.35">
      <c r="A1808" t="s">
        <v>241</v>
      </c>
      <c r="B1808" t="s">
        <v>509</v>
      </c>
      <c r="C1808">
        <v>3436</v>
      </c>
      <c r="D1808" t="s">
        <v>127</v>
      </c>
      <c r="E1808" t="s">
        <v>205</v>
      </c>
      <c r="F1808" t="s">
        <v>193</v>
      </c>
      <c r="G1808" t="s">
        <v>528</v>
      </c>
      <c r="H1808" t="s">
        <v>188</v>
      </c>
      <c r="I1808" t="s">
        <v>163</v>
      </c>
      <c r="J1808" t="s">
        <v>435</v>
      </c>
      <c r="K1808" t="s">
        <v>206</v>
      </c>
      <c r="L1808" t="s">
        <v>106</v>
      </c>
      <c r="M1808" t="s">
        <v>55</v>
      </c>
      <c r="N1808" t="s">
        <v>97</v>
      </c>
      <c r="O1808" t="s">
        <v>80</v>
      </c>
      <c r="P1808" t="s">
        <v>107</v>
      </c>
      <c r="Q1808" t="s">
        <v>97</v>
      </c>
      <c r="R1808" t="s">
        <v>133</v>
      </c>
      <c r="S1808" t="s">
        <v>173</v>
      </c>
      <c r="T1808" t="s">
        <v>55</v>
      </c>
      <c r="U1808" t="s">
        <v>62</v>
      </c>
      <c r="V1808" t="s">
        <v>73</v>
      </c>
      <c r="W1808" t="s">
        <v>72</v>
      </c>
      <c r="X1808" t="s">
        <v>502</v>
      </c>
    </row>
    <row r="1809" spans="1:24" x14ac:dyDescent="0.35">
      <c r="A1809" t="s">
        <v>241</v>
      </c>
      <c r="B1809" t="s">
        <v>510</v>
      </c>
      <c r="C1809">
        <v>2336</v>
      </c>
      <c r="D1809" t="s">
        <v>215</v>
      </c>
      <c r="E1809" t="s">
        <v>257</v>
      </c>
      <c r="F1809" t="s">
        <v>364</v>
      </c>
      <c r="G1809" t="s">
        <v>698</v>
      </c>
      <c r="H1809" t="s">
        <v>176</v>
      </c>
      <c r="I1809" t="s">
        <v>150</v>
      </c>
      <c r="J1809" t="s">
        <v>122</v>
      </c>
      <c r="K1809" t="s">
        <v>211</v>
      </c>
      <c r="L1809" t="s">
        <v>73</v>
      </c>
      <c r="M1809" t="s">
        <v>68</v>
      </c>
      <c r="N1809" t="s">
        <v>74</v>
      </c>
      <c r="O1809" t="s">
        <v>142</v>
      </c>
      <c r="P1809" t="s">
        <v>76</v>
      </c>
      <c r="Q1809" t="s">
        <v>278</v>
      </c>
      <c r="R1809" t="s">
        <v>57</v>
      </c>
      <c r="S1809" t="s">
        <v>130</v>
      </c>
      <c r="T1809" t="s">
        <v>122</v>
      </c>
      <c r="U1809" t="s">
        <v>73</v>
      </c>
      <c r="V1809" t="s">
        <v>73</v>
      </c>
      <c r="W1809" t="s">
        <v>80</v>
      </c>
      <c r="X1809" t="s">
        <v>182</v>
      </c>
    </row>
    <row r="1810" spans="1:24" x14ac:dyDescent="0.35">
      <c r="A1810" t="s">
        <v>241</v>
      </c>
      <c r="B1810" t="s">
        <v>50</v>
      </c>
      <c r="C1810">
        <v>2</v>
      </c>
      <c r="D1810" t="s">
        <v>76</v>
      </c>
      <c r="E1810" t="s">
        <v>483</v>
      </c>
      <c r="F1810" t="s">
        <v>76</v>
      </c>
      <c r="G1810" t="s">
        <v>76</v>
      </c>
      <c r="H1810" t="s">
        <v>76</v>
      </c>
      <c r="I1810" t="s">
        <v>76</v>
      </c>
      <c r="J1810" t="s">
        <v>76</v>
      </c>
      <c r="K1810" t="s">
        <v>76</v>
      </c>
      <c r="L1810" t="s">
        <v>76</v>
      </c>
      <c r="M1810" t="s">
        <v>76</v>
      </c>
      <c r="N1810" t="s">
        <v>76</v>
      </c>
      <c r="O1810" t="s">
        <v>76</v>
      </c>
      <c r="P1810" t="s">
        <v>76</v>
      </c>
      <c r="Q1810" t="s">
        <v>484</v>
      </c>
      <c r="R1810" t="s">
        <v>484</v>
      </c>
      <c r="S1810" t="s">
        <v>76</v>
      </c>
      <c r="T1810" t="s">
        <v>76</v>
      </c>
      <c r="U1810" t="s">
        <v>76</v>
      </c>
      <c r="V1810" t="s">
        <v>76</v>
      </c>
      <c r="W1810" t="s">
        <v>76</v>
      </c>
      <c r="X1810" t="s">
        <v>76</v>
      </c>
    </row>
    <row r="1812" spans="1:24" x14ac:dyDescent="0.35">
      <c r="A1812" t="s">
        <v>1089</v>
      </c>
    </row>
    <row r="1813" spans="1:24" x14ac:dyDescent="0.35">
      <c r="A1813" t="s">
        <v>14</v>
      </c>
      <c r="B1813" t="s">
        <v>530</v>
      </c>
      <c r="C1813" t="s">
        <v>2</v>
      </c>
      <c r="D1813" t="s">
        <v>1065</v>
      </c>
      <c r="E1813" t="s">
        <v>1066</v>
      </c>
      <c r="F1813" t="s">
        <v>1067</v>
      </c>
      <c r="G1813" t="s">
        <v>1068</v>
      </c>
      <c r="H1813" t="s">
        <v>1069</v>
      </c>
      <c r="I1813" t="s">
        <v>1070</v>
      </c>
      <c r="J1813" t="s">
        <v>1071</v>
      </c>
      <c r="K1813" t="s">
        <v>1072</v>
      </c>
      <c r="L1813" t="s">
        <v>1073</v>
      </c>
      <c r="M1813" t="s">
        <v>1074</v>
      </c>
      <c r="N1813" t="s">
        <v>1075</v>
      </c>
      <c r="O1813" t="s">
        <v>1076</v>
      </c>
      <c r="P1813" t="s">
        <v>1077</v>
      </c>
      <c r="Q1813" t="s">
        <v>1078</v>
      </c>
      <c r="R1813" t="s">
        <v>1079</v>
      </c>
      <c r="S1813" t="s">
        <v>1080</v>
      </c>
      <c r="T1813" t="s">
        <v>1081</v>
      </c>
      <c r="U1813" t="s">
        <v>1082</v>
      </c>
      <c r="V1813" t="s">
        <v>1083</v>
      </c>
      <c r="W1813" t="s">
        <v>48</v>
      </c>
      <c r="X1813" t="s">
        <v>1084</v>
      </c>
    </row>
    <row r="1814" spans="1:24" x14ac:dyDescent="0.35">
      <c r="A1814" t="s">
        <v>3</v>
      </c>
      <c r="B1814" t="s">
        <v>531</v>
      </c>
      <c r="C1814">
        <v>281</v>
      </c>
      <c r="D1814" t="s">
        <v>303</v>
      </c>
      <c r="E1814" t="s">
        <v>231</v>
      </c>
      <c r="F1814" t="s">
        <v>299</v>
      </c>
      <c r="G1814" t="s">
        <v>434</v>
      </c>
      <c r="H1814" t="s">
        <v>102</v>
      </c>
      <c r="I1814" t="s">
        <v>73</v>
      </c>
      <c r="J1814" t="s">
        <v>179</v>
      </c>
      <c r="K1814" t="s">
        <v>84</v>
      </c>
      <c r="L1814" t="s">
        <v>76</v>
      </c>
      <c r="M1814" t="s">
        <v>79</v>
      </c>
      <c r="N1814" t="s">
        <v>81</v>
      </c>
      <c r="O1814" t="s">
        <v>72</v>
      </c>
      <c r="P1814" t="s">
        <v>76</v>
      </c>
      <c r="Q1814" t="s">
        <v>211</v>
      </c>
      <c r="R1814" t="s">
        <v>137</v>
      </c>
      <c r="S1814" t="s">
        <v>100</v>
      </c>
      <c r="T1814" t="s">
        <v>103</v>
      </c>
      <c r="U1814" t="s">
        <v>173</v>
      </c>
      <c r="V1814" t="s">
        <v>76</v>
      </c>
      <c r="W1814" t="s">
        <v>107</v>
      </c>
      <c r="X1814" t="s">
        <v>131</v>
      </c>
    </row>
    <row r="1815" spans="1:24" x14ac:dyDescent="0.35">
      <c r="A1815" t="s">
        <v>3</v>
      </c>
      <c r="B1815" t="s">
        <v>534</v>
      </c>
      <c r="C1815">
        <v>759</v>
      </c>
      <c r="D1815" t="s">
        <v>412</v>
      </c>
      <c r="E1815" t="s">
        <v>294</v>
      </c>
      <c r="F1815" t="s">
        <v>213</v>
      </c>
      <c r="G1815" t="s">
        <v>755</v>
      </c>
      <c r="H1815" t="s">
        <v>56</v>
      </c>
      <c r="I1815" t="s">
        <v>105</v>
      </c>
      <c r="J1815" t="s">
        <v>56</v>
      </c>
      <c r="K1815" t="s">
        <v>239</v>
      </c>
      <c r="L1815" t="s">
        <v>107</v>
      </c>
      <c r="M1815" t="s">
        <v>106</v>
      </c>
      <c r="N1815" t="s">
        <v>81</v>
      </c>
      <c r="O1815" t="s">
        <v>78</v>
      </c>
      <c r="P1815" t="s">
        <v>76</v>
      </c>
      <c r="Q1815" t="s">
        <v>442</v>
      </c>
      <c r="R1815" t="s">
        <v>355</v>
      </c>
      <c r="S1815" t="s">
        <v>133</v>
      </c>
      <c r="T1815" t="s">
        <v>130</v>
      </c>
      <c r="U1815" t="s">
        <v>138</v>
      </c>
      <c r="V1815" t="s">
        <v>77</v>
      </c>
      <c r="W1815" t="s">
        <v>138</v>
      </c>
      <c r="X1815" t="s">
        <v>156</v>
      </c>
    </row>
    <row r="1816" spans="1:24" x14ac:dyDescent="0.35">
      <c r="A1816" t="s">
        <v>3</v>
      </c>
      <c r="B1816" t="s">
        <v>535</v>
      </c>
      <c r="C1816">
        <v>79</v>
      </c>
      <c r="D1816" t="s">
        <v>344</v>
      </c>
      <c r="E1816" t="s">
        <v>278</v>
      </c>
      <c r="F1816" t="s">
        <v>208</v>
      </c>
      <c r="G1816" t="s">
        <v>758</v>
      </c>
      <c r="H1816" t="s">
        <v>123</v>
      </c>
      <c r="I1816" t="s">
        <v>74</v>
      </c>
      <c r="J1816" t="s">
        <v>379</v>
      </c>
      <c r="K1816" t="s">
        <v>335</v>
      </c>
      <c r="L1816" t="s">
        <v>76</v>
      </c>
      <c r="M1816" t="s">
        <v>93</v>
      </c>
      <c r="N1816" t="s">
        <v>211</v>
      </c>
      <c r="O1816" t="s">
        <v>72</v>
      </c>
      <c r="P1816" t="s">
        <v>76</v>
      </c>
      <c r="Q1816" t="s">
        <v>53</v>
      </c>
      <c r="R1816" t="s">
        <v>67</v>
      </c>
      <c r="S1816" t="s">
        <v>67</v>
      </c>
      <c r="T1816" t="s">
        <v>194</v>
      </c>
      <c r="U1816" t="s">
        <v>137</v>
      </c>
      <c r="V1816" t="s">
        <v>173</v>
      </c>
      <c r="W1816" t="s">
        <v>76</v>
      </c>
      <c r="X1816" t="s">
        <v>146</v>
      </c>
    </row>
    <row r="1817" spans="1:24" x14ac:dyDescent="0.35">
      <c r="A1817" t="s">
        <v>3</v>
      </c>
      <c r="B1817" t="s">
        <v>536</v>
      </c>
      <c r="C1817">
        <v>164</v>
      </c>
      <c r="D1817" t="s">
        <v>12</v>
      </c>
      <c r="E1817" t="s">
        <v>280</v>
      </c>
      <c r="F1817" t="s">
        <v>124</v>
      </c>
      <c r="G1817" t="s">
        <v>332</v>
      </c>
      <c r="H1817" t="s">
        <v>442</v>
      </c>
      <c r="I1817" t="s">
        <v>76</v>
      </c>
      <c r="J1817" t="s">
        <v>186</v>
      </c>
      <c r="K1817" t="s">
        <v>80</v>
      </c>
      <c r="L1817" t="s">
        <v>76</v>
      </c>
      <c r="M1817" t="s">
        <v>78</v>
      </c>
      <c r="N1817" t="s">
        <v>79</v>
      </c>
      <c r="O1817" t="s">
        <v>137</v>
      </c>
      <c r="P1817" t="s">
        <v>76</v>
      </c>
      <c r="Q1817" t="s">
        <v>367</v>
      </c>
      <c r="R1817" t="s">
        <v>386</v>
      </c>
      <c r="S1817" t="s">
        <v>114</v>
      </c>
      <c r="T1817" t="s">
        <v>216</v>
      </c>
      <c r="U1817" t="s">
        <v>76</v>
      </c>
      <c r="V1817" t="s">
        <v>79</v>
      </c>
      <c r="W1817" t="s">
        <v>100</v>
      </c>
      <c r="X1817" t="s">
        <v>502</v>
      </c>
    </row>
    <row r="1818" spans="1:24" x14ac:dyDescent="0.35">
      <c r="A1818" t="s">
        <v>3</v>
      </c>
      <c r="B1818" t="s">
        <v>538</v>
      </c>
      <c r="C1818">
        <v>684</v>
      </c>
      <c r="D1818" t="s">
        <v>283</v>
      </c>
      <c r="E1818" t="s">
        <v>345</v>
      </c>
      <c r="F1818" t="s">
        <v>250</v>
      </c>
      <c r="G1818" t="s">
        <v>325</v>
      </c>
      <c r="H1818" t="s">
        <v>89</v>
      </c>
      <c r="I1818" t="s">
        <v>68</v>
      </c>
      <c r="J1818" t="s">
        <v>309</v>
      </c>
      <c r="K1818" t="s">
        <v>208</v>
      </c>
      <c r="L1818" t="s">
        <v>106</v>
      </c>
      <c r="M1818" t="s">
        <v>71</v>
      </c>
      <c r="N1818" t="s">
        <v>93</v>
      </c>
      <c r="O1818" t="s">
        <v>194</v>
      </c>
      <c r="P1818" t="s">
        <v>77</v>
      </c>
      <c r="Q1818" t="s">
        <v>231</v>
      </c>
      <c r="R1818" t="s">
        <v>185</v>
      </c>
      <c r="S1818" t="s">
        <v>67</v>
      </c>
      <c r="T1818" t="s">
        <v>217</v>
      </c>
      <c r="U1818" t="s">
        <v>142</v>
      </c>
      <c r="V1818" t="s">
        <v>75</v>
      </c>
      <c r="W1818" t="s">
        <v>94</v>
      </c>
      <c r="X1818" t="s">
        <v>261</v>
      </c>
    </row>
    <row r="1819" spans="1:24" x14ac:dyDescent="0.35">
      <c r="A1819" t="s">
        <v>3</v>
      </c>
      <c r="B1819" t="s">
        <v>540</v>
      </c>
      <c r="C1819">
        <v>62</v>
      </c>
      <c r="D1819" t="s">
        <v>205</v>
      </c>
      <c r="E1819" t="s">
        <v>95</v>
      </c>
      <c r="F1819" t="s">
        <v>65</v>
      </c>
      <c r="G1819" t="s">
        <v>849</v>
      </c>
      <c r="H1819" t="s">
        <v>95</v>
      </c>
      <c r="I1819" t="s">
        <v>180</v>
      </c>
      <c r="J1819" t="s">
        <v>291</v>
      </c>
      <c r="K1819" t="s">
        <v>252</v>
      </c>
      <c r="L1819" t="s">
        <v>71</v>
      </c>
      <c r="M1819" t="s">
        <v>81</v>
      </c>
      <c r="N1819" t="s">
        <v>157</v>
      </c>
      <c r="O1819" t="s">
        <v>71</v>
      </c>
      <c r="P1819" t="s">
        <v>71</v>
      </c>
      <c r="Q1819" t="s">
        <v>119</v>
      </c>
      <c r="R1819" t="s">
        <v>244</v>
      </c>
      <c r="S1819" t="s">
        <v>146</v>
      </c>
      <c r="T1819" t="s">
        <v>122</v>
      </c>
      <c r="U1819" t="s">
        <v>122</v>
      </c>
      <c r="V1819" t="s">
        <v>76</v>
      </c>
      <c r="W1819" t="s">
        <v>198</v>
      </c>
      <c r="X1819" t="s">
        <v>98</v>
      </c>
    </row>
    <row r="1820" spans="1:24" x14ac:dyDescent="0.35">
      <c r="A1820" t="s">
        <v>4</v>
      </c>
      <c r="B1820" t="s">
        <v>531</v>
      </c>
      <c r="C1820">
        <v>539</v>
      </c>
      <c r="D1820" t="s">
        <v>131</v>
      </c>
      <c r="E1820" t="s">
        <v>386</v>
      </c>
      <c r="F1820" t="s">
        <v>89</v>
      </c>
      <c r="G1820" t="s">
        <v>742</v>
      </c>
      <c r="H1820" t="s">
        <v>191</v>
      </c>
      <c r="I1820" t="s">
        <v>106</v>
      </c>
      <c r="J1820" t="s">
        <v>89</v>
      </c>
      <c r="K1820" t="s">
        <v>165</v>
      </c>
      <c r="L1820" t="s">
        <v>76</v>
      </c>
      <c r="M1820" t="s">
        <v>76</v>
      </c>
      <c r="N1820" t="s">
        <v>150</v>
      </c>
      <c r="O1820" t="s">
        <v>76</v>
      </c>
      <c r="P1820" t="s">
        <v>76</v>
      </c>
      <c r="Q1820" t="s">
        <v>106</v>
      </c>
      <c r="R1820" t="s">
        <v>73</v>
      </c>
      <c r="S1820" t="s">
        <v>150</v>
      </c>
      <c r="T1820" t="s">
        <v>73</v>
      </c>
      <c r="U1820" t="s">
        <v>106</v>
      </c>
      <c r="V1820" t="s">
        <v>76</v>
      </c>
      <c r="W1820" t="s">
        <v>104</v>
      </c>
      <c r="X1820" t="s">
        <v>132</v>
      </c>
    </row>
    <row r="1821" spans="1:24" x14ac:dyDescent="0.35">
      <c r="A1821" t="s">
        <v>4</v>
      </c>
      <c r="B1821" t="s">
        <v>534</v>
      </c>
      <c r="C1821">
        <v>1271</v>
      </c>
      <c r="D1821" t="s">
        <v>242</v>
      </c>
      <c r="E1821" t="s">
        <v>314</v>
      </c>
      <c r="F1821" t="s">
        <v>194</v>
      </c>
      <c r="G1821" t="s">
        <v>522</v>
      </c>
      <c r="H1821" t="s">
        <v>328</v>
      </c>
      <c r="I1821" t="s">
        <v>176</v>
      </c>
      <c r="J1821" t="s">
        <v>277</v>
      </c>
      <c r="K1821" t="s">
        <v>458</v>
      </c>
      <c r="L1821" t="s">
        <v>106</v>
      </c>
      <c r="M1821" t="s">
        <v>150</v>
      </c>
      <c r="N1821" t="s">
        <v>74</v>
      </c>
      <c r="O1821" t="s">
        <v>76</v>
      </c>
      <c r="P1821" t="s">
        <v>76</v>
      </c>
      <c r="Q1821" t="s">
        <v>55</v>
      </c>
      <c r="R1821" t="s">
        <v>106</v>
      </c>
      <c r="S1821" t="s">
        <v>73</v>
      </c>
      <c r="T1821" t="s">
        <v>77</v>
      </c>
      <c r="U1821" t="s">
        <v>130</v>
      </c>
      <c r="V1821" t="s">
        <v>76</v>
      </c>
      <c r="W1821" t="s">
        <v>198</v>
      </c>
      <c r="X1821" t="s">
        <v>344</v>
      </c>
    </row>
    <row r="1822" spans="1:24" x14ac:dyDescent="0.35">
      <c r="A1822" t="s">
        <v>4</v>
      </c>
      <c r="B1822" t="s">
        <v>535</v>
      </c>
      <c r="C1822">
        <v>135</v>
      </c>
      <c r="D1822" t="s">
        <v>319</v>
      </c>
      <c r="E1822" t="s">
        <v>221</v>
      </c>
      <c r="F1822" t="s">
        <v>417</v>
      </c>
      <c r="G1822" t="s">
        <v>456</v>
      </c>
      <c r="H1822" t="s">
        <v>269</v>
      </c>
      <c r="I1822" t="s">
        <v>62</v>
      </c>
      <c r="J1822" t="s">
        <v>240</v>
      </c>
      <c r="K1822" t="s">
        <v>286</v>
      </c>
      <c r="L1822" t="s">
        <v>107</v>
      </c>
      <c r="M1822" t="s">
        <v>81</v>
      </c>
      <c r="N1822" t="s">
        <v>74</v>
      </c>
      <c r="O1822" t="s">
        <v>76</v>
      </c>
      <c r="P1822" t="s">
        <v>76</v>
      </c>
      <c r="Q1822" t="s">
        <v>104</v>
      </c>
      <c r="R1822" t="s">
        <v>73</v>
      </c>
      <c r="S1822" t="s">
        <v>73</v>
      </c>
      <c r="T1822" t="s">
        <v>107</v>
      </c>
      <c r="U1822" t="s">
        <v>107</v>
      </c>
      <c r="V1822" t="s">
        <v>76</v>
      </c>
      <c r="W1822" t="s">
        <v>137</v>
      </c>
      <c r="X1822" t="s">
        <v>164</v>
      </c>
    </row>
    <row r="1823" spans="1:24" x14ac:dyDescent="0.35">
      <c r="A1823" t="s">
        <v>4</v>
      </c>
      <c r="B1823" t="s">
        <v>536</v>
      </c>
      <c r="C1823">
        <v>302</v>
      </c>
      <c r="D1823" t="s">
        <v>548</v>
      </c>
      <c r="E1823" t="s">
        <v>136</v>
      </c>
      <c r="F1823" t="s">
        <v>210</v>
      </c>
      <c r="G1823" t="s">
        <v>689</v>
      </c>
      <c r="H1823" t="s">
        <v>262</v>
      </c>
      <c r="I1823" t="s">
        <v>151</v>
      </c>
      <c r="J1823" t="s">
        <v>193</v>
      </c>
      <c r="K1823" t="s">
        <v>166</v>
      </c>
      <c r="L1823" t="s">
        <v>106</v>
      </c>
      <c r="M1823" t="s">
        <v>100</v>
      </c>
      <c r="N1823" t="s">
        <v>77</v>
      </c>
      <c r="O1823" t="s">
        <v>76</v>
      </c>
      <c r="P1823" t="s">
        <v>76</v>
      </c>
      <c r="Q1823" t="s">
        <v>63</v>
      </c>
      <c r="R1823" t="s">
        <v>107</v>
      </c>
      <c r="S1823" t="s">
        <v>63</v>
      </c>
      <c r="T1823" t="s">
        <v>77</v>
      </c>
      <c r="U1823" t="s">
        <v>80</v>
      </c>
      <c r="V1823" t="s">
        <v>76</v>
      </c>
      <c r="W1823" t="s">
        <v>93</v>
      </c>
      <c r="X1823" t="s">
        <v>124</v>
      </c>
    </row>
    <row r="1824" spans="1:24" x14ac:dyDescent="0.35">
      <c r="A1824" t="s">
        <v>4</v>
      </c>
      <c r="B1824" t="s">
        <v>538</v>
      </c>
      <c r="C1824">
        <v>904</v>
      </c>
      <c r="D1824" t="s">
        <v>171</v>
      </c>
      <c r="E1824" t="s">
        <v>108</v>
      </c>
      <c r="F1824" t="s">
        <v>334</v>
      </c>
      <c r="G1824" t="s">
        <v>500</v>
      </c>
      <c r="H1824" t="s">
        <v>290</v>
      </c>
      <c r="I1824" t="s">
        <v>57</v>
      </c>
      <c r="J1824" t="s">
        <v>326</v>
      </c>
      <c r="K1824" t="s">
        <v>342</v>
      </c>
      <c r="L1824" t="s">
        <v>76</v>
      </c>
      <c r="M1824" t="s">
        <v>105</v>
      </c>
      <c r="N1824" t="s">
        <v>88</v>
      </c>
      <c r="O1824" t="s">
        <v>79</v>
      </c>
      <c r="P1824" t="s">
        <v>76</v>
      </c>
      <c r="Q1824" t="s">
        <v>138</v>
      </c>
      <c r="R1824" t="s">
        <v>73</v>
      </c>
      <c r="S1824" t="s">
        <v>71</v>
      </c>
      <c r="T1824" t="s">
        <v>73</v>
      </c>
      <c r="U1824" t="s">
        <v>74</v>
      </c>
      <c r="V1824" t="s">
        <v>107</v>
      </c>
      <c r="W1824" t="s">
        <v>88</v>
      </c>
      <c r="X1824" t="s">
        <v>139</v>
      </c>
    </row>
    <row r="1825" spans="1:24" x14ac:dyDescent="0.35">
      <c r="A1825" t="s">
        <v>4</v>
      </c>
      <c r="B1825" t="s">
        <v>540</v>
      </c>
      <c r="C1825">
        <v>125</v>
      </c>
      <c r="D1825" t="s">
        <v>108</v>
      </c>
      <c r="E1825" t="s">
        <v>519</v>
      </c>
      <c r="F1825" t="s">
        <v>283</v>
      </c>
      <c r="G1825" t="s">
        <v>379</v>
      </c>
      <c r="H1825" t="s">
        <v>65</v>
      </c>
      <c r="I1825" t="s">
        <v>163</v>
      </c>
      <c r="J1825" t="s">
        <v>207</v>
      </c>
      <c r="K1825" t="s">
        <v>152</v>
      </c>
      <c r="L1825" t="s">
        <v>107</v>
      </c>
      <c r="M1825" t="s">
        <v>73</v>
      </c>
      <c r="N1825" t="s">
        <v>103</v>
      </c>
      <c r="O1825" t="s">
        <v>76</v>
      </c>
      <c r="P1825" t="s">
        <v>76</v>
      </c>
      <c r="Q1825" t="s">
        <v>138</v>
      </c>
      <c r="R1825" t="s">
        <v>107</v>
      </c>
      <c r="S1825" t="s">
        <v>107</v>
      </c>
      <c r="T1825" t="s">
        <v>107</v>
      </c>
      <c r="U1825" t="s">
        <v>76</v>
      </c>
      <c r="V1825" t="s">
        <v>76</v>
      </c>
      <c r="W1825" t="s">
        <v>76</v>
      </c>
      <c r="X1825" t="s">
        <v>216</v>
      </c>
    </row>
    <row r="1826" spans="1:24" x14ac:dyDescent="0.35">
      <c r="A1826" t="s">
        <v>5</v>
      </c>
      <c r="B1826" t="s">
        <v>531</v>
      </c>
      <c r="C1826">
        <v>649</v>
      </c>
      <c r="D1826" t="s">
        <v>511</v>
      </c>
      <c r="E1826" t="s">
        <v>238</v>
      </c>
      <c r="F1826" t="s">
        <v>328</v>
      </c>
      <c r="G1826" t="s">
        <v>735</v>
      </c>
      <c r="H1826" t="s">
        <v>208</v>
      </c>
      <c r="I1826" t="s">
        <v>133</v>
      </c>
      <c r="J1826" t="s">
        <v>67</v>
      </c>
      <c r="K1826" t="s">
        <v>264</v>
      </c>
      <c r="L1826" t="s">
        <v>106</v>
      </c>
      <c r="M1826" t="s">
        <v>76</v>
      </c>
      <c r="N1826" t="s">
        <v>103</v>
      </c>
      <c r="O1826" t="s">
        <v>76</v>
      </c>
      <c r="P1826" t="s">
        <v>76</v>
      </c>
      <c r="Q1826" t="s">
        <v>86</v>
      </c>
      <c r="R1826" t="s">
        <v>78</v>
      </c>
      <c r="S1826" t="s">
        <v>80</v>
      </c>
      <c r="T1826" t="s">
        <v>80</v>
      </c>
      <c r="U1826" t="s">
        <v>76</v>
      </c>
      <c r="V1826" t="s">
        <v>106</v>
      </c>
      <c r="W1826" t="s">
        <v>138</v>
      </c>
      <c r="X1826" t="s">
        <v>164</v>
      </c>
    </row>
    <row r="1827" spans="1:24" x14ac:dyDescent="0.35">
      <c r="A1827" t="s">
        <v>5</v>
      </c>
      <c r="B1827" t="s">
        <v>534</v>
      </c>
      <c r="C1827">
        <v>1281</v>
      </c>
      <c r="D1827" t="s">
        <v>590</v>
      </c>
      <c r="E1827" t="s">
        <v>135</v>
      </c>
      <c r="F1827" t="s">
        <v>157</v>
      </c>
      <c r="G1827" t="s">
        <v>441</v>
      </c>
      <c r="H1827" t="s">
        <v>84</v>
      </c>
      <c r="I1827" t="s">
        <v>78</v>
      </c>
      <c r="J1827" t="s">
        <v>211</v>
      </c>
      <c r="K1827" t="s">
        <v>114</v>
      </c>
      <c r="L1827" t="s">
        <v>75</v>
      </c>
      <c r="M1827" t="s">
        <v>150</v>
      </c>
      <c r="N1827" t="s">
        <v>151</v>
      </c>
      <c r="O1827" t="s">
        <v>73</v>
      </c>
      <c r="P1827" t="s">
        <v>107</v>
      </c>
      <c r="Q1827" t="s">
        <v>142</v>
      </c>
      <c r="R1827" t="s">
        <v>100</v>
      </c>
      <c r="S1827" t="s">
        <v>94</v>
      </c>
      <c r="T1827" t="s">
        <v>55</v>
      </c>
      <c r="U1827" t="s">
        <v>76</v>
      </c>
      <c r="V1827" t="s">
        <v>73</v>
      </c>
      <c r="W1827" t="s">
        <v>77</v>
      </c>
      <c r="X1827" t="s">
        <v>298</v>
      </c>
    </row>
    <row r="1828" spans="1:24" x14ac:dyDescent="0.35">
      <c r="A1828" t="s">
        <v>5</v>
      </c>
      <c r="B1828" t="s">
        <v>535</v>
      </c>
      <c r="C1828">
        <v>153</v>
      </c>
      <c r="D1828" t="s">
        <v>556</v>
      </c>
      <c r="E1828" t="s">
        <v>236</v>
      </c>
      <c r="F1828" t="s">
        <v>442</v>
      </c>
      <c r="G1828" t="s">
        <v>755</v>
      </c>
      <c r="H1828" t="s">
        <v>342</v>
      </c>
      <c r="I1828" t="s">
        <v>94</v>
      </c>
      <c r="J1828" t="s">
        <v>134</v>
      </c>
      <c r="K1828" t="s">
        <v>577</v>
      </c>
      <c r="L1828" t="s">
        <v>63</v>
      </c>
      <c r="M1828" t="s">
        <v>62</v>
      </c>
      <c r="N1828" t="s">
        <v>61</v>
      </c>
      <c r="O1828" t="s">
        <v>150</v>
      </c>
      <c r="P1828" t="s">
        <v>150</v>
      </c>
      <c r="Q1828" t="s">
        <v>79</v>
      </c>
      <c r="R1828" t="s">
        <v>104</v>
      </c>
      <c r="S1828" t="s">
        <v>108</v>
      </c>
      <c r="T1828" t="s">
        <v>63</v>
      </c>
      <c r="U1828" t="s">
        <v>80</v>
      </c>
      <c r="V1828" t="s">
        <v>76</v>
      </c>
      <c r="W1828" t="s">
        <v>68</v>
      </c>
      <c r="X1828" t="s">
        <v>207</v>
      </c>
    </row>
    <row r="1829" spans="1:24" x14ac:dyDescent="0.35">
      <c r="A1829" t="s">
        <v>5</v>
      </c>
      <c r="B1829" t="s">
        <v>536</v>
      </c>
      <c r="C1829">
        <v>316</v>
      </c>
      <c r="D1829" t="s">
        <v>234</v>
      </c>
      <c r="E1829" t="s">
        <v>262</v>
      </c>
      <c r="F1829" t="s">
        <v>238</v>
      </c>
      <c r="G1829" t="s">
        <v>745</v>
      </c>
      <c r="H1829" t="s">
        <v>103</v>
      </c>
      <c r="I1829" t="s">
        <v>76</v>
      </c>
      <c r="J1829" t="s">
        <v>75</v>
      </c>
      <c r="K1829" t="s">
        <v>173</v>
      </c>
      <c r="L1829" t="s">
        <v>76</v>
      </c>
      <c r="M1829" t="s">
        <v>79</v>
      </c>
      <c r="N1829" t="s">
        <v>88</v>
      </c>
      <c r="O1829" t="s">
        <v>76</v>
      </c>
      <c r="P1829" t="s">
        <v>76</v>
      </c>
      <c r="Q1829" t="s">
        <v>255</v>
      </c>
      <c r="R1829" t="s">
        <v>86</v>
      </c>
      <c r="S1829" t="s">
        <v>114</v>
      </c>
      <c r="T1829" t="s">
        <v>168</v>
      </c>
      <c r="U1829" t="s">
        <v>76</v>
      </c>
      <c r="V1829" t="s">
        <v>76</v>
      </c>
      <c r="W1829" t="s">
        <v>142</v>
      </c>
      <c r="X1829" t="s">
        <v>225</v>
      </c>
    </row>
    <row r="1830" spans="1:24" x14ac:dyDescent="0.35">
      <c r="A1830" t="s">
        <v>5</v>
      </c>
      <c r="B1830" t="s">
        <v>538</v>
      </c>
      <c r="C1830">
        <v>983</v>
      </c>
      <c r="D1830" t="s">
        <v>582</v>
      </c>
      <c r="E1830" t="s">
        <v>515</v>
      </c>
      <c r="F1830" t="s">
        <v>101</v>
      </c>
      <c r="G1830" t="s">
        <v>418</v>
      </c>
      <c r="H1830" t="s">
        <v>198</v>
      </c>
      <c r="I1830" t="s">
        <v>86</v>
      </c>
      <c r="J1830" t="s">
        <v>121</v>
      </c>
      <c r="K1830" t="s">
        <v>264</v>
      </c>
      <c r="L1830" t="s">
        <v>106</v>
      </c>
      <c r="M1830" t="s">
        <v>63</v>
      </c>
      <c r="N1830" t="s">
        <v>221</v>
      </c>
      <c r="O1830" t="s">
        <v>75</v>
      </c>
      <c r="P1830" t="s">
        <v>76</v>
      </c>
      <c r="Q1830" t="s">
        <v>198</v>
      </c>
      <c r="R1830" t="s">
        <v>100</v>
      </c>
      <c r="S1830" t="s">
        <v>142</v>
      </c>
      <c r="T1830" t="s">
        <v>151</v>
      </c>
      <c r="U1830" t="s">
        <v>80</v>
      </c>
      <c r="V1830" t="s">
        <v>107</v>
      </c>
      <c r="W1830" t="s">
        <v>138</v>
      </c>
      <c r="X1830" t="s">
        <v>85</v>
      </c>
    </row>
    <row r="1831" spans="1:24" x14ac:dyDescent="0.35">
      <c r="A1831" t="s">
        <v>5</v>
      </c>
      <c r="B1831" t="s">
        <v>540</v>
      </c>
      <c r="C1831">
        <v>84</v>
      </c>
      <c r="D1831" t="s">
        <v>356</v>
      </c>
      <c r="E1831" t="s">
        <v>228</v>
      </c>
      <c r="F1831" t="s">
        <v>145</v>
      </c>
      <c r="G1831" t="s">
        <v>684</v>
      </c>
      <c r="H1831" t="s">
        <v>108</v>
      </c>
      <c r="I1831" t="s">
        <v>68</v>
      </c>
      <c r="J1831" t="s">
        <v>207</v>
      </c>
      <c r="K1831" t="s">
        <v>302</v>
      </c>
      <c r="L1831" t="s">
        <v>76</v>
      </c>
      <c r="M1831" t="s">
        <v>79</v>
      </c>
      <c r="N1831" t="s">
        <v>58</v>
      </c>
      <c r="O1831" t="s">
        <v>76</v>
      </c>
      <c r="P1831" t="s">
        <v>76</v>
      </c>
      <c r="Q1831" t="s">
        <v>97</v>
      </c>
      <c r="R1831" t="s">
        <v>80</v>
      </c>
      <c r="S1831" t="s">
        <v>119</v>
      </c>
      <c r="T1831" t="s">
        <v>104</v>
      </c>
      <c r="U1831" t="s">
        <v>76</v>
      </c>
      <c r="V1831" t="s">
        <v>76</v>
      </c>
      <c r="W1831" t="s">
        <v>76</v>
      </c>
      <c r="X1831" t="s">
        <v>180</v>
      </c>
    </row>
    <row r="1832" spans="1:24" x14ac:dyDescent="0.35">
      <c r="A1832" t="s">
        <v>6</v>
      </c>
      <c r="B1832" t="s">
        <v>531</v>
      </c>
      <c r="C1832">
        <v>237</v>
      </c>
      <c r="D1832" t="s">
        <v>323</v>
      </c>
      <c r="E1832" t="s">
        <v>191</v>
      </c>
      <c r="F1832" t="s">
        <v>207</v>
      </c>
      <c r="G1832" t="s">
        <v>700</v>
      </c>
      <c r="H1832" t="s">
        <v>352</v>
      </c>
      <c r="I1832" t="s">
        <v>72</v>
      </c>
      <c r="J1832" t="s">
        <v>237</v>
      </c>
      <c r="K1832" t="s">
        <v>205</v>
      </c>
      <c r="L1832" t="s">
        <v>76</v>
      </c>
      <c r="M1832" t="s">
        <v>71</v>
      </c>
      <c r="N1832" t="s">
        <v>78</v>
      </c>
      <c r="O1832" t="s">
        <v>71</v>
      </c>
      <c r="P1832" t="s">
        <v>76</v>
      </c>
      <c r="Q1832" t="s">
        <v>74</v>
      </c>
      <c r="R1832" t="s">
        <v>71</v>
      </c>
      <c r="S1832" t="s">
        <v>71</v>
      </c>
      <c r="T1832" t="s">
        <v>76</v>
      </c>
      <c r="U1832" t="s">
        <v>79</v>
      </c>
      <c r="V1832" t="s">
        <v>76</v>
      </c>
      <c r="W1832" t="s">
        <v>80</v>
      </c>
      <c r="X1832" t="s">
        <v>11</v>
      </c>
    </row>
    <row r="1833" spans="1:24" x14ac:dyDescent="0.35">
      <c r="A1833" t="s">
        <v>6</v>
      </c>
      <c r="B1833" t="s">
        <v>534</v>
      </c>
      <c r="C1833">
        <v>510</v>
      </c>
      <c r="D1833" t="s">
        <v>550</v>
      </c>
      <c r="E1833" t="s">
        <v>229</v>
      </c>
      <c r="F1833" t="s">
        <v>210</v>
      </c>
      <c r="G1833" t="s">
        <v>153</v>
      </c>
      <c r="H1833" t="s">
        <v>278</v>
      </c>
      <c r="I1833" t="s">
        <v>179</v>
      </c>
      <c r="J1833" t="s">
        <v>372</v>
      </c>
      <c r="K1833" t="s">
        <v>378</v>
      </c>
      <c r="L1833" t="s">
        <v>75</v>
      </c>
      <c r="M1833" t="s">
        <v>63</v>
      </c>
      <c r="N1833" t="s">
        <v>86</v>
      </c>
      <c r="O1833" t="s">
        <v>71</v>
      </c>
      <c r="P1833" t="s">
        <v>150</v>
      </c>
      <c r="Q1833" t="s">
        <v>96</v>
      </c>
      <c r="R1833" t="s">
        <v>76</v>
      </c>
      <c r="S1833" t="s">
        <v>78</v>
      </c>
      <c r="T1833" t="s">
        <v>186</v>
      </c>
      <c r="U1833" t="s">
        <v>72</v>
      </c>
      <c r="V1833" t="s">
        <v>107</v>
      </c>
      <c r="W1833" t="s">
        <v>239</v>
      </c>
      <c r="X1833" t="s">
        <v>98</v>
      </c>
    </row>
    <row r="1834" spans="1:24" x14ac:dyDescent="0.35">
      <c r="A1834" t="s">
        <v>6</v>
      </c>
      <c r="B1834" t="s">
        <v>535</v>
      </c>
      <c r="C1834">
        <v>58</v>
      </c>
      <c r="D1834" t="s">
        <v>214</v>
      </c>
      <c r="E1834" t="s">
        <v>11</v>
      </c>
      <c r="F1834" t="s">
        <v>132</v>
      </c>
      <c r="G1834" t="s">
        <v>701</v>
      </c>
      <c r="H1834" t="s">
        <v>272</v>
      </c>
      <c r="I1834" t="s">
        <v>76</v>
      </c>
      <c r="J1834" t="s">
        <v>367</v>
      </c>
      <c r="K1834" t="s">
        <v>358</v>
      </c>
      <c r="L1834" t="s">
        <v>76</v>
      </c>
      <c r="M1834" t="s">
        <v>77</v>
      </c>
      <c r="N1834" t="s">
        <v>163</v>
      </c>
      <c r="O1834" t="s">
        <v>76</v>
      </c>
      <c r="P1834" t="s">
        <v>76</v>
      </c>
      <c r="Q1834" t="s">
        <v>76</v>
      </c>
      <c r="R1834" t="s">
        <v>76</v>
      </c>
      <c r="S1834" t="s">
        <v>133</v>
      </c>
      <c r="T1834" t="s">
        <v>73</v>
      </c>
      <c r="U1834" t="s">
        <v>76</v>
      </c>
      <c r="V1834" t="s">
        <v>76</v>
      </c>
      <c r="W1834" t="s">
        <v>104</v>
      </c>
      <c r="X1834" t="s">
        <v>305</v>
      </c>
    </row>
    <row r="1835" spans="1:24" x14ac:dyDescent="0.35">
      <c r="A1835" t="s">
        <v>6</v>
      </c>
      <c r="B1835" t="s">
        <v>536</v>
      </c>
      <c r="C1835">
        <v>140</v>
      </c>
      <c r="D1835" t="s">
        <v>215</v>
      </c>
      <c r="E1835" t="s">
        <v>304</v>
      </c>
      <c r="F1835" t="s">
        <v>230</v>
      </c>
      <c r="G1835" t="s">
        <v>329</v>
      </c>
      <c r="H1835" t="s">
        <v>240</v>
      </c>
      <c r="I1835" t="s">
        <v>81</v>
      </c>
      <c r="J1835" t="s">
        <v>194</v>
      </c>
      <c r="K1835" t="s">
        <v>118</v>
      </c>
      <c r="L1835" t="s">
        <v>81</v>
      </c>
      <c r="M1835" t="s">
        <v>130</v>
      </c>
      <c r="N1835" t="s">
        <v>81</v>
      </c>
      <c r="O1835" t="s">
        <v>76</v>
      </c>
      <c r="P1835" t="s">
        <v>76</v>
      </c>
      <c r="Q1835" t="s">
        <v>107</v>
      </c>
      <c r="R1835" t="s">
        <v>76</v>
      </c>
      <c r="S1835" t="s">
        <v>138</v>
      </c>
      <c r="T1835" t="s">
        <v>76</v>
      </c>
      <c r="U1835" t="s">
        <v>76</v>
      </c>
      <c r="V1835" t="s">
        <v>76</v>
      </c>
      <c r="W1835" t="s">
        <v>76</v>
      </c>
      <c r="X1835" t="s">
        <v>156</v>
      </c>
    </row>
    <row r="1836" spans="1:24" x14ac:dyDescent="0.35">
      <c r="A1836" t="s">
        <v>6</v>
      </c>
      <c r="B1836" t="s">
        <v>538</v>
      </c>
      <c r="C1836">
        <v>427</v>
      </c>
      <c r="D1836" t="s">
        <v>452</v>
      </c>
      <c r="E1836" t="s">
        <v>376</v>
      </c>
      <c r="F1836" t="s">
        <v>176</v>
      </c>
      <c r="G1836" t="s">
        <v>9</v>
      </c>
      <c r="H1836" t="s">
        <v>194</v>
      </c>
      <c r="I1836" t="s">
        <v>186</v>
      </c>
      <c r="J1836" t="s">
        <v>213</v>
      </c>
      <c r="K1836" t="s">
        <v>367</v>
      </c>
      <c r="L1836" t="s">
        <v>73</v>
      </c>
      <c r="M1836" t="s">
        <v>63</v>
      </c>
      <c r="N1836" t="s">
        <v>198</v>
      </c>
      <c r="O1836" t="s">
        <v>76</v>
      </c>
      <c r="P1836" t="s">
        <v>76</v>
      </c>
      <c r="Q1836" t="s">
        <v>151</v>
      </c>
      <c r="R1836" t="s">
        <v>77</v>
      </c>
      <c r="S1836" t="s">
        <v>150</v>
      </c>
      <c r="T1836" t="s">
        <v>122</v>
      </c>
      <c r="U1836" t="s">
        <v>72</v>
      </c>
      <c r="V1836" t="s">
        <v>76</v>
      </c>
      <c r="W1836" t="s">
        <v>81</v>
      </c>
      <c r="X1836" t="s">
        <v>541</v>
      </c>
    </row>
    <row r="1837" spans="1:24" x14ac:dyDescent="0.35">
      <c r="A1837" t="s">
        <v>6</v>
      </c>
      <c r="B1837" t="s">
        <v>540</v>
      </c>
      <c r="C1837">
        <v>60</v>
      </c>
      <c r="D1837" t="s">
        <v>433</v>
      </c>
      <c r="E1837" t="s">
        <v>455</v>
      </c>
      <c r="F1837" t="s">
        <v>56</v>
      </c>
      <c r="G1837" t="s">
        <v>226</v>
      </c>
      <c r="H1837" t="s">
        <v>100</v>
      </c>
      <c r="I1837" t="s">
        <v>76</v>
      </c>
      <c r="J1837" t="s">
        <v>130</v>
      </c>
      <c r="K1837" t="s">
        <v>130</v>
      </c>
      <c r="L1837" t="s">
        <v>76</v>
      </c>
      <c r="M1837" t="s">
        <v>76</v>
      </c>
      <c r="N1837" t="s">
        <v>76</v>
      </c>
      <c r="O1837" t="s">
        <v>76</v>
      </c>
      <c r="P1837" t="s">
        <v>76</v>
      </c>
      <c r="Q1837" t="s">
        <v>76</v>
      </c>
      <c r="R1837" t="s">
        <v>76</v>
      </c>
      <c r="S1837" t="s">
        <v>76</v>
      </c>
      <c r="T1837" t="s">
        <v>76</v>
      </c>
      <c r="U1837" t="s">
        <v>76</v>
      </c>
      <c r="V1837" t="s">
        <v>76</v>
      </c>
      <c r="W1837" t="s">
        <v>121</v>
      </c>
      <c r="X1837" t="s">
        <v>275</v>
      </c>
    </row>
    <row r="1838" spans="1:24" x14ac:dyDescent="0.35">
      <c r="A1838" t="s">
        <v>7</v>
      </c>
      <c r="B1838" t="s">
        <v>531</v>
      </c>
      <c r="C1838">
        <v>447</v>
      </c>
      <c r="D1838" t="s">
        <v>700</v>
      </c>
      <c r="E1838" t="s">
        <v>318</v>
      </c>
      <c r="F1838" t="s">
        <v>328</v>
      </c>
      <c r="G1838" t="s">
        <v>659</v>
      </c>
      <c r="H1838" t="s">
        <v>84</v>
      </c>
      <c r="I1838" t="s">
        <v>79</v>
      </c>
      <c r="J1838" t="s">
        <v>142</v>
      </c>
      <c r="K1838" t="s">
        <v>87</v>
      </c>
      <c r="L1838" t="s">
        <v>76</v>
      </c>
      <c r="M1838" t="s">
        <v>71</v>
      </c>
      <c r="N1838" t="s">
        <v>73</v>
      </c>
      <c r="O1838" t="s">
        <v>105</v>
      </c>
      <c r="P1838" t="s">
        <v>76</v>
      </c>
      <c r="Q1838" t="s">
        <v>119</v>
      </c>
      <c r="R1838" t="s">
        <v>72</v>
      </c>
      <c r="S1838" t="s">
        <v>71</v>
      </c>
      <c r="T1838" t="s">
        <v>79</v>
      </c>
      <c r="U1838" t="s">
        <v>186</v>
      </c>
      <c r="V1838" t="s">
        <v>79</v>
      </c>
      <c r="W1838" t="s">
        <v>75</v>
      </c>
      <c r="X1838" t="s">
        <v>328</v>
      </c>
    </row>
    <row r="1839" spans="1:24" x14ac:dyDescent="0.35">
      <c r="A1839" t="s">
        <v>7</v>
      </c>
      <c r="B1839" t="s">
        <v>534</v>
      </c>
      <c r="C1839">
        <v>1084</v>
      </c>
      <c r="D1839" t="s">
        <v>549</v>
      </c>
      <c r="E1839" t="s">
        <v>230</v>
      </c>
      <c r="F1839" t="s">
        <v>294</v>
      </c>
      <c r="G1839" t="s">
        <v>518</v>
      </c>
      <c r="H1839" t="s">
        <v>114</v>
      </c>
      <c r="I1839" t="s">
        <v>180</v>
      </c>
      <c r="J1839" t="s">
        <v>11</v>
      </c>
      <c r="K1839" t="s">
        <v>166</v>
      </c>
      <c r="L1839" t="s">
        <v>68</v>
      </c>
      <c r="M1839" t="s">
        <v>186</v>
      </c>
      <c r="N1839" t="s">
        <v>180</v>
      </c>
      <c r="O1839" t="s">
        <v>100</v>
      </c>
      <c r="P1839" t="s">
        <v>76</v>
      </c>
      <c r="Q1839" t="s">
        <v>157</v>
      </c>
      <c r="R1839" t="s">
        <v>86</v>
      </c>
      <c r="S1839" t="s">
        <v>105</v>
      </c>
      <c r="T1839" t="s">
        <v>94</v>
      </c>
      <c r="U1839" t="s">
        <v>74</v>
      </c>
      <c r="V1839" t="s">
        <v>106</v>
      </c>
      <c r="W1839" t="s">
        <v>75</v>
      </c>
      <c r="X1839" t="s">
        <v>320</v>
      </c>
    </row>
    <row r="1840" spans="1:24" x14ac:dyDescent="0.35">
      <c r="A1840" t="s">
        <v>7</v>
      </c>
      <c r="B1840" t="s">
        <v>535</v>
      </c>
      <c r="C1840">
        <v>193</v>
      </c>
      <c r="D1840" t="s">
        <v>659</v>
      </c>
      <c r="E1840" t="s">
        <v>588</v>
      </c>
      <c r="F1840" t="s">
        <v>61</v>
      </c>
      <c r="G1840" t="s">
        <v>672</v>
      </c>
      <c r="H1840" t="s">
        <v>386</v>
      </c>
      <c r="I1840" t="s">
        <v>179</v>
      </c>
      <c r="J1840" t="s">
        <v>117</v>
      </c>
      <c r="K1840" t="s">
        <v>283</v>
      </c>
      <c r="L1840" t="s">
        <v>106</v>
      </c>
      <c r="M1840" t="s">
        <v>106</v>
      </c>
      <c r="N1840" t="s">
        <v>78</v>
      </c>
      <c r="O1840" t="s">
        <v>194</v>
      </c>
      <c r="P1840" t="s">
        <v>76</v>
      </c>
      <c r="Q1840" t="s">
        <v>244</v>
      </c>
      <c r="R1840" t="s">
        <v>56</v>
      </c>
      <c r="S1840" t="s">
        <v>55</v>
      </c>
      <c r="T1840" t="s">
        <v>264</v>
      </c>
      <c r="U1840" t="s">
        <v>55</v>
      </c>
      <c r="V1840" t="s">
        <v>76</v>
      </c>
      <c r="W1840" t="s">
        <v>68</v>
      </c>
      <c r="X1840" t="s">
        <v>8</v>
      </c>
    </row>
    <row r="1841" spans="1:24" x14ac:dyDescent="0.35">
      <c r="A1841" t="s">
        <v>7</v>
      </c>
      <c r="B1841" t="s">
        <v>536</v>
      </c>
      <c r="C1841">
        <v>345</v>
      </c>
      <c r="D1841" t="s">
        <v>621</v>
      </c>
      <c r="E1841" t="s">
        <v>328</v>
      </c>
      <c r="F1841" t="s">
        <v>233</v>
      </c>
      <c r="G1841" t="s">
        <v>745</v>
      </c>
      <c r="H1841" t="s">
        <v>255</v>
      </c>
      <c r="I1841" t="s">
        <v>80</v>
      </c>
      <c r="J1841" t="s">
        <v>130</v>
      </c>
      <c r="K1841" t="s">
        <v>206</v>
      </c>
      <c r="L1841" t="s">
        <v>73</v>
      </c>
      <c r="M1841" t="s">
        <v>77</v>
      </c>
      <c r="N1841" t="s">
        <v>88</v>
      </c>
      <c r="O1841" t="s">
        <v>62</v>
      </c>
      <c r="P1841" t="s">
        <v>76</v>
      </c>
      <c r="Q1841" t="s">
        <v>392</v>
      </c>
      <c r="R1841" t="s">
        <v>221</v>
      </c>
      <c r="S1841" t="s">
        <v>80</v>
      </c>
      <c r="T1841" t="s">
        <v>80</v>
      </c>
      <c r="U1841" t="s">
        <v>94</v>
      </c>
      <c r="V1841" t="s">
        <v>77</v>
      </c>
      <c r="W1841" t="s">
        <v>75</v>
      </c>
      <c r="X1841" t="s">
        <v>342</v>
      </c>
    </row>
    <row r="1842" spans="1:24" x14ac:dyDescent="0.35">
      <c r="A1842" t="s">
        <v>7</v>
      </c>
      <c r="B1842" t="s">
        <v>538</v>
      </c>
      <c r="C1842">
        <v>1022</v>
      </c>
      <c r="D1842" t="s">
        <v>574</v>
      </c>
      <c r="E1842" t="s">
        <v>294</v>
      </c>
      <c r="F1842" t="s">
        <v>164</v>
      </c>
      <c r="G1842" t="s">
        <v>511</v>
      </c>
      <c r="H1842" t="s">
        <v>61</v>
      </c>
      <c r="I1842" t="s">
        <v>137</v>
      </c>
      <c r="J1842" t="s">
        <v>113</v>
      </c>
      <c r="K1842" t="s">
        <v>193</v>
      </c>
      <c r="L1842" t="s">
        <v>73</v>
      </c>
      <c r="M1842" t="s">
        <v>93</v>
      </c>
      <c r="N1842" t="s">
        <v>244</v>
      </c>
      <c r="O1842" t="s">
        <v>133</v>
      </c>
      <c r="P1842" t="s">
        <v>76</v>
      </c>
      <c r="Q1842" t="s">
        <v>225</v>
      </c>
      <c r="R1842" t="s">
        <v>103</v>
      </c>
      <c r="S1842" t="s">
        <v>133</v>
      </c>
      <c r="T1842" t="s">
        <v>71</v>
      </c>
      <c r="U1842" t="s">
        <v>57</v>
      </c>
      <c r="V1842" t="s">
        <v>106</v>
      </c>
      <c r="W1842" t="s">
        <v>79</v>
      </c>
      <c r="X1842" t="s">
        <v>222</v>
      </c>
    </row>
    <row r="1843" spans="1:24" x14ac:dyDescent="0.35">
      <c r="A1843" t="s">
        <v>7</v>
      </c>
      <c r="B1843" t="s">
        <v>540</v>
      </c>
      <c r="C1843">
        <v>155</v>
      </c>
      <c r="D1843" t="s">
        <v>115</v>
      </c>
      <c r="E1843" t="s">
        <v>371</v>
      </c>
      <c r="F1843" t="s">
        <v>195</v>
      </c>
      <c r="G1843" t="s">
        <v>576</v>
      </c>
      <c r="H1843" t="s">
        <v>290</v>
      </c>
      <c r="I1843" t="s">
        <v>116</v>
      </c>
      <c r="J1843" t="s">
        <v>139</v>
      </c>
      <c r="K1843" t="s">
        <v>152</v>
      </c>
      <c r="L1843" t="s">
        <v>73</v>
      </c>
      <c r="M1843" t="s">
        <v>198</v>
      </c>
      <c r="N1843" t="s">
        <v>317</v>
      </c>
      <c r="O1843" t="s">
        <v>260</v>
      </c>
      <c r="P1843" t="s">
        <v>76</v>
      </c>
      <c r="Q1843" t="s">
        <v>101</v>
      </c>
      <c r="R1843" t="s">
        <v>204</v>
      </c>
      <c r="S1843" t="s">
        <v>366</v>
      </c>
      <c r="T1843" t="s">
        <v>88</v>
      </c>
      <c r="U1843" t="s">
        <v>67</v>
      </c>
      <c r="V1843" t="s">
        <v>76</v>
      </c>
      <c r="W1843" t="s">
        <v>100</v>
      </c>
      <c r="X1843" t="s">
        <v>299</v>
      </c>
    </row>
    <row r="1844" spans="1:24" x14ac:dyDescent="0.35">
      <c r="A1844" t="s">
        <v>241</v>
      </c>
      <c r="B1844" t="s">
        <v>531</v>
      </c>
      <c r="C1844">
        <v>2153</v>
      </c>
      <c r="D1844" t="s">
        <v>440</v>
      </c>
      <c r="E1844" t="s">
        <v>148</v>
      </c>
      <c r="F1844" t="s">
        <v>435</v>
      </c>
      <c r="G1844" t="s">
        <v>456</v>
      </c>
      <c r="H1844" t="s">
        <v>113</v>
      </c>
      <c r="I1844" t="s">
        <v>75</v>
      </c>
      <c r="J1844" t="s">
        <v>221</v>
      </c>
      <c r="K1844" t="s">
        <v>255</v>
      </c>
      <c r="L1844" t="s">
        <v>76</v>
      </c>
      <c r="M1844" t="s">
        <v>77</v>
      </c>
      <c r="N1844" t="s">
        <v>138</v>
      </c>
      <c r="O1844" t="s">
        <v>68</v>
      </c>
      <c r="P1844" t="s">
        <v>76</v>
      </c>
      <c r="Q1844" t="s">
        <v>173</v>
      </c>
      <c r="R1844" t="s">
        <v>81</v>
      </c>
      <c r="S1844" t="s">
        <v>78</v>
      </c>
      <c r="T1844" t="s">
        <v>94</v>
      </c>
      <c r="U1844" t="s">
        <v>78</v>
      </c>
      <c r="V1844" t="s">
        <v>73</v>
      </c>
      <c r="W1844" t="s">
        <v>72</v>
      </c>
      <c r="X1844" t="s">
        <v>199</v>
      </c>
    </row>
    <row r="1845" spans="1:24" x14ac:dyDescent="0.35">
      <c r="A1845" t="s">
        <v>241</v>
      </c>
      <c r="B1845" t="s">
        <v>534</v>
      </c>
      <c r="C1845">
        <v>4905</v>
      </c>
      <c r="D1845" t="s">
        <v>601</v>
      </c>
      <c r="E1845" t="s">
        <v>166</v>
      </c>
      <c r="F1845" t="s">
        <v>213</v>
      </c>
      <c r="G1845" t="s">
        <v>475</v>
      </c>
      <c r="H1845" t="s">
        <v>255</v>
      </c>
      <c r="I1845" t="s">
        <v>62</v>
      </c>
      <c r="J1845" t="s">
        <v>290</v>
      </c>
      <c r="K1845" t="s">
        <v>218</v>
      </c>
      <c r="L1845" t="s">
        <v>68</v>
      </c>
      <c r="M1845" t="s">
        <v>78</v>
      </c>
      <c r="N1845" t="s">
        <v>108</v>
      </c>
      <c r="O1845" t="s">
        <v>150</v>
      </c>
      <c r="P1845" t="s">
        <v>107</v>
      </c>
      <c r="Q1845" t="s">
        <v>180</v>
      </c>
      <c r="R1845" t="s">
        <v>122</v>
      </c>
      <c r="S1845" t="s">
        <v>105</v>
      </c>
      <c r="T1845" t="s">
        <v>72</v>
      </c>
      <c r="U1845" t="s">
        <v>72</v>
      </c>
      <c r="V1845" t="s">
        <v>73</v>
      </c>
      <c r="W1845" t="s">
        <v>186</v>
      </c>
      <c r="X1845" t="s">
        <v>426</v>
      </c>
    </row>
    <row r="1846" spans="1:24" x14ac:dyDescent="0.35">
      <c r="A1846" t="s">
        <v>241</v>
      </c>
      <c r="B1846" t="s">
        <v>535</v>
      </c>
      <c r="C1846">
        <v>618</v>
      </c>
      <c r="D1846" t="s">
        <v>187</v>
      </c>
      <c r="E1846" t="s">
        <v>334</v>
      </c>
      <c r="F1846" t="s">
        <v>238</v>
      </c>
      <c r="G1846" t="s">
        <v>380</v>
      </c>
      <c r="H1846" t="s">
        <v>220</v>
      </c>
      <c r="I1846" t="s">
        <v>151</v>
      </c>
      <c r="J1846" t="s">
        <v>435</v>
      </c>
      <c r="K1846" t="s">
        <v>144</v>
      </c>
      <c r="L1846" t="s">
        <v>77</v>
      </c>
      <c r="M1846" t="s">
        <v>81</v>
      </c>
      <c r="N1846" t="s">
        <v>96</v>
      </c>
      <c r="O1846" t="s">
        <v>80</v>
      </c>
      <c r="P1846" t="s">
        <v>73</v>
      </c>
      <c r="Q1846" t="s">
        <v>149</v>
      </c>
      <c r="R1846" t="s">
        <v>70</v>
      </c>
      <c r="S1846" t="s">
        <v>151</v>
      </c>
      <c r="T1846" t="s">
        <v>104</v>
      </c>
      <c r="U1846" t="s">
        <v>63</v>
      </c>
      <c r="V1846" t="s">
        <v>79</v>
      </c>
      <c r="W1846" t="s">
        <v>80</v>
      </c>
      <c r="X1846" t="s">
        <v>304</v>
      </c>
    </row>
    <row r="1847" spans="1:24" x14ac:dyDescent="0.35">
      <c r="A1847" t="s">
        <v>241</v>
      </c>
      <c r="B1847" t="s">
        <v>536</v>
      </c>
      <c r="C1847">
        <v>1267</v>
      </c>
      <c r="D1847" t="s">
        <v>251</v>
      </c>
      <c r="E1847" t="s">
        <v>250</v>
      </c>
      <c r="F1847" t="s">
        <v>156</v>
      </c>
      <c r="G1847" t="s">
        <v>495</v>
      </c>
      <c r="H1847" t="s">
        <v>307</v>
      </c>
      <c r="I1847" t="s">
        <v>81</v>
      </c>
      <c r="J1847" t="s">
        <v>216</v>
      </c>
      <c r="K1847" t="s">
        <v>113</v>
      </c>
      <c r="L1847" t="s">
        <v>106</v>
      </c>
      <c r="M1847" t="s">
        <v>78</v>
      </c>
      <c r="N1847" t="s">
        <v>122</v>
      </c>
      <c r="O1847" t="s">
        <v>100</v>
      </c>
      <c r="P1847" t="s">
        <v>76</v>
      </c>
      <c r="Q1847" t="s">
        <v>58</v>
      </c>
      <c r="R1847" t="s">
        <v>70</v>
      </c>
      <c r="S1847" t="s">
        <v>149</v>
      </c>
      <c r="T1847" t="s">
        <v>104</v>
      </c>
      <c r="U1847" t="s">
        <v>150</v>
      </c>
      <c r="V1847" t="s">
        <v>73</v>
      </c>
      <c r="W1847" t="s">
        <v>72</v>
      </c>
      <c r="X1847" t="s">
        <v>124</v>
      </c>
    </row>
    <row r="1848" spans="1:24" x14ac:dyDescent="0.35">
      <c r="A1848" t="s">
        <v>241</v>
      </c>
      <c r="B1848" t="s">
        <v>538</v>
      </c>
      <c r="C1848">
        <v>4020</v>
      </c>
      <c r="D1848" t="s">
        <v>381</v>
      </c>
      <c r="E1848" t="s">
        <v>101</v>
      </c>
      <c r="F1848" t="s">
        <v>202</v>
      </c>
      <c r="G1848" t="s">
        <v>333</v>
      </c>
      <c r="H1848" t="s">
        <v>237</v>
      </c>
      <c r="I1848" t="s">
        <v>149</v>
      </c>
      <c r="J1848" t="s">
        <v>185</v>
      </c>
      <c r="K1848" t="s">
        <v>209</v>
      </c>
      <c r="L1848" t="s">
        <v>73</v>
      </c>
      <c r="M1848" t="s">
        <v>63</v>
      </c>
      <c r="N1848" t="s">
        <v>96</v>
      </c>
      <c r="O1848" t="s">
        <v>186</v>
      </c>
      <c r="P1848" t="s">
        <v>107</v>
      </c>
      <c r="Q1848" t="s">
        <v>87</v>
      </c>
      <c r="R1848" t="s">
        <v>86</v>
      </c>
      <c r="S1848" t="s">
        <v>130</v>
      </c>
      <c r="T1848" t="s">
        <v>55</v>
      </c>
      <c r="U1848" t="s">
        <v>198</v>
      </c>
      <c r="V1848" t="s">
        <v>106</v>
      </c>
      <c r="W1848" t="s">
        <v>63</v>
      </c>
      <c r="X1848" t="s">
        <v>308</v>
      </c>
    </row>
    <row r="1849" spans="1:24" x14ac:dyDescent="0.35">
      <c r="A1849" t="s">
        <v>241</v>
      </c>
      <c r="B1849" t="s">
        <v>540</v>
      </c>
      <c r="C1849">
        <v>486</v>
      </c>
      <c r="D1849" t="s">
        <v>98</v>
      </c>
      <c r="E1849" t="s">
        <v>409</v>
      </c>
      <c r="F1849" t="s">
        <v>416</v>
      </c>
      <c r="G1849" t="s">
        <v>470</v>
      </c>
      <c r="H1849" t="s">
        <v>442</v>
      </c>
      <c r="I1849" t="s">
        <v>264</v>
      </c>
      <c r="J1849" t="s">
        <v>257</v>
      </c>
      <c r="K1849" t="s">
        <v>378</v>
      </c>
      <c r="L1849" t="s">
        <v>73</v>
      </c>
      <c r="M1849" t="s">
        <v>105</v>
      </c>
      <c r="N1849" t="s">
        <v>309</v>
      </c>
      <c r="O1849" t="s">
        <v>130</v>
      </c>
      <c r="P1849" t="s">
        <v>107</v>
      </c>
      <c r="Q1849" t="s">
        <v>176</v>
      </c>
      <c r="R1849" t="s">
        <v>103</v>
      </c>
      <c r="S1849" t="s">
        <v>180</v>
      </c>
      <c r="T1849" t="s">
        <v>74</v>
      </c>
      <c r="U1849" t="s">
        <v>130</v>
      </c>
      <c r="V1849" t="s">
        <v>76</v>
      </c>
      <c r="W1849" t="s">
        <v>80</v>
      </c>
      <c r="X1849" t="s">
        <v>317</v>
      </c>
    </row>
    <row r="1851" spans="1:24" x14ac:dyDescent="0.35">
      <c r="A1851" t="s">
        <v>1090</v>
      </c>
    </row>
    <row r="1852" spans="1:24" x14ac:dyDescent="0.35">
      <c r="A1852" t="s">
        <v>14</v>
      </c>
      <c r="B1852" t="s">
        <v>565</v>
      </c>
      <c r="C1852" t="s">
        <v>2</v>
      </c>
      <c r="D1852" t="s">
        <v>1065</v>
      </c>
      <c r="E1852" t="s">
        <v>1066</v>
      </c>
      <c r="F1852" t="s">
        <v>1067</v>
      </c>
      <c r="G1852" t="s">
        <v>1068</v>
      </c>
      <c r="H1852" t="s">
        <v>1069</v>
      </c>
      <c r="I1852" t="s">
        <v>1070</v>
      </c>
      <c r="J1852" t="s">
        <v>1071</v>
      </c>
      <c r="K1852" t="s">
        <v>1072</v>
      </c>
      <c r="L1852" t="s">
        <v>1073</v>
      </c>
      <c r="M1852" t="s">
        <v>1074</v>
      </c>
      <c r="N1852" t="s">
        <v>1075</v>
      </c>
      <c r="O1852" t="s">
        <v>1076</v>
      </c>
      <c r="P1852" t="s">
        <v>1077</v>
      </c>
      <c r="Q1852" t="s">
        <v>1078</v>
      </c>
      <c r="R1852" t="s">
        <v>1079</v>
      </c>
      <c r="S1852" t="s">
        <v>1080</v>
      </c>
      <c r="T1852" t="s">
        <v>1081</v>
      </c>
      <c r="U1852" t="s">
        <v>1082</v>
      </c>
      <c r="V1852" t="s">
        <v>1083</v>
      </c>
      <c r="W1852" t="s">
        <v>48</v>
      </c>
      <c r="X1852" t="s">
        <v>1084</v>
      </c>
    </row>
    <row r="1853" spans="1:24" x14ac:dyDescent="0.35">
      <c r="A1853" t="s">
        <v>3</v>
      </c>
      <c r="B1853" t="s">
        <v>566</v>
      </c>
      <c r="C1853">
        <v>153</v>
      </c>
      <c r="D1853" t="s">
        <v>148</v>
      </c>
      <c r="E1853" t="s">
        <v>416</v>
      </c>
      <c r="F1853" t="s">
        <v>209</v>
      </c>
      <c r="G1853" t="s">
        <v>816</v>
      </c>
      <c r="H1853" t="s">
        <v>392</v>
      </c>
      <c r="I1853" t="s">
        <v>75</v>
      </c>
      <c r="J1853" t="s">
        <v>159</v>
      </c>
      <c r="K1853" t="s">
        <v>253</v>
      </c>
      <c r="L1853" t="s">
        <v>76</v>
      </c>
      <c r="M1853" t="s">
        <v>105</v>
      </c>
      <c r="N1853" t="s">
        <v>175</v>
      </c>
      <c r="O1853" t="s">
        <v>75</v>
      </c>
      <c r="P1853" t="s">
        <v>76</v>
      </c>
      <c r="Q1853" t="s">
        <v>163</v>
      </c>
      <c r="R1853" t="s">
        <v>87</v>
      </c>
      <c r="S1853" t="s">
        <v>57</v>
      </c>
      <c r="T1853" t="s">
        <v>70</v>
      </c>
      <c r="U1853" t="s">
        <v>92</v>
      </c>
      <c r="V1853" t="s">
        <v>186</v>
      </c>
      <c r="W1853" t="s">
        <v>76</v>
      </c>
      <c r="X1853" t="s">
        <v>179</v>
      </c>
    </row>
    <row r="1854" spans="1:24" x14ac:dyDescent="0.35">
      <c r="A1854" t="s">
        <v>3</v>
      </c>
      <c r="B1854" t="s">
        <v>569</v>
      </c>
      <c r="C1854">
        <v>934</v>
      </c>
      <c r="D1854" t="s">
        <v>397</v>
      </c>
      <c r="E1854" t="s">
        <v>192</v>
      </c>
      <c r="F1854" t="s">
        <v>116</v>
      </c>
      <c r="G1854" t="s">
        <v>511</v>
      </c>
      <c r="H1854" t="s">
        <v>211</v>
      </c>
      <c r="I1854" t="s">
        <v>94</v>
      </c>
      <c r="J1854" t="s">
        <v>240</v>
      </c>
      <c r="K1854" t="s">
        <v>260</v>
      </c>
      <c r="L1854" t="s">
        <v>107</v>
      </c>
      <c r="M1854" t="s">
        <v>77</v>
      </c>
      <c r="N1854" t="s">
        <v>81</v>
      </c>
      <c r="O1854" t="s">
        <v>138</v>
      </c>
      <c r="P1854" t="s">
        <v>76</v>
      </c>
      <c r="Q1854" t="s">
        <v>99</v>
      </c>
      <c r="R1854" t="s">
        <v>240</v>
      </c>
      <c r="S1854" t="s">
        <v>198</v>
      </c>
      <c r="T1854" t="s">
        <v>108</v>
      </c>
      <c r="U1854" t="s">
        <v>150</v>
      </c>
      <c r="V1854" t="s">
        <v>106</v>
      </c>
      <c r="W1854" t="s">
        <v>75</v>
      </c>
      <c r="X1854" t="s">
        <v>328</v>
      </c>
    </row>
    <row r="1855" spans="1:24" x14ac:dyDescent="0.35">
      <c r="A1855" t="s">
        <v>3</v>
      </c>
      <c r="B1855" t="s">
        <v>570</v>
      </c>
      <c r="C1855">
        <v>32</v>
      </c>
      <c r="D1855" t="s">
        <v>193</v>
      </c>
      <c r="E1855" t="s">
        <v>183</v>
      </c>
      <c r="F1855" t="s">
        <v>175</v>
      </c>
      <c r="G1855" t="s">
        <v>525</v>
      </c>
      <c r="H1855" t="s">
        <v>164</v>
      </c>
      <c r="I1855" t="s">
        <v>105</v>
      </c>
      <c r="J1855" t="s">
        <v>53</v>
      </c>
      <c r="K1855" t="s">
        <v>56</v>
      </c>
      <c r="L1855" t="s">
        <v>76</v>
      </c>
      <c r="M1855" t="s">
        <v>76</v>
      </c>
      <c r="N1855" t="s">
        <v>94</v>
      </c>
      <c r="O1855" t="s">
        <v>76</v>
      </c>
      <c r="P1855" t="s">
        <v>76</v>
      </c>
      <c r="Q1855" t="s">
        <v>89</v>
      </c>
      <c r="R1855" t="s">
        <v>240</v>
      </c>
      <c r="S1855" t="s">
        <v>163</v>
      </c>
      <c r="T1855" t="s">
        <v>76</v>
      </c>
      <c r="U1855" t="s">
        <v>264</v>
      </c>
      <c r="V1855" t="s">
        <v>76</v>
      </c>
      <c r="W1855" t="s">
        <v>163</v>
      </c>
      <c r="X1855" t="s">
        <v>304</v>
      </c>
    </row>
    <row r="1856" spans="1:24" x14ac:dyDescent="0.35">
      <c r="A1856" t="s">
        <v>3</v>
      </c>
      <c r="B1856" t="s">
        <v>571</v>
      </c>
      <c r="C1856">
        <v>111</v>
      </c>
      <c r="D1856" t="s">
        <v>206</v>
      </c>
      <c r="E1856" t="s">
        <v>493</v>
      </c>
      <c r="F1856" t="s">
        <v>97</v>
      </c>
      <c r="G1856" t="s">
        <v>370</v>
      </c>
      <c r="H1856" t="s">
        <v>262</v>
      </c>
      <c r="I1856" t="s">
        <v>103</v>
      </c>
      <c r="J1856" t="s">
        <v>455</v>
      </c>
      <c r="K1856" t="s">
        <v>502</v>
      </c>
      <c r="L1856" t="s">
        <v>76</v>
      </c>
      <c r="M1856" t="s">
        <v>150</v>
      </c>
      <c r="N1856" t="s">
        <v>157</v>
      </c>
      <c r="O1856" t="s">
        <v>79</v>
      </c>
      <c r="P1856" t="s">
        <v>79</v>
      </c>
      <c r="Q1856" t="s">
        <v>188</v>
      </c>
      <c r="R1856" t="s">
        <v>250</v>
      </c>
      <c r="S1856" t="s">
        <v>53</v>
      </c>
      <c r="T1856" t="s">
        <v>239</v>
      </c>
      <c r="U1856" t="s">
        <v>149</v>
      </c>
      <c r="V1856" t="s">
        <v>76</v>
      </c>
      <c r="W1856" t="s">
        <v>76</v>
      </c>
      <c r="X1856" t="s">
        <v>58</v>
      </c>
    </row>
    <row r="1857" spans="1:24" x14ac:dyDescent="0.35">
      <c r="A1857" t="s">
        <v>3</v>
      </c>
      <c r="B1857" t="s">
        <v>572</v>
      </c>
      <c r="C1857">
        <v>767</v>
      </c>
      <c r="D1857" t="s">
        <v>308</v>
      </c>
      <c r="E1857" t="s">
        <v>205</v>
      </c>
      <c r="F1857" t="s">
        <v>317</v>
      </c>
      <c r="G1857" t="s">
        <v>324</v>
      </c>
      <c r="H1857" t="s">
        <v>121</v>
      </c>
      <c r="I1857" t="s">
        <v>73</v>
      </c>
      <c r="J1857" t="s">
        <v>97</v>
      </c>
      <c r="K1857" t="s">
        <v>119</v>
      </c>
      <c r="L1857" t="s">
        <v>107</v>
      </c>
      <c r="M1857" t="s">
        <v>150</v>
      </c>
      <c r="N1857" t="s">
        <v>138</v>
      </c>
      <c r="O1857" t="s">
        <v>163</v>
      </c>
      <c r="P1857" t="s">
        <v>77</v>
      </c>
      <c r="Q1857" t="s">
        <v>61</v>
      </c>
      <c r="R1857" t="s">
        <v>249</v>
      </c>
      <c r="S1857" t="s">
        <v>240</v>
      </c>
      <c r="T1857" t="s">
        <v>84</v>
      </c>
      <c r="U1857" t="s">
        <v>75</v>
      </c>
      <c r="V1857" t="s">
        <v>75</v>
      </c>
      <c r="W1857" t="s">
        <v>63</v>
      </c>
      <c r="X1857" t="s">
        <v>253</v>
      </c>
    </row>
    <row r="1858" spans="1:24" x14ac:dyDescent="0.35">
      <c r="A1858" t="s">
        <v>3</v>
      </c>
      <c r="B1858" t="s">
        <v>573</v>
      </c>
      <c r="C1858">
        <v>32</v>
      </c>
      <c r="D1858" t="s">
        <v>91</v>
      </c>
      <c r="E1858" t="s">
        <v>177</v>
      </c>
      <c r="F1858" t="s">
        <v>313</v>
      </c>
      <c r="G1858" t="s">
        <v>360</v>
      </c>
      <c r="H1858" t="s">
        <v>219</v>
      </c>
      <c r="I1858" t="s">
        <v>102</v>
      </c>
      <c r="J1858" t="s">
        <v>174</v>
      </c>
      <c r="K1858" t="s">
        <v>440</v>
      </c>
      <c r="L1858" t="s">
        <v>179</v>
      </c>
      <c r="M1858" t="s">
        <v>81</v>
      </c>
      <c r="N1858" t="s">
        <v>194</v>
      </c>
      <c r="O1858" t="s">
        <v>74</v>
      </c>
      <c r="P1858" t="s">
        <v>76</v>
      </c>
      <c r="Q1858" t="s">
        <v>235</v>
      </c>
      <c r="R1858" t="s">
        <v>297</v>
      </c>
      <c r="S1858" t="s">
        <v>235</v>
      </c>
      <c r="T1858" t="s">
        <v>193</v>
      </c>
      <c r="U1858" t="s">
        <v>304</v>
      </c>
      <c r="V1858" t="s">
        <v>76</v>
      </c>
      <c r="W1858" t="s">
        <v>76</v>
      </c>
      <c r="X1858" t="s">
        <v>205</v>
      </c>
    </row>
    <row r="1859" spans="1:24" x14ac:dyDescent="0.35">
      <c r="A1859" t="s">
        <v>4</v>
      </c>
      <c r="B1859" t="s">
        <v>566</v>
      </c>
      <c r="C1859">
        <v>213</v>
      </c>
      <c r="D1859" t="s">
        <v>164</v>
      </c>
      <c r="E1859" t="s">
        <v>112</v>
      </c>
      <c r="F1859" t="s">
        <v>65</v>
      </c>
      <c r="G1859" t="s">
        <v>741</v>
      </c>
      <c r="H1859" t="s">
        <v>301</v>
      </c>
      <c r="I1859" t="s">
        <v>180</v>
      </c>
      <c r="J1859" t="s">
        <v>113</v>
      </c>
      <c r="K1859" t="s">
        <v>307</v>
      </c>
      <c r="L1859" t="s">
        <v>71</v>
      </c>
      <c r="M1859" t="s">
        <v>150</v>
      </c>
      <c r="N1859" t="s">
        <v>151</v>
      </c>
      <c r="O1859" t="s">
        <v>76</v>
      </c>
      <c r="P1859" t="s">
        <v>76</v>
      </c>
      <c r="Q1859" t="s">
        <v>107</v>
      </c>
      <c r="R1859" t="s">
        <v>107</v>
      </c>
      <c r="S1859" t="s">
        <v>76</v>
      </c>
      <c r="T1859" t="s">
        <v>76</v>
      </c>
      <c r="U1859" t="s">
        <v>180</v>
      </c>
      <c r="V1859" t="s">
        <v>76</v>
      </c>
      <c r="W1859" t="s">
        <v>78</v>
      </c>
      <c r="X1859" t="s">
        <v>99</v>
      </c>
    </row>
    <row r="1860" spans="1:24" x14ac:dyDescent="0.35">
      <c r="A1860" t="s">
        <v>4</v>
      </c>
      <c r="B1860" t="s">
        <v>569</v>
      </c>
      <c r="C1860">
        <v>1578</v>
      </c>
      <c r="D1860" t="s">
        <v>494</v>
      </c>
      <c r="E1860" t="s">
        <v>58</v>
      </c>
      <c r="F1860" t="s">
        <v>293</v>
      </c>
      <c r="G1860" t="s">
        <v>823</v>
      </c>
      <c r="H1860" t="s">
        <v>136</v>
      </c>
      <c r="I1860" t="s">
        <v>78</v>
      </c>
      <c r="J1860" t="s">
        <v>56</v>
      </c>
      <c r="K1860" t="s">
        <v>213</v>
      </c>
      <c r="L1860" t="s">
        <v>107</v>
      </c>
      <c r="M1860" t="s">
        <v>106</v>
      </c>
      <c r="N1860" t="s">
        <v>72</v>
      </c>
      <c r="O1860" t="s">
        <v>76</v>
      </c>
      <c r="P1860" t="s">
        <v>76</v>
      </c>
      <c r="Q1860" t="s">
        <v>81</v>
      </c>
      <c r="R1860" t="s">
        <v>106</v>
      </c>
      <c r="S1860" t="s">
        <v>106</v>
      </c>
      <c r="T1860" t="s">
        <v>79</v>
      </c>
      <c r="U1860" t="s">
        <v>75</v>
      </c>
      <c r="V1860" t="s">
        <v>76</v>
      </c>
      <c r="W1860" t="s">
        <v>108</v>
      </c>
      <c r="X1860" t="s">
        <v>196</v>
      </c>
    </row>
    <row r="1861" spans="1:24" x14ac:dyDescent="0.35">
      <c r="A1861" t="s">
        <v>4</v>
      </c>
      <c r="B1861" t="s">
        <v>570</v>
      </c>
      <c r="C1861">
        <v>154</v>
      </c>
      <c r="D1861" t="s">
        <v>89</v>
      </c>
      <c r="E1861" t="s">
        <v>173</v>
      </c>
      <c r="F1861" t="s">
        <v>72</v>
      </c>
      <c r="G1861" t="s">
        <v>890</v>
      </c>
      <c r="H1861" t="s">
        <v>338</v>
      </c>
      <c r="I1861" t="s">
        <v>199</v>
      </c>
      <c r="J1861" t="s">
        <v>441</v>
      </c>
      <c r="K1861" t="s">
        <v>91</v>
      </c>
      <c r="L1861" t="s">
        <v>76</v>
      </c>
      <c r="M1861" t="s">
        <v>138</v>
      </c>
      <c r="N1861" t="s">
        <v>55</v>
      </c>
      <c r="O1861" t="s">
        <v>76</v>
      </c>
      <c r="P1861" t="s">
        <v>76</v>
      </c>
      <c r="Q1861" t="s">
        <v>133</v>
      </c>
      <c r="R1861" t="s">
        <v>107</v>
      </c>
      <c r="S1861" t="s">
        <v>75</v>
      </c>
      <c r="T1861" t="s">
        <v>73</v>
      </c>
      <c r="U1861" t="s">
        <v>100</v>
      </c>
      <c r="V1861" t="s">
        <v>76</v>
      </c>
      <c r="W1861" t="s">
        <v>179</v>
      </c>
      <c r="X1861" t="s">
        <v>442</v>
      </c>
    </row>
    <row r="1862" spans="1:24" x14ac:dyDescent="0.35">
      <c r="A1862" t="s">
        <v>4</v>
      </c>
      <c r="B1862" t="s">
        <v>571</v>
      </c>
      <c r="C1862">
        <v>142</v>
      </c>
      <c r="D1862" t="s">
        <v>213</v>
      </c>
      <c r="E1862" t="s">
        <v>102</v>
      </c>
      <c r="F1862" t="s">
        <v>364</v>
      </c>
      <c r="G1862" t="s">
        <v>561</v>
      </c>
      <c r="H1862" t="s">
        <v>131</v>
      </c>
      <c r="I1862" t="s">
        <v>67</v>
      </c>
      <c r="J1862" t="s">
        <v>447</v>
      </c>
      <c r="K1862" t="s">
        <v>445</v>
      </c>
      <c r="L1862" t="s">
        <v>76</v>
      </c>
      <c r="M1862" t="s">
        <v>80</v>
      </c>
      <c r="N1862" t="s">
        <v>75</v>
      </c>
      <c r="O1862" t="s">
        <v>76</v>
      </c>
      <c r="P1862" t="s">
        <v>76</v>
      </c>
      <c r="Q1862" t="s">
        <v>76</v>
      </c>
      <c r="R1862" t="s">
        <v>76</v>
      </c>
      <c r="S1862" t="s">
        <v>76</v>
      </c>
      <c r="T1862" t="s">
        <v>71</v>
      </c>
      <c r="U1862" t="s">
        <v>72</v>
      </c>
      <c r="V1862" t="s">
        <v>76</v>
      </c>
      <c r="W1862" t="s">
        <v>180</v>
      </c>
      <c r="X1862" t="s">
        <v>168</v>
      </c>
    </row>
    <row r="1863" spans="1:24" x14ac:dyDescent="0.35">
      <c r="A1863" t="s">
        <v>4</v>
      </c>
      <c r="B1863" t="s">
        <v>572</v>
      </c>
      <c r="C1863">
        <v>1065</v>
      </c>
      <c r="D1863" t="s">
        <v>393</v>
      </c>
      <c r="E1863" t="s">
        <v>164</v>
      </c>
      <c r="F1863" t="s">
        <v>235</v>
      </c>
      <c r="G1863" t="s">
        <v>475</v>
      </c>
      <c r="H1863" t="s">
        <v>255</v>
      </c>
      <c r="I1863" t="s">
        <v>74</v>
      </c>
      <c r="J1863" t="s">
        <v>314</v>
      </c>
      <c r="K1863" t="s">
        <v>204</v>
      </c>
      <c r="L1863" t="s">
        <v>73</v>
      </c>
      <c r="M1863" t="s">
        <v>78</v>
      </c>
      <c r="N1863" t="s">
        <v>55</v>
      </c>
      <c r="O1863" t="s">
        <v>79</v>
      </c>
      <c r="P1863" t="s">
        <v>76</v>
      </c>
      <c r="Q1863" t="s">
        <v>80</v>
      </c>
      <c r="R1863" t="s">
        <v>73</v>
      </c>
      <c r="S1863" t="s">
        <v>71</v>
      </c>
      <c r="T1863" t="s">
        <v>107</v>
      </c>
      <c r="U1863" t="s">
        <v>72</v>
      </c>
      <c r="V1863" t="s">
        <v>107</v>
      </c>
      <c r="W1863" t="s">
        <v>142</v>
      </c>
      <c r="X1863" t="s">
        <v>227</v>
      </c>
    </row>
    <row r="1864" spans="1:24" x14ac:dyDescent="0.35">
      <c r="A1864" t="s">
        <v>4</v>
      </c>
      <c r="B1864" t="s">
        <v>573</v>
      </c>
      <c r="C1864">
        <v>124</v>
      </c>
      <c r="D1864" t="s">
        <v>209</v>
      </c>
      <c r="E1864" t="s">
        <v>73</v>
      </c>
      <c r="F1864" t="s">
        <v>70</v>
      </c>
      <c r="G1864" t="s">
        <v>60</v>
      </c>
      <c r="H1864" t="s">
        <v>134</v>
      </c>
      <c r="I1864" t="s">
        <v>181</v>
      </c>
      <c r="J1864" t="s">
        <v>418</v>
      </c>
      <c r="K1864" t="s">
        <v>337</v>
      </c>
      <c r="L1864" t="s">
        <v>76</v>
      </c>
      <c r="M1864" t="s">
        <v>138</v>
      </c>
      <c r="N1864" t="s">
        <v>112</v>
      </c>
      <c r="O1864" t="s">
        <v>76</v>
      </c>
      <c r="P1864" t="s">
        <v>76</v>
      </c>
      <c r="Q1864" t="s">
        <v>81</v>
      </c>
      <c r="R1864" t="s">
        <v>107</v>
      </c>
      <c r="S1864" t="s">
        <v>74</v>
      </c>
      <c r="T1864" t="s">
        <v>68</v>
      </c>
      <c r="U1864" t="s">
        <v>173</v>
      </c>
      <c r="V1864" t="s">
        <v>76</v>
      </c>
      <c r="W1864" t="s">
        <v>244</v>
      </c>
      <c r="X1864" t="s">
        <v>159</v>
      </c>
    </row>
    <row r="1865" spans="1:24" x14ac:dyDescent="0.35">
      <c r="A1865" t="s">
        <v>5</v>
      </c>
      <c r="B1865" t="s">
        <v>566</v>
      </c>
      <c r="C1865">
        <v>89</v>
      </c>
      <c r="D1865" t="s">
        <v>416</v>
      </c>
      <c r="E1865" t="s">
        <v>135</v>
      </c>
      <c r="F1865" t="s">
        <v>65</v>
      </c>
      <c r="G1865" t="s">
        <v>598</v>
      </c>
      <c r="H1865" t="s">
        <v>204</v>
      </c>
      <c r="I1865" t="s">
        <v>73</v>
      </c>
      <c r="J1865" t="s">
        <v>249</v>
      </c>
      <c r="K1865" t="s">
        <v>176</v>
      </c>
      <c r="L1865" t="s">
        <v>76</v>
      </c>
      <c r="M1865" t="s">
        <v>105</v>
      </c>
      <c r="N1865" t="s">
        <v>76</v>
      </c>
      <c r="O1865" t="s">
        <v>76</v>
      </c>
      <c r="P1865" t="s">
        <v>76</v>
      </c>
      <c r="Q1865" t="s">
        <v>63</v>
      </c>
      <c r="R1865" t="s">
        <v>81</v>
      </c>
      <c r="S1865" t="s">
        <v>138</v>
      </c>
      <c r="T1865" t="s">
        <v>73</v>
      </c>
      <c r="U1865" t="s">
        <v>76</v>
      </c>
      <c r="V1865" t="s">
        <v>76</v>
      </c>
      <c r="W1865" t="s">
        <v>76</v>
      </c>
      <c r="X1865" t="s">
        <v>591</v>
      </c>
    </row>
    <row r="1866" spans="1:24" x14ac:dyDescent="0.35">
      <c r="A1866" t="s">
        <v>5</v>
      </c>
      <c r="B1866" t="s">
        <v>569</v>
      </c>
      <c r="C1866">
        <v>1595</v>
      </c>
      <c r="D1866" t="s">
        <v>940</v>
      </c>
      <c r="E1866" t="s">
        <v>95</v>
      </c>
      <c r="F1866" t="s">
        <v>193</v>
      </c>
      <c r="G1866" t="s">
        <v>448</v>
      </c>
      <c r="H1866" t="s">
        <v>204</v>
      </c>
      <c r="I1866" t="s">
        <v>63</v>
      </c>
      <c r="J1866" t="s">
        <v>97</v>
      </c>
      <c r="K1866" t="s">
        <v>112</v>
      </c>
      <c r="L1866" t="s">
        <v>78</v>
      </c>
      <c r="M1866" t="s">
        <v>68</v>
      </c>
      <c r="N1866" t="s">
        <v>133</v>
      </c>
      <c r="O1866" t="s">
        <v>106</v>
      </c>
      <c r="P1866" t="s">
        <v>73</v>
      </c>
      <c r="Q1866" t="s">
        <v>104</v>
      </c>
      <c r="R1866" t="s">
        <v>186</v>
      </c>
      <c r="S1866" t="s">
        <v>138</v>
      </c>
      <c r="T1866" t="s">
        <v>55</v>
      </c>
      <c r="U1866" t="s">
        <v>107</v>
      </c>
      <c r="V1866" t="s">
        <v>73</v>
      </c>
      <c r="W1866" t="s">
        <v>106</v>
      </c>
      <c r="X1866" t="s">
        <v>545</v>
      </c>
    </row>
    <row r="1867" spans="1:24" x14ac:dyDescent="0.35">
      <c r="A1867" t="s">
        <v>5</v>
      </c>
      <c r="B1867" t="s">
        <v>570</v>
      </c>
      <c r="C1867">
        <v>399</v>
      </c>
      <c r="D1867" t="s">
        <v>82</v>
      </c>
      <c r="E1867" t="s">
        <v>58</v>
      </c>
      <c r="F1867" t="s">
        <v>176</v>
      </c>
      <c r="G1867" t="s">
        <v>441</v>
      </c>
      <c r="H1867" t="s">
        <v>179</v>
      </c>
      <c r="I1867" t="s">
        <v>72</v>
      </c>
      <c r="J1867" t="s">
        <v>286</v>
      </c>
      <c r="K1867" t="s">
        <v>282</v>
      </c>
      <c r="L1867" t="s">
        <v>73</v>
      </c>
      <c r="M1867" t="s">
        <v>105</v>
      </c>
      <c r="N1867" t="s">
        <v>180</v>
      </c>
      <c r="O1867" t="s">
        <v>76</v>
      </c>
      <c r="P1867" t="s">
        <v>76</v>
      </c>
      <c r="Q1867" t="s">
        <v>75</v>
      </c>
      <c r="R1867" t="s">
        <v>138</v>
      </c>
      <c r="S1867" t="s">
        <v>138</v>
      </c>
      <c r="T1867" t="s">
        <v>93</v>
      </c>
      <c r="U1867" t="s">
        <v>106</v>
      </c>
      <c r="V1867" t="s">
        <v>73</v>
      </c>
      <c r="W1867" t="s">
        <v>138</v>
      </c>
      <c r="X1867" t="s">
        <v>365</v>
      </c>
    </row>
    <row r="1868" spans="1:24" x14ac:dyDescent="0.35">
      <c r="A1868" t="s">
        <v>5</v>
      </c>
      <c r="B1868" t="s">
        <v>571</v>
      </c>
      <c r="C1868">
        <v>46</v>
      </c>
      <c r="D1868" t="s">
        <v>910</v>
      </c>
      <c r="E1868" t="s">
        <v>775</v>
      </c>
      <c r="F1868" t="s">
        <v>87</v>
      </c>
      <c r="G1868" t="s">
        <v>729</v>
      </c>
      <c r="H1868" t="s">
        <v>151</v>
      </c>
      <c r="I1868" t="s">
        <v>73</v>
      </c>
      <c r="J1868" t="s">
        <v>244</v>
      </c>
      <c r="K1868" t="s">
        <v>244</v>
      </c>
      <c r="L1868" t="s">
        <v>73</v>
      </c>
      <c r="M1868" t="s">
        <v>55</v>
      </c>
      <c r="N1868" t="s">
        <v>151</v>
      </c>
      <c r="O1868" t="s">
        <v>76</v>
      </c>
      <c r="P1868" t="s">
        <v>76</v>
      </c>
      <c r="Q1868" t="s">
        <v>345</v>
      </c>
      <c r="R1868" t="s">
        <v>276</v>
      </c>
      <c r="S1868" t="s">
        <v>373</v>
      </c>
      <c r="T1868" t="s">
        <v>276</v>
      </c>
      <c r="U1868" t="s">
        <v>76</v>
      </c>
      <c r="V1868" t="s">
        <v>76</v>
      </c>
      <c r="W1868" t="s">
        <v>76</v>
      </c>
      <c r="X1868" t="s">
        <v>93</v>
      </c>
    </row>
    <row r="1869" spans="1:24" x14ac:dyDescent="0.35">
      <c r="A1869" t="s">
        <v>5</v>
      </c>
      <c r="B1869" t="s">
        <v>572</v>
      </c>
      <c r="C1869">
        <v>1067</v>
      </c>
      <c r="D1869" t="s">
        <v>316</v>
      </c>
      <c r="E1869" t="s">
        <v>299</v>
      </c>
      <c r="F1869" t="s">
        <v>416</v>
      </c>
      <c r="G1869" t="s">
        <v>474</v>
      </c>
      <c r="H1869" t="s">
        <v>104</v>
      </c>
      <c r="I1869" t="s">
        <v>81</v>
      </c>
      <c r="J1869" t="s">
        <v>86</v>
      </c>
      <c r="K1869" t="s">
        <v>65</v>
      </c>
      <c r="L1869" t="s">
        <v>106</v>
      </c>
      <c r="M1869" t="s">
        <v>71</v>
      </c>
      <c r="N1869" t="s">
        <v>57</v>
      </c>
      <c r="O1869" t="s">
        <v>94</v>
      </c>
      <c r="P1869" t="s">
        <v>76</v>
      </c>
      <c r="Q1869" t="s">
        <v>88</v>
      </c>
      <c r="R1869" t="s">
        <v>55</v>
      </c>
      <c r="S1869" t="s">
        <v>86</v>
      </c>
      <c r="T1869" t="s">
        <v>175</v>
      </c>
      <c r="U1869" t="s">
        <v>75</v>
      </c>
      <c r="V1869" t="s">
        <v>107</v>
      </c>
      <c r="W1869" t="s">
        <v>100</v>
      </c>
      <c r="X1869" t="s">
        <v>503</v>
      </c>
    </row>
    <row r="1870" spans="1:24" x14ac:dyDescent="0.35">
      <c r="A1870" t="s">
        <v>5</v>
      </c>
      <c r="B1870" t="s">
        <v>573</v>
      </c>
      <c r="C1870">
        <v>270</v>
      </c>
      <c r="D1870" t="s">
        <v>413</v>
      </c>
      <c r="E1870" t="s">
        <v>202</v>
      </c>
      <c r="F1870" t="s">
        <v>366</v>
      </c>
      <c r="G1870" t="s">
        <v>160</v>
      </c>
      <c r="H1870" t="s">
        <v>74</v>
      </c>
      <c r="I1870" t="s">
        <v>181</v>
      </c>
      <c r="J1870" t="s">
        <v>515</v>
      </c>
      <c r="K1870" t="s">
        <v>165</v>
      </c>
      <c r="L1870" t="s">
        <v>73</v>
      </c>
      <c r="M1870" t="s">
        <v>149</v>
      </c>
      <c r="N1870" t="s">
        <v>58</v>
      </c>
      <c r="O1870" t="s">
        <v>76</v>
      </c>
      <c r="P1870" t="s">
        <v>76</v>
      </c>
      <c r="Q1870" t="s">
        <v>75</v>
      </c>
      <c r="R1870" t="s">
        <v>76</v>
      </c>
      <c r="S1870" t="s">
        <v>74</v>
      </c>
      <c r="T1870" t="s">
        <v>150</v>
      </c>
      <c r="U1870" t="s">
        <v>130</v>
      </c>
      <c r="V1870" t="s">
        <v>76</v>
      </c>
      <c r="W1870" t="s">
        <v>79</v>
      </c>
      <c r="X1870" t="s">
        <v>548</v>
      </c>
    </row>
    <row r="1871" spans="1:24" x14ac:dyDescent="0.35">
      <c r="A1871" t="s">
        <v>6</v>
      </c>
      <c r="B1871" t="s">
        <v>566</v>
      </c>
      <c r="C1871">
        <v>71</v>
      </c>
      <c r="D1871" t="s">
        <v>203</v>
      </c>
      <c r="E1871" t="s">
        <v>69</v>
      </c>
      <c r="F1871" t="s">
        <v>89</v>
      </c>
      <c r="G1871" t="s">
        <v>701</v>
      </c>
      <c r="H1871" t="s">
        <v>318</v>
      </c>
      <c r="I1871" t="s">
        <v>217</v>
      </c>
      <c r="J1871" t="s">
        <v>413</v>
      </c>
      <c r="K1871" t="s">
        <v>59</v>
      </c>
      <c r="L1871" t="s">
        <v>74</v>
      </c>
      <c r="M1871" t="s">
        <v>55</v>
      </c>
      <c r="N1871" t="s">
        <v>92</v>
      </c>
      <c r="O1871" t="s">
        <v>55</v>
      </c>
      <c r="P1871" t="s">
        <v>76</v>
      </c>
      <c r="Q1871" t="s">
        <v>76</v>
      </c>
      <c r="R1871" t="s">
        <v>76</v>
      </c>
      <c r="S1871" t="s">
        <v>93</v>
      </c>
      <c r="T1871" t="s">
        <v>76</v>
      </c>
      <c r="U1871" t="s">
        <v>76</v>
      </c>
      <c r="V1871" t="s">
        <v>76</v>
      </c>
      <c r="W1871" t="s">
        <v>57</v>
      </c>
      <c r="X1871" t="s">
        <v>188</v>
      </c>
    </row>
    <row r="1872" spans="1:24" x14ac:dyDescent="0.35">
      <c r="A1872" t="s">
        <v>6</v>
      </c>
      <c r="B1872" t="s">
        <v>569</v>
      </c>
      <c r="C1872">
        <v>642</v>
      </c>
      <c r="D1872" t="s">
        <v>358</v>
      </c>
      <c r="E1872" t="s">
        <v>182</v>
      </c>
      <c r="F1872" t="s">
        <v>250</v>
      </c>
      <c r="G1872" t="s">
        <v>394</v>
      </c>
      <c r="H1872" t="s">
        <v>11</v>
      </c>
      <c r="I1872" t="s">
        <v>105</v>
      </c>
      <c r="J1872" t="s">
        <v>188</v>
      </c>
      <c r="K1872" t="s">
        <v>352</v>
      </c>
      <c r="L1872" t="s">
        <v>106</v>
      </c>
      <c r="M1872" t="s">
        <v>68</v>
      </c>
      <c r="N1872" t="s">
        <v>80</v>
      </c>
      <c r="O1872" t="s">
        <v>68</v>
      </c>
      <c r="P1872" t="s">
        <v>79</v>
      </c>
      <c r="Q1872" t="s">
        <v>88</v>
      </c>
      <c r="R1872" t="s">
        <v>106</v>
      </c>
      <c r="S1872" t="s">
        <v>75</v>
      </c>
      <c r="T1872" t="s">
        <v>138</v>
      </c>
      <c r="U1872" t="s">
        <v>150</v>
      </c>
      <c r="V1872" t="s">
        <v>107</v>
      </c>
      <c r="W1872" t="s">
        <v>264</v>
      </c>
      <c r="X1872" t="s">
        <v>117</v>
      </c>
    </row>
    <row r="1873" spans="1:24" x14ac:dyDescent="0.35">
      <c r="A1873" t="s">
        <v>6</v>
      </c>
      <c r="B1873" t="s">
        <v>570</v>
      </c>
      <c r="C1873">
        <v>92</v>
      </c>
      <c r="D1873" t="s">
        <v>230</v>
      </c>
      <c r="E1873" t="s">
        <v>326</v>
      </c>
      <c r="F1873" t="s">
        <v>205</v>
      </c>
      <c r="G1873" t="s">
        <v>577</v>
      </c>
      <c r="H1873" t="s">
        <v>69</v>
      </c>
      <c r="I1873" t="s">
        <v>280</v>
      </c>
      <c r="J1873" t="s">
        <v>222</v>
      </c>
      <c r="K1873" t="s">
        <v>123</v>
      </c>
      <c r="L1873" t="s">
        <v>71</v>
      </c>
      <c r="M1873" t="s">
        <v>179</v>
      </c>
      <c r="N1873" t="s">
        <v>122</v>
      </c>
      <c r="O1873" t="s">
        <v>76</v>
      </c>
      <c r="P1873" t="s">
        <v>71</v>
      </c>
      <c r="Q1873" t="s">
        <v>107</v>
      </c>
      <c r="R1873" t="s">
        <v>76</v>
      </c>
      <c r="S1873" t="s">
        <v>72</v>
      </c>
      <c r="T1873" t="s">
        <v>72</v>
      </c>
      <c r="U1873" t="s">
        <v>104</v>
      </c>
      <c r="V1873" t="s">
        <v>76</v>
      </c>
      <c r="W1873" t="s">
        <v>181</v>
      </c>
      <c r="X1873" t="s">
        <v>172</v>
      </c>
    </row>
    <row r="1874" spans="1:24" x14ac:dyDescent="0.35">
      <c r="A1874" t="s">
        <v>6</v>
      </c>
      <c r="B1874" t="s">
        <v>571</v>
      </c>
      <c r="C1874">
        <v>56</v>
      </c>
      <c r="D1874" t="s">
        <v>481</v>
      </c>
      <c r="E1874" t="s">
        <v>413</v>
      </c>
      <c r="F1874" t="s">
        <v>179</v>
      </c>
      <c r="G1874" t="s">
        <v>64</v>
      </c>
      <c r="H1874" t="s">
        <v>309</v>
      </c>
      <c r="I1874" t="s">
        <v>105</v>
      </c>
      <c r="J1874" t="s">
        <v>136</v>
      </c>
      <c r="K1874" t="s">
        <v>118</v>
      </c>
      <c r="L1874" t="s">
        <v>105</v>
      </c>
      <c r="M1874" t="s">
        <v>105</v>
      </c>
      <c r="N1874" t="s">
        <v>105</v>
      </c>
      <c r="O1874" t="s">
        <v>76</v>
      </c>
      <c r="P1874" t="s">
        <v>76</v>
      </c>
      <c r="Q1874" t="s">
        <v>76</v>
      </c>
      <c r="R1874" t="s">
        <v>76</v>
      </c>
      <c r="S1874" t="s">
        <v>76</v>
      </c>
      <c r="T1874" t="s">
        <v>76</v>
      </c>
      <c r="U1874" t="s">
        <v>76</v>
      </c>
      <c r="V1874" t="s">
        <v>76</v>
      </c>
      <c r="W1874" t="s">
        <v>122</v>
      </c>
      <c r="X1874" t="s">
        <v>261</v>
      </c>
    </row>
    <row r="1875" spans="1:24" x14ac:dyDescent="0.35">
      <c r="A1875" t="s">
        <v>6</v>
      </c>
      <c r="B1875" t="s">
        <v>572</v>
      </c>
      <c r="C1875">
        <v>500</v>
      </c>
      <c r="D1875" t="s">
        <v>399</v>
      </c>
      <c r="E1875" t="s">
        <v>184</v>
      </c>
      <c r="F1875" t="s">
        <v>168</v>
      </c>
      <c r="G1875" t="s">
        <v>127</v>
      </c>
      <c r="H1875" t="s">
        <v>122</v>
      </c>
      <c r="I1875" t="s">
        <v>105</v>
      </c>
      <c r="J1875" t="s">
        <v>309</v>
      </c>
      <c r="K1875" t="s">
        <v>188</v>
      </c>
      <c r="L1875" t="s">
        <v>76</v>
      </c>
      <c r="M1875" t="s">
        <v>80</v>
      </c>
      <c r="N1875" t="s">
        <v>105</v>
      </c>
      <c r="O1875" t="s">
        <v>76</v>
      </c>
      <c r="P1875" t="s">
        <v>76</v>
      </c>
      <c r="Q1875" t="s">
        <v>142</v>
      </c>
      <c r="R1875" t="s">
        <v>77</v>
      </c>
      <c r="S1875" t="s">
        <v>150</v>
      </c>
      <c r="T1875" t="s">
        <v>186</v>
      </c>
      <c r="U1875" t="s">
        <v>81</v>
      </c>
      <c r="V1875" t="s">
        <v>76</v>
      </c>
      <c r="W1875" t="s">
        <v>75</v>
      </c>
      <c r="X1875" t="s">
        <v>172</v>
      </c>
    </row>
    <row r="1876" spans="1:24" x14ac:dyDescent="0.35">
      <c r="A1876" t="s">
        <v>6</v>
      </c>
      <c r="B1876" t="s">
        <v>573</v>
      </c>
      <c r="C1876">
        <v>71</v>
      </c>
      <c r="D1876" t="s">
        <v>200</v>
      </c>
      <c r="E1876" t="s">
        <v>263</v>
      </c>
      <c r="F1876" t="s">
        <v>217</v>
      </c>
      <c r="G1876" t="s">
        <v>324</v>
      </c>
      <c r="H1876" t="s">
        <v>135</v>
      </c>
      <c r="I1876" t="s">
        <v>70</v>
      </c>
      <c r="J1876" t="s">
        <v>134</v>
      </c>
      <c r="K1876" t="s">
        <v>115</v>
      </c>
      <c r="L1876" t="s">
        <v>186</v>
      </c>
      <c r="M1876" t="s">
        <v>186</v>
      </c>
      <c r="N1876" t="s">
        <v>56</v>
      </c>
      <c r="O1876" t="s">
        <v>76</v>
      </c>
      <c r="P1876" t="s">
        <v>76</v>
      </c>
      <c r="Q1876" t="s">
        <v>76</v>
      </c>
      <c r="R1876" t="s">
        <v>76</v>
      </c>
      <c r="S1876" t="s">
        <v>100</v>
      </c>
      <c r="T1876" t="s">
        <v>100</v>
      </c>
      <c r="U1876" t="s">
        <v>76</v>
      </c>
      <c r="V1876" t="s">
        <v>76</v>
      </c>
      <c r="W1876" t="s">
        <v>96</v>
      </c>
      <c r="X1876" t="s">
        <v>476</v>
      </c>
    </row>
    <row r="1877" spans="1:24" x14ac:dyDescent="0.35">
      <c r="A1877" t="s">
        <v>7</v>
      </c>
      <c r="B1877" t="s">
        <v>566</v>
      </c>
      <c r="C1877">
        <v>129</v>
      </c>
      <c r="D1877" t="s">
        <v>253</v>
      </c>
      <c r="E1877" t="s">
        <v>245</v>
      </c>
      <c r="F1877" t="s">
        <v>124</v>
      </c>
      <c r="G1877" t="s">
        <v>1091</v>
      </c>
      <c r="H1877" t="s">
        <v>127</v>
      </c>
      <c r="I1877" t="s">
        <v>361</v>
      </c>
      <c r="J1877" t="s">
        <v>376</v>
      </c>
      <c r="K1877" t="s">
        <v>82</v>
      </c>
      <c r="L1877" t="s">
        <v>198</v>
      </c>
      <c r="M1877" t="s">
        <v>94</v>
      </c>
      <c r="N1877" t="s">
        <v>244</v>
      </c>
      <c r="O1877" t="s">
        <v>97</v>
      </c>
      <c r="P1877" t="s">
        <v>76</v>
      </c>
      <c r="Q1877" t="s">
        <v>74</v>
      </c>
      <c r="R1877" t="s">
        <v>244</v>
      </c>
      <c r="S1877" t="s">
        <v>74</v>
      </c>
      <c r="T1877" t="s">
        <v>244</v>
      </c>
      <c r="U1877" t="s">
        <v>264</v>
      </c>
      <c r="V1877" t="s">
        <v>76</v>
      </c>
      <c r="W1877" t="s">
        <v>79</v>
      </c>
      <c r="X1877" t="s">
        <v>305</v>
      </c>
    </row>
    <row r="1878" spans="1:24" x14ac:dyDescent="0.35">
      <c r="A1878" t="s">
        <v>7</v>
      </c>
      <c r="B1878" t="s">
        <v>569</v>
      </c>
      <c r="C1878">
        <v>1489</v>
      </c>
      <c r="D1878" t="s">
        <v>406</v>
      </c>
      <c r="E1878" t="s">
        <v>409</v>
      </c>
      <c r="F1878" t="s">
        <v>143</v>
      </c>
      <c r="G1878" t="s">
        <v>589</v>
      </c>
      <c r="H1878" t="s">
        <v>181</v>
      </c>
      <c r="I1878" t="s">
        <v>63</v>
      </c>
      <c r="J1878" t="s">
        <v>89</v>
      </c>
      <c r="K1878" t="s">
        <v>162</v>
      </c>
      <c r="L1878" t="s">
        <v>73</v>
      </c>
      <c r="M1878" t="s">
        <v>78</v>
      </c>
      <c r="N1878" t="s">
        <v>86</v>
      </c>
      <c r="O1878" t="s">
        <v>94</v>
      </c>
      <c r="P1878" t="s">
        <v>76</v>
      </c>
      <c r="Q1878" t="s">
        <v>56</v>
      </c>
      <c r="R1878" t="s">
        <v>74</v>
      </c>
      <c r="S1878" t="s">
        <v>68</v>
      </c>
      <c r="T1878" t="s">
        <v>77</v>
      </c>
      <c r="U1878" t="s">
        <v>94</v>
      </c>
      <c r="V1878" t="s">
        <v>77</v>
      </c>
      <c r="W1878" t="s">
        <v>150</v>
      </c>
      <c r="X1878" t="s">
        <v>182</v>
      </c>
    </row>
    <row r="1879" spans="1:24" x14ac:dyDescent="0.35">
      <c r="A1879" t="s">
        <v>7</v>
      </c>
      <c r="B1879" t="s">
        <v>570</v>
      </c>
      <c r="C1879">
        <v>106</v>
      </c>
      <c r="D1879" t="s">
        <v>445</v>
      </c>
      <c r="E1879" t="s">
        <v>342</v>
      </c>
      <c r="F1879" t="s">
        <v>89</v>
      </c>
      <c r="G1879" t="s">
        <v>340</v>
      </c>
      <c r="H1879" t="s">
        <v>226</v>
      </c>
      <c r="I1879" t="s">
        <v>135</v>
      </c>
      <c r="J1879" t="s">
        <v>318</v>
      </c>
      <c r="K1879" t="s">
        <v>271</v>
      </c>
      <c r="L1879" t="s">
        <v>105</v>
      </c>
      <c r="M1879" t="s">
        <v>211</v>
      </c>
      <c r="N1879" t="s">
        <v>84</v>
      </c>
      <c r="O1879" t="s">
        <v>204</v>
      </c>
      <c r="P1879" t="s">
        <v>76</v>
      </c>
      <c r="Q1879" t="s">
        <v>372</v>
      </c>
      <c r="R1879" t="s">
        <v>11</v>
      </c>
      <c r="S1879" t="s">
        <v>119</v>
      </c>
      <c r="T1879" t="s">
        <v>114</v>
      </c>
      <c r="U1879" t="s">
        <v>58</v>
      </c>
      <c r="V1879" t="s">
        <v>76</v>
      </c>
      <c r="W1879" t="s">
        <v>93</v>
      </c>
      <c r="X1879" t="s">
        <v>164</v>
      </c>
    </row>
    <row r="1880" spans="1:24" x14ac:dyDescent="0.35">
      <c r="A1880" t="s">
        <v>7</v>
      </c>
      <c r="B1880" t="s">
        <v>571</v>
      </c>
      <c r="C1880">
        <v>70</v>
      </c>
      <c r="D1880" t="s">
        <v>316</v>
      </c>
      <c r="E1880" t="s">
        <v>539</v>
      </c>
      <c r="F1880" t="s">
        <v>53</v>
      </c>
      <c r="G1880" t="s">
        <v>370</v>
      </c>
      <c r="H1880" t="s">
        <v>143</v>
      </c>
      <c r="I1880" t="s">
        <v>263</v>
      </c>
      <c r="J1880" t="s">
        <v>59</v>
      </c>
      <c r="K1880" t="s">
        <v>189</v>
      </c>
      <c r="L1880" t="s">
        <v>74</v>
      </c>
      <c r="M1880" t="s">
        <v>130</v>
      </c>
      <c r="N1880" t="s">
        <v>286</v>
      </c>
      <c r="O1880" t="s">
        <v>164</v>
      </c>
      <c r="P1880" t="s">
        <v>76</v>
      </c>
      <c r="Q1880" t="s">
        <v>244</v>
      </c>
      <c r="R1880" t="s">
        <v>62</v>
      </c>
      <c r="S1880" t="s">
        <v>305</v>
      </c>
      <c r="T1880" t="s">
        <v>204</v>
      </c>
      <c r="U1880" t="s">
        <v>164</v>
      </c>
      <c r="V1880" t="s">
        <v>76</v>
      </c>
      <c r="W1880" t="s">
        <v>76</v>
      </c>
      <c r="X1880" t="s">
        <v>181</v>
      </c>
    </row>
    <row r="1881" spans="1:24" x14ac:dyDescent="0.35">
      <c r="A1881" t="s">
        <v>7</v>
      </c>
      <c r="B1881" t="s">
        <v>572</v>
      </c>
      <c r="C1881">
        <v>1386</v>
      </c>
      <c r="D1881" t="s">
        <v>698</v>
      </c>
      <c r="E1881" t="s">
        <v>182</v>
      </c>
      <c r="F1881" t="s">
        <v>269</v>
      </c>
      <c r="G1881" t="s">
        <v>475</v>
      </c>
      <c r="H1881" t="s">
        <v>280</v>
      </c>
      <c r="I1881" t="s">
        <v>142</v>
      </c>
      <c r="J1881" t="s">
        <v>442</v>
      </c>
      <c r="K1881" t="s">
        <v>164</v>
      </c>
      <c r="L1881" t="s">
        <v>107</v>
      </c>
      <c r="M1881" t="s">
        <v>63</v>
      </c>
      <c r="N1881" t="s">
        <v>102</v>
      </c>
      <c r="O1881" t="s">
        <v>74</v>
      </c>
      <c r="P1881" t="s">
        <v>76</v>
      </c>
      <c r="Q1881" t="s">
        <v>515</v>
      </c>
      <c r="R1881" t="s">
        <v>173</v>
      </c>
      <c r="S1881" t="s">
        <v>55</v>
      </c>
      <c r="T1881" t="s">
        <v>79</v>
      </c>
      <c r="U1881" t="s">
        <v>130</v>
      </c>
      <c r="V1881" t="s">
        <v>106</v>
      </c>
      <c r="W1881" t="s">
        <v>150</v>
      </c>
      <c r="X1881" t="s">
        <v>263</v>
      </c>
    </row>
    <row r="1882" spans="1:24" x14ac:dyDescent="0.35">
      <c r="A1882" t="s">
        <v>7</v>
      </c>
      <c r="B1882" t="s">
        <v>573</v>
      </c>
      <c r="C1882">
        <v>66</v>
      </c>
      <c r="D1882" t="s">
        <v>494</v>
      </c>
      <c r="E1882" t="s">
        <v>338</v>
      </c>
      <c r="F1882" t="s">
        <v>69</v>
      </c>
      <c r="G1882" t="s">
        <v>563</v>
      </c>
      <c r="H1882" t="s">
        <v>275</v>
      </c>
      <c r="I1882" t="s">
        <v>418</v>
      </c>
      <c r="J1882" t="s">
        <v>189</v>
      </c>
      <c r="K1882" t="s">
        <v>589</v>
      </c>
      <c r="L1882" t="s">
        <v>76</v>
      </c>
      <c r="M1882" t="s">
        <v>130</v>
      </c>
      <c r="N1882" t="s">
        <v>65</v>
      </c>
      <c r="O1882" t="s">
        <v>202</v>
      </c>
      <c r="P1882" t="s">
        <v>76</v>
      </c>
      <c r="Q1882" t="s">
        <v>263</v>
      </c>
      <c r="R1882" t="s">
        <v>182</v>
      </c>
      <c r="S1882" t="s">
        <v>205</v>
      </c>
      <c r="T1882" t="s">
        <v>109</v>
      </c>
      <c r="U1882" t="s">
        <v>157</v>
      </c>
      <c r="V1882" t="s">
        <v>76</v>
      </c>
      <c r="W1882" t="s">
        <v>76</v>
      </c>
      <c r="X1882" t="s">
        <v>429</v>
      </c>
    </row>
    <row r="1883" spans="1:24" x14ac:dyDescent="0.35">
      <c r="A1883" t="s">
        <v>241</v>
      </c>
      <c r="B1883" t="s">
        <v>566</v>
      </c>
      <c r="C1883">
        <v>655</v>
      </c>
      <c r="D1883" t="s">
        <v>347</v>
      </c>
      <c r="E1883" t="s">
        <v>345</v>
      </c>
      <c r="F1883" t="s">
        <v>99</v>
      </c>
      <c r="G1883" t="s">
        <v>672</v>
      </c>
      <c r="H1883" t="s">
        <v>64</v>
      </c>
      <c r="I1883" t="s">
        <v>217</v>
      </c>
      <c r="J1883" t="s">
        <v>207</v>
      </c>
      <c r="K1883" t="s">
        <v>182</v>
      </c>
      <c r="L1883" t="s">
        <v>78</v>
      </c>
      <c r="M1883" t="s">
        <v>78</v>
      </c>
      <c r="N1883" t="s">
        <v>179</v>
      </c>
      <c r="O1883" t="s">
        <v>63</v>
      </c>
      <c r="P1883" t="s">
        <v>76</v>
      </c>
      <c r="Q1883" t="s">
        <v>63</v>
      </c>
      <c r="R1883" t="s">
        <v>142</v>
      </c>
      <c r="S1883" t="s">
        <v>80</v>
      </c>
      <c r="T1883" t="s">
        <v>80</v>
      </c>
      <c r="U1883" t="s">
        <v>137</v>
      </c>
      <c r="V1883" t="s">
        <v>77</v>
      </c>
      <c r="W1883" t="s">
        <v>75</v>
      </c>
      <c r="X1883" t="s">
        <v>515</v>
      </c>
    </row>
    <row r="1884" spans="1:24" x14ac:dyDescent="0.35">
      <c r="A1884" t="s">
        <v>241</v>
      </c>
      <c r="B1884" t="s">
        <v>569</v>
      </c>
      <c r="C1884">
        <v>6238</v>
      </c>
      <c r="D1884" t="s">
        <v>523</v>
      </c>
      <c r="E1884" t="s">
        <v>257</v>
      </c>
      <c r="F1884" t="s">
        <v>206</v>
      </c>
      <c r="G1884" t="s">
        <v>475</v>
      </c>
      <c r="H1884" t="s">
        <v>305</v>
      </c>
      <c r="I1884" t="s">
        <v>81</v>
      </c>
      <c r="J1884" t="s">
        <v>176</v>
      </c>
      <c r="K1884" t="s">
        <v>231</v>
      </c>
      <c r="L1884" t="s">
        <v>77</v>
      </c>
      <c r="M1884" t="s">
        <v>71</v>
      </c>
      <c r="N1884" t="s">
        <v>142</v>
      </c>
      <c r="O1884" t="s">
        <v>71</v>
      </c>
      <c r="P1884" t="s">
        <v>107</v>
      </c>
      <c r="Q1884" t="s">
        <v>84</v>
      </c>
      <c r="R1884" t="s">
        <v>74</v>
      </c>
      <c r="S1884" t="s">
        <v>78</v>
      </c>
      <c r="T1884" t="s">
        <v>138</v>
      </c>
      <c r="U1884" t="s">
        <v>71</v>
      </c>
      <c r="V1884" t="s">
        <v>73</v>
      </c>
      <c r="W1884" t="s">
        <v>80</v>
      </c>
      <c r="X1884" t="s">
        <v>191</v>
      </c>
    </row>
    <row r="1885" spans="1:24" x14ac:dyDescent="0.35">
      <c r="A1885" t="s">
        <v>241</v>
      </c>
      <c r="B1885" t="s">
        <v>570</v>
      </c>
      <c r="C1885">
        <v>783</v>
      </c>
      <c r="D1885" t="s">
        <v>277</v>
      </c>
      <c r="E1885" t="s">
        <v>132</v>
      </c>
      <c r="F1885" t="s">
        <v>121</v>
      </c>
      <c r="G1885" t="s">
        <v>552</v>
      </c>
      <c r="H1885" t="s">
        <v>202</v>
      </c>
      <c r="I1885" t="s">
        <v>146</v>
      </c>
      <c r="J1885" t="s">
        <v>131</v>
      </c>
      <c r="K1885" t="s">
        <v>359</v>
      </c>
      <c r="L1885" t="s">
        <v>106</v>
      </c>
      <c r="M1885" t="s">
        <v>93</v>
      </c>
      <c r="N1885" t="s">
        <v>62</v>
      </c>
      <c r="O1885" t="s">
        <v>94</v>
      </c>
      <c r="P1885" t="s">
        <v>107</v>
      </c>
      <c r="Q1885" t="s">
        <v>62</v>
      </c>
      <c r="R1885" t="s">
        <v>142</v>
      </c>
      <c r="S1885" t="s">
        <v>186</v>
      </c>
      <c r="T1885" t="s">
        <v>74</v>
      </c>
      <c r="U1885" t="s">
        <v>198</v>
      </c>
      <c r="V1885" t="s">
        <v>107</v>
      </c>
      <c r="W1885" t="s">
        <v>130</v>
      </c>
      <c r="X1885" t="s">
        <v>447</v>
      </c>
    </row>
    <row r="1886" spans="1:24" x14ac:dyDescent="0.35">
      <c r="A1886" t="s">
        <v>241</v>
      </c>
      <c r="B1886" t="s">
        <v>571</v>
      </c>
      <c r="C1886">
        <v>425</v>
      </c>
      <c r="D1886" t="s">
        <v>341</v>
      </c>
      <c r="E1886" t="s">
        <v>347</v>
      </c>
      <c r="F1886" t="s">
        <v>185</v>
      </c>
      <c r="G1886" t="s">
        <v>480</v>
      </c>
      <c r="H1886" t="s">
        <v>320</v>
      </c>
      <c r="I1886" t="s">
        <v>204</v>
      </c>
      <c r="J1886" t="s">
        <v>120</v>
      </c>
      <c r="K1886" t="s">
        <v>447</v>
      </c>
      <c r="L1886" t="s">
        <v>68</v>
      </c>
      <c r="M1886" t="s">
        <v>80</v>
      </c>
      <c r="N1886" t="s">
        <v>88</v>
      </c>
      <c r="O1886" t="s">
        <v>74</v>
      </c>
      <c r="P1886" t="s">
        <v>107</v>
      </c>
      <c r="Q1886" t="s">
        <v>57</v>
      </c>
      <c r="R1886" t="s">
        <v>216</v>
      </c>
      <c r="S1886" t="s">
        <v>137</v>
      </c>
      <c r="T1886" t="s">
        <v>84</v>
      </c>
      <c r="U1886" t="s">
        <v>149</v>
      </c>
      <c r="V1886" t="s">
        <v>76</v>
      </c>
      <c r="W1886" t="s">
        <v>74</v>
      </c>
      <c r="X1886" t="s">
        <v>290</v>
      </c>
    </row>
    <row r="1887" spans="1:24" x14ac:dyDescent="0.35">
      <c r="A1887" t="s">
        <v>241</v>
      </c>
      <c r="B1887" t="s">
        <v>572</v>
      </c>
      <c r="C1887">
        <v>4785</v>
      </c>
      <c r="D1887" t="s">
        <v>316</v>
      </c>
      <c r="E1887" t="s">
        <v>229</v>
      </c>
      <c r="F1887" t="s">
        <v>220</v>
      </c>
      <c r="G1887" t="s">
        <v>336</v>
      </c>
      <c r="H1887" t="s">
        <v>211</v>
      </c>
      <c r="I1887" t="s">
        <v>80</v>
      </c>
      <c r="J1887" t="s">
        <v>217</v>
      </c>
      <c r="K1887" t="s">
        <v>309</v>
      </c>
      <c r="L1887" t="s">
        <v>107</v>
      </c>
      <c r="M1887" t="s">
        <v>138</v>
      </c>
      <c r="N1887" t="s">
        <v>103</v>
      </c>
      <c r="O1887" t="s">
        <v>100</v>
      </c>
      <c r="P1887" t="s">
        <v>107</v>
      </c>
      <c r="Q1887" t="s">
        <v>237</v>
      </c>
      <c r="R1887" t="s">
        <v>133</v>
      </c>
      <c r="S1887" t="s">
        <v>122</v>
      </c>
      <c r="T1887" t="s">
        <v>100</v>
      </c>
      <c r="U1887" t="s">
        <v>100</v>
      </c>
      <c r="V1887" t="s">
        <v>106</v>
      </c>
      <c r="W1887" t="s">
        <v>81</v>
      </c>
      <c r="X1887" t="s">
        <v>447</v>
      </c>
    </row>
    <row r="1888" spans="1:24" x14ac:dyDescent="0.35">
      <c r="A1888" t="s">
        <v>241</v>
      </c>
      <c r="B1888" t="s">
        <v>573</v>
      </c>
      <c r="C1888">
        <v>563</v>
      </c>
      <c r="D1888" t="s">
        <v>159</v>
      </c>
      <c r="E1888" t="s">
        <v>293</v>
      </c>
      <c r="F1888" t="s">
        <v>239</v>
      </c>
      <c r="G1888" t="s">
        <v>587</v>
      </c>
      <c r="H1888" t="s">
        <v>282</v>
      </c>
      <c r="I1888" t="s">
        <v>132</v>
      </c>
      <c r="J1888" t="s">
        <v>139</v>
      </c>
      <c r="K1888" t="s">
        <v>9</v>
      </c>
      <c r="L1888" t="s">
        <v>79</v>
      </c>
      <c r="M1888" t="s">
        <v>142</v>
      </c>
      <c r="N1888" t="s">
        <v>260</v>
      </c>
      <c r="O1888" t="s">
        <v>122</v>
      </c>
      <c r="P1888" t="s">
        <v>76</v>
      </c>
      <c r="Q1888" t="s">
        <v>109</v>
      </c>
      <c r="R1888" t="s">
        <v>244</v>
      </c>
      <c r="S1888" t="s">
        <v>221</v>
      </c>
      <c r="T1888" t="s">
        <v>142</v>
      </c>
      <c r="U1888" t="s">
        <v>96</v>
      </c>
      <c r="V1888" t="s">
        <v>76</v>
      </c>
      <c r="W1888" t="s">
        <v>55</v>
      </c>
      <c r="X1888" t="s">
        <v>339</v>
      </c>
    </row>
    <row r="1890" spans="1:24" x14ac:dyDescent="0.35">
      <c r="A1890" t="s">
        <v>1092</v>
      </c>
    </row>
    <row r="1891" spans="1:24" x14ac:dyDescent="0.35">
      <c r="A1891" t="s">
        <v>14</v>
      </c>
      <c r="B1891" t="s">
        <v>593</v>
      </c>
      <c r="C1891" t="s">
        <v>2</v>
      </c>
      <c r="D1891" t="s">
        <v>1065</v>
      </c>
      <c r="E1891" t="s">
        <v>1066</v>
      </c>
      <c r="F1891" t="s">
        <v>1067</v>
      </c>
      <c r="G1891" t="s">
        <v>1068</v>
      </c>
      <c r="H1891" t="s">
        <v>1069</v>
      </c>
      <c r="I1891" t="s">
        <v>1070</v>
      </c>
      <c r="J1891" t="s">
        <v>1071</v>
      </c>
      <c r="K1891" t="s">
        <v>1072</v>
      </c>
      <c r="L1891" t="s">
        <v>1073</v>
      </c>
      <c r="M1891" t="s">
        <v>1074</v>
      </c>
      <c r="N1891" t="s">
        <v>1075</v>
      </c>
      <c r="O1891" t="s">
        <v>1076</v>
      </c>
      <c r="P1891" t="s">
        <v>1077</v>
      </c>
      <c r="Q1891" t="s">
        <v>1078</v>
      </c>
      <c r="R1891" t="s">
        <v>1079</v>
      </c>
      <c r="S1891" t="s">
        <v>1080</v>
      </c>
      <c r="T1891" t="s">
        <v>1081</v>
      </c>
      <c r="U1891" t="s">
        <v>1082</v>
      </c>
      <c r="V1891" t="s">
        <v>1083</v>
      </c>
      <c r="W1891" t="s">
        <v>48</v>
      </c>
      <c r="X1891" t="s">
        <v>1084</v>
      </c>
    </row>
    <row r="1892" spans="1:24" x14ac:dyDescent="0.35">
      <c r="A1892" t="s">
        <v>3</v>
      </c>
      <c r="B1892" t="s">
        <v>594</v>
      </c>
      <c r="C1892">
        <v>948</v>
      </c>
      <c r="D1892" t="s">
        <v>527</v>
      </c>
      <c r="E1892" t="s">
        <v>132</v>
      </c>
      <c r="F1892" t="s">
        <v>191</v>
      </c>
      <c r="G1892" t="s">
        <v>761</v>
      </c>
      <c r="H1892" t="s">
        <v>163</v>
      </c>
      <c r="I1892" t="s">
        <v>72</v>
      </c>
      <c r="J1892" t="s">
        <v>87</v>
      </c>
      <c r="K1892" t="s">
        <v>249</v>
      </c>
      <c r="L1892" t="s">
        <v>76</v>
      </c>
      <c r="M1892" t="s">
        <v>106</v>
      </c>
      <c r="N1892" t="s">
        <v>186</v>
      </c>
      <c r="O1892" t="s">
        <v>198</v>
      </c>
      <c r="P1892" t="s">
        <v>73</v>
      </c>
      <c r="Q1892" t="s">
        <v>366</v>
      </c>
      <c r="R1892" t="s">
        <v>309</v>
      </c>
      <c r="S1892" t="s">
        <v>96</v>
      </c>
      <c r="T1892" t="s">
        <v>149</v>
      </c>
      <c r="U1892" t="s">
        <v>77</v>
      </c>
      <c r="V1892" t="s">
        <v>79</v>
      </c>
      <c r="W1892" t="s">
        <v>94</v>
      </c>
      <c r="X1892" t="s">
        <v>252</v>
      </c>
    </row>
    <row r="1893" spans="1:24" x14ac:dyDescent="0.35">
      <c r="A1893" t="s">
        <v>3</v>
      </c>
      <c r="B1893" t="s">
        <v>595</v>
      </c>
      <c r="C1893">
        <v>1081</v>
      </c>
      <c r="D1893" t="s">
        <v>347</v>
      </c>
      <c r="E1893" t="s">
        <v>302</v>
      </c>
      <c r="F1893" t="s">
        <v>264</v>
      </c>
      <c r="G1893" t="s">
        <v>484</v>
      </c>
      <c r="H1893" t="s">
        <v>231</v>
      </c>
      <c r="I1893" t="s">
        <v>68</v>
      </c>
      <c r="J1893" t="s">
        <v>278</v>
      </c>
      <c r="K1893" t="s">
        <v>113</v>
      </c>
      <c r="L1893" t="s">
        <v>106</v>
      </c>
      <c r="M1893" t="s">
        <v>75</v>
      </c>
      <c r="N1893" t="s">
        <v>74</v>
      </c>
      <c r="O1893" t="s">
        <v>74</v>
      </c>
      <c r="P1893" t="s">
        <v>107</v>
      </c>
      <c r="Q1893" t="s">
        <v>309</v>
      </c>
      <c r="R1893" t="s">
        <v>204</v>
      </c>
      <c r="S1893" t="s">
        <v>97</v>
      </c>
      <c r="T1893" t="s">
        <v>180</v>
      </c>
      <c r="U1893" t="s">
        <v>86</v>
      </c>
      <c r="V1893" t="s">
        <v>71</v>
      </c>
      <c r="W1893" t="s">
        <v>105</v>
      </c>
      <c r="X1893" t="s">
        <v>302</v>
      </c>
    </row>
    <row r="1894" spans="1:24" x14ac:dyDescent="0.35">
      <c r="A1894" t="s">
        <v>4</v>
      </c>
      <c r="B1894" t="s">
        <v>594</v>
      </c>
      <c r="C1894">
        <v>1729</v>
      </c>
      <c r="D1894" t="s">
        <v>582</v>
      </c>
      <c r="E1894" t="s">
        <v>342</v>
      </c>
      <c r="F1894" t="s">
        <v>300</v>
      </c>
      <c r="G1894" t="s">
        <v>556</v>
      </c>
      <c r="H1894" t="s">
        <v>386</v>
      </c>
      <c r="I1894" t="s">
        <v>62</v>
      </c>
      <c r="J1894" t="s">
        <v>87</v>
      </c>
      <c r="K1894" t="s">
        <v>286</v>
      </c>
      <c r="L1894" t="s">
        <v>107</v>
      </c>
      <c r="M1894" t="s">
        <v>68</v>
      </c>
      <c r="N1894" t="s">
        <v>78</v>
      </c>
      <c r="O1894" t="s">
        <v>76</v>
      </c>
      <c r="P1894" t="s">
        <v>107</v>
      </c>
      <c r="Q1894" t="s">
        <v>68</v>
      </c>
      <c r="R1894" t="s">
        <v>77</v>
      </c>
      <c r="S1894" t="s">
        <v>68</v>
      </c>
      <c r="T1894" t="s">
        <v>106</v>
      </c>
      <c r="U1894" t="s">
        <v>68</v>
      </c>
      <c r="V1894" t="s">
        <v>107</v>
      </c>
      <c r="W1894" t="s">
        <v>75</v>
      </c>
      <c r="X1894" t="s">
        <v>101</v>
      </c>
    </row>
    <row r="1895" spans="1:24" x14ac:dyDescent="0.35">
      <c r="A1895" t="s">
        <v>4</v>
      </c>
      <c r="B1895" t="s">
        <v>595</v>
      </c>
      <c r="C1895">
        <v>1547</v>
      </c>
      <c r="D1895" t="s">
        <v>352</v>
      </c>
      <c r="E1895" t="s">
        <v>217</v>
      </c>
      <c r="F1895" t="s">
        <v>96</v>
      </c>
      <c r="G1895" t="s">
        <v>661</v>
      </c>
      <c r="H1895" t="s">
        <v>118</v>
      </c>
      <c r="I1895" t="s">
        <v>194</v>
      </c>
      <c r="J1895" t="s">
        <v>242</v>
      </c>
      <c r="K1895" t="s">
        <v>182</v>
      </c>
      <c r="L1895" t="s">
        <v>73</v>
      </c>
      <c r="M1895" t="s">
        <v>94</v>
      </c>
      <c r="N1895" t="s">
        <v>108</v>
      </c>
      <c r="O1895" t="s">
        <v>73</v>
      </c>
      <c r="P1895" t="s">
        <v>76</v>
      </c>
      <c r="Q1895" t="s">
        <v>186</v>
      </c>
      <c r="R1895" t="s">
        <v>107</v>
      </c>
      <c r="S1895" t="s">
        <v>71</v>
      </c>
      <c r="T1895" t="s">
        <v>106</v>
      </c>
      <c r="U1895" t="s">
        <v>142</v>
      </c>
      <c r="V1895" t="s">
        <v>76</v>
      </c>
      <c r="W1895" t="s">
        <v>194</v>
      </c>
      <c r="X1895" t="s">
        <v>334</v>
      </c>
    </row>
    <row r="1896" spans="1:24" x14ac:dyDescent="0.35">
      <c r="A1896" t="s">
        <v>5</v>
      </c>
      <c r="B1896" t="s">
        <v>594</v>
      </c>
      <c r="C1896">
        <v>1277</v>
      </c>
      <c r="D1896" t="s">
        <v>517</v>
      </c>
      <c r="E1896" t="s">
        <v>276</v>
      </c>
      <c r="F1896" t="s">
        <v>448</v>
      </c>
      <c r="G1896" t="s">
        <v>470</v>
      </c>
      <c r="H1896" t="s">
        <v>176</v>
      </c>
      <c r="I1896" t="s">
        <v>186</v>
      </c>
      <c r="J1896" t="s">
        <v>161</v>
      </c>
      <c r="K1896" t="s">
        <v>113</v>
      </c>
      <c r="L1896" t="s">
        <v>94</v>
      </c>
      <c r="M1896" t="s">
        <v>94</v>
      </c>
      <c r="N1896" t="s">
        <v>67</v>
      </c>
      <c r="O1896" t="s">
        <v>106</v>
      </c>
      <c r="P1896" t="s">
        <v>107</v>
      </c>
      <c r="Q1896" t="s">
        <v>102</v>
      </c>
      <c r="R1896" t="s">
        <v>130</v>
      </c>
      <c r="S1896" t="s">
        <v>108</v>
      </c>
      <c r="T1896" t="s">
        <v>96</v>
      </c>
      <c r="U1896" t="s">
        <v>106</v>
      </c>
      <c r="V1896" t="s">
        <v>79</v>
      </c>
      <c r="W1896" t="s">
        <v>198</v>
      </c>
      <c r="X1896" t="s">
        <v>132</v>
      </c>
    </row>
    <row r="1897" spans="1:24" x14ac:dyDescent="0.35">
      <c r="A1897" t="s">
        <v>5</v>
      </c>
      <c r="B1897" t="s">
        <v>595</v>
      </c>
      <c r="C1897">
        <v>2189</v>
      </c>
      <c r="D1897" t="s">
        <v>590</v>
      </c>
      <c r="E1897" t="s">
        <v>304</v>
      </c>
      <c r="F1897" t="s">
        <v>264</v>
      </c>
      <c r="G1897" t="s">
        <v>301</v>
      </c>
      <c r="H1897" t="s">
        <v>163</v>
      </c>
      <c r="I1897" t="s">
        <v>100</v>
      </c>
      <c r="J1897" t="s">
        <v>211</v>
      </c>
      <c r="K1897" t="s">
        <v>99</v>
      </c>
      <c r="L1897" t="s">
        <v>79</v>
      </c>
      <c r="M1897" t="s">
        <v>94</v>
      </c>
      <c r="N1897" t="s">
        <v>149</v>
      </c>
      <c r="O1897" t="s">
        <v>77</v>
      </c>
      <c r="P1897" t="s">
        <v>107</v>
      </c>
      <c r="Q1897" t="s">
        <v>142</v>
      </c>
      <c r="R1897" t="s">
        <v>63</v>
      </c>
      <c r="S1897" t="s">
        <v>186</v>
      </c>
      <c r="T1897" t="s">
        <v>142</v>
      </c>
      <c r="U1897" t="s">
        <v>68</v>
      </c>
      <c r="V1897" t="s">
        <v>107</v>
      </c>
      <c r="W1897" t="s">
        <v>77</v>
      </c>
      <c r="X1897" t="s">
        <v>394</v>
      </c>
    </row>
    <row r="1898" spans="1:24" x14ac:dyDescent="0.35">
      <c r="A1898" t="s">
        <v>6</v>
      </c>
      <c r="B1898" t="s">
        <v>594</v>
      </c>
      <c r="C1898">
        <v>522</v>
      </c>
      <c r="D1898" t="s">
        <v>110</v>
      </c>
      <c r="E1898" t="s">
        <v>159</v>
      </c>
      <c r="F1898" t="s">
        <v>372</v>
      </c>
      <c r="G1898" t="s">
        <v>541</v>
      </c>
      <c r="H1898" t="s">
        <v>135</v>
      </c>
      <c r="I1898" t="s">
        <v>79</v>
      </c>
      <c r="J1898" t="s">
        <v>130</v>
      </c>
      <c r="K1898" t="s">
        <v>126</v>
      </c>
      <c r="L1898" t="s">
        <v>76</v>
      </c>
      <c r="M1898" t="s">
        <v>107</v>
      </c>
      <c r="N1898" t="s">
        <v>94</v>
      </c>
      <c r="O1898" t="s">
        <v>76</v>
      </c>
      <c r="P1898" t="s">
        <v>106</v>
      </c>
      <c r="Q1898" t="s">
        <v>68</v>
      </c>
      <c r="R1898" t="s">
        <v>76</v>
      </c>
      <c r="S1898" t="s">
        <v>77</v>
      </c>
      <c r="T1898" t="s">
        <v>76</v>
      </c>
      <c r="U1898" t="s">
        <v>106</v>
      </c>
      <c r="V1898" t="s">
        <v>76</v>
      </c>
      <c r="W1898" t="s">
        <v>157</v>
      </c>
      <c r="X1898" t="s">
        <v>236</v>
      </c>
    </row>
    <row r="1899" spans="1:24" x14ac:dyDescent="0.35">
      <c r="A1899" t="s">
        <v>6</v>
      </c>
      <c r="B1899" t="s">
        <v>595</v>
      </c>
      <c r="C1899">
        <v>910</v>
      </c>
      <c r="D1899" t="s">
        <v>59</v>
      </c>
      <c r="E1899" t="s">
        <v>364</v>
      </c>
      <c r="F1899" t="s">
        <v>209</v>
      </c>
      <c r="G1899" t="s">
        <v>541</v>
      </c>
      <c r="H1899" t="s">
        <v>260</v>
      </c>
      <c r="I1899" t="s">
        <v>104</v>
      </c>
      <c r="J1899" t="s">
        <v>101</v>
      </c>
      <c r="K1899" t="s">
        <v>129</v>
      </c>
      <c r="L1899" t="s">
        <v>71</v>
      </c>
      <c r="M1899" t="s">
        <v>55</v>
      </c>
      <c r="N1899" t="s">
        <v>104</v>
      </c>
      <c r="O1899" t="s">
        <v>79</v>
      </c>
      <c r="P1899" t="s">
        <v>73</v>
      </c>
      <c r="Q1899" t="s">
        <v>173</v>
      </c>
      <c r="R1899" t="s">
        <v>77</v>
      </c>
      <c r="S1899" t="s">
        <v>105</v>
      </c>
      <c r="T1899" t="s">
        <v>186</v>
      </c>
      <c r="U1899" t="s">
        <v>81</v>
      </c>
      <c r="V1899" t="s">
        <v>76</v>
      </c>
      <c r="W1899" t="s">
        <v>74</v>
      </c>
      <c r="X1899" t="s">
        <v>160</v>
      </c>
    </row>
    <row r="1900" spans="1:24" x14ac:dyDescent="0.35">
      <c r="A1900" t="s">
        <v>7</v>
      </c>
      <c r="B1900" t="s">
        <v>594</v>
      </c>
      <c r="C1900">
        <v>1602</v>
      </c>
      <c r="D1900" t="s">
        <v>141</v>
      </c>
      <c r="E1900" t="s">
        <v>143</v>
      </c>
      <c r="F1900" t="s">
        <v>445</v>
      </c>
      <c r="G1900" t="s">
        <v>54</v>
      </c>
      <c r="H1900" t="s">
        <v>102</v>
      </c>
      <c r="I1900" t="s">
        <v>81</v>
      </c>
      <c r="J1900" t="s">
        <v>355</v>
      </c>
      <c r="K1900" t="s">
        <v>113</v>
      </c>
      <c r="L1900" t="s">
        <v>73</v>
      </c>
      <c r="M1900" t="s">
        <v>77</v>
      </c>
      <c r="N1900" t="s">
        <v>62</v>
      </c>
      <c r="O1900" t="s">
        <v>94</v>
      </c>
      <c r="P1900" t="s">
        <v>76</v>
      </c>
      <c r="Q1900" t="s">
        <v>249</v>
      </c>
      <c r="R1900" t="s">
        <v>138</v>
      </c>
      <c r="S1900" t="s">
        <v>73</v>
      </c>
      <c r="T1900" t="s">
        <v>106</v>
      </c>
      <c r="U1900" t="s">
        <v>75</v>
      </c>
      <c r="V1900" t="s">
        <v>77</v>
      </c>
      <c r="W1900" t="s">
        <v>150</v>
      </c>
      <c r="X1900" t="s">
        <v>184</v>
      </c>
    </row>
    <row r="1901" spans="1:24" x14ac:dyDescent="0.35">
      <c r="A1901" t="s">
        <v>7</v>
      </c>
      <c r="B1901" t="s">
        <v>595</v>
      </c>
      <c r="C1901">
        <v>1644</v>
      </c>
      <c r="D1901" t="s">
        <v>425</v>
      </c>
      <c r="E1901" t="s">
        <v>98</v>
      </c>
      <c r="F1901" t="s">
        <v>231</v>
      </c>
      <c r="G1901" t="s">
        <v>470</v>
      </c>
      <c r="H1901" t="s">
        <v>515</v>
      </c>
      <c r="I1901" t="s">
        <v>217</v>
      </c>
      <c r="J1901" t="s">
        <v>304</v>
      </c>
      <c r="K1901" t="s">
        <v>192</v>
      </c>
      <c r="L1901" t="s">
        <v>77</v>
      </c>
      <c r="M1901" t="s">
        <v>198</v>
      </c>
      <c r="N1901" t="s">
        <v>180</v>
      </c>
      <c r="O1901" t="s">
        <v>57</v>
      </c>
      <c r="P1901" t="s">
        <v>76</v>
      </c>
      <c r="Q1901" t="s">
        <v>162</v>
      </c>
      <c r="R1901" t="s">
        <v>119</v>
      </c>
      <c r="S1901" t="s">
        <v>179</v>
      </c>
      <c r="T1901" t="s">
        <v>93</v>
      </c>
      <c r="U1901" t="s">
        <v>244</v>
      </c>
      <c r="V1901" t="s">
        <v>73</v>
      </c>
      <c r="W1901" t="s">
        <v>150</v>
      </c>
      <c r="X1901" t="s">
        <v>238</v>
      </c>
    </row>
    <row r="1902" spans="1:24" x14ac:dyDescent="0.35">
      <c r="A1902" t="s">
        <v>241</v>
      </c>
      <c r="B1902" t="s">
        <v>594</v>
      </c>
      <c r="C1902">
        <v>6078</v>
      </c>
      <c r="D1902" t="s">
        <v>377</v>
      </c>
      <c r="E1902" t="s">
        <v>220</v>
      </c>
      <c r="F1902" t="s">
        <v>341</v>
      </c>
      <c r="G1902" t="s">
        <v>581</v>
      </c>
      <c r="H1902" t="s">
        <v>280</v>
      </c>
      <c r="I1902" t="s">
        <v>186</v>
      </c>
      <c r="J1902" t="s">
        <v>87</v>
      </c>
      <c r="K1902" t="s">
        <v>290</v>
      </c>
      <c r="L1902" t="s">
        <v>73</v>
      </c>
      <c r="M1902" t="s">
        <v>79</v>
      </c>
      <c r="N1902" t="s">
        <v>133</v>
      </c>
      <c r="O1902" t="s">
        <v>75</v>
      </c>
      <c r="P1902" t="s">
        <v>107</v>
      </c>
      <c r="Q1902" t="s">
        <v>119</v>
      </c>
      <c r="R1902" t="s">
        <v>142</v>
      </c>
      <c r="S1902" t="s">
        <v>138</v>
      </c>
      <c r="T1902" t="s">
        <v>105</v>
      </c>
      <c r="U1902" t="s">
        <v>68</v>
      </c>
      <c r="V1902" t="s">
        <v>106</v>
      </c>
      <c r="W1902" t="s">
        <v>80</v>
      </c>
      <c r="X1902" t="s">
        <v>276</v>
      </c>
    </row>
    <row r="1903" spans="1:24" x14ac:dyDescent="0.35">
      <c r="A1903" t="s">
        <v>241</v>
      </c>
      <c r="B1903" t="s">
        <v>595</v>
      </c>
      <c r="C1903">
        <v>7371</v>
      </c>
      <c r="D1903" t="s">
        <v>274</v>
      </c>
      <c r="E1903" t="s">
        <v>352</v>
      </c>
      <c r="F1903" t="s">
        <v>237</v>
      </c>
      <c r="G1903" t="s">
        <v>251</v>
      </c>
      <c r="H1903" t="s">
        <v>231</v>
      </c>
      <c r="I1903" t="s">
        <v>62</v>
      </c>
      <c r="J1903" t="s">
        <v>386</v>
      </c>
      <c r="K1903" t="s">
        <v>199</v>
      </c>
      <c r="L1903" t="s">
        <v>77</v>
      </c>
      <c r="M1903" t="s">
        <v>63</v>
      </c>
      <c r="N1903" t="s">
        <v>103</v>
      </c>
      <c r="O1903" t="s">
        <v>63</v>
      </c>
      <c r="P1903" t="s">
        <v>107</v>
      </c>
      <c r="Q1903" t="s">
        <v>221</v>
      </c>
      <c r="R1903" t="s">
        <v>104</v>
      </c>
      <c r="S1903" t="s">
        <v>122</v>
      </c>
      <c r="T1903" t="s">
        <v>93</v>
      </c>
      <c r="U1903" t="s">
        <v>122</v>
      </c>
      <c r="V1903" t="s">
        <v>73</v>
      </c>
      <c r="W1903" t="s">
        <v>80</v>
      </c>
      <c r="X1903" t="s">
        <v>312</v>
      </c>
    </row>
    <row r="1905" spans="1:23" x14ac:dyDescent="0.35">
      <c r="A1905" t="s">
        <v>1093</v>
      </c>
    </row>
    <row r="1906" spans="1:23" x14ac:dyDescent="0.35">
      <c r="A1906" t="s">
        <v>14</v>
      </c>
      <c r="B1906" t="s">
        <v>2</v>
      </c>
      <c r="C1906" t="s">
        <v>1065</v>
      </c>
      <c r="D1906" t="s">
        <v>1066</v>
      </c>
      <c r="E1906" t="s">
        <v>1067</v>
      </c>
      <c r="F1906" t="s">
        <v>1068</v>
      </c>
      <c r="G1906" t="s">
        <v>1069</v>
      </c>
      <c r="H1906" t="s">
        <v>1070</v>
      </c>
      <c r="I1906" t="s">
        <v>1071</v>
      </c>
      <c r="J1906" t="s">
        <v>1072</v>
      </c>
      <c r="K1906" t="s">
        <v>1073</v>
      </c>
      <c r="L1906" t="s">
        <v>1074</v>
      </c>
      <c r="M1906" t="s">
        <v>1075</v>
      </c>
      <c r="N1906" t="s">
        <v>1076</v>
      </c>
      <c r="O1906" t="s">
        <v>1077</v>
      </c>
      <c r="P1906" t="s">
        <v>1078</v>
      </c>
      <c r="Q1906" t="s">
        <v>1079</v>
      </c>
      <c r="R1906" t="s">
        <v>1080</v>
      </c>
      <c r="S1906" t="s">
        <v>1081</v>
      </c>
      <c r="T1906" t="s">
        <v>1082</v>
      </c>
      <c r="U1906" t="s">
        <v>1083</v>
      </c>
      <c r="V1906" t="s">
        <v>48</v>
      </c>
      <c r="W1906" t="s">
        <v>1084</v>
      </c>
    </row>
    <row r="1907" spans="1:23" x14ac:dyDescent="0.35">
      <c r="A1907" t="s">
        <v>3</v>
      </c>
      <c r="B1907">
        <v>2029</v>
      </c>
      <c r="C1907" t="s">
        <v>452</v>
      </c>
      <c r="D1907" t="s">
        <v>262</v>
      </c>
      <c r="E1907" t="s">
        <v>126</v>
      </c>
      <c r="F1907" t="s">
        <v>619</v>
      </c>
      <c r="G1907" t="s">
        <v>53</v>
      </c>
      <c r="H1907" t="s">
        <v>94</v>
      </c>
      <c r="I1907" t="s">
        <v>249</v>
      </c>
      <c r="J1907" t="s">
        <v>185</v>
      </c>
      <c r="K1907" t="s">
        <v>73</v>
      </c>
      <c r="L1907" t="s">
        <v>71</v>
      </c>
      <c r="M1907" t="s">
        <v>93</v>
      </c>
      <c r="N1907" t="s">
        <v>122</v>
      </c>
      <c r="O1907" t="s">
        <v>73</v>
      </c>
      <c r="P1907" t="s">
        <v>177</v>
      </c>
      <c r="Q1907" t="s">
        <v>99</v>
      </c>
      <c r="R1907" t="s">
        <v>137</v>
      </c>
      <c r="S1907" t="s">
        <v>194</v>
      </c>
      <c r="T1907" t="s">
        <v>55</v>
      </c>
      <c r="U1907" t="s">
        <v>68</v>
      </c>
      <c r="V1907" t="s">
        <v>78</v>
      </c>
      <c r="W1907" t="s">
        <v>330</v>
      </c>
    </row>
    <row r="1908" spans="1:23" x14ac:dyDescent="0.35">
      <c r="A1908" t="s">
        <v>4</v>
      </c>
      <c r="B1908">
        <v>3276</v>
      </c>
      <c r="C1908" t="s">
        <v>171</v>
      </c>
      <c r="D1908" t="s">
        <v>309</v>
      </c>
      <c r="E1908" t="s">
        <v>145</v>
      </c>
      <c r="F1908" t="s">
        <v>496</v>
      </c>
      <c r="G1908" t="s">
        <v>220</v>
      </c>
      <c r="H1908" t="s">
        <v>57</v>
      </c>
      <c r="I1908" t="s">
        <v>326</v>
      </c>
      <c r="J1908" t="s">
        <v>372</v>
      </c>
      <c r="K1908" t="s">
        <v>73</v>
      </c>
      <c r="L1908" t="s">
        <v>75</v>
      </c>
      <c r="M1908" t="s">
        <v>142</v>
      </c>
      <c r="N1908" t="s">
        <v>107</v>
      </c>
      <c r="O1908" t="s">
        <v>76</v>
      </c>
      <c r="P1908" t="s">
        <v>81</v>
      </c>
      <c r="Q1908" t="s">
        <v>73</v>
      </c>
      <c r="R1908" t="s">
        <v>68</v>
      </c>
      <c r="S1908" t="s">
        <v>106</v>
      </c>
      <c r="T1908" t="s">
        <v>80</v>
      </c>
      <c r="U1908" t="s">
        <v>76</v>
      </c>
      <c r="V1908" t="s">
        <v>108</v>
      </c>
      <c r="W1908" t="s">
        <v>345</v>
      </c>
    </row>
    <row r="1909" spans="1:23" x14ac:dyDescent="0.35">
      <c r="A1909" t="s">
        <v>5</v>
      </c>
      <c r="B1909">
        <v>3466</v>
      </c>
      <c r="C1909" t="s">
        <v>384</v>
      </c>
      <c r="D1909" t="s">
        <v>136</v>
      </c>
      <c r="E1909" t="s">
        <v>367</v>
      </c>
      <c r="F1909" t="s">
        <v>574</v>
      </c>
      <c r="G1909" t="s">
        <v>216</v>
      </c>
      <c r="H1909" t="s">
        <v>100</v>
      </c>
      <c r="I1909" t="s">
        <v>240</v>
      </c>
      <c r="J1909" t="s">
        <v>177</v>
      </c>
      <c r="K1909" t="s">
        <v>68</v>
      </c>
      <c r="L1909" t="s">
        <v>94</v>
      </c>
      <c r="M1909" t="s">
        <v>57</v>
      </c>
      <c r="N1909" t="s">
        <v>77</v>
      </c>
      <c r="O1909" t="s">
        <v>107</v>
      </c>
      <c r="P1909" t="s">
        <v>104</v>
      </c>
      <c r="Q1909" t="s">
        <v>100</v>
      </c>
      <c r="R1909" t="s">
        <v>93</v>
      </c>
      <c r="S1909" t="s">
        <v>130</v>
      </c>
      <c r="T1909" t="s">
        <v>68</v>
      </c>
      <c r="U1909" t="s">
        <v>107</v>
      </c>
      <c r="V1909" t="s">
        <v>75</v>
      </c>
      <c r="W1909" t="s">
        <v>331</v>
      </c>
    </row>
    <row r="1910" spans="1:23" x14ac:dyDescent="0.35">
      <c r="A1910" t="s">
        <v>6</v>
      </c>
      <c r="B1910">
        <v>1432</v>
      </c>
      <c r="C1910" t="s">
        <v>183</v>
      </c>
      <c r="D1910" t="s">
        <v>334</v>
      </c>
      <c r="E1910" t="s">
        <v>515</v>
      </c>
      <c r="F1910" t="s">
        <v>541</v>
      </c>
      <c r="G1910" t="s">
        <v>112</v>
      </c>
      <c r="H1910" t="s">
        <v>74</v>
      </c>
      <c r="I1910" t="s">
        <v>162</v>
      </c>
      <c r="J1910" t="s">
        <v>236</v>
      </c>
      <c r="K1910" t="s">
        <v>79</v>
      </c>
      <c r="L1910" t="s">
        <v>81</v>
      </c>
      <c r="M1910" t="s">
        <v>122</v>
      </c>
      <c r="N1910" t="s">
        <v>77</v>
      </c>
      <c r="O1910" t="s">
        <v>106</v>
      </c>
      <c r="P1910" t="s">
        <v>151</v>
      </c>
      <c r="Q1910" t="s">
        <v>106</v>
      </c>
      <c r="R1910" t="s">
        <v>94</v>
      </c>
      <c r="S1910" t="s">
        <v>81</v>
      </c>
      <c r="T1910" t="s">
        <v>78</v>
      </c>
      <c r="U1910" t="s">
        <v>76</v>
      </c>
      <c r="V1910" t="s">
        <v>57</v>
      </c>
      <c r="W1910" t="s">
        <v>413</v>
      </c>
    </row>
    <row r="1911" spans="1:23" x14ac:dyDescent="0.35">
      <c r="A1911" t="s">
        <v>7</v>
      </c>
      <c r="B1911">
        <v>3246</v>
      </c>
      <c r="C1911" t="s">
        <v>377</v>
      </c>
      <c r="D1911" t="s">
        <v>376</v>
      </c>
      <c r="E1911" t="s">
        <v>236</v>
      </c>
      <c r="F1911" t="s">
        <v>500</v>
      </c>
      <c r="G1911" t="s">
        <v>239</v>
      </c>
      <c r="H1911" t="s">
        <v>194</v>
      </c>
      <c r="I1911" t="s">
        <v>61</v>
      </c>
      <c r="J1911" t="s">
        <v>69</v>
      </c>
      <c r="K1911" t="s">
        <v>106</v>
      </c>
      <c r="L1911" t="s">
        <v>63</v>
      </c>
      <c r="M1911" t="s">
        <v>88</v>
      </c>
      <c r="N1911" t="s">
        <v>198</v>
      </c>
      <c r="O1911" t="s">
        <v>76</v>
      </c>
      <c r="P1911" t="s">
        <v>278</v>
      </c>
      <c r="Q1911" t="s">
        <v>179</v>
      </c>
      <c r="R1911" t="s">
        <v>93</v>
      </c>
      <c r="S1911" t="s">
        <v>138</v>
      </c>
      <c r="T1911" t="s">
        <v>133</v>
      </c>
      <c r="U1911" t="s">
        <v>106</v>
      </c>
      <c r="V1911" t="s">
        <v>150</v>
      </c>
      <c r="W1911" t="s">
        <v>347</v>
      </c>
    </row>
    <row r="1912" spans="1:23" x14ac:dyDescent="0.35">
      <c r="A1912" t="s">
        <v>241</v>
      </c>
      <c r="B1912">
        <v>13449</v>
      </c>
      <c r="C1912" t="s">
        <v>256</v>
      </c>
      <c r="D1912" t="s">
        <v>229</v>
      </c>
      <c r="E1912" t="s">
        <v>218</v>
      </c>
      <c r="F1912" t="s">
        <v>111</v>
      </c>
      <c r="G1912" t="s">
        <v>255</v>
      </c>
      <c r="H1912" t="s">
        <v>104</v>
      </c>
      <c r="I1912" t="s">
        <v>307</v>
      </c>
      <c r="J1912" t="s">
        <v>193</v>
      </c>
      <c r="K1912" t="s">
        <v>106</v>
      </c>
      <c r="L1912" t="s">
        <v>105</v>
      </c>
      <c r="M1912" t="s">
        <v>173</v>
      </c>
      <c r="N1912" t="s">
        <v>138</v>
      </c>
      <c r="O1912" t="s">
        <v>107</v>
      </c>
      <c r="P1912" t="s">
        <v>109</v>
      </c>
      <c r="Q1912" t="s">
        <v>130</v>
      </c>
      <c r="R1912" t="s">
        <v>55</v>
      </c>
      <c r="S1912" t="s">
        <v>100</v>
      </c>
      <c r="T1912" t="s">
        <v>100</v>
      </c>
      <c r="U1912" t="s">
        <v>73</v>
      </c>
      <c r="V1912" t="s">
        <v>80</v>
      </c>
      <c r="W1912" t="s">
        <v>230</v>
      </c>
    </row>
    <row r="1914" spans="1:23" x14ac:dyDescent="0.35">
      <c r="A1914" t="s">
        <v>1094</v>
      </c>
    </row>
    <row r="1915" spans="1:23" x14ac:dyDescent="0.35">
      <c r="A1915" t="s">
        <v>14</v>
      </c>
      <c r="B1915" t="s">
        <v>15</v>
      </c>
      <c r="C1915" t="s">
        <v>2</v>
      </c>
      <c r="D1915" t="s">
        <v>1095</v>
      </c>
      <c r="E1915" t="s">
        <v>1096</v>
      </c>
      <c r="F1915" t="s">
        <v>1097</v>
      </c>
      <c r="G1915" t="s">
        <v>1098</v>
      </c>
      <c r="H1915" t="s">
        <v>1099</v>
      </c>
      <c r="I1915" t="s">
        <v>1100</v>
      </c>
      <c r="J1915" t="s">
        <v>609</v>
      </c>
      <c r="K1915" t="s">
        <v>49</v>
      </c>
      <c r="L1915" t="s">
        <v>50</v>
      </c>
    </row>
    <row r="1916" spans="1:23" x14ac:dyDescent="0.35">
      <c r="A1916" t="s">
        <v>3</v>
      </c>
      <c r="B1916" t="s">
        <v>52</v>
      </c>
      <c r="C1916">
        <v>445</v>
      </c>
      <c r="D1916" t="s">
        <v>410</v>
      </c>
      <c r="E1916" t="s">
        <v>177</v>
      </c>
      <c r="F1916" t="s">
        <v>100</v>
      </c>
      <c r="G1916" t="s">
        <v>79</v>
      </c>
      <c r="H1916" t="s">
        <v>76</v>
      </c>
      <c r="I1916" t="s">
        <v>76</v>
      </c>
      <c r="J1916" t="s">
        <v>142</v>
      </c>
      <c r="K1916" t="s">
        <v>186</v>
      </c>
      <c r="L1916" t="s">
        <v>73</v>
      </c>
    </row>
    <row r="1917" spans="1:23" x14ac:dyDescent="0.35">
      <c r="A1917" t="s">
        <v>3</v>
      </c>
      <c r="B1917" t="s">
        <v>83</v>
      </c>
      <c r="C1917">
        <v>1443</v>
      </c>
      <c r="D1917" t="s">
        <v>1000</v>
      </c>
      <c r="E1917" t="s">
        <v>442</v>
      </c>
      <c r="F1917" t="s">
        <v>94</v>
      </c>
      <c r="G1917" t="s">
        <v>107</v>
      </c>
      <c r="H1917" t="s">
        <v>76</v>
      </c>
      <c r="I1917" t="s">
        <v>73</v>
      </c>
      <c r="J1917" t="s">
        <v>78</v>
      </c>
      <c r="K1917" t="s">
        <v>77</v>
      </c>
      <c r="L1917" t="s">
        <v>76</v>
      </c>
    </row>
    <row r="1918" spans="1:23" x14ac:dyDescent="0.35">
      <c r="A1918" t="s">
        <v>3</v>
      </c>
      <c r="B1918" t="s">
        <v>50</v>
      </c>
      <c r="C1918">
        <v>141</v>
      </c>
      <c r="D1918" t="s">
        <v>1101</v>
      </c>
      <c r="E1918" t="s">
        <v>86</v>
      </c>
      <c r="F1918" t="s">
        <v>96</v>
      </c>
      <c r="G1918" t="s">
        <v>76</v>
      </c>
      <c r="H1918" t="s">
        <v>76</v>
      </c>
      <c r="I1918" t="s">
        <v>76</v>
      </c>
      <c r="J1918" t="s">
        <v>80</v>
      </c>
      <c r="K1918" t="s">
        <v>76</v>
      </c>
      <c r="L1918" t="s">
        <v>76</v>
      </c>
    </row>
    <row r="1919" spans="1:23" x14ac:dyDescent="0.35">
      <c r="A1919" t="s">
        <v>4</v>
      </c>
      <c r="B1919" t="s">
        <v>52</v>
      </c>
      <c r="C1919">
        <v>841</v>
      </c>
      <c r="D1919" t="s">
        <v>635</v>
      </c>
      <c r="E1919" t="s">
        <v>136</v>
      </c>
      <c r="F1919" t="s">
        <v>355</v>
      </c>
      <c r="G1919" t="s">
        <v>130</v>
      </c>
      <c r="H1919" t="s">
        <v>105</v>
      </c>
      <c r="I1919" t="s">
        <v>305</v>
      </c>
      <c r="J1919" t="s">
        <v>88</v>
      </c>
      <c r="K1919" t="s">
        <v>105</v>
      </c>
      <c r="L1919" t="s">
        <v>77</v>
      </c>
    </row>
    <row r="1920" spans="1:23" x14ac:dyDescent="0.35">
      <c r="A1920" t="s">
        <v>4</v>
      </c>
      <c r="B1920" t="s">
        <v>83</v>
      </c>
      <c r="C1920">
        <v>2175</v>
      </c>
      <c r="D1920" t="s">
        <v>1102</v>
      </c>
      <c r="E1920" t="s">
        <v>97</v>
      </c>
      <c r="F1920" t="s">
        <v>150</v>
      </c>
      <c r="G1920" t="s">
        <v>79</v>
      </c>
      <c r="H1920" t="s">
        <v>79</v>
      </c>
      <c r="I1920" t="s">
        <v>121</v>
      </c>
      <c r="J1920" t="s">
        <v>81</v>
      </c>
      <c r="K1920" t="s">
        <v>107</v>
      </c>
      <c r="L1920" t="s">
        <v>107</v>
      </c>
    </row>
    <row r="1921" spans="1:12" x14ac:dyDescent="0.35">
      <c r="A1921" t="s">
        <v>4</v>
      </c>
      <c r="B1921" t="s">
        <v>50</v>
      </c>
      <c r="C1921">
        <v>260</v>
      </c>
      <c r="D1921" t="s">
        <v>813</v>
      </c>
      <c r="E1921" t="s">
        <v>206</v>
      </c>
      <c r="F1921" t="s">
        <v>73</v>
      </c>
      <c r="G1921" t="s">
        <v>107</v>
      </c>
      <c r="H1921" t="s">
        <v>138</v>
      </c>
      <c r="I1921" t="s">
        <v>68</v>
      </c>
      <c r="J1921" t="s">
        <v>216</v>
      </c>
      <c r="K1921" t="s">
        <v>76</v>
      </c>
      <c r="L1921" t="s">
        <v>76</v>
      </c>
    </row>
    <row r="1922" spans="1:12" x14ac:dyDescent="0.35">
      <c r="A1922" t="s">
        <v>5</v>
      </c>
      <c r="B1922" t="s">
        <v>52</v>
      </c>
      <c r="C1922">
        <v>965</v>
      </c>
      <c r="D1922" t="s">
        <v>993</v>
      </c>
      <c r="E1922" t="s">
        <v>89</v>
      </c>
      <c r="F1922" t="s">
        <v>151</v>
      </c>
      <c r="G1922" t="s">
        <v>107</v>
      </c>
      <c r="H1922" t="s">
        <v>73</v>
      </c>
      <c r="I1922" t="s">
        <v>75</v>
      </c>
      <c r="J1922" t="s">
        <v>88</v>
      </c>
      <c r="K1922" t="s">
        <v>77</v>
      </c>
      <c r="L1922" t="s">
        <v>76</v>
      </c>
    </row>
    <row r="1923" spans="1:12" x14ac:dyDescent="0.35">
      <c r="A1923" t="s">
        <v>5</v>
      </c>
      <c r="B1923" t="s">
        <v>83</v>
      </c>
      <c r="C1923">
        <v>2264</v>
      </c>
      <c r="D1923" t="s">
        <v>924</v>
      </c>
      <c r="E1923" t="s">
        <v>221</v>
      </c>
      <c r="F1923" t="s">
        <v>78</v>
      </c>
      <c r="G1923" t="s">
        <v>77</v>
      </c>
      <c r="H1923" t="s">
        <v>76</v>
      </c>
      <c r="I1923" t="s">
        <v>63</v>
      </c>
      <c r="J1923" t="s">
        <v>68</v>
      </c>
      <c r="K1923" t="s">
        <v>107</v>
      </c>
      <c r="L1923" t="s">
        <v>106</v>
      </c>
    </row>
    <row r="1924" spans="1:12" x14ac:dyDescent="0.35">
      <c r="A1924" t="s">
        <v>5</v>
      </c>
      <c r="B1924" t="s">
        <v>50</v>
      </c>
      <c r="C1924">
        <v>237</v>
      </c>
      <c r="D1924" t="s">
        <v>1103</v>
      </c>
      <c r="E1924" t="s">
        <v>198</v>
      </c>
      <c r="F1924" t="s">
        <v>94</v>
      </c>
      <c r="G1924" t="s">
        <v>76</v>
      </c>
      <c r="H1924" t="s">
        <v>76</v>
      </c>
      <c r="I1924" t="s">
        <v>106</v>
      </c>
      <c r="J1924" t="s">
        <v>94</v>
      </c>
      <c r="K1924" t="s">
        <v>76</v>
      </c>
      <c r="L1924" t="s">
        <v>76</v>
      </c>
    </row>
    <row r="1925" spans="1:12" x14ac:dyDescent="0.35">
      <c r="A1925" t="s">
        <v>6</v>
      </c>
      <c r="B1925" t="s">
        <v>52</v>
      </c>
      <c r="C1925">
        <v>377</v>
      </c>
      <c r="D1925" t="s">
        <v>791</v>
      </c>
      <c r="E1925" t="s">
        <v>290</v>
      </c>
      <c r="F1925" t="s">
        <v>70</v>
      </c>
      <c r="G1925" t="s">
        <v>80</v>
      </c>
      <c r="H1925" t="s">
        <v>94</v>
      </c>
      <c r="I1925" t="s">
        <v>163</v>
      </c>
      <c r="J1925" t="s">
        <v>84</v>
      </c>
      <c r="K1925" t="s">
        <v>138</v>
      </c>
      <c r="L1925" t="s">
        <v>79</v>
      </c>
    </row>
    <row r="1926" spans="1:12" x14ac:dyDescent="0.35">
      <c r="A1926" t="s">
        <v>6</v>
      </c>
      <c r="B1926" t="s">
        <v>83</v>
      </c>
      <c r="C1926">
        <v>937</v>
      </c>
      <c r="D1926" t="s">
        <v>858</v>
      </c>
      <c r="E1926" t="s">
        <v>97</v>
      </c>
      <c r="F1926" t="s">
        <v>63</v>
      </c>
      <c r="G1926" t="s">
        <v>68</v>
      </c>
      <c r="H1926" t="s">
        <v>77</v>
      </c>
      <c r="I1926" t="s">
        <v>138</v>
      </c>
      <c r="J1926" t="s">
        <v>81</v>
      </c>
      <c r="K1926" t="s">
        <v>138</v>
      </c>
      <c r="L1926" t="s">
        <v>76</v>
      </c>
    </row>
    <row r="1927" spans="1:12" x14ac:dyDescent="0.35">
      <c r="A1927" t="s">
        <v>6</v>
      </c>
      <c r="B1927" t="s">
        <v>50</v>
      </c>
      <c r="C1927">
        <v>118</v>
      </c>
      <c r="D1927" t="s">
        <v>970</v>
      </c>
      <c r="E1927" t="s">
        <v>53</v>
      </c>
      <c r="F1927" t="s">
        <v>72</v>
      </c>
      <c r="G1927" t="s">
        <v>81</v>
      </c>
      <c r="H1927" t="s">
        <v>81</v>
      </c>
      <c r="I1927" t="s">
        <v>77</v>
      </c>
      <c r="J1927" t="s">
        <v>63</v>
      </c>
      <c r="K1927" t="s">
        <v>76</v>
      </c>
      <c r="L1927" t="s">
        <v>76</v>
      </c>
    </row>
    <row r="1928" spans="1:12" x14ac:dyDescent="0.35">
      <c r="A1928" t="s">
        <v>7</v>
      </c>
      <c r="B1928" t="s">
        <v>52</v>
      </c>
      <c r="C1928">
        <v>792</v>
      </c>
      <c r="D1928" t="s">
        <v>926</v>
      </c>
      <c r="E1928" t="s">
        <v>293</v>
      </c>
      <c r="F1928" t="s">
        <v>163</v>
      </c>
      <c r="G1928" t="s">
        <v>106</v>
      </c>
      <c r="H1928" t="s">
        <v>76</v>
      </c>
      <c r="I1928" t="s">
        <v>107</v>
      </c>
      <c r="J1928" t="s">
        <v>103</v>
      </c>
      <c r="K1928" t="s">
        <v>75</v>
      </c>
      <c r="L1928" t="s">
        <v>76</v>
      </c>
    </row>
    <row r="1929" spans="1:12" x14ac:dyDescent="0.35">
      <c r="A1929" t="s">
        <v>7</v>
      </c>
      <c r="B1929" t="s">
        <v>83</v>
      </c>
      <c r="C1929">
        <v>2106</v>
      </c>
      <c r="D1929" t="s">
        <v>1104</v>
      </c>
      <c r="E1929" t="s">
        <v>157</v>
      </c>
      <c r="F1929" t="s">
        <v>108</v>
      </c>
      <c r="G1929" t="s">
        <v>94</v>
      </c>
      <c r="H1929" t="s">
        <v>76</v>
      </c>
      <c r="I1929" t="s">
        <v>107</v>
      </c>
      <c r="J1929" t="s">
        <v>150</v>
      </c>
      <c r="K1929" t="s">
        <v>107</v>
      </c>
      <c r="L1929" t="s">
        <v>76</v>
      </c>
    </row>
    <row r="1930" spans="1:12" x14ac:dyDescent="0.35">
      <c r="A1930" t="s">
        <v>7</v>
      </c>
      <c r="B1930" t="s">
        <v>50</v>
      </c>
      <c r="C1930">
        <v>348</v>
      </c>
      <c r="D1930" t="s">
        <v>1105</v>
      </c>
      <c r="E1930" t="s">
        <v>255</v>
      </c>
      <c r="F1930" t="s">
        <v>181</v>
      </c>
      <c r="G1930" t="s">
        <v>107</v>
      </c>
      <c r="H1930" t="s">
        <v>76</v>
      </c>
      <c r="I1930" t="s">
        <v>76</v>
      </c>
      <c r="J1930" t="s">
        <v>79</v>
      </c>
      <c r="K1930" t="s">
        <v>73</v>
      </c>
      <c r="L1930" t="s">
        <v>107</v>
      </c>
    </row>
    <row r="1931" spans="1:12" x14ac:dyDescent="0.35">
      <c r="A1931" t="s">
        <v>241</v>
      </c>
      <c r="B1931" t="s">
        <v>52</v>
      </c>
      <c r="C1931">
        <v>3420</v>
      </c>
      <c r="D1931" t="s">
        <v>1106</v>
      </c>
      <c r="E1931" t="s">
        <v>11</v>
      </c>
      <c r="F1931" t="s">
        <v>88</v>
      </c>
      <c r="G1931" t="s">
        <v>78</v>
      </c>
      <c r="H1931" t="s">
        <v>79</v>
      </c>
      <c r="I1931" t="s">
        <v>108</v>
      </c>
      <c r="J1931" t="s">
        <v>65</v>
      </c>
      <c r="K1931" t="s">
        <v>78</v>
      </c>
      <c r="L1931" t="s">
        <v>73</v>
      </c>
    </row>
    <row r="1932" spans="1:12" x14ac:dyDescent="0.35">
      <c r="A1932" t="s">
        <v>241</v>
      </c>
      <c r="B1932" t="s">
        <v>83</v>
      </c>
      <c r="C1932">
        <v>8925</v>
      </c>
      <c r="D1932" t="s">
        <v>405</v>
      </c>
      <c r="E1932" t="s">
        <v>176</v>
      </c>
      <c r="F1932" t="s">
        <v>80</v>
      </c>
      <c r="G1932" t="s">
        <v>68</v>
      </c>
      <c r="H1932" t="s">
        <v>107</v>
      </c>
      <c r="I1932" t="s">
        <v>63</v>
      </c>
      <c r="J1932" t="s">
        <v>94</v>
      </c>
      <c r="K1932" t="s">
        <v>106</v>
      </c>
      <c r="L1932" t="s">
        <v>107</v>
      </c>
    </row>
    <row r="1933" spans="1:12" x14ac:dyDescent="0.35">
      <c r="A1933" t="s">
        <v>241</v>
      </c>
      <c r="B1933" t="s">
        <v>50</v>
      </c>
      <c r="C1933">
        <v>1104</v>
      </c>
      <c r="D1933" t="s">
        <v>1104</v>
      </c>
      <c r="E1933" t="s">
        <v>177</v>
      </c>
      <c r="F1933" t="s">
        <v>104</v>
      </c>
      <c r="G1933" t="s">
        <v>73</v>
      </c>
      <c r="H1933" t="s">
        <v>79</v>
      </c>
      <c r="I1933" t="s">
        <v>106</v>
      </c>
      <c r="J1933" t="s">
        <v>55</v>
      </c>
      <c r="K1933" t="s">
        <v>107</v>
      </c>
      <c r="L1933" t="s">
        <v>76</v>
      </c>
    </row>
    <row r="1935" spans="1:12" x14ac:dyDescent="0.35">
      <c r="A1935" t="s">
        <v>1107</v>
      </c>
    </row>
    <row r="1936" spans="1:12" x14ac:dyDescent="0.35">
      <c r="A1936" t="s">
        <v>14</v>
      </c>
      <c r="B1936" t="s">
        <v>266</v>
      </c>
      <c r="C1936" t="s">
        <v>2</v>
      </c>
      <c r="D1936" t="s">
        <v>1095</v>
      </c>
      <c r="E1936" t="s">
        <v>1096</v>
      </c>
      <c r="F1936" t="s">
        <v>1097</v>
      </c>
      <c r="G1936" t="s">
        <v>1098</v>
      </c>
      <c r="H1936" t="s">
        <v>1099</v>
      </c>
      <c r="I1936" t="s">
        <v>1100</v>
      </c>
      <c r="J1936" t="s">
        <v>609</v>
      </c>
      <c r="K1936" t="s">
        <v>49</v>
      </c>
      <c r="L1936" t="s">
        <v>50</v>
      </c>
    </row>
    <row r="1937" spans="1:12" x14ac:dyDescent="0.35">
      <c r="A1937" t="s">
        <v>3</v>
      </c>
      <c r="B1937" t="s">
        <v>267</v>
      </c>
      <c r="C1937">
        <v>264</v>
      </c>
      <c r="D1937" t="s">
        <v>869</v>
      </c>
      <c r="E1937" t="s">
        <v>89</v>
      </c>
      <c r="F1937" t="s">
        <v>80</v>
      </c>
      <c r="G1937" t="s">
        <v>106</v>
      </c>
      <c r="H1937" t="s">
        <v>76</v>
      </c>
      <c r="I1937" t="s">
        <v>76</v>
      </c>
      <c r="J1937" t="s">
        <v>71</v>
      </c>
      <c r="K1937" t="s">
        <v>138</v>
      </c>
      <c r="L1937" t="s">
        <v>76</v>
      </c>
    </row>
    <row r="1938" spans="1:12" x14ac:dyDescent="0.35">
      <c r="A1938" t="s">
        <v>3</v>
      </c>
      <c r="B1938" t="s">
        <v>279</v>
      </c>
      <c r="C1938">
        <v>1701</v>
      </c>
      <c r="D1938" t="s">
        <v>1105</v>
      </c>
      <c r="E1938" t="s">
        <v>53</v>
      </c>
      <c r="F1938" t="s">
        <v>72</v>
      </c>
      <c r="G1938" t="s">
        <v>107</v>
      </c>
      <c r="H1938" t="s">
        <v>76</v>
      </c>
      <c r="I1938" t="s">
        <v>73</v>
      </c>
      <c r="J1938" t="s">
        <v>81</v>
      </c>
      <c r="K1938" t="s">
        <v>71</v>
      </c>
      <c r="L1938" t="s">
        <v>107</v>
      </c>
    </row>
    <row r="1939" spans="1:12" x14ac:dyDescent="0.35">
      <c r="A1939" t="s">
        <v>3</v>
      </c>
      <c r="B1939" t="s">
        <v>285</v>
      </c>
      <c r="C1939">
        <v>64</v>
      </c>
      <c r="D1939" t="s">
        <v>1108</v>
      </c>
      <c r="E1939" t="s">
        <v>79</v>
      </c>
      <c r="F1939" t="s">
        <v>76</v>
      </c>
      <c r="G1939" t="s">
        <v>78</v>
      </c>
      <c r="H1939" t="s">
        <v>76</v>
      </c>
      <c r="I1939" t="s">
        <v>76</v>
      </c>
      <c r="J1939" t="s">
        <v>151</v>
      </c>
      <c r="K1939" t="s">
        <v>76</v>
      </c>
      <c r="L1939" t="s">
        <v>76</v>
      </c>
    </row>
    <row r="1940" spans="1:12" x14ac:dyDescent="0.35">
      <c r="A1940" t="s">
        <v>4</v>
      </c>
      <c r="B1940" t="s">
        <v>267</v>
      </c>
      <c r="C1940">
        <v>355</v>
      </c>
      <c r="D1940" t="s">
        <v>1109</v>
      </c>
      <c r="E1940" t="s">
        <v>69</v>
      </c>
      <c r="F1940" t="s">
        <v>78</v>
      </c>
      <c r="G1940" t="s">
        <v>65</v>
      </c>
      <c r="H1940" t="s">
        <v>76</v>
      </c>
      <c r="I1940" t="s">
        <v>280</v>
      </c>
      <c r="J1940" t="s">
        <v>186</v>
      </c>
      <c r="K1940" t="s">
        <v>76</v>
      </c>
      <c r="L1940" t="s">
        <v>76</v>
      </c>
    </row>
    <row r="1941" spans="1:12" x14ac:dyDescent="0.35">
      <c r="A1941" t="s">
        <v>4</v>
      </c>
      <c r="B1941" t="s">
        <v>279</v>
      </c>
      <c r="C1941">
        <v>2643</v>
      </c>
      <c r="D1941" t="s">
        <v>981</v>
      </c>
      <c r="E1941" t="s">
        <v>157</v>
      </c>
      <c r="F1941" t="s">
        <v>93</v>
      </c>
      <c r="G1941" t="s">
        <v>77</v>
      </c>
      <c r="H1941" t="s">
        <v>68</v>
      </c>
      <c r="I1941" t="s">
        <v>65</v>
      </c>
      <c r="J1941" t="s">
        <v>81</v>
      </c>
      <c r="K1941" t="s">
        <v>77</v>
      </c>
      <c r="L1941" t="s">
        <v>73</v>
      </c>
    </row>
    <row r="1942" spans="1:12" x14ac:dyDescent="0.35">
      <c r="A1942" t="s">
        <v>4</v>
      </c>
      <c r="B1942" t="s">
        <v>285</v>
      </c>
      <c r="C1942">
        <v>278</v>
      </c>
      <c r="D1942" t="s">
        <v>773</v>
      </c>
      <c r="E1942" t="s">
        <v>240</v>
      </c>
      <c r="F1942" t="s">
        <v>137</v>
      </c>
      <c r="G1942" t="s">
        <v>138</v>
      </c>
      <c r="H1942" t="s">
        <v>186</v>
      </c>
      <c r="I1942" t="s">
        <v>135</v>
      </c>
      <c r="J1942" t="s">
        <v>280</v>
      </c>
      <c r="K1942" t="s">
        <v>75</v>
      </c>
      <c r="L1942" t="s">
        <v>77</v>
      </c>
    </row>
    <row r="1943" spans="1:12" x14ac:dyDescent="0.35">
      <c r="A1943" t="s">
        <v>5</v>
      </c>
      <c r="B1943" t="s">
        <v>267</v>
      </c>
      <c r="C1943">
        <v>135</v>
      </c>
      <c r="D1943" t="s">
        <v>1110</v>
      </c>
      <c r="E1943" t="s">
        <v>121</v>
      </c>
      <c r="F1943" t="s">
        <v>150</v>
      </c>
      <c r="G1943" t="s">
        <v>76</v>
      </c>
      <c r="H1943" t="s">
        <v>76</v>
      </c>
      <c r="I1943" t="s">
        <v>76</v>
      </c>
      <c r="J1943" t="s">
        <v>76</v>
      </c>
      <c r="K1943" t="s">
        <v>76</v>
      </c>
      <c r="L1943" t="s">
        <v>76</v>
      </c>
    </row>
    <row r="1944" spans="1:12" x14ac:dyDescent="0.35">
      <c r="A1944" t="s">
        <v>5</v>
      </c>
      <c r="B1944" t="s">
        <v>279</v>
      </c>
      <c r="C1944">
        <v>2662</v>
      </c>
      <c r="D1944" t="s">
        <v>1111</v>
      </c>
      <c r="E1944" t="s">
        <v>176</v>
      </c>
      <c r="F1944" t="s">
        <v>72</v>
      </c>
      <c r="G1944" t="s">
        <v>77</v>
      </c>
      <c r="H1944" t="s">
        <v>76</v>
      </c>
      <c r="I1944" t="s">
        <v>68</v>
      </c>
      <c r="J1944" t="s">
        <v>81</v>
      </c>
      <c r="K1944" t="s">
        <v>73</v>
      </c>
      <c r="L1944" t="s">
        <v>76</v>
      </c>
    </row>
    <row r="1945" spans="1:12" x14ac:dyDescent="0.35">
      <c r="A1945" t="s">
        <v>5</v>
      </c>
      <c r="B1945" t="s">
        <v>285</v>
      </c>
      <c r="C1945">
        <v>669</v>
      </c>
      <c r="D1945" t="s">
        <v>1112</v>
      </c>
      <c r="E1945" t="s">
        <v>142</v>
      </c>
      <c r="F1945" t="s">
        <v>105</v>
      </c>
      <c r="G1945" t="s">
        <v>76</v>
      </c>
      <c r="H1945" t="s">
        <v>107</v>
      </c>
      <c r="I1945" t="s">
        <v>70</v>
      </c>
      <c r="J1945" t="s">
        <v>72</v>
      </c>
      <c r="K1945" t="s">
        <v>76</v>
      </c>
      <c r="L1945" t="s">
        <v>94</v>
      </c>
    </row>
    <row r="1946" spans="1:12" x14ac:dyDescent="0.35">
      <c r="A1946" t="s">
        <v>6</v>
      </c>
      <c r="B1946" t="s">
        <v>267</v>
      </c>
      <c r="C1946">
        <v>127</v>
      </c>
      <c r="D1946" t="s">
        <v>891</v>
      </c>
      <c r="E1946" t="s">
        <v>121</v>
      </c>
      <c r="F1946" t="s">
        <v>150</v>
      </c>
      <c r="G1946" t="s">
        <v>130</v>
      </c>
      <c r="H1946" t="s">
        <v>105</v>
      </c>
      <c r="I1946" t="s">
        <v>133</v>
      </c>
      <c r="J1946" t="s">
        <v>151</v>
      </c>
      <c r="K1946" t="s">
        <v>76</v>
      </c>
      <c r="L1946" t="s">
        <v>105</v>
      </c>
    </row>
    <row r="1947" spans="1:12" x14ac:dyDescent="0.35">
      <c r="A1947" t="s">
        <v>6</v>
      </c>
      <c r="B1947" t="s">
        <v>279</v>
      </c>
      <c r="C1947">
        <v>1142</v>
      </c>
      <c r="D1947" t="s">
        <v>881</v>
      </c>
      <c r="E1947" t="s">
        <v>99</v>
      </c>
      <c r="F1947" t="s">
        <v>142</v>
      </c>
      <c r="G1947" t="s">
        <v>71</v>
      </c>
      <c r="H1947" t="s">
        <v>71</v>
      </c>
      <c r="I1947" t="s">
        <v>93</v>
      </c>
      <c r="J1947" t="s">
        <v>74</v>
      </c>
      <c r="K1947" t="s">
        <v>63</v>
      </c>
      <c r="L1947" t="s">
        <v>76</v>
      </c>
    </row>
    <row r="1948" spans="1:12" x14ac:dyDescent="0.35">
      <c r="A1948" t="s">
        <v>6</v>
      </c>
      <c r="B1948" t="s">
        <v>285</v>
      </c>
      <c r="C1948">
        <v>163</v>
      </c>
      <c r="D1948" t="s">
        <v>994</v>
      </c>
      <c r="E1948" t="s">
        <v>96</v>
      </c>
      <c r="F1948" t="s">
        <v>130</v>
      </c>
      <c r="G1948" t="s">
        <v>138</v>
      </c>
      <c r="H1948" t="s">
        <v>76</v>
      </c>
      <c r="I1948" t="s">
        <v>138</v>
      </c>
      <c r="J1948" t="s">
        <v>198</v>
      </c>
      <c r="K1948" t="s">
        <v>107</v>
      </c>
      <c r="L1948" t="s">
        <v>76</v>
      </c>
    </row>
    <row r="1949" spans="1:12" x14ac:dyDescent="0.35">
      <c r="A1949" t="s">
        <v>7</v>
      </c>
      <c r="B1949" t="s">
        <v>267</v>
      </c>
      <c r="C1949">
        <v>199</v>
      </c>
      <c r="D1949" t="s">
        <v>1104</v>
      </c>
      <c r="E1949" t="s">
        <v>99</v>
      </c>
      <c r="F1949" t="s">
        <v>149</v>
      </c>
      <c r="G1949" t="s">
        <v>71</v>
      </c>
      <c r="H1949" t="s">
        <v>76</v>
      </c>
      <c r="I1949" t="s">
        <v>76</v>
      </c>
      <c r="J1949" t="s">
        <v>75</v>
      </c>
      <c r="K1949" t="s">
        <v>81</v>
      </c>
      <c r="L1949" t="s">
        <v>76</v>
      </c>
    </row>
    <row r="1950" spans="1:12" x14ac:dyDescent="0.35">
      <c r="A1950" t="s">
        <v>7</v>
      </c>
      <c r="B1950" t="s">
        <v>279</v>
      </c>
      <c r="C1950">
        <v>2875</v>
      </c>
      <c r="D1950" t="s">
        <v>1113</v>
      </c>
      <c r="E1950" t="s">
        <v>61</v>
      </c>
      <c r="F1950" t="s">
        <v>57</v>
      </c>
      <c r="G1950" t="s">
        <v>71</v>
      </c>
      <c r="H1950" t="s">
        <v>76</v>
      </c>
      <c r="I1950" t="s">
        <v>107</v>
      </c>
      <c r="J1950" t="s">
        <v>72</v>
      </c>
      <c r="K1950" t="s">
        <v>106</v>
      </c>
      <c r="L1950" t="s">
        <v>76</v>
      </c>
    </row>
    <row r="1951" spans="1:12" x14ac:dyDescent="0.35">
      <c r="A1951" t="s">
        <v>7</v>
      </c>
      <c r="B1951" t="s">
        <v>285</v>
      </c>
      <c r="C1951">
        <v>172</v>
      </c>
      <c r="D1951" t="s">
        <v>1114</v>
      </c>
      <c r="E1951" t="s">
        <v>149</v>
      </c>
      <c r="F1951" t="s">
        <v>150</v>
      </c>
      <c r="G1951" t="s">
        <v>138</v>
      </c>
      <c r="H1951" t="s">
        <v>76</v>
      </c>
      <c r="I1951" t="s">
        <v>76</v>
      </c>
      <c r="J1951" t="s">
        <v>68</v>
      </c>
      <c r="K1951" t="s">
        <v>76</v>
      </c>
      <c r="L1951" t="s">
        <v>76</v>
      </c>
    </row>
    <row r="1952" spans="1:12" x14ac:dyDescent="0.35">
      <c r="A1952" t="s">
        <v>241</v>
      </c>
      <c r="B1952" t="s">
        <v>267</v>
      </c>
      <c r="C1952">
        <v>1080</v>
      </c>
      <c r="D1952" t="s">
        <v>1115</v>
      </c>
      <c r="E1952" t="s">
        <v>132</v>
      </c>
      <c r="F1952" t="s">
        <v>63</v>
      </c>
      <c r="G1952" t="s">
        <v>100</v>
      </c>
      <c r="H1952" t="s">
        <v>107</v>
      </c>
      <c r="I1952" t="s">
        <v>133</v>
      </c>
      <c r="J1952" t="s">
        <v>138</v>
      </c>
      <c r="K1952" t="s">
        <v>68</v>
      </c>
      <c r="L1952" t="s">
        <v>107</v>
      </c>
    </row>
    <row r="1953" spans="1:12" x14ac:dyDescent="0.35">
      <c r="A1953" t="s">
        <v>241</v>
      </c>
      <c r="B1953" t="s">
        <v>279</v>
      </c>
      <c r="C1953">
        <v>11023</v>
      </c>
      <c r="D1953" t="s">
        <v>1116</v>
      </c>
      <c r="E1953" t="s">
        <v>114</v>
      </c>
      <c r="F1953" t="s">
        <v>151</v>
      </c>
      <c r="G1953" t="s">
        <v>79</v>
      </c>
      <c r="H1953" t="s">
        <v>73</v>
      </c>
      <c r="I1953" t="s">
        <v>78</v>
      </c>
      <c r="J1953" t="s">
        <v>72</v>
      </c>
      <c r="K1953" t="s">
        <v>79</v>
      </c>
      <c r="L1953" t="s">
        <v>107</v>
      </c>
    </row>
    <row r="1954" spans="1:12" x14ac:dyDescent="0.35">
      <c r="A1954" t="s">
        <v>241</v>
      </c>
      <c r="B1954" t="s">
        <v>285</v>
      </c>
      <c r="C1954">
        <v>1346</v>
      </c>
      <c r="D1954" t="s">
        <v>1117</v>
      </c>
      <c r="E1954" t="s">
        <v>70</v>
      </c>
      <c r="F1954" t="s">
        <v>142</v>
      </c>
      <c r="G1954" t="s">
        <v>150</v>
      </c>
      <c r="H1954" t="s">
        <v>68</v>
      </c>
      <c r="I1954" t="s">
        <v>102</v>
      </c>
      <c r="J1954" t="s">
        <v>173</v>
      </c>
      <c r="K1954" t="s">
        <v>106</v>
      </c>
      <c r="L1954" t="s">
        <v>79</v>
      </c>
    </row>
    <row r="1956" spans="1:12" x14ac:dyDescent="0.35">
      <c r="A1956" t="s">
        <v>1118</v>
      </c>
    </row>
    <row r="1957" spans="1:12" x14ac:dyDescent="0.35">
      <c r="A1957" t="s">
        <v>14</v>
      </c>
      <c r="B1957" t="s">
        <v>461</v>
      </c>
      <c r="C1957" t="s">
        <v>2</v>
      </c>
      <c r="D1957" t="s">
        <v>1095</v>
      </c>
      <c r="E1957" t="s">
        <v>1096</v>
      </c>
      <c r="F1957" t="s">
        <v>1097</v>
      </c>
      <c r="G1957" t="s">
        <v>1098</v>
      </c>
      <c r="H1957" t="s">
        <v>1099</v>
      </c>
      <c r="I1957" t="s">
        <v>1100</v>
      </c>
      <c r="J1957" t="s">
        <v>609</v>
      </c>
      <c r="K1957" t="s">
        <v>49</v>
      </c>
      <c r="L1957" t="s">
        <v>50</v>
      </c>
    </row>
    <row r="1958" spans="1:12" x14ac:dyDescent="0.35">
      <c r="A1958" t="s">
        <v>3</v>
      </c>
      <c r="B1958" t="s">
        <v>462</v>
      </c>
      <c r="C1958">
        <v>1093</v>
      </c>
      <c r="D1958" t="s">
        <v>1119</v>
      </c>
      <c r="E1958" t="s">
        <v>62</v>
      </c>
      <c r="F1958" t="s">
        <v>138</v>
      </c>
      <c r="G1958" t="s">
        <v>107</v>
      </c>
      <c r="H1958" t="s">
        <v>76</v>
      </c>
      <c r="I1958" t="s">
        <v>107</v>
      </c>
      <c r="J1958" t="s">
        <v>81</v>
      </c>
      <c r="K1958" t="s">
        <v>79</v>
      </c>
      <c r="L1958" t="s">
        <v>76</v>
      </c>
    </row>
    <row r="1959" spans="1:12" x14ac:dyDescent="0.35">
      <c r="A1959" t="s">
        <v>3</v>
      </c>
      <c r="B1959" t="s">
        <v>464</v>
      </c>
      <c r="C1959">
        <v>935</v>
      </c>
      <c r="D1959" t="s">
        <v>1120</v>
      </c>
      <c r="E1959" t="s">
        <v>126</v>
      </c>
      <c r="F1959" t="s">
        <v>63</v>
      </c>
      <c r="G1959" t="s">
        <v>73</v>
      </c>
      <c r="H1959" t="s">
        <v>76</v>
      </c>
      <c r="I1959" t="s">
        <v>73</v>
      </c>
      <c r="J1959" t="s">
        <v>81</v>
      </c>
      <c r="K1959" t="s">
        <v>94</v>
      </c>
      <c r="L1959" t="s">
        <v>107</v>
      </c>
    </row>
    <row r="1960" spans="1:12" x14ac:dyDescent="0.35">
      <c r="A1960" t="s">
        <v>3</v>
      </c>
      <c r="B1960" t="s">
        <v>468</v>
      </c>
      <c r="C1960">
        <v>1</v>
      </c>
      <c r="D1960" t="s">
        <v>395</v>
      </c>
      <c r="E1960" t="s">
        <v>76</v>
      </c>
      <c r="F1960" t="s">
        <v>76</v>
      </c>
      <c r="G1960" t="s">
        <v>76</v>
      </c>
      <c r="H1960" t="s">
        <v>76</v>
      </c>
      <c r="I1960" t="s">
        <v>76</v>
      </c>
      <c r="J1960" t="s">
        <v>76</v>
      </c>
      <c r="K1960" t="s">
        <v>76</v>
      </c>
      <c r="L1960" t="s">
        <v>76</v>
      </c>
    </row>
    <row r="1961" spans="1:12" x14ac:dyDescent="0.35">
      <c r="A1961" t="s">
        <v>4</v>
      </c>
      <c r="B1961" t="s">
        <v>462</v>
      </c>
      <c r="C1961">
        <v>1694</v>
      </c>
      <c r="D1961" t="s">
        <v>1121</v>
      </c>
      <c r="E1961" t="s">
        <v>355</v>
      </c>
      <c r="F1961" t="s">
        <v>94</v>
      </c>
      <c r="G1961" t="s">
        <v>105</v>
      </c>
      <c r="H1961" t="s">
        <v>105</v>
      </c>
      <c r="I1961" t="s">
        <v>53</v>
      </c>
      <c r="J1961" t="s">
        <v>133</v>
      </c>
      <c r="K1961" t="s">
        <v>107</v>
      </c>
      <c r="L1961" t="s">
        <v>77</v>
      </c>
    </row>
    <row r="1962" spans="1:12" x14ac:dyDescent="0.35">
      <c r="A1962" t="s">
        <v>4</v>
      </c>
      <c r="B1962" t="s">
        <v>464</v>
      </c>
      <c r="C1962">
        <v>1582</v>
      </c>
      <c r="D1962" t="s">
        <v>1122</v>
      </c>
      <c r="E1962" t="s">
        <v>113</v>
      </c>
      <c r="F1962" t="s">
        <v>244</v>
      </c>
      <c r="G1962" t="s">
        <v>78</v>
      </c>
      <c r="H1962" t="s">
        <v>73</v>
      </c>
      <c r="I1962" t="s">
        <v>149</v>
      </c>
      <c r="J1962" t="s">
        <v>122</v>
      </c>
      <c r="K1962" t="s">
        <v>150</v>
      </c>
      <c r="L1962" t="s">
        <v>76</v>
      </c>
    </row>
    <row r="1963" spans="1:12" x14ac:dyDescent="0.35">
      <c r="A1963" t="s">
        <v>5</v>
      </c>
      <c r="B1963" t="s">
        <v>462</v>
      </c>
      <c r="C1963">
        <v>1659</v>
      </c>
      <c r="D1963" t="s">
        <v>868</v>
      </c>
      <c r="E1963" t="s">
        <v>86</v>
      </c>
      <c r="F1963" t="s">
        <v>105</v>
      </c>
      <c r="G1963" t="s">
        <v>76</v>
      </c>
      <c r="H1963" t="s">
        <v>76</v>
      </c>
      <c r="I1963" t="s">
        <v>55</v>
      </c>
      <c r="J1963" t="s">
        <v>71</v>
      </c>
      <c r="K1963" t="s">
        <v>76</v>
      </c>
      <c r="L1963" t="s">
        <v>76</v>
      </c>
    </row>
    <row r="1964" spans="1:12" x14ac:dyDescent="0.35">
      <c r="A1964" t="s">
        <v>5</v>
      </c>
      <c r="B1964" t="s">
        <v>464</v>
      </c>
      <c r="C1964">
        <v>1807</v>
      </c>
      <c r="D1964" t="s">
        <v>1116</v>
      </c>
      <c r="E1964" t="s">
        <v>249</v>
      </c>
      <c r="F1964" t="s">
        <v>63</v>
      </c>
      <c r="G1964" t="s">
        <v>68</v>
      </c>
      <c r="H1964" t="s">
        <v>107</v>
      </c>
      <c r="I1964" t="s">
        <v>68</v>
      </c>
      <c r="J1964" t="s">
        <v>55</v>
      </c>
      <c r="K1964" t="s">
        <v>106</v>
      </c>
      <c r="L1964" t="s">
        <v>79</v>
      </c>
    </row>
    <row r="1965" spans="1:12" x14ac:dyDescent="0.35">
      <c r="A1965" t="s">
        <v>6</v>
      </c>
      <c r="B1965" t="s">
        <v>462</v>
      </c>
      <c r="C1965">
        <v>906</v>
      </c>
      <c r="D1965" t="s">
        <v>904</v>
      </c>
      <c r="E1965" t="s">
        <v>102</v>
      </c>
      <c r="F1965" t="s">
        <v>74</v>
      </c>
      <c r="G1965" t="s">
        <v>72</v>
      </c>
      <c r="H1965" t="s">
        <v>68</v>
      </c>
      <c r="I1965" t="s">
        <v>94</v>
      </c>
      <c r="J1965" t="s">
        <v>72</v>
      </c>
      <c r="K1965" t="s">
        <v>71</v>
      </c>
      <c r="L1965" t="s">
        <v>73</v>
      </c>
    </row>
    <row r="1966" spans="1:12" x14ac:dyDescent="0.35">
      <c r="A1966" t="s">
        <v>6</v>
      </c>
      <c r="B1966" t="s">
        <v>464</v>
      </c>
      <c r="C1966">
        <v>526</v>
      </c>
      <c r="D1966" t="s">
        <v>837</v>
      </c>
      <c r="E1966" t="s">
        <v>208</v>
      </c>
      <c r="F1966" t="s">
        <v>93</v>
      </c>
      <c r="G1966" t="s">
        <v>76</v>
      </c>
      <c r="H1966" t="s">
        <v>150</v>
      </c>
      <c r="I1966" t="s">
        <v>194</v>
      </c>
      <c r="J1966" t="s">
        <v>57</v>
      </c>
      <c r="K1966" t="s">
        <v>93</v>
      </c>
      <c r="L1966" t="s">
        <v>76</v>
      </c>
    </row>
    <row r="1967" spans="1:12" x14ac:dyDescent="0.35">
      <c r="A1967" t="s">
        <v>7</v>
      </c>
      <c r="B1967" t="s">
        <v>462</v>
      </c>
      <c r="C1967">
        <v>1914</v>
      </c>
      <c r="D1967" t="s">
        <v>892</v>
      </c>
      <c r="E1967" t="s">
        <v>99</v>
      </c>
      <c r="F1967" t="s">
        <v>179</v>
      </c>
      <c r="G1967" t="s">
        <v>75</v>
      </c>
      <c r="H1967" t="s">
        <v>76</v>
      </c>
      <c r="I1967" t="s">
        <v>107</v>
      </c>
      <c r="J1967" t="s">
        <v>150</v>
      </c>
      <c r="K1967" t="s">
        <v>106</v>
      </c>
      <c r="L1967" t="s">
        <v>76</v>
      </c>
    </row>
    <row r="1968" spans="1:12" x14ac:dyDescent="0.35">
      <c r="A1968" t="s">
        <v>7</v>
      </c>
      <c r="B1968" t="s">
        <v>464</v>
      </c>
      <c r="C1968">
        <v>1331</v>
      </c>
      <c r="D1968" t="s">
        <v>415</v>
      </c>
      <c r="E1968" t="s">
        <v>135</v>
      </c>
      <c r="F1968" t="s">
        <v>179</v>
      </c>
      <c r="G1968" t="s">
        <v>79</v>
      </c>
      <c r="H1968" t="s">
        <v>76</v>
      </c>
      <c r="I1968" t="s">
        <v>107</v>
      </c>
      <c r="J1968" t="s">
        <v>142</v>
      </c>
      <c r="K1968" t="s">
        <v>77</v>
      </c>
      <c r="L1968" t="s">
        <v>76</v>
      </c>
    </row>
    <row r="1969" spans="1:12" x14ac:dyDescent="0.35">
      <c r="A1969" t="s">
        <v>7</v>
      </c>
      <c r="B1969" t="s">
        <v>468</v>
      </c>
      <c r="C1969">
        <v>1</v>
      </c>
      <c r="D1969" t="s">
        <v>395</v>
      </c>
      <c r="E1969" t="s">
        <v>76</v>
      </c>
      <c r="F1969" t="s">
        <v>76</v>
      </c>
      <c r="G1969" t="s">
        <v>76</v>
      </c>
      <c r="H1969" t="s">
        <v>76</v>
      </c>
      <c r="I1969" t="s">
        <v>76</v>
      </c>
      <c r="J1969" t="s">
        <v>76</v>
      </c>
      <c r="K1969" t="s">
        <v>76</v>
      </c>
      <c r="L1969" t="s">
        <v>76</v>
      </c>
    </row>
    <row r="1970" spans="1:12" x14ac:dyDescent="0.35">
      <c r="A1970" t="s">
        <v>241</v>
      </c>
      <c r="B1970" t="s">
        <v>462</v>
      </c>
      <c r="C1970">
        <v>7266</v>
      </c>
      <c r="D1970" t="s">
        <v>892</v>
      </c>
      <c r="E1970" t="s">
        <v>121</v>
      </c>
      <c r="F1970" t="s">
        <v>93</v>
      </c>
      <c r="G1970" t="s">
        <v>150</v>
      </c>
      <c r="H1970" t="s">
        <v>106</v>
      </c>
      <c r="I1970" t="s">
        <v>142</v>
      </c>
      <c r="J1970" t="s">
        <v>81</v>
      </c>
      <c r="K1970" t="s">
        <v>106</v>
      </c>
      <c r="L1970" t="s">
        <v>107</v>
      </c>
    </row>
    <row r="1971" spans="1:12" x14ac:dyDescent="0.35">
      <c r="A1971" t="s">
        <v>241</v>
      </c>
      <c r="B1971" t="s">
        <v>464</v>
      </c>
      <c r="C1971">
        <v>6181</v>
      </c>
      <c r="D1971" t="s">
        <v>1123</v>
      </c>
      <c r="E1971" t="s">
        <v>290</v>
      </c>
      <c r="F1971" t="s">
        <v>104</v>
      </c>
      <c r="G1971" t="s">
        <v>68</v>
      </c>
      <c r="H1971" t="s">
        <v>107</v>
      </c>
      <c r="I1971" t="s">
        <v>138</v>
      </c>
      <c r="J1971" t="s">
        <v>74</v>
      </c>
      <c r="K1971" t="s">
        <v>71</v>
      </c>
      <c r="L1971" t="s">
        <v>107</v>
      </c>
    </row>
    <row r="1972" spans="1:12" x14ac:dyDescent="0.35">
      <c r="A1972" t="s">
        <v>241</v>
      </c>
      <c r="B1972" t="s">
        <v>468</v>
      </c>
      <c r="C1972">
        <v>2</v>
      </c>
      <c r="D1972" t="s">
        <v>395</v>
      </c>
      <c r="E1972" t="s">
        <v>76</v>
      </c>
      <c r="F1972" t="s">
        <v>76</v>
      </c>
      <c r="G1972" t="s">
        <v>76</v>
      </c>
      <c r="H1972" t="s">
        <v>76</v>
      </c>
      <c r="I1972" t="s">
        <v>76</v>
      </c>
      <c r="J1972" t="s">
        <v>76</v>
      </c>
      <c r="K1972" t="s">
        <v>76</v>
      </c>
      <c r="L1972" t="s">
        <v>76</v>
      </c>
    </row>
    <row r="1974" spans="1:12" x14ac:dyDescent="0.35">
      <c r="A1974" t="s">
        <v>1124</v>
      </c>
    </row>
    <row r="1975" spans="1:12" x14ac:dyDescent="0.35">
      <c r="A1975" t="s">
        <v>14</v>
      </c>
      <c r="B1975" t="s">
        <v>487</v>
      </c>
      <c r="C1975" t="s">
        <v>2</v>
      </c>
      <c r="D1975" t="s">
        <v>1095</v>
      </c>
      <c r="E1975" t="s">
        <v>1096</v>
      </c>
      <c r="F1975" t="s">
        <v>1097</v>
      </c>
      <c r="G1975" t="s">
        <v>1098</v>
      </c>
      <c r="H1975" t="s">
        <v>1099</v>
      </c>
      <c r="I1975" t="s">
        <v>1100</v>
      </c>
      <c r="J1975" t="s">
        <v>609</v>
      </c>
      <c r="K1975" t="s">
        <v>49</v>
      </c>
      <c r="L1975" t="s">
        <v>50</v>
      </c>
    </row>
    <row r="1976" spans="1:12" x14ac:dyDescent="0.35">
      <c r="A1976" t="s">
        <v>3</v>
      </c>
      <c r="B1976" t="s">
        <v>488</v>
      </c>
      <c r="C1976">
        <v>1119</v>
      </c>
      <c r="D1976" t="s">
        <v>1003</v>
      </c>
      <c r="E1976" t="s">
        <v>177</v>
      </c>
      <c r="F1976" t="s">
        <v>63</v>
      </c>
      <c r="G1976" t="s">
        <v>73</v>
      </c>
      <c r="H1976" t="s">
        <v>76</v>
      </c>
      <c r="I1976" t="s">
        <v>73</v>
      </c>
      <c r="J1976" t="s">
        <v>63</v>
      </c>
      <c r="K1976" t="s">
        <v>75</v>
      </c>
      <c r="L1976" t="s">
        <v>76</v>
      </c>
    </row>
    <row r="1977" spans="1:12" x14ac:dyDescent="0.35">
      <c r="A1977" t="s">
        <v>3</v>
      </c>
      <c r="B1977" t="s">
        <v>491</v>
      </c>
      <c r="C1977">
        <v>910</v>
      </c>
      <c r="D1977" t="s">
        <v>1125</v>
      </c>
      <c r="E1977" t="s">
        <v>240</v>
      </c>
      <c r="F1977" t="s">
        <v>105</v>
      </c>
      <c r="G1977" t="s">
        <v>73</v>
      </c>
      <c r="H1977" t="s">
        <v>76</v>
      </c>
      <c r="I1977" t="s">
        <v>107</v>
      </c>
      <c r="J1977" t="s">
        <v>78</v>
      </c>
      <c r="K1977" t="s">
        <v>79</v>
      </c>
      <c r="L1977" t="s">
        <v>107</v>
      </c>
    </row>
    <row r="1978" spans="1:12" x14ac:dyDescent="0.35">
      <c r="A1978" t="s">
        <v>4</v>
      </c>
      <c r="B1978" t="s">
        <v>488</v>
      </c>
      <c r="C1978">
        <v>1945</v>
      </c>
      <c r="D1978" t="s">
        <v>791</v>
      </c>
      <c r="E1978" t="s">
        <v>132</v>
      </c>
      <c r="F1978" t="s">
        <v>86</v>
      </c>
      <c r="G1978" t="s">
        <v>94</v>
      </c>
      <c r="H1978" t="s">
        <v>150</v>
      </c>
      <c r="I1978" t="s">
        <v>188</v>
      </c>
      <c r="J1978" t="s">
        <v>198</v>
      </c>
      <c r="K1978" t="s">
        <v>68</v>
      </c>
      <c r="L1978" t="s">
        <v>73</v>
      </c>
    </row>
    <row r="1979" spans="1:12" x14ac:dyDescent="0.35">
      <c r="A1979" t="s">
        <v>4</v>
      </c>
      <c r="B1979" t="s">
        <v>491</v>
      </c>
      <c r="C1979">
        <v>1331</v>
      </c>
      <c r="D1979" t="s">
        <v>1115</v>
      </c>
      <c r="E1979" t="s">
        <v>305</v>
      </c>
      <c r="F1979" t="s">
        <v>72</v>
      </c>
      <c r="G1979" t="s">
        <v>81</v>
      </c>
      <c r="H1979" t="s">
        <v>150</v>
      </c>
      <c r="I1979" t="s">
        <v>151</v>
      </c>
      <c r="J1979" t="s">
        <v>198</v>
      </c>
      <c r="K1979" t="s">
        <v>107</v>
      </c>
      <c r="L1979" t="s">
        <v>73</v>
      </c>
    </row>
    <row r="1980" spans="1:12" x14ac:dyDescent="0.35">
      <c r="A1980" t="s">
        <v>5</v>
      </c>
      <c r="B1980" t="s">
        <v>488</v>
      </c>
      <c r="C1980">
        <v>2083</v>
      </c>
      <c r="D1980" t="s">
        <v>405</v>
      </c>
      <c r="E1980" t="s">
        <v>121</v>
      </c>
      <c r="F1980" t="s">
        <v>81</v>
      </c>
      <c r="G1980" t="s">
        <v>77</v>
      </c>
      <c r="H1980" t="s">
        <v>107</v>
      </c>
      <c r="I1980" t="s">
        <v>63</v>
      </c>
      <c r="J1980" t="s">
        <v>63</v>
      </c>
      <c r="K1980" t="s">
        <v>73</v>
      </c>
      <c r="L1980" t="s">
        <v>77</v>
      </c>
    </row>
    <row r="1981" spans="1:12" x14ac:dyDescent="0.35">
      <c r="A1981" t="s">
        <v>5</v>
      </c>
      <c r="B1981" t="s">
        <v>491</v>
      </c>
      <c r="C1981">
        <v>1383</v>
      </c>
      <c r="D1981" t="s">
        <v>917</v>
      </c>
      <c r="E1981" t="s">
        <v>102</v>
      </c>
      <c r="F1981" t="s">
        <v>138</v>
      </c>
      <c r="G1981" t="s">
        <v>107</v>
      </c>
      <c r="H1981" t="s">
        <v>76</v>
      </c>
      <c r="I1981" t="s">
        <v>75</v>
      </c>
      <c r="J1981" t="s">
        <v>150</v>
      </c>
      <c r="K1981" t="s">
        <v>76</v>
      </c>
      <c r="L1981" t="s">
        <v>76</v>
      </c>
    </row>
    <row r="1982" spans="1:12" x14ac:dyDescent="0.35">
      <c r="A1982" t="s">
        <v>6</v>
      </c>
      <c r="B1982" t="s">
        <v>488</v>
      </c>
      <c r="C1982">
        <v>805</v>
      </c>
      <c r="D1982" t="s">
        <v>733</v>
      </c>
      <c r="E1982" t="s">
        <v>188</v>
      </c>
      <c r="F1982" t="s">
        <v>108</v>
      </c>
      <c r="G1982" t="s">
        <v>150</v>
      </c>
      <c r="H1982" t="s">
        <v>71</v>
      </c>
      <c r="I1982" t="s">
        <v>104</v>
      </c>
      <c r="J1982" t="s">
        <v>173</v>
      </c>
      <c r="K1982" t="s">
        <v>105</v>
      </c>
      <c r="L1982" t="s">
        <v>76</v>
      </c>
    </row>
    <row r="1983" spans="1:12" x14ac:dyDescent="0.35">
      <c r="A1983" t="s">
        <v>6</v>
      </c>
      <c r="B1983" t="s">
        <v>491</v>
      </c>
      <c r="C1983">
        <v>627</v>
      </c>
      <c r="D1983" t="s">
        <v>1000</v>
      </c>
      <c r="E1983" t="s">
        <v>84</v>
      </c>
      <c r="F1983" t="s">
        <v>105</v>
      </c>
      <c r="G1983" t="s">
        <v>138</v>
      </c>
      <c r="H1983" t="s">
        <v>68</v>
      </c>
      <c r="I1983" t="s">
        <v>94</v>
      </c>
      <c r="J1983" t="s">
        <v>105</v>
      </c>
      <c r="K1983" t="s">
        <v>105</v>
      </c>
      <c r="L1983" t="s">
        <v>106</v>
      </c>
    </row>
    <row r="1984" spans="1:12" x14ac:dyDescent="0.35">
      <c r="A1984" t="s">
        <v>7</v>
      </c>
      <c r="B1984" t="s">
        <v>488</v>
      </c>
      <c r="C1984">
        <v>1724</v>
      </c>
      <c r="D1984" t="s">
        <v>901</v>
      </c>
      <c r="E1984" t="s">
        <v>114</v>
      </c>
      <c r="F1984" t="s">
        <v>96</v>
      </c>
      <c r="G1984" t="s">
        <v>106</v>
      </c>
      <c r="H1984" t="s">
        <v>76</v>
      </c>
      <c r="I1984" t="s">
        <v>107</v>
      </c>
      <c r="J1984" t="s">
        <v>138</v>
      </c>
      <c r="K1984" t="s">
        <v>106</v>
      </c>
      <c r="L1984" t="s">
        <v>76</v>
      </c>
    </row>
    <row r="1985" spans="1:12" x14ac:dyDescent="0.35">
      <c r="A1985" t="s">
        <v>7</v>
      </c>
      <c r="B1985" t="s">
        <v>491</v>
      </c>
      <c r="C1985">
        <v>1522</v>
      </c>
      <c r="D1985" t="s">
        <v>891</v>
      </c>
      <c r="E1985" t="s">
        <v>58</v>
      </c>
      <c r="F1985" t="s">
        <v>149</v>
      </c>
      <c r="G1985" t="s">
        <v>105</v>
      </c>
      <c r="H1985" t="s">
        <v>76</v>
      </c>
      <c r="I1985" t="s">
        <v>76</v>
      </c>
      <c r="J1985" t="s">
        <v>72</v>
      </c>
      <c r="K1985" t="s">
        <v>106</v>
      </c>
      <c r="L1985" t="s">
        <v>76</v>
      </c>
    </row>
    <row r="1986" spans="1:12" x14ac:dyDescent="0.35">
      <c r="A1986" t="s">
        <v>241</v>
      </c>
      <c r="B1986" t="s">
        <v>488</v>
      </c>
      <c r="C1986">
        <v>7676</v>
      </c>
      <c r="D1986" t="s">
        <v>878</v>
      </c>
      <c r="E1986" t="s">
        <v>249</v>
      </c>
      <c r="F1986" t="s">
        <v>130</v>
      </c>
      <c r="G1986" t="s">
        <v>79</v>
      </c>
      <c r="H1986" t="s">
        <v>106</v>
      </c>
      <c r="I1986" t="s">
        <v>130</v>
      </c>
      <c r="J1986" t="s">
        <v>186</v>
      </c>
      <c r="K1986" t="s">
        <v>79</v>
      </c>
      <c r="L1986" t="s">
        <v>73</v>
      </c>
    </row>
    <row r="1987" spans="1:12" x14ac:dyDescent="0.35">
      <c r="A1987" t="s">
        <v>241</v>
      </c>
      <c r="B1987" t="s">
        <v>491</v>
      </c>
      <c r="C1987">
        <v>5773</v>
      </c>
      <c r="D1987" t="s">
        <v>1126</v>
      </c>
      <c r="E1987" t="s">
        <v>442</v>
      </c>
      <c r="F1987" t="s">
        <v>55</v>
      </c>
      <c r="G1987" t="s">
        <v>75</v>
      </c>
      <c r="H1987" t="s">
        <v>73</v>
      </c>
      <c r="I1987" t="s">
        <v>150</v>
      </c>
      <c r="J1987" t="s">
        <v>72</v>
      </c>
      <c r="K1987" t="s">
        <v>77</v>
      </c>
      <c r="L1987" t="s">
        <v>107</v>
      </c>
    </row>
    <row r="1989" spans="1:12" x14ac:dyDescent="0.35">
      <c r="A1989" t="s">
        <v>1127</v>
      </c>
    </row>
    <row r="1990" spans="1:12" x14ac:dyDescent="0.35">
      <c r="A1990" t="s">
        <v>14</v>
      </c>
      <c r="B1990" t="s">
        <v>565</v>
      </c>
      <c r="C1990" t="s">
        <v>2</v>
      </c>
      <c r="D1990" t="s">
        <v>1095</v>
      </c>
      <c r="E1990" t="s">
        <v>1096</v>
      </c>
      <c r="F1990" t="s">
        <v>1097</v>
      </c>
      <c r="G1990" t="s">
        <v>1098</v>
      </c>
      <c r="H1990" t="s">
        <v>1099</v>
      </c>
      <c r="I1990" t="s">
        <v>1100</v>
      </c>
      <c r="J1990" t="s">
        <v>609</v>
      </c>
      <c r="K1990" t="s">
        <v>49</v>
      </c>
      <c r="L1990" t="s">
        <v>50</v>
      </c>
    </row>
    <row r="1991" spans="1:12" x14ac:dyDescent="0.35">
      <c r="A1991" t="s">
        <v>3</v>
      </c>
      <c r="B1991" t="s">
        <v>566</v>
      </c>
      <c r="C1991">
        <v>153</v>
      </c>
      <c r="D1991" t="s">
        <v>1128</v>
      </c>
      <c r="E1991" t="s">
        <v>157</v>
      </c>
      <c r="F1991" t="s">
        <v>86</v>
      </c>
      <c r="G1991" t="s">
        <v>68</v>
      </c>
      <c r="H1991" t="s">
        <v>76</v>
      </c>
      <c r="I1991" t="s">
        <v>76</v>
      </c>
      <c r="J1991" t="s">
        <v>150</v>
      </c>
      <c r="K1991" t="s">
        <v>105</v>
      </c>
      <c r="L1991" t="s">
        <v>76</v>
      </c>
    </row>
    <row r="1992" spans="1:12" x14ac:dyDescent="0.35">
      <c r="A1992" t="s">
        <v>3</v>
      </c>
      <c r="B1992" t="s">
        <v>569</v>
      </c>
      <c r="C1992">
        <v>934</v>
      </c>
      <c r="D1992" t="s">
        <v>1129</v>
      </c>
      <c r="E1992" t="s">
        <v>112</v>
      </c>
      <c r="F1992" t="s">
        <v>72</v>
      </c>
      <c r="G1992" t="s">
        <v>107</v>
      </c>
      <c r="H1992" t="s">
        <v>76</v>
      </c>
      <c r="I1992" t="s">
        <v>73</v>
      </c>
      <c r="J1992" t="s">
        <v>63</v>
      </c>
      <c r="K1992" t="s">
        <v>75</v>
      </c>
      <c r="L1992" t="s">
        <v>76</v>
      </c>
    </row>
    <row r="1993" spans="1:12" x14ac:dyDescent="0.35">
      <c r="A1993" t="s">
        <v>3</v>
      </c>
      <c r="B1993" t="s">
        <v>570</v>
      </c>
      <c r="C1993">
        <v>32</v>
      </c>
      <c r="D1993" t="s">
        <v>1130</v>
      </c>
      <c r="E1993" t="s">
        <v>94</v>
      </c>
      <c r="F1993" t="s">
        <v>76</v>
      </c>
      <c r="G1993" t="s">
        <v>76</v>
      </c>
      <c r="H1993" t="s">
        <v>76</v>
      </c>
      <c r="I1993" t="s">
        <v>76</v>
      </c>
      <c r="J1993" t="s">
        <v>102</v>
      </c>
      <c r="K1993" t="s">
        <v>76</v>
      </c>
      <c r="L1993" t="s">
        <v>76</v>
      </c>
    </row>
    <row r="1994" spans="1:12" x14ac:dyDescent="0.35">
      <c r="A1994" t="s">
        <v>3</v>
      </c>
      <c r="B1994" t="s">
        <v>571</v>
      </c>
      <c r="C1994">
        <v>111</v>
      </c>
      <c r="D1994" t="s">
        <v>914</v>
      </c>
      <c r="E1994" t="s">
        <v>97</v>
      </c>
      <c r="F1994" t="s">
        <v>76</v>
      </c>
      <c r="G1994" t="s">
        <v>76</v>
      </c>
      <c r="H1994" t="s">
        <v>76</v>
      </c>
      <c r="I1994" t="s">
        <v>76</v>
      </c>
      <c r="J1994" t="s">
        <v>79</v>
      </c>
      <c r="K1994" t="s">
        <v>81</v>
      </c>
      <c r="L1994" t="s">
        <v>76</v>
      </c>
    </row>
    <row r="1995" spans="1:12" x14ac:dyDescent="0.35">
      <c r="A1995" t="s">
        <v>3</v>
      </c>
      <c r="B1995" t="s">
        <v>572</v>
      </c>
      <c r="C1995">
        <v>767</v>
      </c>
      <c r="D1995" t="s">
        <v>1131</v>
      </c>
      <c r="E1995" t="s">
        <v>176</v>
      </c>
      <c r="F1995" t="s">
        <v>72</v>
      </c>
      <c r="G1995" t="s">
        <v>76</v>
      </c>
      <c r="H1995" t="s">
        <v>76</v>
      </c>
      <c r="I1995" t="s">
        <v>107</v>
      </c>
      <c r="J1995" t="s">
        <v>138</v>
      </c>
      <c r="K1995" t="s">
        <v>77</v>
      </c>
      <c r="L1995" t="s">
        <v>107</v>
      </c>
    </row>
    <row r="1996" spans="1:12" x14ac:dyDescent="0.35">
      <c r="A1996" t="s">
        <v>3</v>
      </c>
      <c r="B1996" t="s">
        <v>573</v>
      </c>
      <c r="C1996">
        <v>32</v>
      </c>
      <c r="D1996" t="s">
        <v>1132</v>
      </c>
      <c r="E1996" t="s">
        <v>76</v>
      </c>
      <c r="F1996" t="s">
        <v>76</v>
      </c>
      <c r="G1996" t="s">
        <v>74</v>
      </c>
      <c r="H1996" t="s">
        <v>76</v>
      </c>
      <c r="I1996" t="s">
        <v>76</v>
      </c>
      <c r="J1996" t="s">
        <v>76</v>
      </c>
      <c r="K1996" t="s">
        <v>76</v>
      </c>
      <c r="L1996" t="s">
        <v>76</v>
      </c>
    </row>
    <row r="1997" spans="1:12" x14ac:dyDescent="0.35">
      <c r="A1997" t="s">
        <v>4</v>
      </c>
      <c r="B1997" t="s">
        <v>566</v>
      </c>
      <c r="C1997">
        <v>213</v>
      </c>
      <c r="D1997" t="s">
        <v>999</v>
      </c>
      <c r="E1997" t="s">
        <v>162</v>
      </c>
      <c r="F1997" t="s">
        <v>107</v>
      </c>
      <c r="G1997" t="s">
        <v>161</v>
      </c>
      <c r="H1997" t="s">
        <v>76</v>
      </c>
      <c r="I1997" t="s">
        <v>209</v>
      </c>
      <c r="J1997" t="s">
        <v>179</v>
      </c>
      <c r="K1997" t="s">
        <v>107</v>
      </c>
      <c r="L1997" t="s">
        <v>76</v>
      </c>
    </row>
    <row r="1998" spans="1:12" x14ac:dyDescent="0.35">
      <c r="A1998" t="s">
        <v>4</v>
      </c>
      <c r="B1998" t="s">
        <v>569</v>
      </c>
      <c r="C1998">
        <v>1578</v>
      </c>
      <c r="D1998" t="s">
        <v>786</v>
      </c>
      <c r="E1998" t="s">
        <v>286</v>
      </c>
      <c r="F1998" t="s">
        <v>122</v>
      </c>
      <c r="G1998" t="s">
        <v>73</v>
      </c>
      <c r="H1998" t="s">
        <v>150</v>
      </c>
      <c r="I1998" t="s">
        <v>87</v>
      </c>
      <c r="J1998" t="s">
        <v>72</v>
      </c>
      <c r="K1998" t="s">
        <v>79</v>
      </c>
      <c r="L1998" t="s">
        <v>77</v>
      </c>
    </row>
    <row r="1999" spans="1:12" x14ac:dyDescent="0.35">
      <c r="A1999" t="s">
        <v>4</v>
      </c>
      <c r="B1999" t="s">
        <v>570</v>
      </c>
      <c r="C1999">
        <v>154</v>
      </c>
      <c r="D1999" t="s">
        <v>613</v>
      </c>
      <c r="E1999" t="s">
        <v>161</v>
      </c>
      <c r="F1999" t="s">
        <v>260</v>
      </c>
      <c r="G1999" t="s">
        <v>76</v>
      </c>
      <c r="H1999" t="s">
        <v>78</v>
      </c>
      <c r="I1999" t="s">
        <v>207</v>
      </c>
      <c r="J1999" t="s">
        <v>119</v>
      </c>
      <c r="K1999" t="s">
        <v>81</v>
      </c>
      <c r="L1999" t="s">
        <v>76</v>
      </c>
    </row>
    <row r="2000" spans="1:12" x14ac:dyDescent="0.35">
      <c r="A2000" t="s">
        <v>4</v>
      </c>
      <c r="B2000" t="s">
        <v>571</v>
      </c>
      <c r="C2000">
        <v>142</v>
      </c>
      <c r="D2000" t="s">
        <v>828</v>
      </c>
      <c r="E2000" t="s">
        <v>257</v>
      </c>
      <c r="F2000" t="s">
        <v>74</v>
      </c>
      <c r="G2000" t="s">
        <v>100</v>
      </c>
      <c r="H2000" t="s">
        <v>76</v>
      </c>
      <c r="I2000" t="s">
        <v>179</v>
      </c>
      <c r="J2000" t="s">
        <v>76</v>
      </c>
      <c r="K2000" t="s">
        <v>76</v>
      </c>
      <c r="L2000" t="s">
        <v>76</v>
      </c>
    </row>
    <row r="2001" spans="1:12" x14ac:dyDescent="0.35">
      <c r="A2001" t="s">
        <v>4</v>
      </c>
      <c r="B2001" t="s">
        <v>572</v>
      </c>
      <c r="C2001">
        <v>1065</v>
      </c>
      <c r="D2001" t="s">
        <v>869</v>
      </c>
      <c r="E2001" t="s">
        <v>355</v>
      </c>
      <c r="F2001" t="s">
        <v>63</v>
      </c>
      <c r="G2001" t="s">
        <v>71</v>
      </c>
      <c r="H2001" t="s">
        <v>106</v>
      </c>
      <c r="I2001" t="s">
        <v>138</v>
      </c>
      <c r="J2001" t="s">
        <v>105</v>
      </c>
      <c r="K2001" t="s">
        <v>73</v>
      </c>
      <c r="L2001" t="s">
        <v>76</v>
      </c>
    </row>
    <row r="2002" spans="1:12" x14ac:dyDescent="0.35">
      <c r="A2002" t="s">
        <v>4</v>
      </c>
      <c r="B2002" t="s">
        <v>573</v>
      </c>
      <c r="C2002">
        <v>124</v>
      </c>
      <c r="D2002" t="s">
        <v>734</v>
      </c>
      <c r="E2002" t="s">
        <v>355</v>
      </c>
      <c r="F2002" t="s">
        <v>68</v>
      </c>
      <c r="G2002" t="s">
        <v>86</v>
      </c>
      <c r="H2002" t="s">
        <v>86</v>
      </c>
      <c r="I2002" t="s">
        <v>119</v>
      </c>
      <c r="J2002" t="s">
        <v>278</v>
      </c>
      <c r="K2002" t="s">
        <v>76</v>
      </c>
      <c r="L2002" t="s">
        <v>94</v>
      </c>
    </row>
    <row r="2003" spans="1:12" x14ac:dyDescent="0.35">
      <c r="A2003" t="s">
        <v>5</v>
      </c>
      <c r="B2003" t="s">
        <v>566</v>
      </c>
      <c r="C2003">
        <v>89</v>
      </c>
      <c r="D2003" t="s">
        <v>1133</v>
      </c>
      <c r="E2003" t="s">
        <v>204</v>
      </c>
      <c r="F2003" t="s">
        <v>79</v>
      </c>
      <c r="G2003" t="s">
        <v>76</v>
      </c>
      <c r="H2003" t="s">
        <v>76</v>
      </c>
      <c r="I2003" t="s">
        <v>76</v>
      </c>
      <c r="J2003" t="s">
        <v>76</v>
      </c>
      <c r="K2003" t="s">
        <v>76</v>
      </c>
      <c r="L2003" t="s">
        <v>76</v>
      </c>
    </row>
    <row r="2004" spans="1:12" x14ac:dyDescent="0.35">
      <c r="A2004" t="s">
        <v>5</v>
      </c>
      <c r="B2004" t="s">
        <v>569</v>
      </c>
      <c r="C2004">
        <v>1595</v>
      </c>
      <c r="D2004" t="s">
        <v>1105</v>
      </c>
      <c r="E2004" t="s">
        <v>314</v>
      </c>
      <c r="F2004" t="s">
        <v>72</v>
      </c>
      <c r="G2004" t="s">
        <v>68</v>
      </c>
      <c r="H2004" t="s">
        <v>76</v>
      </c>
      <c r="I2004" t="s">
        <v>75</v>
      </c>
      <c r="J2004" t="s">
        <v>63</v>
      </c>
      <c r="K2004" t="s">
        <v>106</v>
      </c>
      <c r="L2004" t="s">
        <v>76</v>
      </c>
    </row>
    <row r="2005" spans="1:12" x14ac:dyDescent="0.35">
      <c r="A2005" t="s">
        <v>5</v>
      </c>
      <c r="B2005" t="s">
        <v>570</v>
      </c>
      <c r="C2005">
        <v>399</v>
      </c>
      <c r="D2005" t="s">
        <v>1128</v>
      </c>
      <c r="E2005" t="s">
        <v>142</v>
      </c>
      <c r="F2005" t="s">
        <v>81</v>
      </c>
      <c r="G2005" t="s">
        <v>76</v>
      </c>
      <c r="H2005" t="s">
        <v>107</v>
      </c>
      <c r="I2005" t="s">
        <v>96</v>
      </c>
      <c r="J2005" t="s">
        <v>93</v>
      </c>
      <c r="K2005" t="s">
        <v>76</v>
      </c>
      <c r="L2005" t="s">
        <v>72</v>
      </c>
    </row>
    <row r="2006" spans="1:12" x14ac:dyDescent="0.35">
      <c r="A2006" t="s">
        <v>5</v>
      </c>
      <c r="B2006" t="s">
        <v>571</v>
      </c>
      <c r="C2006">
        <v>46</v>
      </c>
      <c r="D2006" t="s">
        <v>998</v>
      </c>
      <c r="E2006" t="s">
        <v>105</v>
      </c>
      <c r="F2006" t="s">
        <v>100</v>
      </c>
      <c r="G2006" t="s">
        <v>76</v>
      </c>
      <c r="H2006" t="s">
        <v>76</v>
      </c>
      <c r="I2006" t="s">
        <v>76</v>
      </c>
      <c r="J2006" t="s">
        <v>76</v>
      </c>
      <c r="K2006" t="s">
        <v>76</v>
      </c>
      <c r="L2006" t="s">
        <v>76</v>
      </c>
    </row>
    <row r="2007" spans="1:12" x14ac:dyDescent="0.35">
      <c r="A2007" t="s">
        <v>5</v>
      </c>
      <c r="B2007" t="s">
        <v>572</v>
      </c>
      <c r="C2007">
        <v>1067</v>
      </c>
      <c r="D2007" t="s">
        <v>902</v>
      </c>
      <c r="E2007" t="s">
        <v>217</v>
      </c>
      <c r="F2007" t="s">
        <v>72</v>
      </c>
      <c r="G2007" t="s">
        <v>107</v>
      </c>
      <c r="H2007" t="s">
        <v>76</v>
      </c>
      <c r="I2007" t="s">
        <v>73</v>
      </c>
      <c r="J2007" t="s">
        <v>75</v>
      </c>
      <c r="K2007" t="s">
        <v>107</v>
      </c>
      <c r="L2007" t="s">
        <v>76</v>
      </c>
    </row>
    <row r="2008" spans="1:12" x14ac:dyDescent="0.35">
      <c r="A2008" t="s">
        <v>5</v>
      </c>
      <c r="B2008" t="s">
        <v>573</v>
      </c>
      <c r="C2008">
        <v>270</v>
      </c>
      <c r="D2008" t="s">
        <v>1134</v>
      </c>
      <c r="E2008" t="s">
        <v>122</v>
      </c>
      <c r="F2008" t="s">
        <v>71</v>
      </c>
      <c r="G2008" t="s">
        <v>76</v>
      </c>
      <c r="H2008" t="s">
        <v>76</v>
      </c>
      <c r="I2008" t="s">
        <v>149</v>
      </c>
      <c r="J2008" t="s">
        <v>77</v>
      </c>
      <c r="K2008" t="s">
        <v>76</v>
      </c>
      <c r="L2008" t="s">
        <v>107</v>
      </c>
    </row>
    <row r="2009" spans="1:12" x14ac:dyDescent="0.35">
      <c r="A2009" t="s">
        <v>6</v>
      </c>
      <c r="B2009" t="s">
        <v>566</v>
      </c>
      <c r="C2009">
        <v>71</v>
      </c>
      <c r="D2009" t="s">
        <v>984</v>
      </c>
      <c r="E2009" t="s">
        <v>99</v>
      </c>
      <c r="F2009" t="s">
        <v>81</v>
      </c>
      <c r="G2009" t="s">
        <v>93</v>
      </c>
      <c r="H2009" t="s">
        <v>93</v>
      </c>
      <c r="I2009" t="s">
        <v>96</v>
      </c>
      <c r="J2009" t="s">
        <v>151</v>
      </c>
      <c r="K2009" t="s">
        <v>76</v>
      </c>
      <c r="L2009" t="s">
        <v>76</v>
      </c>
    </row>
    <row r="2010" spans="1:12" x14ac:dyDescent="0.35">
      <c r="A2010" t="s">
        <v>6</v>
      </c>
      <c r="B2010" t="s">
        <v>569</v>
      </c>
      <c r="C2010">
        <v>642</v>
      </c>
      <c r="D2010" t="s">
        <v>870</v>
      </c>
      <c r="E2010" t="s">
        <v>307</v>
      </c>
      <c r="F2010" t="s">
        <v>86</v>
      </c>
      <c r="G2010" t="s">
        <v>106</v>
      </c>
      <c r="H2010" t="s">
        <v>68</v>
      </c>
      <c r="I2010" t="s">
        <v>173</v>
      </c>
      <c r="J2010" t="s">
        <v>179</v>
      </c>
      <c r="K2010" t="s">
        <v>63</v>
      </c>
      <c r="L2010" t="s">
        <v>76</v>
      </c>
    </row>
    <row r="2011" spans="1:12" x14ac:dyDescent="0.35">
      <c r="A2011" t="s">
        <v>6</v>
      </c>
      <c r="B2011" t="s">
        <v>570</v>
      </c>
      <c r="C2011">
        <v>92</v>
      </c>
      <c r="D2011" t="s">
        <v>1135</v>
      </c>
      <c r="E2011" t="s">
        <v>180</v>
      </c>
      <c r="F2011" t="s">
        <v>149</v>
      </c>
      <c r="G2011" t="s">
        <v>142</v>
      </c>
      <c r="H2011" t="s">
        <v>76</v>
      </c>
      <c r="I2011" t="s">
        <v>150</v>
      </c>
      <c r="J2011" t="s">
        <v>80</v>
      </c>
      <c r="K2011" t="s">
        <v>76</v>
      </c>
      <c r="L2011" t="s">
        <v>76</v>
      </c>
    </row>
    <row r="2012" spans="1:12" x14ac:dyDescent="0.35">
      <c r="A2012" t="s">
        <v>6</v>
      </c>
      <c r="B2012" t="s">
        <v>571</v>
      </c>
      <c r="C2012">
        <v>56</v>
      </c>
      <c r="D2012" t="s">
        <v>1136</v>
      </c>
      <c r="E2012" t="s">
        <v>108</v>
      </c>
      <c r="F2012" t="s">
        <v>76</v>
      </c>
      <c r="G2012" t="s">
        <v>103</v>
      </c>
      <c r="H2012" t="s">
        <v>76</v>
      </c>
      <c r="I2012" t="s">
        <v>138</v>
      </c>
      <c r="J2012" t="s">
        <v>198</v>
      </c>
      <c r="K2012" t="s">
        <v>76</v>
      </c>
      <c r="L2012" t="s">
        <v>130</v>
      </c>
    </row>
    <row r="2013" spans="1:12" x14ac:dyDescent="0.35">
      <c r="A2013" t="s">
        <v>6</v>
      </c>
      <c r="B2013" t="s">
        <v>572</v>
      </c>
      <c r="C2013">
        <v>500</v>
      </c>
      <c r="D2013" t="s">
        <v>1000</v>
      </c>
      <c r="E2013" t="s">
        <v>109</v>
      </c>
      <c r="F2013" t="s">
        <v>105</v>
      </c>
      <c r="G2013" t="s">
        <v>105</v>
      </c>
      <c r="H2013" t="s">
        <v>150</v>
      </c>
      <c r="I2013" t="s">
        <v>150</v>
      </c>
      <c r="J2013" t="s">
        <v>79</v>
      </c>
      <c r="K2013" t="s">
        <v>63</v>
      </c>
      <c r="L2013" t="s">
        <v>76</v>
      </c>
    </row>
    <row r="2014" spans="1:12" x14ac:dyDescent="0.35">
      <c r="A2014" t="s">
        <v>6</v>
      </c>
      <c r="B2014" t="s">
        <v>573</v>
      </c>
      <c r="C2014">
        <v>71</v>
      </c>
      <c r="D2014" t="s">
        <v>1137</v>
      </c>
      <c r="E2014" t="s">
        <v>108</v>
      </c>
      <c r="F2014" t="s">
        <v>186</v>
      </c>
      <c r="G2014" t="s">
        <v>76</v>
      </c>
      <c r="H2014" t="s">
        <v>76</v>
      </c>
      <c r="I2014" t="s">
        <v>186</v>
      </c>
      <c r="J2014" t="s">
        <v>65</v>
      </c>
      <c r="K2014" t="s">
        <v>107</v>
      </c>
      <c r="L2014" t="s">
        <v>76</v>
      </c>
    </row>
    <row r="2015" spans="1:12" x14ac:dyDescent="0.35">
      <c r="A2015" t="s">
        <v>7</v>
      </c>
      <c r="B2015" t="s">
        <v>566</v>
      </c>
      <c r="C2015">
        <v>129</v>
      </c>
      <c r="D2015" t="s">
        <v>1135</v>
      </c>
      <c r="E2015" t="s">
        <v>225</v>
      </c>
      <c r="F2015" t="s">
        <v>57</v>
      </c>
      <c r="G2015" t="s">
        <v>76</v>
      </c>
      <c r="H2015" t="s">
        <v>76</v>
      </c>
      <c r="I2015" t="s">
        <v>76</v>
      </c>
      <c r="J2015" t="s">
        <v>73</v>
      </c>
      <c r="K2015" t="s">
        <v>76</v>
      </c>
      <c r="L2015" t="s">
        <v>76</v>
      </c>
    </row>
    <row r="2016" spans="1:12" x14ac:dyDescent="0.35">
      <c r="A2016" t="s">
        <v>7</v>
      </c>
      <c r="B2016" t="s">
        <v>569</v>
      </c>
      <c r="C2016">
        <v>1489</v>
      </c>
      <c r="D2016" t="s">
        <v>865</v>
      </c>
      <c r="E2016" t="s">
        <v>132</v>
      </c>
      <c r="F2016" t="s">
        <v>175</v>
      </c>
      <c r="G2016" t="s">
        <v>77</v>
      </c>
      <c r="H2016" t="s">
        <v>76</v>
      </c>
      <c r="I2016" t="s">
        <v>73</v>
      </c>
      <c r="J2016" t="s">
        <v>72</v>
      </c>
      <c r="K2016" t="s">
        <v>106</v>
      </c>
      <c r="L2016" t="s">
        <v>76</v>
      </c>
    </row>
    <row r="2017" spans="1:12" x14ac:dyDescent="0.35">
      <c r="A2017" t="s">
        <v>7</v>
      </c>
      <c r="B2017" t="s">
        <v>570</v>
      </c>
      <c r="C2017">
        <v>106</v>
      </c>
      <c r="D2017" t="s">
        <v>1138</v>
      </c>
      <c r="E2017" t="s">
        <v>81</v>
      </c>
      <c r="F2017" t="s">
        <v>68</v>
      </c>
      <c r="G2017" t="s">
        <v>76</v>
      </c>
      <c r="H2017" t="s">
        <v>76</v>
      </c>
      <c r="I2017" t="s">
        <v>76</v>
      </c>
      <c r="J2017" t="s">
        <v>75</v>
      </c>
      <c r="K2017" t="s">
        <v>76</v>
      </c>
      <c r="L2017" t="s">
        <v>76</v>
      </c>
    </row>
    <row r="2018" spans="1:12" x14ac:dyDescent="0.35">
      <c r="A2018" t="s">
        <v>7</v>
      </c>
      <c r="B2018" t="s">
        <v>571</v>
      </c>
      <c r="C2018">
        <v>70</v>
      </c>
      <c r="D2018" t="s">
        <v>1136</v>
      </c>
      <c r="E2018" t="s">
        <v>180</v>
      </c>
      <c r="F2018" t="s">
        <v>122</v>
      </c>
      <c r="G2018" t="s">
        <v>186</v>
      </c>
      <c r="H2018" t="s">
        <v>76</v>
      </c>
      <c r="I2018" t="s">
        <v>76</v>
      </c>
      <c r="J2018" t="s">
        <v>93</v>
      </c>
      <c r="K2018" t="s">
        <v>62</v>
      </c>
      <c r="L2018" t="s">
        <v>76</v>
      </c>
    </row>
    <row r="2019" spans="1:12" x14ac:dyDescent="0.35">
      <c r="A2019" t="s">
        <v>7</v>
      </c>
      <c r="B2019" t="s">
        <v>572</v>
      </c>
      <c r="C2019">
        <v>1386</v>
      </c>
      <c r="D2019" t="s">
        <v>920</v>
      </c>
      <c r="E2019" t="s">
        <v>209</v>
      </c>
      <c r="F2019" t="s">
        <v>62</v>
      </c>
      <c r="G2019" t="s">
        <v>78</v>
      </c>
      <c r="H2019" t="s">
        <v>76</v>
      </c>
      <c r="I2019" t="s">
        <v>76</v>
      </c>
      <c r="J2019" t="s">
        <v>72</v>
      </c>
      <c r="K2019" t="s">
        <v>73</v>
      </c>
      <c r="L2019" t="s">
        <v>76</v>
      </c>
    </row>
    <row r="2020" spans="1:12" x14ac:dyDescent="0.35">
      <c r="A2020" t="s">
        <v>7</v>
      </c>
      <c r="B2020" t="s">
        <v>573</v>
      </c>
      <c r="C2020">
        <v>66</v>
      </c>
      <c r="D2020" t="s">
        <v>1131</v>
      </c>
      <c r="E2020" t="s">
        <v>109</v>
      </c>
      <c r="F2020" t="s">
        <v>78</v>
      </c>
      <c r="G2020" t="s">
        <v>130</v>
      </c>
      <c r="H2020" t="s">
        <v>76</v>
      </c>
      <c r="I2020" t="s">
        <v>76</v>
      </c>
      <c r="J2020" t="s">
        <v>73</v>
      </c>
      <c r="K2020" t="s">
        <v>76</v>
      </c>
      <c r="L2020" t="s">
        <v>76</v>
      </c>
    </row>
    <row r="2021" spans="1:12" x14ac:dyDescent="0.35">
      <c r="A2021" t="s">
        <v>241</v>
      </c>
      <c r="B2021" t="s">
        <v>566</v>
      </c>
      <c r="C2021">
        <v>655</v>
      </c>
      <c r="D2021" t="s">
        <v>1139</v>
      </c>
      <c r="E2021" t="s">
        <v>366</v>
      </c>
      <c r="F2021" t="s">
        <v>80</v>
      </c>
      <c r="G2021" t="s">
        <v>93</v>
      </c>
      <c r="H2021" t="s">
        <v>73</v>
      </c>
      <c r="I2021" t="s">
        <v>179</v>
      </c>
      <c r="J2021" t="s">
        <v>63</v>
      </c>
      <c r="K2021" t="s">
        <v>106</v>
      </c>
      <c r="L2021" t="s">
        <v>76</v>
      </c>
    </row>
    <row r="2022" spans="1:12" x14ac:dyDescent="0.35">
      <c r="A2022" t="s">
        <v>241</v>
      </c>
      <c r="B2022" t="s">
        <v>569</v>
      </c>
      <c r="C2022">
        <v>6238</v>
      </c>
      <c r="D2022" t="s">
        <v>836</v>
      </c>
      <c r="E2022" t="s">
        <v>239</v>
      </c>
      <c r="F2022" t="s">
        <v>130</v>
      </c>
      <c r="G2022" t="s">
        <v>77</v>
      </c>
      <c r="H2022" t="s">
        <v>73</v>
      </c>
      <c r="I2022" t="s">
        <v>100</v>
      </c>
      <c r="J2022" t="s">
        <v>100</v>
      </c>
      <c r="K2022" t="s">
        <v>68</v>
      </c>
      <c r="L2022" t="s">
        <v>107</v>
      </c>
    </row>
    <row r="2023" spans="1:12" x14ac:dyDescent="0.35">
      <c r="A2023" t="s">
        <v>241</v>
      </c>
      <c r="B2023" t="s">
        <v>570</v>
      </c>
      <c r="C2023">
        <v>783</v>
      </c>
      <c r="D2023" t="s">
        <v>787</v>
      </c>
      <c r="E2023" t="s">
        <v>103</v>
      </c>
      <c r="F2023" t="s">
        <v>149</v>
      </c>
      <c r="G2023" t="s">
        <v>106</v>
      </c>
      <c r="H2023" t="s">
        <v>77</v>
      </c>
      <c r="I2023" t="s">
        <v>355</v>
      </c>
      <c r="J2023" t="s">
        <v>108</v>
      </c>
      <c r="K2023" t="s">
        <v>77</v>
      </c>
      <c r="L2023" t="s">
        <v>68</v>
      </c>
    </row>
    <row r="2024" spans="1:12" x14ac:dyDescent="0.35">
      <c r="A2024" t="s">
        <v>241</v>
      </c>
      <c r="B2024" t="s">
        <v>571</v>
      </c>
      <c r="C2024">
        <v>425</v>
      </c>
      <c r="D2024" t="s">
        <v>981</v>
      </c>
      <c r="E2024" t="s">
        <v>92</v>
      </c>
      <c r="F2024" t="s">
        <v>72</v>
      </c>
      <c r="G2024" t="s">
        <v>72</v>
      </c>
      <c r="H2024" t="s">
        <v>76</v>
      </c>
      <c r="I2024" t="s">
        <v>72</v>
      </c>
      <c r="J2024" t="s">
        <v>150</v>
      </c>
      <c r="K2024" t="s">
        <v>94</v>
      </c>
      <c r="L2024" t="s">
        <v>106</v>
      </c>
    </row>
    <row r="2025" spans="1:12" x14ac:dyDescent="0.35">
      <c r="A2025" t="s">
        <v>241</v>
      </c>
      <c r="B2025" t="s">
        <v>572</v>
      </c>
      <c r="C2025">
        <v>4785</v>
      </c>
      <c r="D2025" t="s">
        <v>1140</v>
      </c>
      <c r="E2025" t="s">
        <v>249</v>
      </c>
      <c r="F2025" t="s">
        <v>142</v>
      </c>
      <c r="G2025" t="s">
        <v>71</v>
      </c>
      <c r="H2025" t="s">
        <v>107</v>
      </c>
      <c r="I2025" t="s">
        <v>77</v>
      </c>
      <c r="J2025" t="s">
        <v>105</v>
      </c>
      <c r="K2025" t="s">
        <v>106</v>
      </c>
      <c r="L2025" t="s">
        <v>76</v>
      </c>
    </row>
    <row r="2026" spans="1:12" x14ac:dyDescent="0.35">
      <c r="A2026" t="s">
        <v>241</v>
      </c>
      <c r="B2026" t="s">
        <v>573</v>
      </c>
      <c r="C2026">
        <v>563</v>
      </c>
      <c r="D2026" t="s">
        <v>1006</v>
      </c>
      <c r="E2026" t="s">
        <v>194</v>
      </c>
      <c r="F2026" t="s">
        <v>150</v>
      </c>
      <c r="G2026" t="s">
        <v>63</v>
      </c>
      <c r="H2026" t="s">
        <v>94</v>
      </c>
      <c r="I2026" t="s">
        <v>108</v>
      </c>
      <c r="J2026" t="s">
        <v>62</v>
      </c>
      <c r="K2026" t="s">
        <v>76</v>
      </c>
      <c r="L2026" t="s">
        <v>77</v>
      </c>
    </row>
    <row r="2028" spans="1:12" x14ac:dyDescent="0.35">
      <c r="A2028" t="s">
        <v>1141</v>
      </c>
    </row>
    <row r="2029" spans="1:12" x14ac:dyDescent="0.35">
      <c r="A2029" t="s">
        <v>14</v>
      </c>
      <c r="B2029" t="s">
        <v>593</v>
      </c>
      <c r="C2029" t="s">
        <v>2</v>
      </c>
      <c r="D2029" t="s">
        <v>1095</v>
      </c>
      <c r="E2029" t="s">
        <v>1096</v>
      </c>
      <c r="F2029" t="s">
        <v>1097</v>
      </c>
      <c r="G2029" t="s">
        <v>1098</v>
      </c>
      <c r="H2029" t="s">
        <v>1099</v>
      </c>
      <c r="I2029" t="s">
        <v>1100</v>
      </c>
      <c r="J2029" t="s">
        <v>609</v>
      </c>
      <c r="K2029" t="s">
        <v>49</v>
      </c>
      <c r="L2029" t="s">
        <v>50</v>
      </c>
    </row>
    <row r="2030" spans="1:12" x14ac:dyDescent="0.35">
      <c r="A2030" t="s">
        <v>3</v>
      </c>
      <c r="B2030" t="s">
        <v>594</v>
      </c>
      <c r="C2030">
        <v>948</v>
      </c>
      <c r="D2030" t="s">
        <v>834</v>
      </c>
      <c r="E2030" t="s">
        <v>367</v>
      </c>
      <c r="F2030" t="s">
        <v>151</v>
      </c>
      <c r="G2030" t="s">
        <v>107</v>
      </c>
      <c r="H2030" t="s">
        <v>76</v>
      </c>
      <c r="I2030" t="s">
        <v>76</v>
      </c>
      <c r="J2030" t="s">
        <v>68</v>
      </c>
      <c r="K2030" t="s">
        <v>106</v>
      </c>
      <c r="L2030" t="s">
        <v>76</v>
      </c>
    </row>
    <row r="2031" spans="1:12" x14ac:dyDescent="0.35">
      <c r="A2031" t="s">
        <v>3</v>
      </c>
      <c r="B2031" t="s">
        <v>595</v>
      </c>
      <c r="C2031">
        <v>1081</v>
      </c>
      <c r="D2031" t="s">
        <v>1142</v>
      </c>
      <c r="E2031" t="s">
        <v>57</v>
      </c>
      <c r="F2031" t="s">
        <v>68</v>
      </c>
      <c r="G2031" t="s">
        <v>73</v>
      </c>
      <c r="H2031" t="s">
        <v>76</v>
      </c>
      <c r="I2031" t="s">
        <v>73</v>
      </c>
      <c r="J2031" t="s">
        <v>55</v>
      </c>
      <c r="K2031" t="s">
        <v>94</v>
      </c>
      <c r="L2031" t="s">
        <v>107</v>
      </c>
    </row>
    <row r="2032" spans="1:12" x14ac:dyDescent="0.35">
      <c r="A2032" t="s">
        <v>4</v>
      </c>
      <c r="B2032" t="s">
        <v>594</v>
      </c>
      <c r="C2032">
        <v>1729</v>
      </c>
      <c r="D2032" t="s">
        <v>804</v>
      </c>
      <c r="E2032" t="s">
        <v>250</v>
      </c>
      <c r="F2032" t="s">
        <v>244</v>
      </c>
      <c r="G2032" t="s">
        <v>73</v>
      </c>
      <c r="H2032" t="s">
        <v>73</v>
      </c>
      <c r="I2032" t="s">
        <v>151</v>
      </c>
      <c r="J2032" t="s">
        <v>68</v>
      </c>
      <c r="K2032" t="s">
        <v>73</v>
      </c>
      <c r="L2032" t="s">
        <v>76</v>
      </c>
    </row>
    <row r="2033" spans="1:12" x14ac:dyDescent="0.35">
      <c r="A2033" t="s">
        <v>4</v>
      </c>
      <c r="B2033" t="s">
        <v>595</v>
      </c>
      <c r="C2033">
        <v>1547</v>
      </c>
      <c r="D2033" t="s">
        <v>642</v>
      </c>
      <c r="E2033" t="s">
        <v>109</v>
      </c>
      <c r="F2033" t="s">
        <v>81</v>
      </c>
      <c r="G2033" t="s">
        <v>80</v>
      </c>
      <c r="H2033" t="s">
        <v>78</v>
      </c>
      <c r="I2033" t="s">
        <v>53</v>
      </c>
      <c r="J2033" t="s">
        <v>70</v>
      </c>
      <c r="K2033" t="s">
        <v>68</v>
      </c>
      <c r="L2033" t="s">
        <v>106</v>
      </c>
    </row>
    <row r="2034" spans="1:12" x14ac:dyDescent="0.35">
      <c r="A2034" t="s">
        <v>5</v>
      </c>
      <c r="B2034" t="s">
        <v>594</v>
      </c>
      <c r="C2034">
        <v>1277</v>
      </c>
      <c r="D2034" t="s">
        <v>415</v>
      </c>
      <c r="E2034" t="s">
        <v>126</v>
      </c>
      <c r="F2034" t="s">
        <v>93</v>
      </c>
      <c r="G2034" t="s">
        <v>106</v>
      </c>
      <c r="H2034" t="s">
        <v>76</v>
      </c>
      <c r="I2034" t="s">
        <v>77</v>
      </c>
      <c r="J2034" t="s">
        <v>74</v>
      </c>
      <c r="K2034" t="s">
        <v>106</v>
      </c>
      <c r="L2034" t="s">
        <v>76</v>
      </c>
    </row>
    <row r="2035" spans="1:12" x14ac:dyDescent="0.35">
      <c r="A2035" t="s">
        <v>5</v>
      </c>
      <c r="B2035" t="s">
        <v>595</v>
      </c>
      <c r="C2035">
        <v>2189</v>
      </c>
      <c r="D2035" t="s">
        <v>1143</v>
      </c>
      <c r="E2035" t="s">
        <v>70</v>
      </c>
      <c r="F2035" t="s">
        <v>105</v>
      </c>
      <c r="G2035" t="s">
        <v>106</v>
      </c>
      <c r="H2035" t="s">
        <v>107</v>
      </c>
      <c r="I2035" t="s">
        <v>63</v>
      </c>
      <c r="J2035" t="s">
        <v>78</v>
      </c>
      <c r="K2035" t="s">
        <v>107</v>
      </c>
      <c r="L2035" t="s">
        <v>106</v>
      </c>
    </row>
    <row r="2036" spans="1:12" x14ac:dyDescent="0.35">
      <c r="A2036" t="s">
        <v>6</v>
      </c>
      <c r="B2036" t="s">
        <v>594</v>
      </c>
      <c r="C2036">
        <v>522</v>
      </c>
      <c r="D2036" t="s">
        <v>803</v>
      </c>
      <c r="E2036" t="s">
        <v>378</v>
      </c>
      <c r="F2036" t="s">
        <v>163</v>
      </c>
      <c r="G2036" t="s">
        <v>68</v>
      </c>
      <c r="H2036" t="s">
        <v>76</v>
      </c>
      <c r="I2036" t="s">
        <v>63</v>
      </c>
      <c r="J2036" t="s">
        <v>130</v>
      </c>
      <c r="K2036" t="s">
        <v>186</v>
      </c>
      <c r="L2036" t="s">
        <v>76</v>
      </c>
    </row>
    <row r="2037" spans="1:12" x14ac:dyDescent="0.35">
      <c r="A2037" t="s">
        <v>6</v>
      </c>
      <c r="B2037" t="s">
        <v>595</v>
      </c>
      <c r="C2037">
        <v>910</v>
      </c>
      <c r="D2037" t="s">
        <v>908</v>
      </c>
      <c r="E2037" t="s">
        <v>74</v>
      </c>
      <c r="F2037" t="s">
        <v>105</v>
      </c>
      <c r="G2037" t="s">
        <v>105</v>
      </c>
      <c r="H2037" t="s">
        <v>75</v>
      </c>
      <c r="I2037" t="s">
        <v>74</v>
      </c>
      <c r="J2037" t="s">
        <v>74</v>
      </c>
      <c r="K2037" t="s">
        <v>75</v>
      </c>
      <c r="L2037" t="s">
        <v>73</v>
      </c>
    </row>
    <row r="2038" spans="1:12" x14ac:dyDescent="0.35">
      <c r="A2038" t="s">
        <v>7</v>
      </c>
      <c r="B2038" t="s">
        <v>594</v>
      </c>
      <c r="C2038">
        <v>1602</v>
      </c>
      <c r="D2038" t="s">
        <v>1144</v>
      </c>
      <c r="E2038" t="s">
        <v>165</v>
      </c>
      <c r="F2038" t="s">
        <v>240</v>
      </c>
      <c r="G2038" t="s">
        <v>107</v>
      </c>
      <c r="H2038" t="s">
        <v>76</v>
      </c>
      <c r="I2038" t="s">
        <v>76</v>
      </c>
      <c r="J2038" t="s">
        <v>63</v>
      </c>
      <c r="K2038" t="s">
        <v>73</v>
      </c>
      <c r="L2038" t="s">
        <v>76</v>
      </c>
    </row>
    <row r="2039" spans="1:12" x14ac:dyDescent="0.35">
      <c r="A2039" t="s">
        <v>7</v>
      </c>
      <c r="B2039" t="s">
        <v>595</v>
      </c>
      <c r="C2039">
        <v>1644</v>
      </c>
      <c r="D2039" t="s">
        <v>887</v>
      </c>
      <c r="E2039" t="s">
        <v>97</v>
      </c>
      <c r="F2039" t="s">
        <v>100</v>
      </c>
      <c r="G2039" t="s">
        <v>138</v>
      </c>
      <c r="H2039" t="s">
        <v>76</v>
      </c>
      <c r="I2039" t="s">
        <v>107</v>
      </c>
      <c r="J2039" t="s">
        <v>105</v>
      </c>
      <c r="K2039" t="s">
        <v>77</v>
      </c>
      <c r="L2039" t="s">
        <v>76</v>
      </c>
    </row>
    <row r="2040" spans="1:12" x14ac:dyDescent="0.35">
      <c r="A2040" t="s">
        <v>241</v>
      </c>
      <c r="B2040" t="s">
        <v>594</v>
      </c>
      <c r="C2040">
        <v>6078</v>
      </c>
      <c r="D2040" t="s">
        <v>988</v>
      </c>
      <c r="E2040" t="s">
        <v>205</v>
      </c>
      <c r="F2040" t="s">
        <v>244</v>
      </c>
      <c r="G2040" t="s">
        <v>73</v>
      </c>
      <c r="H2040" t="s">
        <v>76</v>
      </c>
      <c r="I2040" t="s">
        <v>71</v>
      </c>
      <c r="J2040" t="s">
        <v>81</v>
      </c>
      <c r="K2040" t="s">
        <v>77</v>
      </c>
      <c r="L2040" t="s">
        <v>76</v>
      </c>
    </row>
    <row r="2041" spans="1:12" x14ac:dyDescent="0.35">
      <c r="A2041" t="s">
        <v>241</v>
      </c>
      <c r="B2041" t="s">
        <v>595</v>
      </c>
      <c r="C2041">
        <v>7371</v>
      </c>
      <c r="D2041" t="s">
        <v>1105</v>
      </c>
      <c r="E2041" t="s">
        <v>175</v>
      </c>
      <c r="F2041" t="s">
        <v>138</v>
      </c>
      <c r="G2041" t="s">
        <v>94</v>
      </c>
      <c r="H2041" t="s">
        <v>77</v>
      </c>
      <c r="I2041" t="s">
        <v>122</v>
      </c>
      <c r="J2041" t="s">
        <v>55</v>
      </c>
      <c r="K2041" t="s">
        <v>79</v>
      </c>
      <c r="L2041" t="s">
        <v>73</v>
      </c>
    </row>
    <row r="2043" spans="1:12" x14ac:dyDescent="0.35">
      <c r="A2043" t="s">
        <v>1145</v>
      </c>
    </row>
    <row r="2044" spans="1:12" x14ac:dyDescent="0.35">
      <c r="A2044" t="s">
        <v>14</v>
      </c>
      <c r="B2044" t="s">
        <v>2</v>
      </c>
      <c r="C2044" t="s">
        <v>1095</v>
      </c>
      <c r="D2044" t="s">
        <v>1096</v>
      </c>
      <c r="E2044" t="s">
        <v>1097</v>
      </c>
      <c r="F2044" t="s">
        <v>1098</v>
      </c>
      <c r="G2044" t="s">
        <v>1099</v>
      </c>
      <c r="H2044" t="s">
        <v>1100</v>
      </c>
      <c r="I2044" t="s">
        <v>609</v>
      </c>
      <c r="J2044" t="s">
        <v>49</v>
      </c>
      <c r="K2044" t="s">
        <v>50</v>
      </c>
    </row>
    <row r="2045" spans="1:12" x14ac:dyDescent="0.35">
      <c r="A2045" t="s">
        <v>3</v>
      </c>
      <c r="B2045">
        <v>2029</v>
      </c>
      <c r="C2045" t="s">
        <v>1135</v>
      </c>
      <c r="D2045" t="s">
        <v>237</v>
      </c>
      <c r="E2045" t="s">
        <v>81</v>
      </c>
      <c r="F2045" t="s">
        <v>73</v>
      </c>
      <c r="G2045" t="s">
        <v>76</v>
      </c>
      <c r="H2045" t="s">
        <v>107</v>
      </c>
      <c r="I2045" t="s">
        <v>81</v>
      </c>
      <c r="J2045" t="s">
        <v>71</v>
      </c>
      <c r="K2045" t="s">
        <v>76</v>
      </c>
    </row>
    <row r="2046" spans="1:12" x14ac:dyDescent="0.35">
      <c r="A2046" t="s">
        <v>4</v>
      </c>
      <c r="B2046">
        <v>3276</v>
      </c>
      <c r="C2046" t="s">
        <v>1146</v>
      </c>
      <c r="D2046" t="s">
        <v>188</v>
      </c>
      <c r="E2046" t="s">
        <v>122</v>
      </c>
      <c r="F2046" t="s">
        <v>78</v>
      </c>
      <c r="G2046" t="s">
        <v>150</v>
      </c>
      <c r="H2046" t="s">
        <v>181</v>
      </c>
      <c r="I2046" t="s">
        <v>198</v>
      </c>
      <c r="J2046" t="s">
        <v>77</v>
      </c>
      <c r="K2046" t="s">
        <v>73</v>
      </c>
    </row>
    <row r="2047" spans="1:12" x14ac:dyDescent="0.35">
      <c r="A2047" t="s">
        <v>5</v>
      </c>
      <c r="B2047">
        <v>3466</v>
      </c>
      <c r="C2047" t="s">
        <v>908</v>
      </c>
      <c r="D2047" t="s">
        <v>109</v>
      </c>
      <c r="E2047" t="s">
        <v>81</v>
      </c>
      <c r="F2047" t="s">
        <v>106</v>
      </c>
      <c r="G2047" t="s">
        <v>76</v>
      </c>
      <c r="H2047" t="s">
        <v>81</v>
      </c>
      <c r="I2047" t="s">
        <v>138</v>
      </c>
      <c r="J2047" t="s">
        <v>107</v>
      </c>
      <c r="K2047" t="s">
        <v>106</v>
      </c>
    </row>
    <row r="2048" spans="1:12" x14ac:dyDescent="0.35">
      <c r="A2048" t="s">
        <v>6</v>
      </c>
      <c r="B2048">
        <v>1432</v>
      </c>
      <c r="C2048" t="s">
        <v>1113</v>
      </c>
      <c r="D2048" t="s">
        <v>89</v>
      </c>
      <c r="E2048" t="s">
        <v>74</v>
      </c>
      <c r="F2048" t="s">
        <v>94</v>
      </c>
      <c r="G2048" t="s">
        <v>68</v>
      </c>
      <c r="H2048" t="s">
        <v>93</v>
      </c>
      <c r="I2048" t="s">
        <v>142</v>
      </c>
      <c r="J2048" t="s">
        <v>105</v>
      </c>
      <c r="K2048" t="s">
        <v>107</v>
      </c>
    </row>
    <row r="2049" spans="1:11" x14ac:dyDescent="0.35">
      <c r="A2049" t="s">
        <v>7</v>
      </c>
      <c r="B2049">
        <v>3246</v>
      </c>
      <c r="C2049" t="s">
        <v>865</v>
      </c>
      <c r="D2049" t="s">
        <v>366</v>
      </c>
      <c r="E2049" t="s">
        <v>179</v>
      </c>
      <c r="F2049" t="s">
        <v>150</v>
      </c>
      <c r="G2049" t="s">
        <v>76</v>
      </c>
      <c r="H2049" t="s">
        <v>107</v>
      </c>
      <c r="I2049" t="s">
        <v>81</v>
      </c>
      <c r="J2049" t="s">
        <v>106</v>
      </c>
      <c r="K2049" t="s">
        <v>76</v>
      </c>
    </row>
    <row r="2050" spans="1:11" x14ac:dyDescent="0.35">
      <c r="A2050" t="s">
        <v>241</v>
      </c>
      <c r="B2050">
        <v>13449</v>
      </c>
      <c r="C2050" t="s">
        <v>834</v>
      </c>
      <c r="D2050" t="s">
        <v>260</v>
      </c>
      <c r="E2050" t="s">
        <v>122</v>
      </c>
      <c r="F2050" t="s">
        <v>71</v>
      </c>
      <c r="G2050" t="s">
        <v>73</v>
      </c>
      <c r="H2050" t="s">
        <v>100</v>
      </c>
      <c r="I2050" t="s">
        <v>80</v>
      </c>
      <c r="J2050" t="s">
        <v>77</v>
      </c>
      <c r="K2050" t="s">
        <v>107</v>
      </c>
    </row>
    <row r="2052" spans="1:11" x14ac:dyDescent="0.35">
      <c r="A2052" t="s">
        <v>1147</v>
      </c>
    </row>
    <row r="2053" spans="1:11" x14ac:dyDescent="0.35">
      <c r="A2053" t="s">
        <v>14</v>
      </c>
      <c r="B2053" t="s">
        <v>15</v>
      </c>
      <c r="C2053" t="s">
        <v>2</v>
      </c>
      <c r="D2053" t="s">
        <v>1148</v>
      </c>
      <c r="E2053" t="s">
        <v>1149</v>
      </c>
      <c r="F2053" t="s">
        <v>1150</v>
      </c>
      <c r="G2053" t="s">
        <v>1151</v>
      </c>
      <c r="H2053" t="s">
        <v>609</v>
      </c>
      <c r="I2053" t="s">
        <v>49</v>
      </c>
      <c r="J2053" t="s">
        <v>50</v>
      </c>
    </row>
    <row r="2054" spans="1:11" x14ac:dyDescent="0.35">
      <c r="A2054" t="s">
        <v>3</v>
      </c>
      <c r="B2054" t="s">
        <v>52</v>
      </c>
      <c r="C2054">
        <v>445</v>
      </c>
      <c r="D2054" t="s">
        <v>411</v>
      </c>
      <c r="E2054" t="s">
        <v>763</v>
      </c>
      <c r="F2054" t="s">
        <v>264</v>
      </c>
      <c r="G2054" t="s">
        <v>107</v>
      </c>
      <c r="H2054" t="s">
        <v>76</v>
      </c>
      <c r="I2054" t="s">
        <v>150</v>
      </c>
      <c r="J2054" t="s">
        <v>107</v>
      </c>
    </row>
    <row r="2055" spans="1:11" x14ac:dyDescent="0.35">
      <c r="A2055" t="s">
        <v>3</v>
      </c>
      <c r="B2055" t="s">
        <v>83</v>
      </c>
      <c r="C2055">
        <v>1439</v>
      </c>
      <c r="D2055" t="s">
        <v>559</v>
      </c>
      <c r="E2055" t="s">
        <v>459</v>
      </c>
      <c r="F2055" t="s">
        <v>185</v>
      </c>
      <c r="G2055" t="s">
        <v>75</v>
      </c>
      <c r="H2055" t="s">
        <v>76</v>
      </c>
      <c r="I2055" t="s">
        <v>106</v>
      </c>
      <c r="J2055" t="s">
        <v>73</v>
      </c>
    </row>
    <row r="2056" spans="1:11" x14ac:dyDescent="0.35">
      <c r="A2056" t="s">
        <v>3</v>
      </c>
      <c r="B2056" t="s">
        <v>50</v>
      </c>
      <c r="C2056">
        <v>140</v>
      </c>
      <c r="D2056" t="s">
        <v>543</v>
      </c>
      <c r="E2056" t="s">
        <v>511</v>
      </c>
      <c r="F2056" t="s">
        <v>237</v>
      </c>
      <c r="G2056" t="s">
        <v>79</v>
      </c>
      <c r="H2056" t="s">
        <v>76</v>
      </c>
      <c r="I2056" t="s">
        <v>76</v>
      </c>
      <c r="J2056" t="s">
        <v>76</v>
      </c>
    </row>
    <row r="2057" spans="1:11" x14ac:dyDescent="0.35">
      <c r="A2057" t="s">
        <v>4</v>
      </c>
      <c r="B2057" t="s">
        <v>52</v>
      </c>
      <c r="C2057">
        <v>646</v>
      </c>
      <c r="D2057" t="s">
        <v>636</v>
      </c>
      <c r="E2057" t="s">
        <v>195</v>
      </c>
      <c r="F2057" t="s">
        <v>55</v>
      </c>
      <c r="G2057" t="s">
        <v>68</v>
      </c>
      <c r="H2057" t="s">
        <v>76</v>
      </c>
      <c r="I2057" t="s">
        <v>94</v>
      </c>
      <c r="J2057" t="s">
        <v>76</v>
      </c>
    </row>
    <row r="2058" spans="1:11" x14ac:dyDescent="0.35">
      <c r="A2058" t="s">
        <v>4</v>
      </c>
      <c r="B2058" t="s">
        <v>83</v>
      </c>
      <c r="C2058">
        <v>1953</v>
      </c>
      <c r="D2058" t="s">
        <v>1152</v>
      </c>
      <c r="E2058" t="s">
        <v>270</v>
      </c>
      <c r="F2058" t="s">
        <v>74</v>
      </c>
      <c r="G2058" t="s">
        <v>107</v>
      </c>
      <c r="H2058" t="s">
        <v>76</v>
      </c>
      <c r="I2058" t="s">
        <v>107</v>
      </c>
      <c r="J2058" t="s">
        <v>76</v>
      </c>
    </row>
    <row r="2059" spans="1:11" x14ac:dyDescent="0.35">
      <c r="A2059" t="s">
        <v>4</v>
      </c>
      <c r="B2059" t="s">
        <v>50</v>
      </c>
      <c r="C2059">
        <v>233</v>
      </c>
      <c r="D2059" t="s">
        <v>805</v>
      </c>
      <c r="E2059" t="s">
        <v>289</v>
      </c>
      <c r="F2059" t="s">
        <v>179</v>
      </c>
      <c r="G2059" t="s">
        <v>76</v>
      </c>
      <c r="H2059" t="s">
        <v>76</v>
      </c>
      <c r="I2059" t="s">
        <v>76</v>
      </c>
      <c r="J2059" t="s">
        <v>76</v>
      </c>
    </row>
    <row r="2060" spans="1:11" x14ac:dyDescent="0.35">
      <c r="A2060" t="s">
        <v>5</v>
      </c>
      <c r="B2060" t="s">
        <v>52</v>
      </c>
      <c r="C2060">
        <v>960</v>
      </c>
      <c r="D2060" t="s">
        <v>224</v>
      </c>
      <c r="E2060" t="s">
        <v>651</v>
      </c>
      <c r="F2060" t="s">
        <v>122</v>
      </c>
      <c r="G2060" t="s">
        <v>100</v>
      </c>
      <c r="H2060" t="s">
        <v>76</v>
      </c>
      <c r="I2060" t="s">
        <v>76</v>
      </c>
      <c r="J2060" t="s">
        <v>76</v>
      </c>
    </row>
    <row r="2061" spans="1:11" x14ac:dyDescent="0.35">
      <c r="A2061" t="s">
        <v>5</v>
      </c>
      <c r="B2061" t="s">
        <v>83</v>
      </c>
      <c r="C2061">
        <v>2257</v>
      </c>
      <c r="D2061" t="s">
        <v>617</v>
      </c>
      <c r="E2061" t="s">
        <v>325</v>
      </c>
      <c r="F2061" t="s">
        <v>130</v>
      </c>
      <c r="G2061" t="s">
        <v>79</v>
      </c>
      <c r="H2061" t="s">
        <v>76</v>
      </c>
      <c r="I2061" t="s">
        <v>79</v>
      </c>
      <c r="J2061" t="s">
        <v>76</v>
      </c>
    </row>
    <row r="2062" spans="1:11" x14ac:dyDescent="0.35">
      <c r="A2062" t="s">
        <v>5</v>
      </c>
      <c r="B2062" t="s">
        <v>50</v>
      </c>
      <c r="C2062">
        <v>237</v>
      </c>
      <c r="D2062" t="s">
        <v>655</v>
      </c>
      <c r="E2062" t="s">
        <v>298</v>
      </c>
      <c r="F2062" t="s">
        <v>186</v>
      </c>
      <c r="G2062" t="s">
        <v>94</v>
      </c>
      <c r="H2062" t="s">
        <v>76</v>
      </c>
      <c r="I2062" t="s">
        <v>73</v>
      </c>
      <c r="J2062" t="s">
        <v>76</v>
      </c>
    </row>
    <row r="2063" spans="1:11" x14ac:dyDescent="0.35">
      <c r="A2063" t="s">
        <v>6</v>
      </c>
      <c r="B2063" t="s">
        <v>52</v>
      </c>
      <c r="C2063">
        <v>274</v>
      </c>
      <c r="D2063" t="s">
        <v>526</v>
      </c>
      <c r="E2063" t="s">
        <v>567</v>
      </c>
      <c r="F2063" t="s">
        <v>103</v>
      </c>
      <c r="G2063" t="s">
        <v>186</v>
      </c>
      <c r="H2063" t="s">
        <v>76</v>
      </c>
      <c r="I2063" t="s">
        <v>94</v>
      </c>
      <c r="J2063" t="s">
        <v>150</v>
      </c>
    </row>
    <row r="2064" spans="1:11" x14ac:dyDescent="0.35">
      <c r="A2064" t="s">
        <v>6</v>
      </c>
      <c r="B2064" t="s">
        <v>83</v>
      </c>
      <c r="C2064">
        <v>838</v>
      </c>
      <c r="D2064" t="s">
        <v>1153</v>
      </c>
      <c r="E2064" t="s">
        <v>358</v>
      </c>
      <c r="F2064" t="s">
        <v>55</v>
      </c>
      <c r="G2064" t="s">
        <v>122</v>
      </c>
      <c r="H2064" t="s">
        <v>76</v>
      </c>
      <c r="I2064" t="s">
        <v>138</v>
      </c>
      <c r="J2064" t="s">
        <v>106</v>
      </c>
    </row>
    <row r="2065" spans="1:10" x14ac:dyDescent="0.35">
      <c r="A2065" t="s">
        <v>6</v>
      </c>
      <c r="B2065" t="s">
        <v>50</v>
      </c>
      <c r="C2065">
        <v>101</v>
      </c>
      <c r="D2065" t="s">
        <v>824</v>
      </c>
      <c r="E2065" t="s">
        <v>451</v>
      </c>
      <c r="F2065" t="s">
        <v>100</v>
      </c>
      <c r="G2065" t="s">
        <v>151</v>
      </c>
      <c r="H2065" t="s">
        <v>76</v>
      </c>
      <c r="I2065" t="s">
        <v>74</v>
      </c>
      <c r="J2065" t="s">
        <v>76</v>
      </c>
    </row>
    <row r="2066" spans="1:10" x14ac:dyDescent="0.35">
      <c r="A2066" t="s">
        <v>7</v>
      </c>
      <c r="B2066" t="s">
        <v>52</v>
      </c>
      <c r="C2066">
        <v>790</v>
      </c>
      <c r="D2066" t="s">
        <v>411</v>
      </c>
      <c r="E2066" t="s">
        <v>612</v>
      </c>
      <c r="F2066" t="s">
        <v>442</v>
      </c>
      <c r="G2066" t="s">
        <v>55</v>
      </c>
      <c r="H2066" t="s">
        <v>76</v>
      </c>
      <c r="I2066" t="s">
        <v>105</v>
      </c>
      <c r="J2066" t="s">
        <v>76</v>
      </c>
    </row>
    <row r="2067" spans="1:10" x14ac:dyDescent="0.35">
      <c r="A2067" t="s">
        <v>7</v>
      </c>
      <c r="B2067" t="s">
        <v>83</v>
      </c>
      <c r="C2067">
        <v>2102</v>
      </c>
      <c r="D2067" t="s">
        <v>719</v>
      </c>
      <c r="E2067" t="s">
        <v>546</v>
      </c>
      <c r="F2067" t="s">
        <v>119</v>
      </c>
      <c r="G2067" t="s">
        <v>138</v>
      </c>
      <c r="H2067" t="s">
        <v>76</v>
      </c>
      <c r="I2067" t="s">
        <v>77</v>
      </c>
      <c r="J2067" t="s">
        <v>107</v>
      </c>
    </row>
    <row r="2068" spans="1:10" x14ac:dyDescent="0.35">
      <c r="A2068" t="s">
        <v>7</v>
      </c>
      <c r="B2068" t="s">
        <v>50</v>
      </c>
      <c r="C2068">
        <v>348</v>
      </c>
      <c r="D2068" t="s">
        <v>942</v>
      </c>
      <c r="E2068" t="s">
        <v>552</v>
      </c>
      <c r="F2068" t="s">
        <v>216</v>
      </c>
      <c r="G2068" t="s">
        <v>142</v>
      </c>
      <c r="H2068" t="s">
        <v>76</v>
      </c>
      <c r="I2068" t="s">
        <v>73</v>
      </c>
      <c r="J2068" t="s">
        <v>68</v>
      </c>
    </row>
    <row r="2069" spans="1:10" x14ac:dyDescent="0.35">
      <c r="A2069" t="s">
        <v>241</v>
      </c>
      <c r="B2069" t="s">
        <v>52</v>
      </c>
      <c r="C2069">
        <v>3115</v>
      </c>
      <c r="D2069" t="s">
        <v>736</v>
      </c>
      <c r="E2069" t="s">
        <v>627</v>
      </c>
      <c r="F2069" t="s">
        <v>102</v>
      </c>
      <c r="G2069" t="s">
        <v>81</v>
      </c>
      <c r="H2069" t="s">
        <v>76</v>
      </c>
      <c r="I2069" t="s">
        <v>150</v>
      </c>
      <c r="J2069" t="s">
        <v>107</v>
      </c>
    </row>
    <row r="2070" spans="1:10" x14ac:dyDescent="0.35">
      <c r="A2070" t="s">
        <v>241</v>
      </c>
      <c r="B2070" t="s">
        <v>83</v>
      </c>
      <c r="C2070">
        <v>8589</v>
      </c>
      <c r="D2070" t="s">
        <v>712</v>
      </c>
      <c r="E2070" t="s">
        <v>215</v>
      </c>
      <c r="F2070" t="s">
        <v>84</v>
      </c>
      <c r="G2070" t="s">
        <v>94</v>
      </c>
      <c r="H2070" t="s">
        <v>76</v>
      </c>
      <c r="I2070" t="s">
        <v>77</v>
      </c>
      <c r="J2070" t="s">
        <v>107</v>
      </c>
    </row>
    <row r="2071" spans="1:10" x14ac:dyDescent="0.35">
      <c r="A2071" t="s">
        <v>241</v>
      </c>
      <c r="B2071" t="s">
        <v>50</v>
      </c>
      <c r="C2071">
        <v>1059</v>
      </c>
      <c r="D2071" t="s">
        <v>777</v>
      </c>
      <c r="E2071" t="s">
        <v>169</v>
      </c>
      <c r="F2071" t="s">
        <v>88</v>
      </c>
      <c r="G2071" t="s">
        <v>138</v>
      </c>
      <c r="H2071" t="s">
        <v>76</v>
      </c>
      <c r="I2071" t="s">
        <v>106</v>
      </c>
      <c r="J2071" t="s">
        <v>73</v>
      </c>
    </row>
    <row r="2073" spans="1:10" x14ac:dyDescent="0.35">
      <c r="A2073" t="s">
        <v>1154</v>
      </c>
    </row>
    <row r="2074" spans="1:10" x14ac:dyDescent="0.35">
      <c r="A2074" t="s">
        <v>14</v>
      </c>
      <c r="B2074" t="s">
        <v>266</v>
      </c>
      <c r="C2074" t="s">
        <v>2</v>
      </c>
      <c r="D2074" t="s">
        <v>1148</v>
      </c>
      <c r="E2074" t="s">
        <v>1149</v>
      </c>
      <c r="F2074" t="s">
        <v>1150</v>
      </c>
      <c r="G2074" t="s">
        <v>1151</v>
      </c>
      <c r="H2074" t="s">
        <v>609</v>
      </c>
      <c r="I2074" t="s">
        <v>49</v>
      </c>
      <c r="J2074" t="s">
        <v>50</v>
      </c>
    </row>
    <row r="2075" spans="1:10" x14ac:dyDescent="0.35">
      <c r="A2075" t="s">
        <v>3</v>
      </c>
      <c r="B2075" t="s">
        <v>267</v>
      </c>
      <c r="C2075">
        <v>264</v>
      </c>
      <c r="D2075" t="s">
        <v>645</v>
      </c>
      <c r="E2075" t="s">
        <v>362</v>
      </c>
      <c r="F2075" t="s">
        <v>157</v>
      </c>
      <c r="G2075" t="s">
        <v>105</v>
      </c>
      <c r="H2075" t="s">
        <v>76</v>
      </c>
      <c r="I2075" t="s">
        <v>94</v>
      </c>
      <c r="J2075" t="s">
        <v>76</v>
      </c>
    </row>
    <row r="2076" spans="1:10" x14ac:dyDescent="0.35">
      <c r="A2076" t="s">
        <v>3</v>
      </c>
      <c r="B2076" t="s">
        <v>279</v>
      </c>
      <c r="C2076">
        <v>1696</v>
      </c>
      <c r="D2076" t="s">
        <v>721</v>
      </c>
      <c r="E2076" t="s">
        <v>602</v>
      </c>
      <c r="F2076" t="s">
        <v>92</v>
      </c>
      <c r="G2076" t="s">
        <v>79</v>
      </c>
      <c r="H2076" t="s">
        <v>76</v>
      </c>
      <c r="I2076" t="s">
        <v>106</v>
      </c>
      <c r="J2076" t="s">
        <v>73</v>
      </c>
    </row>
    <row r="2077" spans="1:10" x14ac:dyDescent="0.35">
      <c r="A2077" t="s">
        <v>3</v>
      </c>
      <c r="B2077" t="s">
        <v>285</v>
      </c>
      <c r="C2077">
        <v>64</v>
      </c>
      <c r="D2077" t="s">
        <v>715</v>
      </c>
      <c r="E2077" t="s">
        <v>335</v>
      </c>
      <c r="F2077" t="s">
        <v>162</v>
      </c>
      <c r="G2077" t="s">
        <v>179</v>
      </c>
      <c r="H2077" t="s">
        <v>76</v>
      </c>
      <c r="I2077" t="s">
        <v>76</v>
      </c>
      <c r="J2077" t="s">
        <v>76</v>
      </c>
    </row>
    <row r="2078" spans="1:10" x14ac:dyDescent="0.35">
      <c r="A2078" t="s">
        <v>4</v>
      </c>
      <c r="B2078" t="s">
        <v>267</v>
      </c>
      <c r="C2078">
        <v>274</v>
      </c>
      <c r="D2078" t="s">
        <v>708</v>
      </c>
      <c r="E2078" t="s">
        <v>511</v>
      </c>
      <c r="F2078" t="s">
        <v>71</v>
      </c>
      <c r="G2078" t="s">
        <v>76</v>
      </c>
      <c r="H2078" t="s">
        <v>76</v>
      </c>
      <c r="I2078" t="s">
        <v>107</v>
      </c>
      <c r="J2078" t="s">
        <v>76</v>
      </c>
    </row>
    <row r="2079" spans="1:10" x14ac:dyDescent="0.35">
      <c r="A2079" t="s">
        <v>4</v>
      </c>
      <c r="B2079" t="s">
        <v>279</v>
      </c>
      <c r="C2079">
        <v>2417</v>
      </c>
      <c r="D2079" t="s">
        <v>983</v>
      </c>
      <c r="E2079" t="s">
        <v>256</v>
      </c>
      <c r="F2079" t="s">
        <v>93</v>
      </c>
      <c r="G2079" t="s">
        <v>73</v>
      </c>
      <c r="H2079" t="s">
        <v>76</v>
      </c>
      <c r="I2079" t="s">
        <v>106</v>
      </c>
      <c r="J2079" t="s">
        <v>76</v>
      </c>
    </row>
    <row r="2080" spans="1:10" x14ac:dyDescent="0.35">
      <c r="A2080" t="s">
        <v>4</v>
      </c>
      <c r="B2080" t="s">
        <v>285</v>
      </c>
      <c r="C2080">
        <v>141</v>
      </c>
      <c r="D2080" t="s">
        <v>971</v>
      </c>
      <c r="E2080" t="s">
        <v>238</v>
      </c>
      <c r="F2080" t="s">
        <v>168</v>
      </c>
      <c r="G2080" t="s">
        <v>73</v>
      </c>
      <c r="H2080" t="s">
        <v>76</v>
      </c>
      <c r="I2080" t="s">
        <v>73</v>
      </c>
      <c r="J2080" t="s">
        <v>76</v>
      </c>
    </row>
    <row r="2081" spans="1:10" x14ac:dyDescent="0.35">
      <c r="A2081" t="s">
        <v>5</v>
      </c>
      <c r="B2081" t="s">
        <v>267</v>
      </c>
      <c r="C2081">
        <v>134</v>
      </c>
      <c r="D2081" t="s">
        <v>1155</v>
      </c>
      <c r="E2081" t="s">
        <v>183</v>
      </c>
      <c r="F2081" t="s">
        <v>63</v>
      </c>
      <c r="G2081" t="s">
        <v>244</v>
      </c>
      <c r="H2081" t="s">
        <v>76</v>
      </c>
      <c r="I2081" t="s">
        <v>76</v>
      </c>
      <c r="J2081" t="s">
        <v>76</v>
      </c>
    </row>
    <row r="2082" spans="1:10" x14ac:dyDescent="0.35">
      <c r="A2082" t="s">
        <v>5</v>
      </c>
      <c r="B2082" t="s">
        <v>279</v>
      </c>
      <c r="C2082">
        <v>2655</v>
      </c>
      <c r="D2082" t="s">
        <v>890</v>
      </c>
      <c r="E2082" t="s">
        <v>360</v>
      </c>
      <c r="F2082" t="s">
        <v>142</v>
      </c>
      <c r="G2082" t="s">
        <v>150</v>
      </c>
      <c r="H2082" t="s">
        <v>76</v>
      </c>
      <c r="I2082" t="s">
        <v>107</v>
      </c>
      <c r="J2082" t="s">
        <v>76</v>
      </c>
    </row>
    <row r="2083" spans="1:10" x14ac:dyDescent="0.35">
      <c r="A2083" t="s">
        <v>5</v>
      </c>
      <c r="B2083" t="s">
        <v>285</v>
      </c>
      <c r="C2083">
        <v>665</v>
      </c>
      <c r="D2083" t="s">
        <v>1152</v>
      </c>
      <c r="E2083" t="s">
        <v>452</v>
      </c>
      <c r="F2083" t="s">
        <v>103</v>
      </c>
      <c r="G2083" t="s">
        <v>107</v>
      </c>
      <c r="H2083" t="s">
        <v>76</v>
      </c>
      <c r="I2083" t="s">
        <v>78</v>
      </c>
      <c r="J2083" t="s">
        <v>76</v>
      </c>
    </row>
    <row r="2084" spans="1:10" x14ac:dyDescent="0.35">
      <c r="A2084" t="s">
        <v>6</v>
      </c>
      <c r="B2084" t="s">
        <v>267</v>
      </c>
      <c r="C2084">
        <v>91</v>
      </c>
      <c r="D2084" t="s">
        <v>1156</v>
      </c>
      <c r="E2084" t="s">
        <v>140</v>
      </c>
      <c r="F2084" t="s">
        <v>72</v>
      </c>
      <c r="G2084" t="s">
        <v>103</v>
      </c>
      <c r="H2084" t="s">
        <v>76</v>
      </c>
      <c r="I2084" t="s">
        <v>76</v>
      </c>
      <c r="J2084" t="s">
        <v>76</v>
      </c>
    </row>
    <row r="2085" spans="1:10" x14ac:dyDescent="0.35">
      <c r="A2085" t="s">
        <v>6</v>
      </c>
      <c r="B2085" t="s">
        <v>279</v>
      </c>
      <c r="C2085">
        <v>1011</v>
      </c>
      <c r="D2085" t="s">
        <v>327</v>
      </c>
      <c r="E2085" t="s">
        <v>599</v>
      </c>
      <c r="F2085" t="s">
        <v>93</v>
      </c>
      <c r="G2085" t="s">
        <v>151</v>
      </c>
      <c r="H2085" t="s">
        <v>76</v>
      </c>
      <c r="I2085" t="s">
        <v>81</v>
      </c>
      <c r="J2085" t="s">
        <v>79</v>
      </c>
    </row>
    <row r="2086" spans="1:10" x14ac:dyDescent="0.35">
      <c r="A2086" t="s">
        <v>6</v>
      </c>
      <c r="B2086" t="s">
        <v>285</v>
      </c>
      <c r="C2086">
        <v>111</v>
      </c>
      <c r="D2086" t="s">
        <v>862</v>
      </c>
      <c r="E2086" t="s">
        <v>271</v>
      </c>
      <c r="F2086" t="s">
        <v>179</v>
      </c>
      <c r="G2086" t="s">
        <v>68</v>
      </c>
      <c r="H2086" t="s">
        <v>76</v>
      </c>
      <c r="I2086" t="s">
        <v>72</v>
      </c>
      <c r="J2086" t="s">
        <v>76</v>
      </c>
    </row>
    <row r="2087" spans="1:10" x14ac:dyDescent="0.35">
      <c r="A2087" t="s">
        <v>7</v>
      </c>
      <c r="B2087" t="s">
        <v>267</v>
      </c>
      <c r="C2087">
        <v>199</v>
      </c>
      <c r="D2087" t="s">
        <v>1157</v>
      </c>
      <c r="E2087" t="s">
        <v>212</v>
      </c>
      <c r="F2087" t="s">
        <v>161</v>
      </c>
      <c r="G2087" t="s">
        <v>81</v>
      </c>
      <c r="H2087" t="s">
        <v>76</v>
      </c>
      <c r="I2087" t="s">
        <v>63</v>
      </c>
      <c r="J2087" t="s">
        <v>76</v>
      </c>
    </row>
    <row r="2088" spans="1:10" x14ac:dyDescent="0.35">
      <c r="A2088" t="s">
        <v>7</v>
      </c>
      <c r="B2088" t="s">
        <v>279</v>
      </c>
      <c r="C2088">
        <v>2869</v>
      </c>
      <c r="D2088" t="s">
        <v>268</v>
      </c>
      <c r="E2088" t="s">
        <v>482</v>
      </c>
      <c r="F2088" t="s">
        <v>181</v>
      </c>
      <c r="G2088" t="s">
        <v>81</v>
      </c>
      <c r="H2088" t="s">
        <v>76</v>
      </c>
      <c r="I2088" t="s">
        <v>79</v>
      </c>
      <c r="J2088" t="s">
        <v>107</v>
      </c>
    </row>
    <row r="2089" spans="1:10" x14ac:dyDescent="0.35">
      <c r="A2089" t="s">
        <v>7</v>
      </c>
      <c r="B2089" t="s">
        <v>285</v>
      </c>
      <c r="C2089">
        <v>172</v>
      </c>
      <c r="D2089" t="s">
        <v>631</v>
      </c>
      <c r="E2089" t="s">
        <v>215</v>
      </c>
      <c r="F2089" t="s">
        <v>211</v>
      </c>
      <c r="G2089" t="s">
        <v>179</v>
      </c>
      <c r="H2089" t="s">
        <v>76</v>
      </c>
      <c r="I2089" t="s">
        <v>107</v>
      </c>
      <c r="J2089" t="s">
        <v>76</v>
      </c>
    </row>
    <row r="2090" spans="1:10" x14ac:dyDescent="0.35">
      <c r="A2090" t="s">
        <v>241</v>
      </c>
      <c r="B2090" t="s">
        <v>267</v>
      </c>
      <c r="C2090">
        <v>962</v>
      </c>
      <c r="D2090" t="s">
        <v>623</v>
      </c>
      <c r="E2090" t="s">
        <v>940</v>
      </c>
      <c r="F2090" t="s">
        <v>244</v>
      </c>
      <c r="G2090" t="s">
        <v>100</v>
      </c>
      <c r="H2090" t="s">
        <v>76</v>
      </c>
      <c r="I2090" t="s">
        <v>71</v>
      </c>
      <c r="J2090" t="s">
        <v>76</v>
      </c>
    </row>
    <row r="2091" spans="1:10" x14ac:dyDescent="0.35">
      <c r="A2091" t="s">
        <v>241</v>
      </c>
      <c r="B2091" t="s">
        <v>279</v>
      </c>
      <c r="C2091">
        <v>10648</v>
      </c>
      <c r="D2091" t="s">
        <v>547</v>
      </c>
      <c r="E2091" t="s">
        <v>141</v>
      </c>
      <c r="F2091" t="s">
        <v>84</v>
      </c>
      <c r="G2091" t="s">
        <v>94</v>
      </c>
      <c r="H2091" t="s">
        <v>76</v>
      </c>
      <c r="I2091" t="s">
        <v>77</v>
      </c>
      <c r="J2091" t="s">
        <v>107</v>
      </c>
    </row>
    <row r="2092" spans="1:10" x14ac:dyDescent="0.35">
      <c r="A2092" t="s">
        <v>241</v>
      </c>
      <c r="B2092" t="s">
        <v>285</v>
      </c>
      <c r="C2092">
        <v>1153</v>
      </c>
      <c r="D2092" t="s">
        <v>1158</v>
      </c>
      <c r="E2092" t="s">
        <v>548</v>
      </c>
      <c r="F2092" t="s">
        <v>216</v>
      </c>
      <c r="G2092" t="s">
        <v>138</v>
      </c>
      <c r="H2092" t="s">
        <v>76</v>
      </c>
      <c r="I2092" t="s">
        <v>150</v>
      </c>
      <c r="J2092" t="s">
        <v>76</v>
      </c>
    </row>
    <row r="2094" spans="1:10" x14ac:dyDescent="0.35">
      <c r="A2094" t="s">
        <v>1159</v>
      </c>
    </row>
    <row r="2095" spans="1:10" x14ac:dyDescent="0.35">
      <c r="A2095" t="s">
        <v>14</v>
      </c>
      <c r="B2095" t="s">
        <v>350</v>
      </c>
      <c r="C2095" t="s">
        <v>2</v>
      </c>
      <c r="D2095" t="s">
        <v>1148</v>
      </c>
      <c r="E2095" t="s">
        <v>1149</v>
      </c>
      <c r="F2095" t="s">
        <v>1150</v>
      </c>
      <c r="G2095" t="s">
        <v>1151</v>
      </c>
      <c r="H2095" t="s">
        <v>609</v>
      </c>
      <c r="I2095" t="s">
        <v>49</v>
      </c>
      <c r="J2095" t="s">
        <v>50</v>
      </c>
    </row>
    <row r="2096" spans="1:10" x14ac:dyDescent="0.35">
      <c r="A2096" t="s">
        <v>3</v>
      </c>
      <c r="B2096" t="s">
        <v>351</v>
      </c>
      <c r="C2096">
        <v>1142</v>
      </c>
      <c r="D2096" t="s">
        <v>631</v>
      </c>
      <c r="E2096" t="s">
        <v>457</v>
      </c>
      <c r="F2096" t="s">
        <v>278</v>
      </c>
      <c r="G2096" t="s">
        <v>94</v>
      </c>
      <c r="H2096" t="s">
        <v>76</v>
      </c>
      <c r="I2096" t="s">
        <v>73</v>
      </c>
      <c r="J2096" t="s">
        <v>73</v>
      </c>
    </row>
    <row r="2097" spans="1:10" x14ac:dyDescent="0.35">
      <c r="A2097" t="s">
        <v>3</v>
      </c>
      <c r="B2097" t="s">
        <v>353</v>
      </c>
      <c r="C2097">
        <v>882</v>
      </c>
      <c r="D2097" t="s">
        <v>586</v>
      </c>
      <c r="E2097" t="s">
        <v>945</v>
      </c>
      <c r="F2097" t="s">
        <v>249</v>
      </c>
      <c r="G2097" t="s">
        <v>77</v>
      </c>
      <c r="H2097" t="s">
        <v>76</v>
      </c>
      <c r="I2097" t="s">
        <v>71</v>
      </c>
      <c r="J2097" t="s">
        <v>76</v>
      </c>
    </row>
    <row r="2098" spans="1:10" x14ac:dyDescent="0.35">
      <c r="A2098" t="s">
        <v>4</v>
      </c>
      <c r="B2098" t="s">
        <v>351</v>
      </c>
      <c r="C2098">
        <v>1478</v>
      </c>
      <c r="D2098" t="s">
        <v>839</v>
      </c>
      <c r="E2098" t="s">
        <v>344</v>
      </c>
      <c r="F2098" t="s">
        <v>198</v>
      </c>
      <c r="G2098" t="s">
        <v>107</v>
      </c>
      <c r="H2098" t="s">
        <v>76</v>
      </c>
      <c r="I2098" t="s">
        <v>76</v>
      </c>
      <c r="J2098" t="s">
        <v>76</v>
      </c>
    </row>
    <row r="2099" spans="1:10" x14ac:dyDescent="0.35">
      <c r="A2099" t="s">
        <v>4</v>
      </c>
      <c r="B2099" t="s">
        <v>353</v>
      </c>
      <c r="C2099">
        <v>1354</v>
      </c>
      <c r="D2099" t="s">
        <v>982</v>
      </c>
      <c r="E2099" t="s">
        <v>446</v>
      </c>
      <c r="F2099" t="s">
        <v>55</v>
      </c>
      <c r="G2099" t="s">
        <v>77</v>
      </c>
      <c r="H2099" t="s">
        <v>76</v>
      </c>
      <c r="I2099" t="s">
        <v>68</v>
      </c>
      <c r="J2099" t="s">
        <v>76</v>
      </c>
    </row>
    <row r="2100" spans="1:10" x14ac:dyDescent="0.35">
      <c r="A2100" t="s">
        <v>5</v>
      </c>
      <c r="B2100" t="s">
        <v>351</v>
      </c>
      <c r="C2100">
        <v>1909</v>
      </c>
      <c r="D2100" t="s">
        <v>743</v>
      </c>
      <c r="E2100" t="s">
        <v>183</v>
      </c>
      <c r="F2100" t="s">
        <v>149</v>
      </c>
      <c r="G2100" t="s">
        <v>68</v>
      </c>
      <c r="H2100" t="s">
        <v>76</v>
      </c>
      <c r="I2100" t="s">
        <v>107</v>
      </c>
      <c r="J2100" t="s">
        <v>76</v>
      </c>
    </row>
    <row r="2101" spans="1:10" x14ac:dyDescent="0.35">
      <c r="A2101" t="s">
        <v>5</v>
      </c>
      <c r="B2101" t="s">
        <v>353</v>
      </c>
      <c r="C2101">
        <v>1545</v>
      </c>
      <c r="D2101" t="s">
        <v>419</v>
      </c>
      <c r="E2101" t="s">
        <v>561</v>
      </c>
      <c r="F2101" t="s">
        <v>81</v>
      </c>
      <c r="G2101" t="s">
        <v>105</v>
      </c>
      <c r="H2101" t="s">
        <v>76</v>
      </c>
      <c r="I2101" t="s">
        <v>71</v>
      </c>
      <c r="J2101" t="s">
        <v>76</v>
      </c>
    </row>
    <row r="2102" spans="1:10" x14ac:dyDescent="0.35">
      <c r="A2102" t="s">
        <v>6</v>
      </c>
      <c r="B2102" t="s">
        <v>351</v>
      </c>
      <c r="C2102">
        <v>783</v>
      </c>
      <c r="D2102" t="s">
        <v>1152</v>
      </c>
      <c r="E2102" t="s">
        <v>271</v>
      </c>
      <c r="F2102" t="s">
        <v>122</v>
      </c>
      <c r="G2102" t="s">
        <v>81</v>
      </c>
      <c r="H2102" t="s">
        <v>76</v>
      </c>
      <c r="I2102" t="s">
        <v>150</v>
      </c>
      <c r="J2102" t="s">
        <v>73</v>
      </c>
    </row>
    <row r="2103" spans="1:10" x14ac:dyDescent="0.35">
      <c r="A2103" t="s">
        <v>6</v>
      </c>
      <c r="B2103" t="s">
        <v>353</v>
      </c>
      <c r="C2103">
        <v>430</v>
      </c>
      <c r="D2103" t="s">
        <v>406</v>
      </c>
      <c r="E2103" t="s">
        <v>630</v>
      </c>
      <c r="F2103" t="s">
        <v>100</v>
      </c>
      <c r="G2103" t="s">
        <v>163</v>
      </c>
      <c r="H2103" t="s">
        <v>76</v>
      </c>
      <c r="I2103" t="s">
        <v>198</v>
      </c>
      <c r="J2103" t="s">
        <v>150</v>
      </c>
    </row>
    <row r="2104" spans="1:10" x14ac:dyDescent="0.35">
      <c r="A2104" t="s">
        <v>7</v>
      </c>
      <c r="B2104" t="s">
        <v>351</v>
      </c>
      <c r="C2104">
        <v>2107</v>
      </c>
      <c r="D2104" t="s">
        <v>785</v>
      </c>
      <c r="E2104" t="s">
        <v>434</v>
      </c>
      <c r="F2104" t="s">
        <v>264</v>
      </c>
      <c r="G2104" t="s">
        <v>72</v>
      </c>
      <c r="H2104" t="s">
        <v>76</v>
      </c>
      <c r="I2104" t="s">
        <v>73</v>
      </c>
      <c r="J2104" t="s">
        <v>107</v>
      </c>
    </row>
    <row r="2105" spans="1:10" x14ac:dyDescent="0.35">
      <c r="A2105" t="s">
        <v>7</v>
      </c>
      <c r="B2105" t="s">
        <v>353</v>
      </c>
      <c r="C2105">
        <v>1133</v>
      </c>
      <c r="D2105" t="s">
        <v>561</v>
      </c>
      <c r="E2105" t="s">
        <v>741</v>
      </c>
      <c r="F2105" t="s">
        <v>97</v>
      </c>
      <c r="G2105" t="s">
        <v>63</v>
      </c>
      <c r="H2105" t="s">
        <v>76</v>
      </c>
      <c r="I2105" t="s">
        <v>138</v>
      </c>
      <c r="J2105" t="s">
        <v>76</v>
      </c>
    </row>
    <row r="2106" spans="1:10" x14ac:dyDescent="0.35">
      <c r="A2106" t="s">
        <v>241</v>
      </c>
      <c r="B2106" t="s">
        <v>351</v>
      </c>
      <c r="C2106">
        <v>7419</v>
      </c>
      <c r="D2106" t="s">
        <v>848</v>
      </c>
      <c r="E2106" t="s">
        <v>440</v>
      </c>
      <c r="F2106" t="s">
        <v>97</v>
      </c>
      <c r="G2106" t="s">
        <v>94</v>
      </c>
      <c r="H2106" t="s">
        <v>76</v>
      </c>
      <c r="I2106" t="s">
        <v>73</v>
      </c>
      <c r="J2106" t="s">
        <v>107</v>
      </c>
    </row>
    <row r="2107" spans="1:10" x14ac:dyDescent="0.35">
      <c r="A2107" t="s">
        <v>241</v>
      </c>
      <c r="B2107" t="s">
        <v>353</v>
      </c>
      <c r="C2107">
        <v>5344</v>
      </c>
      <c r="D2107" t="s">
        <v>701</v>
      </c>
      <c r="E2107" t="s">
        <v>808</v>
      </c>
      <c r="F2107" t="s">
        <v>96</v>
      </c>
      <c r="G2107" t="s">
        <v>138</v>
      </c>
      <c r="H2107" t="s">
        <v>76</v>
      </c>
      <c r="I2107" t="s">
        <v>94</v>
      </c>
      <c r="J2107" t="s">
        <v>107</v>
      </c>
    </row>
    <row r="2109" spans="1:10" x14ac:dyDescent="0.35">
      <c r="A2109" t="s">
        <v>1160</v>
      </c>
    </row>
    <row r="2110" spans="1:10" x14ac:dyDescent="0.35">
      <c r="A2110" t="s">
        <v>14</v>
      </c>
      <c r="B2110" t="s">
        <v>388</v>
      </c>
      <c r="C2110" t="s">
        <v>2</v>
      </c>
      <c r="D2110" t="s">
        <v>1148</v>
      </c>
      <c r="E2110" t="s">
        <v>1149</v>
      </c>
      <c r="F2110" t="s">
        <v>1150</v>
      </c>
      <c r="G2110" t="s">
        <v>1151</v>
      </c>
      <c r="H2110" t="s">
        <v>609</v>
      </c>
      <c r="I2110" t="s">
        <v>49</v>
      </c>
      <c r="J2110" t="s">
        <v>50</v>
      </c>
    </row>
    <row r="2111" spans="1:10" x14ac:dyDescent="0.35">
      <c r="A2111" t="s">
        <v>3</v>
      </c>
      <c r="B2111" t="s">
        <v>389</v>
      </c>
      <c r="C2111">
        <v>38</v>
      </c>
      <c r="D2111" t="s">
        <v>763</v>
      </c>
      <c r="E2111" t="s">
        <v>243</v>
      </c>
      <c r="F2111" t="s">
        <v>239</v>
      </c>
      <c r="G2111" t="s">
        <v>122</v>
      </c>
      <c r="H2111" t="s">
        <v>76</v>
      </c>
      <c r="I2111" t="s">
        <v>76</v>
      </c>
      <c r="J2111" t="s">
        <v>76</v>
      </c>
    </row>
    <row r="2112" spans="1:10" x14ac:dyDescent="0.35">
      <c r="A2112" t="s">
        <v>3</v>
      </c>
      <c r="B2112" t="s">
        <v>50</v>
      </c>
      <c r="C2112">
        <v>1</v>
      </c>
      <c r="D2112" t="s">
        <v>395</v>
      </c>
      <c r="E2112" t="s">
        <v>76</v>
      </c>
      <c r="F2112" t="s">
        <v>76</v>
      </c>
      <c r="G2112" t="s">
        <v>76</v>
      </c>
      <c r="H2112" t="s">
        <v>76</v>
      </c>
      <c r="I2112" t="s">
        <v>76</v>
      </c>
      <c r="J2112" t="s">
        <v>76</v>
      </c>
    </row>
    <row r="2113" spans="1:10" x14ac:dyDescent="0.35">
      <c r="A2113" t="s">
        <v>3</v>
      </c>
      <c r="B2113" t="s">
        <v>396</v>
      </c>
      <c r="C2113">
        <v>1985</v>
      </c>
      <c r="D2113" t="s">
        <v>721</v>
      </c>
      <c r="E2113" t="s">
        <v>411</v>
      </c>
      <c r="F2113" t="s">
        <v>92</v>
      </c>
      <c r="G2113" t="s">
        <v>71</v>
      </c>
      <c r="H2113" t="s">
        <v>76</v>
      </c>
      <c r="I2113" t="s">
        <v>77</v>
      </c>
      <c r="J2113" t="s">
        <v>107</v>
      </c>
    </row>
    <row r="2114" spans="1:10" x14ac:dyDescent="0.35">
      <c r="A2114" t="s">
        <v>4</v>
      </c>
      <c r="B2114" t="s">
        <v>389</v>
      </c>
      <c r="C2114">
        <v>96</v>
      </c>
      <c r="D2114" t="s">
        <v>381</v>
      </c>
      <c r="E2114" t="s">
        <v>1161</v>
      </c>
      <c r="F2114" t="s">
        <v>81</v>
      </c>
      <c r="G2114" t="s">
        <v>77</v>
      </c>
      <c r="H2114" t="s">
        <v>76</v>
      </c>
      <c r="I2114" t="s">
        <v>76</v>
      </c>
      <c r="J2114" t="s">
        <v>76</v>
      </c>
    </row>
    <row r="2115" spans="1:10" x14ac:dyDescent="0.35">
      <c r="A2115" t="s">
        <v>4</v>
      </c>
      <c r="B2115" t="s">
        <v>50</v>
      </c>
      <c r="C2115">
        <v>3</v>
      </c>
      <c r="D2115" t="s">
        <v>395</v>
      </c>
      <c r="E2115" t="s">
        <v>76</v>
      </c>
      <c r="F2115" t="s">
        <v>76</v>
      </c>
      <c r="G2115" t="s">
        <v>76</v>
      </c>
      <c r="H2115" t="s">
        <v>76</v>
      </c>
      <c r="I2115" t="s">
        <v>76</v>
      </c>
      <c r="J2115" t="s">
        <v>76</v>
      </c>
    </row>
    <row r="2116" spans="1:10" x14ac:dyDescent="0.35">
      <c r="A2116" t="s">
        <v>4</v>
      </c>
      <c r="B2116" t="s">
        <v>396</v>
      </c>
      <c r="C2116">
        <v>2733</v>
      </c>
      <c r="D2116" t="s">
        <v>1155</v>
      </c>
      <c r="E2116" t="s">
        <v>90</v>
      </c>
      <c r="F2116" t="s">
        <v>122</v>
      </c>
      <c r="G2116" t="s">
        <v>73</v>
      </c>
      <c r="H2116" t="s">
        <v>76</v>
      </c>
      <c r="I2116" t="s">
        <v>106</v>
      </c>
      <c r="J2116" t="s">
        <v>76</v>
      </c>
    </row>
    <row r="2117" spans="1:10" x14ac:dyDescent="0.35">
      <c r="A2117" t="s">
        <v>5</v>
      </c>
      <c r="B2117" t="s">
        <v>389</v>
      </c>
      <c r="C2117">
        <v>56</v>
      </c>
      <c r="D2117" t="s">
        <v>648</v>
      </c>
      <c r="E2117" t="s">
        <v>354</v>
      </c>
      <c r="F2117" t="s">
        <v>81</v>
      </c>
      <c r="G2117" t="s">
        <v>71</v>
      </c>
      <c r="H2117" t="s">
        <v>76</v>
      </c>
      <c r="I2117" t="s">
        <v>76</v>
      </c>
      <c r="J2117" t="s">
        <v>76</v>
      </c>
    </row>
    <row r="2118" spans="1:10" x14ac:dyDescent="0.35">
      <c r="A2118" t="s">
        <v>5</v>
      </c>
      <c r="B2118" t="s">
        <v>50</v>
      </c>
      <c r="C2118">
        <v>5</v>
      </c>
      <c r="D2118" t="s">
        <v>662</v>
      </c>
      <c r="E2118" t="s">
        <v>363</v>
      </c>
      <c r="F2118" t="s">
        <v>76</v>
      </c>
      <c r="G2118" t="s">
        <v>76</v>
      </c>
      <c r="H2118" t="s">
        <v>76</v>
      </c>
      <c r="I2118" t="s">
        <v>76</v>
      </c>
      <c r="J2118" t="s">
        <v>76</v>
      </c>
    </row>
    <row r="2119" spans="1:10" x14ac:dyDescent="0.35">
      <c r="A2119" t="s">
        <v>5</v>
      </c>
      <c r="B2119" t="s">
        <v>396</v>
      </c>
      <c r="C2119">
        <v>3393</v>
      </c>
      <c r="D2119" t="s">
        <v>778</v>
      </c>
      <c r="E2119" t="s">
        <v>581</v>
      </c>
      <c r="F2119" t="s">
        <v>198</v>
      </c>
      <c r="G2119" t="s">
        <v>150</v>
      </c>
      <c r="H2119" t="s">
        <v>76</v>
      </c>
      <c r="I2119" t="s">
        <v>77</v>
      </c>
      <c r="J2119" t="s">
        <v>76</v>
      </c>
    </row>
    <row r="2120" spans="1:10" x14ac:dyDescent="0.35">
      <c r="A2120" t="s">
        <v>6</v>
      </c>
      <c r="B2120" t="s">
        <v>389</v>
      </c>
      <c r="C2120">
        <v>50</v>
      </c>
      <c r="D2120" t="s">
        <v>729</v>
      </c>
      <c r="E2120" t="s">
        <v>457</v>
      </c>
      <c r="F2120" t="s">
        <v>104</v>
      </c>
      <c r="G2120" t="s">
        <v>63</v>
      </c>
      <c r="H2120" t="s">
        <v>76</v>
      </c>
      <c r="I2120" t="s">
        <v>68</v>
      </c>
      <c r="J2120" t="s">
        <v>76</v>
      </c>
    </row>
    <row r="2121" spans="1:10" x14ac:dyDescent="0.35">
      <c r="A2121" t="s">
        <v>6</v>
      </c>
      <c r="B2121" t="s">
        <v>396</v>
      </c>
      <c r="C2121">
        <v>1163</v>
      </c>
      <c r="D2121" t="s">
        <v>665</v>
      </c>
      <c r="E2121" t="s">
        <v>549</v>
      </c>
      <c r="F2121" t="s">
        <v>74</v>
      </c>
      <c r="G2121" t="s">
        <v>142</v>
      </c>
      <c r="H2121" t="s">
        <v>76</v>
      </c>
      <c r="I2121" t="s">
        <v>138</v>
      </c>
      <c r="J2121" t="s">
        <v>77</v>
      </c>
    </row>
    <row r="2122" spans="1:10" x14ac:dyDescent="0.35">
      <c r="A2122" t="s">
        <v>7</v>
      </c>
      <c r="B2122" t="s">
        <v>389</v>
      </c>
      <c r="C2122">
        <v>143</v>
      </c>
      <c r="D2122" t="s">
        <v>625</v>
      </c>
      <c r="E2122" t="s">
        <v>484</v>
      </c>
      <c r="F2122" t="s">
        <v>88</v>
      </c>
      <c r="G2122" t="s">
        <v>72</v>
      </c>
      <c r="H2122" t="s">
        <v>76</v>
      </c>
      <c r="I2122" t="s">
        <v>76</v>
      </c>
      <c r="J2122" t="s">
        <v>76</v>
      </c>
    </row>
    <row r="2123" spans="1:10" x14ac:dyDescent="0.35">
      <c r="A2123" t="s">
        <v>7</v>
      </c>
      <c r="B2123" t="s">
        <v>50</v>
      </c>
      <c r="C2123">
        <v>7</v>
      </c>
      <c r="D2123" t="s">
        <v>366</v>
      </c>
      <c r="E2123" t="s">
        <v>993</v>
      </c>
      <c r="F2123" t="s">
        <v>76</v>
      </c>
      <c r="G2123" t="s">
        <v>76</v>
      </c>
      <c r="H2123" t="s">
        <v>76</v>
      </c>
      <c r="I2123" t="s">
        <v>76</v>
      </c>
      <c r="J2123" t="s">
        <v>84</v>
      </c>
    </row>
    <row r="2124" spans="1:10" x14ac:dyDescent="0.35">
      <c r="A2124" t="s">
        <v>7</v>
      </c>
      <c r="B2124" t="s">
        <v>396</v>
      </c>
      <c r="C2124">
        <v>3090</v>
      </c>
      <c r="D2124" t="s">
        <v>721</v>
      </c>
      <c r="E2124" t="s">
        <v>602</v>
      </c>
      <c r="F2124" t="s">
        <v>240</v>
      </c>
      <c r="G2124" t="s">
        <v>72</v>
      </c>
      <c r="H2124" t="s">
        <v>76</v>
      </c>
      <c r="I2124" t="s">
        <v>68</v>
      </c>
      <c r="J2124" t="s">
        <v>107</v>
      </c>
    </row>
    <row r="2125" spans="1:10" x14ac:dyDescent="0.35">
      <c r="A2125" t="s">
        <v>241</v>
      </c>
      <c r="B2125" t="s">
        <v>389</v>
      </c>
      <c r="C2125">
        <v>383</v>
      </c>
      <c r="D2125" t="s">
        <v>155</v>
      </c>
      <c r="E2125" t="s">
        <v>598</v>
      </c>
      <c r="F2125" t="s">
        <v>70</v>
      </c>
      <c r="G2125" t="s">
        <v>138</v>
      </c>
      <c r="H2125" t="s">
        <v>76</v>
      </c>
      <c r="I2125" t="s">
        <v>107</v>
      </c>
      <c r="J2125" t="s">
        <v>76</v>
      </c>
    </row>
    <row r="2126" spans="1:10" x14ac:dyDescent="0.35">
      <c r="A2126" t="s">
        <v>241</v>
      </c>
      <c r="B2126" t="s">
        <v>50</v>
      </c>
      <c r="C2126">
        <v>16</v>
      </c>
      <c r="D2126" t="s">
        <v>807</v>
      </c>
      <c r="E2126" t="s">
        <v>548</v>
      </c>
      <c r="F2126" t="s">
        <v>76</v>
      </c>
      <c r="G2126" t="s">
        <v>76</v>
      </c>
      <c r="H2126" t="s">
        <v>76</v>
      </c>
      <c r="I2126" t="s">
        <v>76</v>
      </c>
      <c r="J2126" t="s">
        <v>78</v>
      </c>
    </row>
    <row r="2127" spans="1:10" x14ac:dyDescent="0.35">
      <c r="A2127" t="s">
        <v>241</v>
      </c>
      <c r="B2127" t="s">
        <v>396</v>
      </c>
      <c r="C2127">
        <v>12364</v>
      </c>
      <c r="D2127" t="s">
        <v>614</v>
      </c>
      <c r="E2127" t="s">
        <v>587</v>
      </c>
      <c r="F2127" t="s">
        <v>84</v>
      </c>
      <c r="G2127" t="s">
        <v>78</v>
      </c>
      <c r="H2127" t="s">
        <v>76</v>
      </c>
      <c r="I2127" t="s">
        <v>79</v>
      </c>
      <c r="J2127" t="s">
        <v>107</v>
      </c>
    </row>
    <row r="2129" spans="1:10" x14ac:dyDescent="0.35">
      <c r="A2129" t="s">
        <v>1162</v>
      </c>
    </row>
    <row r="2130" spans="1:10" x14ac:dyDescent="0.35">
      <c r="A2130" t="s">
        <v>14</v>
      </c>
      <c r="B2130" t="s">
        <v>437</v>
      </c>
      <c r="C2130" t="s">
        <v>2</v>
      </c>
      <c r="D2130" t="s">
        <v>1148</v>
      </c>
      <c r="E2130" t="s">
        <v>1149</v>
      </c>
      <c r="F2130" t="s">
        <v>1150</v>
      </c>
      <c r="G2130" t="s">
        <v>1151</v>
      </c>
      <c r="H2130" t="s">
        <v>609</v>
      </c>
      <c r="I2130" t="s">
        <v>49</v>
      </c>
      <c r="J2130" t="s">
        <v>50</v>
      </c>
    </row>
    <row r="2131" spans="1:10" x14ac:dyDescent="0.35">
      <c r="A2131" t="s">
        <v>3</v>
      </c>
      <c r="B2131" t="s">
        <v>438</v>
      </c>
      <c r="C2131">
        <v>475</v>
      </c>
      <c r="D2131" t="s">
        <v>812</v>
      </c>
      <c r="E2131" t="s">
        <v>527</v>
      </c>
      <c r="F2131" t="s">
        <v>11</v>
      </c>
      <c r="G2131" t="s">
        <v>94</v>
      </c>
      <c r="H2131" t="s">
        <v>76</v>
      </c>
      <c r="I2131" t="s">
        <v>76</v>
      </c>
      <c r="J2131" t="s">
        <v>77</v>
      </c>
    </row>
    <row r="2132" spans="1:10" x14ac:dyDescent="0.35">
      <c r="A2132" t="s">
        <v>3</v>
      </c>
      <c r="B2132" t="s">
        <v>439</v>
      </c>
      <c r="C2132">
        <v>1549</v>
      </c>
      <c r="D2132" t="s">
        <v>741</v>
      </c>
      <c r="E2132" t="s">
        <v>585</v>
      </c>
      <c r="F2132" t="s">
        <v>157</v>
      </c>
      <c r="G2132" t="s">
        <v>68</v>
      </c>
      <c r="H2132" t="s">
        <v>76</v>
      </c>
      <c r="I2132" t="s">
        <v>68</v>
      </c>
      <c r="J2132" t="s">
        <v>76</v>
      </c>
    </row>
    <row r="2133" spans="1:10" x14ac:dyDescent="0.35">
      <c r="A2133" t="s">
        <v>4</v>
      </c>
      <c r="B2133" t="s">
        <v>438</v>
      </c>
      <c r="C2133">
        <v>745</v>
      </c>
      <c r="D2133" t="s">
        <v>816</v>
      </c>
      <c r="E2133" t="s">
        <v>379</v>
      </c>
      <c r="F2133" t="s">
        <v>86</v>
      </c>
      <c r="G2133" t="s">
        <v>107</v>
      </c>
      <c r="H2133" t="s">
        <v>76</v>
      </c>
      <c r="I2133" t="s">
        <v>76</v>
      </c>
      <c r="J2133" t="s">
        <v>76</v>
      </c>
    </row>
    <row r="2134" spans="1:10" x14ac:dyDescent="0.35">
      <c r="A2134" t="s">
        <v>4</v>
      </c>
      <c r="B2134" t="s">
        <v>439</v>
      </c>
      <c r="C2134">
        <v>2087</v>
      </c>
      <c r="D2134" t="s">
        <v>793</v>
      </c>
      <c r="E2134" t="s">
        <v>306</v>
      </c>
      <c r="F2134" t="s">
        <v>93</v>
      </c>
      <c r="G2134" t="s">
        <v>106</v>
      </c>
      <c r="H2134" t="s">
        <v>76</v>
      </c>
      <c r="I2134" t="s">
        <v>106</v>
      </c>
      <c r="J2134" t="s">
        <v>76</v>
      </c>
    </row>
    <row r="2135" spans="1:10" x14ac:dyDescent="0.35">
      <c r="A2135" t="s">
        <v>5</v>
      </c>
      <c r="B2135" t="s">
        <v>438</v>
      </c>
      <c r="C2135">
        <v>820</v>
      </c>
      <c r="D2135" t="s">
        <v>1158</v>
      </c>
      <c r="E2135" t="s">
        <v>189</v>
      </c>
      <c r="F2135" t="s">
        <v>133</v>
      </c>
      <c r="G2135" t="s">
        <v>106</v>
      </c>
      <c r="H2135" t="s">
        <v>76</v>
      </c>
      <c r="I2135" t="s">
        <v>107</v>
      </c>
      <c r="J2135" t="s">
        <v>76</v>
      </c>
    </row>
    <row r="2136" spans="1:10" x14ac:dyDescent="0.35">
      <c r="A2136" t="s">
        <v>5</v>
      </c>
      <c r="B2136" t="s">
        <v>439</v>
      </c>
      <c r="C2136">
        <v>2634</v>
      </c>
      <c r="D2136" t="s">
        <v>553</v>
      </c>
      <c r="E2136" t="s">
        <v>298</v>
      </c>
      <c r="F2136" t="s">
        <v>151</v>
      </c>
      <c r="G2136" t="s">
        <v>94</v>
      </c>
      <c r="H2136" t="s">
        <v>76</v>
      </c>
      <c r="I2136" t="s">
        <v>77</v>
      </c>
      <c r="J2136" t="s">
        <v>76</v>
      </c>
    </row>
    <row r="2137" spans="1:10" x14ac:dyDescent="0.35">
      <c r="A2137" t="s">
        <v>6</v>
      </c>
      <c r="B2137" t="s">
        <v>438</v>
      </c>
      <c r="C2137">
        <v>389</v>
      </c>
      <c r="D2137" t="s">
        <v>995</v>
      </c>
      <c r="E2137" t="s">
        <v>524</v>
      </c>
      <c r="F2137" t="s">
        <v>151</v>
      </c>
      <c r="G2137" t="s">
        <v>186</v>
      </c>
      <c r="H2137" t="s">
        <v>76</v>
      </c>
      <c r="I2137" t="s">
        <v>71</v>
      </c>
      <c r="J2137" t="s">
        <v>76</v>
      </c>
    </row>
    <row r="2138" spans="1:10" x14ac:dyDescent="0.35">
      <c r="A2138" t="s">
        <v>6</v>
      </c>
      <c r="B2138" t="s">
        <v>439</v>
      </c>
      <c r="C2138">
        <v>824</v>
      </c>
      <c r="D2138" t="s">
        <v>785</v>
      </c>
      <c r="E2138" t="s">
        <v>597</v>
      </c>
      <c r="F2138" t="s">
        <v>93</v>
      </c>
      <c r="G2138" t="s">
        <v>151</v>
      </c>
      <c r="H2138" t="s">
        <v>76</v>
      </c>
      <c r="I2138" t="s">
        <v>63</v>
      </c>
      <c r="J2138" t="s">
        <v>68</v>
      </c>
    </row>
    <row r="2139" spans="1:10" x14ac:dyDescent="0.35">
      <c r="A2139" t="s">
        <v>7</v>
      </c>
      <c r="B2139" t="s">
        <v>438</v>
      </c>
      <c r="C2139">
        <v>1066</v>
      </c>
      <c r="D2139" t="s">
        <v>610</v>
      </c>
      <c r="E2139" t="s">
        <v>500</v>
      </c>
      <c r="F2139" t="s">
        <v>217</v>
      </c>
      <c r="G2139" t="s">
        <v>105</v>
      </c>
      <c r="H2139" t="s">
        <v>76</v>
      </c>
      <c r="I2139" t="s">
        <v>77</v>
      </c>
      <c r="J2139" t="s">
        <v>73</v>
      </c>
    </row>
    <row r="2140" spans="1:10" x14ac:dyDescent="0.35">
      <c r="A2140" t="s">
        <v>7</v>
      </c>
      <c r="B2140" t="s">
        <v>439</v>
      </c>
      <c r="C2140">
        <v>2174</v>
      </c>
      <c r="D2140" t="s">
        <v>726</v>
      </c>
      <c r="E2140" t="s">
        <v>596</v>
      </c>
      <c r="F2140" t="s">
        <v>161</v>
      </c>
      <c r="G2140" t="s">
        <v>80</v>
      </c>
      <c r="H2140" t="s">
        <v>76</v>
      </c>
      <c r="I2140" t="s">
        <v>68</v>
      </c>
      <c r="J2140" t="s">
        <v>107</v>
      </c>
    </row>
    <row r="2141" spans="1:10" x14ac:dyDescent="0.35">
      <c r="A2141" t="s">
        <v>241</v>
      </c>
      <c r="B2141" t="s">
        <v>438</v>
      </c>
      <c r="C2141">
        <v>3495</v>
      </c>
      <c r="D2141" t="s">
        <v>990</v>
      </c>
      <c r="E2141" t="s">
        <v>511</v>
      </c>
      <c r="F2141" t="s">
        <v>119</v>
      </c>
      <c r="G2141" t="s">
        <v>75</v>
      </c>
      <c r="H2141" t="s">
        <v>76</v>
      </c>
      <c r="I2141" t="s">
        <v>73</v>
      </c>
      <c r="J2141" t="s">
        <v>107</v>
      </c>
    </row>
    <row r="2142" spans="1:10" x14ac:dyDescent="0.35">
      <c r="A2142" t="s">
        <v>241</v>
      </c>
      <c r="B2142" t="s">
        <v>439</v>
      </c>
      <c r="C2142">
        <v>9268</v>
      </c>
      <c r="D2142" t="s">
        <v>982</v>
      </c>
      <c r="E2142" t="s">
        <v>363</v>
      </c>
      <c r="F2142" t="s">
        <v>163</v>
      </c>
      <c r="G2142" t="s">
        <v>105</v>
      </c>
      <c r="H2142" t="s">
        <v>76</v>
      </c>
      <c r="I2142" t="s">
        <v>68</v>
      </c>
      <c r="J2142" t="s">
        <v>107</v>
      </c>
    </row>
    <row r="2144" spans="1:10" x14ac:dyDescent="0.35">
      <c r="A2144" t="s">
        <v>1163</v>
      </c>
    </row>
    <row r="2145" spans="1:10" x14ac:dyDescent="0.35">
      <c r="A2145" t="s">
        <v>14</v>
      </c>
      <c r="B2145" t="s">
        <v>461</v>
      </c>
      <c r="C2145" t="s">
        <v>2</v>
      </c>
      <c r="D2145" t="s">
        <v>1148</v>
      </c>
      <c r="E2145" t="s">
        <v>1149</v>
      </c>
      <c r="F2145" t="s">
        <v>1150</v>
      </c>
      <c r="G2145" t="s">
        <v>1151</v>
      </c>
      <c r="H2145" t="s">
        <v>609</v>
      </c>
      <c r="I2145" t="s">
        <v>49</v>
      </c>
      <c r="J2145" t="s">
        <v>50</v>
      </c>
    </row>
    <row r="2146" spans="1:10" x14ac:dyDescent="0.35">
      <c r="A2146" t="s">
        <v>3</v>
      </c>
      <c r="B2146" t="s">
        <v>462</v>
      </c>
      <c r="C2146">
        <v>1090</v>
      </c>
      <c r="D2146" t="s">
        <v>753</v>
      </c>
      <c r="E2146" t="s">
        <v>298</v>
      </c>
      <c r="F2146" t="s">
        <v>11</v>
      </c>
      <c r="G2146" t="s">
        <v>105</v>
      </c>
      <c r="H2146" t="s">
        <v>76</v>
      </c>
      <c r="I2146" t="s">
        <v>73</v>
      </c>
      <c r="J2146" t="s">
        <v>106</v>
      </c>
    </row>
    <row r="2147" spans="1:10" x14ac:dyDescent="0.35">
      <c r="A2147" t="s">
        <v>3</v>
      </c>
      <c r="B2147" t="s">
        <v>464</v>
      </c>
      <c r="C2147">
        <v>933</v>
      </c>
      <c r="D2147" t="s">
        <v>664</v>
      </c>
      <c r="E2147" t="s">
        <v>155</v>
      </c>
      <c r="F2147" t="s">
        <v>355</v>
      </c>
      <c r="G2147" t="s">
        <v>107</v>
      </c>
      <c r="H2147" t="s">
        <v>76</v>
      </c>
      <c r="I2147" t="s">
        <v>68</v>
      </c>
      <c r="J2147" t="s">
        <v>76</v>
      </c>
    </row>
    <row r="2148" spans="1:10" x14ac:dyDescent="0.35">
      <c r="A2148" t="s">
        <v>3</v>
      </c>
      <c r="B2148" t="s">
        <v>468</v>
      </c>
      <c r="C2148">
        <v>1</v>
      </c>
      <c r="D2148" t="s">
        <v>395</v>
      </c>
      <c r="E2148" t="s">
        <v>76</v>
      </c>
      <c r="F2148" t="s">
        <v>76</v>
      </c>
      <c r="G2148" t="s">
        <v>76</v>
      </c>
      <c r="H2148" t="s">
        <v>76</v>
      </c>
      <c r="I2148" t="s">
        <v>76</v>
      </c>
      <c r="J2148" t="s">
        <v>76</v>
      </c>
    </row>
    <row r="2149" spans="1:10" x14ac:dyDescent="0.35">
      <c r="A2149" t="s">
        <v>4</v>
      </c>
      <c r="B2149" t="s">
        <v>462</v>
      </c>
      <c r="C2149">
        <v>1423</v>
      </c>
      <c r="D2149" t="s">
        <v>1161</v>
      </c>
      <c r="E2149" t="s">
        <v>144</v>
      </c>
      <c r="F2149" t="s">
        <v>104</v>
      </c>
      <c r="G2149" t="s">
        <v>106</v>
      </c>
      <c r="H2149" t="s">
        <v>76</v>
      </c>
      <c r="I2149" t="s">
        <v>76</v>
      </c>
      <c r="J2149" t="s">
        <v>76</v>
      </c>
    </row>
    <row r="2150" spans="1:10" x14ac:dyDescent="0.35">
      <c r="A2150" t="s">
        <v>4</v>
      </c>
      <c r="B2150" t="s">
        <v>464</v>
      </c>
      <c r="C2150">
        <v>1409</v>
      </c>
      <c r="D2150" t="s">
        <v>421</v>
      </c>
      <c r="E2150" t="s">
        <v>394</v>
      </c>
      <c r="F2150" t="s">
        <v>80</v>
      </c>
      <c r="G2150" t="s">
        <v>107</v>
      </c>
      <c r="H2150" t="s">
        <v>76</v>
      </c>
      <c r="I2150" t="s">
        <v>79</v>
      </c>
      <c r="J2150" t="s">
        <v>76</v>
      </c>
    </row>
    <row r="2151" spans="1:10" x14ac:dyDescent="0.35">
      <c r="A2151" t="s">
        <v>5</v>
      </c>
      <c r="B2151" t="s">
        <v>462</v>
      </c>
      <c r="C2151">
        <v>1654</v>
      </c>
      <c r="D2151" t="s">
        <v>578</v>
      </c>
      <c r="E2151" t="s">
        <v>524</v>
      </c>
      <c r="F2151" t="s">
        <v>65</v>
      </c>
      <c r="G2151" t="s">
        <v>77</v>
      </c>
      <c r="H2151" t="s">
        <v>76</v>
      </c>
      <c r="I2151" t="s">
        <v>107</v>
      </c>
      <c r="J2151" t="s">
        <v>76</v>
      </c>
    </row>
    <row r="2152" spans="1:10" x14ac:dyDescent="0.35">
      <c r="A2152" t="s">
        <v>5</v>
      </c>
      <c r="B2152" t="s">
        <v>464</v>
      </c>
      <c r="C2152">
        <v>1800</v>
      </c>
      <c r="D2152" t="s">
        <v>614</v>
      </c>
      <c r="E2152" t="s">
        <v>303</v>
      </c>
      <c r="F2152" t="s">
        <v>105</v>
      </c>
      <c r="G2152" t="s">
        <v>138</v>
      </c>
      <c r="H2152" t="s">
        <v>76</v>
      </c>
      <c r="I2152" t="s">
        <v>68</v>
      </c>
      <c r="J2152" t="s">
        <v>76</v>
      </c>
    </row>
    <row r="2153" spans="1:10" x14ac:dyDescent="0.35">
      <c r="A2153" t="s">
        <v>6</v>
      </c>
      <c r="B2153" t="s">
        <v>462</v>
      </c>
      <c r="C2153">
        <v>769</v>
      </c>
      <c r="D2153" t="s">
        <v>1005</v>
      </c>
      <c r="E2153" t="s">
        <v>336</v>
      </c>
      <c r="F2153" t="s">
        <v>198</v>
      </c>
      <c r="G2153" t="s">
        <v>122</v>
      </c>
      <c r="H2153" t="s">
        <v>76</v>
      </c>
      <c r="I2153" t="s">
        <v>68</v>
      </c>
      <c r="J2153" t="s">
        <v>106</v>
      </c>
    </row>
    <row r="2154" spans="1:10" x14ac:dyDescent="0.35">
      <c r="A2154" t="s">
        <v>6</v>
      </c>
      <c r="B2154" t="s">
        <v>464</v>
      </c>
      <c r="C2154">
        <v>444</v>
      </c>
      <c r="D2154" t="s">
        <v>612</v>
      </c>
      <c r="E2154" t="s">
        <v>554</v>
      </c>
      <c r="F2154" t="s">
        <v>63</v>
      </c>
      <c r="G2154" t="s">
        <v>74</v>
      </c>
      <c r="H2154" t="s">
        <v>76</v>
      </c>
      <c r="I2154" t="s">
        <v>130</v>
      </c>
      <c r="J2154" t="s">
        <v>79</v>
      </c>
    </row>
    <row r="2155" spans="1:10" x14ac:dyDescent="0.35">
      <c r="A2155" t="s">
        <v>7</v>
      </c>
      <c r="B2155" t="s">
        <v>462</v>
      </c>
      <c r="C2155">
        <v>1914</v>
      </c>
      <c r="D2155" t="s">
        <v>431</v>
      </c>
      <c r="E2155" t="s">
        <v>258</v>
      </c>
      <c r="F2155" t="s">
        <v>161</v>
      </c>
      <c r="G2155" t="s">
        <v>72</v>
      </c>
      <c r="H2155" t="s">
        <v>76</v>
      </c>
      <c r="I2155" t="s">
        <v>77</v>
      </c>
      <c r="J2155" t="s">
        <v>73</v>
      </c>
    </row>
    <row r="2156" spans="1:10" x14ac:dyDescent="0.35">
      <c r="A2156" t="s">
        <v>7</v>
      </c>
      <c r="B2156" t="s">
        <v>464</v>
      </c>
      <c r="C2156">
        <v>1325</v>
      </c>
      <c r="D2156" t="s">
        <v>732</v>
      </c>
      <c r="E2156" t="s">
        <v>472</v>
      </c>
      <c r="F2156" t="s">
        <v>264</v>
      </c>
      <c r="G2156" t="s">
        <v>63</v>
      </c>
      <c r="H2156" t="s">
        <v>76</v>
      </c>
      <c r="I2156" t="s">
        <v>150</v>
      </c>
      <c r="J2156" t="s">
        <v>76</v>
      </c>
    </row>
    <row r="2157" spans="1:10" x14ac:dyDescent="0.35">
      <c r="A2157" t="s">
        <v>7</v>
      </c>
      <c r="B2157" t="s">
        <v>468</v>
      </c>
      <c r="C2157">
        <v>1</v>
      </c>
      <c r="D2157" t="s">
        <v>395</v>
      </c>
      <c r="E2157" t="s">
        <v>76</v>
      </c>
      <c r="F2157" t="s">
        <v>76</v>
      </c>
      <c r="G2157" t="s">
        <v>76</v>
      </c>
      <c r="H2157" t="s">
        <v>76</v>
      </c>
      <c r="I2157" t="s">
        <v>76</v>
      </c>
      <c r="J2157" t="s">
        <v>76</v>
      </c>
    </row>
    <row r="2158" spans="1:10" x14ac:dyDescent="0.35">
      <c r="A2158" t="s">
        <v>241</v>
      </c>
      <c r="B2158" t="s">
        <v>462</v>
      </c>
      <c r="C2158">
        <v>6850</v>
      </c>
      <c r="D2158" t="s">
        <v>946</v>
      </c>
      <c r="E2158" t="s">
        <v>212</v>
      </c>
      <c r="F2158" t="s">
        <v>109</v>
      </c>
      <c r="G2158" t="s">
        <v>78</v>
      </c>
      <c r="H2158" t="s">
        <v>76</v>
      </c>
      <c r="I2158" t="s">
        <v>106</v>
      </c>
      <c r="J2158" t="s">
        <v>107</v>
      </c>
    </row>
    <row r="2159" spans="1:10" x14ac:dyDescent="0.35">
      <c r="A2159" t="s">
        <v>241</v>
      </c>
      <c r="B2159" t="s">
        <v>464</v>
      </c>
      <c r="C2159">
        <v>5911</v>
      </c>
      <c r="D2159" t="s">
        <v>268</v>
      </c>
      <c r="E2159" t="s">
        <v>450</v>
      </c>
      <c r="F2159" t="s">
        <v>57</v>
      </c>
      <c r="G2159" t="s">
        <v>78</v>
      </c>
      <c r="H2159" t="s">
        <v>76</v>
      </c>
      <c r="I2159" t="s">
        <v>150</v>
      </c>
      <c r="J2159" t="s">
        <v>76</v>
      </c>
    </row>
    <row r="2160" spans="1:10" x14ac:dyDescent="0.35">
      <c r="A2160" t="s">
        <v>241</v>
      </c>
      <c r="B2160" t="s">
        <v>468</v>
      </c>
      <c r="C2160">
        <v>2</v>
      </c>
      <c r="D2160" t="s">
        <v>395</v>
      </c>
      <c r="E2160" t="s">
        <v>76</v>
      </c>
      <c r="F2160" t="s">
        <v>76</v>
      </c>
      <c r="G2160" t="s">
        <v>76</v>
      </c>
      <c r="H2160" t="s">
        <v>76</v>
      </c>
      <c r="I2160" t="s">
        <v>76</v>
      </c>
      <c r="J2160" t="s">
        <v>76</v>
      </c>
    </row>
    <row r="2162" spans="1:10" x14ac:dyDescent="0.35">
      <c r="A2162" t="s">
        <v>1164</v>
      </c>
    </row>
    <row r="2163" spans="1:10" x14ac:dyDescent="0.35">
      <c r="A2163" t="s">
        <v>14</v>
      </c>
      <c r="B2163" t="s">
        <v>487</v>
      </c>
      <c r="C2163" t="s">
        <v>2</v>
      </c>
      <c r="D2163" t="s">
        <v>1148</v>
      </c>
      <c r="E2163" t="s">
        <v>1149</v>
      </c>
      <c r="F2163" t="s">
        <v>1150</v>
      </c>
      <c r="G2163" t="s">
        <v>1151</v>
      </c>
      <c r="H2163" t="s">
        <v>609</v>
      </c>
      <c r="I2163" t="s">
        <v>49</v>
      </c>
      <c r="J2163" t="s">
        <v>50</v>
      </c>
    </row>
    <row r="2164" spans="1:10" x14ac:dyDescent="0.35">
      <c r="A2164" t="s">
        <v>3</v>
      </c>
      <c r="B2164" t="s">
        <v>488</v>
      </c>
      <c r="C2164">
        <v>1115</v>
      </c>
      <c r="D2164" t="s">
        <v>632</v>
      </c>
      <c r="E2164" t="s">
        <v>651</v>
      </c>
      <c r="F2164" t="s">
        <v>255</v>
      </c>
      <c r="G2164" t="s">
        <v>75</v>
      </c>
      <c r="H2164" t="s">
        <v>76</v>
      </c>
      <c r="I2164" t="s">
        <v>68</v>
      </c>
      <c r="J2164" t="s">
        <v>73</v>
      </c>
    </row>
    <row r="2165" spans="1:10" x14ac:dyDescent="0.35">
      <c r="A2165" t="s">
        <v>3</v>
      </c>
      <c r="B2165" t="s">
        <v>491</v>
      </c>
      <c r="C2165">
        <v>909</v>
      </c>
      <c r="D2165" t="s">
        <v>729</v>
      </c>
      <c r="E2165" t="s">
        <v>398</v>
      </c>
      <c r="F2165" t="s">
        <v>177</v>
      </c>
      <c r="G2165" t="s">
        <v>68</v>
      </c>
      <c r="H2165" t="s">
        <v>76</v>
      </c>
      <c r="I2165" t="s">
        <v>107</v>
      </c>
      <c r="J2165" t="s">
        <v>107</v>
      </c>
    </row>
    <row r="2166" spans="1:10" x14ac:dyDescent="0.35">
      <c r="A2166" t="s">
        <v>4</v>
      </c>
      <c r="B2166" t="s">
        <v>488</v>
      </c>
      <c r="C2166">
        <v>1692</v>
      </c>
      <c r="D2166" t="s">
        <v>713</v>
      </c>
      <c r="E2166" t="s">
        <v>232</v>
      </c>
      <c r="F2166" t="s">
        <v>93</v>
      </c>
      <c r="G2166" t="s">
        <v>106</v>
      </c>
      <c r="H2166" t="s">
        <v>76</v>
      </c>
      <c r="I2166" t="s">
        <v>73</v>
      </c>
      <c r="J2166" t="s">
        <v>76</v>
      </c>
    </row>
    <row r="2167" spans="1:10" x14ac:dyDescent="0.35">
      <c r="A2167" t="s">
        <v>4</v>
      </c>
      <c r="B2167" t="s">
        <v>491</v>
      </c>
      <c r="C2167">
        <v>1140</v>
      </c>
      <c r="D2167" t="s">
        <v>838</v>
      </c>
      <c r="E2167" t="s">
        <v>301</v>
      </c>
      <c r="F2167" t="s">
        <v>198</v>
      </c>
      <c r="G2167" t="s">
        <v>73</v>
      </c>
      <c r="H2167" t="s">
        <v>76</v>
      </c>
      <c r="I2167" t="s">
        <v>106</v>
      </c>
      <c r="J2167" t="s">
        <v>76</v>
      </c>
    </row>
    <row r="2168" spans="1:10" x14ac:dyDescent="0.35">
      <c r="A2168" t="s">
        <v>5</v>
      </c>
      <c r="B2168" t="s">
        <v>488</v>
      </c>
      <c r="C2168">
        <v>2077</v>
      </c>
      <c r="D2168" t="s">
        <v>806</v>
      </c>
      <c r="E2168" t="s">
        <v>511</v>
      </c>
      <c r="F2168" t="s">
        <v>186</v>
      </c>
      <c r="G2168" t="s">
        <v>78</v>
      </c>
      <c r="H2168" t="s">
        <v>76</v>
      </c>
      <c r="I2168" t="s">
        <v>79</v>
      </c>
      <c r="J2168" t="s">
        <v>76</v>
      </c>
    </row>
    <row r="2169" spans="1:10" x14ac:dyDescent="0.35">
      <c r="A2169" t="s">
        <v>5</v>
      </c>
      <c r="B2169" t="s">
        <v>491</v>
      </c>
      <c r="C2169">
        <v>1377</v>
      </c>
      <c r="D2169" t="s">
        <v>688</v>
      </c>
      <c r="E2169" t="s">
        <v>408</v>
      </c>
      <c r="F2169" t="s">
        <v>179</v>
      </c>
      <c r="G2169" t="s">
        <v>106</v>
      </c>
      <c r="H2169" t="s">
        <v>76</v>
      </c>
      <c r="I2169" t="s">
        <v>107</v>
      </c>
      <c r="J2169" t="s">
        <v>76</v>
      </c>
    </row>
    <row r="2170" spans="1:10" x14ac:dyDescent="0.35">
      <c r="A2170" t="s">
        <v>6</v>
      </c>
      <c r="B2170" t="s">
        <v>488</v>
      </c>
      <c r="C2170">
        <v>665</v>
      </c>
      <c r="D2170" t="s">
        <v>751</v>
      </c>
      <c r="E2170" t="s">
        <v>335</v>
      </c>
      <c r="F2170" t="s">
        <v>198</v>
      </c>
      <c r="G2170" t="s">
        <v>93</v>
      </c>
      <c r="H2170" t="s">
        <v>76</v>
      </c>
      <c r="I2170" t="s">
        <v>72</v>
      </c>
      <c r="J2170" t="s">
        <v>77</v>
      </c>
    </row>
    <row r="2171" spans="1:10" x14ac:dyDescent="0.35">
      <c r="A2171" t="s">
        <v>6</v>
      </c>
      <c r="B2171" t="s">
        <v>491</v>
      </c>
      <c r="C2171">
        <v>548</v>
      </c>
      <c r="D2171" t="s">
        <v>641</v>
      </c>
      <c r="E2171" t="s">
        <v>524</v>
      </c>
      <c r="F2171" t="s">
        <v>100</v>
      </c>
      <c r="G2171" t="s">
        <v>198</v>
      </c>
      <c r="H2171" t="s">
        <v>76</v>
      </c>
      <c r="I2171" t="s">
        <v>78</v>
      </c>
      <c r="J2171" t="s">
        <v>77</v>
      </c>
    </row>
    <row r="2172" spans="1:10" x14ac:dyDescent="0.35">
      <c r="A2172" t="s">
        <v>7</v>
      </c>
      <c r="B2172" t="s">
        <v>488</v>
      </c>
      <c r="C2172">
        <v>1719</v>
      </c>
      <c r="D2172" t="s">
        <v>756</v>
      </c>
      <c r="E2172" t="s">
        <v>514</v>
      </c>
      <c r="F2172" t="s">
        <v>244</v>
      </c>
      <c r="G2172" t="s">
        <v>100</v>
      </c>
      <c r="H2172" t="s">
        <v>76</v>
      </c>
      <c r="I2172" t="s">
        <v>106</v>
      </c>
      <c r="J2172" t="s">
        <v>76</v>
      </c>
    </row>
    <row r="2173" spans="1:10" x14ac:dyDescent="0.35">
      <c r="A2173" t="s">
        <v>7</v>
      </c>
      <c r="B2173" t="s">
        <v>491</v>
      </c>
      <c r="C2173">
        <v>1521</v>
      </c>
      <c r="D2173" t="s">
        <v>672</v>
      </c>
      <c r="E2173" t="s">
        <v>434</v>
      </c>
      <c r="F2173" t="s">
        <v>237</v>
      </c>
      <c r="G2173" t="s">
        <v>105</v>
      </c>
      <c r="H2173" t="s">
        <v>76</v>
      </c>
      <c r="I2173" t="s">
        <v>150</v>
      </c>
      <c r="J2173" t="s">
        <v>73</v>
      </c>
    </row>
    <row r="2174" spans="1:10" x14ac:dyDescent="0.35">
      <c r="A2174" t="s">
        <v>241</v>
      </c>
      <c r="B2174" t="s">
        <v>488</v>
      </c>
      <c r="C2174">
        <v>7268</v>
      </c>
      <c r="D2174" t="s">
        <v>982</v>
      </c>
      <c r="E2174" t="s">
        <v>259</v>
      </c>
      <c r="F2174" t="s">
        <v>96</v>
      </c>
      <c r="G2174" t="s">
        <v>138</v>
      </c>
      <c r="H2174" t="s">
        <v>76</v>
      </c>
      <c r="I2174" t="s">
        <v>79</v>
      </c>
      <c r="J2174" t="s">
        <v>107</v>
      </c>
    </row>
    <row r="2175" spans="1:10" x14ac:dyDescent="0.35">
      <c r="A2175" t="s">
        <v>241</v>
      </c>
      <c r="B2175" t="s">
        <v>491</v>
      </c>
      <c r="C2175">
        <v>5495</v>
      </c>
      <c r="D2175" t="s">
        <v>688</v>
      </c>
      <c r="E2175" t="s">
        <v>591</v>
      </c>
      <c r="F2175" t="s">
        <v>121</v>
      </c>
      <c r="G2175" t="s">
        <v>75</v>
      </c>
      <c r="H2175" t="s">
        <v>76</v>
      </c>
      <c r="I2175" t="s">
        <v>79</v>
      </c>
      <c r="J2175" t="s">
        <v>107</v>
      </c>
    </row>
    <row r="2177" spans="1:10" x14ac:dyDescent="0.35">
      <c r="A2177" t="s">
        <v>1165</v>
      </c>
    </row>
    <row r="2178" spans="1:10" x14ac:dyDescent="0.35">
      <c r="A2178" t="s">
        <v>14</v>
      </c>
      <c r="B2178" t="s">
        <v>565</v>
      </c>
      <c r="C2178" t="s">
        <v>2</v>
      </c>
      <c r="D2178" t="s">
        <v>1148</v>
      </c>
      <c r="E2178" t="s">
        <v>1149</v>
      </c>
      <c r="F2178" t="s">
        <v>1150</v>
      </c>
      <c r="G2178" t="s">
        <v>1151</v>
      </c>
      <c r="H2178" t="s">
        <v>609</v>
      </c>
      <c r="I2178" t="s">
        <v>49</v>
      </c>
      <c r="J2178" t="s">
        <v>50</v>
      </c>
    </row>
    <row r="2179" spans="1:10" x14ac:dyDescent="0.35">
      <c r="A2179" t="s">
        <v>3</v>
      </c>
      <c r="B2179" t="s">
        <v>566</v>
      </c>
      <c r="C2179">
        <v>153</v>
      </c>
      <c r="D2179" t="s">
        <v>736</v>
      </c>
      <c r="E2179" t="s">
        <v>673</v>
      </c>
      <c r="F2179" t="s">
        <v>239</v>
      </c>
      <c r="G2179" t="s">
        <v>68</v>
      </c>
      <c r="H2179" t="s">
        <v>76</v>
      </c>
      <c r="I2179" t="s">
        <v>105</v>
      </c>
      <c r="J2179" t="s">
        <v>76</v>
      </c>
    </row>
    <row r="2180" spans="1:10" x14ac:dyDescent="0.35">
      <c r="A2180" t="s">
        <v>3</v>
      </c>
      <c r="B2180" t="s">
        <v>569</v>
      </c>
      <c r="C2180">
        <v>930</v>
      </c>
      <c r="D2180" t="s">
        <v>673</v>
      </c>
      <c r="E2180" t="s">
        <v>701</v>
      </c>
      <c r="F2180" t="s">
        <v>255</v>
      </c>
      <c r="G2180" t="s">
        <v>71</v>
      </c>
      <c r="H2180" t="s">
        <v>76</v>
      </c>
      <c r="I2180" t="s">
        <v>68</v>
      </c>
      <c r="J2180" t="s">
        <v>73</v>
      </c>
    </row>
    <row r="2181" spans="1:10" x14ac:dyDescent="0.35">
      <c r="A2181" t="s">
        <v>3</v>
      </c>
      <c r="B2181" t="s">
        <v>570</v>
      </c>
      <c r="C2181">
        <v>32</v>
      </c>
      <c r="D2181" t="s">
        <v>422</v>
      </c>
      <c r="E2181" t="s">
        <v>552</v>
      </c>
      <c r="F2181" t="s">
        <v>290</v>
      </c>
      <c r="G2181" t="s">
        <v>102</v>
      </c>
      <c r="H2181" t="s">
        <v>76</v>
      </c>
      <c r="I2181" t="s">
        <v>76</v>
      </c>
      <c r="J2181" t="s">
        <v>76</v>
      </c>
    </row>
    <row r="2182" spans="1:10" x14ac:dyDescent="0.35">
      <c r="A2182" t="s">
        <v>3</v>
      </c>
      <c r="B2182" t="s">
        <v>571</v>
      </c>
      <c r="C2182">
        <v>111</v>
      </c>
      <c r="D2182" t="s">
        <v>927</v>
      </c>
      <c r="E2182" t="s">
        <v>398</v>
      </c>
      <c r="F2182" t="s">
        <v>260</v>
      </c>
      <c r="G2182" t="s">
        <v>186</v>
      </c>
      <c r="H2182" t="s">
        <v>76</v>
      </c>
      <c r="I2182" t="s">
        <v>71</v>
      </c>
      <c r="J2182" t="s">
        <v>76</v>
      </c>
    </row>
    <row r="2183" spans="1:10" x14ac:dyDescent="0.35">
      <c r="A2183" t="s">
        <v>3</v>
      </c>
      <c r="B2183" t="s">
        <v>572</v>
      </c>
      <c r="C2183">
        <v>766</v>
      </c>
      <c r="D2183" t="s">
        <v>753</v>
      </c>
      <c r="E2183" t="s">
        <v>398</v>
      </c>
      <c r="F2183" t="s">
        <v>177</v>
      </c>
      <c r="G2183" t="s">
        <v>73</v>
      </c>
      <c r="H2183" t="s">
        <v>76</v>
      </c>
      <c r="I2183" t="s">
        <v>107</v>
      </c>
      <c r="J2183" t="s">
        <v>107</v>
      </c>
    </row>
    <row r="2184" spans="1:10" x14ac:dyDescent="0.35">
      <c r="A2184" t="s">
        <v>3</v>
      </c>
      <c r="B2184" t="s">
        <v>573</v>
      </c>
      <c r="C2184">
        <v>32</v>
      </c>
      <c r="D2184" t="s">
        <v>822</v>
      </c>
      <c r="E2184" t="s">
        <v>408</v>
      </c>
      <c r="F2184" t="s">
        <v>11</v>
      </c>
      <c r="G2184" t="s">
        <v>74</v>
      </c>
      <c r="H2184" t="s">
        <v>76</v>
      </c>
      <c r="I2184" t="s">
        <v>76</v>
      </c>
      <c r="J2184" t="s">
        <v>76</v>
      </c>
    </row>
    <row r="2185" spans="1:10" x14ac:dyDescent="0.35">
      <c r="A2185" t="s">
        <v>4</v>
      </c>
      <c r="B2185" t="s">
        <v>566</v>
      </c>
      <c r="C2185">
        <v>174</v>
      </c>
      <c r="D2185" t="s">
        <v>859</v>
      </c>
      <c r="E2185" t="s">
        <v>120</v>
      </c>
      <c r="F2185" t="s">
        <v>78</v>
      </c>
      <c r="G2185" t="s">
        <v>76</v>
      </c>
      <c r="H2185" t="s">
        <v>76</v>
      </c>
      <c r="I2185" t="s">
        <v>107</v>
      </c>
      <c r="J2185" t="s">
        <v>76</v>
      </c>
    </row>
    <row r="2186" spans="1:10" x14ac:dyDescent="0.35">
      <c r="A2186" t="s">
        <v>4</v>
      </c>
      <c r="B2186" t="s">
        <v>569</v>
      </c>
      <c r="C2186">
        <v>1435</v>
      </c>
      <c r="D2186" t="s">
        <v>838</v>
      </c>
      <c r="E2186" t="s">
        <v>541</v>
      </c>
      <c r="F2186" t="s">
        <v>55</v>
      </c>
      <c r="G2186" t="s">
        <v>106</v>
      </c>
      <c r="H2186" t="s">
        <v>76</v>
      </c>
      <c r="I2186" t="s">
        <v>106</v>
      </c>
      <c r="J2186" t="s">
        <v>76</v>
      </c>
    </row>
    <row r="2187" spans="1:10" x14ac:dyDescent="0.35">
      <c r="A2187" t="s">
        <v>4</v>
      </c>
      <c r="B2187" t="s">
        <v>570</v>
      </c>
      <c r="C2187">
        <v>83</v>
      </c>
      <c r="D2187" t="s">
        <v>870</v>
      </c>
      <c r="E2187" t="s">
        <v>199</v>
      </c>
      <c r="F2187" t="s">
        <v>53</v>
      </c>
      <c r="G2187" t="s">
        <v>106</v>
      </c>
      <c r="H2187" t="s">
        <v>76</v>
      </c>
      <c r="I2187" t="s">
        <v>76</v>
      </c>
      <c r="J2187" t="s">
        <v>76</v>
      </c>
    </row>
    <row r="2188" spans="1:10" x14ac:dyDescent="0.35">
      <c r="A2188" t="s">
        <v>4</v>
      </c>
      <c r="B2188" t="s">
        <v>571</v>
      </c>
      <c r="C2188">
        <v>100</v>
      </c>
      <c r="D2188" t="s">
        <v>637</v>
      </c>
      <c r="E2188" t="s">
        <v>525</v>
      </c>
      <c r="F2188" t="s">
        <v>77</v>
      </c>
      <c r="G2188" t="s">
        <v>76</v>
      </c>
      <c r="H2188" t="s">
        <v>76</v>
      </c>
      <c r="I2188" t="s">
        <v>76</v>
      </c>
      <c r="J2188" t="s">
        <v>76</v>
      </c>
    </row>
    <row r="2189" spans="1:10" x14ac:dyDescent="0.35">
      <c r="A2189" t="s">
        <v>4</v>
      </c>
      <c r="B2189" t="s">
        <v>572</v>
      </c>
      <c r="C2189">
        <v>982</v>
      </c>
      <c r="D2189" t="s">
        <v>1166</v>
      </c>
      <c r="E2189" t="s">
        <v>324</v>
      </c>
      <c r="F2189" t="s">
        <v>142</v>
      </c>
      <c r="G2189" t="s">
        <v>73</v>
      </c>
      <c r="H2189" t="s">
        <v>76</v>
      </c>
      <c r="I2189" t="s">
        <v>106</v>
      </c>
      <c r="J2189" t="s">
        <v>76</v>
      </c>
    </row>
    <row r="2190" spans="1:10" x14ac:dyDescent="0.35">
      <c r="A2190" t="s">
        <v>4</v>
      </c>
      <c r="B2190" t="s">
        <v>573</v>
      </c>
      <c r="C2190">
        <v>58</v>
      </c>
      <c r="D2190" t="s">
        <v>894</v>
      </c>
      <c r="E2190" t="s">
        <v>418</v>
      </c>
      <c r="F2190" t="s">
        <v>257</v>
      </c>
      <c r="G2190" t="s">
        <v>76</v>
      </c>
      <c r="H2190" t="s">
        <v>76</v>
      </c>
      <c r="I2190" t="s">
        <v>77</v>
      </c>
      <c r="J2190" t="s">
        <v>76</v>
      </c>
    </row>
    <row r="2191" spans="1:10" x14ac:dyDescent="0.35">
      <c r="A2191" t="s">
        <v>5</v>
      </c>
      <c r="B2191" t="s">
        <v>566</v>
      </c>
      <c r="C2191">
        <v>88</v>
      </c>
      <c r="D2191" t="s">
        <v>1161</v>
      </c>
      <c r="E2191" t="s">
        <v>319</v>
      </c>
      <c r="F2191" t="s">
        <v>78</v>
      </c>
      <c r="G2191" t="s">
        <v>264</v>
      </c>
      <c r="H2191" t="s">
        <v>76</v>
      </c>
      <c r="I2191" t="s">
        <v>76</v>
      </c>
      <c r="J2191" t="s">
        <v>76</v>
      </c>
    </row>
    <row r="2192" spans="1:10" x14ac:dyDescent="0.35">
      <c r="A2192" t="s">
        <v>5</v>
      </c>
      <c r="B2192" t="s">
        <v>569</v>
      </c>
      <c r="C2192">
        <v>1591</v>
      </c>
      <c r="D2192" t="s">
        <v>682</v>
      </c>
      <c r="E2192" t="s">
        <v>449</v>
      </c>
      <c r="F2192" t="s">
        <v>186</v>
      </c>
      <c r="G2192" t="s">
        <v>94</v>
      </c>
      <c r="H2192" t="s">
        <v>76</v>
      </c>
      <c r="I2192" t="s">
        <v>107</v>
      </c>
      <c r="J2192" t="s">
        <v>76</v>
      </c>
    </row>
    <row r="2193" spans="1:10" x14ac:dyDescent="0.35">
      <c r="A2193" t="s">
        <v>5</v>
      </c>
      <c r="B2193" t="s">
        <v>570</v>
      </c>
      <c r="C2193">
        <v>398</v>
      </c>
      <c r="D2193" t="s">
        <v>790</v>
      </c>
      <c r="E2193" t="s">
        <v>582</v>
      </c>
      <c r="F2193" t="s">
        <v>74</v>
      </c>
      <c r="G2193" t="s">
        <v>73</v>
      </c>
      <c r="H2193" t="s">
        <v>76</v>
      </c>
      <c r="I2193" t="s">
        <v>63</v>
      </c>
      <c r="J2193" t="s">
        <v>76</v>
      </c>
    </row>
    <row r="2194" spans="1:10" x14ac:dyDescent="0.35">
      <c r="A2194" t="s">
        <v>5</v>
      </c>
      <c r="B2194" t="s">
        <v>571</v>
      </c>
      <c r="C2194">
        <v>46</v>
      </c>
      <c r="D2194" t="s">
        <v>543</v>
      </c>
      <c r="E2194" t="s">
        <v>463</v>
      </c>
      <c r="F2194" t="s">
        <v>86</v>
      </c>
      <c r="G2194" t="s">
        <v>76</v>
      </c>
      <c r="H2194" t="s">
        <v>76</v>
      </c>
      <c r="I2194" t="s">
        <v>76</v>
      </c>
      <c r="J2194" t="s">
        <v>76</v>
      </c>
    </row>
    <row r="2195" spans="1:10" x14ac:dyDescent="0.35">
      <c r="A2195" t="s">
        <v>5</v>
      </c>
      <c r="B2195" t="s">
        <v>572</v>
      </c>
      <c r="C2195">
        <v>1064</v>
      </c>
      <c r="D2195" t="s">
        <v>810</v>
      </c>
      <c r="E2195" t="s">
        <v>546</v>
      </c>
      <c r="F2195" t="s">
        <v>104</v>
      </c>
      <c r="G2195" t="s">
        <v>77</v>
      </c>
      <c r="H2195" t="s">
        <v>76</v>
      </c>
      <c r="I2195" t="s">
        <v>107</v>
      </c>
      <c r="J2195" t="s">
        <v>76</v>
      </c>
    </row>
    <row r="2196" spans="1:10" x14ac:dyDescent="0.35">
      <c r="A2196" t="s">
        <v>5</v>
      </c>
      <c r="B2196" t="s">
        <v>573</v>
      </c>
      <c r="C2196">
        <v>267</v>
      </c>
      <c r="D2196" t="s">
        <v>727</v>
      </c>
      <c r="E2196" t="s">
        <v>498</v>
      </c>
      <c r="F2196" t="s">
        <v>87</v>
      </c>
      <c r="G2196" t="s">
        <v>76</v>
      </c>
      <c r="H2196" t="s">
        <v>76</v>
      </c>
      <c r="I2196" t="s">
        <v>77</v>
      </c>
      <c r="J2196" t="s">
        <v>107</v>
      </c>
    </row>
    <row r="2197" spans="1:10" x14ac:dyDescent="0.35">
      <c r="A2197" t="s">
        <v>6</v>
      </c>
      <c r="B2197" t="s">
        <v>566</v>
      </c>
      <c r="C2197">
        <v>46</v>
      </c>
      <c r="D2197" t="s">
        <v>974</v>
      </c>
      <c r="E2197" t="s">
        <v>497</v>
      </c>
      <c r="F2197" t="s">
        <v>68</v>
      </c>
      <c r="G2197" t="s">
        <v>100</v>
      </c>
      <c r="H2197" t="s">
        <v>76</v>
      </c>
      <c r="I2197" t="s">
        <v>76</v>
      </c>
      <c r="J2197" t="s">
        <v>76</v>
      </c>
    </row>
    <row r="2198" spans="1:10" x14ac:dyDescent="0.35">
      <c r="A2198" t="s">
        <v>6</v>
      </c>
      <c r="B2198" t="s">
        <v>569</v>
      </c>
      <c r="C2198">
        <v>558</v>
      </c>
      <c r="D2198" t="s">
        <v>746</v>
      </c>
      <c r="E2198" t="s">
        <v>513</v>
      </c>
      <c r="F2198" t="s">
        <v>74</v>
      </c>
      <c r="G2198" t="s">
        <v>142</v>
      </c>
      <c r="H2198" t="s">
        <v>76</v>
      </c>
      <c r="I2198" t="s">
        <v>81</v>
      </c>
      <c r="J2198" t="s">
        <v>79</v>
      </c>
    </row>
    <row r="2199" spans="1:10" x14ac:dyDescent="0.35">
      <c r="A2199" t="s">
        <v>6</v>
      </c>
      <c r="B2199" t="s">
        <v>570</v>
      </c>
      <c r="C2199">
        <v>61</v>
      </c>
      <c r="D2199" t="s">
        <v>543</v>
      </c>
      <c r="E2199" t="s">
        <v>761</v>
      </c>
      <c r="F2199" t="s">
        <v>56</v>
      </c>
      <c r="G2199" t="s">
        <v>68</v>
      </c>
      <c r="H2199" t="s">
        <v>76</v>
      </c>
      <c r="I2199" t="s">
        <v>104</v>
      </c>
      <c r="J2199" t="s">
        <v>76</v>
      </c>
    </row>
    <row r="2200" spans="1:10" x14ac:dyDescent="0.35">
      <c r="A2200" t="s">
        <v>6</v>
      </c>
      <c r="B2200" t="s">
        <v>571</v>
      </c>
      <c r="C2200">
        <v>45</v>
      </c>
      <c r="D2200" t="s">
        <v>827</v>
      </c>
      <c r="E2200" t="s">
        <v>262</v>
      </c>
      <c r="F2200" t="s">
        <v>74</v>
      </c>
      <c r="G2200" t="s">
        <v>84</v>
      </c>
      <c r="H2200" t="s">
        <v>76</v>
      </c>
      <c r="I2200" t="s">
        <v>76</v>
      </c>
      <c r="J2200" t="s">
        <v>76</v>
      </c>
    </row>
    <row r="2201" spans="1:10" x14ac:dyDescent="0.35">
      <c r="A2201" t="s">
        <v>6</v>
      </c>
      <c r="B2201" t="s">
        <v>572</v>
      </c>
      <c r="C2201">
        <v>453</v>
      </c>
      <c r="D2201" t="s">
        <v>170</v>
      </c>
      <c r="E2201" t="s">
        <v>212</v>
      </c>
      <c r="F2201" t="s">
        <v>93</v>
      </c>
      <c r="G2201" t="s">
        <v>198</v>
      </c>
      <c r="H2201" t="s">
        <v>76</v>
      </c>
      <c r="I2201" t="s">
        <v>81</v>
      </c>
      <c r="J2201" t="s">
        <v>79</v>
      </c>
    </row>
    <row r="2202" spans="1:10" x14ac:dyDescent="0.35">
      <c r="A2202" t="s">
        <v>6</v>
      </c>
      <c r="B2202" t="s">
        <v>573</v>
      </c>
      <c r="C2202">
        <v>50</v>
      </c>
      <c r="D2202" t="s">
        <v>1167</v>
      </c>
      <c r="E2202" t="s">
        <v>502</v>
      </c>
      <c r="F2202" t="s">
        <v>76</v>
      </c>
      <c r="G2202" t="s">
        <v>68</v>
      </c>
      <c r="H2202" t="s">
        <v>76</v>
      </c>
      <c r="I2202" t="s">
        <v>76</v>
      </c>
      <c r="J2202" t="s">
        <v>76</v>
      </c>
    </row>
    <row r="2203" spans="1:10" x14ac:dyDescent="0.35">
      <c r="A2203" t="s">
        <v>7</v>
      </c>
      <c r="B2203" t="s">
        <v>566</v>
      </c>
      <c r="C2203">
        <v>129</v>
      </c>
      <c r="D2203" t="s">
        <v>822</v>
      </c>
      <c r="E2203" t="s">
        <v>228</v>
      </c>
      <c r="F2203" t="s">
        <v>175</v>
      </c>
      <c r="G2203" t="s">
        <v>55</v>
      </c>
      <c r="H2203" t="s">
        <v>76</v>
      </c>
      <c r="I2203" t="s">
        <v>76</v>
      </c>
      <c r="J2203" t="s">
        <v>76</v>
      </c>
    </row>
    <row r="2204" spans="1:10" x14ac:dyDescent="0.35">
      <c r="A2204" t="s">
        <v>7</v>
      </c>
      <c r="B2204" t="s">
        <v>569</v>
      </c>
      <c r="C2204">
        <v>1484</v>
      </c>
      <c r="D2204" t="s">
        <v>937</v>
      </c>
      <c r="E2204" t="s">
        <v>676</v>
      </c>
      <c r="F2204" t="s">
        <v>163</v>
      </c>
      <c r="G2204" t="s">
        <v>81</v>
      </c>
      <c r="H2204" t="s">
        <v>76</v>
      </c>
      <c r="I2204" t="s">
        <v>77</v>
      </c>
      <c r="J2204" t="s">
        <v>76</v>
      </c>
    </row>
    <row r="2205" spans="1:10" x14ac:dyDescent="0.35">
      <c r="A2205" t="s">
        <v>7</v>
      </c>
      <c r="B2205" t="s">
        <v>570</v>
      </c>
      <c r="C2205">
        <v>106</v>
      </c>
      <c r="D2205" t="s">
        <v>615</v>
      </c>
      <c r="E2205" t="s">
        <v>588</v>
      </c>
      <c r="F2205" t="s">
        <v>62</v>
      </c>
      <c r="G2205" t="s">
        <v>89</v>
      </c>
      <c r="H2205" t="s">
        <v>76</v>
      </c>
      <c r="I2205" t="s">
        <v>76</v>
      </c>
      <c r="J2205" t="s">
        <v>76</v>
      </c>
    </row>
    <row r="2206" spans="1:10" x14ac:dyDescent="0.35">
      <c r="A2206" t="s">
        <v>7</v>
      </c>
      <c r="B2206" t="s">
        <v>571</v>
      </c>
      <c r="C2206">
        <v>70</v>
      </c>
      <c r="D2206" t="s">
        <v>806</v>
      </c>
      <c r="E2206" t="s">
        <v>550</v>
      </c>
      <c r="F2206" t="s">
        <v>53</v>
      </c>
      <c r="G2206" t="s">
        <v>79</v>
      </c>
      <c r="H2206" t="s">
        <v>76</v>
      </c>
      <c r="I2206" t="s">
        <v>194</v>
      </c>
      <c r="J2206" t="s">
        <v>76</v>
      </c>
    </row>
    <row r="2207" spans="1:10" x14ac:dyDescent="0.35">
      <c r="A2207" t="s">
        <v>7</v>
      </c>
      <c r="B2207" t="s">
        <v>572</v>
      </c>
      <c r="C2207">
        <v>1385</v>
      </c>
      <c r="D2207" t="s">
        <v>547</v>
      </c>
      <c r="E2207" t="s">
        <v>444</v>
      </c>
      <c r="F2207" t="s">
        <v>204</v>
      </c>
      <c r="G2207" t="s">
        <v>81</v>
      </c>
      <c r="H2207" t="s">
        <v>76</v>
      </c>
      <c r="I2207" t="s">
        <v>68</v>
      </c>
      <c r="J2207" t="s">
        <v>73</v>
      </c>
    </row>
    <row r="2208" spans="1:10" x14ac:dyDescent="0.35">
      <c r="A2208" t="s">
        <v>7</v>
      </c>
      <c r="B2208" t="s">
        <v>573</v>
      </c>
      <c r="C2208">
        <v>66</v>
      </c>
      <c r="D2208" t="s">
        <v>941</v>
      </c>
      <c r="E2208" t="s">
        <v>490</v>
      </c>
      <c r="F2208" t="s">
        <v>255</v>
      </c>
      <c r="G2208" t="s">
        <v>73</v>
      </c>
      <c r="H2208" t="s">
        <v>76</v>
      </c>
      <c r="I2208" t="s">
        <v>73</v>
      </c>
      <c r="J2208" t="s">
        <v>76</v>
      </c>
    </row>
    <row r="2209" spans="1:10" x14ac:dyDescent="0.35">
      <c r="A2209" t="s">
        <v>241</v>
      </c>
      <c r="B2209" t="s">
        <v>566</v>
      </c>
      <c r="C2209">
        <v>590</v>
      </c>
      <c r="D2209" t="s">
        <v>730</v>
      </c>
      <c r="E2209" t="s">
        <v>619</v>
      </c>
      <c r="F2209" t="s">
        <v>57</v>
      </c>
      <c r="G2209" t="s">
        <v>74</v>
      </c>
      <c r="H2209" t="s">
        <v>76</v>
      </c>
      <c r="I2209" t="s">
        <v>106</v>
      </c>
      <c r="J2209" t="s">
        <v>76</v>
      </c>
    </row>
    <row r="2210" spans="1:10" x14ac:dyDescent="0.35">
      <c r="A2210" t="s">
        <v>241</v>
      </c>
      <c r="B2210" t="s">
        <v>569</v>
      </c>
      <c r="C2210">
        <v>5998</v>
      </c>
      <c r="D2210" t="s">
        <v>630</v>
      </c>
      <c r="E2210" t="s">
        <v>411</v>
      </c>
      <c r="F2210" t="s">
        <v>194</v>
      </c>
      <c r="G2210" t="s">
        <v>78</v>
      </c>
      <c r="H2210" t="s">
        <v>76</v>
      </c>
      <c r="I2210" t="s">
        <v>77</v>
      </c>
      <c r="J2210" t="s">
        <v>107</v>
      </c>
    </row>
    <row r="2211" spans="1:10" x14ac:dyDescent="0.35">
      <c r="A2211" t="s">
        <v>241</v>
      </c>
      <c r="B2211" t="s">
        <v>570</v>
      </c>
      <c r="C2211">
        <v>680</v>
      </c>
      <c r="D2211" t="s">
        <v>978</v>
      </c>
      <c r="E2211" t="s">
        <v>477</v>
      </c>
      <c r="F2211" t="s">
        <v>179</v>
      </c>
      <c r="G2211" t="s">
        <v>186</v>
      </c>
      <c r="H2211" t="s">
        <v>76</v>
      </c>
      <c r="I2211" t="s">
        <v>105</v>
      </c>
      <c r="J2211" t="s">
        <v>76</v>
      </c>
    </row>
    <row r="2212" spans="1:10" x14ac:dyDescent="0.35">
      <c r="A2212" t="s">
        <v>241</v>
      </c>
      <c r="B2212" t="s">
        <v>571</v>
      </c>
      <c r="C2212">
        <v>372</v>
      </c>
      <c r="D2212" t="s">
        <v>894</v>
      </c>
      <c r="E2212" t="s">
        <v>275</v>
      </c>
      <c r="F2212" t="s">
        <v>102</v>
      </c>
      <c r="G2212" t="s">
        <v>105</v>
      </c>
      <c r="H2212" t="s">
        <v>76</v>
      </c>
      <c r="I2212" t="s">
        <v>138</v>
      </c>
      <c r="J2212" t="s">
        <v>76</v>
      </c>
    </row>
    <row r="2213" spans="1:10" x14ac:dyDescent="0.35">
      <c r="A2213" t="s">
        <v>241</v>
      </c>
      <c r="B2213" t="s">
        <v>572</v>
      </c>
      <c r="C2213">
        <v>4650</v>
      </c>
      <c r="D2213" t="s">
        <v>753</v>
      </c>
      <c r="E2213" t="s">
        <v>755</v>
      </c>
      <c r="F2213" t="s">
        <v>119</v>
      </c>
      <c r="G2213" t="s">
        <v>75</v>
      </c>
      <c r="H2213" t="s">
        <v>76</v>
      </c>
      <c r="I2213" t="s">
        <v>79</v>
      </c>
      <c r="J2213" t="s">
        <v>73</v>
      </c>
    </row>
    <row r="2214" spans="1:10" x14ac:dyDescent="0.35">
      <c r="A2214" t="s">
        <v>241</v>
      </c>
      <c r="B2214" t="s">
        <v>573</v>
      </c>
      <c r="C2214">
        <v>473</v>
      </c>
      <c r="D2214" t="s">
        <v>1168</v>
      </c>
      <c r="E2214" t="s">
        <v>425</v>
      </c>
      <c r="F2214" t="s">
        <v>56</v>
      </c>
      <c r="G2214" t="s">
        <v>106</v>
      </c>
      <c r="H2214" t="s">
        <v>76</v>
      </c>
      <c r="I2214" t="s">
        <v>73</v>
      </c>
      <c r="J2214" t="s">
        <v>107</v>
      </c>
    </row>
    <row r="2216" spans="1:10" x14ac:dyDescent="0.35">
      <c r="A2216" t="s">
        <v>1169</v>
      </c>
    </row>
    <row r="2217" spans="1:10" x14ac:dyDescent="0.35">
      <c r="A2217" t="s">
        <v>14</v>
      </c>
      <c r="B2217" t="s">
        <v>593</v>
      </c>
      <c r="C2217" t="s">
        <v>2</v>
      </c>
      <c r="D2217" t="s">
        <v>1148</v>
      </c>
      <c r="E2217" t="s">
        <v>1149</v>
      </c>
      <c r="F2217" t="s">
        <v>1150</v>
      </c>
      <c r="G2217" t="s">
        <v>1151</v>
      </c>
      <c r="H2217" t="s">
        <v>609</v>
      </c>
      <c r="I2217" t="s">
        <v>49</v>
      </c>
      <c r="J2217" t="s">
        <v>50</v>
      </c>
    </row>
    <row r="2218" spans="1:10" x14ac:dyDescent="0.35">
      <c r="A2218" t="s">
        <v>3</v>
      </c>
      <c r="B2218" t="s">
        <v>594</v>
      </c>
      <c r="C2218">
        <v>946</v>
      </c>
      <c r="D2218" t="s">
        <v>370</v>
      </c>
      <c r="E2218" t="s">
        <v>496</v>
      </c>
      <c r="F2218" t="s">
        <v>231</v>
      </c>
      <c r="G2218" t="s">
        <v>68</v>
      </c>
      <c r="H2218" t="s">
        <v>76</v>
      </c>
      <c r="I2218" t="s">
        <v>68</v>
      </c>
      <c r="J2218" t="s">
        <v>76</v>
      </c>
    </row>
    <row r="2219" spans="1:10" x14ac:dyDescent="0.35">
      <c r="A2219" t="s">
        <v>3</v>
      </c>
      <c r="B2219" t="s">
        <v>595</v>
      </c>
      <c r="C2219">
        <v>1078</v>
      </c>
      <c r="D2219" t="s">
        <v>567</v>
      </c>
      <c r="E2219" t="s">
        <v>354</v>
      </c>
      <c r="F2219" t="s">
        <v>260</v>
      </c>
      <c r="G2219" t="s">
        <v>150</v>
      </c>
      <c r="H2219" t="s">
        <v>76</v>
      </c>
      <c r="I2219" t="s">
        <v>106</v>
      </c>
      <c r="J2219" t="s">
        <v>73</v>
      </c>
    </row>
    <row r="2220" spans="1:10" x14ac:dyDescent="0.35">
      <c r="A2220" t="s">
        <v>4</v>
      </c>
      <c r="B2220" t="s">
        <v>594</v>
      </c>
      <c r="C2220">
        <v>1649</v>
      </c>
      <c r="D2220" t="s">
        <v>717</v>
      </c>
      <c r="E2220" t="s">
        <v>212</v>
      </c>
      <c r="F2220" t="s">
        <v>74</v>
      </c>
      <c r="G2220" t="s">
        <v>77</v>
      </c>
      <c r="H2220" t="s">
        <v>76</v>
      </c>
      <c r="I2220" t="s">
        <v>73</v>
      </c>
      <c r="J2220" t="s">
        <v>76</v>
      </c>
    </row>
    <row r="2221" spans="1:10" x14ac:dyDescent="0.35">
      <c r="A2221" t="s">
        <v>4</v>
      </c>
      <c r="B2221" t="s">
        <v>595</v>
      </c>
      <c r="C2221">
        <v>1183</v>
      </c>
      <c r="D2221" t="s">
        <v>1170</v>
      </c>
      <c r="E2221" t="s">
        <v>140</v>
      </c>
      <c r="F2221" t="s">
        <v>151</v>
      </c>
      <c r="G2221" t="s">
        <v>107</v>
      </c>
      <c r="H2221" t="s">
        <v>76</v>
      </c>
      <c r="I2221" t="s">
        <v>106</v>
      </c>
      <c r="J2221" t="s">
        <v>76</v>
      </c>
    </row>
    <row r="2222" spans="1:10" x14ac:dyDescent="0.35">
      <c r="A2222" t="s">
        <v>5</v>
      </c>
      <c r="B2222" t="s">
        <v>594</v>
      </c>
      <c r="C2222">
        <v>1269</v>
      </c>
      <c r="D2222" t="s">
        <v>420</v>
      </c>
      <c r="E2222" t="s">
        <v>401</v>
      </c>
      <c r="F2222" t="s">
        <v>137</v>
      </c>
      <c r="G2222" t="s">
        <v>71</v>
      </c>
      <c r="H2222" t="s">
        <v>76</v>
      </c>
      <c r="I2222" t="s">
        <v>73</v>
      </c>
      <c r="J2222" t="s">
        <v>76</v>
      </c>
    </row>
    <row r="2223" spans="1:10" x14ac:dyDescent="0.35">
      <c r="A2223" t="s">
        <v>5</v>
      </c>
      <c r="B2223" t="s">
        <v>595</v>
      </c>
      <c r="C2223">
        <v>2185</v>
      </c>
      <c r="D2223" t="s">
        <v>995</v>
      </c>
      <c r="E2223" t="s">
        <v>425</v>
      </c>
      <c r="F2223" t="s">
        <v>55</v>
      </c>
      <c r="G2223" t="s">
        <v>150</v>
      </c>
      <c r="H2223" t="s">
        <v>76</v>
      </c>
      <c r="I2223" t="s">
        <v>77</v>
      </c>
      <c r="J2223" t="s">
        <v>76</v>
      </c>
    </row>
    <row r="2224" spans="1:10" x14ac:dyDescent="0.35">
      <c r="A2224" t="s">
        <v>6</v>
      </c>
      <c r="B2224" t="s">
        <v>594</v>
      </c>
      <c r="C2224">
        <v>464</v>
      </c>
      <c r="D2224" t="s">
        <v>756</v>
      </c>
      <c r="E2224" t="s">
        <v>624</v>
      </c>
      <c r="F2224" t="s">
        <v>173</v>
      </c>
      <c r="G2224" t="s">
        <v>84</v>
      </c>
      <c r="H2224" t="s">
        <v>76</v>
      </c>
      <c r="I2224" t="s">
        <v>186</v>
      </c>
      <c r="J2224" t="s">
        <v>73</v>
      </c>
    </row>
    <row r="2225" spans="1:10" x14ac:dyDescent="0.35">
      <c r="A2225" t="s">
        <v>6</v>
      </c>
      <c r="B2225" t="s">
        <v>595</v>
      </c>
      <c r="C2225">
        <v>749</v>
      </c>
      <c r="D2225" t="s">
        <v>1168</v>
      </c>
      <c r="E2225" t="s">
        <v>425</v>
      </c>
      <c r="F2225" t="s">
        <v>100</v>
      </c>
      <c r="G2225" t="s">
        <v>138</v>
      </c>
      <c r="H2225" t="s">
        <v>76</v>
      </c>
      <c r="I2225" t="s">
        <v>94</v>
      </c>
      <c r="J2225" t="s">
        <v>79</v>
      </c>
    </row>
    <row r="2226" spans="1:10" x14ac:dyDescent="0.35">
      <c r="A2226" t="s">
        <v>7</v>
      </c>
      <c r="B2226" t="s">
        <v>594</v>
      </c>
      <c r="C2226">
        <v>1597</v>
      </c>
      <c r="D2226" t="s">
        <v>562</v>
      </c>
      <c r="E2226" t="s">
        <v>382</v>
      </c>
      <c r="F2226" t="s">
        <v>240</v>
      </c>
      <c r="G2226" t="s">
        <v>138</v>
      </c>
      <c r="H2226" t="s">
        <v>76</v>
      </c>
      <c r="I2226" t="s">
        <v>71</v>
      </c>
      <c r="J2226" t="s">
        <v>76</v>
      </c>
    </row>
    <row r="2227" spans="1:10" x14ac:dyDescent="0.35">
      <c r="A2227" t="s">
        <v>7</v>
      </c>
      <c r="B2227" t="s">
        <v>595</v>
      </c>
      <c r="C2227">
        <v>1643</v>
      </c>
      <c r="D2227" t="s">
        <v>653</v>
      </c>
      <c r="E2227" t="s">
        <v>259</v>
      </c>
      <c r="F2227" t="s">
        <v>87</v>
      </c>
      <c r="G2227" t="s">
        <v>80</v>
      </c>
      <c r="H2227" t="s">
        <v>76</v>
      </c>
      <c r="I2227" t="s">
        <v>77</v>
      </c>
      <c r="J2227" t="s">
        <v>73</v>
      </c>
    </row>
    <row r="2228" spans="1:10" x14ac:dyDescent="0.35">
      <c r="A2228" t="s">
        <v>241</v>
      </c>
      <c r="B2228" t="s">
        <v>594</v>
      </c>
      <c r="C2228">
        <v>5925</v>
      </c>
      <c r="D2228" t="s">
        <v>694</v>
      </c>
      <c r="E2228" t="s">
        <v>700</v>
      </c>
      <c r="F2228" t="s">
        <v>87</v>
      </c>
      <c r="G2228" t="s">
        <v>78</v>
      </c>
      <c r="H2228" t="s">
        <v>76</v>
      </c>
      <c r="I2228" t="s">
        <v>68</v>
      </c>
      <c r="J2228" t="s">
        <v>76</v>
      </c>
    </row>
    <row r="2229" spans="1:10" x14ac:dyDescent="0.35">
      <c r="A2229" t="s">
        <v>241</v>
      </c>
      <c r="B2229" t="s">
        <v>595</v>
      </c>
      <c r="C2229">
        <v>6838</v>
      </c>
      <c r="D2229" t="s">
        <v>894</v>
      </c>
      <c r="E2229" t="s">
        <v>549</v>
      </c>
      <c r="F2229" t="s">
        <v>194</v>
      </c>
      <c r="G2229" t="s">
        <v>78</v>
      </c>
      <c r="H2229" t="s">
        <v>76</v>
      </c>
      <c r="I2229" t="s">
        <v>77</v>
      </c>
      <c r="J2229" t="s">
        <v>73</v>
      </c>
    </row>
    <row r="2231" spans="1:10" x14ac:dyDescent="0.35">
      <c r="A2231" t="s">
        <v>1171</v>
      </c>
    </row>
    <row r="2232" spans="1:10" x14ac:dyDescent="0.35">
      <c r="A2232" t="s">
        <v>14</v>
      </c>
      <c r="B2232" t="s">
        <v>2</v>
      </c>
      <c r="C2232" t="s">
        <v>1148</v>
      </c>
      <c r="D2232" t="s">
        <v>1149</v>
      </c>
      <c r="E2232" t="s">
        <v>1150</v>
      </c>
      <c r="F2232" t="s">
        <v>1151</v>
      </c>
      <c r="G2232" t="s">
        <v>609</v>
      </c>
      <c r="H2232" t="s">
        <v>49</v>
      </c>
      <c r="I2232" t="s">
        <v>50</v>
      </c>
    </row>
    <row r="2233" spans="1:10" x14ac:dyDescent="0.35">
      <c r="A2233" t="s">
        <v>3</v>
      </c>
      <c r="B2233">
        <v>2024</v>
      </c>
      <c r="C2233" t="s">
        <v>432</v>
      </c>
      <c r="D2233" t="s">
        <v>411</v>
      </c>
      <c r="E2233" t="s">
        <v>92</v>
      </c>
      <c r="F2233" t="s">
        <v>71</v>
      </c>
      <c r="G2233" t="s">
        <v>76</v>
      </c>
      <c r="H2233" t="s">
        <v>77</v>
      </c>
      <c r="I2233" t="s">
        <v>107</v>
      </c>
    </row>
    <row r="2234" spans="1:10" x14ac:dyDescent="0.35">
      <c r="A2234" t="s">
        <v>4</v>
      </c>
      <c r="B2234">
        <v>2832</v>
      </c>
      <c r="C2234" t="s">
        <v>793</v>
      </c>
      <c r="D2234" t="s">
        <v>466</v>
      </c>
      <c r="E2234" t="s">
        <v>142</v>
      </c>
      <c r="F2234" t="s">
        <v>73</v>
      </c>
      <c r="G2234" t="s">
        <v>76</v>
      </c>
      <c r="H2234" t="s">
        <v>106</v>
      </c>
      <c r="I2234" t="s">
        <v>76</v>
      </c>
    </row>
    <row r="2235" spans="1:10" x14ac:dyDescent="0.35">
      <c r="A2235" t="s">
        <v>5</v>
      </c>
      <c r="B2235">
        <v>3454</v>
      </c>
      <c r="C2235" t="s">
        <v>703</v>
      </c>
      <c r="D2235" t="s">
        <v>451</v>
      </c>
      <c r="E2235" t="s">
        <v>198</v>
      </c>
      <c r="F2235" t="s">
        <v>150</v>
      </c>
      <c r="G2235" t="s">
        <v>76</v>
      </c>
      <c r="H2235" t="s">
        <v>77</v>
      </c>
      <c r="I2235" t="s">
        <v>76</v>
      </c>
    </row>
    <row r="2236" spans="1:10" x14ac:dyDescent="0.35">
      <c r="A2236" t="s">
        <v>6</v>
      </c>
      <c r="B2236">
        <v>1213</v>
      </c>
      <c r="C2236" t="s">
        <v>688</v>
      </c>
      <c r="D2236" t="s">
        <v>549</v>
      </c>
      <c r="E2236" t="s">
        <v>74</v>
      </c>
      <c r="F2236" t="s">
        <v>142</v>
      </c>
      <c r="G2236" t="s">
        <v>76</v>
      </c>
      <c r="H2236" t="s">
        <v>138</v>
      </c>
      <c r="I2236" t="s">
        <v>77</v>
      </c>
    </row>
    <row r="2237" spans="1:10" x14ac:dyDescent="0.35">
      <c r="A2237" t="s">
        <v>7</v>
      </c>
      <c r="B2237">
        <v>3240</v>
      </c>
      <c r="C2237" t="s">
        <v>721</v>
      </c>
      <c r="D2237" t="s">
        <v>634</v>
      </c>
      <c r="E2237" t="s">
        <v>181</v>
      </c>
      <c r="F2237" t="s">
        <v>72</v>
      </c>
      <c r="G2237" t="s">
        <v>76</v>
      </c>
      <c r="H2237" t="s">
        <v>79</v>
      </c>
      <c r="I2237" t="s">
        <v>107</v>
      </c>
    </row>
    <row r="2238" spans="1:10" x14ac:dyDescent="0.35">
      <c r="A2238" t="s">
        <v>241</v>
      </c>
      <c r="B2238">
        <v>12763</v>
      </c>
      <c r="C2238" t="s">
        <v>812</v>
      </c>
      <c r="D2238" t="s">
        <v>273</v>
      </c>
      <c r="E2238" t="s">
        <v>84</v>
      </c>
      <c r="F2238" t="s">
        <v>78</v>
      </c>
      <c r="G2238" t="s">
        <v>76</v>
      </c>
      <c r="H2238" t="s">
        <v>79</v>
      </c>
      <c r="I2238" t="s">
        <v>107</v>
      </c>
    </row>
    <row r="2240" spans="1:10" x14ac:dyDescent="0.35">
      <c r="A2240" t="s">
        <v>1172</v>
      </c>
    </row>
    <row r="2241" spans="1:6" x14ac:dyDescent="0.35">
      <c r="A2241" t="s">
        <v>14</v>
      </c>
      <c r="B2241" t="s">
        <v>15</v>
      </c>
      <c r="C2241" t="s">
        <v>2</v>
      </c>
      <c r="D2241" t="s">
        <v>1173</v>
      </c>
      <c r="E2241" t="s">
        <v>50</v>
      </c>
      <c r="F2241" t="s">
        <v>854</v>
      </c>
    </row>
    <row r="2242" spans="1:6" x14ac:dyDescent="0.35">
      <c r="A2242" t="s">
        <v>3</v>
      </c>
      <c r="B2242" t="s">
        <v>52</v>
      </c>
      <c r="C2242">
        <v>32</v>
      </c>
      <c r="D2242" t="s">
        <v>475</v>
      </c>
      <c r="E2242" t="s">
        <v>307</v>
      </c>
      <c r="F2242" t="s">
        <v>1174</v>
      </c>
    </row>
    <row r="2243" spans="1:6" x14ac:dyDescent="0.35">
      <c r="A2243" t="s">
        <v>3</v>
      </c>
      <c r="B2243" t="s">
        <v>83</v>
      </c>
      <c r="C2243">
        <v>120</v>
      </c>
      <c r="D2243" t="s">
        <v>111</v>
      </c>
      <c r="E2243" t="s">
        <v>409</v>
      </c>
      <c r="F2243" t="s">
        <v>411</v>
      </c>
    </row>
    <row r="2244" spans="1:6" x14ac:dyDescent="0.35">
      <c r="A2244" t="s">
        <v>3</v>
      </c>
      <c r="B2244" t="s">
        <v>50</v>
      </c>
      <c r="C2244">
        <v>24</v>
      </c>
      <c r="D2244" t="s">
        <v>524</v>
      </c>
      <c r="E2244" t="s">
        <v>619</v>
      </c>
      <c r="F2244" t="s">
        <v>549</v>
      </c>
    </row>
    <row r="2245" spans="1:6" x14ac:dyDescent="0.35">
      <c r="A2245" t="s">
        <v>4</v>
      </c>
      <c r="B2245" t="s">
        <v>52</v>
      </c>
      <c r="C2245">
        <v>108</v>
      </c>
      <c r="D2245" t="s">
        <v>697</v>
      </c>
      <c r="E2245" t="s">
        <v>163</v>
      </c>
      <c r="F2245" t="s">
        <v>563</v>
      </c>
    </row>
    <row r="2246" spans="1:6" x14ac:dyDescent="0.35">
      <c r="A2246" t="s">
        <v>4</v>
      </c>
      <c r="B2246" t="s">
        <v>83</v>
      </c>
      <c r="C2246">
        <v>166</v>
      </c>
      <c r="D2246" t="s">
        <v>259</v>
      </c>
      <c r="E2246" t="s">
        <v>63</v>
      </c>
      <c r="F2246" t="s">
        <v>719</v>
      </c>
    </row>
    <row r="2247" spans="1:6" x14ac:dyDescent="0.35">
      <c r="A2247" t="s">
        <v>4</v>
      </c>
      <c r="B2247" t="s">
        <v>50</v>
      </c>
      <c r="C2247">
        <v>33</v>
      </c>
      <c r="D2247" t="s">
        <v>971</v>
      </c>
      <c r="E2247" t="s">
        <v>198</v>
      </c>
      <c r="F2247" t="s">
        <v>502</v>
      </c>
    </row>
    <row r="2248" spans="1:6" x14ac:dyDescent="0.35">
      <c r="A2248" t="s">
        <v>5</v>
      </c>
      <c r="B2248" t="s">
        <v>52</v>
      </c>
      <c r="C2248">
        <v>73</v>
      </c>
      <c r="D2248" t="s">
        <v>945</v>
      </c>
      <c r="E2248" t="s">
        <v>90</v>
      </c>
      <c r="F2248" t="s">
        <v>159</v>
      </c>
    </row>
    <row r="2249" spans="1:6" x14ac:dyDescent="0.35">
      <c r="A2249" t="s">
        <v>5</v>
      </c>
      <c r="B2249" t="s">
        <v>83</v>
      </c>
      <c r="C2249">
        <v>227</v>
      </c>
      <c r="D2249" t="s">
        <v>721</v>
      </c>
      <c r="E2249" t="s">
        <v>101</v>
      </c>
      <c r="F2249" t="s">
        <v>748</v>
      </c>
    </row>
    <row r="2250" spans="1:6" x14ac:dyDescent="0.35">
      <c r="A2250" t="s">
        <v>5</v>
      </c>
      <c r="B2250" t="s">
        <v>50</v>
      </c>
      <c r="C2250">
        <v>38</v>
      </c>
      <c r="D2250" t="s">
        <v>632</v>
      </c>
      <c r="E2250" t="s">
        <v>76</v>
      </c>
      <c r="F2250" t="s">
        <v>697</v>
      </c>
    </row>
    <row r="2251" spans="1:6" x14ac:dyDescent="0.35">
      <c r="A2251" t="s">
        <v>6</v>
      </c>
      <c r="B2251" t="s">
        <v>52</v>
      </c>
      <c r="C2251">
        <v>106</v>
      </c>
      <c r="D2251" t="s">
        <v>712</v>
      </c>
      <c r="E2251" t="s">
        <v>84</v>
      </c>
      <c r="F2251" t="s">
        <v>275</v>
      </c>
    </row>
    <row r="2252" spans="1:6" x14ac:dyDescent="0.35">
      <c r="A2252" t="s">
        <v>6</v>
      </c>
      <c r="B2252" t="s">
        <v>83</v>
      </c>
      <c r="C2252">
        <v>313</v>
      </c>
      <c r="D2252" t="s">
        <v>862</v>
      </c>
      <c r="E2252" t="s">
        <v>72</v>
      </c>
      <c r="F2252" t="s">
        <v>474</v>
      </c>
    </row>
    <row r="2253" spans="1:6" x14ac:dyDescent="0.35">
      <c r="A2253" t="s">
        <v>6</v>
      </c>
      <c r="B2253" t="s">
        <v>50</v>
      </c>
      <c r="C2253">
        <v>56</v>
      </c>
      <c r="D2253" t="s">
        <v>1175</v>
      </c>
      <c r="E2253" t="s">
        <v>106</v>
      </c>
      <c r="F2253" t="s">
        <v>274</v>
      </c>
    </row>
    <row r="2254" spans="1:6" x14ac:dyDescent="0.35">
      <c r="A2254" t="s">
        <v>7</v>
      </c>
      <c r="B2254" t="s">
        <v>52</v>
      </c>
      <c r="C2254">
        <v>102</v>
      </c>
      <c r="D2254" t="s">
        <v>268</v>
      </c>
      <c r="E2254" t="s">
        <v>112</v>
      </c>
      <c r="F2254" t="s">
        <v>478</v>
      </c>
    </row>
    <row r="2255" spans="1:6" x14ac:dyDescent="0.35">
      <c r="A2255" t="s">
        <v>7</v>
      </c>
      <c r="B2255" t="s">
        <v>83</v>
      </c>
      <c r="C2255">
        <v>287</v>
      </c>
      <c r="D2255" t="s">
        <v>942</v>
      </c>
      <c r="E2255" t="s">
        <v>222</v>
      </c>
      <c r="F2255" t="s">
        <v>313</v>
      </c>
    </row>
    <row r="2256" spans="1:6" x14ac:dyDescent="0.35">
      <c r="A2256" t="s">
        <v>7</v>
      </c>
      <c r="B2256" t="s">
        <v>50</v>
      </c>
      <c r="C2256">
        <v>43</v>
      </c>
      <c r="D2256" t="s">
        <v>1167</v>
      </c>
      <c r="E2256" t="s">
        <v>84</v>
      </c>
      <c r="F2256" t="s">
        <v>291</v>
      </c>
    </row>
    <row r="2257" spans="1:6" x14ac:dyDescent="0.35">
      <c r="A2257" t="s">
        <v>241</v>
      </c>
      <c r="B2257" t="s">
        <v>52</v>
      </c>
      <c r="C2257">
        <v>421</v>
      </c>
      <c r="D2257" t="s">
        <v>612</v>
      </c>
      <c r="E2257" t="s">
        <v>255</v>
      </c>
      <c r="F2257" t="s">
        <v>558</v>
      </c>
    </row>
    <row r="2258" spans="1:6" x14ac:dyDescent="0.35">
      <c r="A2258" t="s">
        <v>241</v>
      </c>
      <c r="B2258" t="s">
        <v>83</v>
      </c>
      <c r="C2258">
        <v>1113</v>
      </c>
      <c r="D2258" t="s">
        <v>711</v>
      </c>
      <c r="E2258" t="s">
        <v>210</v>
      </c>
      <c r="F2258" t="s">
        <v>275</v>
      </c>
    </row>
    <row r="2259" spans="1:6" x14ac:dyDescent="0.35">
      <c r="A2259" t="s">
        <v>241</v>
      </c>
      <c r="B2259" t="s">
        <v>50</v>
      </c>
      <c r="C2259">
        <v>194</v>
      </c>
      <c r="D2259" t="s">
        <v>543</v>
      </c>
      <c r="E2259" t="s">
        <v>217</v>
      </c>
      <c r="F2259" t="s">
        <v>153</v>
      </c>
    </row>
    <row r="2261" spans="1:6" x14ac:dyDescent="0.35">
      <c r="A2261" t="s">
        <v>1176</v>
      </c>
    </row>
    <row r="2262" spans="1:6" x14ac:dyDescent="0.35">
      <c r="A2262" t="s">
        <v>14</v>
      </c>
      <c r="B2262" t="s">
        <v>266</v>
      </c>
      <c r="C2262" t="s">
        <v>2</v>
      </c>
      <c r="D2262" t="s">
        <v>1173</v>
      </c>
      <c r="E2262" t="s">
        <v>50</v>
      </c>
      <c r="F2262" t="s">
        <v>854</v>
      </c>
    </row>
    <row r="2263" spans="1:6" x14ac:dyDescent="0.35">
      <c r="A2263" t="s">
        <v>3</v>
      </c>
      <c r="B2263" t="s">
        <v>267</v>
      </c>
      <c r="C2263">
        <v>39</v>
      </c>
      <c r="D2263" t="s">
        <v>321</v>
      </c>
      <c r="E2263" t="s">
        <v>409</v>
      </c>
      <c r="F2263" t="s">
        <v>657</v>
      </c>
    </row>
    <row r="2264" spans="1:6" x14ac:dyDescent="0.35">
      <c r="A2264" t="s">
        <v>3</v>
      </c>
      <c r="B2264" t="s">
        <v>279</v>
      </c>
      <c r="C2264">
        <v>125</v>
      </c>
      <c r="D2264" t="s">
        <v>755</v>
      </c>
      <c r="E2264" t="s">
        <v>143</v>
      </c>
      <c r="F2264" t="s">
        <v>561</v>
      </c>
    </row>
    <row r="2265" spans="1:6" x14ac:dyDescent="0.35">
      <c r="A2265" t="s">
        <v>3</v>
      </c>
      <c r="B2265" t="s">
        <v>285</v>
      </c>
      <c r="C2265">
        <v>12</v>
      </c>
      <c r="D2265" t="s">
        <v>270</v>
      </c>
      <c r="E2265" t="s">
        <v>343</v>
      </c>
      <c r="F2265" t="s">
        <v>319</v>
      </c>
    </row>
    <row r="2266" spans="1:6" x14ac:dyDescent="0.35">
      <c r="A2266" t="s">
        <v>4</v>
      </c>
      <c r="B2266" t="s">
        <v>267</v>
      </c>
      <c r="C2266">
        <v>38</v>
      </c>
      <c r="D2266" t="s">
        <v>497</v>
      </c>
      <c r="E2266" t="s">
        <v>93</v>
      </c>
      <c r="F2266" t="s">
        <v>720</v>
      </c>
    </row>
    <row r="2267" spans="1:6" x14ac:dyDescent="0.35">
      <c r="A2267" t="s">
        <v>4</v>
      </c>
      <c r="B2267" t="s">
        <v>279</v>
      </c>
      <c r="C2267">
        <v>196</v>
      </c>
      <c r="D2267" t="s">
        <v>949</v>
      </c>
      <c r="E2267" t="s">
        <v>149</v>
      </c>
      <c r="F2267" t="s">
        <v>718</v>
      </c>
    </row>
    <row r="2268" spans="1:6" x14ac:dyDescent="0.35">
      <c r="A2268" t="s">
        <v>4</v>
      </c>
      <c r="B2268" t="s">
        <v>285</v>
      </c>
      <c r="C2268">
        <v>73</v>
      </c>
      <c r="D2268" t="s">
        <v>715</v>
      </c>
      <c r="E2268" t="s">
        <v>104</v>
      </c>
      <c r="F2268" t="s">
        <v>714</v>
      </c>
    </row>
    <row r="2269" spans="1:6" x14ac:dyDescent="0.35">
      <c r="A2269" t="s">
        <v>5</v>
      </c>
      <c r="B2269" t="s">
        <v>267</v>
      </c>
      <c r="C2269">
        <v>14</v>
      </c>
      <c r="D2269" t="s">
        <v>777</v>
      </c>
      <c r="E2269" t="s">
        <v>93</v>
      </c>
      <c r="F2269" t="s">
        <v>558</v>
      </c>
    </row>
    <row r="2270" spans="1:6" x14ac:dyDescent="0.35">
      <c r="A2270" t="s">
        <v>5</v>
      </c>
      <c r="B2270" t="s">
        <v>279</v>
      </c>
      <c r="C2270">
        <v>235</v>
      </c>
      <c r="D2270" t="s">
        <v>652</v>
      </c>
      <c r="E2270" t="s">
        <v>318</v>
      </c>
      <c r="F2270" t="s">
        <v>140</v>
      </c>
    </row>
    <row r="2271" spans="1:6" x14ac:dyDescent="0.35">
      <c r="A2271" t="s">
        <v>5</v>
      </c>
      <c r="B2271" t="s">
        <v>285</v>
      </c>
      <c r="C2271">
        <v>89</v>
      </c>
      <c r="D2271" t="s">
        <v>482</v>
      </c>
      <c r="E2271" t="s">
        <v>88</v>
      </c>
      <c r="F2271" t="s">
        <v>580</v>
      </c>
    </row>
    <row r="2272" spans="1:6" x14ac:dyDescent="0.35">
      <c r="A2272" t="s">
        <v>6</v>
      </c>
      <c r="B2272" t="s">
        <v>267</v>
      </c>
      <c r="C2272">
        <v>49</v>
      </c>
      <c r="D2272" t="s">
        <v>739</v>
      </c>
      <c r="E2272" t="s">
        <v>87</v>
      </c>
      <c r="F2272" t="s">
        <v>356</v>
      </c>
    </row>
    <row r="2273" spans="1:6" x14ac:dyDescent="0.35">
      <c r="A2273" t="s">
        <v>6</v>
      </c>
      <c r="B2273" t="s">
        <v>279</v>
      </c>
      <c r="C2273">
        <v>365</v>
      </c>
      <c r="D2273" t="s">
        <v>1177</v>
      </c>
      <c r="E2273" t="s">
        <v>55</v>
      </c>
      <c r="F2273" t="s">
        <v>322</v>
      </c>
    </row>
    <row r="2274" spans="1:6" x14ac:dyDescent="0.35">
      <c r="A2274" t="s">
        <v>6</v>
      </c>
      <c r="B2274" t="s">
        <v>285</v>
      </c>
      <c r="C2274">
        <v>61</v>
      </c>
      <c r="D2274" t="s">
        <v>846</v>
      </c>
      <c r="E2274" t="s">
        <v>76</v>
      </c>
      <c r="F2274" t="s">
        <v>190</v>
      </c>
    </row>
    <row r="2275" spans="1:6" x14ac:dyDescent="0.35">
      <c r="A2275" t="s">
        <v>7</v>
      </c>
      <c r="B2275" t="s">
        <v>267</v>
      </c>
      <c r="C2275">
        <v>22</v>
      </c>
      <c r="D2275" t="s">
        <v>1152</v>
      </c>
      <c r="E2275" t="s">
        <v>236</v>
      </c>
      <c r="F2275" t="s">
        <v>220</v>
      </c>
    </row>
    <row r="2276" spans="1:6" x14ac:dyDescent="0.35">
      <c r="A2276" t="s">
        <v>7</v>
      </c>
      <c r="B2276" t="s">
        <v>279</v>
      </c>
      <c r="C2276">
        <v>380</v>
      </c>
      <c r="D2276" t="s">
        <v>616</v>
      </c>
      <c r="E2276" t="s">
        <v>294</v>
      </c>
      <c r="F2276" t="s">
        <v>59</v>
      </c>
    </row>
    <row r="2277" spans="1:6" x14ac:dyDescent="0.35">
      <c r="A2277" t="s">
        <v>7</v>
      </c>
      <c r="B2277" t="s">
        <v>285</v>
      </c>
      <c r="C2277">
        <v>30</v>
      </c>
      <c r="D2277" t="s">
        <v>825</v>
      </c>
      <c r="E2277" t="s">
        <v>435</v>
      </c>
      <c r="F2277" t="s">
        <v>445</v>
      </c>
    </row>
    <row r="2278" spans="1:6" x14ac:dyDescent="0.35">
      <c r="A2278" t="s">
        <v>241</v>
      </c>
      <c r="B2278" t="s">
        <v>267</v>
      </c>
      <c r="C2278">
        <v>162</v>
      </c>
      <c r="D2278" t="s">
        <v>651</v>
      </c>
      <c r="E2278" t="s">
        <v>177</v>
      </c>
      <c r="F2278" t="s">
        <v>934</v>
      </c>
    </row>
    <row r="2279" spans="1:6" x14ac:dyDescent="0.35">
      <c r="A2279" t="s">
        <v>241</v>
      </c>
      <c r="B2279" t="s">
        <v>279</v>
      </c>
      <c r="C2279">
        <v>1301</v>
      </c>
      <c r="D2279" t="s">
        <v>691</v>
      </c>
      <c r="E2279" t="s">
        <v>218</v>
      </c>
      <c r="F2279" t="s">
        <v>499</v>
      </c>
    </row>
    <row r="2280" spans="1:6" x14ac:dyDescent="0.35">
      <c r="A2280" t="s">
        <v>241</v>
      </c>
      <c r="B2280" t="s">
        <v>285</v>
      </c>
      <c r="C2280">
        <v>265</v>
      </c>
      <c r="D2280" t="s">
        <v>898</v>
      </c>
      <c r="E2280" t="s">
        <v>217</v>
      </c>
      <c r="F2280" t="s">
        <v>532</v>
      </c>
    </row>
    <row r="2282" spans="1:6" x14ac:dyDescent="0.35">
      <c r="A2282" t="s">
        <v>1178</v>
      </c>
    </row>
    <row r="2283" spans="1:6" x14ac:dyDescent="0.35">
      <c r="A2283" t="s">
        <v>14</v>
      </c>
      <c r="B2283" t="s">
        <v>461</v>
      </c>
      <c r="C2283" t="s">
        <v>2</v>
      </c>
      <c r="D2283" t="s">
        <v>1173</v>
      </c>
      <c r="E2283" t="s">
        <v>50</v>
      </c>
      <c r="F2283" t="s">
        <v>854</v>
      </c>
    </row>
    <row r="2284" spans="1:6" x14ac:dyDescent="0.35">
      <c r="A2284" t="s">
        <v>3</v>
      </c>
      <c r="B2284" t="s">
        <v>462</v>
      </c>
      <c r="C2284">
        <v>142</v>
      </c>
      <c r="D2284" t="s">
        <v>374</v>
      </c>
      <c r="E2284" t="s">
        <v>502</v>
      </c>
      <c r="F2284" t="s">
        <v>362</v>
      </c>
    </row>
    <row r="2285" spans="1:6" x14ac:dyDescent="0.35">
      <c r="A2285" t="s">
        <v>3</v>
      </c>
      <c r="B2285" t="s">
        <v>464</v>
      </c>
      <c r="C2285">
        <v>34</v>
      </c>
      <c r="D2285" t="s">
        <v>513</v>
      </c>
      <c r="E2285" t="s">
        <v>262</v>
      </c>
      <c r="F2285" t="s">
        <v>823</v>
      </c>
    </row>
    <row r="2286" spans="1:6" x14ac:dyDescent="0.35">
      <c r="A2286" t="s">
        <v>4</v>
      </c>
      <c r="B2286" t="s">
        <v>462</v>
      </c>
      <c r="C2286">
        <v>206</v>
      </c>
      <c r="D2286" t="s">
        <v>563</v>
      </c>
      <c r="E2286" t="s">
        <v>88</v>
      </c>
      <c r="F2286" t="s">
        <v>562</v>
      </c>
    </row>
    <row r="2287" spans="1:6" x14ac:dyDescent="0.35">
      <c r="A2287" t="s">
        <v>4</v>
      </c>
      <c r="B2287" t="s">
        <v>464</v>
      </c>
      <c r="C2287">
        <v>101</v>
      </c>
      <c r="D2287" t="s">
        <v>643</v>
      </c>
      <c r="E2287" t="s">
        <v>73</v>
      </c>
      <c r="F2287" t="s">
        <v>745</v>
      </c>
    </row>
    <row r="2288" spans="1:6" x14ac:dyDescent="0.35">
      <c r="A2288" t="s">
        <v>5</v>
      </c>
      <c r="B2288" t="s">
        <v>462</v>
      </c>
      <c r="C2288">
        <v>230</v>
      </c>
      <c r="D2288" t="s">
        <v>385</v>
      </c>
      <c r="E2288" t="s">
        <v>113</v>
      </c>
      <c r="F2288" t="s">
        <v>687</v>
      </c>
    </row>
    <row r="2289" spans="1:6" x14ac:dyDescent="0.35">
      <c r="A2289" t="s">
        <v>5</v>
      </c>
      <c r="B2289" t="s">
        <v>464</v>
      </c>
      <c r="C2289">
        <v>108</v>
      </c>
      <c r="D2289" t="s">
        <v>421</v>
      </c>
      <c r="E2289" t="s">
        <v>82</v>
      </c>
      <c r="F2289" t="s">
        <v>218</v>
      </c>
    </row>
    <row r="2290" spans="1:6" x14ac:dyDescent="0.35">
      <c r="A2290" t="s">
        <v>6</v>
      </c>
      <c r="B2290" t="s">
        <v>462</v>
      </c>
      <c r="C2290">
        <v>344</v>
      </c>
      <c r="D2290" t="s">
        <v>716</v>
      </c>
      <c r="E2290" t="s">
        <v>186</v>
      </c>
      <c r="F2290" t="s">
        <v>524</v>
      </c>
    </row>
    <row r="2291" spans="1:6" x14ac:dyDescent="0.35">
      <c r="A2291" t="s">
        <v>6</v>
      </c>
      <c r="B2291" t="s">
        <v>464</v>
      </c>
      <c r="C2291">
        <v>131</v>
      </c>
      <c r="D2291" t="s">
        <v>738</v>
      </c>
      <c r="E2291" t="s">
        <v>198</v>
      </c>
      <c r="F2291" t="s">
        <v>158</v>
      </c>
    </row>
    <row r="2292" spans="1:6" x14ac:dyDescent="0.35">
      <c r="A2292" t="s">
        <v>7</v>
      </c>
      <c r="B2292" t="s">
        <v>462</v>
      </c>
      <c r="C2292">
        <v>255</v>
      </c>
      <c r="D2292" t="s">
        <v>655</v>
      </c>
      <c r="E2292" t="s">
        <v>294</v>
      </c>
      <c r="F2292" t="s">
        <v>219</v>
      </c>
    </row>
    <row r="2293" spans="1:6" x14ac:dyDescent="0.35">
      <c r="A2293" t="s">
        <v>7</v>
      </c>
      <c r="B2293" t="s">
        <v>464</v>
      </c>
      <c r="C2293">
        <v>176</v>
      </c>
      <c r="D2293" t="s">
        <v>673</v>
      </c>
      <c r="E2293" t="s">
        <v>361</v>
      </c>
      <c r="F2293" t="s">
        <v>451</v>
      </c>
    </row>
    <row r="2294" spans="1:6" x14ac:dyDescent="0.35">
      <c r="A2294" t="s">
        <v>7</v>
      </c>
      <c r="B2294" t="s">
        <v>468</v>
      </c>
      <c r="C2294">
        <v>1</v>
      </c>
      <c r="D2294" t="s">
        <v>395</v>
      </c>
      <c r="E2294" t="s">
        <v>76</v>
      </c>
      <c r="F2294" t="s">
        <v>76</v>
      </c>
    </row>
    <row r="2295" spans="1:6" x14ac:dyDescent="0.35">
      <c r="A2295" t="s">
        <v>241</v>
      </c>
      <c r="B2295" t="s">
        <v>462</v>
      </c>
      <c r="C2295">
        <v>1177</v>
      </c>
      <c r="D2295" t="s">
        <v>737</v>
      </c>
      <c r="E2295" t="s">
        <v>164</v>
      </c>
      <c r="F2295" t="s">
        <v>215</v>
      </c>
    </row>
    <row r="2296" spans="1:6" x14ac:dyDescent="0.35">
      <c r="A2296" t="s">
        <v>241</v>
      </c>
      <c r="B2296" t="s">
        <v>464</v>
      </c>
      <c r="C2296">
        <v>550</v>
      </c>
      <c r="D2296" t="s">
        <v>789</v>
      </c>
      <c r="E2296" t="s">
        <v>367</v>
      </c>
      <c r="F2296" t="s">
        <v>323</v>
      </c>
    </row>
    <row r="2297" spans="1:6" x14ac:dyDescent="0.35">
      <c r="A2297" t="s">
        <v>241</v>
      </c>
      <c r="B2297" t="s">
        <v>468</v>
      </c>
      <c r="C2297">
        <v>1</v>
      </c>
      <c r="D2297" t="s">
        <v>395</v>
      </c>
      <c r="E2297" t="s">
        <v>76</v>
      </c>
      <c r="F2297" t="s">
        <v>76</v>
      </c>
    </row>
    <row r="2299" spans="1:6" x14ac:dyDescent="0.35">
      <c r="A2299" t="s">
        <v>1179</v>
      </c>
    </row>
    <row r="2300" spans="1:6" x14ac:dyDescent="0.35">
      <c r="A2300" t="s">
        <v>14</v>
      </c>
      <c r="B2300" t="s">
        <v>487</v>
      </c>
      <c r="C2300" t="s">
        <v>2</v>
      </c>
      <c r="D2300" t="s">
        <v>1173</v>
      </c>
      <c r="E2300" t="s">
        <v>50</v>
      </c>
      <c r="F2300" t="s">
        <v>854</v>
      </c>
    </row>
    <row r="2301" spans="1:6" x14ac:dyDescent="0.35">
      <c r="A2301" t="s">
        <v>3</v>
      </c>
      <c r="B2301" t="s">
        <v>488</v>
      </c>
      <c r="C2301">
        <v>87</v>
      </c>
      <c r="D2301" t="s">
        <v>574</v>
      </c>
      <c r="E2301" t="s">
        <v>313</v>
      </c>
      <c r="F2301" t="s">
        <v>427</v>
      </c>
    </row>
    <row r="2302" spans="1:6" x14ac:dyDescent="0.35">
      <c r="A2302" t="s">
        <v>3</v>
      </c>
      <c r="B2302" t="s">
        <v>491</v>
      </c>
      <c r="C2302">
        <v>89</v>
      </c>
      <c r="D2302" t="s">
        <v>406</v>
      </c>
      <c r="E2302" t="s">
        <v>152</v>
      </c>
      <c r="F2302" t="s">
        <v>546</v>
      </c>
    </row>
    <row r="2303" spans="1:6" x14ac:dyDescent="0.35">
      <c r="A2303" t="s">
        <v>4</v>
      </c>
      <c r="B2303" t="s">
        <v>488</v>
      </c>
      <c r="C2303">
        <v>178</v>
      </c>
      <c r="D2303" t="s">
        <v>382</v>
      </c>
      <c r="E2303" t="s">
        <v>78</v>
      </c>
      <c r="F2303" t="s">
        <v>637</v>
      </c>
    </row>
    <row r="2304" spans="1:6" x14ac:dyDescent="0.35">
      <c r="A2304" t="s">
        <v>4</v>
      </c>
      <c r="B2304" t="s">
        <v>491</v>
      </c>
      <c r="C2304">
        <v>129</v>
      </c>
      <c r="D2304" t="s">
        <v>637</v>
      </c>
      <c r="E2304" t="s">
        <v>109</v>
      </c>
      <c r="F2304" t="s">
        <v>544</v>
      </c>
    </row>
    <row r="2305" spans="1:6" x14ac:dyDescent="0.35">
      <c r="A2305" t="s">
        <v>5</v>
      </c>
      <c r="B2305" t="s">
        <v>488</v>
      </c>
      <c r="C2305">
        <v>205</v>
      </c>
      <c r="D2305" t="s">
        <v>632</v>
      </c>
      <c r="E2305" t="s">
        <v>291</v>
      </c>
      <c r="F2305" t="s">
        <v>329</v>
      </c>
    </row>
    <row r="2306" spans="1:6" x14ac:dyDescent="0.35">
      <c r="A2306" t="s">
        <v>5</v>
      </c>
      <c r="B2306" t="s">
        <v>491</v>
      </c>
      <c r="C2306">
        <v>133</v>
      </c>
      <c r="D2306" t="s">
        <v>431</v>
      </c>
      <c r="E2306" t="s">
        <v>290</v>
      </c>
      <c r="F2306" t="s">
        <v>399</v>
      </c>
    </row>
    <row r="2307" spans="1:6" x14ac:dyDescent="0.35">
      <c r="A2307" t="s">
        <v>6</v>
      </c>
      <c r="B2307" t="s">
        <v>488</v>
      </c>
      <c r="C2307">
        <v>218</v>
      </c>
      <c r="D2307" t="s">
        <v>789</v>
      </c>
      <c r="E2307" t="s">
        <v>151</v>
      </c>
      <c r="F2307" t="s">
        <v>346</v>
      </c>
    </row>
    <row r="2308" spans="1:6" x14ac:dyDescent="0.35">
      <c r="A2308" t="s">
        <v>6</v>
      </c>
      <c r="B2308" t="s">
        <v>491</v>
      </c>
      <c r="C2308">
        <v>257</v>
      </c>
      <c r="D2308" t="s">
        <v>771</v>
      </c>
      <c r="E2308" t="s">
        <v>80</v>
      </c>
      <c r="F2308" t="s">
        <v>139</v>
      </c>
    </row>
    <row r="2309" spans="1:6" x14ac:dyDescent="0.35">
      <c r="A2309" t="s">
        <v>7</v>
      </c>
      <c r="B2309" t="s">
        <v>488</v>
      </c>
      <c r="C2309">
        <v>193</v>
      </c>
      <c r="D2309" t="s">
        <v>551</v>
      </c>
      <c r="E2309" t="s">
        <v>132</v>
      </c>
      <c r="F2309" t="s">
        <v>428</v>
      </c>
    </row>
    <row r="2310" spans="1:6" x14ac:dyDescent="0.35">
      <c r="A2310" t="s">
        <v>7</v>
      </c>
      <c r="B2310" t="s">
        <v>491</v>
      </c>
      <c r="C2310">
        <v>239</v>
      </c>
      <c r="D2310" t="s">
        <v>419</v>
      </c>
      <c r="E2310" t="s">
        <v>313</v>
      </c>
      <c r="F2310" t="s">
        <v>339</v>
      </c>
    </row>
    <row r="2311" spans="1:6" x14ac:dyDescent="0.35">
      <c r="A2311" t="s">
        <v>241</v>
      </c>
      <c r="B2311" t="s">
        <v>488</v>
      </c>
      <c r="C2311">
        <v>881</v>
      </c>
      <c r="D2311" t="s">
        <v>155</v>
      </c>
      <c r="E2311" t="s">
        <v>255</v>
      </c>
      <c r="F2311" t="s">
        <v>201</v>
      </c>
    </row>
    <row r="2312" spans="1:6" x14ac:dyDescent="0.35">
      <c r="A2312" t="s">
        <v>241</v>
      </c>
      <c r="B2312" t="s">
        <v>491</v>
      </c>
      <c r="C2312">
        <v>847</v>
      </c>
      <c r="D2312" t="s">
        <v>681</v>
      </c>
      <c r="E2312" t="s">
        <v>199</v>
      </c>
      <c r="F2312" t="s">
        <v>270</v>
      </c>
    </row>
    <row r="2314" spans="1:6" x14ac:dyDescent="0.35">
      <c r="A2314" t="s">
        <v>1180</v>
      </c>
    </row>
    <row r="2315" spans="1:6" x14ac:dyDescent="0.35">
      <c r="A2315" t="s">
        <v>14</v>
      </c>
      <c r="B2315" t="s">
        <v>505</v>
      </c>
      <c r="C2315" t="s">
        <v>2</v>
      </c>
      <c r="D2315" t="s">
        <v>1173</v>
      </c>
      <c r="E2315" t="s">
        <v>50</v>
      </c>
      <c r="F2315" t="s">
        <v>854</v>
      </c>
    </row>
    <row r="2316" spans="1:6" x14ac:dyDescent="0.35">
      <c r="A2316" t="s">
        <v>3</v>
      </c>
      <c r="B2316" t="s">
        <v>506</v>
      </c>
      <c r="C2316">
        <v>69</v>
      </c>
      <c r="D2316" t="s">
        <v>256</v>
      </c>
      <c r="E2316" t="s">
        <v>248</v>
      </c>
      <c r="F2316" t="s">
        <v>433</v>
      </c>
    </row>
    <row r="2317" spans="1:6" x14ac:dyDescent="0.35">
      <c r="A2317" t="s">
        <v>3</v>
      </c>
      <c r="B2317" t="s">
        <v>507</v>
      </c>
      <c r="C2317">
        <v>18</v>
      </c>
      <c r="D2317" t="s">
        <v>335</v>
      </c>
      <c r="E2317" t="s">
        <v>210</v>
      </c>
      <c r="F2317" t="s">
        <v>701</v>
      </c>
    </row>
    <row r="2318" spans="1:6" x14ac:dyDescent="0.35">
      <c r="A2318" t="s">
        <v>3</v>
      </c>
      <c r="B2318" t="s">
        <v>509</v>
      </c>
      <c r="C2318">
        <v>73</v>
      </c>
      <c r="D2318" t="s">
        <v>201</v>
      </c>
      <c r="E2318" t="s">
        <v>519</v>
      </c>
      <c r="F2318" t="s">
        <v>197</v>
      </c>
    </row>
    <row r="2319" spans="1:6" x14ac:dyDescent="0.35">
      <c r="A2319" t="s">
        <v>3</v>
      </c>
      <c r="B2319" t="s">
        <v>510</v>
      </c>
      <c r="C2319">
        <v>16</v>
      </c>
      <c r="D2319" t="s">
        <v>624</v>
      </c>
      <c r="E2319" t="s">
        <v>378</v>
      </c>
      <c r="F2319" t="s">
        <v>752</v>
      </c>
    </row>
    <row r="2320" spans="1:6" x14ac:dyDescent="0.35">
      <c r="A2320" t="s">
        <v>4</v>
      </c>
      <c r="B2320" t="s">
        <v>506</v>
      </c>
      <c r="C2320">
        <v>110</v>
      </c>
      <c r="D2320" t="s">
        <v>484</v>
      </c>
      <c r="E2320" t="s">
        <v>100</v>
      </c>
      <c r="F2320" t="s">
        <v>327</v>
      </c>
    </row>
    <row r="2321" spans="1:6" x14ac:dyDescent="0.35">
      <c r="A2321" t="s">
        <v>4</v>
      </c>
      <c r="B2321" t="s">
        <v>507</v>
      </c>
      <c r="C2321">
        <v>68</v>
      </c>
      <c r="D2321" t="s">
        <v>982</v>
      </c>
      <c r="E2321" t="s">
        <v>73</v>
      </c>
      <c r="F2321" t="s">
        <v>680</v>
      </c>
    </row>
    <row r="2322" spans="1:6" x14ac:dyDescent="0.35">
      <c r="A2322" t="s">
        <v>4</v>
      </c>
      <c r="B2322" t="s">
        <v>509</v>
      </c>
      <c r="C2322">
        <v>96</v>
      </c>
      <c r="D2322" t="s">
        <v>520</v>
      </c>
      <c r="E2322" t="s">
        <v>314</v>
      </c>
      <c r="F2322" t="s">
        <v>634</v>
      </c>
    </row>
    <row r="2323" spans="1:6" x14ac:dyDescent="0.35">
      <c r="A2323" t="s">
        <v>4</v>
      </c>
      <c r="B2323" t="s">
        <v>510</v>
      </c>
      <c r="C2323">
        <v>33</v>
      </c>
      <c r="D2323" t="s">
        <v>805</v>
      </c>
      <c r="E2323" t="s">
        <v>73</v>
      </c>
      <c r="F2323" t="s">
        <v>444</v>
      </c>
    </row>
    <row r="2324" spans="1:6" x14ac:dyDescent="0.35">
      <c r="A2324" t="s">
        <v>5</v>
      </c>
      <c r="B2324" t="s">
        <v>506</v>
      </c>
      <c r="C2324">
        <v>136</v>
      </c>
      <c r="D2324" t="s">
        <v>243</v>
      </c>
      <c r="E2324" t="s">
        <v>210</v>
      </c>
      <c r="F2324" t="s">
        <v>554</v>
      </c>
    </row>
    <row r="2325" spans="1:6" x14ac:dyDescent="0.35">
      <c r="A2325" t="s">
        <v>5</v>
      </c>
      <c r="B2325" t="s">
        <v>507</v>
      </c>
      <c r="C2325">
        <v>69</v>
      </c>
      <c r="D2325" t="s">
        <v>630</v>
      </c>
      <c r="E2325" t="s">
        <v>183</v>
      </c>
      <c r="F2325" t="s">
        <v>458</v>
      </c>
    </row>
    <row r="2326" spans="1:6" x14ac:dyDescent="0.35">
      <c r="A2326" t="s">
        <v>5</v>
      </c>
      <c r="B2326" t="s">
        <v>509</v>
      </c>
      <c r="C2326">
        <v>94</v>
      </c>
      <c r="D2326" t="s">
        <v>657</v>
      </c>
      <c r="E2326" t="s">
        <v>185</v>
      </c>
      <c r="F2326" t="s">
        <v>295</v>
      </c>
    </row>
    <row r="2327" spans="1:6" x14ac:dyDescent="0.35">
      <c r="A2327" t="s">
        <v>5</v>
      </c>
      <c r="B2327" t="s">
        <v>510</v>
      </c>
      <c r="C2327">
        <v>39</v>
      </c>
      <c r="D2327" t="s">
        <v>1144</v>
      </c>
      <c r="E2327" t="s">
        <v>515</v>
      </c>
      <c r="F2327" t="s">
        <v>264</v>
      </c>
    </row>
    <row r="2328" spans="1:6" x14ac:dyDescent="0.35">
      <c r="A2328" t="s">
        <v>6</v>
      </c>
      <c r="B2328" t="s">
        <v>506</v>
      </c>
      <c r="C2328">
        <v>143</v>
      </c>
      <c r="D2328" t="s">
        <v>646</v>
      </c>
      <c r="E2328" t="s">
        <v>198</v>
      </c>
      <c r="F2328" t="s">
        <v>596</v>
      </c>
    </row>
    <row r="2329" spans="1:6" x14ac:dyDescent="0.35">
      <c r="A2329" t="s">
        <v>6</v>
      </c>
      <c r="B2329" t="s">
        <v>507</v>
      </c>
      <c r="C2329">
        <v>75</v>
      </c>
      <c r="D2329" t="s">
        <v>1091</v>
      </c>
      <c r="E2329" t="s">
        <v>122</v>
      </c>
      <c r="F2329" t="s">
        <v>428</v>
      </c>
    </row>
    <row r="2330" spans="1:6" x14ac:dyDescent="0.35">
      <c r="A2330" t="s">
        <v>6</v>
      </c>
      <c r="B2330" t="s">
        <v>509</v>
      </c>
      <c r="C2330">
        <v>201</v>
      </c>
      <c r="D2330" t="s">
        <v>1181</v>
      </c>
      <c r="E2330" t="s">
        <v>72</v>
      </c>
      <c r="F2330" t="s">
        <v>235</v>
      </c>
    </row>
    <row r="2331" spans="1:6" x14ac:dyDescent="0.35">
      <c r="A2331" t="s">
        <v>6</v>
      </c>
      <c r="B2331" t="s">
        <v>510</v>
      </c>
      <c r="C2331">
        <v>56</v>
      </c>
      <c r="D2331" t="s">
        <v>988</v>
      </c>
      <c r="E2331" t="s">
        <v>133</v>
      </c>
      <c r="F2331" t="s">
        <v>220</v>
      </c>
    </row>
    <row r="2332" spans="1:6" x14ac:dyDescent="0.35">
      <c r="A2332" t="s">
        <v>7</v>
      </c>
      <c r="B2332" t="s">
        <v>506</v>
      </c>
      <c r="C2332">
        <v>107</v>
      </c>
      <c r="D2332" t="s">
        <v>846</v>
      </c>
      <c r="E2332" t="s">
        <v>99</v>
      </c>
      <c r="F2332" t="s">
        <v>441</v>
      </c>
    </row>
    <row r="2333" spans="1:6" x14ac:dyDescent="0.35">
      <c r="A2333" t="s">
        <v>7</v>
      </c>
      <c r="B2333" t="s">
        <v>507</v>
      </c>
      <c r="C2333">
        <v>86</v>
      </c>
      <c r="D2333" t="s">
        <v>729</v>
      </c>
      <c r="E2333" t="s">
        <v>208</v>
      </c>
      <c r="F2333" t="s">
        <v>541</v>
      </c>
    </row>
    <row r="2334" spans="1:6" x14ac:dyDescent="0.35">
      <c r="A2334" t="s">
        <v>7</v>
      </c>
      <c r="B2334" t="s">
        <v>509</v>
      </c>
      <c r="C2334">
        <v>148</v>
      </c>
      <c r="D2334" t="s">
        <v>1157</v>
      </c>
      <c r="E2334" t="s">
        <v>9</v>
      </c>
      <c r="F2334" t="s">
        <v>233</v>
      </c>
    </row>
    <row r="2335" spans="1:6" x14ac:dyDescent="0.35">
      <c r="A2335" t="s">
        <v>7</v>
      </c>
      <c r="B2335" t="s">
        <v>510</v>
      </c>
      <c r="C2335">
        <v>90</v>
      </c>
      <c r="D2335" t="s">
        <v>597</v>
      </c>
      <c r="E2335" t="s">
        <v>502</v>
      </c>
      <c r="F2335" t="s">
        <v>546</v>
      </c>
    </row>
    <row r="2336" spans="1:6" x14ac:dyDescent="0.35">
      <c r="A2336" t="s">
        <v>7</v>
      </c>
      <c r="B2336" t="s">
        <v>50</v>
      </c>
      <c r="C2336">
        <v>1</v>
      </c>
      <c r="D2336" t="s">
        <v>395</v>
      </c>
      <c r="E2336" t="s">
        <v>76</v>
      </c>
      <c r="F2336" t="s">
        <v>76</v>
      </c>
    </row>
    <row r="2337" spans="1:6" x14ac:dyDescent="0.35">
      <c r="A2337" t="s">
        <v>241</v>
      </c>
      <c r="B2337" t="s">
        <v>506</v>
      </c>
      <c r="C2337">
        <v>565</v>
      </c>
      <c r="D2337" t="s">
        <v>576</v>
      </c>
      <c r="E2337" t="s">
        <v>177</v>
      </c>
      <c r="F2337" t="s">
        <v>585</v>
      </c>
    </row>
    <row r="2338" spans="1:6" x14ac:dyDescent="0.35">
      <c r="A2338" t="s">
        <v>241</v>
      </c>
      <c r="B2338" t="s">
        <v>507</v>
      </c>
      <c r="C2338">
        <v>316</v>
      </c>
      <c r="D2338" t="s">
        <v>614</v>
      </c>
      <c r="E2338" t="s">
        <v>226</v>
      </c>
      <c r="F2338" t="s">
        <v>425</v>
      </c>
    </row>
    <row r="2339" spans="1:6" x14ac:dyDescent="0.35">
      <c r="A2339" t="s">
        <v>241</v>
      </c>
      <c r="B2339" t="s">
        <v>509</v>
      </c>
      <c r="C2339">
        <v>612</v>
      </c>
      <c r="D2339" t="s">
        <v>662</v>
      </c>
      <c r="E2339" t="s">
        <v>282</v>
      </c>
      <c r="F2339" t="s">
        <v>183</v>
      </c>
    </row>
    <row r="2340" spans="1:6" x14ac:dyDescent="0.35">
      <c r="A2340" t="s">
        <v>241</v>
      </c>
      <c r="B2340" t="s">
        <v>510</v>
      </c>
      <c r="C2340">
        <v>234</v>
      </c>
      <c r="D2340" t="s">
        <v>652</v>
      </c>
      <c r="E2340" t="s">
        <v>372</v>
      </c>
      <c r="F2340" t="s">
        <v>358</v>
      </c>
    </row>
    <row r="2341" spans="1:6" x14ac:dyDescent="0.35">
      <c r="A2341" t="s">
        <v>241</v>
      </c>
      <c r="B2341" t="s">
        <v>50</v>
      </c>
      <c r="C2341">
        <v>1</v>
      </c>
      <c r="D2341" t="s">
        <v>395</v>
      </c>
      <c r="E2341" t="s">
        <v>76</v>
      </c>
      <c r="F2341" t="s">
        <v>76</v>
      </c>
    </row>
    <row r="2343" spans="1:6" x14ac:dyDescent="0.35">
      <c r="A2343" t="s">
        <v>1182</v>
      </c>
    </row>
    <row r="2344" spans="1:6" x14ac:dyDescent="0.35">
      <c r="A2344" t="s">
        <v>14</v>
      </c>
      <c r="B2344" t="s">
        <v>530</v>
      </c>
      <c r="C2344" t="s">
        <v>2</v>
      </c>
      <c r="D2344" t="s">
        <v>1173</v>
      </c>
      <c r="E2344" t="s">
        <v>50</v>
      </c>
      <c r="F2344" t="s">
        <v>854</v>
      </c>
    </row>
    <row r="2345" spans="1:6" x14ac:dyDescent="0.35">
      <c r="A2345" t="s">
        <v>3</v>
      </c>
      <c r="B2345" t="s">
        <v>531</v>
      </c>
      <c r="C2345">
        <v>21</v>
      </c>
      <c r="D2345" t="s">
        <v>544</v>
      </c>
      <c r="E2345" t="s">
        <v>326</v>
      </c>
      <c r="F2345" t="s">
        <v>375</v>
      </c>
    </row>
    <row r="2346" spans="1:6" x14ac:dyDescent="0.35">
      <c r="A2346" t="s">
        <v>3</v>
      </c>
      <c r="B2346" t="s">
        <v>534</v>
      </c>
      <c r="C2346">
        <v>57</v>
      </c>
      <c r="D2346" t="s">
        <v>301</v>
      </c>
      <c r="E2346" t="s">
        <v>312</v>
      </c>
      <c r="F2346" t="s">
        <v>661</v>
      </c>
    </row>
    <row r="2347" spans="1:6" x14ac:dyDescent="0.35">
      <c r="A2347" t="s">
        <v>3</v>
      </c>
      <c r="B2347" t="s">
        <v>535</v>
      </c>
      <c r="C2347">
        <v>9</v>
      </c>
      <c r="D2347" t="s">
        <v>261</v>
      </c>
      <c r="E2347" t="s">
        <v>526</v>
      </c>
      <c r="F2347" t="s">
        <v>287</v>
      </c>
    </row>
    <row r="2348" spans="1:6" x14ac:dyDescent="0.35">
      <c r="A2348" t="s">
        <v>3</v>
      </c>
      <c r="B2348" t="s">
        <v>536</v>
      </c>
      <c r="C2348">
        <v>11</v>
      </c>
      <c r="D2348" t="s">
        <v>308</v>
      </c>
      <c r="E2348" t="s">
        <v>180</v>
      </c>
      <c r="F2348" t="s">
        <v>790</v>
      </c>
    </row>
    <row r="2349" spans="1:6" x14ac:dyDescent="0.35">
      <c r="A2349" t="s">
        <v>3</v>
      </c>
      <c r="B2349" t="s">
        <v>538</v>
      </c>
      <c r="C2349">
        <v>63</v>
      </c>
      <c r="D2349" t="s">
        <v>700</v>
      </c>
      <c r="E2349" t="s">
        <v>219</v>
      </c>
      <c r="F2349" t="s">
        <v>775</v>
      </c>
    </row>
    <row r="2350" spans="1:6" x14ac:dyDescent="0.35">
      <c r="A2350" t="s">
        <v>3</v>
      </c>
      <c r="B2350" t="s">
        <v>540</v>
      </c>
      <c r="C2350">
        <v>15</v>
      </c>
      <c r="D2350" t="s">
        <v>940</v>
      </c>
      <c r="E2350" t="s">
        <v>476</v>
      </c>
      <c r="F2350" t="s">
        <v>489</v>
      </c>
    </row>
    <row r="2351" spans="1:6" x14ac:dyDescent="0.35">
      <c r="A2351" t="s">
        <v>4</v>
      </c>
      <c r="B2351" t="s">
        <v>531</v>
      </c>
      <c r="C2351">
        <v>74</v>
      </c>
      <c r="D2351" t="s">
        <v>732</v>
      </c>
      <c r="E2351" t="s">
        <v>74</v>
      </c>
      <c r="F2351" t="s">
        <v>684</v>
      </c>
    </row>
    <row r="2352" spans="1:6" x14ac:dyDescent="0.35">
      <c r="A2352" t="s">
        <v>4</v>
      </c>
      <c r="B2352" t="s">
        <v>534</v>
      </c>
      <c r="C2352">
        <v>89</v>
      </c>
      <c r="D2352" t="s">
        <v>732</v>
      </c>
      <c r="E2352" t="s">
        <v>107</v>
      </c>
      <c r="F2352" t="s">
        <v>611</v>
      </c>
    </row>
    <row r="2353" spans="1:6" x14ac:dyDescent="0.35">
      <c r="A2353" t="s">
        <v>4</v>
      </c>
      <c r="B2353" t="s">
        <v>535</v>
      </c>
      <c r="C2353">
        <v>15</v>
      </c>
      <c r="D2353" t="s">
        <v>611</v>
      </c>
      <c r="E2353" t="s">
        <v>76</v>
      </c>
      <c r="F2353" t="s">
        <v>385</v>
      </c>
    </row>
    <row r="2354" spans="1:6" x14ac:dyDescent="0.35">
      <c r="A2354" t="s">
        <v>4</v>
      </c>
      <c r="B2354" t="s">
        <v>536</v>
      </c>
      <c r="C2354">
        <v>34</v>
      </c>
      <c r="D2354" t="s">
        <v>941</v>
      </c>
      <c r="E2354" t="s">
        <v>366</v>
      </c>
      <c r="F2354" t="s">
        <v>329</v>
      </c>
    </row>
    <row r="2355" spans="1:6" x14ac:dyDescent="0.35">
      <c r="A2355" t="s">
        <v>4</v>
      </c>
      <c r="B2355" t="s">
        <v>538</v>
      </c>
      <c r="C2355">
        <v>77</v>
      </c>
      <c r="D2355" t="s">
        <v>212</v>
      </c>
      <c r="E2355" t="s">
        <v>179</v>
      </c>
      <c r="F2355" t="s">
        <v>730</v>
      </c>
    </row>
    <row r="2356" spans="1:6" x14ac:dyDescent="0.35">
      <c r="A2356" t="s">
        <v>4</v>
      </c>
      <c r="B2356" t="s">
        <v>540</v>
      </c>
      <c r="C2356">
        <v>18</v>
      </c>
      <c r="D2356" t="s">
        <v>804</v>
      </c>
      <c r="E2356" t="s">
        <v>149</v>
      </c>
      <c r="F2356" t="s">
        <v>277</v>
      </c>
    </row>
    <row r="2357" spans="1:6" x14ac:dyDescent="0.35">
      <c r="A2357" t="s">
        <v>5</v>
      </c>
      <c r="B2357" t="s">
        <v>531</v>
      </c>
      <c r="C2357">
        <v>48</v>
      </c>
      <c r="D2357" t="s">
        <v>808</v>
      </c>
      <c r="E2357" t="s">
        <v>478</v>
      </c>
      <c r="F2357" t="s">
        <v>193</v>
      </c>
    </row>
    <row r="2358" spans="1:6" x14ac:dyDescent="0.35">
      <c r="A2358" t="s">
        <v>5</v>
      </c>
      <c r="B2358" t="s">
        <v>534</v>
      </c>
      <c r="C2358">
        <v>135</v>
      </c>
      <c r="D2358" t="s">
        <v>701</v>
      </c>
      <c r="E2358" t="s">
        <v>117</v>
      </c>
      <c r="F2358" t="s">
        <v>281</v>
      </c>
    </row>
    <row r="2359" spans="1:6" x14ac:dyDescent="0.35">
      <c r="A2359" t="s">
        <v>5</v>
      </c>
      <c r="B2359" t="s">
        <v>535</v>
      </c>
      <c r="C2359">
        <v>22</v>
      </c>
      <c r="D2359" t="s">
        <v>508</v>
      </c>
      <c r="E2359" t="s">
        <v>76</v>
      </c>
      <c r="F2359" t="s">
        <v>624</v>
      </c>
    </row>
    <row r="2360" spans="1:6" x14ac:dyDescent="0.35">
      <c r="A2360" t="s">
        <v>5</v>
      </c>
      <c r="B2360" t="s">
        <v>536</v>
      </c>
      <c r="C2360">
        <v>25</v>
      </c>
      <c r="D2360" t="s">
        <v>712</v>
      </c>
      <c r="E2360" t="s">
        <v>185</v>
      </c>
      <c r="F2360" t="s">
        <v>590</v>
      </c>
    </row>
    <row r="2361" spans="1:6" x14ac:dyDescent="0.35">
      <c r="A2361" t="s">
        <v>5</v>
      </c>
      <c r="B2361" t="s">
        <v>538</v>
      </c>
      <c r="C2361">
        <v>92</v>
      </c>
      <c r="D2361" t="s">
        <v>688</v>
      </c>
      <c r="E2361" t="s">
        <v>293</v>
      </c>
      <c r="F2361" t="s">
        <v>315</v>
      </c>
    </row>
    <row r="2362" spans="1:6" x14ac:dyDescent="0.35">
      <c r="A2362" t="s">
        <v>5</v>
      </c>
      <c r="B2362" t="s">
        <v>540</v>
      </c>
      <c r="C2362">
        <v>16</v>
      </c>
      <c r="D2362" t="s">
        <v>532</v>
      </c>
      <c r="E2362" t="s">
        <v>76</v>
      </c>
      <c r="F2362" t="s">
        <v>880</v>
      </c>
    </row>
    <row r="2363" spans="1:6" x14ac:dyDescent="0.35">
      <c r="A2363" t="s">
        <v>6</v>
      </c>
      <c r="B2363" t="s">
        <v>531</v>
      </c>
      <c r="C2363">
        <v>61</v>
      </c>
      <c r="D2363" t="s">
        <v>982</v>
      </c>
      <c r="E2363" t="s">
        <v>163</v>
      </c>
      <c r="F2363" t="s">
        <v>228</v>
      </c>
    </row>
    <row r="2364" spans="1:6" x14ac:dyDescent="0.35">
      <c r="A2364" t="s">
        <v>6</v>
      </c>
      <c r="B2364" t="s">
        <v>534</v>
      </c>
      <c r="C2364">
        <v>136</v>
      </c>
      <c r="D2364" t="s">
        <v>873</v>
      </c>
      <c r="E2364" t="s">
        <v>186</v>
      </c>
      <c r="F2364" t="s">
        <v>360</v>
      </c>
    </row>
    <row r="2365" spans="1:6" x14ac:dyDescent="0.35">
      <c r="A2365" t="s">
        <v>6</v>
      </c>
      <c r="B2365" t="s">
        <v>535</v>
      </c>
      <c r="C2365">
        <v>21</v>
      </c>
      <c r="D2365" t="s">
        <v>759</v>
      </c>
      <c r="E2365" t="s">
        <v>76</v>
      </c>
      <c r="F2365" t="s">
        <v>525</v>
      </c>
    </row>
    <row r="2366" spans="1:6" x14ac:dyDescent="0.35">
      <c r="A2366" t="s">
        <v>6</v>
      </c>
      <c r="B2366" t="s">
        <v>536</v>
      </c>
      <c r="C2366">
        <v>45</v>
      </c>
      <c r="D2366" t="s">
        <v>888</v>
      </c>
      <c r="E2366" t="s">
        <v>97</v>
      </c>
      <c r="F2366" t="s">
        <v>123</v>
      </c>
    </row>
    <row r="2367" spans="1:6" x14ac:dyDescent="0.35">
      <c r="A2367" t="s">
        <v>6</v>
      </c>
      <c r="B2367" t="s">
        <v>538</v>
      </c>
      <c r="C2367">
        <v>177</v>
      </c>
      <c r="D2367" t="s">
        <v>1183</v>
      </c>
      <c r="E2367" t="s">
        <v>105</v>
      </c>
      <c r="F2367" t="s">
        <v>263</v>
      </c>
    </row>
    <row r="2368" spans="1:6" x14ac:dyDescent="0.35">
      <c r="A2368" t="s">
        <v>6</v>
      </c>
      <c r="B2368" t="s">
        <v>540</v>
      </c>
      <c r="C2368">
        <v>35</v>
      </c>
      <c r="D2368" t="s">
        <v>1117</v>
      </c>
      <c r="E2368" t="s">
        <v>79</v>
      </c>
      <c r="F2368" t="s">
        <v>220</v>
      </c>
    </row>
    <row r="2369" spans="1:6" x14ac:dyDescent="0.35">
      <c r="A2369" t="s">
        <v>7</v>
      </c>
      <c r="B2369" t="s">
        <v>531</v>
      </c>
      <c r="C2369">
        <v>54</v>
      </c>
      <c r="D2369" t="s">
        <v>759</v>
      </c>
      <c r="E2369" t="s">
        <v>226</v>
      </c>
      <c r="F2369" t="s">
        <v>558</v>
      </c>
    </row>
    <row r="2370" spans="1:6" x14ac:dyDescent="0.35">
      <c r="A2370" t="s">
        <v>7</v>
      </c>
      <c r="B2370" t="s">
        <v>534</v>
      </c>
      <c r="C2370">
        <v>121</v>
      </c>
      <c r="D2370" t="s">
        <v>699</v>
      </c>
      <c r="E2370" t="s">
        <v>188</v>
      </c>
      <c r="F2370" t="s">
        <v>502</v>
      </c>
    </row>
    <row r="2371" spans="1:6" x14ac:dyDescent="0.35">
      <c r="A2371" t="s">
        <v>7</v>
      </c>
      <c r="B2371" t="s">
        <v>535</v>
      </c>
      <c r="C2371">
        <v>18</v>
      </c>
      <c r="D2371" t="s">
        <v>700</v>
      </c>
      <c r="E2371" t="s">
        <v>53</v>
      </c>
      <c r="F2371" t="s">
        <v>663</v>
      </c>
    </row>
    <row r="2372" spans="1:6" x14ac:dyDescent="0.35">
      <c r="A2372" t="s">
        <v>7</v>
      </c>
      <c r="B2372" t="s">
        <v>536</v>
      </c>
      <c r="C2372">
        <v>48</v>
      </c>
      <c r="D2372" t="s">
        <v>694</v>
      </c>
      <c r="E2372" t="s">
        <v>204</v>
      </c>
      <c r="F2372" t="s">
        <v>484</v>
      </c>
    </row>
    <row r="2373" spans="1:6" x14ac:dyDescent="0.35">
      <c r="A2373" t="s">
        <v>7</v>
      </c>
      <c r="B2373" t="s">
        <v>538</v>
      </c>
      <c r="C2373">
        <v>166</v>
      </c>
      <c r="D2373" t="s">
        <v>627</v>
      </c>
      <c r="E2373" t="s">
        <v>471</v>
      </c>
      <c r="F2373" t="s">
        <v>494</v>
      </c>
    </row>
    <row r="2374" spans="1:6" x14ac:dyDescent="0.35">
      <c r="A2374" t="s">
        <v>7</v>
      </c>
      <c r="B2374" t="s">
        <v>540</v>
      </c>
      <c r="C2374">
        <v>25</v>
      </c>
      <c r="D2374" t="s">
        <v>1184</v>
      </c>
      <c r="E2374" t="s">
        <v>149</v>
      </c>
      <c r="F2374" t="s">
        <v>97</v>
      </c>
    </row>
    <row r="2375" spans="1:6" x14ac:dyDescent="0.35">
      <c r="A2375" t="s">
        <v>241</v>
      </c>
      <c r="B2375" t="s">
        <v>531</v>
      </c>
      <c r="C2375">
        <v>258</v>
      </c>
      <c r="D2375" t="s">
        <v>520</v>
      </c>
      <c r="E2375" t="s">
        <v>208</v>
      </c>
      <c r="F2375" t="s">
        <v>490</v>
      </c>
    </row>
    <row r="2376" spans="1:6" x14ac:dyDescent="0.35">
      <c r="A2376" t="s">
        <v>241</v>
      </c>
      <c r="B2376" t="s">
        <v>534</v>
      </c>
      <c r="C2376">
        <v>538</v>
      </c>
      <c r="D2376" t="s">
        <v>678</v>
      </c>
      <c r="E2376" t="s">
        <v>112</v>
      </c>
      <c r="F2376" t="s">
        <v>558</v>
      </c>
    </row>
    <row r="2377" spans="1:6" x14ac:dyDescent="0.35">
      <c r="A2377" t="s">
        <v>241</v>
      </c>
      <c r="B2377" t="s">
        <v>535</v>
      </c>
      <c r="C2377">
        <v>85</v>
      </c>
      <c r="D2377" t="s">
        <v>525</v>
      </c>
      <c r="E2377" t="s">
        <v>260</v>
      </c>
      <c r="F2377" t="s">
        <v>585</v>
      </c>
    </row>
    <row r="2378" spans="1:6" x14ac:dyDescent="0.35">
      <c r="A2378" t="s">
        <v>241</v>
      </c>
      <c r="B2378" t="s">
        <v>536</v>
      </c>
      <c r="C2378">
        <v>163</v>
      </c>
      <c r="D2378" t="s">
        <v>798</v>
      </c>
      <c r="E2378" t="s">
        <v>260</v>
      </c>
      <c r="F2378" t="s">
        <v>292</v>
      </c>
    </row>
    <row r="2379" spans="1:6" x14ac:dyDescent="0.35">
      <c r="A2379" t="s">
        <v>241</v>
      </c>
      <c r="B2379" t="s">
        <v>538</v>
      </c>
      <c r="C2379">
        <v>575</v>
      </c>
      <c r="D2379" t="s">
        <v>508</v>
      </c>
      <c r="E2379" t="s">
        <v>129</v>
      </c>
      <c r="F2379" t="s">
        <v>245</v>
      </c>
    </row>
    <row r="2380" spans="1:6" x14ac:dyDescent="0.35">
      <c r="A2380" t="s">
        <v>241</v>
      </c>
      <c r="B2380" t="s">
        <v>540</v>
      </c>
      <c r="C2380">
        <v>109</v>
      </c>
      <c r="D2380" t="s">
        <v>976</v>
      </c>
      <c r="E2380" t="s">
        <v>161</v>
      </c>
      <c r="F2380" t="s">
        <v>330</v>
      </c>
    </row>
    <row r="2382" spans="1:6" x14ac:dyDescent="0.35">
      <c r="A2382" t="s">
        <v>1185</v>
      </c>
    </row>
    <row r="2383" spans="1:6" x14ac:dyDescent="0.35">
      <c r="A2383" t="s">
        <v>14</v>
      </c>
      <c r="B2383" t="s">
        <v>565</v>
      </c>
      <c r="C2383" t="s">
        <v>2</v>
      </c>
      <c r="D2383" t="s">
        <v>1173</v>
      </c>
      <c r="E2383" t="s">
        <v>50</v>
      </c>
      <c r="F2383" t="s">
        <v>854</v>
      </c>
    </row>
    <row r="2384" spans="1:6" x14ac:dyDescent="0.35">
      <c r="A2384" t="s">
        <v>3</v>
      </c>
      <c r="B2384" t="s">
        <v>566</v>
      </c>
      <c r="C2384">
        <v>21</v>
      </c>
      <c r="D2384" t="s">
        <v>358</v>
      </c>
      <c r="E2384" t="s">
        <v>339</v>
      </c>
      <c r="F2384" t="s">
        <v>575</v>
      </c>
    </row>
    <row r="2385" spans="1:6" x14ac:dyDescent="0.35">
      <c r="A2385" t="s">
        <v>3</v>
      </c>
      <c r="B2385" t="s">
        <v>569</v>
      </c>
      <c r="C2385">
        <v>61</v>
      </c>
      <c r="D2385" t="s">
        <v>589</v>
      </c>
      <c r="E2385" t="s">
        <v>174</v>
      </c>
      <c r="F2385" t="s">
        <v>949</v>
      </c>
    </row>
    <row r="2386" spans="1:6" x14ac:dyDescent="0.35">
      <c r="A2386" t="s">
        <v>3</v>
      </c>
      <c r="B2386" t="s">
        <v>570</v>
      </c>
      <c r="C2386">
        <v>5</v>
      </c>
      <c r="D2386" t="s">
        <v>359</v>
      </c>
      <c r="E2386" t="s">
        <v>411</v>
      </c>
      <c r="F2386" t="s">
        <v>215</v>
      </c>
    </row>
    <row r="2387" spans="1:6" x14ac:dyDescent="0.35">
      <c r="A2387" t="s">
        <v>3</v>
      </c>
      <c r="B2387" t="s">
        <v>571</v>
      </c>
      <c r="C2387">
        <v>18</v>
      </c>
      <c r="D2387" t="s">
        <v>454</v>
      </c>
      <c r="E2387" t="s">
        <v>458</v>
      </c>
      <c r="F2387" t="s">
        <v>937</v>
      </c>
    </row>
    <row r="2388" spans="1:6" x14ac:dyDescent="0.35">
      <c r="A2388" t="s">
        <v>3</v>
      </c>
      <c r="B2388" t="s">
        <v>572</v>
      </c>
      <c r="C2388">
        <v>64</v>
      </c>
      <c r="D2388" t="s">
        <v>568</v>
      </c>
      <c r="E2388" t="s">
        <v>184</v>
      </c>
      <c r="F2388" t="s">
        <v>526</v>
      </c>
    </row>
    <row r="2389" spans="1:6" x14ac:dyDescent="0.35">
      <c r="A2389" t="s">
        <v>3</v>
      </c>
      <c r="B2389" t="s">
        <v>573</v>
      </c>
      <c r="C2389">
        <v>7</v>
      </c>
      <c r="D2389" t="s">
        <v>517</v>
      </c>
      <c r="E2389" t="s">
        <v>718</v>
      </c>
      <c r="F2389" t="s">
        <v>171</v>
      </c>
    </row>
    <row r="2390" spans="1:6" x14ac:dyDescent="0.35">
      <c r="A2390" t="s">
        <v>4</v>
      </c>
      <c r="B2390" t="s">
        <v>566</v>
      </c>
      <c r="C2390">
        <v>20</v>
      </c>
      <c r="D2390" t="s">
        <v>384</v>
      </c>
      <c r="E2390" t="s">
        <v>76</v>
      </c>
      <c r="F2390" t="s">
        <v>725</v>
      </c>
    </row>
    <row r="2391" spans="1:6" x14ac:dyDescent="0.35">
      <c r="A2391" t="s">
        <v>4</v>
      </c>
      <c r="B2391" t="s">
        <v>569</v>
      </c>
      <c r="C2391">
        <v>118</v>
      </c>
      <c r="D2391" t="s">
        <v>563</v>
      </c>
      <c r="E2391" t="s">
        <v>107</v>
      </c>
      <c r="F2391" t="s">
        <v>630</v>
      </c>
    </row>
    <row r="2392" spans="1:6" x14ac:dyDescent="0.35">
      <c r="A2392" t="s">
        <v>4</v>
      </c>
      <c r="B2392" t="s">
        <v>570</v>
      </c>
      <c r="C2392">
        <v>40</v>
      </c>
      <c r="D2392" t="s">
        <v>1174</v>
      </c>
      <c r="E2392" t="s">
        <v>86</v>
      </c>
      <c r="F2392" t="s">
        <v>459</v>
      </c>
    </row>
    <row r="2393" spans="1:6" x14ac:dyDescent="0.35">
      <c r="A2393" t="s">
        <v>4</v>
      </c>
      <c r="B2393" t="s">
        <v>571</v>
      </c>
      <c r="C2393">
        <v>18</v>
      </c>
      <c r="D2393" t="s">
        <v>597</v>
      </c>
      <c r="E2393" t="s">
        <v>244</v>
      </c>
      <c r="F2393" t="s">
        <v>683</v>
      </c>
    </row>
    <row r="2394" spans="1:6" x14ac:dyDescent="0.35">
      <c r="A2394" t="s">
        <v>4</v>
      </c>
      <c r="B2394" t="s">
        <v>572</v>
      </c>
      <c r="C2394">
        <v>78</v>
      </c>
      <c r="D2394" t="s">
        <v>645</v>
      </c>
      <c r="E2394" t="s">
        <v>442</v>
      </c>
      <c r="F2394" t="s">
        <v>128</v>
      </c>
    </row>
    <row r="2395" spans="1:6" x14ac:dyDescent="0.35">
      <c r="A2395" t="s">
        <v>4</v>
      </c>
      <c r="B2395" t="s">
        <v>573</v>
      </c>
      <c r="C2395">
        <v>33</v>
      </c>
      <c r="D2395" t="s">
        <v>653</v>
      </c>
      <c r="E2395" t="s">
        <v>151</v>
      </c>
      <c r="F2395" t="s">
        <v>197</v>
      </c>
    </row>
    <row r="2396" spans="1:6" x14ac:dyDescent="0.35">
      <c r="A2396" t="s">
        <v>5</v>
      </c>
      <c r="B2396" t="s">
        <v>566</v>
      </c>
      <c r="C2396">
        <v>10</v>
      </c>
      <c r="D2396" t="s">
        <v>1102</v>
      </c>
      <c r="E2396" t="s">
        <v>86</v>
      </c>
      <c r="F2396" t="s">
        <v>278</v>
      </c>
    </row>
    <row r="2397" spans="1:6" x14ac:dyDescent="0.35">
      <c r="A2397" t="s">
        <v>5</v>
      </c>
      <c r="B2397" t="s">
        <v>569</v>
      </c>
      <c r="C2397">
        <v>141</v>
      </c>
      <c r="D2397" t="s">
        <v>808</v>
      </c>
      <c r="E2397" t="s">
        <v>319</v>
      </c>
      <c r="F2397" t="s">
        <v>66</v>
      </c>
    </row>
    <row r="2398" spans="1:6" x14ac:dyDescent="0.35">
      <c r="A2398" t="s">
        <v>5</v>
      </c>
      <c r="B2398" t="s">
        <v>570</v>
      </c>
      <c r="C2398">
        <v>54</v>
      </c>
      <c r="D2398" t="s">
        <v>434</v>
      </c>
      <c r="E2398" t="s">
        <v>103</v>
      </c>
      <c r="F2398" t="s">
        <v>638</v>
      </c>
    </row>
    <row r="2399" spans="1:6" x14ac:dyDescent="0.35">
      <c r="A2399" t="s">
        <v>5</v>
      </c>
      <c r="B2399" t="s">
        <v>571</v>
      </c>
      <c r="C2399">
        <v>4</v>
      </c>
      <c r="D2399" t="s">
        <v>96</v>
      </c>
      <c r="E2399" t="s">
        <v>76</v>
      </c>
      <c r="F2399" t="s">
        <v>1103</v>
      </c>
    </row>
    <row r="2400" spans="1:6" x14ac:dyDescent="0.35">
      <c r="A2400" t="s">
        <v>5</v>
      </c>
      <c r="B2400" t="s">
        <v>572</v>
      </c>
      <c r="C2400">
        <v>94</v>
      </c>
      <c r="D2400" t="s">
        <v>1168</v>
      </c>
      <c r="E2400" t="s">
        <v>199</v>
      </c>
      <c r="F2400" t="s">
        <v>413</v>
      </c>
    </row>
    <row r="2401" spans="1:6" x14ac:dyDescent="0.35">
      <c r="A2401" t="s">
        <v>5</v>
      </c>
      <c r="B2401" t="s">
        <v>573</v>
      </c>
      <c r="C2401">
        <v>35</v>
      </c>
      <c r="D2401" t="s">
        <v>155</v>
      </c>
      <c r="E2401" t="s">
        <v>221</v>
      </c>
      <c r="F2401" t="s">
        <v>687</v>
      </c>
    </row>
    <row r="2402" spans="1:6" x14ac:dyDescent="0.35">
      <c r="A2402" t="s">
        <v>6</v>
      </c>
      <c r="B2402" t="s">
        <v>566</v>
      </c>
      <c r="C2402">
        <v>18</v>
      </c>
      <c r="D2402" t="s">
        <v>363</v>
      </c>
      <c r="E2402" t="s">
        <v>157</v>
      </c>
      <c r="F2402" t="s">
        <v>670</v>
      </c>
    </row>
    <row r="2403" spans="1:6" x14ac:dyDescent="0.35">
      <c r="A2403" t="s">
        <v>6</v>
      </c>
      <c r="B2403" t="s">
        <v>569</v>
      </c>
      <c r="C2403">
        <v>170</v>
      </c>
      <c r="D2403" t="s">
        <v>890</v>
      </c>
      <c r="E2403" t="s">
        <v>151</v>
      </c>
      <c r="F2403" t="s">
        <v>258</v>
      </c>
    </row>
    <row r="2404" spans="1:6" x14ac:dyDescent="0.35">
      <c r="A2404" t="s">
        <v>6</v>
      </c>
      <c r="B2404" t="s">
        <v>570</v>
      </c>
      <c r="C2404">
        <v>30</v>
      </c>
      <c r="D2404" t="s">
        <v>873</v>
      </c>
      <c r="E2404" t="s">
        <v>76</v>
      </c>
      <c r="F2404" t="s">
        <v>141</v>
      </c>
    </row>
    <row r="2405" spans="1:6" x14ac:dyDescent="0.35">
      <c r="A2405" t="s">
        <v>6</v>
      </c>
      <c r="B2405" t="s">
        <v>571</v>
      </c>
      <c r="C2405">
        <v>31</v>
      </c>
      <c r="D2405" t="s">
        <v>973</v>
      </c>
      <c r="E2405" t="s">
        <v>163</v>
      </c>
      <c r="F2405" t="s">
        <v>426</v>
      </c>
    </row>
    <row r="2406" spans="1:6" x14ac:dyDescent="0.35">
      <c r="A2406" t="s">
        <v>6</v>
      </c>
      <c r="B2406" t="s">
        <v>572</v>
      </c>
      <c r="C2406">
        <v>195</v>
      </c>
      <c r="D2406" t="s">
        <v>1186</v>
      </c>
      <c r="E2406" t="s">
        <v>63</v>
      </c>
      <c r="F2406" t="s">
        <v>345</v>
      </c>
    </row>
    <row r="2407" spans="1:6" x14ac:dyDescent="0.35">
      <c r="A2407" t="s">
        <v>6</v>
      </c>
      <c r="B2407" t="s">
        <v>573</v>
      </c>
      <c r="C2407">
        <v>31</v>
      </c>
      <c r="D2407" t="s">
        <v>699</v>
      </c>
      <c r="E2407" t="s">
        <v>76</v>
      </c>
      <c r="F2407" t="s">
        <v>310</v>
      </c>
    </row>
    <row r="2408" spans="1:6" x14ac:dyDescent="0.35">
      <c r="A2408" t="s">
        <v>7</v>
      </c>
      <c r="B2408" t="s">
        <v>566</v>
      </c>
      <c r="C2408">
        <v>10</v>
      </c>
      <c r="D2408" t="s">
        <v>896</v>
      </c>
      <c r="E2408" t="s">
        <v>76</v>
      </c>
      <c r="F2408" t="s">
        <v>493</v>
      </c>
    </row>
    <row r="2409" spans="1:6" x14ac:dyDescent="0.35">
      <c r="A2409" t="s">
        <v>7</v>
      </c>
      <c r="B2409" t="s">
        <v>569</v>
      </c>
      <c r="C2409">
        <v>169</v>
      </c>
      <c r="D2409" t="s">
        <v>702</v>
      </c>
      <c r="E2409" t="s">
        <v>61</v>
      </c>
      <c r="F2409" t="s">
        <v>466</v>
      </c>
    </row>
    <row r="2410" spans="1:6" x14ac:dyDescent="0.35">
      <c r="A2410" t="s">
        <v>7</v>
      </c>
      <c r="B2410" t="s">
        <v>570</v>
      </c>
      <c r="C2410">
        <v>14</v>
      </c>
      <c r="D2410" t="s">
        <v>669</v>
      </c>
      <c r="E2410" t="s">
        <v>84</v>
      </c>
      <c r="F2410" t="s">
        <v>228</v>
      </c>
    </row>
    <row r="2411" spans="1:6" x14ac:dyDescent="0.35">
      <c r="A2411" t="s">
        <v>7</v>
      </c>
      <c r="B2411" t="s">
        <v>571</v>
      </c>
      <c r="C2411">
        <v>12</v>
      </c>
      <c r="D2411" t="s">
        <v>995</v>
      </c>
      <c r="E2411" t="s">
        <v>191</v>
      </c>
      <c r="F2411" t="s">
        <v>101</v>
      </c>
    </row>
    <row r="2412" spans="1:6" x14ac:dyDescent="0.35">
      <c r="A2412" t="s">
        <v>7</v>
      </c>
      <c r="B2412" t="s">
        <v>572</v>
      </c>
      <c r="C2412">
        <v>211</v>
      </c>
      <c r="D2412" t="s">
        <v>756</v>
      </c>
      <c r="E2412" t="s">
        <v>272</v>
      </c>
      <c r="F2412" t="s">
        <v>391</v>
      </c>
    </row>
    <row r="2413" spans="1:6" x14ac:dyDescent="0.35">
      <c r="A2413" t="s">
        <v>7</v>
      </c>
      <c r="B2413" t="s">
        <v>573</v>
      </c>
      <c r="C2413">
        <v>16</v>
      </c>
      <c r="D2413" t="s">
        <v>905</v>
      </c>
      <c r="E2413" t="s">
        <v>196</v>
      </c>
      <c r="F2413" t="s">
        <v>260</v>
      </c>
    </row>
    <row r="2414" spans="1:6" x14ac:dyDescent="0.35">
      <c r="A2414" t="s">
        <v>241</v>
      </c>
      <c r="B2414" t="s">
        <v>566</v>
      </c>
      <c r="C2414">
        <v>79</v>
      </c>
      <c r="D2414" t="s">
        <v>411</v>
      </c>
      <c r="E2414" t="s">
        <v>99</v>
      </c>
      <c r="F2414" t="s">
        <v>629</v>
      </c>
    </row>
    <row r="2415" spans="1:6" x14ac:dyDescent="0.35">
      <c r="A2415" t="s">
        <v>241</v>
      </c>
      <c r="B2415" t="s">
        <v>569</v>
      </c>
      <c r="C2415">
        <v>659</v>
      </c>
      <c r="D2415" t="s">
        <v>419</v>
      </c>
      <c r="E2415" t="s">
        <v>11</v>
      </c>
      <c r="F2415" t="s">
        <v>775</v>
      </c>
    </row>
    <row r="2416" spans="1:6" x14ac:dyDescent="0.35">
      <c r="A2416" t="s">
        <v>241</v>
      </c>
      <c r="B2416" t="s">
        <v>570</v>
      </c>
      <c r="C2416">
        <v>143</v>
      </c>
      <c r="D2416" t="s">
        <v>726</v>
      </c>
      <c r="E2416" t="s">
        <v>175</v>
      </c>
      <c r="F2416" t="s">
        <v>492</v>
      </c>
    </row>
    <row r="2417" spans="1:7" x14ac:dyDescent="0.35">
      <c r="A2417" t="s">
        <v>241</v>
      </c>
      <c r="B2417" t="s">
        <v>571</v>
      </c>
      <c r="C2417">
        <v>83</v>
      </c>
      <c r="D2417" t="s">
        <v>637</v>
      </c>
      <c r="E2417" t="s">
        <v>255</v>
      </c>
      <c r="F2417" t="s">
        <v>434</v>
      </c>
    </row>
    <row r="2418" spans="1:7" x14ac:dyDescent="0.35">
      <c r="A2418" t="s">
        <v>241</v>
      </c>
      <c r="B2418" t="s">
        <v>572</v>
      </c>
      <c r="C2418">
        <v>642</v>
      </c>
      <c r="D2418" t="s">
        <v>927</v>
      </c>
      <c r="E2418" t="s">
        <v>262</v>
      </c>
      <c r="F2418" t="s">
        <v>545</v>
      </c>
    </row>
    <row r="2419" spans="1:7" x14ac:dyDescent="0.35">
      <c r="A2419" t="s">
        <v>241</v>
      </c>
      <c r="B2419" t="s">
        <v>573</v>
      </c>
      <c r="C2419">
        <v>122</v>
      </c>
      <c r="D2419" t="s">
        <v>722</v>
      </c>
      <c r="E2419" t="s">
        <v>177</v>
      </c>
      <c r="F2419" t="s">
        <v>588</v>
      </c>
    </row>
    <row r="2421" spans="1:7" x14ac:dyDescent="0.35">
      <c r="A2421" t="s">
        <v>1187</v>
      </c>
    </row>
    <row r="2422" spans="1:7" x14ac:dyDescent="0.35">
      <c r="A2422" t="s">
        <v>14</v>
      </c>
      <c r="B2422" t="s">
        <v>2</v>
      </c>
      <c r="C2422" t="s">
        <v>1173</v>
      </c>
      <c r="D2422" t="s">
        <v>50</v>
      </c>
      <c r="E2422" t="s">
        <v>854</v>
      </c>
    </row>
    <row r="2423" spans="1:7" x14ac:dyDescent="0.35">
      <c r="A2423" t="s">
        <v>3</v>
      </c>
      <c r="B2423">
        <v>176</v>
      </c>
      <c r="C2423" t="s">
        <v>377</v>
      </c>
      <c r="D2423" t="s">
        <v>222</v>
      </c>
      <c r="E2423" t="s">
        <v>934</v>
      </c>
    </row>
    <row r="2424" spans="1:7" x14ac:dyDescent="0.35">
      <c r="A2424" t="s">
        <v>4</v>
      </c>
      <c r="B2424">
        <v>307</v>
      </c>
      <c r="C2424" t="s">
        <v>380</v>
      </c>
      <c r="D2424" t="s">
        <v>108</v>
      </c>
      <c r="E2424" t="s">
        <v>937</v>
      </c>
    </row>
    <row r="2425" spans="1:7" x14ac:dyDescent="0.35">
      <c r="A2425" t="s">
        <v>5</v>
      </c>
      <c r="B2425">
        <v>338</v>
      </c>
      <c r="C2425" t="s">
        <v>60</v>
      </c>
      <c r="D2425" t="s">
        <v>156</v>
      </c>
      <c r="E2425" t="s">
        <v>336</v>
      </c>
    </row>
    <row r="2426" spans="1:7" x14ac:dyDescent="0.35">
      <c r="A2426" t="s">
        <v>6</v>
      </c>
      <c r="B2426">
        <v>475</v>
      </c>
      <c r="C2426" t="s">
        <v>773</v>
      </c>
      <c r="D2426" t="s">
        <v>93</v>
      </c>
      <c r="E2426" t="s">
        <v>441</v>
      </c>
    </row>
    <row r="2427" spans="1:7" x14ac:dyDescent="0.35">
      <c r="A2427" t="s">
        <v>7</v>
      </c>
      <c r="B2427">
        <v>432</v>
      </c>
      <c r="C2427" t="s">
        <v>653</v>
      </c>
      <c r="D2427" t="s">
        <v>184</v>
      </c>
      <c r="E2427" t="s">
        <v>452</v>
      </c>
    </row>
    <row r="2428" spans="1:7" x14ac:dyDescent="0.35">
      <c r="A2428" t="s">
        <v>241</v>
      </c>
      <c r="B2428">
        <v>1728</v>
      </c>
      <c r="C2428" t="s">
        <v>898</v>
      </c>
      <c r="D2428" t="s">
        <v>213</v>
      </c>
      <c r="E2428" t="s">
        <v>577</v>
      </c>
    </row>
    <row r="2430" spans="1:7" x14ac:dyDescent="0.35">
      <c r="A2430" t="s">
        <v>1188</v>
      </c>
    </row>
    <row r="2431" spans="1:7" x14ac:dyDescent="0.35">
      <c r="A2431" t="s">
        <v>14</v>
      </c>
      <c r="B2431" t="s">
        <v>15</v>
      </c>
      <c r="C2431" t="s">
        <v>2</v>
      </c>
      <c r="D2431" t="s">
        <v>1189</v>
      </c>
      <c r="E2431" t="s">
        <v>1190</v>
      </c>
      <c r="F2431" t="s">
        <v>1191</v>
      </c>
      <c r="G2431" t="s">
        <v>1192</v>
      </c>
    </row>
    <row r="2432" spans="1:7" x14ac:dyDescent="0.35">
      <c r="A2432" t="s">
        <v>3</v>
      </c>
      <c r="B2432" t="s">
        <v>52</v>
      </c>
      <c r="C2432">
        <v>23</v>
      </c>
      <c r="D2432">
        <v>7785.85</v>
      </c>
      <c r="E2432">
        <v>4200</v>
      </c>
      <c r="F2432">
        <v>0</v>
      </c>
      <c r="G2432">
        <v>35000</v>
      </c>
    </row>
    <row r="2433" spans="1:7" x14ac:dyDescent="0.35">
      <c r="A2433" t="s">
        <v>3</v>
      </c>
      <c r="B2433" t="s">
        <v>83</v>
      </c>
      <c r="C2433">
        <v>68</v>
      </c>
      <c r="D2433">
        <v>12321.08</v>
      </c>
      <c r="E2433">
        <v>5500</v>
      </c>
      <c r="F2433">
        <v>0</v>
      </c>
      <c r="G2433">
        <v>85000</v>
      </c>
    </row>
    <row r="2434" spans="1:7" x14ac:dyDescent="0.35">
      <c r="A2434" t="s">
        <v>3</v>
      </c>
      <c r="B2434" t="s">
        <v>50</v>
      </c>
      <c r="C2434">
        <v>15</v>
      </c>
      <c r="D2434">
        <v>13989.7</v>
      </c>
      <c r="E2434">
        <v>7000</v>
      </c>
      <c r="F2434">
        <v>0</v>
      </c>
      <c r="G2434">
        <v>50000</v>
      </c>
    </row>
    <row r="2435" spans="1:7" x14ac:dyDescent="0.35">
      <c r="A2435" t="s">
        <v>4</v>
      </c>
      <c r="B2435" t="s">
        <v>52</v>
      </c>
      <c r="C2435">
        <v>40</v>
      </c>
      <c r="D2435">
        <v>14775.49</v>
      </c>
      <c r="E2435">
        <v>8000</v>
      </c>
      <c r="F2435">
        <v>0</v>
      </c>
      <c r="G2435">
        <v>40000</v>
      </c>
    </row>
    <row r="2436" spans="1:7" x14ac:dyDescent="0.35">
      <c r="A2436" t="s">
        <v>4</v>
      </c>
      <c r="B2436" t="s">
        <v>83</v>
      </c>
      <c r="C2436">
        <v>78</v>
      </c>
      <c r="D2436">
        <v>28737.75</v>
      </c>
      <c r="E2436">
        <v>12000</v>
      </c>
      <c r="F2436">
        <v>0</v>
      </c>
      <c r="G2436">
        <v>90000</v>
      </c>
    </row>
    <row r="2437" spans="1:7" x14ac:dyDescent="0.35">
      <c r="A2437" t="s">
        <v>4</v>
      </c>
      <c r="B2437" t="s">
        <v>50</v>
      </c>
      <c r="C2437">
        <v>18</v>
      </c>
      <c r="D2437">
        <v>39907.839999999997</v>
      </c>
      <c r="E2437">
        <v>45000</v>
      </c>
      <c r="F2437">
        <v>0</v>
      </c>
      <c r="G2437">
        <v>80000</v>
      </c>
    </row>
    <row r="2438" spans="1:7" x14ac:dyDescent="0.35">
      <c r="A2438" t="s">
        <v>5</v>
      </c>
      <c r="B2438" t="s">
        <v>52</v>
      </c>
      <c r="C2438">
        <v>43</v>
      </c>
      <c r="D2438">
        <v>10161.629999999999</v>
      </c>
      <c r="E2438">
        <v>4500</v>
      </c>
      <c r="F2438">
        <v>0</v>
      </c>
      <c r="G2438">
        <v>90000</v>
      </c>
    </row>
    <row r="2439" spans="1:7" x14ac:dyDescent="0.35">
      <c r="A2439" t="s">
        <v>5</v>
      </c>
      <c r="B2439" t="s">
        <v>83</v>
      </c>
      <c r="C2439">
        <v>143</v>
      </c>
      <c r="D2439">
        <v>14711.32</v>
      </c>
      <c r="E2439">
        <v>1500</v>
      </c>
      <c r="F2439">
        <v>0</v>
      </c>
      <c r="G2439">
        <v>98500</v>
      </c>
    </row>
    <row r="2440" spans="1:7" x14ac:dyDescent="0.35">
      <c r="A2440" t="s">
        <v>5</v>
      </c>
      <c r="B2440" t="s">
        <v>50</v>
      </c>
      <c r="C2440">
        <v>26</v>
      </c>
      <c r="D2440">
        <v>8729.64</v>
      </c>
      <c r="E2440">
        <v>5000</v>
      </c>
      <c r="F2440">
        <v>0</v>
      </c>
      <c r="G2440">
        <v>80000</v>
      </c>
    </row>
    <row r="2441" spans="1:7" x14ac:dyDescent="0.35">
      <c r="A2441" t="s">
        <v>6</v>
      </c>
      <c r="B2441" t="s">
        <v>52</v>
      </c>
      <c r="C2441">
        <v>30</v>
      </c>
      <c r="D2441">
        <v>14480.49</v>
      </c>
      <c r="E2441">
        <v>6000</v>
      </c>
      <c r="F2441">
        <v>0</v>
      </c>
      <c r="G2441">
        <v>60000</v>
      </c>
    </row>
    <row r="2442" spans="1:7" x14ac:dyDescent="0.35">
      <c r="A2442" t="s">
        <v>6</v>
      </c>
      <c r="B2442" t="s">
        <v>83</v>
      </c>
      <c r="C2442">
        <v>145</v>
      </c>
      <c r="D2442">
        <v>11586.31</v>
      </c>
      <c r="E2442">
        <v>3000</v>
      </c>
      <c r="F2442">
        <v>0</v>
      </c>
      <c r="G2442">
        <v>90000</v>
      </c>
    </row>
    <row r="2443" spans="1:7" x14ac:dyDescent="0.35">
      <c r="A2443" t="s">
        <v>6</v>
      </c>
      <c r="B2443" t="s">
        <v>50</v>
      </c>
      <c r="C2443">
        <v>25</v>
      </c>
      <c r="D2443">
        <v>15163.09</v>
      </c>
      <c r="E2443">
        <v>8000</v>
      </c>
      <c r="F2443">
        <v>0</v>
      </c>
      <c r="G2443">
        <v>90000</v>
      </c>
    </row>
    <row r="2444" spans="1:7" x14ac:dyDescent="0.35">
      <c r="A2444" t="s">
        <v>7</v>
      </c>
      <c r="B2444" t="s">
        <v>52</v>
      </c>
      <c r="C2444">
        <v>67</v>
      </c>
      <c r="D2444">
        <v>9341.7000000000007</v>
      </c>
      <c r="E2444">
        <v>2000</v>
      </c>
      <c r="F2444">
        <v>0</v>
      </c>
      <c r="G2444">
        <v>90000</v>
      </c>
    </row>
    <row r="2445" spans="1:7" x14ac:dyDescent="0.35">
      <c r="A2445" t="s">
        <v>7</v>
      </c>
      <c r="B2445" t="s">
        <v>83</v>
      </c>
      <c r="C2445">
        <v>156</v>
      </c>
      <c r="D2445">
        <v>7549.65</v>
      </c>
      <c r="E2445">
        <v>0</v>
      </c>
      <c r="F2445">
        <v>0</v>
      </c>
      <c r="G2445">
        <v>90000</v>
      </c>
    </row>
    <row r="2446" spans="1:7" x14ac:dyDescent="0.35">
      <c r="A2446" t="s">
        <v>7</v>
      </c>
      <c r="B2446" t="s">
        <v>50</v>
      </c>
      <c r="C2446">
        <v>25</v>
      </c>
      <c r="D2446">
        <v>14142.86</v>
      </c>
      <c r="E2446">
        <v>10000</v>
      </c>
      <c r="F2446">
        <v>0</v>
      </c>
      <c r="G2446">
        <v>80000</v>
      </c>
    </row>
    <row r="2447" spans="1:7" x14ac:dyDescent="0.35">
      <c r="A2447" t="s">
        <v>241</v>
      </c>
      <c r="B2447" t="s">
        <v>52</v>
      </c>
      <c r="C2447">
        <v>203</v>
      </c>
      <c r="D2447">
        <v>10240.450000000001</v>
      </c>
      <c r="E2447">
        <v>3000</v>
      </c>
      <c r="F2447">
        <v>0</v>
      </c>
      <c r="G2447">
        <v>90000</v>
      </c>
    </row>
    <row r="2448" spans="1:7" x14ac:dyDescent="0.35">
      <c r="A2448" t="s">
        <v>241</v>
      </c>
      <c r="B2448" t="s">
        <v>83</v>
      </c>
      <c r="C2448">
        <v>590</v>
      </c>
      <c r="D2448">
        <v>11649.31</v>
      </c>
      <c r="E2448">
        <v>2000</v>
      </c>
      <c r="F2448">
        <v>0</v>
      </c>
      <c r="G2448">
        <v>98500</v>
      </c>
    </row>
    <row r="2449" spans="1:7" x14ac:dyDescent="0.35">
      <c r="A2449" t="s">
        <v>241</v>
      </c>
      <c r="B2449" t="s">
        <v>50</v>
      </c>
      <c r="C2449">
        <v>109</v>
      </c>
      <c r="D2449">
        <v>19629.02</v>
      </c>
      <c r="E2449">
        <v>10000</v>
      </c>
      <c r="F2449">
        <v>0</v>
      </c>
      <c r="G2449">
        <v>90000</v>
      </c>
    </row>
    <row r="2451" spans="1:7" x14ac:dyDescent="0.35">
      <c r="A2451" t="s">
        <v>1193</v>
      </c>
    </row>
    <row r="2452" spans="1:7" x14ac:dyDescent="0.35">
      <c r="A2452" t="s">
        <v>14</v>
      </c>
      <c r="B2452" t="s">
        <v>266</v>
      </c>
      <c r="C2452" t="s">
        <v>2</v>
      </c>
      <c r="D2452" t="s">
        <v>1189</v>
      </c>
      <c r="E2452" t="s">
        <v>1190</v>
      </c>
      <c r="F2452" t="s">
        <v>1191</v>
      </c>
      <c r="G2452" t="s">
        <v>1192</v>
      </c>
    </row>
    <row r="2453" spans="1:7" x14ac:dyDescent="0.35">
      <c r="A2453" t="s">
        <v>3</v>
      </c>
      <c r="B2453" t="s">
        <v>267</v>
      </c>
      <c r="C2453">
        <v>25</v>
      </c>
      <c r="D2453">
        <v>11258.89</v>
      </c>
      <c r="E2453">
        <v>7000</v>
      </c>
      <c r="F2453">
        <v>0</v>
      </c>
      <c r="G2453">
        <v>40000</v>
      </c>
    </row>
    <row r="2454" spans="1:7" x14ac:dyDescent="0.35">
      <c r="A2454" t="s">
        <v>3</v>
      </c>
      <c r="B2454" t="s">
        <v>279</v>
      </c>
      <c r="C2454">
        <v>79</v>
      </c>
      <c r="D2454">
        <v>11820.26</v>
      </c>
      <c r="E2454">
        <v>4500</v>
      </c>
      <c r="F2454">
        <v>0</v>
      </c>
      <c r="G2454">
        <v>85000</v>
      </c>
    </row>
    <row r="2455" spans="1:7" x14ac:dyDescent="0.35">
      <c r="A2455" t="s">
        <v>3</v>
      </c>
      <c r="B2455" t="s">
        <v>285</v>
      </c>
      <c r="C2455">
        <v>2</v>
      </c>
      <c r="D2455">
        <v>9808.23</v>
      </c>
      <c r="E2455">
        <v>15000</v>
      </c>
      <c r="F2455">
        <v>3000</v>
      </c>
      <c r="G2455">
        <v>15000</v>
      </c>
    </row>
    <row r="2456" spans="1:7" x14ac:dyDescent="0.35">
      <c r="A2456" t="s">
        <v>4</v>
      </c>
      <c r="B2456" t="s">
        <v>267</v>
      </c>
      <c r="C2456">
        <v>15</v>
      </c>
      <c r="D2456">
        <v>24672.69</v>
      </c>
      <c r="E2456">
        <v>30000</v>
      </c>
      <c r="F2456">
        <v>0</v>
      </c>
      <c r="G2456">
        <v>40000</v>
      </c>
    </row>
    <row r="2457" spans="1:7" x14ac:dyDescent="0.35">
      <c r="A2457" t="s">
        <v>4</v>
      </c>
      <c r="B2457" t="s">
        <v>279</v>
      </c>
      <c r="C2457">
        <v>107</v>
      </c>
      <c r="D2457">
        <v>28647.29</v>
      </c>
      <c r="E2457">
        <v>45000</v>
      </c>
      <c r="F2457">
        <v>0</v>
      </c>
      <c r="G2457">
        <v>90000</v>
      </c>
    </row>
    <row r="2458" spans="1:7" x14ac:dyDescent="0.35">
      <c r="A2458" t="s">
        <v>4</v>
      </c>
      <c r="B2458" t="s">
        <v>285</v>
      </c>
      <c r="C2458">
        <v>14</v>
      </c>
      <c r="D2458">
        <v>50437.3</v>
      </c>
      <c r="E2458">
        <v>80000</v>
      </c>
      <c r="F2458">
        <v>0</v>
      </c>
      <c r="G2458">
        <v>80000</v>
      </c>
    </row>
    <row r="2459" spans="1:7" x14ac:dyDescent="0.35">
      <c r="A2459" t="s">
        <v>5</v>
      </c>
      <c r="B2459" t="s">
        <v>267</v>
      </c>
      <c r="C2459">
        <v>9</v>
      </c>
      <c r="D2459">
        <v>5727.13</v>
      </c>
      <c r="E2459">
        <v>0</v>
      </c>
      <c r="F2459">
        <v>0</v>
      </c>
      <c r="G2459">
        <v>80000</v>
      </c>
    </row>
    <row r="2460" spans="1:7" x14ac:dyDescent="0.35">
      <c r="A2460" t="s">
        <v>5</v>
      </c>
      <c r="B2460" t="s">
        <v>279</v>
      </c>
      <c r="C2460">
        <v>146</v>
      </c>
      <c r="D2460">
        <v>12430.81</v>
      </c>
      <c r="E2460">
        <v>1500</v>
      </c>
      <c r="F2460">
        <v>0</v>
      </c>
      <c r="G2460">
        <v>98500</v>
      </c>
    </row>
    <row r="2461" spans="1:7" x14ac:dyDescent="0.35">
      <c r="A2461" t="s">
        <v>5</v>
      </c>
      <c r="B2461" t="s">
        <v>285</v>
      </c>
      <c r="C2461">
        <v>57</v>
      </c>
      <c r="D2461">
        <v>18310.82</v>
      </c>
      <c r="E2461">
        <v>5000</v>
      </c>
      <c r="F2461">
        <v>0</v>
      </c>
      <c r="G2461">
        <v>90000</v>
      </c>
    </row>
    <row r="2462" spans="1:7" x14ac:dyDescent="0.35">
      <c r="A2462" t="s">
        <v>6</v>
      </c>
      <c r="B2462" t="s">
        <v>267</v>
      </c>
      <c r="C2462">
        <v>16</v>
      </c>
      <c r="D2462">
        <v>31633.68</v>
      </c>
      <c r="E2462">
        <v>9000</v>
      </c>
      <c r="F2462">
        <v>0</v>
      </c>
      <c r="G2462">
        <v>90000</v>
      </c>
    </row>
    <row r="2463" spans="1:7" x14ac:dyDescent="0.35">
      <c r="A2463" t="s">
        <v>6</v>
      </c>
      <c r="B2463" t="s">
        <v>279</v>
      </c>
      <c r="C2463">
        <v>161</v>
      </c>
      <c r="D2463">
        <v>9701.8799999999992</v>
      </c>
      <c r="E2463">
        <v>3000</v>
      </c>
      <c r="F2463">
        <v>0</v>
      </c>
      <c r="G2463">
        <v>90000</v>
      </c>
    </row>
    <row r="2464" spans="1:7" x14ac:dyDescent="0.35">
      <c r="A2464" t="s">
        <v>6</v>
      </c>
      <c r="B2464" t="s">
        <v>285</v>
      </c>
      <c r="C2464">
        <v>23</v>
      </c>
      <c r="D2464">
        <v>12093.44</v>
      </c>
      <c r="E2464">
        <v>5000</v>
      </c>
      <c r="F2464">
        <v>0</v>
      </c>
      <c r="G2464">
        <v>90000</v>
      </c>
    </row>
    <row r="2465" spans="1:7" x14ac:dyDescent="0.35">
      <c r="A2465" t="s">
        <v>7</v>
      </c>
      <c r="B2465" t="s">
        <v>267</v>
      </c>
      <c r="C2465">
        <v>15</v>
      </c>
      <c r="D2465">
        <v>5808.65</v>
      </c>
      <c r="E2465">
        <v>2000</v>
      </c>
      <c r="F2465">
        <v>0</v>
      </c>
      <c r="G2465">
        <v>38000</v>
      </c>
    </row>
    <row r="2466" spans="1:7" x14ac:dyDescent="0.35">
      <c r="A2466" t="s">
        <v>7</v>
      </c>
      <c r="B2466" t="s">
        <v>279</v>
      </c>
      <c r="C2466">
        <v>215</v>
      </c>
      <c r="D2466">
        <v>8376.2999999999993</v>
      </c>
      <c r="E2466">
        <v>1000</v>
      </c>
      <c r="F2466">
        <v>0</v>
      </c>
      <c r="G2466">
        <v>90000</v>
      </c>
    </row>
    <row r="2467" spans="1:7" x14ac:dyDescent="0.35">
      <c r="A2467" t="s">
        <v>7</v>
      </c>
      <c r="B2467" t="s">
        <v>285</v>
      </c>
      <c r="C2467">
        <v>18</v>
      </c>
      <c r="D2467">
        <v>12476.2</v>
      </c>
      <c r="E2467">
        <v>3000</v>
      </c>
      <c r="F2467">
        <v>0</v>
      </c>
      <c r="G2467">
        <v>50000</v>
      </c>
    </row>
    <row r="2468" spans="1:7" x14ac:dyDescent="0.35">
      <c r="A2468" t="s">
        <v>241</v>
      </c>
      <c r="B2468" t="s">
        <v>267</v>
      </c>
      <c r="C2468">
        <v>80</v>
      </c>
      <c r="D2468">
        <v>13656.43</v>
      </c>
      <c r="E2468">
        <v>5000</v>
      </c>
      <c r="F2468">
        <v>0</v>
      </c>
      <c r="G2468">
        <v>90000</v>
      </c>
    </row>
    <row r="2469" spans="1:7" x14ac:dyDescent="0.35">
      <c r="A2469" t="s">
        <v>241</v>
      </c>
      <c r="B2469" t="s">
        <v>279</v>
      </c>
      <c r="C2469">
        <v>708</v>
      </c>
      <c r="D2469">
        <v>11432.8</v>
      </c>
      <c r="E2469">
        <v>2500</v>
      </c>
      <c r="F2469">
        <v>0</v>
      </c>
      <c r="G2469">
        <v>98500</v>
      </c>
    </row>
    <row r="2470" spans="1:7" x14ac:dyDescent="0.35">
      <c r="A2470" t="s">
        <v>241</v>
      </c>
      <c r="B2470" t="s">
        <v>285</v>
      </c>
      <c r="C2470">
        <v>114</v>
      </c>
      <c r="D2470">
        <v>16611.919999999998</v>
      </c>
      <c r="E2470">
        <v>5000</v>
      </c>
      <c r="F2470">
        <v>0</v>
      </c>
      <c r="G2470">
        <v>90000</v>
      </c>
    </row>
    <row r="2472" spans="1:7" x14ac:dyDescent="0.35">
      <c r="A2472" t="s">
        <v>1194</v>
      </c>
    </row>
    <row r="2473" spans="1:7" x14ac:dyDescent="0.35">
      <c r="A2473" t="s">
        <v>14</v>
      </c>
      <c r="B2473" t="s">
        <v>461</v>
      </c>
      <c r="C2473" t="s">
        <v>2</v>
      </c>
      <c r="D2473" t="s">
        <v>1189</v>
      </c>
      <c r="E2473" t="s">
        <v>1190</v>
      </c>
      <c r="F2473" t="s">
        <v>1191</v>
      </c>
      <c r="G2473" t="s">
        <v>1192</v>
      </c>
    </row>
    <row r="2474" spans="1:7" x14ac:dyDescent="0.35">
      <c r="A2474" t="s">
        <v>3</v>
      </c>
      <c r="B2474" t="s">
        <v>462</v>
      </c>
      <c r="C2474">
        <v>82</v>
      </c>
      <c r="D2474">
        <v>12009.19</v>
      </c>
      <c r="E2474">
        <v>5000</v>
      </c>
      <c r="F2474">
        <v>0</v>
      </c>
      <c r="G2474">
        <v>85000</v>
      </c>
    </row>
    <row r="2475" spans="1:7" x14ac:dyDescent="0.35">
      <c r="A2475" t="s">
        <v>3</v>
      </c>
      <c r="B2475" t="s">
        <v>464</v>
      </c>
      <c r="C2475">
        <v>24</v>
      </c>
      <c r="D2475">
        <v>10400.15</v>
      </c>
      <c r="E2475">
        <v>3000</v>
      </c>
      <c r="F2475">
        <v>0</v>
      </c>
      <c r="G2475">
        <v>50000</v>
      </c>
    </row>
    <row r="2476" spans="1:7" x14ac:dyDescent="0.35">
      <c r="A2476" t="s">
        <v>4</v>
      </c>
      <c r="B2476" t="s">
        <v>462</v>
      </c>
      <c r="C2476">
        <v>84</v>
      </c>
      <c r="D2476">
        <v>34178.17</v>
      </c>
      <c r="E2476">
        <v>45000</v>
      </c>
      <c r="F2476">
        <v>0</v>
      </c>
      <c r="G2476">
        <v>90000</v>
      </c>
    </row>
    <row r="2477" spans="1:7" x14ac:dyDescent="0.35">
      <c r="A2477" t="s">
        <v>4</v>
      </c>
      <c r="B2477" t="s">
        <v>464</v>
      </c>
      <c r="C2477">
        <v>52</v>
      </c>
      <c r="D2477">
        <v>10965.26</v>
      </c>
      <c r="E2477">
        <v>5000</v>
      </c>
      <c r="F2477">
        <v>0</v>
      </c>
      <c r="G2477">
        <v>45000</v>
      </c>
    </row>
    <row r="2478" spans="1:7" x14ac:dyDescent="0.35">
      <c r="A2478" t="s">
        <v>5</v>
      </c>
      <c r="B2478" t="s">
        <v>462</v>
      </c>
      <c r="C2478">
        <v>146</v>
      </c>
      <c r="D2478">
        <v>18600.37</v>
      </c>
      <c r="E2478">
        <v>5000</v>
      </c>
      <c r="F2478">
        <v>0</v>
      </c>
      <c r="G2478">
        <v>98500</v>
      </c>
    </row>
    <row r="2479" spans="1:7" x14ac:dyDescent="0.35">
      <c r="A2479" t="s">
        <v>5</v>
      </c>
      <c r="B2479" t="s">
        <v>464</v>
      </c>
      <c r="C2479">
        <v>66</v>
      </c>
      <c r="D2479">
        <v>3908.28</v>
      </c>
      <c r="E2479">
        <v>0</v>
      </c>
      <c r="F2479">
        <v>0</v>
      </c>
      <c r="G2479">
        <v>90000</v>
      </c>
    </row>
    <row r="2480" spans="1:7" x14ac:dyDescent="0.35">
      <c r="A2480" t="s">
        <v>6</v>
      </c>
      <c r="B2480" t="s">
        <v>462</v>
      </c>
      <c r="C2480">
        <v>160</v>
      </c>
      <c r="D2480">
        <v>12462.72</v>
      </c>
      <c r="E2480">
        <v>5000</v>
      </c>
      <c r="F2480">
        <v>0</v>
      </c>
      <c r="G2480">
        <v>90000</v>
      </c>
    </row>
    <row r="2481" spans="1:7" x14ac:dyDescent="0.35">
      <c r="A2481" t="s">
        <v>6</v>
      </c>
      <c r="B2481" t="s">
        <v>464</v>
      </c>
      <c r="C2481">
        <v>40</v>
      </c>
      <c r="D2481">
        <v>11892.36</v>
      </c>
      <c r="E2481">
        <v>3000</v>
      </c>
      <c r="F2481">
        <v>0</v>
      </c>
      <c r="G2481">
        <v>90000</v>
      </c>
    </row>
    <row r="2482" spans="1:7" x14ac:dyDescent="0.35">
      <c r="A2482" t="s">
        <v>7</v>
      </c>
      <c r="B2482" t="s">
        <v>462</v>
      </c>
      <c r="C2482">
        <v>148</v>
      </c>
      <c r="D2482">
        <v>11699.52</v>
      </c>
      <c r="E2482">
        <v>3500</v>
      </c>
      <c r="F2482">
        <v>0</v>
      </c>
      <c r="G2482">
        <v>90000</v>
      </c>
    </row>
    <row r="2483" spans="1:7" x14ac:dyDescent="0.35">
      <c r="A2483" t="s">
        <v>7</v>
      </c>
      <c r="B2483" t="s">
        <v>464</v>
      </c>
      <c r="C2483">
        <v>99</v>
      </c>
      <c r="D2483">
        <v>4839.87</v>
      </c>
      <c r="E2483">
        <v>500</v>
      </c>
      <c r="F2483">
        <v>0</v>
      </c>
      <c r="G2483">
        <v>80000</v>
      </c>
    </row>
    <row r="2484" spans="1:7" x14ac:dyDescent="0.35">
      <c r="A2484" t="s">
        <v>7</v>
      </c>
      <c r="C2484">
        <v>1</v>
      </c>
      <c r="D2484">
        <v>0</v>
      </c>
      <c r="E2484">
        <v>0</v>
      </c>
      <c r="F2484">
        <v>0</v>
      </c>
      <c r="G2484">
        <v>0</v>
      </c>
    </row>
    <row r="2485" spans="1:7" x14ac:dyDescent="0.35">
      <c r="A2485" t="s">
        <v>241</v>
      </c>
      <c r="B2485" t="s">
        <v>462</v>
      </c>
      <c r="C2485">
        <v>620</v>
      </c>
      <c r="D2485">
        <v>15602.25</v>
      </c>
      <c r="E2485">
        <v>5000</v>
      </c>
      <c r="F2485">
        <v>0</v>
      </c>
      <c r="G2485">
        <v>98500</v>
      </c>
    </row>
    <row r="2486" spans="1:7" x14ac:dyDescent="0.35">
      <c r="A2486" t="s">
        <v>241</v>
      </c>
      <c r="B2486" t="s">
        <v>464</v>
      </c>
      <c r="C2486">
        <v>281</v>
      </c>
      <c r="D2486">
        <v>6120.03</v>
      </c>
      <c r="E2486">
        <v>500</v>
      </c>
      <c r="F2486">
        <v>0</v>
      </c>
      <c r="G2486">
        <v>90000</v>
      </c>
    </row>
    <row r="2487" spans="1:7" x14ac:dyDescent="0.35">
      <c r="A2487" t="s">
        <v>241</v>
      </c>
      <c r="C2487">
        <v>1</v>
      </c>
      <c r="D2487">
        <v>0</v>
      </c>
      <c r="E2487">
        <v>0</v>
      </c>
      <c r="F2487">
        <v>0</v>
      </c>
      <c r="G2487">
        <v>0</v>
      </c>
    </row>
    <row r="2489" spans="1:7" x14ac:dyDescent="0.35">
      <c r="A2489" t="s">
        <v>1195</v>
      </c>
    </row>
    <row r="2490" spans="1:7" x14ac:dyDescent="0.35">
      <c r="A2490" t="s">
        <v>14</v>
      </c>
      <c r="B2490" t="s">
        <v>487</v>
      </c>
      <c r="C2490" t="s">
        <v>2</v>
      </c>
      <c r="D2490" t="s">
        <v>1189</v>
      </c>
      <c r="E2490" t="s">
        <v>1190</v>
      </c>
      <c r="F2490" t="s">
        <v>1191</v>
      </c>
      <c r="G2490" t="s">
        <v>1192</v>
      </c>
    </row>
    <row r="2491" spans="1:7" x14ac:dyDescent="0.35">
      <c r="A2491" t="s">
        <v>3</v>
      </c>
      <c r="B2491" t="s">
        <v>488</v>
      </c>
      <c r="C2491">
        <v>54</v>
      </c>
      <c r="D2491">
        <v>12890.44</v>
      </c>
      <c r="E2491">
        <v>5500</v>
      </c>
      <c r="F2491">
        <v>0</v>
      </c>
      <c r="G2491">
        <v>85000</v>
      </c>
    </row>
    <row r="2492" spans="1:7" x14ac:dyDescent="0.35">
      <c r="A2492" t="s">
        <v>3</v>
      </c>
      <c r="B2492" t="s">
        <v>491</v>
      </c>
      <c r="C2492">
        <v>52</v>
      </c>
      <c r="D2492">
        <v>10187.77</v>
      </c>
      <c r="E2492">
        <v>4500</v>
      </c>
      <c r="F2492">
        <v>0</v>
      </c>
      <c r="G2492">
        <v>50000</v>
      </c>
    </row>
    <row r="2493" spans="1:7" x14ac:dyDescent="0.35">
      <c r="A2493" t="s">
        <v>4</v>
      </c>
      <c r="B2493" t="s">
        <v>488</v>
      </c>
      <c r="C2493">
        <v>83</v>
      </c>
      <c r="D2493">
        <v>27685.38</v>
      </c>
      <c r="E2493">
        <v>14000</v>
      </c>
      <c r="F2493">
        <v>0</v>
      </c>
      <c r="G2493">
        <v>90000</v>
      </c>
    </row>
    <row r="2494" spans="1:7" x14ac:dyDescent="0.35">
      <c r="A2494" t="s">
        <v>4</v>
      </c>
      <c r="B2494" t="s">
        <v>491</v>
      </c>
      <c r="C2494">
        <v>53</v>
      </c>
      <c r="D2494">
        <v>32730.93</v>
      </c>
      <c r="E2494">
        <v>45000</v>
      </c>
      <c r="F2494">
        <v>0</v>
      </c>
      <c r="G2494">
        <v>90000</v>
      </c>
    </row>
    <row r="2495" spans="1:7" x14ac:dyDescent="0.35">
      <c r="A2495" t="s">
        <v>5</v>
      </c>
      <c r="B2495" t="s">
        <v>488</v>
      </c>
      <c r="C2495">
        <v>137</v>
      </c>
      <c r="D2495">
        <v>11135.53</v>
      </c>
      <c r="E2495">
        <v>1000</v>
      </c>
      <c r="F2495">
        <v>0</v>
      </c>
      <c r="G2495">
        <v>98500</v>
      </c>
    </row>
    <row r="2496" spans="1:7" x14ac:dyDescent="0.35">
      <c r="A2496" t="s">
        <v>5</v>
      </c>
      <c r="B2496" t="s">
        <v>491</v>
      </c>
      <c r="C2496">
        <v>75</v>
      </c>
      <c r="D2496">
        <v>17477.21</v>
      </c>
      <c r="E2496">
        <v>7000</v>
      </c>
      <c r="F2496">
        <v>0</v>
      </c>
      <c r="G2496">
        <v>90000</v>
      </c>
    </row>
    <row r="2497" spans="1:7" x14ac:dyDescent="0.35">
      <c r="A2497" t="s">
        <v>6</v>
      </c>
      <c r="B2497" t="s">
        <v>488</v>
      </c>
      <c r="C2497">
        <v>93</v>
      </c>
      <c r="D2497">
        <v>13787.78</v>
      </c>
      <c r="E2497">
        <v>3000</v>
      </c>
      <c r="F2497">
        <v>0</v>
      </c>
      <c r="G2497">
        <v>90000</v>
      </c>
    </row>
    <row r="2498" spans="1:7" x14ac:dyDescent="0.35">
      <c r="A2498" t="s">
        <v>6</v>
      </c>
      <c r="B2498" t="s">
        <v>491</v>
      </c>
      <c r="C2498">
        <v>107</v>
      </c>
      <c r="D2498">
        <v>10980.48</v>
      </c>
      <c r="E2498">
        <v>5000</v>
      </c>
      <c r="F2498">
        <v>0</v>
      </c>
      <c r="G2498">
        <v>90000</v>
      </c>
    </row>
    <row r="2499" spans="1:7" x14ac:dyDescent="0.35">
      <c r="A2499" t="s">
        <v>7</v>
      </c>
      <c r="B2499" t="s">
        <v>488</v>
      </c>
      <c r="C2499">
        <v>118</v>
      </c>
      <c r="D2499">
        <v>9295.07</v>
      </c>
      <c r="E2499">
        <v>1000</v>
      </c>
      <c r="F2499">
        <v>0</v>
      </c>
      <c r="G2499">
        <v>90000</v>
      </c>
    </row>
    <row r="2500" spans="1:7" x14ac:dyDescent="0.35">
      <c r="A2500" t="s">
        <v>7</v>
      </c>
      <c r="B2500" t="s">
        <v>491</v>
      </c>
      <c r="C2500">
        <v>130</v>
      </c>
      <c r="D2500">
        <v>8334.99</v>
      </c>
      <c r="E2500">
        <v>1800</v>
      </c>
      <c r="F2500">
        <v>0</v>
      </c>
      <c r="G2500">
        <v>70000</v>
      </c>
    </row>
    <row r="2501" spans="1:7" x14ac:dyDescent="0.35">
      <c r="A2501" t="s">
        <v>241</v>
      </c>
      <c r="B2501" t="s">
        <v>488</v>
      </c>
      <c r="C2501">
        <v>485</v>
      </c>
      <c r="D2501">
        <v>12448.11</v>
      </c>
      <c r="E2501">
        <v>2800</v>
      </c>
      <c r="F2501">
        <v>0</v>
      </c>
      <c r="G2501">
        <v>98500</v>
      </c>
    </row>
    <row r="2502" spans="1:7" x14ac:dyDescent="0.35">
      <c r="A2502" t="s">
        <v>241</v>
      </c>
      <c r="B2502" t="s">
        <v>491</v>
      </c>
      <c r="C2502">
        <v>417</v>
      </c>
      <c r="D2502">
        <v>12455.11</v>
      </c>
      <c r="E2502">
        <v>4000</v>
      </c>
      <c r="F2502">
        <v>0</v>
      </c>
      <c r="G2502">
        <v>90000</v>
      </c>
    </row>
    <row r="2504" spans="1:7" x14ac:dyDescent="0.35">
      <c r="A2504" t="s">
        <v>1196</v>
      </c>
    </row>
    <row r="2505" spans="1:7" x14ac:dyDescent="0.35">
      <c r="A2505" t="s">
        <v>14</v>
      </c>
      <c r="B2505" t="s">
        <v>505</v>
      </c>
      <c r="C2505" t="s">
        <v>2</v>
      </c>
      <c r="D2505" t="s">
        <v>1189</v>
      </c>
      <c r="E2505" t="s">
        <v>1190</v>
      </c>
      <c r="F2505" t="s">
        <v>1191</v>
      </c>
      <c r="G2505" t="s">
        <v>1192</v>
      </c>
    </row>
    <row r="2506" spans="1:7" x14ac:dyDescent="0.35">
      <c r="A2506" t="s">
        <v>3</v>
      </c>
      <c r="B2506" t="s">
        <v>506</v>
      </c>
      <c r="C2506">
        <v>40</v>
      </c>
      <c r="D2506">
        <v>12724.41</v>
      </c>
      <c r="E2506">
        <v>5500</v>
      </c>
      <c r="F2506">
        <v>0</v>
      </c>
      <c r="G2506">
        <v>85000</v>
      </c>
    </row>
    <row r="2507" spans="1:7" x14ac:dyDescent="0.35">
      <c r="A2507" t="s">
        <v>3</v>
      </c>
      <c r="B2507" t="s">
        <v>507</v>
      </c>
      <c r="C2507">
        <v>14</v>
      </c>
      <c r="D2507">
        <v>13319.41</v>
      </c>
      <c r="E2507">
        <v>10000</v>
      </c>
      <c r="F2507">
        <v>0</v>
      </c>
      <c r="G2507">
        <v>50000</v>
      </c>
    </row>
    <row r="2508" spans="1:7" x14ac:dyDescent="0.35">
      <c r="A2508" t="s">
        <v>3</v>
      </c>
      <c r="B2508" t="s">
        <v>509</v>
      </c>
      <c r="C2508">
        <v>42</v>
      </c>
      <c r="D2508">
        <v>11287.55</v>
      </c>
      <c r="E2508">
        <v>4800</v>
      </c>
      <c r="F2508">
        <v>0</v>
      </c>
      <c r="G2508">
        <v>50000</v>
      </c>
    </row>
    <row r="2509" spans="1:7" x14ac:dyDescent="0.35">
      <c r="A2509" t="s">
        <v>3</v>
      </c>
      <c r="B2509" t="s">
        <v>510</v>
      </c>
      <c r="C2509">
        <v>10</v>
      </c>
      <c r="D2509">
        <v>4388.82</v>
      </c>
      <c r="E2509">
        <v>1500</v>
      </c>
      <c r="F2509">
        <v>0</v>
      </c>
      <c r="G2509">
        <v>18000</v>
      </c>
    </row>
    <row r="2510" spans="1:7" x14ac:dyDescent="0.35">
      <c r="A2510" t="s">
        <v>4</v>
      </c>
      <c r="B2510" t="s">
        <v>506</v>
      </c>
      <c r="C2510">
        <v>48</v>
      </c>
      <c r="D2510">
        <v>33339.379999999997</v>
      </c>
      <c r="E2510">
        <v>20000</v>
      </c>
      <c r="F2510">
        <v>0</v>
      </c>
      <c r="G2510">
        <v>90000</v>
      </c>
    </row>
    <row r="2511" spans="1:7" x14ac:dyDescent="0.35">
      <c r="A2511" t="s">
        <v>4</v>
      </c>
      <c r="B2511" t="s">
        <v>507</v>
      </c>
      <c r="C2511">
        <v>35</v>
      </c>
      <c r="D2511">
        <v>12541.69</v>
      </c>
      <c r="E2511">
        <v>5000</v>
      </c>
      <c r="F2511">
        <v>0</v>
      </c>
      <c r="G2511">
        <v>45000</v>
      </c>
    </row>
    <row r="2512" spans="1:7" x14ac:dyDescent="0.35">
      <c r="A2512" t="s">
        <v>4</v>
      </c>
      <c r="B2512" t="s">
        <v>509</v>
      </c>
      <c r="C2512">
        <v>36</v>
      </c>
      <c r="D2512">
        <v>34755.589999999997</v>
      </c>
      <c r="E2512">
        <v>45000</v>
      </c>
      <c r="F2512">
        <v>0</v>
      </c>
      <c r="G2512">
        <v>90000</v>
      </c>
    </row>
    <row r="2513" spans="1:7" x14ac:dyDescent="0.35">
      <c r="A2513" t="s">
        <v>4</v>
      </c>
      <c r="B2513" t="s">
        <v>510</v>
      </c>
      <c r="C2513">
        <v>17</v>
      </c>
      <c r="D2513">
        <v>5519.8</v>
      </c>
      <c r="E2513">
        <v>4000</v>
      </c>
      <c r="F2513">
        <v>0</v>
      </c>
      <c r="G2513">
        <v>27000</v>
      </c>
    </row>
    <row r="2514" spans="1:7" x14ac:dyDescent="0.35">
      <c r="A2514" t="s">
        <v>5</v>
      </c>
      <c r="B2514" t="s">
        <v>506</v>
      </c>
      <c r="C2514">
        <v>92</v>
      </c>
      <c r="D2514">
        <v>17587.16</v>
      </c>
      <c r="E2514">
        <v>3000</v>
      </c>
      <c r="F2514">
        <v>0</v>
      </c>
      <c r="G2514">
        <v>98500</v>
      </c>
    </row>
    <row r="2515" spans="1:7" x14ac:dyDescent="0.35">
      <c r="A2515" t="s">
        <v>5</v>
      </c>
      <c r="B2515" t="s">
        <v>507</v>
      </c>
      <c r="C2515">
        <v>45</v>
      </c>
      <c r="D2515">
        <v>2873.18</v>
      </c>
      <c r="E2515">
        <v>0</v>
      </c>
      <c r="F2515">
        <v>0</v>
      </c>
      <c r="G2515">
        <v>37500</v>
      </c>
    </row>
    <row r="2516" spans="1:7" x14ac:dyDescent="0.35">
      <c r="A2516" t="s">
        <v>5</v>
      </c>
      <c r="B2516" t="s">
        <v>509</v>
      </c>
      <c r="C2516">
        <v>54</v>
      </c>
      <c r="D2516">
        <v>19863.47</v>
      </c>
      <c r="E2516">
        <v>10000</v>
      </c>
      <c r="F2516">
        <v>0</v>
      </c>
      <c r="G2516">
        <v>80000</v>
      </c>
    </row>
    <row r="2517" spans="1:7" x14ac:dyDescent="0.35">
      <c r="A2517" t="s">
        <v>5</v>
      </c>
      <c r="B2517" t="s">
        <v>510</v>
      </c>
      <c r="C2517">
        <v>21</v>
      </c>
      <c r="D2517">
        <v>7936.71</v>
      </c>
      <c r="E2517">
        <v>500</v>
      </c>
      <c r="F2517">
        <v>0</v>
      </c>
      <c r="G2517">
        <v>90000</v>
      </c>
    </row>
    <row r="2518" spans="1:7" x14ac:dyDescent="0.35">
      <c r="A2518" t="s">
        <v>6</v>
      </c>
      <c r="B2518" t="s">
        <v>506</v>
      </c>
      <c r="C2518">
        <v>73</v>
      </c>
      <c r="D2518">
        <v>14021.07</v>
      </c>
      <c r="E2518">
        <v>5000</v>
      </c>
      <c r="F2518">
        <v>0</v>
      </c>
      <c r="G2518">
        <v>90000</v>
      </c>
    </row>
    <row r="2519" spans="1:7" x14ac:dyDescent="0.35">
      <c r="A2519" t="s">
        <v>6</v>
      </c>
      <c r="B2519" t="s">
        <v>507</v>
      </c>
      <c r="C2519">
        <v>20</v>
      </c>
      <c r="D2519">
        <v>13127.08</v>
      </c>
      <c r="E2519">
        <v>0</v>
      </c>
      <c r="F2519">
        <v>0</v>
      </c>
      <c r="G2519">
        <v>90000</v>
      </c>
    </row>
    <row r="2520" spans="1:7" x14ac:dyDescent="0.35">
      <c r="A2520" t="s">
        <v>6</v>
      </c>
      <c r="B2520" t="s">
        <v>509</v>
      </c>
      <c r="C2520">
        <v>87</v>
      </c>
      <c r="D2520">
        <v>11153.02</v>
      </c>
      <c r="E2520">
        <v>3500</v>
      </c>
      <c r="F2520">
        <v>0</v>
      </c>
      <c r="G2520">
        <v>90000</v>
      </c>
    </row>
    <row r="2521" spans="1:7" x14ac:dyDescent="0.35">
      <c r="A2521" t="s">
        <v>6</v>
      </c>
      <c r="B2521" t="s">
        <v>510</v>
      </c>
      <c r="C2521">
        <v>20</v>
      </c>
      <c r="D2521">
        <v>10168.85</v>
      </c>
      <c r="E2521">
        <v>6000</v>
      </c>
      <c r="F2521">
        <v>0</v>
      </c>
      <c r="G2521">
        <v>50000</v>
      </c>
    </row>
    <row r="2522" spans="1:7" x14ac:dyDescent="0.35">
      <c r="A2522" t="s">
        <v>7</v>
      </c>
      <c r="B2522" t="s">
        <v>506</v>
      </c>
      <c r="C2522">
        <v>71</v>
      </c>
      <c r="D2522">
        <v>13133.04</v>
      </c>
      <c r="E2522">
        <v>4000</v>
      </c>
      <c r="F2522">
        <v>0</v>
      </c>
      <c r="G2522">
        <v>90000</v>
      </c>
    </row>
    <row r="2523" spans="1:7" x14ac:dyDescent="0.35">
      <c r="A2523" t="s">
        <v>7</v>
      </c>
      <c r="B2523" t="s">
        <v>507</v>
      </c>
      <c r="C2523">
        <v>47</v>
      </c>
      <c r="D2523">
        <v>5680.14</v>
      </c>
      <c r="E2523">
        <v>200</v>
      </c>
      <c r="F2523">
        <v>0</v>
      </c>
      <c r="G2523">
        <v>80000</v>
      </c>
    </row>
    <row r="2524" spans="1:7" x14ac:dyDescent="0.35">
      <c r="A2524" t="s">
        <v>7</v>
      </c>
      <c r="B2524" t="s">
        <v>509</v>
      </c>
      <c r="C2524">
        <v>77</v>
      </c>
      <c r="D2524">
        <v>10900.28</v>
      </c>
      <c r="E2524">
        <v>2500</v>
      </c>
      <c r="F2524">
        <v>0</v>
      </c>
      <c r="G2524">
        <v>70000</v>
      </c>
    </row>
    <row r="2525" spans="1:7" x14ac:dyDescent="0.35">
      <c r="A2525" t="s">
        <v>7</v>
      </c>
      <c r="B2525" t="s">
        <v>510</v>
      </c>
      <c r="C2525">
        <v>52</v>
      </c>
      <c r="D2525">
        <v>3990.11</v>
      </c>
      <c r="E2525">
        <v>1500</v>
      </c>
      <c r="F2525">
        <v>0</v>
      </c>
      <c r="G2525">
        <v>60000</v>
      </c>
    </row>
    <row r="2526" spans="1:7" x14ac:dyDescent="0.35">
      <c r="A2526" t="s">
        <v>7</v>
      </c>
      <c r="B2526" t="s">
        <v>50</v>
      </c>
      <c r="C2526">
        <v>1</v>
      </c>
      <c r="D2526">
        <v>0</v>
      </c>
      <c r="E2526">
        <v>0</v>
      </c>
      <c r="F2526">
        <v>0</v>
      </c>
      <c r="G2526">
        <v>0</v>
      </c>
    </row>
    <row r="2527" spans="1:7" x14ac:dyDescent="0.35">
      <c r="A2527" t="s">
        <v>241</v>
      </c>
      <c r="B2527" t="s">
        <v>506</v>
      </c>
      <c r="C2527">
        <v>324</v>
      </c>
      <c r="D2527">
        <v>16312.24</v>
      </c>
      <c r="E2527">
        <v>5000</v>
      </c>
      <c r="F2527">
        <v>0</v>
      </c>
      <c r="G2527">
        <v>98500</v>
      </c>
    </row>
    <row r="2528" spans="1:7" x14ac:dyDescent="0.35">
      <c r="A2528" t="s">
        <v>241</v>
      </c>
      <c r="B2528" t="s">
        <v>507</v>
      </c>
      <c r="C2528">
        <v>161</v>
      </c>
      <c r="D2528">
        <v>6720.22</v>
      </c>
      <c r="E2528">
        <v>0</v>
      </c>
      <c r="F2528">
        <v>0</v>
      </c>
      <c r="G2528">
        <v>90000</v>
      </c>
    </row>
    <row r="2529" spans="1:7" x14ac:dyDescent="0.35">
      <c r="A2529" t="s">
        <v>241</v>
      </c>
      <c r="B2529" t="s">
        <v>509</v>
      </c>
      <c r="C2529">
        <v>296</v>
      </c>
      <c r="D2529">
        <v>15041.64</v>
      </c>
      <c r="E2529">
        <v>6000</v>
      </c>
      <c r="F2529">
        <v>0</v>
      </c>
      <c r="G2529">
        <v>90000</v>
      </c>
    </row>
    <row r="2530" spans="1:7" x14ac:dyDescent="0.35">
      <c r="A2530" t="s">
        <v>241</v>
      </c>
      <c r="B2530" t="s">
        <v>510</v>
      </c>
      <c r="C2530">
        <v>120</v>
      </c>
      <c r="D2530">
        <v>5221.09</v>
      </c>
      <c r="E2530">
        <v>1800</v>
      </c>
      <c r="F2530">
        <v>0</v>
      </c>
      <c r="G2530">
        <v>90000</v>
      </c>
    </row>
    <row r="2531" spans="1:7" x14ac:dyDescent="0.35">
      <c r="A2531" t="s">
        <v>241</v>
      </c>
      <c r="B2531" t="s">
        <v>50</v>
      </c>
      <c r="C2531">
        <v>1</v>
      </c>
      <c r="D2531">
        <v>0</v>
      </c>
      <c r="E2531">
        <v>0</v>
      </c>
      <c r="F2531">
        <v>0</v>
      </c>
      <c r="G2531">
        <v>0</v>
      </c>
    </row>
    <row r="2533" spans="1:7" x14ac:dyDescent="0.35">
      <c r="A2533" t="s">
        <v>1197</v>
      </c>
    </row>
    <row r="2534" spans="1:7" x14ac:dyDescent="0.35">
      <c r="A2534" t="s">
        <v>14</v>
      </c>
      <c r="B2534" t="s">
        <v>530</v>
      </c>
      <c r="C2534" t="s">
        <v>2</v>
      </c>
      <c r="D2534" t="s">
        <v>1189</v>
      </c>
      <c r="E2534" t="s">
        <v>1190</v>
      </c>
      <c r="F2534" t="s">
        <v>1191</v>
      </c>
      <c r="G2534" t="s">
        <v>1192</v>
      </c>
    </row>
    <row r="2535" spans="1:7" x14ac:dyDescent="0.35">
      <c r="A2535" t="s">
        <v>3</v>
      </c>
      <c r="B2535" t="s">
        <v>531</v>
      </c>
      <c r="C2535">
        <v>16</v>
      </c>
      <c r="D2535">
        <v>8657.83</v>
      </c>
      <c r="E2535">
        <v>6000</v>
      </c>
      <c r="F2535">
        <v>0</v>
      </c>
      <c r="G2535">
        <v>35000</v>
      </c>
    </row>
    <row r="2536" spans="1:7" x14ac:dyDescent="0.35">
      <c r="A2536" t="s">
        <v>3</v>
      </c>
      <c r="B2536" t="s">
        <v>534</v>
      </c>
      <c r="C2536">
        <v>31</v>
      </c>
      <c r="D2536">
        <v>15702.57</v>
      </c>
      <c r="E2536">
        <v>8000</v>
      </c>
      <c r="F2536">
        <v>0</v>
      </c>
      <c r="G2536">
        <v>85000</v>
      </c>
    </row>
    <row r="2537" spans="1:7" x14ac:dyDescent="0.35">
      <c r="A2537" t="s">
        <v>3</v>
      </c>
      <c r="B2537" t="s">
        <v>535</v>
      </c>
      <c r="C2537">
        <v>7</v>
      </c>
      <c r="D2537">
        <v>8893.85</v>
      </c>
      <c r="E2537">
        <v>0</v>
      </c>
      <c r="F2537">
        <v>0</v>
      </c>
      <c r="G2537">
        <v>50000</v>
      </c>
    </row>
    <row r="2538" spans="1:7" x14ac:dyDescent="0.35">
      <c r="A2538" t="s">
        <v>3</v>
      </c>
      <c r="B2538" t="s">
        <v>536</v>
      </c>
      <c r="C2538">
        <v>7</v>
      </c>
      <c r="D2538">
        <v>6292.81</v>
      </c>
      <c r="E2538">
        <v>4200</v>
      </c>
      <c r="F2538">
        <v>500</v>
      </c>
      <c r="G2538">
        <v>28000</v>
      </c>
    </row>
    <row r="2539" spans="1:7" x14ac:dyDescent="0.35">
      <c r="A2539" t="s">
        <v>3</v>
      </c>
      <c r="B2539" t="s">
        <v>538</v>
      </c>
      <c r="C2539">
        <v>37</v>
      </c>
      <c r="D2539">
        <v>8619.83</v>
      </c>
      <c r="E2539">
        <v>4000</v>
      </c>
      <c r="F2539">
        <v>0</v>
      </c>
      <c r="G2539">
        <v>50000</v>
      </c>
    </row>
    <row r="2540" spans="1:7" x14ac:dyDescent="0.35">
      <c r="A2540" t="s">
        <v>3</v>
      </c>
      <c r="B2540" t="s">
        <v>540</v>
      </c>
      <c r="C2540">
        <v>8</v>
      </c>
      <c r="D2540">
        <v>18948.86</v>
      </c>
      <c r="E2540">
        <v>7000</v>
      </c>
      <c r="F2540">
        <v>0</v>
      </c>
      <c r="G2540">
        <v>50000</v>
      </c>
    </row>
    <row r="2541" spans="1:7" x14ac:dyDescent="0.35">
      <c r="A2541" t="s">
        <v>4</v>
      </c>
      <c r="B2541" t="s">
        <v>531</v>
      </c>
      <c r="C2541">
        <v>32</v>
      </c>
      <c r="D2541">
        <v>16596.55</v>
      </c>
      <c r="E2541">
        <v>8200</v>
      </c>
      <c r="F2541">
        <v>0</v>
      </c>
      <c r="G2541">
        <v>40000</v>
      </c>
    </row>
    <row r="2542" spans="1:7" x14ac:dyDescent="0.35">
      <c r="A2542" t="s">
        <v>4</v>
      </c>
      <c r="B2542" t="s">
        <v>534</v>
      </c>
      <c r="C2542">
        <v>42</v>
      </c>
      <c r="D2542">
        <v>35127</v>
      </c>
      <c r="E2542">
        <v>30000</v>
      </c>
      <c r="F2542">
        <v>0</v>
      </c>
      <c r="G2542">
        <v>90000</v>
      </c>
    </row>
    <row r="2543" spans="1:7" x14ac:dyDescent="0.35">
      <c r="A2543" t="s">
        <v>4</v>
      </c>
      <c r="B2543" t="s">
        <v>535</v>
      </c>
      <c r="C2543">
        <v>9</v>
      </c>
      <c r="D2543">
        <v>14320.32</v>
      </c>
      <c r="E2543">
        <v>10000</v>
      </c>
      <c r="F2543">
        <v>4700</v>
      </c>
      <c r="G2543">
        <v>80000</v>
      </c>
    </row>
    <row r="2544" spans="1:7" x14ac:dyDescent="0.35">
      <c r="A2544" t="s">
        <v>4</v>
      </c>
      <c r="B2544" t="s">
        <v>536</v>
      </c>
      <c r="C2544">
        <v>8</v>
      </c>
      <c r="D2544">
        <v>9985.7000000000007</v>
      </c>
      <c r="E2544">
        <v>8000</v>
      </c>
      <c r="F2544">
        <v>600</v>
      </c>
      <c r="G2544">
        <v>25000</v>
      </c>
    </row>
    <row r="2545" spans="1:7" x14ac:dyDescent="0.35">
      <c r="A2545" t="s">
        <v>4</v>
      </c>
      <c r="B2545" t="s">
        <v>538</v>
      </c>
      <c r="C2545">
        <v>36</v>
      </c>
      <c r="D2545">
        <v>9335.2000000000007</v>
      </c>
      <c r="E2545">
        <v>1000</v>
      </c>
      <c r="F2545">
        <v>0</v>
      </c>
      <c r="G2545">
        <v>90000</v>
      </c>
    </row>
    <row r="2546" spans="1:7" x14ac:dyDescent="0.35">
      <c r="A2546" t="s">
        <v>4</v>
      </c>
      <c r="B2546" t="s">
        <v>540</v>
      </c>
      <c r="C2546">
        <v>9</v>
      </c>
      <c r="D2546">
        <v>41976.3</v>
      </c>
      <c r="E2546">
        <v>45000</v>
      </c>
      <c r="F2546">
        <v>0</v>
      </c>
      <c r="G2546">
        <v>45000</v>
      </c>
    </row>
    <row r="2547" spans="1:7" x14ac:dyDescent="0.35">
      <c r="A2547" t="s">
        <v>5</v>
      </c>
      <c r="B2547" t="s">
        <v>531</v>
      </c>
      <c r="C2547">
        <v>29</v>
      </c>
      <c r="D2547">
        <v>7527.87</v>
      </c>
      <c r="E2547">
        <v>2500</v>
      </c>
      <c r="F2547">
        <v>0</v>
      </c>
      <c r="G2547">
        <v>42000</v>
      </c>
    </row>
    <row r="2548" spans="1:7" x14ac:dyDescent="0.35">
      <c r="A2548" t="s">
        <v>5</v>
      </c>
      <c r="B2548" t="s">
        <v>534</v>
      </c>
      <c r="C2548">
        <v>94</v>
      </c>
      <c r="D2548">
        <v>12788.64</v>
      </c>
      <c r="E2548">
        <v>0</v>
      </c>
      <c r="F2548">
        <v>0</v>
      </c>
      <c r="G2548">
        <v>98500</v>
      </c>
    </row>
    <row r="2549" spans="1:7" x14ac:dyDescent="0.35">
      <c r="A2549" t="s">
        <v>5</v>
      </c>
      <c r="B2549" t="s">
        <v>535</v>
      </c>
      <c r="C2549">
        <v>14</v>
      </c>
      <c r="D2549">
        <v>4670.1499999999996</v>
      </c>
      <c r="E2549">
        <v>1000</v>
      </c>
      <c r="F2549">
        <v>0</v>
      </c>
      <c r="G2549">
        <v>50000</v>
      </c>
    </row>
    <row r="2550" spans="1:7" x14ac:dyDescent="0.35">
      <c r="A2550" t="s">
        <v>5</v>
      </c>
      <c r="B2550" t="s">
        <v>536</v>
      </c>
      <c r="C2550">
        <v>14</v>
      </c>
      <c r="D2550">
        <v>22877.84</v>
      </c>
      <c r="E2550">
        <v>10000</v>
      </c>
      <c r="F2550">
        <v>200</v>
      </c>
      <c r="G2550">
        <v>90000</v>
      </c>
    </row>
    <row r="2551" spans="1:7" x14ac:dyDescent="0.35">
      <c r="A2551" t="s">
        <v>5</v>
      </c>
      <c r="B2551" t="s">
        <v>538</v>
      </c>
      <c r="C2551">
        <v>49</v>
      </c>
      <c r="D2551">
        <v>17951.72</v>
      </c>
      <c r="E2551">
        <v>5000</v>
      </c>
      <c r="F2551">
        <v>0</v>
      </c>
      <c r="G2551">
        <v>80000</v>
      </c>
    </row>
    <row r="2552" spans="1:7" x14ac:dyDescent="0.35">
      <c r="A2552" t="s">
        <v>5</v>
      </c>
      <c r="B2552" t="s">
        <v>540</v>
      </c>
      <c r="C2552">
        <v>12</v>
      </c>
      <c r="D2552">
        <v>13226.15</v>
      </c>
      <c r="E2552">
        <v>12000</v>
      </c>
      <c r="F2552">
        <v>0</v>
      </c>
      <c r="G2552">
        <v>80000</v>
      </c>
    </row>
    <row r="2553" spans="1:7" x14ac:dyDescent="0.35">
      <c r="A2553" t="s">
        <v>6</v>
      </c>
      <c r="B2553" t="s">
        <v>531</v>
      </c>
      <c r="C2553">
        <v>16</v>
      </c>
      <c r="D2553">
        <v>19901.86</v>
      </c>
      <c r="E2553">
        <v>10000</v>
      </c>
      <c r="F2553">
        <v>0</v>
      </c>
      <c r="G2553">
        <v>60000</v>
      </c>
    </row>
    <row r="2554" spans="1:7" x14ac:dyDescent="0.35">
      <c r="A2554" t="s">
        <v>6</v>
      </c>
      <c r="B2554" t="s">
        <v>534</v>
      </c>
      <c r="C2554">
        <v>68</v>
      </c>
      <c r="D2554">
        <v>13573.58</v>
      </c>
      <c r="E2554">
        <v>3000</v>
      </c>
      <c r="F2554">
        <v>0</v>
      </c>
      <c r="G2554">
        <v>90000</v>
      </c>
    </row>
    <row r="2555" spans="1:7" x14ac:dyDescent="0.35">
      <c r="A2555" t="s">
        <v>6</v>
      </c>
      <c r="B2555" t="s">
        <v>535</v>
      </c>
      <c r="C2555">
        <v>9</v>
      </c>
      <c r="D2555">
        <v>6844.5</v>
      </c>
      <c r="E2555">
        <v>8000</v>
      </c>
      <c r="F2555">
        <v>0</v>
      </c>
      <c r="G2555">
        <v>25000</v>
      </c>
    </row>
    <row r="2556" spans="1:7" x14ac:dyDescent="0.35">
      <c r="A2556" t="s">
        <v>6</v>
      </c>
      <c r="B2556" t="s">
        <v>536</v>
      </c>
      <c r="C2556">
        <v>14</v>
      </c>
      <c r="D2556">
        <v>10254.09</v>
      </c>
      <c r="E2556">
        <v>5000</v>
      </c>
      <c r="F2556">
        <v>500</v>
      </c>
      <c r="G2556">
        <v>50000</v>
      </c>
    </row>
    <row r="2557" spans="1:7" x14ac:dyDescent="0.35">
      <c r="A2557" t="s">
        <v>6</v>
      </c>
      <c r="B2557" t="s">
        <v>538</v>
      </c>
      <c r="C2557">
        <v>77</v>
      </c>
      <c r="D2557">
        <v>9529.4500000000007</v>
      </c>
      <c r="E2557">
        <v>4000</v>
      </c>
      <c r="F2557">
        <v>0</v>
      </c>
      <c r="G2557">
        <v>80000</v>
      </c>
    </row>
    <row r="2558" spans="1:7" x14ac:dyDescent="0.35">
      <c r="A2558" t="s">
        <v>6</v>
      </c>
      <c r="B2558" t="s">
        <v>540</v>
      </c>
      <c r="C2558">
        <v>16</v>
      </c>
      <c r="D2558">
        <v>19875.22</v>
      </c>
      <c r="E2558">
        <v>9000</v>
      </c>
      <c r="F2558">
        <v>0</v>
      </c>
      <c r="G2558">
        <v>90000</v>
      </c>
    </row>
    <row r="2559" spans="1:7" x14ac:dyDescent="0.35">
      <c r="A2559" t="s">
        <v>7</v>
      </c>
      <c r="B2559" t="s">
        <v>531</v>
      </c>
      <c r="C2559">
        <v>41</v>
      </c>
      <c r="D2559">
        <v>13380.02</v>
      </c>
      <c r="E2559">
        <v>2800</v>
      </c>
      <c r="F2559">
        <v>0</v>
      </c>
      <c r="G2559">
        <v>90000</v>
      </c>
    </row>
    <row r="2560" spans="1:7" x14ac:dyDescent="0.35">
      <c r="A2560" t="s">
        <v>7</v>
      </c>
      <c r="B2560" t="s">
        <v>534</v>
      </c>
      <c r="C2560">
        <v>66</v>
      </c>
      <c r="D2560">
        <v>5325.44</v>
      </c>
      <c r="E2560">
        <v>0</v>
      </c>
      <c r="F2560">
        <v>0</v>
      </c>
      <c r="G2560">
        <v>90000</v>
      </c>
    </row>
    <row r="2561" spans="1:7" x14ac:dyDescent="0.35">
      <c r="A2561" t="s">
        <v>7</v>
      </c>
      <c r="B2561" t="s">
        <v>535</v>
      </c>
      <c r="C2561">
        <v>11</v>
      </c>
      <c r="D2561">
        <v>18005.98</v>
      </c>
      <c r="E2561">
        <v>4000</v>
      </c>
      <c r="F2561">
        <v>0</v>
      </c>
      <c r="G2561">
        <v>80000</v>
      </c>
    </row>
    <row r="2562" spans="1:7" x14ac:dyDescent="0.35">
      <c r="A2562" t="s">
        <v>7</v>
      </c>
      <c r="B2562" t="s">
        <v>536</v>
      </c>
      <c r="C2562">
        <v>26</v>
      </c>
      <c r="D2562">
        <v>4713.92</v>
      </c>
      <c r="E2562">
        <v>2000</v>
      </c>
      <c r="F2562">
        <v>0</v>
      </c>
      <c r="G2562">
        <v>25000</v>
      </c>
    </row>
    <row r="2563" spans="1:7" x14ac:dyDescent="0.35">
      <c r="A2563" t="s">
        <v>7</v>
      </c>
      <c r="B2563" t="s">
        <v>538</v>
      </c>
      <c r="C2563">
        <v>90</v>
      </c>
      <c r="D2563">
        <v>8928.59</v>
      </c>
      <c r="E2563">
        <v>0</v>
      </c>
      <c r="F2563">
        <v>0</v>
      </c>
      <c r="G2563">
        <v>70000</v>
      </c>
    </row>
    <row r="2564" spans="1:7" x14ac:dyDescent="0.35">
      <c r="A2564" t="s">
        <v>7</v>
      </c>
      <c r="B2564" t="s">
        <v>540</v>
      </c>
      <c r="C2564">
        <v>14</v>
      </c>
      <c r="D2564">
        <v>12505.97</v>
      </c>
      <c r="E2564">
        <v>10000</v>
      </c>
      <c r="F2564">
        <v>0</v>
      </c>
      <c r="G2564">
        <v>50000</v>
      </c>
    </row>
    <row r="2565" spans="1:7" x14ac:dyDescent="0.35">
      <c r="A2565" t="s">
        <v>241</v>
      </c>
      <c r="B2565" t="s">
        <v>531</v>
      </c>
      <c r="C2565">
        <v>134</v>
      </c>
      <c r="D2565">
        <v>12694.55</v>
      </c>
      <c r="E2565">
        <v>3100</v>
      </c>
      <c r="F2565">
        <v>0</v>
      </c>
      <c r="G2565">
        <v>90000</v>
      </c>
    </row>
    <row r="2566" spans="1:7" x14ac:dyDescent="0.35">
      <c r="A2566" t="s">
        <v>241</v>
      </c>
      <c r="B2566" t="s">
        <v>534</v>
      </c>
      <c r="C2566">
        <v>301</v>
      </c>
      <c r="D2566">
        <v>12659.94</v>
      </c>
      <c r="E2566">
        <v>1850</v>
      </c>
      <c r="F2566">
        <v>0</v>
      </c>
      <c r="G2566">
        <v>98500</v>
      </c>
    </row>
    <row r="2567" spans="1:7" x14ac:dyDescent="0.35">
      <c r="A2567" t="s">
        <v>241</v>
      </c>
      <c r="B2567" t="s">
        <v>535</v>
      </c>
      <c r="C2567">
        <v>50</v>
      </c>
      <c r="D2567">
        <v>10206.780000000001</v>
      </c>
      <c r="E2567">
        <v>3000</v>
      </c>
      <c r="F2567">
        <v>0</v>
      </c>
      <c r="G2567">
        <v>80000</v>
      </c>
    </row>
    <row r="2568" spans="1:7" x14ac:dyDescent="0.35">
      <c r="A2568" t="s">
        <v>241</v>
      </c>
      <c r="B2568" t="s">
        <v>536</v>
      </c>
      <c r="C2568">
        <v>69</v>
      </c>
      <c r="D2568">
        <v>6793.79</v>
      </c>
      <c r="E2568">
        <v>2000</v>
      </c>
      <c r="F2568">
        <v>0</v>
      </c>
      <c r="G2568">
        <v>90000</v>
      </c>
    </row>
    <row r="2569" spans="1:7" x14ac:dyDescent="0.35">
      <c r="A2569" t="s">
        <v>241</v>
      </c>
      <c r="B2569" t="s">
        <v>538</v>
      </c>
      <c r="C2569">
        <v>289</v>
      </c>
      <c r="D2569">
        <v>10636.55</v>
      </c>
      <c r="E2569">
        <v>2000</v>
      </c>
      <c r="F2569">
        <v>0</v>
      </c>
      <c r="G2569">
        <v>90000</v>
      </c>
    </row>
    <row r="2570" spans="1:7" x14ac:dyDescent="0.35">
      <c r="A2570" t="s">
        <v>241</v>
      </c>
      <c r="B2570" t="s">
        <v>540</v>
      </c>
      <c r="C2570">
        <v>59</v>
      </c>
      <c r="D2570">
        <v>24056.26</v>
      </c>
      <c r="E2570">
        <v>20000</v>
      </c>
      <c r="F2570">
        <v>0</v>
      </c>
      <c r="G2570">
        <v>90000</v>
      </c>
    </row>
    <row r="2572" spans="1:7" x14ac:dyDescent="0.35">
      <c r="A2572" t="s">
        <v>1198</v>
      </c>
    </row>
    <row r="2573" spans="1:7" x14ac:dyDescent="0.35">
      <c r="A2573" t="s">
        <v>14</v>
      </c>
      <c r="B2573" t="s">
        <v>565</v>
      </c>
      <c r="C2573" t="s">
        <v>2</v>
      </c>
      <c r="D2573" t="s">
        <v>1189</v>
      </c>
      <c r="E2573" t="s">
        <v>1190</v>
      </c>
      <c r="F2573" t="s">
        <v>1191</v>
      </c>
      <c r="G2573" t="s">
        <v>1192</v>
      </c>
    </row>
    <row r="2574" spans="1:7" x14ac:dyDescent="0.35">
      <c r="A2574" t="s">
        <v>3</v>
      </c>
      <c r="B2574" t="s">
        <v>566</v>
      </c>
      <c r="C2574">
        <v>13</v>
      </c>
      <c r="D2574">
        <v>13545.04</v>
      </c>
      <c r="E2574">
        <v>8000</v>
      </c>
      <c r="F2574">
        <v>0</v>
      </c>
      <c r="G2574">
        <v>40000</v>
      </c>
    </row>
    <row r="2575" spans="1:7" x14ac:dyDescent="0.35">
      <c r="A2575" t="s">
        <v>3</v>
      </c>
      <c r="B2575" t="s">
        <v>569</v>
      </c>
      <c r="C2575">
        <v>40</v>
      </c>
      <c r="D2575">
        <v>12594.63</v>
      </c>
      <c r="E2575">
        <v>5500</v>
      </c>
      <c r="F2575">
        <v>0</v>
      </c>
      <c r="G2575">
        <v>85000</v>
      </c>
    </row>
    <row r="2576" spans="1:7" x14ac:dyDescent="0.35">
      <c r="A2576" t="s">
        <v>3</v>
      </c>
      <c r="B2576" t="s">
        <v>570</v>
      </c>
      <c r="C2576">
        <v>1</v>
      </c>
      <c r="D2576">
        <v>15000</v>
      </c>
      <c r="E2576">
        <v>15000</v>
      </c>
      <c r="F2576">
        <v>15000</v>
      </c>
      <c r="G2576">
        <v>15000</v>
      </c>
    </row>
    <row r="2577" spans="1:7" x14ac:dyDescent="0.35">
      <c r="A2577" t="s">
        <v>3</v>
      </c>
      <c r="B2577" t="s">
        <v>571</v>
      </c>
      <c r="C2577">
        <v>12</v>
      </c>
      <c r="D2577">
        <v>7865.35</v>
      </c>
      <c r="E2577">
        <v>4800</v>
      </c>
      <c r="F2577">
        <v>0</v>
      </c>
      <c r="G2577">
        <v>28000</v>
      </c>
    </row>
    <row r="2578" spans="1:7" x14ac:dyDescent="0.35">
      <c r="A2578" t="s">
        <v>3</v>
      </c>
      <c r="B2578" t="s">
        <v>572</v>
      </c>
      <c r="C2578">
        <v>39</v>
      </c>
      <c r="D2578">
        <v>10974.36</v>
      </c>
      <c r="E2578">
        <v>4200</v>
      </c>
      <c r="F2578">
        <v>0</v>
      </c>
      <c r="G2578">
        <v>50000</v>
      </c>
    </row>
    <row r="2579" spans="1:7" x14ac:dyDescent="0.35">
      <c r="A2579" t="s">
        <v>3</v>
      </c>
      <c r="B2579" t="s">
        <v>573</v>
      </c>
      <c r="C2579">
        <v>1</v>
      </c>
      <c r="D2579">
        <v>3000</v>
      </c>
      <c r="E2579">
        <v>3000</v>
      </c>
      <c r="F2579">
        <v>3000</v>
      </c>
      <c r="G2579">
        <v>3000</v>
      </c>
    </row>
    <row r="2580" spans="1:7" x14ac:dyDescent="0.35">
      <c r="A2580" t="s">
        <v>4</v>
      </c>
      <c r="B2580" t="s">
        <v>566</v>
      </c>
      <c r="C2580">
        <v>9</v>
      </c>
      <c r="D2580">
        <v>32390.76</v>
      </c>
      <c r="E2580">
        <v>40000</v>
      </c>
      <c r="F2580">
        <v>0</v>
      </c>
      <c r="G2580">
        <v>40000</v>
      </c>
    </row>
    <row r="2581" spans="1:7" x14ac:dyDescent="0.35">
      <c r="A2581" t="s">
        <v>4</v>
      </c>
      <c r="B2581" t="s">
        <v>569</v>
      </c>
      <c r="C2581">
        <v>62</v>
      </c>
      <c r="D2581">
        <v>19080.96</v>
      </c>
      <c r="E2581">
        <v>10000</v>
      </c>
      <c r="F2581">
        <v>0</v>
      </c>
      <c r="G2581">
        <v>90000</v>
      </c>
    </row>
    <row r="2582" spans="1:7" x14ac:dyDescent="0.35">
      <c r="A2582" t="s">
        <v>4</v>
      </c>
      <c r="B2582" t="s">
        <v>570</v>
      </c>
      <c r="C2582">
        <v>12</v>
      </c>
      <c r="D2582">
        <v>51433.83</v>
      </c>
      <c r="E2582">
        <v>80000</v>
      </c>
      <c r="F2582">
        <v>0</v>
      </c>
      <c r="G2582">
        <v>80000</v>
      </c>
    </row>
    <row r="2583" spans="1:7" x14ac:dyDescent="0.35">
      <c r="A2583" t="s">
        <v>4</v>
      </c>
      <c r="B2583" t="s">
        <v>571</v>
      </c>
      <c r="C2583">
        <v>6</v>
      </c>
      <c r="D2583">
        <v>12931.4</v>
      </c>
      <c r="E2583">
        <v>15000</v>
      </c>
      <c r="F2583">
        <v>6000</v>
      </c>
      <c r="G2583">
        <v>30000</v>
      </c>
    </row>
    <row r="2584" spans="1:7" x14ac:dyDescent="0.35">
      <c r="A2584" t="s">
        <v>4</v>
      </c>
      <c r="B2584" t="s">
        <v>572</v>
      </c>
      <c r="C2584">
        <v>45</v>
      </c>
      <c r="D2584">
        <v>34639.67</v>
      </c>
      <c r="E2584">
        <v>45000</v>
      </c>
      <c r="F2584">
        <v>0</v>
      </c>
      <c r="G2584">
        <v>90000</v>
      </c>
    </row>
    <row r="2585" spans="1:7" x14ac:dyDescent="0.35">
      <c r="A2585" t="s">
        <v>4</v>
      </c>
      <c r="B2585" t="s">
        <v>573</v>
      </c>
      <c r="C2585">
        <v>2</v>
      </c>
      <c r="D2585">
        <v>9000</v>
      </c>
      <c r="E2585">
        <v>3000</v>
      </c>
      <c r="F2585">
        <v>3000</v>
      </c>
      <c r="G2585">
        <v>15000</v>
      </c>
    </row>
    <row r="2586" spans="1:7" x14ac:dyDescent="0.35">
      <c r="A2586" t="s">
        <v>5</v>
      </c>
      <c r="B2586" t="s">
        <v>566</v>
      </c>
      <c r="C2586">
        <v>7</v>
      </c>
      <c r="D2586">
        <v>1509.79</v>
      </c>
      <c r="E2586">
        <v>0</v>
      </c>
      <c r="F2586">
        <v>0</v>
      </c>
      <c r="G2586">
        <v>50000</v>
      </c>
    </row>
    <row r="2587" spans="1:7" x14ac:dyDescent="0.35">
      <c r="A2587" t="s">
        <v>5</v>
      </c>
      <c r="B2587" t="s">
        <v>569</v>
      </c>
      <c r="C2587">
        <v>92</v>
      </c>
      <c r="D2587">
        <v>7435.97</v>
      </c>
      <c r="E2587">
        <v>1000</v>
      </c>
      <c r="F2587">
        <v>0</v>
      </c>
      <c r="G2587">
        <v>98500</v>
      </c>
    </row>
    <row r="2588" spans="1:7" x14ac:dyDescent="0.35">
      <c r="A2588" t="s">
        <v>5</v>
      </c>
      <c r="B2588" t="s">
        <v>570</v>
      </c>
      <c r="C2588">
        <v>38</v>
      </c>
      <c r="D2588">
        <v>24583.09</v>
      </c>
      <c r="E2588">
        <v>5000</v>
      </c>
      <c r="F2588">
        <v>0</v>
      </c>
      <c r="G2588">
        <v>80000</v>
      </c>
    </row>
    <row r="2589" spans="1:7" x14ac:dyDescent="0.35">
      <c r="A2589" t="s">
        <v>5</v>
      </c>
      <c r="B2589" t="s">
        <v>571</v>
      </c>
      <c r="C2589">
        <v>2</v>
      </c>
      <c r="D2589">
        <v>14584.74</v>
      </c>
      <c r="E2589">
        <v>80000</v>
      </c>
      <c r="F2589">
        <v>12000</v>
      </c>
      <c r="G2589">
        <v>80000</v>
      </c>
    </row>
    <row r="2590" spans="1:7" x14ac:dyDescent="0.35">
      <c r="A2590" t="s">
        <v>5</v>
      </c>
      <c r="B2590" t="s">
        <v>572</v>
      </c>
      <c r="C2590">
        <v>54</v>
      </c>
      <c r="D2590">
        <v>22625.46</v>
      </c>
      <c r="E2590">
        <v>8300</v>
      </c>
      <c r="F2590">
        <v>0</v>
      </c>
      <c r="G2590">
        <v>80000</v>
      </c>
    </row>
    <row r="2591" spans="1:7" x14ac:dyDescent="0.35">
      <c r="A2591" t="s">
        <v>5</v>
      </c>
      <c r="B2591" t="s">
        <v>573</v>
      </c>
      <c r="C2591">
        <v>19</v>
      </c>
      <c r="D2591">
        <v>10298.530000000001</v>
      </c>
      <c r="E2591">
        <v>5000</v>
      </c>
      <c r="F2591">
        <v>0</v>
      </c>
      <c r="G2591">
        <v>90000</v>
      </c>
    </row>
    <row r="2592" spans="1:7" x14ac:dyDescent="0.35">
      <c r="A2592" t="s">
        <v>6</v>
      </c>
      <c r="B2592" t="s">
        <v>566</v>
      </c>
      <c r="C2592">
        <v>7</v>
      </c>
      <c r="D2592">
        <v>35045.910000000003</v>
      </c>
      <c r="E2592">
        <v>5000</v>
      </c>
      <c r="F2592">
        <v>0</v>
      </c>
      <c r="G2592">
        <v>90000</v>
      </c>
    </row>
    <row r="2593" spans="1:7" x14ac:dyDescent="0.35">
      <c r="A2593" t="s">
        <v>6</v>
      </c>
      <c r="B2593" t="s">
        <v>569</v>
      </c>
      <c r="C2593">
        <v>76</v>
      </c>
      <c r="D2593">
        <v>11699.02</v>
      </c>
      <c r="E2593">
        <v>3500</v>
      </c>
      <c r="F2593">
        <v>0</v>
      </c>
      <c r="G2593">
        <v>90000</v>
      </c>
    </row>
    <row r="2594" spans="1:7" x14ac:dyDescent="0.35">
      <c r="A2594" t="s">
        <v>6</v>
      </c>
      <c r="B2594" t="s">
        <v>570</v>
      </c>
      <c r="C2594">
        <v>10</v>
      </c>
      <c r="D2594">
        <v>11996.82</v>
      </c>
      <c r="E2594">
        <v>2000</v>
      </c>
      <c r="F2594">
        <v>0</v>
      </c>
      <c r="G2594">
        <v>90000</v>
      </c>
    </row>
    <row r="2595" spans="1:7" x14ac:dyDescent="0.35">
      <c r="A2595" t="s">
        <v>6</v>
      </c>
      <c r="B2595" t="s">
        <v>571</v>
      </c>
      <c r="C2595">
        <v>9</v>
      </c>
      <c r="D2595">
        <v>29131.5</v>
      </c>
      <c r="E2595">
        <v>30000</v>
      </c>
      <c r="F2595">
        <v>0</v>
      </c>
      <c r="G2595">
        <v>90000</v>
      </c>
    </row>
    <row r="2596" spans="1:7" x14ac:dyDescent="0.35">
      <c r="A2596" t="s">
        <v>6</v>
      </c>
      <c r="B2596" t="s">
        <v>572</v>
      </c>
      <c r="C2596">
        <v>85</v>
      </c>
      <c r="D2596">
        <v>7858.62</v>
      </c>
      <c r="E2596">
        <v>3000</v>
      </c>
      <c r="F2596">
        <v>0</v>
      </c>
      <c r="G2596">
        <v>80000</v>
      </c>
    </row>
    <row r="2597" spans="1:7" x14ac:dyDescent="0.35">
      <c r="A2597" t="s">
        <v>6</v>
      </c>
      <c r="B2597" t="s">
        <v>573</v>
      </c>
      <c r="C2597">
        <v>13</v>
      </c>
      <c r="D2597">
        <v>12202.43</v>
      </c>
      <c r="E2597">
        <v>5000</v>
      </c>
      <c r="F2597">
        <v>0</v>
      </c>
      <c r="G2597">
        <v>50000</v>
      </c>
    </row>
    <row r="2598" spans="1:7" x14ac:dyDescent="0.35">
      <c r="A2598" t="s">
        <v>7</v>
      </c>
      <c r="B2598" t="s">
        <v>566</v>
      </c>
      <c r="C2598">
        <v>6</v>
      </c>
      <c r="D2598">
        <v>19686.25</v>
      </c>
      <c r="E2598">
        <v>13000</v>
      </c>
      <c r="F2598">
        <v>8000</v>
      </c>
      <c r="G2598">
        <v>38000</v>
      </c>
    </row>
    <row r="2599" spans="1:7" x14ac:dyDescent="0.35">
      <c r="A2599" t="s">
        <v>7</v>
      </c>
      <c r="B2599" t="s">
        <v>569</v>
      </c>
      <c r="C2599">
        <v>103</v>
      </c>
      <c r="D2599">
        <v>7413.53</v>
      </c>
      <c r="E2599">
        <v>500</v>
      </c>
      <c r="F2599">
        <v>0</v>
      </c>
      <c r="G2599">
        <v>90000</v>
      </c>
    </row>
    <row r="2600" spans="1:7" x14ac:dyDescent="0.35">
      <c r="A2600" t="s">
        <v>7</v>
      </c>
      <c r="B2600" t="s">
        <v>570</v>
      </c>
      <c r="C2600">
        <v>9</v>
      </c>
      <c r="D2600">
        <v>18942.810000000001</v>
      </c>
      <c r="E2600">
        <v>3000</v>
      </c>
      <c r="F2600">
        <v>0</v>
      </c>
      <c r="G2600">
        <v>50000</v>
      </c>
    </row>
    <row r="2601" spans="1:7" x14ac:dyDescent="0.35">
      <c r="A2601" t="s">
        <v>7</v>
      </c>
      <c r="B2601" t="s">
        <v>571</v>
      </c>
      <c r="C2601">
        <v>9</v>
      </c>
      <c r="D2601">
        <v>2433</v>
      </c>
      <c r="E2601">
        <v>2000</v>
      </c>
      <c r="F2601">
        <v>0</v>
      </c>
      <c r="G2601">
        <v>12500</v>
      </c>
    </row>
    <row r="2602" spans="1:7" x14ac:dyDescent="0.35">
      <c r="A2602" t="s">
        <v>7</v>
      </c>
      <c r="B2602" t="s">
        <v>572</v>
      </c>
      <c r="C2602">
        <v>112</v>
      </c>
      <c r="D2602">
        <v>9091.17</v>
      </c>
      <c r="E2602">
        <v>1500</v>
      </c>
      <c r="F2602">
        <v>0</v>
      </c>
      <c r="G2602">
        <v>70000</v>
      </c>
    </row>
    <row r="2603" spans="1:7" x14ac:dyDescent="0.35">
      <c r="A2603" t="s">
        <v>7</v>
      </c>
      <c r="B2603" t="s">
        <v>573</v>
      </c>
      <c r="C2603">
        <v>9</v>
      </c>
      <c r="D2603">
        <v>6627.48</v>
      </c>
      <c r="E2603">
        <v>1800</v>
      </c>
      <c r="F2603">
        <v>0</v>
      </c>
      <c r="G2603">
        <v>20000</v>
      </c>
    </row>
    <row r="2604" spans="1:7" x14ac:dyDescent="0.35">
      <c r="A2604" t="s">
        <v>241</v>
      </c>
      <c r="B2604" t="s">
        <v>566</v>
      </c>
      <c r="C2604">
        <v>42</v>
      </c>
      <c r="D2604">
        <v>15850.04</v>
      </c>
      <c r="E2604">
        <v>5000</v>
      </c>
      <c r="F2604">
        <v>0</v>
      </c>
      <c r="G2604">
        <v>90000</v>
      </c>
    </row>
    <row r="2605" spans="1:7" x14ac:dyDescent="0.35">
      <c r="A2605" t="s">
        <v>241</v>
      </c>
      <c r="B2605" t="s">
        <v>569</v>
      </c>
      <c r="C2605">
        <v>373</v>
      </c>
      <c r="D2605">
        <v>9577.0499999999993</v>
      </c>
      <c r="E2605">
        <v>2000</v>
      </c>
      <c r="F2605">
        <v>0</v>
      </c>
      <c r="G2605">
        <v>98500</v>
      </c>
    </row>
    <row r="2606" spans="1:7" x14ac:dyDescent="0.35">
      <c r="A2606" t="s">
        <v>241</v>
      </c>
      <c r="B2606" t="s">
        <v>570</v>
      </c>
      <c r="C2606">
        <v>70</v>
      </c>
      <c r="D2606">
        <v>22727.29</v>
      </c>
      <c r="E2606">
        <v>5000</v>
      </c>
      <c r="F2606">
        <v>0</v>
      </c>
      <c r="G2606">
        <v>90000</v>
      </c>
    </row>
    <row r="2607" spans="1:7" x14ac:dyDescent="0.35">
      <c r="A2607" t="s">
        <v>241</v>
      </c>
      <c r="B2607" t="s">
        <v>571</v>
      </c>
      <c r="C2607">
        <v>38</v>
      </c>
      <c r="D2607">
        <v>11527.01</v>
      </c>
      <c r="E2607">
        <v>5000</v>
      </c>
      <c r="F2607">
        <v>0</v>
      </c>
      <c r="G2607">
        <v>90000</v>
      </c>
    </row>
    <row r="2608" spans="1:7" x14ac:dyDescent="0.35">
      <c r="A2608" t="s">
        <v>241</v>
      </c>
      <c r="B2608" t="s">
        <v>572</v>
      </c>
      <c r="C2608">
        <v>335</v>
      </c>
      <c r="D2608">
        <v>13162.59</v>
      </c>
      <c r="E2608">
        <v>3000</v>
      </c>
      <c r="F2608">
        <v>0</v>
      </c>
      <c r="G2608">
        <v>90000</v>
      </c>
    </row>
    <row r="2609" spans="1:15" x14ac:dyDescent="0.35">
      <c r="A2609" t="s">
        <v>241</v>
      </c>
      <c r="B2609" t="s">
        <v>573</v>
      </c>
      <c r="C2609">
        <v>44</v>
      </c>
      <c r="D2609">
        <v>9200.56</v>
      </c>
      <c r="E2609">
        <v>5000</v>
      </c>
      <c r="F2609">
        <v>0</v>
      </c>
      <c r="G2609">
        <v>90000</v>
      </c>
    </row>
    <row r="2611" spans="1:15" x14ac:dyDescent="0.35">
      <c r="A2611" t="s">
        <v>1199</v>
      </c>
    </row>
    <row r="2612" spans="1:15" x14ac:dyDescent="0.35">
      <c r="A2612" t="s">
        <v>14</v>
      </c>
      <c r="B2612" t="s">
        <v>2</v>
      </c>
      <c r="C2612" t="s">
        <v>1189</v>
      </c>
      <c r="D2612" t="s">
        <v>1190</v>
      </c>
      <c r="E2612" t="s">
        <v>1191</v>
      </c>
      <c r="F2612" t="s">
        <v>1192</v>
      </c>
    </row>
    <row r="2613" spans="1:15" x14ac:dyDescent="0.35">
      <c r="A2613" t="s">
        <v>3</v>
      </c>
      <c r="B2613">
        <v>106</v>
      </c>
      <c r="C2613">
        <v>11648.64</v>
      </c>
      <c r="D2613">
        <v>5000</v>
      </c>
      <c r="E2613">
        <v>0</v>
      </c>
      <c r="F2613">
        <v>85000</v>
      </c>
    </row>
    <row r="2614" spans="1:15" x14ac:dyDescent="0.35">
      <c r="A2614" t="s">
        <v>4</v>
      </c>
      <c r="B2614">
        <v>136</v>
      </c>
      <c r="C2614">
        <v>30369.26</v>
      </c>
      <c r="D2614">
        <v>40000</v>
      </c>
      <c r="E2614">
        <v>0</v>
      </c>
      <c r="F2614">
        <v>90000</v>
      </c>
    </row>
    <row r="2615" spans="1:15" x14ac:dyDescent="0.35">
      <c r="A2615" t="s">
        <v>5</v>
      </c>
      <c r="B2615">
        <v>212</v>
      </c>
      <c r="C2615">
        <v>13420.11</v>
      </c>
      <c r="D2615">
        <v>2000</v>
      </c>
      <c r="E2615">
        <v>0</v>
      </c>
      <c r="F2615">
        <v>98500</v>
      </c>
    </row>
    <row r="2616" spans="1:15" x14ac:dyDescent="0.35">
      <c r="A2616" t="s">
        <v>6</v>
      </c>
      <c r="B2616">
        <v>200</v>
      </c>
      <c r="C2616">
        <v>12339.09</v>
      </c>
      <c r="D2616">
        <v>4000</v>
      </c>
      <c r="E2616">
        <v>0</v>
      </c>
      <c r="F2616">
        <v>90000</v>
      </c>
    </row>
    <row r="2617" spans="1:15" x14ac:dyDescent="0.35">
      <c r="A2617" t="s">
        <v>7</v>
      </c>
      <c r="B2617">
        <v>248</v>
      </c>
      <c r="C2617">
        <v>8738.1299999999992</v>
      </c>
      <c r="D2617">
        <v>1500</v>
      </c>
      <c r="E2617">
        <v>0</v>
      </c>
      <c r="F2617">
        <v>90000</v>
      </c>
    </row>
    <row r="2618" spans="1:15" x14ac:dyDescent="0.35">
      <c r="A2618" t="s">
        <v>241</v>
      </c>
      <c r="B2618">
        <v>902</v>
      </c>
      <c r="C2618">
        <v>12451.65</v>
      </c>
      <c r="D2618">
        <v>3000</v>
      </c>
      <c r="E2618">
        <v>0</v>
      </c>
      <c r="F2618">
        <v>98500</v>
      </c>
    </row>
    <row r="2620" spans="1:15" x14ac:dyDescent="0.35">
      <c r="A2620" t="s">
        <v>1200</v>
      </c>
    </row>
    <row r="2621" spans="1:15" x14ac:dyDescent="0.35">
      <c r="A2621" t="s">
        <v>14</v>
      </c>
      <c r="B2621" t="s">
        <v>15</v>
      </c>
      <c r="C2621" t="s">
        <v>2</v>
      </c>
      <c r="D2621" t="s">
        <v>1201</v>
      </c>
      <c r="E2621" t="s">
        <v>49</v>
      </c>
      <c r="F2621" t="s">
        <v>1202</v>
      </c>
      <c r="G2621" t="s">
        <v>1203</v>
      </c>
      <c r="H2621" t="s">
        <v>1204</v>
      </c>
      <c r="I2621" t="s">
        <v>50</v>
      </c>
      <c r="J2621" t="s">
        <v>1205</v>
      </c>
      <c r="K2621" t="s">
        <v>1206</v>
      </c>
      <c r="L2621" t="s">
        <v>609</v>
      </c>
      <c r="M2621" t="s">
        <v>1207</v>
      </c>
      <c r="N2621" t="s">
        <v>1208</v>
      </c>
      <c r="O2621" t="s">
        <v>1209</v>
      </c>
    </row>
    <row r="2622" spans="1:15" x14ac:dyDescent="0.35">
      <c r="A2622" t="s">
        <v>3</v>
      </c>
      <c r="B2622" t="s">
        <v>52</v>
      </c>
      <c r="C2622">
        <v>31</v>
      </c>
      <c r="D2622" t="s">
        <v>87</v>
      </c>
      <c r="E2622" t="s">
        <v>122</v>
      </c>
      <c r="F2622" t="s">
        <v>161</v>
      </c>
      <c r="G2622" t="s">
        <v>513</v>
      </c>
      <c r="H2622" t="s">
        <v>218</v>
      </c>
      <c r="I2622" t="s">
        <v>467</v>
      </c>
      <c r="J2622" t="s">
        <v>56</v>
      </c>
      <c r="K2622" t="s">
        <v>55</v>
      </c>
      <c r="L2622" t="s">
        <v>76</v>
      </c>
      <c r="M2622" t="s">
        <v>76</v>
      </c>
      <c r="N2622" t="s">
        <v>76</v>
      </c>
      <c r="O2622" t="s">
        <v>76</v>
      </c>
    </row>
    <row r="2623" spans="1:15" x14ac:dyDescent="0.35">
      <c r="A2623" t="s">
        <v>3</v>
      </c>
      <c r="B2623" t="s">
        <v>83</v>
      </c>
      <c r="C2623">
        <v>120</v>
      </c>
      <c r="D2623" t="s">
        <v>168</v>
      </c>
      <c r="E2623" t="s">
        <v>72</v>
      </c>
      <c r="F2623" t="s">
        <v>221</v>
      </c>
      <c r="G2623" t="s">
        <v>195</v>
      </c>
      <c r="H2623" t="s">
        <v>131</v>
      </c>
      <c r="I2623" t="s">
        <v>348</v>
      </c>
      <c r="J2623" t="s">
        <v>240</v>
      </c>
      <c r="K2623" t="s">
        <v>81</v>
      </c>
      <c r="L2623" t="s">
        <v>77</v>
      </c>
      <c r="M2623" t="s">
        <v>68</v>
      </c>
      <c r="N2623" t="s">
        <v>209</v>
      </c>
      <c r="O2623" t="s">
        <v>76</v>
      </c>
    </row>
    <row r="2624" spans="1:15" x14ac:dyDescent="0.35">
      <c r="A2624" t="s">
        <v>3</v>
      </c>
      <c r="B2624" t="s">
        <v>50</v>
      </c>
      <c r="C2624">
        <v>22</v>
      </c>
      <c r="D2624" t="s">
        <v>376</v>
      </c>
      <c r="E2624" t="s">
        <v>53</v>
      </c>
      <c r="F2624" t="s">
        <v>76</v>
      </c>
      <c r="G2624" t="s">
        <v>115</v>
      </c>
      <c r="H2624" t="s">
        <v>146</v>
      </c>
      <c r="I2624" t="s">
        <v>313</v>
      </c>
      <c r="J2624" t="s">
        <v>163</v>
      </c>
      <c r="K2624" t="s">
        <v>76</v>
      </c>
      <c r="L2624" t="s">
        <v>104</v>
      </c>
      <c r="M2624" t="s">
        <v>104</v>
      </c>
      <c r="N2624" t="s">
        <v>278</v>
      </c>
      <c r="O2624" t="s">
        <v>76</v>
      </c>
    </row>
    <row r="2625" spans="1:15" x14ac:dyDescent="0.35">
      <c r="A2625" t="s">
        <v>4</v>
      </c>
      <c r="B2625" t="s">
        <v>52</v>
      </c>
      <c r="C2625">
        <v>48</v>
      </c>
      <c r="D2625" t="s">
        <v>199</v>
      </c>
      <c r="E2625" t="s">
        <v>76</v>
      </c>
      <c r="F2625" t="s">
        <v>76</v>
      </c>
      <c r="G2625" t="s">
        <v>492</v>
      </c>
      <c r="H2625" t="s">
        <v>194</v>
      </c>
      <c r="I2625" t="s">
        <v>430</v>
      </c>
      <c r="J2625" t="s">
        <v>126</v>
      </c>
      <c r="K2625" t="s">
        <v>76</v>
      </c>
      <c r="L2625" t="s">
        <v>71</v>
      </c>
      <c r="M2625" t="s">
        <v>76</v>
      </c>
      <c r="N2625" t="s">
        <v>278</v>
      </c>
      <c r="O2625" t="s">
        <v>76</v>
      </c>
    </row>
    <row r="2626" spans="1:15" x14ac:dyDescent="0.35">
      <c r="A2626" t="s">
        <v>4</v>
      </c>
      <c r="B2626" t="s">
        <v>83</v>
      </c>
      <c r="C2626">
        <v>103</v>
      </c>
      <c r="D2626" t="s">
        <v>214</v>
      </c>
      <c r="E2626" t="s">
        <v>76</v>
      </c>
      <c r="F2626" t="s">
        <v>79</v>
      </c>
      <c r="G2626" t="s">
        <v>204</v>
      </c>
      <c r="H2626" t="s">
        <v>494</v>
      </c>
      <c r="I2626" t="s">
        <v>69</v>
      </c>
      <c r="J2626" t="s">
        <v>249</v>
      </c>
      <c r="K2626" t="s">
        <v>249</v>
      </c>
      <c r="L2626" t="s">
        <v>76</v>
      </c>
      <c r="M2626" t="s">
        <v>314</v>
      </c>
      <c r="N2626" t="s">
        <v>188</v>
      </c>
      <c r="O2626" t="s">
        <v>76</v>
      </c>
    </row>
    <row r="2627" spans="1:15" x14ac:dyDescent="0.35">
      <c r="A2627" t="s">
        <v>4</v>
      </c>
      <c r="B2627" t="s">
        <v>50</v>
      </c>
      <c r="C2627">
        <v>24</v>
      </c>
      <c r="D2627" t="s">
        <v>204</v>
      </c>
      <c r="E2627" t="s">
        <v>76</v>
      </c>
      <c r="F2627" t="s">
        <v>76</v>
      </c>
      <c r="G2627" t="s">
        <v>1210</v>
      </c>
      <c r="H2627" t="s">
        <v>68</v>
      </c>
      <c r="I2627" t="s">
        <v>244</v>
      </c>
      <c r="J2627" t="s">
        <v>177</v>
      </c>
      <c r="K2627" t="s">
        <v>76</v>
      </c>
      <c r="L2627" t="s">
        <v>76</v>
      </c>
      <c r="M2627" t="s">
        <v>194</v>
      </c>
      <c r="N2627" t="s">
        <v>94</v>
      </c>
      <c r="O2627" t="s">
        <v>76</v>
      </c>
    </row>
    <row r="2628" spans="1:15" x14ac:dyDescent="0.35">
      <c r="A2628" t="s">
        <v>5</v>
      </c>
      <c r="B2628" t="s">
        <v>52</v>
      </c>
      <c r="C2628">
        <v>73</v>
      </c>
      <c r="D2628" t="s">
        <v>136</v>
      </c>
      <c r="E2628" t="s">
        <v>76</v>
      </c>
      <c r="F2628" t="s">
        <v>73</v>
      </c>
      <c r="G2628" t="s">
        <v>112</v>
      </c>
      <c r="H2628" t="s">
        <v>161</v>
      </c>
      <c r="I2628" t="s">
        <v>655</v>
      </c>
      <c r="J2628" t="s">
        <v>75</v>
      </c>
      <c r="K2628" t="s">
        <v>76</v>
      </c>
      <c r="L2628" t="s">
        <v>93</v>
      </c>
      <c r="M2628" t="s">
        <v>68</v>
      </c>
      <c r="N2628" t="s">
        <v>146</v>
      </c>
      <c r="O2628" t="s">
        <v>76</v>
      </c>
    </row>
    <row r="2629" spans="1:15" x14ac:dyDescent="0.35">
      <c r="A2629" t="s">
        <v>5</v>
      </c>
      <c r="B2629" t="s">
        <v>83</v>
      </c>
      <c r="C2629">
        <v>226</v>
      </c>
      <c r="D2629" t="s">
        <v>131</v>
      </c>
      <c r="E2629" t="s">
        <v>260</v>
      </c>
      <c r="F2629" t="s">
        <v>198</v>
      </c>
      <c r="G2629" t="s">
        <v>173</v>
      </c>
      <c r="H2629" t="s">
        <v>342</v>
      </c>
      <c r="I2629" t="s">
        <v>451</v>
      </c>
      <c r="J2629" t="s">
        <v>138</v>
      </c>
      <c r="K2629" t="s">
        <v>150</v>
      </c>
      <c r="L2629" t="s">
        <v>78</v>
      </c>
      <c r="M2629" t="s">
        <v>168</v>
      </c>
      <c r="N2629" t="s">
        <v>185</v>
      </c>
      <c r="O2629" t="s">
        <v>76</v>
      </c>
    </row>
    <row r="2630" spans="1:15" x14ac:dyDescent="0.35">
      <c r="A2630" t="s">
        <v>5</v>
      </c>
      <c r="B2630" t="s">
        <v>50</v>
      </c>
      <c r="C2630">
        <v>38</v>
      </c>
      <c r="D2630" t="s">
        <v>340</v>
      </c>
      <c r="E2630" t="s">
        <v>72</v>
      </c>
      <c r="F2630" t="s">
        <v>217</v>
      </c>
      <c r="G2630" t="s">
        <v>240</v>
      </c>
      <c r="H2630" t="s">
        <v>132</v>
      </c>
      <c r="I2630" t="s">
        <v>151</v>
      </c>
      <c r="J2630" t="s">
        <v>133</v>
      </c>
      <c r="K2630" t="s">
        <v>106</v>
      </c>
      <c r="L2630" t="s">
        <v>76</v>
      </c>
      <c r="M2630" t="s">
        <v>138</v>
      </c>
      <c r="N2630" t="s">
        <v>379</v>
      </c>
      <c r="O2630" t="s">
        <v>76</v>
      </c>
    </row>
    <row r="2631" spans="1:15" x14ac:dyDescent="0.35">
      <c r="A2631" t="s">
        <v>6</v>
      </c>
      <c r="B2631" t="s">
        <v>52</v>
      </c>
      <c r="C2631">
        <v>71</v>
      </c>
      <c r="D2631" t="s">
        <v>455</v>
      </c>
      <c r="E2631" t="s">
        <v>762</v>
      </c>
      <c r="F2631" t="s">
        <v>79</v>
      </c>
      <c r="G2631" t="s">
        <v>129</v>
      </c>
      <c r="H2631" t="s">
        <v>103</v>
      </c>
      <c r="I2631" t="s">
        <v>225</v>
      </c>
      <c r="J2631" t="s">
        <v>76</v>
      </c>
      <c r="K2631" t="s">
        <v>73</v>
      </c>
      <c r="L2631" t="s">
        <v>122</v>
      </c>
      <c r="M2631" t="s">
        <v>76</v>
      </c>
      <c r="N2631" t="s">
        <v>161</v>
      </c>
      <c r="O2631" t="s">
        <v>76</v>
      </c>
    </row>
    <row r="2632" spans="1:15" x14ac:dyDescent="0.35">
      <c r="A2632" t="s">
        <v>6</v>
      </c>
      <c r="B2632" t="s">
        <v>83</v>
      </c>
      <c r="C2632">
        <v>274</v>
      </c>
      <c r="D2632" t="s">
        <v>132</v>
      </c>
      <c r="E2632" t="s">
        <v>475</v>
      </c>
      <c r="F2632" t="s">
        <v>107</v>
      </c>
      <c r="G2632" t="s">
        <v>121</v>
      </c>
      <c r="H2632" t="s">
        <v>56</v>
      </c>
      <c r="I2632" t="s">
        <v>428</v>
      </c>
      <c r="J2632" t="s">
        <v>73</v>
      </c>
      <c r="K2632" t="s">
        <v>186</v>
      </c>
      <c r="L2632" t="s">
        <v>81</v>
      </c>
      <c r="M2632" t="s">
        <v>186</v>
      </c>
      <c r="N2632" t="s">
        <v>231</v>
      </c>
      <c r="O2632" t="s">
        <v>76</v>
      </c>
    </row>
    <row r="2633" spans="1:15" x14ac:dyDescent="0.35">
      <c r="A2633" t="s">
        <v>6</v>
      </c>
      <c r="B2633" t="s">
        <v>50</v>
      </c>
      <c r="C2633">
        <v>47</v>
      </c>
      <c r="D2633" t="s">
        <v>326</v>
      </c>
      <c r="E2633" t="s">
        <v>167</v>
      </c>
      <c r="F2633" t="s">
        <v>76</v>
      </c>
      <c r="G2633" t="s">
        <v>105</v>
      </c>
      <c r="H2633" t="s">
        <v>79</v>
      </c>
      <c r="I2633" t="s">
        <v>210</v>
      </c>
      <c r="J2633" t="s">
        <v>88</v>
      </c>
      <c r="K2633" t="s">
        <v>76</v>
      </c>
      <c r="L2633" t="s">
        <v>86</v>
      </c>
      <c r="M2633" t="s">
        <v>76</v>
      </c>
      <c r="N2633" t="s">
        <v>204</v>
      </c>
      <c r="O2633" t="s">
        <v>76</v>
      </c>
    </row>
    <row r="2634" spans="1:15" x14ac:dyDescent="0.35">
      <c r="A2634" t="s">
        <v>7</v>
      </c>
      <c r="B2634" t="s">
        <v>52</v>
      </c>
      <c r="C2634">
        <v>97</v>
      </c>
      <c r="D2634" t="s">
        <v>294</v>
      </c>
      <c r="E2634" t="s">
        <v>227</v>
      </c>
      <c r="F2634" t="s">
        <v>198</v>
      </c>
      <c r="G2634" t="s">
        <v>9</v>
      </c>
      <c r="H2634" t="s">
        <v>176</v>
      </c>
      <c r="I2634" t="s">
        <v>458</v>
      </c>
      <c r="J2634" t="s">
        <v>198</v>
      </c>
      <c r="K2634" t="s">
        <v>78</v>
      </c>
      <c r="L2634" t="s">
        <v>76</v>
      </c>
      <c r="M2634" t="s">
        <v>76</v>
      </c>
      <c r="N2634" t="s">
        <v>435</v>
      </c>
      <c r="O2634" t="s">
        <v>94</v>
      </c>
    </row>
    <row r="2635" spans="1:15" x14ac:dyDescent="0.35">
      <c r="A2635" t="s">
        <v>7</v>
      </c>
      <c r="B2635" t="s">
        <v>83</v>
      </c>
      <c r="C2635">
        <v>281</v>
      </c>
      <c r="D2635" t="s">
        <v>53</v>
      </c>
      <c r="E2635" t="s">
        <v>493</v>
      </c>
      <c r="F2635" t="s">
        <v>86</v>
      </c>
      <c r="G2635" t="s">
        <v>309</v>
      </c>
      <c r="H2635" t="s">
        <v>204</v>
      </c>
      <c r="I2635" t="s">
        <v>544</v>
      </c>
      <c r="J2635" t="s">
        <v>244</v>
      </c>
      <c r="K2635" t="s">
        <v>80</v>
      </c>
      <c r="L2635" t="s">
        <v>73</v>
      </c>
      <c r="M2635" t="s">
        <v>78</v>
      </c>
      <c r="N2635" t="s">
        <v>355</v>
      </c>
      <c r="O2635" t="s">
        <v>76</v>
      </c>
    </row>
    <row r="2636" spans="1:15" x14ac:dyDescent="0.35">
      <c r="A2636" t="s">
        <v>7</v>
      </c>
      <c r="B2636" t="s">
        <v>50</v>
      </c>
      <c r="C2636">
        <v>42</v>
      </c>
      <c r="D2636" t="s">
        <v>132</v>
      </c>
      <c r="E2636" t="s">
        <v>99</v>
      </c>
      <c r="F2636" t="s">
        <v>130</v>
      </c>
      <c r="G2636" t="s">
        <v>280</v>
      </c>
      <c r="H2636" t="s">
        <v>293</v>
      </c>
      <c r="I2636" t="s">
        <v>519</v>
      </c>
      <c r="J2636" t="s">
        <v>345</v>
      </c>
      <c r="K2636" t="s">
        <v>133</v>
      </c>
      <c r="L2636" t="s">
        <v>72</v>
      </c>
      <c r="M2636" t="s">
        <v>56</v>
      </c>
      <c r="N2636" t="s">
        <v>364</v>
      </c>
      <c r="O2636" t="s">
        <v>76</v>
      </c>
    </row>
    <row r="2637" spans="1:15" x14ac:dyDescent="0.35">
      <c r="A2637" t="s">
        <v>241</v>
      </c>
      <c r="B2637" t="s">
        <v>52</v>
      </c>
      <c r="C2637">
        <v>320</v>
      </c>
      <c r="D2637" t="s">
        <v>345</v>
      </c>
      <c r="E2637" t="s">
        <v>148</v>
      </c>
      <c r="F2637" t="s">
        <v>80</v>
      </c>
      <c r="G2637" t="s">
        <v>64</v>
      </c>
      <c r="H2637" t="s">
        <v>211</v>
      </c>
      <c r="I2637" t="s">
        <v>498</v>
      </c>
      <c r="J2637" t="s">
        <v>130</v>
      </c>
      <c r="K2637" t="s">
        <v>71</v>
      </c>
      <c r="L2637" t="s">
        <v>94</v>
      </c>
      <c r="M2637" t="s">
        <v>107</v>
      </c>
      <c r="N2637" t="s">
        <v>255</v>
      </c>
      <c r="O2637" t="s">
        <v>77</v>
      </c>
    </row>
    <row r="2638" spans="1:15" x14ac:dyDescent="0.35">
      <c r="A2638" t="s">
        <v>241</v>
      </c>
      <c r="B2638" t="s">
        <v>83</v>
      </c>
      <c r="C2638">
        <v>1004</v>
      </c>
      <c r="D2638" t="s">
        <v>293</v>
      </c>
      <c r="E2638" t="s">
        <v>238</v>
      </c>
      <c r="F2638" t="s">
        <v>151</v>
      </c>
      <c r="G2638" t="s">
        <v>309</v>
      </c>
      <c r="H2638" t="s">
        <v>134</v>
      </c>
      <c r="I2638" t="s">
        <v>581</v>
      </c>
      <c r="J2638" t="s">
        <v>86</v>
      </c>
      <c r="K2638" t="s">
        <v>80</v>
      </c>
      <c r="L2638" t="s">
        <v>71</v>
      </c>
      <c r="M2638" t="s">
        <v>179</v>
      </c>
      <c r="N2638" t="s">
        <v>239</v>
      </c>
      <c r="O2638" t="s">
        <v>76</v>
      </c>
    </row>
    <row r="2639" spans="1:15" x14ac:dyDescent="0.35">
      <c r="A2639" t="s">
        <v>241</v>
      </c>
      <c r="B2639" t="s">
        <v>50</v>
      </c>
      <c r="C2639">
        <v>173</v>
      </c>
      <c r="D2639" t="s">
        <v>334</v>
      </c>
      <c r="E2639" t="s">
        <v>263</v>
      </c>
      <c r="F2639" t="s">
        <v>100</v>
      </c>
      <c r="G2639" t="s">
        <v>174</v>
      </c>
      <c r="H2639" t="s">
        <v>161</v>
      </c>
      <c r="I2639" t="s">
        <v>269</v>
      </c>
      <c r="J2639" t="s">
        <v>249</v>
      </c>
      <c r="K2639" t="s">
        <v>150</v>
      </c>
      <c r="L2639" t="s">
        <v>63</v>
      </c>
      <c r="M2639" t="s">
        <v>173</v>
      </c>
      <c r="N2639" t="s">
        <v>299</v>
      </c>
      <c r="O2639" t="s">
        <v>76</v>
      </c>
    </row>
    <row r="2641" spans="1:15" x14ac:dyDescent="0.35">
      <c r="A2641" t="s">
        <v>1211</v>
      </c>
    </row>
    <row r="2642" spans="1:15" x14ac:dyDescent="0.35">
      <c r="A2642" t="s">
        <v>14</v>
      </c>
      <c r="B2642" t="s">
        <v>266</v>
      </c>
      <c r="C2642" t="s">
        <v>2</v>
      </c>
      <c r="D2642" t="s">
        <v>1201</v>
      </c>
      <c r="E2642" t="s">
        <v>49</v>
      </c>
      <c r="F2642" t="s">
        <v>609</v>
      </c>
      <c r="G2642" t="s">
        <v>1202</v>
      </c>
      <c r="H2642" t="s">
        <v>1203</v>
      </c>
      <c r="I2642" t="s">
        <v>1204</v>
      </c>
      <c r="J2642" t="s">
        <v>1207</v>
      </c>
      <c r="K2642" t="s">
        <v>50</v>
      </c>
      <c r="L2642" t="s">
        <v>1205</v>
      </c>
      <c r="M2642" t="s">
        <v>1206</v>
      </c>
      <c r="N2642" t="s">
        <v>1208</v>
      </c>
      <c r="O2642" t="s">
        <v>1209</v>
      </c>
    </row>
    <row r="2643" spans="1:15" x14ac:dyDescent="0.35">
      <c r="A2643" t="s">
        <v>3</v>
      </c>
      <c r="B2643" t="s">
        <v>267</v>
      </c>
      <c r="C2643">
        <v>39</v>
      </c>
      <c r="D2643" t="s">
        <v>229</v>
      </c>
      <c r="E2643" t="s">
        <v>97</v>
      </c>
      <c r="F2643" t="s">
        <v>81</v>
      </c>
      <c r="G2643" t="s">
        <v>57</v>
      </c>
      <c r="H2643" t="s">
        <v>545</v>
      </c>
      <c r="I2643" t="s">
        <v>242</v>
      </c>
      <c r="J2643" t="s">
        <v>57</v>
      </c>
      <c r="K2643" t="s">
        <v>145</v>
      </c>
      <c r="L2643" t="s">
        <v>165</v>
      </c>
      <c r="M2643" t="s">
        <v>137</v>
      </c>
      <c r="N2643" t="s">
        <v>76</v>
      </c>
      <c r="O2643" t="s">
        <v>76</v>
      </c>
    </row>
    <row r="2644" spans="1:15" x14ac:dyDescent="0.35">
      <c r="A2644" t="s">
        <v>3</v>
      </c>
      <c r="B2644" t="s">
        <v>279</v>
      </c>
      <c r="C2644">
        <v>122</v>
      </c>
      <c r="D2644" t="s">
        <v>126</v>
      </c>
      <c r="E2644" t="s">
        <v>93</v>
      </c>
      <c r="F2644" t="s">
        <v>68</v>
      </c>
      <c r="G2644" t="s">
        <v>72</v>
      </c>
      <c r="H2644" t="s">
        <v>90</v>
      </c>
      <c r="I2644" t="s">
        <v>117</v>
      </c>
      <c r="J2644" t="s">
        <v>76</v>
      </c>
      <c r="K2644" t="s">
        <v>381</v>
      </c>
      <c r="L2644" t="s">
        <v>175</v>
      </c>
      <c r="M2644" t="s">
        <v>77</v>
      </c>
      <c r="N2644" t="s">
        <v>202</v>
      </c>
      <c r="O2644" t="s">
        <v>76</v>
      </c>
    </row>
    <row r="2645" spans="1:15" x14ac:dyDescent="0.35">
      <c r="A2645" t="s">
        <v>3</v>
      </c>
      <c r="B2645" t="s">
        <v>285</v>
      </c>
      <c r="C2645">
        <v>12</v>
      </c>
      <c r="D2645" t="s">
        <v>76</v>
      </c>
      <c r="E2645" t="s">
        <v>76</v>
      </c>
      <c r="F2645" t="s">
        <v>76</v>
      </c>
      <c r="G2645" t="s">
        <v>271</v>
      </c>
      <c r="H2645" t="s">
        <v>11</v>
      </c>
      <c r="I2645" t="s">
        <v>139</v>
      </c>
      <c r="J2645" t="s">
        <v>76</v>
      </c>
      <c r="K2645" t="s">
        <v>700</v>
      </c>
      <c r="L2645" t="s">
        <v>76</v>
      </c>
      <c r="M2645" t="s">
        <v>76</v>
      </c>
      <c r="N2645" t="s">
        <v>76</v>
      </c>
      <c r="O2645" t="s">
        <v>76</v>
      </c>
    </row>
    <row r="2646" spans="1:15" x14ac:dyDescent="0.35">
      <c r="A2646" t="s">
        <v>4</v>
      </c>
      <c r="B2646" t="s">
        <v>267</v>
      </c>
      <c r="C2646">
        <v>20</v>
      </c>
      <c r="D2646" t="s">
        <v>274</v>
      </c>
      <c r="E2646" t="s">
        <v>76</v>
      </c>
      <c r="F2646" t="s">
        <v>76</v>
      </c>
      <c r="G2646" t="s">
        <v>76</v>
      </c>
      <c r="H2646" t="s">
        <v>68</v>
      </c>
      <c r="I2646" t="s">
        <v>94</v>
      </c>
      <c r="J2646" t="s">
        <v>425</v>
      </c>
      <c r="K2646" t="s">
        <v>168</v>
      </c>
      <c r="L2646" t="s">
        <v>195</v>
      </c>
      <c r="M2646" t="s">
        <v>76</v>
      </c>
      <c r="N2646" t="s">
        <v>116</v>
      </c>
      <c r="O2646" t="s">
        <v>76</v>
      </c>
    </row>
    <row r="2647" spans="1:15" x14ac:dyDescent="0.35">
      <c r="A2647" t="s">
        <v>4</v>
      </c>
      <c r="B2647" t="s">
        <v>279</v>
      </c>
      <c r="C2647">
        <v>134</v>
      </c>
      <c r="D2647" t="s">
        <v>347</v>
      </c>
      <c r="E2647" t="s">
        <v>76</v>
      </c>
      <c r="F2647" t="s">
        <v>73</v>
      </c>
      <c r="G2647" t="s">
        <v>106</v>
      </c>
      <c r="H2647" t="s">
        <v>657</v>
      </c>
      <c r="I2647" t="s">
        <v>280</v>
      </c>
      <c r="J2647" t="s">
        <v>76</v>
      </c>
      <c r="K2647" t="s">
        <v>299</v>
      </c>
      <c r="L2647" t="s">
        <v>260</v>
      </c>
      <c r="M2647" t="s">
        <v>88</v>
      </c>
      <c r="N2647" t="s">
        <v>84</v>
      </c>
      <c r="O2647" t="s">
        <v>76</v>
      </c>
    </row>
    <row r="2648" spans="1:15" x14ac:dyDescent="0.35">
      <c r="A2648" t="s">
        <v>4</v>
      </c>
      <c r="B2648" t="s">
        <v>285</v>
      </c>
      <c r="C2648">
        <v>21</v>
      </c>
      <c r="D2648" t="s">
        <v>194</v>
      </c>
      <c r="E2648" t="s">
        <v>76</v>
      </c>
      <c r="F2648" t="s">
        <v>76</v>
      </c>
      <c r="G2648" t="s">
        <v>76</v>
      </c>
      <c r="H2648" t="s">
        <v>219</v>
      </c>
      <c r="I2648" t="s">
        <v>400</v>
      </c>
      <c r="J2648" t="s">
        <v>76</v>
      </c>
      <c r="K2648" t="s">
        <v>74</v>
      </c>
      <c r="L2648" t="s">
        <v>76</v>
      </c>
      <c r="M2648" t="s">
        <v>76</v>
      </c>
      <c r="N2648" t="s">
        <v>134</v>
      </c>
      <c r="O2648" t="s">
        <v>76</v>
      </c>
    </row>
    <row r="2649" spans="1:15" x14ac:dyDescent="0.35">
      <c r="A2649" t="s">
        <v>5</v>
      </c>
      <c r="B2649" t="s">
        <v>267</v>
      </c>
      <c r="C2649">
        <v>14</v>
      </c>
      <c r="D2649" t="s">
        <v>333</v>
      </c>
      <c r="E2649" t="s">
        <v>76</v>
      </c>
      <c r="F2649" t="s">
        <v>75</v>
      </c>
      <c r="G2649" t="s">
        <v>76</v>
      </c>
      <c r="H2649" t="s">
        <v>76</v>
      </c>
      <c r="I2649" t="s">
        <v>524</v>
      </c>
      <c r="J2649" t="s">
        <v>181</v>
      </c>
      <c r="K2649" t="s">
        <v>91</v>
      </c>
      <c r="L2649" t="s">
        <v>76</v>
      </c>
      <c r="M2649" t="s">
        <v>76</v>
      </c>
      <c r="N2649" t="s">
        <v>79</v>
      </c>
      <c r="O2649" t="s">
        <v>76</v>
      </c>
    </row>
    <row r="2650" spans="1:15" x14ac:dyDescent="0.35">
      <c r="A2650" t="s">
        <v>5</v>
      </c>
      <c r="B2650" t="s">
        <v>279</v>
      </c>
      <c r="C2650">
        <v>235</v>
      </c>
      <c r="D2650" t="s">
        <v>242</v>
      </c>
      <c r="E2650" t="s">
        <v>108</v>
      </c>
      <c r="F2650" t="s">
        <v>138</v>
      </c>
      <c r="G2650" t="s">
        <v>133</v>
      </c>
      <c r="H2650" t="s">
        <v>221</v>
      </c>
      <c r="I2650" t="s">
        <v>221</v>
      </c>
      <c r="J2650" t="s">
        <v>161</v>
      </c>
      <c r="K2650" t="s">
        <v>629</v>
      </c>
      <c r="L2650" t="s">
        <v>63</v>
      </c>
      <c r="M2650" t="s">
        <v>150</v>
      </c>
      <c r="N2650" t="s">
        <v>61</v>
      </c>
      <c r="O2650" t="s">
        <v>76</v>
      </c>
    </row>
    <row r="2651" spans="1:15" x14ac:dyDescent="0.35">
      <c r="A2651" t="s">
        <v>5</v>
      </c>
      <c r="B2651" t="s">
        <v>285</v>
      </c>
      <c r="C2651">
        <v>88</v>
      </c>
      <c r="D2651" t="s">
        <v>253</v>
      </c>
      <c r="E2651" t="s">
        <v>199</v>
      </c>
      <c r="F2651" t="s">
        <v>105</v>
      </c>
      <c r="G2651" t="s">
        <v>186</v>
      </c>
      <c r="H2651" t="s">
        <v>65</v>
      </c>
      <c r="I2651" t="s">
        <v>118</v>
      </c>
      <c r="J2651" t="s">
        <v>101</v>
      </c>
      <c r="K2651" t="s">
        <v>309</v>
      </c>
      <c r="L2651" t="s">
        <v>78</v>
      </c>
      <c r="M2651" t="s">
        <v>107</v>
      </c>
      <c r="N2651" t="s">
        <v>277</v>
      </c>
      <c r="O2651" t="s">
        <v>76</v>
      </c>
    </row>
    <row r="2652" spans="1:15" x14ac:dyDescent="0.35">
      <c r="A2652" t="s">
        <v>6</v>
      </c>
      <c r="B2652" t="s">
        <v>267</v>
      </c>
      <c r="C2652">
        <v>34</v>
      </c>
      <c r="D2652" t="s">
        <v>186</v>
      </c>
      <c r="E2652" t="s">
        <v>746</v>
      </c>
      <c r="F2652" t="s">
        <v>225</v>
      </c>
      <c r="G2652" t="s">
        <v>76</v>
      </c>
      <c r="H2652" t="s">
        <v>97</v>
      </c>
      <c r="I2652" t="s">
        <v>161</v>
      </c>
      <c r="J2652" t="s">
        <v>180</v>
      </c>
      <c r="K2652" t="s">
        <v>202</v>
      </c>
      <c r="L2652" t="s">
        <v>76</v>
      </c>
      <c r="M2652" t="s">
        <v>76</v>
      </c>
      <c r="N2652" t="s">
        <v>314</v>
      </c>
      <c r="O2652" t="s">
        <v>76</v>
      </c>
    </row>
    <row r="2653" spans="1:15" x14ac:dyDescent="0.35">
      <c r="A2653" t="s">
        <v>6</v>
      </c>
      <c r="B2653" t="s">
        <v>279</v>
      </c>
      <c r="C2653">
        <v>318</v>
      </c>
      <c r="D2653" t="s">
        <v>515</v>
      </c>
      <c r="E2653" t="s">
        <v>273</v>
      </c>
      <c r="F2653" t="s">
        <v>105</v>
      </c>
      <c r="G2653" t="s">
        <v>73</v>
      </c>
      <c r="H2653" t="s">
        <v>355</v>
      </c>
      <c r="I2653" t="s">
        <v>211</v>
      </c>
      <c r="J2653" t="s">
        <v>78</v>
      </c>
      <c r="K2653" t="s">
        <v>253</v>
      </c>
      <c r="L2653" t="s">
        <v>73</v>
      </c>
      <c r="M2653" t="s">
        <v>63</v>
      </c>
      <c r="N2653" t="s">
        <v>177</v>
      </c>
      <c r="O2653" t="s">
        <v>76</v>
      </c>
    </row>
    <row r="2654" spans="1:15" x14ac:dyDescent="0.35">
      <c r="A2654" t="s">
        <v>6</v>
      </c>
      <c r="B2654" t="s">
        <v>285</v>
      </c>
      <c r="C2654">
        <v>40</v>
      </c>
      <c r="D2654" t="s">
        <v>364</v>
      </c>
      <c r="E2654" t="s">
        <v>587</v>
      </c>
      <c r="F2654" t="s">
        <v>77</v>
      </c>
      <c r="G2654" t="s">
        <v>76</v>
      </c>
      <c r="H2654" t="s">
        <v>231</v>
      </c>
      <c r="I2654" t="s">
        <v>75</v>
      </c>
      <c r="J2654" t="s">
        <v>76</v>
      </c>
      <c r="K2654" t="s">
        <v>364</v>
      </c>
      <c r="L2654" t="s">
        <v>137</v>
      </c>
      <c r="M2654" t="s">
        <v>106</v>
      </c>
      <c r="N2654" t="s">
        <v>352</v>
      </c>
      <c r="O2654" t="s">
        <v>76</v>
      </c>
    </row>
    <row r="2655" spans="1:15" x14ac:dyDescent="0.35">
      <c r="A2655" t="s">
        <v>7</v>
      </c>
      <c r="B2655" t="s">
        <v>267</v>
      </c>
      <c r="C2655">
        <v>21</v>
      </c>
      <c r="D2655" t="s">
        <v>109</v>
      </c>
      <c r="E2655" t="s">
        <v>429</v>
      </c>
      <c r="F2655" t="s">
        <v>71</v>
      </c>
      <c r="G2655" t="s">
        <v>177</v>
      </c>
      <c r="H2655" t="s">
        <v>117</v>
      </c>
      <c r="I2655" t="s">
        <v>191</v>
      </c>
      <c r="J2655" t="s">
        <v>130</v>
      </c>
      <c r="K2655" t="s">
        <v>193</v>
      </c>
      <c r="L2655" t="s">
        <v>211</v>
      </c>
      <c r="M2655" t="s">
        <v>133</v>
      </c>
      <c r="N2655" t="s">
        <v>216</v>
      </c>
      <c r="O2655" t="s">
        <v>76</v>
      </c>
    </row>
    <row r="2656" spans="1:15" x14ac:dyDescent="0.35">
      <c r="A2656" t="s">
        <v>7</v>
      </c>
      <c r="B2656" t="s">
        <v>279</v>
      </c>
      <c r="C2656">
        <v>371</v>
      </c>
      <c r="D2656" t="s">
        <v>225</v>
      </c>
      <c r="E2656" t="s">
        <v>143</v>
      </c>
      <c r="F2656" t="s">
        <v>73</v>
      </c>
      <c r="G2656" t="s">
        <v>130</v>
      </c>
      <c r="H2656" t="s">
        <v>367</v>
      </c>
      <c r="I2656" t="s">
        <v>176</v>
      </c>
      <c r="J2656" t="s">
        <v>150</v>
      </c>
      <c r="K2656" t="s">
        <v>169</v>
      </c>
      <c r="L2656" t="s">
        <v>70</v>
      </c>
      <c r="M2656" t="s">
        <v>71</v>
      </c>
      <c r="N2656" t="s">
        <v>307</v>
      </c>
      <c r="O2656" t="s">
        <v>73</v>
      </c>
    </row>
    <row r="2657" spans="1:15" x14ac:dyDescent="0.35">
      <c r="A2657" t="s">
        <v>7</v>
      </c>
      <c r="B2657" t="s">
        <v>285</v>
      </c>
      <c r="C2657">
        <v>28</v>
      </c>
      <c r="D2657" t="s">
        <v>318</v>
      </c>
      <c r="E2657" t="s">
        <v>103</v>
      </c>
      <c r="F2657" t="s">
        <v>94</v>
      </c>
      <c r="G2657" t="s">
        <v>122</v>
      </c>
      <c r="H2657" t="s">
        <v>180</v>
      </c>
      <c r="I2657" t="s">
        <v>231</v>
      </c>
      <c r="J2657" t="s">
        <v>121</v>
      </c>
      <c r="K2657" t="s">
        <v>426</v>
      </c>
      <c r="L2657" t="s">
        <v>257</v>
      </c>
      <c r="M2657" t="s">
        <v>226</v>
      </c>
      <c r="N2657" t="s">
        <v>121</v>
      </c>
      <c r="O2657" t="s">
        <v>76</v>
      </c>
    </row>
    <row r="2658" spans="1:15" x14ac:dyDescent="0.35">
      <c r="A2658" t="s">
        <v>241</v>
      </c>
      <c r="B2658" t="s">
        <v>267</v>
      </c>
      <c r="C2658">
        <v>128</v>
      </c>
      <c r="D2658" t="s">
        <v>69</v>
      </c>
      <c r="E2658" t="s">
        <v>219</v>
      </c>
      <c r="F2658" t="s">
        <v>104</v>
      </c>
      <c r="G2658" t="s">
        <v>133</v>
      </c>
      <c r="H2658" t="s">
        <v>299</v>
      </c>
      <c r="I2658" t="s">
        <v>8</v>
      </c>
      <c r="J2658" t="s">
        <v>146</v>
      </c>
      <c r="K2658" t="s">
        <v>207</v>
      </c>
      <c r="L2658" t="s">
        <v>99</v>
      </c>
      <c r="M2658" t="s">
        <v>186</v>
      </c>
      <c r="N2658" t="s">
        <v>57</v>
      </c>
      <c r="O2658" t="s">
        <v>76</v>
      </c>
    </row>
    <row r="2659" spans="1:15" x14ac:dyDescent="0.35">
      <c r="A2659" t="s">
        <v>241</v>
      </c>
      <c r="B2659" t="s">
        <v>279</v>
      </c>
      <c r="C2659">
        <v>1180</v>
      </c>
      <c r="D2659" t="s">
        <v>145</v>
      </c>
      <c r="E2659" t="s">
        <v>347</v>
      </c>
      <c r="F2659" t="s">
        <v>71</v>
      </c>
      <c r="G2659" t="s">
        <v>186</v>
      </c>
      <c r="H2659" t="s">
        <v>69</v>
      </c>
      <c r="I2659" t="s">
        <v>146</v>
      </c>
      <c r="J2659" t="s">
        <v>80</v>
      </c>
      <c r="K2659" t="s">
        <v>451</v>
      </c>
      <c r="L2659" t="s">
        <v>133</v>
      </c>
      <c r="M2659" t="s">
        <v>78</v>
      </c>
      <c r="N2659" t="s">
        <v>225</v>
      </c>
      <c r="O2659" t="s">
        <v>107</v>
      </c>
    </row>
    <row r="2660" spans="1:15" x14ac:dyDescent="0.35">
      <c r="A2660" t="s">
        <v>241</v>
      </c>
      <c r="B2660" t="s">
        <v>285</v>
      </c>
      <c r="C2660">
        <v>189</v>
      </c>
      <c r="D2660" t="s">
        <v>196</v>
      </c>
      <c r="E2660" t="s">
        <v>372</v>
      </c>
      <c r="F2660" t="s">
        <v>75</v>
      </c>
      <c r="G2660" t="s">
        <v>62</v>
      </c>
      <c r="H2660" t="s">
        <v>176</v>
      </c>
      <c r="I2660" t="s">
        <v>101</v>
      </c>
      <c r="J2660" t="s">
        <v>204</v>
      </c>
      <c r="K2660" t="s">
        <v>233</v>
      </c>
      <c r="L2660" t="s">
        <v>121</v>
      </c>
      <c r="M2660" t="s">
        <v>130</v>
      </c>
      <c r="N2660" t="s">
        <v>293</v>
      </c>
      <c r="O2660" t="s">
        <v>76</v>
      </c>
    </row>
    <row r="2662" spans="1:15" x14ac:dyDescent="0.35">
      <c r="A2662" t="s">
        <v>1212</v>
      </c>
    </row>
    <row r="2663" spans="1:15" x14ac:dyDescent="0.35">
      <c r="A2663" t="s">
        <v>14</v>
      </c>
      <c r="B2663" t="s">
        <v>461</v>
      </c>
      <c r="C2663" t="s">
        <v>2</v>
      </c>
      <c r="D2663" t="s">
        <v>1201</v>
      </c>
      <c r="E2663" t="s">
        <v>49</v>
      </c>
      <c r="F2663" t="s">
        <v>609</v>
      </c>
      <c r="G2663" t="s">
        <v>1202</v>
      </c>
      <c r="H2663" t="s">
        <v>1203</v>
      </c>
      <c r="I2663" t="s">
        <v>1204</v>
      </c>
      <c r="J2663" t="s">
        <v>1207</v>
      </c>
      <c r="K2663" t="s">
        <v>1208</v>
      </c>
      <c r="L2663" t="s">
        <v>50</v>
      </c>
      <c r="M2663" t="s">
        <v>1205</v>
      </c>
      <c r="N2663" t="s">
        <v>1206</v>
      </c>
      <c r="O2663" t="s">
        <v>1209</v>
      </c>
    </row>
    <row r="2664" spans="1:15" x14ac:dyDescent="0.35">
      <c r="A2664" t="s">
        <v>3</v>
      </c>
      <c r="B2664" t="s">
        <v>462</v>
      </c>
      <c r="C2664">
        <v>139</v>
      </c>
      <c r="D2664" t="s">
        <v>367</v>
      </c>
      <c r="E2664" t="s">
        <v>198</v>
      </c>
      <c r="F2664" t="s">
        <v>75</v>
      </c>
      <c r="G2664" t="s">
        <v>84</v>
      </c>
      <c r="H2664" t="s">
        <v>64</v>
      </c>
      <c r="I2664" t="s">
        <v>416</v>
      </c>
      <c r="J2664" t="s">
        <v>94</v>
      </c>
      <c r="K2664" t="s">
        <v>204</v>
      </c>
      <c r="L2664" t="s">
        <v>315</v>
      </c>
      <c r="M2664" t="s">
        <v>204</v>
      </c>
      <c r="N2664" t="s">
        <v>105</v>
      </c>
      <c r="O2664" t="s">
        <v>76</v>
      </c>
    </row>
    <row r="2665" spans="1:15" x14ac:dyDescent="0.35">
      <c r="A2665" t="s">
        <v>3</v>
      </c>
      <c r="B2665" t="s">
        <v>464</v>
      </c>
      <c r="C2665">
        <v>34</v>
      </c>
      <c r="D2665" t="s">
        <v>208</v>
      </c>
      <c r="E2665" t="s">
        <v>55</v>
      </c>
      <c r="F2665" t="s">
        <v>76</v>
      </c>
      <c r="G2665" t="s">
        <v>179</v>
      </c>
      <c r="H2665" t="s">
        <v>362</v>
      </c>
      <c r="I2665" t="s">
        <v>269</v>
      </c>
      <c r="J2665" t="s">
        <v>76</v>
      </c>
      <c r="K2665" t="s">
        <v>320</v>
      </c>
      <c r="L2665" t="s">
        <v>145</v>
      </c>
      <c r="M2665" t="s">
        <v>76</v>
      </c>
      <c r="N2665" t="s">
        <v>80</v>
      </c>
      <c r="O2665" t="s">
        <v>76</v>
      </c>
    </row>
    <row r="2666" spans="1:15" x14ac:dyDescent="0.35">
      <c r="A2666" t="s">
        <v>4</v>
      </c>
      <c r="B2666" t="s">
        <v>462</v>
      </c>
      <c r="C2666">
        <v>114</v>
      </c>
      <c r="D2666" t="s">
        <v>165</v>
      </c>
      <c r="E2666" t="s">
        <v>76</v>
      </c>
      <c r="F2666" t="s">
        <v>73</v>
      </c>
      <c r="G2666" t="s">
        <v>106</v>
      </c>
      <c r="H2666" t="s">
        <v>459</v>
      </c>
      <c r="I2666" t="s">
        <v>386</v>
      </c>
      <c r="J2666" t="s">
        <v>221</v>
      </c>
      <c r="K2666" t="s">
        <v>65</v>
      </c>
      <c r="L2666" t="s">
        <v>166</v>
      </c>
      <c r="M2666" t="s">
        <v>442</v>
      </c>
      <c r="N2666" t="s">
        <v>194</v>
      </c>
      <c r="O2666" t="s">
        <v>76</v>
      </c>
    </row>
    <row r="2667" spans="1:15" x14ac:dyDescent="0.35">
      <c r="A2667" t="s">
        <v>4</v>
      </c>
      <c r="B2667" t="s">
        <v>464</v>
      </c>
      <c r="C2667">
        <v>61</v>
      </c>
      <c r="D2667" t="s">
        <v>323</v>
      </c>
      <c r="E2667" t="s">
        <v>76</v>
      </c>
      <c r="F2667" t="s">
        <v>76</v>
      </c>
      <c r="G2667" t="s">
        <v>76</v>
      </c>
      <c r="H2667" t="s">
        <v>321</v>
      </c>
      <c r="I2667" t="s">
        <v>132</v>
      </c>
      <c r="J2667" t="s">
        <v>76</v>
      </c>
      <c r="K2667" t="s">
        <v>320</v>
      </c>
      <c r="L2667" t="s">
        <v>76</v>
      </c>
      <c r="M2667" t="s">
        <v>320</v>
      </c>
      <c r="N2667" t="s">
        <v>76</v>
      </c>
      <c r="O2667" t="s">
        <v>76</v>
      </c>
    </row>
    <row r="2668" spans="1:15" x14ac:dyDescent="0.35">
      <c r="A2668" t="s">
        <v>5</v>
      </c>
      <c r="B2668" t="s">
        <v>462</v>
      </c>
      <c r="C2668">
        <v>229</v>
      </c>
      <c r="D2668" t="s">
        <v>152</v>
      </c>
      <c r="E2668" t="s">
        <v>217</v>
      </c>
      <c r="F2668" t="s">
        <v>94</v>
      </c>
      <c r="G2668" t="s">
        <v>96</v>
      </c>
      <c r="H2668" t="s">
        <v>244</v>
      </c>
      <c r="I2668" t="s">
        <v>168</v>
      </c>
      <c r="J2668" t="s">
        <v>193</v>
      </c>
      <c r="K2668" t="s">
        <v>207</v>
      </c>
      <c r="L2668" t="s">
        <v>393</v>
      </c>
      <c r="M2668" t="s">
        <v>81</v>
      </c>
      <c r="N2668" t="s">
        <v>75</v>
      </c>
      <c r="O2668" t="s">
        <v>76</v>
      </c>
    </row>
    <row r="2669" spans="1:15" x14ac:dyDescent="0.35">
      <c r="A2669" t="s">
        <v>5</v>
      </c>
      <c r="B2669" t="s">
        <v>464</v>
      </c>
      <c r="C2669">
        <v>108</v>
      </c>
      <c r="D2669" t="s">
        <v>184</v>
      </c>
      <c r="E2669" t="s">
        <v>194</v>
      </c>
      <c r="F2669" t="s">
        <v>63</v>
      </c>
      <c r="G2669" t="s">
        <v>76</v>
      </c>
      <c r="H2669" t="s">
        <v>180</v>
      </c>
      <c r="I2669" t="s">
        <v>260</v>
      </c>
      <c r="J2669" t="s">
        <v>94</v>
      </c>
      <c r="K2669" t="s">
        <v>65</v>
      </c>
      <c r="L2669" t="s">
        <v>327</v>
      </c>
      <c r="M2669" t="s">
        <v>81</v>
      </c>
      <c r="N2669" t="s">
        <v>76</v>
      </c>
      <c r="O2669" t="s">
        <v>76</v>
      </c>
    </row>
    <row r="2670" spans="1:15" x14ac:dyDescent="0.35">
      <c r="A2670" t="s">
        <v>6</v>
      </c>
      <c r="B2670" t="s">
        <v>462</v>
      </c>
      <c r="C2670">
        <v>284</v>
      </c>
      <c r="D2670" t="s">
        <v>293</v>
      </c>
      <c r="E2670" t="s">
        <v>456</v>
      </c>
      <c r="F2670" t="s">
        <v>151</v>
      </c>
      <c r="G2670" t="s">
        <v>73</v>
      </c>
      <c r="H2670" t="s">
        <v>180</v>
      </c>
      <c r="I2670" t="s">
        <v>264</v>
      </c>
      <c r="J2670" t="s">
        <v>100</v>
      </c>
      <c r="K2670" t="s">
        <v>58</v>
      </c>
      <c r="L2670" t="s">
        <v>254</v>
      </c>
      <c r="M2670" t="s">
        <v>78</v>
      </c>
      <c r="N2670" t="s">
        <v>100</v>
      </c>
      <c r="O2670" t="s">
        <v>76</v>
      </c>
    </row>
    <row r="2671" spans="1:15" x14ac:dyDescent="0.35">
      <c r="A2671" t="s">
        <v>6</v>
      </c>
      <c r="B2671" t="s">
        <v>464</v>
      </c>
      <c r="C2671">
        <v>108</v>
      </c>
      <c r="D2671" t="s">
        <v>290</v>
      </c>
      <c r="E2671" t="s">
        <v>325</v>
      </c>
      <c r="F2671" t="s">
        <v>76</v>
      </c>
      <c r="G2671" t="s">
        <v>76</v>
      </c>
      <c r="H2671" t="s">
        <v>116</v>
      </c>
      <c r="I2671" t="s">
        <v>149</v>
      </c>
      <c r="J2671" t="s">
        <v>76</v>
      </c>
      <c r="K2671" t="s">
        <v>204</v>
      </c>
      <c r="L2671" t="s">
        <v>258</v>
      </c>
      <c r="M2671" t="s">
        <v>76</v>
      </c>
      <c r="N2671" t="s">
        <v>76</v>
      </c>
      <c r="O2671" t="s">
        <v>76</v>
      </c>
    </row>
    <row r="2672" spans="1:15" x14ac:dyDescent="0.35">
      <c r="A2672" t="s">
        <v>7</v>
      </c>
      <c r="B2672" t="s">
        <v>462</v>
      </c>
      <c r="C2672">
        <v>248</v>
      </c>
      <c r="D2672" t="s">
        <v>114</v>
      </c>
      <c r="E2672" t="s">
        <v>227</v>
      </c>
      <c r="F2672" t="s">
        <v>77</v>
      </c>
      <c r="G2672" t="s">
        <v>175</v>
      </c>
      <c r="H2672" t="s">
        <v>209</v>
      </c>
      <c r="I2672" t="s">
        <v>255</v>
      </c>
      <c r="J2672" t="s">
        <v>138</v>
      </c>
      <c r="K2672" t="s">
        <v>260</v>
      </c>
      <c r="L2672" t="s">
        <v>577</v>
      </c>
      <c r="M2672" t="s">
        <v>56</v>
      </c>
      <c r="N2672" t="s">
        <v>130</v>
      </c>
      <c r="O2672" t="s">
        <v>76</v>
      </c>
    </row>
    <row r="2673" spans="1:15" x14ac:dyDescent="0.35">
      <c r="A2673" t="s">
        <v>7</v>
      </c>
      <c r="B2673" t="s">
        <v>464</v>
      </c>
      <c r="C2673">
        <v>171</v>
      </c>
      <c r="D2673" t="s">
        <v>218</v>
      </c>
      <c r="E2673" t="s">
        <v>392</v>
      </c>
      <c r="F2673" t="s">
        <v>107</v>
      </c>
      <c r="G2673" t="s">
        <v>94</v>
      </c>
      <c r="H2673" t="s">
        <v>282</v>
      </c>
      <c r="I2673" t="s">
        <v>216</v>
      </c>
      <c r="J2673" t="s">
        <v>81</v>
      </c>
      <c r="K2673" t="s">
        <v>209</v>
      </c>
      <c r="L2673" t="s">
        <v>251</v>
      </c>
      <c r="M2673" t="s">
        <v>142</v>
      </c>
      <c r="N2673" t="s">
        <v>73</v>
      </c>
      <c r="O2673" t="s">
        <v>79</v>
      </c>
    </row>
    <row r="2674" spans="1:15" x14ac:dyDescent="0.35">
      <c r="A2674" t="s">
        <v>7</v>
      </c>
      <c r="B2674" t="s">
        <v>468</v>
      </c>
      <c r="C2674">
        <v>1</v>
      </c>
      <c r="D2674" t="s">
        <v>76</v>
      </c>
      <c r="E2674" t="s">
        <v>76</v>
      </c>
      <c r="F2674" t="s">
        <v>76</v>
      </c>
      <c r="G2674" t="s">
        <v>76</v>
      </c>
      <c r="H2674" t="s">
        <v>76</v>
      </c>
      <c r="I2674" t="s">
        <v>76</v>
      </c>
      <c r="J2674" t="s">
        <v>76</v>
      </c>
      <c r="K2674" t="s">
        <v>76</v>
      </c>
      <c r="L2674" t="s">
        <v>395</v>
      </c>
      <c r="M2674" t="s">
        <v>76</v>
      </c>
      <c r="N2674" t="s">
        <v>76</v>
      </c>
      <c r="O2674" t="s">
        <v>76</v>
      </c>
    </row>
    <row r="2675" spans="1:15" x14ac:dyDescent="0.35">
      <c r="A2675" t="s">
        <v>241</v>
      </c>
      <c r="B2675" t="s">
        <v>462</v>
      </c>
      <c r="C2675">
        <v>1014</v>
      </c>
      <c r="D2675" t="s">
        <v>202</v>
      </c>
      <c r="E2675" t="s">
        <v>430</v>
      </c>
      <c r="F2675" t="s">
        <v>78</v>
      </c>
      <c r="G2675" t="s">
        <v>108</v>
      </c>
      <c r="H2675" t="s">
        <v>367</v>
      </c>
      <c r="I2675" t="s">
        <v>226</v>
      </c>
      <c r="J2675" t="s">
        <v>57</v>
      </c>
      <c r="K2675" t="s">
        <v>278</v>
      </c>
      <c r="L2675" t="s">
        <v>503</v>
      </c>
      <c r="M2675" t="s">
        <v>244</v>
      </c>
      <c r="N2675" t="s">
        <v>55</v>
      </c>
      <c r="O2675" t="s">
        <v>76</v>
      </c>
    </row>
    <row r="2676" spans="1:15" x14ac:dyDescent="0.35">
      <c r="A2676" t="s">
        <v>241</v>
      </c>
      <c r="B2676" t="s">
        <v>464</v>
      </c>
      <c r="C2676">
        <v>482</v>
      </c>
      <c r="D2676" t="s">
        <v>250</v>
      </c>
      <c r="E2676" t="s">
        <v>117</v>
      </c>
      <c r="F2676" t="s">
        <v>77</v>
      </c>
      <c r="G2676" t="s">
        <v>71</v>
      </c>
      <c r="H2676" t="s">
        <v>136</v>
      </c>
      <c r="I2676" t="s">
        <v>240</v>
      </c>
      <c r="J2676" t="s">
        <v>75</v>
      </c>
      <c r="K2676" t="s">
        <v>239</v>
      </c>
      <c r="L2676" t="s">
        <v>234</v>
      </c>
      <c r="M2676" t="s">
        <v>55</v>
      </c>
      <c r="N2676" t="s">
        <v>73</v>
      </c>
      <c r="O2676" t="s">
        <v>73</v>
      </c>
    </row>
    <row r="2677" spans="1:15" x14ac:dyDescent="0.35">
      <c r="A2677" t="s">
        <v>241</v>
      </c>
      <c r="B2677" t="s">
        <v>468</v>
      </c>
      <c r="C2677">
        <v>1</v>
      </c>
      <c r="D2677" t="s">
        <v>76</v>
      </c>
      <c r="E2677" t="s">
        <v>76</v>
      </c>
      <c r="F2677" t="s">
        <v>76</v>
      </c>
      <c r="G2677" t="s">
        <v>76</v>
      </c>
      <c r="H2677" t="s">
        <v>76</v>
      </c>
      <c r="I2677" t="s">
        <v>76</v>
      </c>
      <c r="J2677" t="s">
        <v>76</v>
      </c>
      <c r="K2677" t="s">
        <v>76</v>
      </c>
      <c r="L2677" t="s">
        <v>395</v>
      </c>
      <c r="M2677" t="s">
        <v>76</v>
      </c>
      <c r="N2677" t="s">
        <v>76</v>
      </c>
      <c r="O2677" t="s">
        <v>76</v>
      </c>
    </row>
    <row r="2679" spans="1:15" x14ac:dyDescent="0.35">
      <c r="A2679" t="s">
        <v>1213</v>
      </c>
    </row>
    <row r="2680" spans="1:15" x14ac:dyDescent="0.35">
      <c r="A2680" t="s">
        <v>14</v>
      </c>
      <c r="B2680" t="s">
        <v>487</v>
      </c>
      <c r="C2680" t="s">
        <v>2</v>
      </c>
      <c r="D2680" t="s">
        <v>1201</v>
      </c>
      <c r="E2680" t="s">
        <v>49</v>
      </c>
      <c r="F2680" t="s">
        <v>1202</v>
      </c>
      <c r="G2680" t="s">
        <v>1203</v>
      </c>
      <c r="H2680" t="s">
        <v>1204</v>
      </c>
      <c r="I2680" t="s">
        <v>1207</v>
      </c>
      <c r="J2680" t="s">
        <v>1208</v>
      </c>
      <c r="K2680" t="s">
        <v>50</v>
      </c>
      <c r="L2680" t="s">
        <v>1205</v>
      </c>
      <c r="M2680" t="s">
        <v>1206</v>
      </c>
      <c r="N2680" t="s">
        <v>609</v>
      </c>
      <c r="O2680" t="s">
        <v>1209</v>
      </c>
    </row>
    <row r="2681" spans="1:15" x14ac:dyDescent="0.35">
      <c r="A2681" t="s">
        <v>3</v>
      </c>
      <c r="B2681" t="s">
        <v>488</v>
      </c>
      <c r="C2681">
        <v>86</v>
      </c>
      <c r="D2681" t="s">
        <v>126</v>
      </c>
      <c r="E2681" t="s">
        <v>88</v>
      </c>
      <c r="F2681" t="s">
        <v>130</v>
      </c>
      <c r="G2681" t="s">
        <v>429</v>
      </c>
      <c r="H2681" t="s">
        <v>372</v>
      </c>
      <c r="I2681" t="s">
        <v>63</v>
      </c>
      <c r="J2681" t="s">
        <v>386</v>
      </c>
      <c r="K2681" t="s">
        <v>308</v>
      </c>
      <c r="L2681" t="s">
        <v>161</v>
      </c>
      <c r="M2681" t="s">
        <v>186</v>
      </c>
      <c r="N2681" t="s">
        <v>76</v>
      </c>
      <c r="O2681" t="s">
        <v>76</v>
      </c>
    </row>
    <row r="2682" spans="1:15" x14ac:dyDescent="0.35">
      <c r="A2682" t="s">
        <v>3</v>
      </c>
      <c r="B2682" t="s">
        <v>491</v>
      </c>
      <c r="C2682">
        <v>87</v>
      </c>
      <c r="D2682" t="s">
        <v>164</v>
      </c>
      <c r="E2682" t="s">
        <v>71</v>
      </c>
      <c r="F2682" t="s">
        <v>176</v>
      </c>
      <c r="G2682" t="s">
        <v>391</v>
      </c>
      <c r="H2682" t="s">
        <v>373</v>
      </c>
      <c r="I2682" t="s">
        <v>76</v>
      </c>
      <c r="J2682" t="s">
        <v>181</v>
      </c>
      <c r="K2682" t="s">
        <v>550</v>
      </c>
      <c r="L2682" t="s">
        <v>264</v>
      </c>
      <c r="M2682" t="s">
        <v>68</v>
      </c>
      <c r="N2682" t="s">
        <v>72</v>
      </c>
      <c r="O2682" t="s">
        <v>76</v>
      </c>
    </row>
    <row r="2683" spans="1:15" x14ac:dyDescent="0.35">
      <c r="A2683" t="s">
        <v>4</v>
      </c>
      <c r="B2683" t="s">
        <v>488</v>
      </c>
      <c r="C2683">
        <v>104</v>
      </c>
      <c r="D2683" t="s">
        <v>322</v>
      </c>
      <c r="E2683" t="s">
        <v>76</v>
      </c>
      <c r="F2683" t="s">
        <v>76</v>
      </c>
      <c r="G2683" t="s">
        <v>467</v>
      </c>
      <c r="H2683" t="s">
        <v>131</v>
      </c>
      <c r="I2683" t="s">
        <v>278</v>
      </c>
      <c r="J2683" t="s">
        <v>114</v>
      </c>
      <c r="K2683" t="s">
        <v>84</v>
      </c>
      <c r="L2683" t="s">
        <v>314</v>
      </c>
      <c r="M2683" t="s">
        <v>194</v>
      </c>
      <c r="N2683" t="s">
        <v>76</v>
      </c>
      <c r="O2683" t="s">
        <v>76</v>
      </c>
    </row>
    <row r="2684" spans="1:15" x14ac:dyDescent="0.35">
      <c r="A2684" t="s">
        <v>4</v>
      </c>
      <c r="B2684" t="s">
        <v>491</v>
      </c>
      <c r="C2684">
        <v>71</v>
      </c>
      <c r="D2684" t="s">
        <v>286</v>
      </c>
      <c r="E2684" t="s">
        <v>76</v>
      </c>
      <c r="F2684" t="s">
        <v>77</v>
      </c>
      <c r="G2684" t="s">
        <v>670</v>
      </c>
      <c r="H2684" t="s">
        <v>244</v>
      </c>
      <c r="I2684" t="s">
        <v>76</v>
      </c>
      <c r="J2684" t="s">
        <v>175</v>
      </c>
      <c r="K2684" t="s">
        <v>118</v>
      </c>
      <c r="L2684" t="s">
        <v>342</v>
      </c>
      <c r="M2684" t="s">
        <v>198</v>
      </c>
      <c r="N2684" t="s">
        <v>106</v>
      </c>
      <c r="O2684" t="s">
        <v>76</v>
      </c>
    </row>
    <row r="2685" spans="1:15" x14ac:dyDescent="0.35">
      <c r="A2685" t="s">
        <v>5</v>
      </c>
      <c r="B2685" t="s">
        <v>488</v>
      </c>
      <c r="C2685">
        <v>204</v>
      </c>
      <c r="D2685" t="s">
        <v>9</v>
      </c>
      <c r="E2685" t="s">
        <v>179</v>
      </c>
      <c r="F2685" t="s">
        <v>96</v>
      </c>
      <c r="G2685" t="s">
        <v>163</v>
      </c>
      <c r="H2685" t="s">
        <v>286</v>
      </c>
      <c r="I2685" t="s">
        <v>61</v>
      </c>
      <c r="J2685" t="s">
        <v>193</v>
      </c>
      <c r="K2685" t="s">
        <v>748</v>
      </c>
      <c r="L2685" t="s">
        <v>138</v>
      </c>
      <c r="M2685" t="s">
        <v>71</v>
      </c>
      <c r="N2685" t="s">
        <v>71</v>
      </c>
      <c r="O2685" t="s">
        <v>76</v>
      </c>
    </row>
    <row r="2686" spans="1:15" x14ac:dyDescent="0.35">
      <c r="A2686" t="s">
        <v>5</v>
      </c>
      <c r="B2686" t="s">
        <v>491</v>
      </c>
      <c r="C2686">
        <v>133</v>
      </c>
      <c r="D2686" t="s">
        <v>8</v>
      </c>
      <c r="E2686" t="s">
        <v>249</v>
      </c>
      <c r="F2686" t="s">
        <v>77</v>
      </c>
      <c r="G2686" t="s">
        <v>137</v>
      </c>
      <c r="H2686" t="s">
        <v>185</v>
      </c>
      <c r="I2686" t="s">
        <v>119</v>
      </c>
      <c r="J2686" t="s">
        <v>225</v>
      </c>
      <c r="K2686" t="s">
        <v>563</v>
      </c>
      <c r="L2686" t="s">
        <v>72</v>
      </c>
      <c r="M2686" t="s">
        <v>77</v>
      </c>
      <c r="N2686" t="s">
        <v>186</v>
      </c>
      <c r="O2686" t="s">
        <v>76</v>
      </c>
    </row>
    <row r="2687" spans="1:15" x14ac:dyDescent="0.35">
      <c r="A2687" t="s">
        <v>6</v>
      </c>
      <c r="B2687" t="s">
        <v>488</v>
      </c>
      <c r="C2687">
        <v>169</v>
      </c>
      <c r="D2687" t="s">
        <v>116</v>
      </c>
      <c r="E2687" t="s">
        <v>341</v>
      </c>
      <c r="F2687" t="s">
        <v>76</v>
      </c>
      <c r="G2687" t="s">
        <v>307</v>
      </c>
      <c r="H2687" t="s">
        <v>278</v>
      </c>
      <c r="I2687" t="s">
        <v>78</v>
      </c>
      <c r="J2687" t="s">
        <v>372</v>
      </c>
      <c r="K2687" t="s">
        <v>85</v>
      </c>
      <c r="L2687" t="s">
        <v>76</v>
      </c>
      <c r="M2687" t="s">
        <v>75</v>
      </c>
      <c r="N2687" t="s">
        <v>55</v>
      </c>
      <c r="O2687" t="s">
        <v>76</v>
      </c>
    </row>
    <row r="2688" spans="1:15" x14ac:dyDescent="0.35">
      <c r="A2688" t="s">
        <v>6</v>
      </c>
      <c r="B2688" t="s">
        <v>491</v>
      </c>
      <c r="C2688">
        <v>223</v>
      </c>
      <c r="D2688" t="s">
        <v>164</v>
      </c>
      <c r="E2688" t="s">
        <v>370</v>
      </c>
      <c r="F2688" t="s">
        <v>106</v>
      </c>
      <c r="G2688" t="s">
        <v>216</v>
      </c>
      <c r="H2688" t="s">
        <v>151</v>
      </c>
      <c r="I2688" t="s">
        <v>81</v>
      </c>
      <c r="J2688" t="s">
        <v>97</v>
      </c>
      <c r="K2688" t="s">
        <v>131</v>
      </c>
      <c r="L2688" t="s">
        <v>138</v>
      </c>
      <c r="M2688" t="s">
        <v>63</v>
      </c>
      <c r="N2688" t="s">
        <v>80</v>
      </c>
      <c r="O2688" t="s">
        <v>76</v>
      </c>
    </row>
    <row r="2689" spans="1:15" x14ac:dyDescent="0.35">
      <c r="A2689" t="s">
        <v>7</v>
      </c>
      <c r="B2689" t="s">
        <v>488</v>
      </c>
      <c r="C2689">
        <v>188</v>
      </c>
      <c r="D2689" t="s">
        <v>165</v>
      </c>
      <c r="E2689" t="s">
        <v>300</v>
      </c>
      <c r="F2689" t="s">
        <v>179</v>
      </c>
      <c r="G2689" t="s">
        <v>136</v>
      </c>
      <c r="H2689" t="s">
        <v>84</v>
      </c>
      <c r="I2689" t="s">
        <v>106</v>
      </c>
      <c r="J2689" t="s">
        <v>342</v>
      </c>
      <c r="K2689" t="s">
        <v>253</v>
      </c>
      <c r="L2689" t="s">
        <v>151</v>
      </c>
      <c r="M2689" t="s">
        <v>150</v>
      </c>
      <c r="N2689" t="s">
        <v>68</v>
      </c>
      <c r="O2689" t="s">
        <v>76</v>
      </c>
    </row>
    <row r="2690" spans="1:15" x14ac:dyDescent="0.35">
      <c r="A2690" t="s">
        <v>7</v>
      </c>
      <c r="B2690" t="s">
        <v>491</v>
      </c>
      <c r="C2690">
        <v>232</v>
      </c>
      <c r="D2690" t="s">
        <v>53</v>
      </c>
      <c r="E2690" t="s">
        <v>367</v>
      </c>
      <c r="F2690" t="s">
        <v>151</v>
      </c>
      <c r="G2690" t="s">
        <v>208</v>
      </c>
      <c r="H2690" t="s">
        <v>225</v>
      </c>
      <c r="I2690" t="s">
        <v>93</v>
      </c>
      <c r="J2690" t="s">
        <v>204</v>
      </c>
      <c r="K2690" t="s">
        <v>513</v>
      </c>
      <c r="L2690" t="s">
        <v>314</v>
      </c>
      <c r="M2690" t="s">
        <v>142</v>
      </c>
      <c r="N2690" t="s">
        <v>107</v>
      </c>
      <c r="O2690" t="s">
        <v>77</v>
      </c>
    </row>
    <row r="2691" spans="1:15" x14ac:dyDescent="0.35">
      <c r="A2691" t="s">
        <v>241</v>
      </c>
      <c r="B2691" t="s">
        <v>488</v>
      </c>
      <c r="C2691">
        <v>751</v>
      </c>
      <c r="D2691" t="s">
        <v>416</v>
      </c>
      <c r="E2691" t="s">
        <v>262</v>
      </c>
      <c r="F2691" t="s">
        <v>130</v>
      </c>
      <c r="G2691" t="s">
        <v>145</v>
      </c>
      <c r="H2691" t="s">
        <v>366</v>
      </c>
      <c r="I2691" t="s">
        <v>70</v>
      </c>
      <c r="J2691" t="s">
        <v>116</v>
      </c>
      <c r="K2691" t="s">
        <v>214</v>
      </c>
      <c r="L2691" t="s">
        <v>142</v>
      </c>
      <c r="M2691" t="s">
        <v>78</v>
      </c>
      <c r="N2691" t="s">
        <v>150</v>
      </c>
      <c r="O2691" t="s">
        <v>76</v>
      </c>
    </row>
    <row r="2692" spans="1:15" x14ac:dyDescent="0.35">
      <c r="A2692" t="s">
        <v>241</v>
      </c>
      <c r="B2692" t="s">
        <v>491</v>
      </c>
      <c r="C2692">
        <v>746</v>
      </c>
      <c r="D2692" t="s">
        <v>208</v>
      </c>
      <c r="E2692" t="s">
        <v>330</v>
      </c>
      <c r="F2692" t="s">
        <v>186</v>
      </c>
      <c r="G2692" t="s">
        <v>299</v>
      </c>
      <c r="H2692" t="s">
        <v>114</v>
      </c>
      <c r="I2692" t="s">
        <v>74</v>
      </c>
      <c r="J2692" t="s">
        <v>89</v>
      </c>
      <c r="K2692" t="s">
        <v>659</v>
      </c>
      <c r="L2692" t="s">
        <v>137</v>
      </c>
      <c r="M2692" t="s">
        <v>63</v>
      </c>
      <c r="N2692" t="s">
        <v>75</v>
      </c>
      <c r="O2692" t="s">
        <v>73</v>
      </c>
    </row>
    <row r="2694" spans="1:15" x14ac:dyDescent="0.35">
      <c r="A2694" t="s">
        <v>1214</v>
      </c>
    </row>
    <row r="2695" spans="1:15" x14ac:dyDescent="0.35">
      <c r="A2695" t="s">
        <v>14</v>
      </c>
      <c r="B2695" t="s">
        <v>505</v>
      </c>
      <c r="C2695" t="s">
        <v>2</v>
      </c>
      <c r="D2695" t="s">
        <v>1201</v>
      </c>
      <c r="E2695" t="s">
        <v>49</v>
      </c>
      <c r="F2695" t="s">
        <v>1202</v>
      </c>
      <c r="G2695" t="s">
        <v>1203</v>
      </c>
      <c r="H2695" t="s">
        <v>1204</v>
      </c>
      <c r="I2695" t="s">
        <v>1207</v>
      </c>
      <c r="J2695" t="s">
        <v>1208</v>
      </c>
      <c r="K2695" t="s">
        <v>50</v>
      </c>
      <c r="L2695" t="s">
        <v>1205</v>
      </c>
      <c r="M2695" t="s">
        <v>1206</v>
      </c>
      <c r="N2695" t="s">
        <v>609</v>
      </c>
      <c r="O2695" t="s">
        <v>1209</v>
      </c>
    </row>
    <row r="2696" spans="1:15" x14ac:dyDescent="0.35">
      <c r="A2696" t="s">
        <v>3</v>
      </c>
      <c r="B2696" t="s">
        <v>506</v>
      </c>
      <c r="C2696">
        <v>68</v>
      </c>
      <c r="D2696" t="s">
        <v>116</v>
      </c>
      <c r="E2696" t="s">
        <v>119</v>
      </c>
      <c r="F2696" t="s">
        <v>62</v>
      </c>
      <c r="G2696" t="s">
        <v>344</v>
      </c>
      <c r="H2696" t="s">
        <v>136</v>
      </c>
      <c r="I2696" t="s">
        <v>93</v>
      </c>
      <c r="J2696" t="s">
        <v>162</v>
      </c>
      <c r="K2696" t="s">
        <v>381</v>
      </c>
      <c r="L2696" t="s">
        <v>237</v>
      </c>
      <c r="M2696" t="s">
        <v>151</v>
      </c>
      <c r="N2696" t="s">
        <v>76</v>
      </c>
      <c r="O2696" t="s">
        <v>76</v>
      </c>
    </row>
    <row r="2697" spans="1:15" x14ac:dyDescent="0.35">
      <c r="A2697" t="s">
        <v>3</v>
      </c>
      <c r="B2697" t="s">
        <v>507</v>
      </c>
      <c r="C2697">
        <v>18</v>
      </c>
      <c r="D2697" t="s">
        <v>282</v>
      </c>
      <c r="E2697" t="s">
        <v>76</v>
      </c>
      <c r="F2697" t="s">
        <v>76</v>
      </c>
      <c r="G2697" t="s">
        <v>251</v>
      </c>
      <c r="H2697" t="s">
        <v>376</v>
      </c>
      <c r="I2697" t="s">
        <v>76</v>
      </c>
      <c r="J2697" t="s">
        <v>205</v>
      </c>
      <c r="K2697" t="s">
        <v>493</v>
      </c>
      <c r="L2697" t="s">
        <v>76</v>
      </c>
      <c r="M2697" t="s">
        <v>76</v>
      </c>
      <c r="N2697" t="s">
        <v>76</v>
      </c>
      <c r="O2697" t="s">
        <v>76</v>
      </c>
    </row>
    <row r="2698" spans="1:15" x14ac:dyDescent="0.35">
      <c r="A2698" t="s">
        <v>3</v>
      </c>
      <c r="B2698" t="s">
        <v>509</v>
      </c>
      <c r="C2698">
        <v>71</v>
      </c>
      <c r="D2698" t="s">
        <v>515</v>
      </c>
      <c r="E2698" t="s">
        <v>76</v>
      </c>
      <c r="F2698" t="s">
        <v>181</v>
      </c>
      <c r="G2698" t="s">
        <v>296</v>
      </c>
      <c r="H2698" t="s">
        <v>196</v>
      </c>
      <c r="I2698" t="s">
        <v>76</v>
      </c>
      <c r="J2698" t="s">
        <v>194</v>
      </c>
      <c r="K2698" t="s">
        <v>245</v>
      </c>
      <c r="L2698" t="s">
        <v>280</v>
      </c>
      <c r="M2698" t="s">
        <v>76</v>
      </c>
      <c r="N2698" t="s">
        <v>80</v>
      </c>
      <c r="O2698" t="s">
        <v>76</v>
      </c>
    </row>
    <row r="2699" spans="1:15" x14ac:dyDescent="0.35">
      <c r="A2699" t="s">
        <v>3</v>
      </c>
      <c r="B2699" t="s">
        <v>510</v>
      </c>
      <c r="C2699">
        <v>16</v>
      </c>
      <c r="D2699" t="s">
        <v>211</v>
      </c>
      <c r="E2699" t="s">
        <v>121</v>
      </c>
      <c r="F2699" t="s">
        <v>134</v>
      </c>
      <c r="G2699" t="s">
        <v>742</v>
      </c>
      <c r="H2699" t="s">
        <v>142</v>
      </c>
      <c r="I2699" t="s">
        <v>76</v>
      </c>
      <c r="J2699" t="s">
        <v>254</v>
      </c>
      <c r="K2699" t="s">
        <v>76</v>
      </c>
      <c r="L2699" t="s">
        <v>76</v>
      </c>
      <c r="M2699" t="s">
        <v>137</v>
      </c>
      <c r="N2699" t="s">
        <v>76</v>
      </c>
      <c r="O2699" t="s">
        <v>76</v>
      </c>
    </row>
    <row r="2700" spans="1:15" x14ac:dyDescent="0.35">
      <c r="A2700" t="s">
        <v>4</v>
      </c>
      <c r="B2700" t="s">
        <v>506</v>
      </c>
      <c r="C2700">
        <v>62</v>
      </c>
      <c r="D2700" t="s">
        <v>272</v>
      </c>
      <c r="E2700" t="s">
        <v>76</v>
      </c>
      <c r="F2700" t="s">
        <v>76</v>
      </c>
      <c r="G2700" t="s">
        <v>131</v>
      </c>
      <c r="H2700" t="s">
        <v>341</v>
      </c>
      <c r="I2700" t="s">
        <v>192</v>
      </c>
      <c r="J2700" t="s">
        <v>65</v>
      </c>
      <c r="K2700" t="s">
        <v>237</v>
      </c>
      <c r="L2700" t="s">
        <v>119</v>
      </c>
      <c r="M2700" t="s">
        <v>355</v>
      </c>
      <c r="N2700" t="s">
        <v>76</v>
      </c>
      <c r="O2700" t="s">
        <v>76</v>
      </c>
    </row>
    <row r="2701" spans="1:15" x14ac:dyDescent="0.35">
      <c r="A2701" t="s">
        <v>4</v>
      </c>
      <c r="B2701" t="s">
        <v>507</v>
      </c>
      <c r="C2701">
        <v>42</v>
      </c>
      <c r="D2701" t="s">
        <v>110</v>
      </c>
      <c r="E2701" t="s">
        <v>76</v>
      </c>
      <c r="F2701" t="s">
        <v>76</v>
      </c>
      <c r="G2701" t="s">
        <v>451</v>
      </c>
      <c r="H2701" t="s">
        <v>209</v>
      </c>
      <c r="I2701" t="s">
        <v>76</v>
      </c>
      <c r="J2701" t="s">
        <v>277</v>
      </c>
      <c r="K2701" t="s">
        <v>76</v>
      </c>
      <c r="L2701" t="s">
        <v>132</v>
      </c>
      <c r="M2701" t="s">
        <v>76</v>
      </c>
      <c r="N2701" t="s">
        <v>76</v>
      </c>
      <c r="O2701" t="s">
        <v>76</v>
      </c>
    </row>
    <row r="2702" spans="1:15" x14ac:dyDescent="0.35">
      <c r="A2702" t="s">
        <v>4</v>
      </c>
      <c r="B2702" t="s">
        <v>509</v>
      </c>
      <c r="C2702">
        <v>52</v>
      </c>
      <c r="D2702" t="s">
        <v>309</v>
      </c>
      <c r="E2702" t="s">
        <v>76</v>
      </c>
      <c r="F2702" t="s">
        <v>79</v>
      </c>
      <c r="G2702" t="s">
        <v>737</v>
      </c>
      <c r="H2702" t="s">
        <v>163</v>
      </c>
      <c r="I2702" t="s">
        <v>76</v>
      </c>
      <c r="J2702" t="s">
        <v>65</v>
      </c>
      <c r="K2702" t="s">
        <v>378</v>
      </c>
      <c r="L2702" t="s">
        <v>239</v>
      </c>
      <c r="M2702" t="s">
        <v>133</v>
      </c>
      <c r="N2702" t="s">
        <v>106</v>
      </c>
      <c r="O2702" t="s">
        <v>76</v>
      </c>
    </row>
    <row r="2703" spans="1:15" x14ac:dyDescent="0.35">
      <c r="A2703" t="s">
        <v>4</v>
      </c>
      <c r="B2703" t="s">
        <v>510</v>
      </c>
      <c r="C2703">
        <v>19</v>
      </c>
      <c r="D2703" t="s">
        <v>153</v>
      </c>
      <c r="E2703" t="s">
        <v>76</v>
      </c>
      <c r="F2703" t="s">
        <v>76</v>
      </c>
      <c r="G2703" t="s">
        <v>371</v>
      </c>
      <c r="H2703" t="s">
        <v>103</v>
      </c>
      <c r="I2703" t="s">
        <v>76</v>
      </c>
      <c r="J2703" t="s">
        <v>162</v>
      </c>
      <c r="K2703" t="s">
        <v>76</v>
      </c>
      <c r="L2703" t="s">
        <v>273</v>
      </c>
      <c r="M2703" t="s">
        <v>76</v>
      </c>
      <c r="N2703" t="s">
        <v>76</v>
      </c>
      <c r="O2703" t="s">
        <v>76</v>
      </c>
    </row>
    <row r="2704" spans="1:15" x14ac:dyDescent="0.35">
      <c r="A2704" t="s">
        <v>5</v>
      </c>
      <c r="B2704" t="s">
        <v>506</v>
      </c>
      <c r="C2704">
        <v>135</v>
      </c>
      <c r="D2704" t="s">
        <v>115</v>
      </c>
      <c r="E2704" t="s">
        <v>264</v>
      </c>
      <c r="F2704" t="s">
        <v>314</v>
      </c>
      <c r="G2704" t="s">
        <v>62</v>
      </c>
      <c r="H2704" t="s">
        <v>249</v>
      </c>
      <c r="I2704" t="s">
        <v>364</v>
      </c>
      <c r="J2704" t="s">
        <v>129</v>
      </c>
      <c r="K2704" t="s">
        <v>277</v>
      </c>
      <c r="L2704" t="s">
        <v>100</v>
      </c>
      <c r="M2704" t="s">
        <v>105</v>
      </c>
      <c r="N2704" t="s">
        <v>105</v>
      </c>
      <c r="O2704" t="s">
        <v>76</v>
      </c>
    </row>
    <row r="2705" spans="1:15" x14ac:dyDescent="0.35">
      <c r="A2705" t="s">
        <v>5</v>
      </c>
      <c r="B2705" t="s">
        <v>507</v>
      </c>
      <c r="C2705">
        <v>69</v>
      </c>
      <c r="D2705" t="s">
        <v>219</v>
      </c>
      <c r="E2705" t="s">
        <v>76</v>
      </c>
      <c r="F2705" t="s">
        <v>76</v>
      </c>
      <c r="G2705" t="s">
        <v>211</v>
      </c>
      <c r="H2705" t="s">
        <v>145</v>
      </c>
      <c r="I2705" t="s">
        <v>76</v>
      </c>
      <c r="J2705" t="s">
        <v>181</v>
      </c>
      <c r="K2705" t="s">
        <v>850</v>
      </c>
      <c r="L2705" t="s">
        <v>68</v>
      </c>
      <c r="M2705" t="s">
        <v>76</v>
      </c>
      <c r="N2705" t="s">
        <v>76</v>
      </c>
      <c r="O2705" t="s">
        <v>76</v>
      </c>
    </row>
    <row r="2706" spans="1:15" x14ac:dyDescent="0.35">
      <c r="A2706" t="s">
        <v>5</v>
      </c>
      <c r="B2706" t="s">
        <v>509</v>
      </c>
      <c r="C2706">
        <v>94</v>
      </c>
      <c r="D2706" t="s">
        <v>257</v>
      </c>
      <c r="E2706" t="s">
        <v>217</v>
      </c>
      <c r="F2706" t="s">
        <v>71</v>
      </c>
      <c r="G2706" t="s">
        <v>161</v>
      </c>
      <c r="H2706" t="s">
        <v>352</v>
      </c>
      <c r="I2706" t="s">
        <v>280</v>
      </c>
      <c r="J2706" t="s">
        <v>165</v>
      </c>
      <c r="K2706" t="s">
        <v>377</v>
      </c>
      <c r="L2706" t="s">
        <v>75</v>
      </c>
      <c r="M2706" t="s">
        <v>68</v>
      </c>
      <c r="N2706" t="s">
        <v>150</v>
      </c>
      <c r="O2706" t="s">
        <v>76</v>
      </c>
    </row>
    <row r="2707" spans="1:15" x14ac:dyDescent="0.35">
      <c r="A2707" t="s">
        <v>5</v>
      </c>
      <c r="B2707" t="s">
        <v>510</v>
      </c>
      <c r="C2707">
        <v>39</v>
      </c>
      <c r="D2707" t="s">
        <v>269</v>
      </c>
      <c r="E2707" t="s">
        <v>290</v>
      </c>
      <c r="F2707" t="s">
        <v>76</v>
      </c>
      <c r="G2707" t="s">
        <v>104</v>
      </c>
      <c r="H2707" t="s">
        <v>81</v>
      </c>
      <c r="I2707" t="s">
        <v>198</v>
      </c>
      <c r="J2707" t="s">
        <v>75</v>
      </c>
      <c r="K2707" t="s">
        <v>712</v>
      </c>
      <c r="L2707" t="s">
        <v>198</v>
      </c>
      <c r="M2707" t="s">
        <v>76</v>
      </c>
      <c r="N2707" t="s">
        <v>57</v>
      </c>
      <c r="O2707" t="s">
        <v>76</v>
      </c>
    </row>
    <row r="2708" spans="1:15" x14ac:dyDescent="0.35">
      <c r="A2708" t="s">
        <v>6</v>
      </c>
      <c r="B2708" t="s">
        <v>506</v>
      </c>
      <c r="C2708">
        <v>109</v>
      </c>
      <c r="D2708" t="s">
        <v>166</v>
      </c>
      <c r="E2708" t="s">
        <v>82</v>
      </c>
      <c r="F2708" t="s">
        <v>76</v>
      </c>
      <c r="G2708" t="s">
        <v>255</v>
      </c>
      <c r="H2708" t="s">
        <v>218</v>
      </c>
      <c r="I2708" t="s">
        <v>186</v>
      </c>
      <c r="J2708" t="s">
        <v>376</v>
      </c>
      <c r="K2708" t="s">
        <v>247</v>
      </c>
      <c r="L2708" t="s">
        <v>76</v>
      </c>
      <c r="M2708" t="s">
        <v>72</v>
      </c>
      <c r="N2708" t="s">
        <v>62</v>
      </c>
      <c r="O2708" t="s">
        <v>76</v>
      </c>
    </row>
    <row r="2709" spans="1:15" x14ac:dyDescent="0.35">
      <c r="A2709" t="s">
        <v>6</v>
      </c>
      <c r="B2709" t="s">
        <v>507</v>
      </c>
      <c r="C2709">
        <v>60</v>
      </c>
      <c r="D2709" t="s">
        <v>132</v>
      </c>
      <c r="E2709" t="s">
        <v>261</v>
      </c>
      <c r="F2709" t="s">
        <v>76</v>
      </c>
      <c r="G2709" t="s">
        <v>286</v>
      </c>
      <c r="H2709" t="s">
        <v>216</v>
      </c>
      <c r="I2709" t="s">
        <v>76</v>
      </c>
      <c r="J2709" t="s">
        <v>99</v>
      </c>
      <c r="K2709" t="s">
        <v>382</v>
      </c>
      <c r="L2709" t="s">
        <v>76</v>
      </c>
      <c r="M2709" t="s">
        <v>76</v>
      </c>
      <c r="N2709" t="s">
        <v>76</v>
      </c>
      <c r="O2709" t="s">
        <v>76</v>
      </c>
    </row>
    <row r="2710" spans="1:15" x14ac:dyDescent="0.35">
      <c r="A2710" t="s">
        <v>6</v>
      </c>
      <c r="B2710" t="s">
        <v>509</v>
      </c>
      <c r="C2710">
        <v>175</v>
      </c>
      <c r="D2710" t="s">
        <v>209</v>
      </c>
      <c r="E2710" t="s">
        <v>737</v>
      </c>
      <c r="F2710" t="s">
        <v>106</v>
      </c>
      <c r="G2710" t="s">
        <v>130</v>
      </c>
      <c r="H2710" t="s">
        <v>108</v>
      </c>
      <c r="I2710" t="s">
        <v>80</v>
      </c>
      <c r="J2710" t="s">
        <v>180</v>
      </c>
      <c r="K2710" t="s">
        <v>378</v>
      </c>
      <c r="L2710" t="s">
        <v>63</v>
      </c>
      <c r="M2710" t="s">
        <v>186</v>
      </c>
      <c r="N2710" t="s">
        <v>55</v>
      </c>
      <c r="O2710" t="s">
        <v>76</v>
      </c>
    </row>
    <row r="2711" spans="1:15" x14ac:dyDescent="0.35">
      <c r="A2711" t="s">
        <v>6</v>
      </c>
      <c r="B2711" t="s">
        <v>510</v>
      </c>
      <c r="C2711">
        <v>48</v>
      </c>
      <c r="D2711" t="s">
        <v>269</v>
      </c>
      <c r="E2711" t="s">
        <v>375</v>
      </c>
      <c r="F2711" t="s">
        <v>76</v>
      </c>
      <c r="G2711" t="s">
        <v>242</v>
      </c>
      <c r="H2711" t="s">
        <v>77</v>
      </c>
      <c r="I2711" t="s">
        <v>76</v>
      </c>
      <c r="J2711" t="s">
        <v>67</v>
      </c>
      <c r="K2711" t="s">
        <v>191</v>
      </c>
      <c r="L2711" t="s">
        <v>76</v>
      </c>
      <c r="M2711" t="s">
        <v>76</v>
      </c>
      <c r="N2711" t="s">
        <v>76</v>
      </c>
      <c r="O2711" t="s">
        <v>76</v>
      </c>
    </row>
    <row r="2712" spans="1:15" x14ac:dyDescent="0.35">
      <c r="A2712" t="s">
        <v>7</v>
      </c>
      <c r="B2712" t="s">
        <v>506</v>
      </c>
      <c r="C2712">
        <v>105</v>
      </c>
      <c r="D2712" t="s">
        <v>317</v>
      </c>
      <c r="E2712" t="s">
        <v>498</v>
      </c>
      <c r="F2712" t="s">
        <v>280</v>
      </c>
      <c r="G2712" t="s">
        <v>326</v>
      </c>
      <c r="H2712" t="s">
        <v>181</v>
      </c>
      <c r="I2712" t="s">
        <v>77</v>
      </c>
      <c r="J2712" t="s">
        <v>199</v>
      </c>
      <c r="K2712" t="s">
        <v>345</v>
      </c>
      <c r="L2712" t="s">
        <v>194</v>
      </c>
      <c r="M2712" t="s">
        <v>105</v>
      </c>
      <c r="N2712" t="s">
        <v>105</v>
      </c>
      <c r="O2712" t="s">
        <v>76</v>
      </c>
    </row>
    <row r="2713" spans="1:15" x14ac:dyDescent="0.35">
      <c r="A2713" t="s">
        <v>7</v>
      </c>
      <c r="B2713" t="s">
        <v>507</v>
      </c>
      <c r="C2713">
        <v>83</v>
      </c>
      <c r="D2713" t="s">
        <v>250</v>
      </c>
      <c r="E2713" t="s">
        <v>467</v>
      </c>
      <c r="F2713" t="s">
        <v>79</v>
      </c>
      <c r="G2713" t="s">
        <v>124</v>
      </c>
      <c r="H2713" t="s">
        <v>65</v>
      </c>
      <c r="I2713" t="s">
        <v>73</v>
      </c>
      <c r="J2713" t="s">
        <v>255</v>
      </c>
      <c r="K2713" t="s">
        <v>475</v>
      </c>
      <c r="L2713" t="s">
        <v>94</v>
      </c>
      <c r="M2713" t="s">
        <v>106</v>
      </c>
      <c r="N2713" t="s">
        <v>107</v>
      </c>
      <c r="O2713" t="s">
        <v>76</v>
      </c>
    </row>
    <row r="2714" spans="1:15" x14ac:dyDescent="0.35">
      <c r="A2714" t="s">
        <v>7</v>
      </c>
      <c r="B2714" t="s">
        <v>509</v>
      </c>
      <c r="C2714">
        <v>143</v>
      </c>
      <c r="D2714" t="s">
        <v>181</v>
      </c>
      <c r="E2714" t="s">
        <v>367</v>
      </c>
      <c r="F2714" t="s">
        <v>108</v>
      </c>
      <c r="G2714" t="s">
        <v>278</v>
      </c>
      <c r="H2714" t="s">
        <v>11</v>
      </c>
      <c r="I2714" t="s">
        <v>100</v>
      </c>
      <c r="J2714" t="s">
        <v>102</v>
      </c>
      <c r="K2714" t="s">
        <v>501</v>
      </c>
      <c r="L2714" t="s">
        <v>157</v>
      </c>
      <c r="M2714" t="s">
        <v>62</v>
      </c>
      <c r="N2714" t="s">
        <v>107</v>
      </c>
      <c r="O2714" t="s">
        <v>76</v>
      </c>
    </row>
    <row r="2715" spans="1:15" x14ac:dyDescent="0.35">
      <c r="A2715" t="s">
        <v>7</v>
      </c>
      <c r="B2715" t="s">
        <v>510</v>
      </c>
      <c r="C2715">
        <v>88</v>
      </c>
      <c r="D2715" t="s">
        <v>515</v>
      </c>
      <c r="E2715" t="s">
        <v>116</v>
      </c>
      <c r="F2715" t="s">
        <v>63</v>
      </c>
      <c r="G2715" t="s">
        <v>293</v>
      </c>
      <c r="H2715" t="s">
        <v>264</v>
      </c>
      <c r="I2715" t="s">
        <v>130</v>
      </c>
      <c r="J2715" t="s">
        <v>293</v>
      </c>
      <c r="K2715" t="s">
        <v>444</v>
      </c>
      <c r="L2715" t="s">
        <v>70</v>
      </c>
      <c r="M2715" t="s">
        <v>76</v>
      </c>
      <c r="N2715" t="s">
        <v>76</v>
      </c>
      <c r="O2715" t="s">
        <v>78</v>
      </c>
    </row>
    <row r="2716" spans="1:15" x14ac:dyDescent="0.35">
      <c r="A2716" t="s">
        <v>7</v>
      </c>
      <c r="B2716" t="s">
        <v>50</v>
      </c>
      <c r="C2716">
        <v>1</v>
      </c>
      <c r="D2716" t="s">
        <v>76</v>
      </c>
      <c r="E2716" t="s">
        <v>76</v>
      </c>
      <c r="F2716" t="s">
        <v>76</v>
      </c>
      <c r="G2716" t="s">
        <v>76</v>
      </c>
      <c r="H2716" t="s">
        <v>76</v>
      </c>
      <c r="I2716" t="s">
        <v>76</v>
      </c>
      <c r="J2716" t="s">
        <v>76</v>
      </c>
      <c r="K2716" t="s">
        <v>395</v>
      </c>
      <c r="L2716" t="s">
        <v>76</v>
      </c>
      <c r="M2716" t="s">
        <v>76</v>
      </c>
      <c r="N2716" t="s">
        <v>76</v>
      </c>
      <c r="O2716" t="s">
        <v>76</v>
      </c>
    </row>
    <row r="2717" spans="1:15" x14ac:dyDescent="0.35">
      <c r="A2717" t="s">
        <v>241</v>
      </c>
      <c r="B2717" t="s">
        <v>506</v>
      </c>
      <c r="C2717">
        <v>479</v>
      </c>
      <c r="D2717" t="s">
        <v>458</v>
      </c>
      <c r="E2717" t="s">
        <v>229</v>
      </c>
      <c r="F2717" t="s">
        <v>163</v>
      </c>
      <c r="G2717" t="s">
        <v>342</v>
      </c>
      <c r="H2717" t="s">
        <v>208</v>
      </c>
      <c r="I2717" t="s">
        <v>176</v>
      </c>
      <c r="J2717" t="s">
        <v>206</v>
      </c>
      <c r="K2717" t="s">
        <v>328</v>
      </c>
      <c r="L2717" t="s">
        <v>173</v>
      </c>
      <c r="M2717" t="s">
        <v>100</v>
      </c>
      <c r="N2717" t="s">
        <v>81</v>
      </c>
      <c r="O2717" t="s">
        <v>76</v>
      </c>
    </row>
    <row r="2718" spans="1:15" x14ac:dyDescent="0.35">
      <c r="A2718" t="s">
        <v>241</v>
      </c>
      <c r="B2718" t="s">
        <v>507</v>
      </c>
      <c r="C2718">
        <v>272</v>
      </c>
      <c r="D2718" t="s">
        <v>156</v>
      </c>
      <c r="E2718" t="s">
        <v>8</v>
      </c>
      <c r="F2718" t="s">
        <v>73</v>
      </c>
      <c r="G2718" t="s">
        <v>124</v>
      </c>
      <c r="H2718" t="s">
        <v>99</v>
      </c>
      <c r="I2718" t="s">
        <v>107</v>
      </c>
      <c r="J2718" t="s">
        <v>239</v>
      </c>
      <c r="K2718" t="s">
        <v>178</v>
      </c>
      <c r="L2718" t="s">
        <v>94</v>
      </c>
      <c r="M2718" t="s">
        <v>107</v>
      </c>
      <c r="N2718" t="s">
        <v>107</v>
      </c>
      <c r="O2718" t="s">
        <v>76</v>
      </c>
    </row>
    <row r="2719" spans="1:15" x14ac:dyDescent="0.35">
      <c r="A2719" t="s">
        <v>241</v>
      </c>
      <c r="B2719" t="s">
        <v>509</v>
      </c>
      <c r="C2719">
        <v>535</v>
      </c>
      <c r="D2719" t="s">
        <v>278</v>
      </c>
      <c r="E2719" t="s">
        <v>230</v>
      </c>
      <c r="F2719" t="s">
        <v>93</v>
      </c>
      <c r="G2719" t="s">
        <v>304</v>
      </c>
      <c r="H2719" t="s">
        <v>134</v>
      </c>
      <c r="I2719" t="s">
        <v>74</v>
      </c>
      <c r="J2719" t="s">
        <v>264</v>
      </c>
      <c r="K2719" t="s">
        <v>310</v>
      </c>
      <c r="L2719" t="s">
        <v>97</v>
      </c>
      <c r="M2719" t="s">
        <v>74</v>
      </c>
      <c r="N2719" t="s">
        <v>75</v>
      </c>
      <c r="O2719" t="s">
        <v>76</v>
      </c>
    </row>
    <row r="2720" spans="1:15" x14ac:dyDescent="0.35">
      <c r="A2720" t="s">
        <v>241</v>
      </c>
      <c r="B2720" t="s">
        <v>510</v>
      </c>
      <c r="C2720">
        <v>210</v>
      </c>
      <c r="D2720" t="s">
        <v>304</v>
      </c>
      <c r="E2720" t="s">
        <v>364</v>
      </c>
      <c r="F2720" t="s">
        <v>138</v>
      </c>
      <c r="G2720" t="s">
        <v>282</v>
      </c>
      <c r="H2720" t="s">
        <v>57</v>
      </c>
      <c r="I2720" t="s">
        <v>93</v>
      </c>
      <c r="J2720" t="s">
        <v>188</v>
      </c>
      <c r="K2720" t="s">
        <v>444</v>
      </c>
      <c r="L2720" t="s">
        <v>149</v>
      </c>
      <c r="M2720" t="s">
        <v>73</v>
      </c>
      <c r="N2720" t="s">
        <v>94</v>
      </c>
      <c r="O2720" t="s">
        <v>68</v>
      </c>
    </row>
    <row r="2721" spans="1:15" x14ac:dyDescent="0.35">
      <c r="A2721" t="s">
        <v>241</v>
      </c>
      <c r="B2721" t="s">
        <v>50</v>
      </c>
      <c r="C2721">
        <v>1</v>
      </c>
      <c r="D2721" t="s">
        <v>76</v>
      </c>
      <c r="E2721" t="s">
        <v>76</v>
      </c>
      <c r="F2721" t="s">
        <v>76</v>
      </c>
      <c r="G2721" t="s">
        <v>76</v>
      </c>
      <c r="H2721" t="s">
        <v>76</v>
      </c>
      <c r="I2721" t="s">
        <v>76</v>
      </c>
      <c r="J2721" t="s">
        <v>76</v>
      </c>
      <c r="K2721" t="s">
        <v>395</v>
      </c>
      <c r="L2721" t="s">
        <v>76</v>
      </c>
      <c r="M2721" t="s">
        <v>76</v>
      </c>
      <c r="N2721" t="s">
        <v>76</v>
      </c>
      <c r="O2721" t="s">
        <v>76</v>
      </c>
    </row>
    <row r="2723" spans="1:15" x14ac:dyDescent="0.35">
      <c r="A2723" t="s">
        <v>1215</v>
      </c>
    </row>
    <row r="2724" spans="1:15" x14ac:dyDescent="0.35">
      <c r="A2724" t="s">
        <v>14</v>
      </c>
      <c r="B2724" t="s">
        <v>530</v>
      </c>
      <c r="C2724" t="s">
        <v>2</v>
      </c>
      <c r="D2724" t="s">
        <v>1201</v>
      </c>
      <c r="E2724" t="s">
        <v>1202</v>
      </c>
      <c r="F2724" t="s">
        <v>1203</v>
      </c>
      <c r="G2724" t="s">
        <v>1204</v>
      </c>
      <c r="H2724" t="s">
        <v>50</v>
      </c>
      <c r="I2724" t="s">
        <v>1205</v>
      </c>
      <c r="J2724" t="s">
        <v>49</v>
      </c>
      <c r="K2724" t="s">
        <v>1207</v>
      </c>
      <c r="L2724" t="s">
        <v>1208</v>
      </c>
      <c r="M2724" t="s">
        <v>1206</v>
      </c>
      <c r="N2724" t="s">
        <v>609</v>
      </c>
      <c r="O2724" t="s">
        <v>1209</v>
      </c>
    </row>
    <row r="2725" spans="1:15" x14ac:dyDescent="0.35">
      <c r="A2725" t="s">
        <v>3</v>
      </c>
      <c r="B2725" t="s">
        <v>531</v>
      </c>
      <c r="C2725">
        <v>21</v>
      </c>
      <c r="D2725" t="s">
        <v>185</v>
      </c>
      <c r="E2725" t="s">
        <v>84</v>
      </c>
      <c r="F2725" t="s">
        <v>748</v>
      </c>
      <c r="G2725" t="s">
        <v>409</v>
      </c>
      <c r="H2725" t="s">
        <v>256</v>
      </c>
      <c r="I2725" t="s">
        <v>84</v>
      </c>
      <c r="J2725" t="s">
        <v>76</v>
      </c>
      <c r="K2725" t="s">
        <v>76</v>
      </c>
      <c r="L2725" t="s">
        <v>76</v>
      </c>
      <c r="M2725" t="s">
        <v>76</v>
      </c>
      <c r="N2725" t="s">
        <v>76</v>
      </c>
      <c r="O2725" t="s">
        <v>76</v>
      </c>
    </row>
    <row r="2726" spans="1:15" x14ac:dyDescent="0.35">
      <c r="A2726" t="s">
        <v>3</v>
      </c>
      <c r="B2726" t="s">
        <v>534</v>
      </c>
      <c r="C2726">
        <v>57</v>
      </c>
      <c r="D2726" t="s">
        <v>202</v>
      </c>
      <c r="E2726" t="s">
        <v>130</v>
      </c>
      <c r="F2726" t="s">
        <v>191</v>
      </c>
      <c r="G2726" t="s">
        <v>229</v>
      </c>
      <c r="H2726" t="s">
        <v>545</v>
      </c>
      <c r="I2726" t="s">
        <v>314</v>
      </c>
      <c r="J2726" t="s">
        <v>104</v>
      </c>
      <c r="K2726" t="s">
        <v>78</v>
      </c>
      <c r="L2726" t="s">
        <v>282</v>
      </c>
      <c r="M2726" t="s">
        <v>130</v>
      </c>
      <c r="N2726" t="s">
        <v>76</v>
      </c>
      <c r="O2726" t="s">
        <v>76</v>
      </c>
    </row>
    <row r="2727" spans="1:15" x14ac:dyDescent="0.35">
      <c r="A2727" t="s">
        <v>3</v>
      </c>
      <c r="B2727" t="s">
        <v>535</v>
      </c>
      <c r="C2727">
        <v>8</v>
      </c>
      <c r="D2727" t="s">
        <v>386</v>
      </c>
      <c r="E2727" t="s">
        <v>76</v>
      </c>
      <c r="F2727" t="s">
        <v>434</v>
      </c>
      <c r="G2727" t="s">
        <v>76</v>
      </c>
      <c r="H2727" t="s">
        <v>76</v>
      </c>
      <c r="I2727" t="s">
        <v>76</v>
      </c>
      <c r="J2727" t="s">
        <v>10</v>
      </c>
      <c r="K2727" t="s">
        <v>114</v>
      </c>
      <c r="L2727" t="s">
        <v>10</v>
      </c>
      <c r="M2727" t="s">
        <v>76</v>
      </c>
      <c r="N2727" t="s">
        <v>76</v>
      </c>
      <c r="O2727" t="s">
        <v>76</v>
      </c>
    </row>
    <row r="2728" spans="1:15" x14ac:dyDescent="0.35">
      <c r="A2728" t="s">
        <v>3</v>
      </c>
      <c r="B2728" t="s">
        <v>536</v>
      </c>
      <c r="C2728">
        <v>10</v>
      </c>
      <c r="D2728" t="s">
        <v>76</v>
      </c>
      <c r="E2728" t="s">
        <v>280</v>
      </c>
      <c r="F2728" t="s">
        <v>742</v>
      </c>
      <c r="G2728" t="s">
        <v>76</v>
      </c>
      <c r="H2728" t="s">
        <v>254</v>
      </c>
      <c r="I2728" t="s">
        <v>208</v>
      </c>
      <c r="J2728" t="s">
        <v>211</v>
      </c>
      <c r="K2728" t="s">
        <v>76</v>
      </c>
      <c r="L2728" t="s">
        <v>76</v>
      </c>
      <c r="M2728" t="s">
        <v>102</v>
      </c>
      <c r="N2728" t="s">
        <v>76</v>
      </c>
      <c r="O2728" t="s">
        <v>76</v>
      </c>
    </row>
    <row r="2729" spans="1:15" x14ac:dyDescent="0.35">
      <c r="A2729" t="s">
        <v>3</v>
      </c>
      <c r="B2729" t="s">
        <v>538</v>
      </c>
      <c r="C2729">
        <v>63</v>
      </c>
      <c r="D2729" t="s">
        <v>366</v>
      </c>
      <c r="E2729" t="s">
        <v>305</v>
      </c>
      <c r="F2729" t="s">
        <v>66</v>
      </c>
      <c r="G2729" t="s">
        <v>426</v>
      </c>
      <c r="H2729" t="s">
        <v>418</v>
      </c>
      <c r="I2729" t="s">
        <v>97</v>
      </c>
      <c r="J2729" t="s">
        <v>76</v>
      </c>
      <c r="K2729" t="s">
        <v>76</v>
      </c>
      <c r="L2729" t="s">
        <v>309</v>
      </c>
      <c r="M2729" t="s">
        <v>76</v>
      </c>
      <c r="N2729" t="s">
        <v>75</v>
      </c>
      <c r="O2729" t="s">
        <v>76</v>
      </c>
    </row>
    <row r="2730" spans="1:15" x14ac:dyDescent="0.35">
      <c r="A2730" t="s">
        <v>3</v>
      </c>
      <c r="B2730" t="s">
        <v>540</v>
      </c>
      <c r="C2730">
        <v>14</v>
      </c>
      <c r="D2730" t="s">
        <v>339</v>
      </c>
      <c r="E2730" t="s">
        <v>76</v>
      </c>
      <c r="F2730" t="s">
        <v>277</v>
      </c>
      <c r="G2730" t="s">
        <v>213</v>
      </c>
      <c r="H2730" t="s">
        <v>619</v>
      </c>
      <c r="I2730" t="s">
        <v>204</v>
      </c>
      <c r="J2730" t="s">
        <v>76</v>
      </c>
      <c r="K2730" t="s">
        <v>76</v>
      </c>
      <c r="L2730" t="s">
        <v>151</v>
      </c>
      <c r="M2730" t="s">
        <v>76</v>
      </c>
      <c r="N2730" t="s">
        <v>137</v>
      </c>
      <c r="O2730" t="s">
        <v>76</v>
      </c>
    </row>
    <row r="2731" spans="1:15" x14ac:dyDescent="0.35">
      <c r="A2731" t="s">
        <v>4</v>
      </c>
      <c r="B2731" t="s">
        <v>531</v>
      </c>
      <c r="C2731">
        <v>36</v>
      </c>
      <c r="D2731" t="s">
        <v>233</v>
      </c>
      <c r="E2731" t="s">
        <v>76</v>
      </c>
      <c r="F2731" t="s">
        <v>623</v>
      </c>
      <c r="G2731" t="s">
        <v>264</v>
      </c>
      <c r="H2731" t="s">
        <v>76</v>
      </c>
      <c r="I2731" t="s">
        <v>231</v>
      </c>
      <c r="J2731" t="s">
        <v>76</v>
      </c>
      <c r="K2731" t="s">
        <v>76</v>
      </c>
      <c r="L2731" t="s">
        <v>102</v>
      </c>
      <c r="M2731" t="s">
        <v>76</v>
      </c>
      <c r="N2731" t="s">
        <v>76</v>
      </c>
      <c r="O2731" t="s">
        <v>76</v>
      </c>
    </row>
    <row r="2732" spans="1:15" x14ac:dyDescent="0.35">
      <c r="A2732" t="s">
        <v>4</v>
      </c>
      <c r="B2732" t="s">
        <v>534</v>
      </c>
      <c r="C2732">
        <v>57</v>
      </c>
      <c r="D2732" t="s">
        <v>590</v>
      </c>
      <c r="E2732" t="s">
        <v>76</v>
      </c>
      <c r="F2732" t="s">
        <v>146</v>
      </c>
      <c r="G2732" t="s">
        <v>503</v>
      </c>
      <c r="H2732" t="s">
        <v>53</v>
      </c>
      <c r="I2732" t="s">
        <v>181</v>
      </c>
      <c r="J2732" t="s">
        <v>76</v>
      </c>
      <c r="K2732" t="s">
        <v>208</v>
      </c>
      <c r="L2732" t="s">
        <v>226</v>
      </c>
      <c r="M2732" t="s">
        <v>89</v>
      </c>
      <c r="N2732" t="s">
        <v>76</v>
      </c>
      <c r="O2732" t="s">
        <v>76</v>
      </c>
    </row>
    <row r="2733" spans="1:15" x14ac:dyDescent="0.35">
      <c r="A2733" t="s">
        <v>4</v>
      </c>
      <c r="B2733" t="s">
        <v>535</v>
      </c>
      <c r="C2733">
        <v>11</v>
      </c>
      <c r="D2733" t="s">
        <v>525</v>
      </c>
      <c r="E2733" t="s">
        <v>76</v>
      </c>
      <c r="F2733" t="s">
        <v>142</v>
      </c>
      <c r="G2733" t="s">
        <v>221</v>
      </c>
      <c r="H2733" t="s">
        <v>76</v>
      </c>
      <c r="I2733" t="s">
        <v>76</v>
      </c>
      <c r="J2733" t="s">
        <v>76</v>
      </c>
      <c r="K2733" t="s">
        <v>527</v>
      </c>
      <c r="L2733" t="s">
        <v>442</v>
      </c>
      <c r="M2733" t="s">
        <v>76</v>
      </c>
      <c r="N2733" t="s">
        <v>76</v>
      </c>
      <c r="O2733" t="s">
        <v>76</v>
      </c>
    </row>
    <row r="2734" spans="1:15" x14ac:dyDescent="0.35">
      <c r="A2734" t="s">
        <v>4</v>
      </c>
      <c r="B2734" t="s">
        <v>536</v>
      </c>
      <c r="C2734">
        <v>12</v>
      </c>
      <c r="D2734" t="s">
        <v>188</v>
      </c>
      <c r="E2734" t="s">
        <v>76</v>
      </c>
      <c r="F2734" t="s">
        <v>392</v>
      </c>
      <c r="G2734" t="s">
        <v>81</v>
      </c>
      <c r="H2734" t="s">
        <v>568</v>
      </c>
      <c r="I2734" t="s">
        <v>372</v>
      </c>
      <c r="J2734" t="s">
        <v>76</v>
      </c>
      <c r="K2734" t="s">
        <v>76</v>
      </c>
      <c r="L2734" t="s">
        <v>117</v>
      </c>
      <c r="M2734" t="s">
        <v>76</v>
      </c>
      <c r="N2734" t="s">
        <v>63</v>
      </c>
      <c r="O2734" t="s">
        <v>76</v>
      </c>
    </row>
    <row r="2735" spans="1:15" x14ac:dyDescent="0.35">
      <c r="A2735" t="s">
        <v>4</v>
      </c>
      <c r="B2735" t="s">
        <v>538</v>
      </c>
      <c r="C2735">
        <v>46</v>
      </c>
      <c r="D2735" t="s">
        <v>300</v>
      </c>
      <c r="E2735" t="s">
        <v>63</v>
      </c>
      <c r="F2735" t="s">
        <v>249</v>
      </c>
      <c r="G2735" t="s">
        <v>129</v>
      </c>
      <c r="H2735" t="s">
        <v>140</v>
      </c>
      <c r="I2735" t="s">
        <v>116</v>
      </c>
      <c r="J2735" t="s">
        <v>76</v>
      </c>
      <c r="K2735" t="s">
        <v>76</v>
      </c>
      <c r="L2735" t="s">
        <v>109</v>
      </c>
      <c r="M2735" t="s">
        <v>226</v>
      </c>
      <c r="N2735" t="s">
        <v>76</v>
      </c>
      <c r="O2735" t="s">
        <v>76</v>
      </c>
    </row>
    <row r="2736" spans="1:15" x14ac:dyDescent="0.35">
      <c r="A2736" t="s">
        <v>4</v>
      </c>
      <c r="B2736" t="s">
        <v>540</v>
      </c>
      <c r="C2736">
        <v>13</v>
      </c>
      <c r="D2736" t="s">
        <v>93</v>
      </c>
      <c r="E2736" t="s">
        <v>76</v>
      </c>
      <c r="F2736" t="s">
        <v>733</v>
      </c>
      <c r="G2736" t="s">
        <v>76</v>
      </c>
      <c r="H2736" t="s">
        <v>216</v>
      </c>
      <c r="I2736" t="s">
        <v>278</v>
      </c>
      <c r="J2736" t="s">
        <v>76</v>
      </c>
      <c r="K2736" t="s">
        <v>76</v>
      </c>
      <c r="L2736" t="s">
        <v>106</v>
      </c>
      <c r="M2736" t="s">
        <v>76</v>
      </c>
      <c r="N2736" t="s">
        <v>76</v>
      </c>
      <c r="O2736" t="s">
        <v>76</v>
      </c>
    </row>
    <row r="2737" spans="1:15" x14ac:dyDescent="0.35">
      <c r="A2737" t="s">
        <v>5</v>
      </c>
      <c r="B2737" t="s">
        <v>531</v>
      </c>
      <c r="C2737">
        <v>48</v>
      </c>
      <c r="D2737" t="s">
        <v>305</v>
      </c>
      <c r="E2737" t="s">
        <v>76</v>
      </c>
      <c r="F2737" t="s">
        <v>226</v>
      </c>
      <c r="G2737" t="s">
        <v>442</v>
      </c>
      <c r="H2737" t="s">
        <v>720</v>
      </c>
      <c r="I2737" t="s">
        <v>76</v>
      </c>
      <c r="J2737" t="s">
        <v>76</v>
      </c>
      <c r="K2737" t="s">
        <v>94</v>
      </c>
      <c r="L2737" t="s">
        <v>176</v>
      </c>
      <c r="M2737" t="s">
        <v>76</v>
      </c>
      <c r="N2737" t="s">
        <v>151</v>
      </c>
      <c r="O2737" t="s">
        <v>76</v>
      </c>
    </row>
    <row r="2738" spans="1:15" x14ac:dyDescent="0.35">
      <c r="A2738" t="s">
        <v>5</v>
      </c>
      <c r="B2738" t="s">
        <v>534</v>
      </c>
      <c r="C2738">
        <v>134</v>
      </c>
      <c r="D2738" t="s">
        <v>550</v>
      </c>
      <c r="E2738" t="s">
        <v>244</v>
      </c>
      <c r="F2738" t="s">
        <v>173</v>
      </c>
      <c r="G2738" t="s">
        <v>168</v>
      </c>
      <c r="H2738" t="s">
        <v>391</v>
      </c>
      <c r="I2738" t="s">
        <v>105</v>
      </c>
      <c r="J2738" t="s">
        <v>102</v>
      </c>
      <c r="K2738" t="s">
        <v>317</v>
      </c>
      <c r="L2738" t="s">
        <v>226</v>
      </c>
      <c r="M2738" t="s">
        <v>94</v>
      </c>
      <c r="N2738" t="s">
        <v>106</v>
      </c>
      <c r="O2738" t="s">
        <v>76</v>
      </c>
    </row>
    <row r="2739" spans="1:15" x14ac:dyDescent="0.35">
      <c r="A2739" t="s">
        <v>5</v>
      </c>
      <c r="B2739" t="s">
        <v>535</v>
      </c>
      <c r="C2739">
        <v>22</v>
      </c>
      <c r="D2739" t="s">
        <v>527</v>
      </c>
      <c r="E2739" t="s">
        <v>134</v>
      </c>
      <c r="F2739" t="s">
        <v>142</v>
      </c>
      <c r="G2739" t="s">
        <v>244</v>
      </c>
      <c r="H2739" t="s">
        <v>76</v>
      </c>
      <c r="I2739" t="s">
        <v>244</v>
      </c>
      <c r="J2739" t="s">
        <v>142</v>
      </c>
      <c r="K2739" t="s">
        <v>94</v>
      </c>
      <c r="L2739" t="s">
        <v>532</v>
      </c>
      <c r="M2739" t="s">
        <v>76</v>
      </c>
      <c r="N2739" t="s">
        <v>76</v>
      </c>
      <c r="O2739" t="s">
        <v>76</v>
      </c>
    </row>
    <row r="2740" spans="1:15" x14ac:dyDescent="0.35">
      <c r="A2740" t="s">
        <v>5</v>
      </c>
      <c r="B2740" t="s">
        <v>536</v>
      </c>
      <c r="C2740">
        <v>25</v>
      </c>
      <c r="D2740" t="s">
        <v>174</v>
      </c>
      <c r="E2740" t="s">
        <v>79</v>
      </c>
      <c r="F2740" t="s">
        <v>67</v>
      </c>
      <c r="G2740" t="s">
        <v>108</v>
      </c>
      <c r="H2740" t="s">
        <v>167</v>
      </c>
      <c r="I2740" t="s">
        <v>74</v>
      </c>
      <c r="J2740" t="s">
        <v>76</v>
      </c>
      <c r="K2740" t="s">
        <v>76</v>
      </c>
      <c r="L2740" t="s">
        <v>249</v>
      </c>
      <c r="M2740" t="s">
        <v>76</v>
      </c>
      <c r="N2740" t="s">
        <v>72</v>
      </c>
      <c r="O2740" t="s">
        <v>76</v>
      </c>
    </row>
    <row r="2741" spans="1:15" x14ac:dyDescent="0.35">
      <c r="A2741" t="s">
        <v>5</v>
      </c>
      <c r="B2741" t="s">
        <v>538</v>
      </c>
      <c r="C2741">
        <v>92</v>
      </c>
      <c r="D2741" t="s">
        <v>286</v>
      </c>
      <c r="E2741" t="s">
        <v>79</v>
      </c>
      <c r="F2741" t="s">
        <v>149</v>
      </c>
      <c r="G2741" t="s">
        <v>213</v>
      </c>
      <c r="H2741" t="s">
        <v>482</v>
      </c>
      <c r="I2741" t="s">
        <v>72</v>
      </c>
      <c r="J2741" t="s">
        <v>164</v>
      </c>
      <c r="K2741" t="s">
        <v>237</v>
      </c>
      <c r="L2741" t="s">
        <v>58</v>
      </c>
      <c r="M2741" t="s">
        <v>79</v>
      </c>
      <c r="N2741" t="s">
        <v>74</v>
      </c>
      <c r="O2741" t="s">
        <v>76</v>
      </c>
    </row>
    <row r="2742" spans="1:15" x14ac:dyDescent="0.35">
      <c r="A2742" t="s">
        <v>5</v>
      </c>
      <c r="B2742" t="s">
        <v>540</v>
      </c>
      <c r="C2742">
        <v>16</v>
      </c>
      <c r="D2742" t="s">
        <v>660</v>
      </c>
      <c r="E2742" t="s">
        <v>76</v>
      </c>
      <c r="F2742" t="s">
        <v>282</v>
      </c>
      <c r="G2742" t="s">
        <v>227</v>
      </c>
      <c r="H2742" t="s">
        <v>280</v>
      </c>
      <c r="I2742" t="s">
        <v>76</v>
      </c>
      <c r="J2742" t="s">
        <v>76</v>
      </c>
      <c r="K2742" t="s">
        <v>55</v>
      </c>
      <c r="L2742" t="s">
        <v>249</v>
      </c>
      <c r="M2742" t="s">
        <v>71</v>
      </c>
      <c r="N2742" t="s">
        <v>76</v>
      </c>
      <c r="O2742" t="s">
        <v>76</v>
      </c>
    </row>
    <row r="2743" spans="1:15" x14ac:dyDescent="0.35">
      <c r="A2743" t="s">
        <v>6</v>
      </c>
      <c r="B2743" t="s">
        <v>531</v>
      </c>
      <c r="C2743">
        <v>36</v>
      </c>
      <c r="D2743" t="s">
        <v>392</v>
      </c>
      <c r="E2743" t="s">
        <v>76</v>
      </c>
      <c r="F2743" t="s">
        <v>276</v>
      </c>
      <c r="G2743" t="s">
        <v>87</v>
      </c>
      <c r="H2743" t="s">
        <v>304</v>
      </c>
      <c r="I2743" t="s">
        <v>76</v>
      </c>
      <c r="J2743" t="s">
        <v>587</v>
      </c>
      <c r="K2743" t="s">
        <v>76</v>
      </c>
      <c r="L2743" t="s">
        <v>211</v>
      </c>
      <c r="M2743" t="s">
        <v>106</v>
      </c>
      <c r="N2743" t="s">
        <v>180</v>
      </c>
      <c r="O2743" t="s">
        <v>76</v>
      </c>
    </row>
    <row r="2744" spans="1:15" x14ac:dyDescent="0.35">
      <c r="A2744" t="s">
        <v>6</v>
      </c>
      <c r="B2744" t="s">
        <v>534</v>
      </c>
      <c r="C2744">
        <v>118</v>
      </c>
      <c r="D2744" t="s">
        <v>309</v>
      </c>
      <c r="E2744" t="s">
        <v>76</v>
      </c>
      <c r="F2744" t="s">
        <v>157</v>
      </c>
      <c r="G2744" t="s">
        <v>135</v>
      </c>
      <c r="H2744" t="s">
        <v>281</v>
      </c>
      <c r="I2744" t="s">
        <v>76</v>
      </c>
      <c r="J2744" t="s">
        <v>117</v>
      </c>
      <c r="K2744" t="s">
        <v>72</v>
      </c>
      <c r="L2744" t="s">
        <v>392</v>
      </c>
      <c r="M2744" t="s">
        <v>78</v>
      </c>
      <c r="N2744" t="s">
        <v>81</v>
      </c>
      <c r="O2744" t="s">
        <v>76</v>
      </c>
    </row>
    <row r="2745" spans="1:15" x14ac:dyDescent="0.35">
      <c r="A2745" t="s">
        <v>6</v>
      </c>
      <c r="B2745" t="s">
        <v>535</v>
      </c>
      <c r="C2745">
        <v>15</v>
      </c>
      <c r="D2745" t="s">
        <v>333</v>
      </c>
      <c r="E2745" t="s">
        <v>76</v>
      </c>
      <c r="F2745" t="s">
        <v>104</v>
      </c>
      <c r="G2745" t="s">
        <v>151</v>
      </c>
      <c r="H2745" t="s">
        <v>344</v>
      </c>
      <c r="I2745" t="s">
        <v>76</v>
      </c>
      <c r="J2745" t="s">
        <v>482</v>
      </c>
      <c r="K2745" t="s">
        <v>76</v>
      </c>
      <c r="L2745" t="s">
        <v>76</v>
      </c>
      <c r="M2745" t="s">
        <v>76</v>
      </c>
      <c r="N2745" t="s">
        <v>76</v>
      </c>
      <c r="O2745" t="s">
        <v>76</v>
      </c>
    </row>
    <row r="2746" spans="1:15" x14ac:dyDescent="0.35">
      <c r="A2746" t="s">
        <v>6</v>
      </c>
      <c r="B2746" t="s">
        <v>536</v>
      </c>
      <c r="C2746">
        <v>35</v>
      </c>
      <c r="D2746" t="s">
        <v>318</v>
      </c>
      <c r="E2746" t="s">
        <v>94</v>
      </c>
      <c r="F2746" t="s">
        <v>334</v>
      </c>
      <c r="G2746" t="s">
        <v>78</v>
      </c>
      <c r="H2746" t="s">
        <v>264</v>
      </c>
      <c r="I2746" t="s">
        <v>76</v>
      </c>
      <c r="J2746" t="s">
        <v>923</v>
      </c>
      <c r="K2746" t="s">
        <v>76</v>
      </c>
      <c r="L2746" t="s">
        <v>221</v>
      </c>
      <c r="M2746" t="s">
        <v>76</v>
      </c>
      <c r="N2746" t="s">
        <v>76</v>
      </c>
      <c r="O2746" t="s">
        <v>76</v>
      </c>
    </row>
    <row r="2747" spans="1:15" x14ac:dyDescent="0.35">
      <c r="A2747" t="s">
        <v>6</v>
      </c>
      <c r="B2747" t="s">
        <v>538</v>
      </c>
      <c r="C2747">
        <v>156</v>
      </c>
      <c r="D2747" t="s">
        <v>61</v>
      </c>
      <c r="E2747" t="s">
        <v>73</v>
      </c>
      <c r="F2747" t="s">
        <v>62</v>
      </c>
      <c r="G2747" t="s">
        <v>179</v>
      </c>
      <c r="H2747" t="s">
        <v>502</v>
      </c>
      <c r="I2747" t="s">
        <v>77</v>
      </c>
      <c r="J2747" t="s">
        <v>676</v>
      </c>
      <c r="K2747" t="s">
        <v>74</v>
      </c>
      <c r="L2747" t="s">
        <v>57</v>
      </c>
      <c r="M2747" t="s">
        <v>151</v>
      </c>
      <c r="N2747" t="s">
        <v>81</v>
      </c>
      <c r="O2747" t="s">
        <v>76</v>
      </c>
    </row>
    <row r="2748" spans="1:15" x14ac:dyDescent="0.35">
      <c r="A2748" t="s">
        <v>6</v>
      </c>
      <c r="B2748" t="s">
        <v>540</v>
      </c>
      <c r="C2748">
        <v>32</v>
      </c>
      <c r="D2748" t="s">
        <v>146</v>
      </c>
      <c r="E2748" t="s">
        <v>76</v>
      </c>
      <c r="F2748" t="s">
        <v>150</v>
      </c>
      <c r="G2748" t="s">
        <v>76</v>
      </c>
      <c r="H2748" t="s">
        <v>162</v>
      </c>
      <c r="I2748" t="s">
        <v>121</v>
      </c>
      <c r="J2748" t="s">
        <v>170</v>
      </c>
      <c r="K2748" t="s">
        <v>76</v>
      </c>
      <c r="L2748" t="s">
        <v>278</v>
      </c>
      <c r="M2748" t="s">
        <v>76</v>
      </c>
      <c r="N2748" t="s">
        <v>96</v>
      </c>
      <c r="O2748" t="s">
        <v>76</v>
      </c>
    </row>
    <row r="2749" spans="1:15" x14ac:dyDescent="0.35">
      <c r="A2749" t="s">
        <v>7</v>
      </c>
      <c r="B2749" t="s">
        <v>531</v>
      </c>
      <c r="C2749">
        <v>51</v>
      </c>
      <c r="D2749" t="s">
        <v>153</v>
      </c>
      <c r="E2749" t="s">
        <v>104</v>
      </c>
      <c r="F2749" t="s">
        <v>248</v>
      </c>
      <c r="G2749" t="s">
        <v>94</v>
      </c>
      <c r="H2749" t="s">
        <v>67</v>
      </c>
      <c r="I2749" t="s">
        <v>173</v>
      </c>
      <c r="J2749" t="s">
        <v>381</v>
      </c>
      <c r="K2749" t="s">
        <v>76</v>
      </c>
      <c r="L2749" t="s">
        <v>112</v>
      </c>
      <c r="M2749" t="s">
        <v>76</v>
      </c>
      <c r="N2749" t="s">
        <v>76</v>
      </c>
      <c r="O2749" t="s">
        <v>76</v>
      </c>
    </row>
    <row r="2750" spans="1:15" x14ac:dyDescent="0.35">
      <c r="A2750" t="s">
        <v>7</v>
      </c>
      <c r="B2750" t="s">
        <v>534</v>
      </c>
      <c r="C2750">
        <v>119</v>
      </c>
      <c r="D2750" t="s">
        <v>280</v>
      </c>
      <c r="E2750" t="s">
        <v>103</v>
      </c>
      <c r="F2750" t="s">
        <v>89</v>
      </c>
      <c r="G2750" t="s">
        <v>264</v>
      </c>
      <c r="H2750" t="s">
        <v>298</v>
      </c>
      <c r="I2750" t="s">
        <v>122</v>
      </c>
      <c r="J2750" t="s">
        <v>331</v>
      </c>
      <c r="K2750" t="s">
        <v>106</v>
      </c>
      <c r="L2750" t="s">
        <v>226</v>
      </c>
      <c r="M2750" t="s">
        <v>106</v>
      </c>
      <c r="N2750" t="s">
        <v>79</v>
      </c>
      <c r="O2750" t="s">
        <v>76</v>
      </c>
    </row>
    <row r="2751" spans="1:15" x14ac:dyDescent="0.35">
      <c r="A2751" t="s">
        <v>7</v>
      </c>
      <c r="B2751" t="s">
        <v>535</v>
      </c>
      <c r="C2751">
        <v>18</v>
      </c>
      <c r="D2751" t="s">
        <v>233</v>
      </c>
      <c r="E2751" t="s">
        <v>305</v>
      </c>
      <c r="F2751" t="s">
        <v>361</v>
      </c>
      <c r="G2751" t="s">
        <v>53</v>
      </c>
      <c r="H2751" t="s">
        <v>225</v>
      </c>
      <c r="I2751" t="s">
        <v>76</v>
      </c>
      <c r="J2751" t="s">
        <v>72</v>
      </c>
      <c r="K2751" t="s">
        <v>81</v>
      </c>
      <c r="L2751" t="s">
        <v>590</v>
      </c>
      <c r="M2751" t="s">
        <v>188</v>
      </c>
      <c r="N2751" t="s">
        <v>244</v>
      </c>
      <c r="O2751" t="s">
        <v>76</v>
      </c>
    </row>
    <row r="2752" spans="1:15" x14ac:dyDescent="0.35">
      <c r="A2752" t="s">
        <v>7</v>
      </c>
      <c r="B2752" t="s">
        <v>536</v>
      </c>
      <c r="C2752">
        <v>46</v>
      </c>
      <c r="D2752" t="s">
        <v>280</v>
      </c>
      <c r="E2752" t="s">
        <v>142</v>
      </c>
      <c r="F2752" t="s">
        <v>196</v>
      </c>
      <c r="G2752" t="s">
        <v>282</v>
      </c>
      <c r="H2752" t="s">
        <v>183</v>
      </c>
      <c r="I2752" t="s">
        <v>93</v>
      </c>
      <c r="J2752" t="s">
        <v>89</v>
      </c>
      <c r="K2752" t="s">
        <v>76</v>
      </c>
      <c r="L2752" t="s">
        <v>252</v>
      </c>
      <c r="M2752" t="s">
        <v>122</v>
      </c>
      <c r="N2752" t="s">
        <v>76</v>
      </c>
      <c r="O2752" t="s">
        <v>55</v>
      </c>
    </row>
    <row r="2753" spans="1:15" x14ac:dyDescent="0.35">
      <c r="A2753" t="s">
        <v>7</v>
      </c>
      <c r="B2753" t="s">
        <v>538</v>
      </c>
      <c r="C2753">
        <v>162</v>
      </c>
      <c r="D2753" t="s">
        <v>157</v>
      </c>
      <c r="E2753" t="s">
        <v>104</v>
      </c>
      <c r="F2753" t="s">
        <v>112</v>
      </c>
      <c r="G2753" t="s">
        <v>53</v>
      </c>
      <c r="H2753" t="s">
        <v>385</v>
      </c>
      <c r="I2753" t="s">
        <v>161</v>
      </c>
      <c r="J2753" t="s">
        <v>199</v>
      </c>
      <c r="K2753" t="s">
        <v>63</v>
      </c>
      <c r="L2753" t="s">
        <v>194</v>
      </c>
      <c r="M2753" t="s">
        <v>198</v>
      </c>
      <c r="N2753" t="s">
        <v>107</v>
      </c>
      <c r="O2753" t="s">
        <v>76</v>
      </c>
    </row>
    <row r="2754" spans="1:15" x14ac:dyDescent="0.35">
      <c r="A2754" t="s">
        <v>7</v>
      </c>
      <c r="B2754" t="s">
        <v>540</v>
      </c>
      <c r="C2754">
        <v>24</v>
      </c>
      <c r="D2754" t="s">
        <v>97</v>
      </c>
      <c r="E2754" t="s">
        <v>76</v>
      </c>
      <c r="F2754" t="s">
        <v>122</v>
      </c>
      <c r="G2754" t="s">
        <v>317</v>
      </c>
      <c r="H2754" t="s">
        <v>601</v>
      </c>
      <c r="I2754" t="s">
        <v>418</v>
      </c>
      <c r="J2754" t="s">
        <v>11</v>
      </c>
      <c r="K2754" t="s">
        <v>185</v>
      </c>
      <c r="L2754" t="s">
        <v>185</v>
      </c>
      <c r="M2754" t="s">
        <v>76</v>
      </c>
      <c r="N2754" t="s">
        <v>76</v>
      </c>
      <c r="O2754" t="s">
        <v>76</v>
      </c>
    </row>
    <row r="2755" spans="1:15" x14ac:dyDescent="0.35">
      <c r="A2755" t="s">
        <v>241</v>
      </c>
      <c r="B2755" t="s">
        <v>531</v>
      </c>
      <c r="C2755">
        <v>192</v>
      </c>
      <c r="D2755" t="s">
        <v>493</v>
      </c>
      <c r="E2755" t="s">
        <v>63</v>
      </c>
      <c r="F2755" t="s">
        <v>272</v>
      </c>
      <c r="G2755" t="s">
        <v>161</v>
      </c>
      <c r="H2755" t="s">
        <v>308</v>
      </c>
      <c r="I2755" t="s">
        <v>151</v>
      </c>
      <c r="J2755" t="s">
        <v>347</v>
      </c>
      <c r="K2755" t="s">
        <v>106</v>
      </c>
      <c r="L2755" t="s">
        <v>67</v>
      </c>
      <c r="M2755" t="s">
        <v>107</v>
      </c>
      <c r="N2755" t="s">
        <v>72</v>
      </c>
      <c r="O2755" t="s">
        <v>76</v>
      </c>
    </row>
    <row r="2756" spans="1:15" x14ac:dyDescent="0.35">
      <c r="A2756" t="s">
        <v>241</v>
      </c>
      <c r="B2756" t="s">
        <v>534</v>
      </c>
      <c r="C2756">
        <v>485</v>
      </c>
      <c r="D2756" t="s">
        <v>372</v>
      </c>
      <c r="E2756" t="s">
        <v>130</v>
      </c>
      <c r="F2756" t="s">
        <v>53</v>
      </c>
      <c r="G2756" t="s">
        <v>164</v>
      </c>
      <c r="H2756" t="s">
        <v>189</v>
      </c>
      <c r="I2756" t="s">
        <v>142</v>
      </c>
      <c r="J2756" t="s">
        <v>206</v>
      </c>
      <c r="K2756" t="s">
        <v>180</v>
      </c>
      <c r="L2756" t="s">
        <v>193</v>
      </c>
      <c r="M2756" t="s">
        <v>138</v>
      </c>
      <c r="N2756" t="s">
        <v>79</v>
      </c>
      <c r="O2756" t="s">
        <v>76</v>
      </c>
    </row>
    <row r="2757" spans="1:15" x14ac:dyDescent="0.35">
      <c r="A2757" t="s">
        <v>241</v>
      </c>
      <c r="B2757" t="s">
        <v>535</v>
      </c>
      <c r="C2757">
        <v>74</v>
      </c>
      <c r="D2757" t="s">
        <v>498</v>
      </c>
      <c r="E2757" t="s">
        <v>121</v>
      </c>
      <c r="F2757" t="s">
        <v>126</v>
      </c>
      <c r="G2757" t="s">
        <v>175</v>
      </c>
      <c r="H2757" t="s">
        <v>264</v>
      </c>
      <c r="I2757" t="s">
        <v>72</v>
      </c>
      <c r="J2757" t="s">
        <v>210</v>
      </c>
      <c r="K2757" t="s">
        <v>194</v>
      </c>
      <c r="L2757" t="s">
        <v>274</v>
      </c>
      <c r="M2757" t="s">
        <v>142</v>
      </c>
      <c r="N2757" t="s">
        <v>138</v>
      </c>
      <c r="O2757" t="s">
        <v>76</v>
      </c>
    </row>
    <row r="2758" spans="1:15" x14ac:dyDescent="0.35">
      <c r="A2758" t="s">
        <v>241</v>
      </c>
      <c r="B2758" t="s">
        <v>536</v>
      </c>
      <c r="C2758">
        <v>128</v>
      </c>
      <c r="D2758" t="s">
        <v>304</v>
      </c>
      <c r="E2758" t="s">
        <v>100</v>
      </c>
      <c r="F2758" t="s">
        <v>330</v>
      </c>
      <c r="G2758" t="s">
        <v>176</v>
      </c>
      <c r="H2758" t="s">
        <v>333</v>
      </c>
      <c r="I2758" t="s">
        <v>108</v>
      </c>
      <c r="J2758" t="s">
        <v>165</v>
      </c>
      <c r="K2758" t="s">
        <v>76</v>
      </c>
      <c r="L2758" t="s">
        <v>126</v>
      </c>
      <c r="M2758" t="s">
        <v>81</v>
      </c>
      <c r="N2758" t="s">
        <v>77</v>
      </c>
      <c r="O2758" t="s">
        <v>75</v>
      </c>
    </row>
    <row r="2759" spans="1:15" x14ac:dyDescent="0.35">
      <c r="A2759" t="s">
        <v>241</v>
      </c>
      <c r="B2759" t="s">
        <v>538</v>
      </c>
      <c r="C2759">
        <v>519</v>
      </c>
      <c r="D2759" t="s">
        <v>307</v>
      </c>
      <c r="E2759" t="s">
        <v>142</v>
      </c>
      <c r="F2759" t="s">
        <v>157</v>
      </c>
      <c r="G2759" t="s">
        <v>225</v>
      </c>
      <c r="H2759" t="s">
        <v>752</v>
      </c>
      <c r="I2759" t="s">
        <v>70</v>
      </c>
      <c r="J2759" t="s">
        <v>191</v>
      </c>
      <c r="K2759" t="s">
        <v>198</v>
      </c>
      <c r="L2759" t="s">
        <v>121</v>
      </c>
      <c r="M2759" t="s">
        <v>93</v>
      </c>
      <c r="N2759" t="s">
        <v>75</v>
      </c>
      <c r="O2759" t="s">
        <v>76</v>
      </c>
    </row>
    <row r="2760" spans="1:15" x14ac:dyDescent="0.35">
      <c r="A2760" t="s">
        <v>241</v>
      </c>
      <c r="B2760" t="s">
        <v>540</v>
      </c>
      <c r="C2760">
        <v>99</v>
      </c>
      <c r="D2760" t="s">
        <v>145</v>
      </c>
      <c r="E2760" t="s">
        <v>76</v>
      </c>
      <c r="F2760" t="s">
        <v>140</v>
      </c>
      <c r="G2760" t="s">
        <v>217</v>
      </c>
      <c r="H2760" t="s">
        <v>361</v>
      </c>
      <c r="I2760" t="s">
        <v>342</v>
      </c>
      <c r="J2760" t="s">
        <v>359</v>
      </c>
      <c r="K2760" t="s">
        <v>130</v>
      </c>
      <c r="L2760" t="s">
        <v>355</v>
      </c>
      <c r="M2760" t="s">
        <v>107</v>
      </c>
      <c r="N2760" t="s">
        <v>80</v>
      </c>
      <c r="O2760" t="s">
        <v>76</v>
      </c>
    </row>
    <row r="2762" spans="1:15" x14ac:dyDescent="0.35">
      <c r="A2762" t="s">
        <v>1216</v>
      </c>
    </row>
    <row r="2763" spans="1:15" x14ac:dyDescent="0.35">
      <c r="A2763" t="s">
        <v>14</v>
      </c>
      <c r="B2763" t="s">
        <v>565</v>
      </c>
      <c r="C2763" t="s">
        <v>2</v>
      </c>
      <c r="D2763" t="s">
        <v>1201</v>
      </c>
      <c r="E2763" t="s">
        <v>49</v>
      </c>
      <c r="F2763" t="s">
        <v>1202</v>
      </c>
      <c r="G2763" t="s">
        <v>1203</v>
      </c>
      <c r="H2763" t="s">
        <v>1204</v>
      </c>
      <c r="I2763" t="s">
        <v>1207</v>
      </c>
      <c r="J2763" t="s">
        <v>50</v>
      </c>
      <c r="K2763" t="s">
        <v>1205</v>
      </c>
      <c r="L2763" t="s">
        <v>1206</v>
      </c>
      <c r="M2763" t="s">
        <v>1208</v>
      </c>
      <c r="N2763" t="s">
        <v>609</v>
      </c>
      <c r="O2763" t="s">
        <v>1209</v>
      </c>
    </row>
    <row r="2764" spans="1:15" x14ac:dyDescent="0.35">
      <c r="A2764" t="s">
        <v>3</v>
      </c>
      <c r="B2764" t="s">
        <v>566</v>
      </c>
      <c r="C2764">
        <v>21</v>
      </c>
      <c r="D2764" t="s">
        <v>330</v>
      </c>
      <c r="E2764" t="s">
        <v>307</v>
      </c>
      <c r="F2764" t="s">
        <v>62</v>
      </c>
      <c r="G2764" t="s">
        <v>358</v>
      </c>
      <c r="H2764" t="s">
        <v>307</v>
      </c>
      <c r="I2764" t="s">
        <v>280</v>
      </c>
      <c r="J2764" t="s">
        <v>137</v>
      </c>
      <c r="K2764" t="s">
        <v>113</v>
      </c>
      <c r="L2764" t="s">
        <v>177</v>
      </c>
      <c r="M2764" t="s">
        <v>76</v>
      </c>
      <c r="N2764" t="s">
        <v>76</v>
      </c>
      <c r="O2764" t="s">
        <v>76</v>
      </c>
    </row>
    <row r="2765" spans="1:15" x14ac:dyDescent="0.35">
      <c r="A2765" t="s">
        <v>3</v>
      </c>
      <c r="B2765" t="s">
        <v>569</v>
      </c>
      <c r="C2765">
        <v>60</v>
      </c>
      <c r="D2765" t="s">
        <v>213</v>
      </c>
      <c r="E2765" t="s">
        <v>86</v>
      </c>
      <c r="F2765" t="s">
        <v>76</v>
      </c>
      <c r="G2765" t="s">
        <v>393</v>
      </c>
      <c r="H2765" t="s">
        <v>364</v>
      </c>
      <c r="I2765" t="s">
        <v>76</v>
      </c>
      <c r="J2765" t="s">
        <v>248</v>
      </c>
      <c r="K2765" t="s">
        <v>163</v>
      </c>
      <c r="L2765" t="s">
        <v>76</v>
      </c>
      <c r="M2765" t="s">
        <v>361</v>
      </c>
      <c r="N2765" t="s">
        <v>76</v>
      </c>
      <c r="O2765" t="s">
        <v>76</v>
      </c>
    </row>
    <row r="2766" spans="1:15" x14ac:dyDescent="0.35">
      <c r="A2766" t="s">
        <v>3</v>
      </c>
      <c r="B2766" t="s">
        <v>570</v>
      </c>
      <c r="C2766">
        <v>5</v>
      </c>
      <c r="D2766" t="s">
        <v>76</v>
      </c>
      <c r="E2766" t="s">
        <v>76</v>
      </c>
      <c r="F2766" t="s">
        <v>359</v>
      </c>
      <c r="G2766" t="s">
        <v>76</v>
      </c>
      <c r="H2766" t="s">
        <v>250</v>
      </c>
      <c r="I2766" t="s">
        <v>76</v>
      </c>
      <c r="J2766" t="s">
        <v>704</v>
      </c>
      <c r="K2766" t="s">
        <v>76</v>
      </c>
      <c r="L2766" t="s">
        <v>76</v>
      </c>
      <c r="M2766" t="s">
        <v>76</v>
      </c>
      <c r="N2766" t="s">
        <v>76</v>
      </c>
      <c r="O2766" t="s">
        <v>76</v>
      </c>
    </row>
    <row r="2767" spans="1:15" x14ac:dyDescent="0.35">
      <c r="A2767" t="s">
        <v>3</v>
      </c>
      <c r="B2767" t="s">
        <v>571</v>
      </c>
      <c r="C2767">
        <v>18</v>
      </c>
      <c r="D2767" t="s">
        <v>255</v>
      </c>
      <c r="E2767" t="s">
        <v>76</v>
      </c>
      <c r="F2767" t="s">
        <v>163</v>
      </c>
      <c r="G2767" t="s">
        <v>296</v>
      </c>
      <c r="H2767" t="s">
        <v>274</v>
      </c>
      <c r="I2767" t="s">
        <v>76</v>
      </c>
      <c r="J2767" t="s">
        <v>147</v>
      </c>
      <c r="K2767" t="s">
        <v>334</v>
      </c>
      <c r="L2767" t="s">
        <v>76</v>
      </c>
      <c r="M2767" t="s">
        <v>76</v>
      </c>
      <c r="N2767" t="s">
        <v>173</v>
      </c>
      <c r="O2767" t="s">
        <v>76</v>
      </c>
    </row>
    <row r="2768" spans="1:15" x14ac:dyDescent="0.35">
      <c r="A2768" t="s">
        <v>3</v>
      </c>
      <c r="B2768" t="s">
        <v>572</v>
      </c>
      <c r="C2768">
        <v>62</v>
      </c>
      <c r="D2768" t="s">
        <v>136</v>
      </c>
      <c r="E2768" t="s">
        <v>94</v>
      </c>
      <c r="F2768" t="s">
        <v>108</v>
      </c>
      <c r="G2768" t="s">
        <v>539</v>
      </c>
      <c r="H2768" t="s">
        <v>229</v>
      </c>
      <c r="I2768" t="s">
        <v>76</v>
      </c>
      <c r="J2768" t="s">
        <v>503</v>
      </c>
      <c r="K2768" t="s">
        <v>88</v>
      </c>
      <c r="L2768" t="s">
        <v>75</v>
      </c>
      <c r="M2768" t="s">
        <v>188</v>
      </c>
      <c r="N2768" t="s">
        <v>105</v>
      </c>
      <c r="O2768" t="s">
        <v>76</v>
      </c>
    </row>
    <row r="2769" spans="1:15" x14ac:dyDescent="0.35">
      <c r="A2769" t="s">
        <v>3</v>
      </c>
      <c r="B2769" t="s">
        <v>573</v>
      </c>
      <c r="C2769">
        <v>7</v>
      </c>
      <c r="D2769" t="s">
        <v>76</v>
      </c>
      <c r="E2769" t="s">
        <v>76</v>
      </c>
      <c r="F2769" t="s">
        <v>189</v>
      </c>
      <c r="G2769" t="s">
        <v>376</v>
      </c>
      <c r="H2769" t="s">
        <v>160</v>
      </c>
      <c r="I2769" t="s">
        <v>76</v>
      </c>
      <c r="J2769" t="s">
        <v>315</v>
      </c>
      <c r="K2769" t="s">
        <v>76</v>
      </c>
      <c r="L2769" t="s">
        <v>76</v>
      </c>
      <c r="M2769" t="s">
        <v>76</v>
      </c>
      <c r="N2769" t="s">
        <v>76</v>
      </c>
      <c r="O2769" t="s">
        <v>76</v>
      </c>
    </row>
    <row r="2770" spans="1:15" x14ac:dyDescent="0.35">
      <c r="A2770" t="s">
        <v>4</v>
      </c>
      <c r="B2770" t="s">
        <v>566</v>
      </c>
      <c r="C2770">
        <v>12</v>
      </c>
      <c r="D2770" t="s">
        <v>292</v>
      </c>
      <c r="E2770" t="s">
        <v>76</v>
      </c>
      <c r="F2770" t="s">
        <v>76</v>
      </c>
      <c r="G2770" t="s">
        <v>75</v>
      </c>
      <c r="H2770" t="s">
        <v>81</v>
      </c>
      <c r="I2770" t="s">
        <v>522</v>
      </c>
      <c r="J2770" t="s">
        <v>76</v>
      </c>
      <c r="K2770" t="s">
        <v>257</v>
      </c>
      <c r="L2770" t="s">
        <v>76</v>
      </c>
      <c r="M2770" t="s">
        <v>105</v>
      </c>
      <c r="N2770" t="s">
        <v>76</v>
      </c>
      <c r="O2770" t="s">
        <v>76</v>
      </c>
    </row>
    <row r="2771" spans="1:15" x14ac:dyDescent="0.35">
      <c r="A2771" t="s">
        <v>4</v>
      </c>
      <c r="B2771" t="s">
        <v>569</v>
      </c>
      <c r="C2771">
        <v>76</v>
      </c>
      <c r="D2771" t="s">
        <v>548</v>
      </c>
      <c r="E2771" t="s">
        <v>76</v>
      </c>
      <c r="F2771" t="s">
        <v>76</v>
      </c>
      <c r="G2771" t="s">
        <v>368</v>
      </c>
      <c r="H2771" t="s">
        <v>213</v>
      </c>
      <c r="I2771" t="s">
        <v>76</v>
      </c>
      <c r="J2771" t="s">
        <v>442</v>
      </c>
      <c r="K2771" t="s">
        <v>121</v>
      </c>
      <c r="L2771" t="s">
        <v>176</v>
      </c>
      <c r="M2771" t="s">
        <v>208</v>
      </c>
      <c r="N2771" t="s">
        <v>76</v>
      </c>
      <c r="O2771" t="s">
        <v>76</v>
      </c>
    </row>
    <row r="2772" spans="1:15" x14ac:dyDescent="0.35">
      <c r="A2772" t="s">
        <v>4</v>
      </c>
      <c r="B2772" t="s">
        <v>570</v>
      </c>
      <c r="C2772">
        <v>16</v>
      </c>
      <c r="D2772" t="s">
        <v>173</v>
      </c>
      <c r="E2772" t="s">
        <v>76</v>
      </c>
      <c r="F2772" t="s">
        <v>76</v>
      </c>
      <c r="G2772" t="s">
        <v>409</v>
      </c>
      <c r="H2772" t="s">
        <v>613</v>
      </c>
      <c r="I2772" t="s">
        <v>76</v>
      </c>
      <c r="J2772" t="s">
        <v>76</v>
      </c>
      <c r="K2772" t="s">
        <v>76</v>
      </c>
      <c r="L2772" t="s">
        <v>76</v>
      </c>
      <c r="M2772" t="s">
        <v>307</v>
      </c>
      <c r="N2772" t="s">
        <v>76</v>
      </c>
      <c r="O2772" t="s">
        <v>76</v>
      </c>
    </row>
    <row r="2773" spans="1:15" x14ac:dyDescent="0.35">
      <c r="A2773" t="s">
        <v>4</v>
      </c>
      <c r="B2773" t="s">
        <v>571</v>
      </c>
      <c r="C2773">
        <v>8</v>
      </c>
      <c r="D2773" t="s">
        <v>62</v>
      </c>
      <c r="E2773" t="s">
        <v>76</v>
      </c>
      <c r="F2773" t="s">
        <v>76</v>
      </c>
      <c r="G2773" t="s">
        <v>76</v>
      </c>
      <c r="H2773" t="s">
        <v>76</v>
      </c>
      <c r="I2773" t="s">
        <v>76</v>
      </c>
      <c r="J2773" t="s">
        <v>588</v>
      </c>
      <c r="K2773" t="s">
        <v>698</v>
      </c>
      <c r="L2773" t="s">
        <v>76</v>
      </c>
      <c r="M2773" t="s">
        <v>368</v>
      </c>
      <c r="N2773" t="s">
        <v>76</v>
      </c>
      <c r="O2773" t="s">
        <v>76</v>
      </c>
    </row>
    <row r="2774" spans="1:15" x14ac:dyDescent="0.35">
      <c r="A2774" t="s">
        <v>4</v>
      </c>
      <c r="B2774" t="s">
        <v>572</v>
      </c>
      <c r="C2774">
        <v>58</v>
      </c>
      <c r="D2774" t="s">
        <v>134</v>
      </c>
      <c r="E2774" t="s">
        <v>76</v>
      </c>
      <c r="F2774" t="s">
        <v>79</v>
      </c>
      <c r="G2774" t="s">
        <v>751</v>
      </c>
      <c r="H2774" t="s">
        <v>84</v>
      </c>
      <c r="I2774" t="s">
        <v>76</v>
      </c>
      <c r="J2774" t="s">
        <v>320</v>
      </c>
      <c r="K2774" t="s">
        <v>92</v>
      </c>
      <c r="L2774" t="s">
        <v>133</v>
      </c>
      <c r="M2774" t="s">
        <v>63</v>
      </c>
      <c r="N2774" t="s">
        <v>106</v>
      </c>
      <c r="O2774" t="s">
        <v>76</v>
      </c>
    </row>
    <row r="2775" spans="1:15" x14ac:dyDescent="0.35">
      <c r="A2775" t="s">
        <v>4</v>
      </c>
      <c r="B2775" t="s">
        <v>573</v>
      </c>
      <c r="C2775">
        <v>5</v>
      </c>
      <c r="D2775" t="s">
        <v>203</v>
      </c>
      <c r="E2775" t="s">
        <v>76</v>
      </c>
      <c r="F2775" t="s">
        <v>76</v>
      </c>
      <c r="G2775" t="s">
        <v>76</v>
      </c>
      <c r="H2775" t="s">
        <v>203</v>
      </c>
      <c r="I2775" t="s">
        <v>76</v>
      </c>
      <c r="J2775" t="s">
        <v>546</v>
      </c>
      <c r="K2775" t="s">
        <v>76</v>
      </c>
      <c r="L2775" t="s">
        <v>76</v>
      </c>
      <c r="M2775" t="s">
        <v>203</v>
      </c>
      <c r="N2775" t="s">
        <v>76</v>
      </c>
      <c r="O2775" t="s">
        <v>76</v>
      </c>
    </row>
    <row r="2776" spans="1:15" x14ac:dyDescent="0.35">
      <c r="A2776" t="s">
        <v>5</v>
      </c>
      <c r="B2776" t="s">
        <v>566</v>
      </c>
      <c r="C2776">
        <v>10</v>
      </c>
      <c r="D2776" t="s">
        <v>74</v>
      </c>
      <c r="E2776" t="s">
        <v>76</v>
      </c>
      <c r="F2776" t="s">
        <v>76</v>
      </c>
      <c r="G2776" t="s">
        <v>76</v>
      </c>
      <c r="H2776" t="s">
        <v>823</v>
      </c>
      <c r="I2776" t="s">
        <v>102</v>
      </c>
      <c r="J2776" t="s">
        <v>732</v>
      </c>
      <c r="K2776" t="s">
        <v>76</v>
      </c>
      <c r="L2776" t="s">
        <v>76</v>
      </c>
      <c r="M2776" t="s">
        <v>71</v>
      </c>
      <c r="N2776" t="s">
        <v>138</v>
      </c>
      <c r="O2776" t="s">
        <v>76</v>
      </c>
    </row>
    <row r="2777" spans="1:15" x14ac:dyDescent="0.35">
      <c r="A2777" t="s">
        <v>5</v>
      </c>
      <c r="B2777" t="s">
        <v>569</v>
      </c>
      <c r="C2777">
        <v>141</v>
      </c>
      <c r="D2777" t="s">
        <v>373</v>
      </c>
      <c r="E2777" t="s">
        <v>75</v>
      </c>
      <c r="F2777" t="s">
        <v>84</v>
      </c>
      <c r="G2777" t="s">
        <v>87</v>
      </c>
      <c r="H2777" t="s">
        <v>161</v>
      </c>
      <c r="I2777" t="s">
        <v>132</v>
      </c>
      <c r="J2777" t="s">
        <v>687</v>
      </c>
      <c r="K2777" t="s">
        <v>81</v>
      </c>
      <c r="L2777" t="s">
        <v>94</v>
      </c>
      <c r="M2777" t="s">
        <v>126</v>
      </c>
      <c r="N2777" t="s">
        <v>68</v>
      </c>
      <c r="O2777" t="s">
        <v>76</v>
      </c>
    </row>
    <row r="2778" spans="1:15" x14ac:dyDescent="0.35">
      <c r="A2778" t="s">
        <v>5</v>
      </c>
      <c r="B2778" t="s">
        <v>570</v>
      </c>
      <c r="C2778">
        <v>53</v>
      </c>
      <c r="D2778" t="s">
        <v>568</v>
      </c>
      <c r="E2778" t="s">
        <v>304</v>
      </c>
      <c r="F2778" t="s">
        <v>86</v>
      </c>
      <c r="G2778" t="s">
        <v>151</v>
      </c>
      <c r="H2778" t="s">
        <v>290</v>
      </c>
      <c r="I2778" t="s">
        <v>210</v>
      </c>
      <c r="J2778" t="s">
        <v>78</v>
      </c>
      <c r="K2778" t="s">
        <v>138</v>
      </c>
      <c r="L2778" t="s">
        <v>76</v>
      </c>
      <c r="M2778" t="s">
        <v>207</v>
      </c>
      <c r="N2778" t="s">
        <v>75</v>
      </c>
      <c r="O2778" t="s">
        <v>76</v>
      </c>
    </row>
    <row r="2779" spans="1:15" x14ac:dyDescent="0.35">
      <c r="A2779" t="s">
        <v>5</v>
      </c>
      <c r="B2779" t="s">
        <v>571</v>
      </c>
      <c r="C2779">
        <v>4</v>
      </c>
      <c r="D2779" t="s">
        <v>1126</v>
      </c>
      <c r="E2779" t="s">
        <v>76</v>
      </c>
      <c r="F2779" t="s">
        <v>76</v>
      </c>
      <c r="G2779" t="s">
        <v>76</v>
      </c>
      <c r="H2779" t="s">
        <v>76</v>
      </c>
      <c r="I2779" t="s">
        <v>53</v>
      </c>
      <c r="J2779" t="s">
        <v>96</v>
      </c>
      <c r="K2779" t="s">
        <v>76</v>
      </c>
      <c r="L2779" t="s">
        <v>76</v>
      </c>
      <c r="M2779" t="s">
        <v>76</v>
      </c>
      <c r="N2779" t="s">
        <v>76</v>
      </c>
      <c r="O2779" t="s">
        <v>76</v>
      </c>
    </row>
    <row r="2780" spans="1:15" x14ac:dyDescent="0.35">
      <c r="A2780" t="s">
        <v>5</v>
      </c>
      <c r="B2780" t="s">
        <v>572</v>
      </c>
      <c r="C2780">
        <v>94</v>
      </c>
      <c r="D2780" t="s">
        <v>95</v>
      </c>
      <c r="E2780" t="s">
        <v>181</v>
      </c>
      <c r="F2780" t="s">
        <v>79</v>
      </c>
      <c r="G2780" t="s">
        <v>163</v>
      </c>
      <c r="H2780" t="s">
        <v>137</v>
      </c>
      <c r="I2780" t="s">
        <v>80</v>
      </c>
      <c r="J2780" t="s">
        <v>643</v>
      </c>
      <c r="K2780" t="s">
        <v>186</v>
      </c>
      <c r="L2780" t="s">
        <v>79</v>
      </c>
      <c r="M2780" t="s">
        <v>176</v>
      </c>
      <c r="N2780" t="s">
        <v>93</v>
      </c>
      <c r="O2780" t="s">
        <v>76</v>
      </c>
    </row>
    <row r="2781" spans="1:15" x14ac:dyDescent="0.35">
      <c r="A2781" t="s">
        <v>5</v>
      </c>
      <c r="B2781" t="s">
        <v>573</v>
      </c>
      <c r="C2781">
        <v>35</v>
      </c>
      <c r="D2781" t="s">
        <v>119</v>
      </c>
      <c r="E2781" t="s">
        <v>166</v>
      </c>
      <c r="F2781" t="s">
        <v>106</v>
      </c>
      <c r="G2781" t="s">
        <v>121</v>
      </c>
      <c r="H2781" t="s">
        <v>115</v>
      </c>
      <c r="I2781" t="s">
        <v>236</v>
      </c>
      <c r="J2781" t="s">
        <v>416</v>
      </c>
      <c r="K2781" t="s">
        <v>71</v>
      </c>
      <c r="L2781" t="s">
        <v>73</v>
      </c>
      <c r="M2781" t="s">
        <v>373</v>
      </c>
      <c r="N2781" t="s">
        <v>80</v>
      </c>
      <c r="O2781" t="s">
        <v>76</v>
      </c>
    </row>
    <row r="2782" spans="1:15" x14ac:dyDescent="0.35">
      <c r="A2782" t="s">
        <v>6</v>
      </c>
      <c r="B2782" t="s">
        <v>566</v>
      </c>
      <c r="C2782">
        <v>10</v>
      </c>
      <c r="D2782" t="s">
        <v>100</v>
      </c>
      <c r="E2782" t="s">
        <v>222</v>
      </c>
      <c r="F2782" t="s">
        <v>76</v>
      </c>
      <c r="G2782" t="s">
        <v>115</v>
      </c>
      <c r="H2782" t="s">
        <v>194</v>
      </c>
      <c r="I2782" t="s">
        <v>72</v>
      </c>
      <c r="J2782" t="s">
        <v>322</v>
      </c>
      <c r="K2782" t="s">
        <v>76</v>
      </c>
      <c r="L2782" t="s">
        <v>76</v>
      </c>
      <c r="M2782" t="s">
        <v>76</v>
      </c>
      <c r="N2782" t="s">
        <v>222</v>
      </c>
      <c r="O2782" t="s">
        <v>76</v>
      </c>
    </row>
    <row r="2783" spans="1:15" x14ac:dyDescent="0.35">
      <c r="A2783" t="s">
        <v>6</v>
      </c>
      <c r="B2783" t="s">
        <v>569</v>
      </c>
      <c r="C2783">
        <v>142</v>
      </c>
      <c r="D2783" t="s">
        <v>162</v>
      </c>
      <c r="E2783" t="s">
        <v>413</v>
      </c>
      <c r="F2783" t="s">
        <v>76</v>
      </c>
      <c r="G2783" t="s">
        <v>188</v>
      </c>
      <c r="H2783" t="s">
        <v>168</v>
      </c>
      <c r="I2783" t="s">
        <v>105</v>
      </c>
      <c r="J2783" t="s">
        <v>497</v>
      </c>
      <c r="K2783" t="s">
        <v>76</v>
      </c>
      <c r="L2783" t="s">
        <v>94</v>
      </c>
      <c r="M2783" t="s">
        <v>95</v>
      </c>
      <c r="N2783" t="s">
        <v>105</v>
      </c>
      <c r="O2783" t="s">
        <v>76</v>
      </c>
    </row>
    <row r="2784" spans="1:15" x14ac:dyDescent="0.35">
      <c r="A2784" t="s">
        <v>6</v>
      </c>
      <c r="B2784" t="s">
        <v>570</v>
      </c>
      <c r="C2784">
        <v>17</v>
      </c>
      <c r="D2784" t="s">
        <v>297</v>
      </c>
      <c r="E2784" t="s">
        <v>323</v>
      </c>
      <c r="F2784" t="s">
        <v>76</v>
      </c>
      <c r="G2784" t="s">
        <v>225</v>
      </c>
      <c r="H2784" t="s">
        <v>74</v>
      </c>
      <c r="I2784" t="s">
        <v>76</v>
      </c>
      <c r="J2784" t="s">
        <v>156</v>
      </c>
      <c r="K2784" t="s">
        <v>76</v>
      </c>
      <c r="L2784" t="s">
        <v>76</v>
      </c>
      <c r="M2784" t="s">
        <v>447</v>
      </c>
      <c r="N2784" t="s">
        <v>76</v>
      </c>
      <c r="O2784" t="s">
        <v>76</v>
      </c>
    </row>
    <row r="2785" spans="1:15" x14ac:dyDescent="0.35">
      <c r="A2785" t="s">
        <v>6</v>
      </c>
      <c r="B2785" t="s">
        <v>571</v>
      </c>
      <c r="C2785">
        <v>24</v>
      </c>
      <c r="D2785" t="s">
        <v>186</v>
      </c>
      <c r="E2785" t="s">
        <v>1217</v>
      </c>
      <c r="F2785" t="s">
        <v>76</v>
      </c>
      <c r="G2785" t="s">
        <v>76</v>
      </c>
      <c r="H2785" t="s">
        <v>264</v>
      </c>
      <c r="I2785" t="s">
        <v>87</v>
      </c>
      <c r="J2785" t="s">
        <v>366</v>
      </c>
      <c r="K2785" t="s">
        <v>76</v>
      </c>
      <c r="L2785" t="s">
        <v>76</v>
      </c>
      <c r="M2785" t="s">
        <v>188</v>
      </c>
      <c r="N2785" t="s">
        <v>87</v>
      </c>
      <c r="O2785" t="s">
        <v>76</v>
      </c>
    </row>
    <row r="2786" spans="1:15" x14ac:dyDescent="0.35">
      <c r="A2786" t="s">
        <v>6</v>
      </c>
      <c r="B2786" t="s">
        <v>572</v>
      </c>
      <c r="C2786">
        <v>176</v>
      </c>
      <c r="D2786" t="s">
        <v>299</v>
      </c>
      <c r="E2786" t="s">
        <v>759</v>
      </c>
      <c r="F2786" t="s">
        <v>77</v>
      </c>
      <c r="G2786" t="s">
        <v>84</v>
      </c>
      <c r="H2786" t="s">
        <v>122</v>
      </c>
      <c r="I2786" t="s">
        <v>94</v>
      </c>
      <c r="J2786" t="s">
        <v>219</v>
      </c>
      <c r="K2786" t="s">
        <v>106</v>
      </c>
      <c r="L2786" t="s">
        <v>93</v>
      </c>
      <c r="M2786" t="s">
        <v>65</v>
      </c>
      <c r="N2786" t="s">
        <v>105</v>
      </c>
      <c r="O2786" t="s">
        <v>76</v>
      </c>
    </row>
    <row r="2787" spans="1:15" x14ac:dyDescent="0.35">
      <c r="A2787" t="s">
        <v>6</v>
      </c>
      <c r="B2787" t="s">
        <v>573</v>
      </c>
      <c r="C2787">
        <v>23</v>
      </c>
      <c r="D2787" t="s">
        <v>213</v>
      </c>
      <c r="E2787" t="s">
        <v>762</v>
      </c>
      <c r="F2787" t="s">
        <v>76</v>
      </c>
      <c r="G2787" t="s">
        <v>213</v>
      </c>
      <c r="H2787" t="s">
        <v>76</v>
      </c>
      <c r="I2787" t="s">
        <v>76</v>
      </c>
      <c r="J2787" t="s">
        <v>416</v>
      </c>
      <c r="K2787" t="s">
        <v>305</v>
      </c>
      <c r="L2787" t="s">
        <v>79</v>
      </c>
      <c r="M2787" t="s">
        <v>307</v>
      </c>
      <c r="N2787" t="s">
        <v>71</v>
      </c>
      <c r="O2787" t="s">
        <v>76</v>
      </c>
    </row>
    <row r="2788" spans="1:15" x14ac:dyDescent="0.35">
      <c r="A2788" t="s">
        <v>7</v>
      </c>
      <c r="B2788" t="s">
        <v>566</v>
      </c>
      <c r="C2788">
        <v>9</v>
      </c>
      <c r="D2788" t="s">
        <v>76</v>
      </c>
      <c r="E2788" t="s">
        <v>76</v>
      </c>
      <c r="F2788" t="s">
        <v>398</v>
      </c>
      <c r="G2788" t="s">
        <v>76</v>
      </c>
      <c r="H2788" t="s">
        <v>283</v>
      </c>
      <c r="I2788" t="s">
        <v>299</v>
      </c>
      <c r="J2788" t="s">
        <v>76</v>
      </c>
      <c r="K2788" t="s">
        <v>96</v>
      </c>
      <c r="L2788" t="s">
        <v>76</v>
      </c>
      <c r="M2788" t="s">
        <v>283</v>
      </c>
      <c r="N2788" t="s">
        <v>86</v>
      </c>
      <c r="O2788" t="s">
        <v>76</v>
      </c>
    </row>
    <row r="2789" spans="1:15" x14ac:dyDescent="0.35">
      <c r="A2789" t="s">
        <v>7</v>
      </c>
      <c r="B2789" t="s">
        <v>569</v>
      </c>
      <c r="C2789">
        <v>166</v>
      </c>
      <c r="D2789" t="s">
        <v>293</v>
      </c>
      <c r="E2789" t="s">
        <v>466</v>
      </c>
      <c r="F2789" t="s">
        <v>122</v>
      </c>
      <c r="G2789" t="s">
        <v>262</v>
      </c>
      <c r="H2789" t="s">
        <v>93</v>
      </c>
      <c r="I2789" t="s">
        <v>76</v>
      </c>
      <c r="J2789" t="s">
        <v>232</v>
      </c>
      <c r="K2789" t="s">
        <v>93</v>
      </c>
      <c r="L2789" t="s">
        <v>73</v>
      </c>
      <c r="M2789" t="s">
        <v>145</v>
      </c>
      <c r="N2789" t="s">
        <v>77</v>
      </c>
      <c r="O2789" t="s">
        <v>76</v>
      </c>
    </row>
    <row r="2790" spans="1:15" x14ac:dyDescent="0.35">
      <c r="A2790" t="s">
        <v>7</v>
      </c>
      <c r="B2790" t="s">
        <v>570</v>
      </c>
      <c r="C2790">
        <v>13</v>
      </c>
      <c r="D2790" t="s">
        <v>215</v>
      </c>
      <c r="E2790" t="s">
        <v>146</v>
      </c>
      <c r="F2790" t="s">
        <v>181</v>
      </c>
      <c r="G2790" t="s">
        <v>76</v>
      </c>
      <c r="H2790" t="s">
        <v>274</v>
      </c>
      <c r="I2790" t="s">
        <v>76</v>
      </c>
      <c r="J2790" t="s">
        <v>220</v>
      </c>
      <c r="K2790" t="s">
        <v>109</v>
      </c>
      <c r="L2790" t="s">
        <v>181</v>
      </c>
      <c r="M2790" t="s">
        <v>76</v>
      </c>
      <c r="N2790" t="s">
        <v>151</v>
      </c>
      <c r="O2790" t="s">
        <v>76</v>
      </c>
    </row>
    <row r="2791" spans="1:15" x14ac:dyDescent="0.35">
      <c r="A2791" t="s">
        <v>7</v>
      </c>
      <c r="B2791" t="s">
        <v>571</v>
      </c>
      <c r="C2791">
        <v>12</v>
      </c>
      <c r="D2791" t="s">
        <v>146</v>
      </c>
      <c r="E2791" t="s">
        <v>557</v>
      </c>
      <c r="F2791" t="s">
        <v>76</v>
      </c>
      <c r="G2791" t="s">
        <v>230</v>
      </c>
      <c r="H2791" t="s">
        <v>493</v>
      </c>
      <c r="I2791" t="s">
        <v>76</v>
      </c>
      <c r="J2791" t="s">
        <v>117</v>
      </c>
      <c r="K2791" t="s">
        <v>67</v>
      </c>
      <c r="L2791" t="s">
        <v>70</v>
      </c>
      <c r="M2791" t="s">
        <v>76</v>
      </c>
      <c r="N2791" t="s">
        <v>76</v>
      </c>
      <c r="O2791" t="s">
        <v>76</v>
      </c>
    </row>
    <row r="2792" spans="1:15" x14ac:dyDescent="0.35">
      <c r="A2792" t="s">
        <v>7</v>
      </c>
      <c r="B2792" t="s">
        <v>572</v>
      </c>
      <c r="C2792">
        <v>205</v>
      </c>
      <c r="D2792" t="s">
        <v>99</v>
      </c>
      <c r="E2792" t="s">
        <v>293</v>
      </c>
      <c r="F2792" t="s">
        <v>108</v>
      </c>
      <c r="G2792" t="s">
        <v>61</v>
      </c>
      <c r="H2792" t="s">
        <v>286</v>
      </c>
      <c r="I2792" t="s">
        <v>81</v>
      </c>
      <c r="J2792" t="s">
        <v>823</v>
      </c>
      <c r="K2792" t="s">
        <v>180</v>
      </c>
      <c r="L2792" t="s">
        <v>78</v>
      </c>
      <c r="M2792" t="s">
        <v>442</v>
      </c>
      <c r="N2792" t="s">
        <v>107</v>
      </c>
      <c r="O2792" t="s">
        <v>77</v>
      </c>
    </row>
    <row r="2793" spans="1:15" x14ac:dyDescent="0.35">
      <c r="A2793" t="s">
        <v>7</v>
      </c>
      <c r="B2793" t="s">
        <v>573</v>
      </c>
      <c r="C2793">
        <v>15</v>
      </c>
      <c r="D2793" t="s">
        <v>61</v>
      </c>
      <c r="E2793" t="s">
        <v>75</v>
      </c>
      <c r="F2793" t="s">
        <v>76</v>
      </c>
      <c r="G2793" t="s">
        <v>177</v>
      </c>
      <c r="H2793" t="s">
        <v>76</v>
      </c>
      <c r="I2793" t="s">
        <v>61</v>
      </c>
      <c r="J2793" t="s">
        <v>379</v>
      </c>
      <c r="K2793" t="s">
        <v>502</v>
      </c>
      <c r="L2793" t="s">
        <v>199</v>
      </c>
      <c r="M2793" t="s">
        <v>61</v>
      </c>
      <c r="N2793" t="s">
        <v>76</v>
      </c>
      <c r="O2793" t="s">
        <v>76</v>
      </c>
    </row>
    <row r="2794" spans="1:15" x14ac:dyDescent="0.35">
      <c r="A2794" t="s">
        <v>241</v>
      </c>
      <c r="B2794" t="s">
        <v>566</v>
      </c>
      <c r="C2794">
        <v>62</v>
      </c>
      <c r="D2794" t="s">
        <v>435</v>
      </c>
      <c r="E2794" t="s">
        <v>211</v>
      </c>
      <c r="F2794" t="s">
        <v>109</v>
      </c>
      <c r="G2794" t="s">
        <v>372</v>
      </c>
      <c r="H2794" t="s">
        <v>328</v>
      </c>
      <c r="I2794" t="s">
        <v>136</v>
      </c>
      <c r="J2794" t="s">
        <v>233</v>
      </c>
      <c r="K2794" t="s">
        <v>204</v>
      </c>
      <c r="L2794" t="s">
        <v>86</v>
      </c>
      <c r="M2794" t="s">
        <v>130</v>
      </c>
      <c r="N2794" t="s">
        <v>173</v>
      </c>
      <c r="O2794" t="s">
        <v>76</v>
      </c>
    </row>
    <row r="2795" spans="1:15" x14ac:dyDescent="0.35">
      <c r="A2795" t="s">
        <v>241</v>
      </c>
      <c r="B2795" t="s">
        <v>569</v>
      </c>
      <c r="C2795">
        <v>585</v>
      </c>
      <c r="D2795" t="s">
        <v>101</v>
      </c>
      <c r="E2795" t="s">
        <v>364</v>
      </c>
      <c r="F2795" t="s">
        <v>93</v>
      </c>
      <c r="G2795" t="s">
        <v>269</v>
      </c>
      <c r="H2795" t="s">
        <v>314</v>
      </c>
      <c r="I2795" t="s">
        <v>122</v>
      </c>
      <c r="J2795" t="s">
        <v>310</v>
      </c>
      <c r="K2795" t="s">
        <v>186</v>
      </c>
      <c r="L2795" t="s">
        <v>75</v>
      </c>
      <c r="M2795" t="s">
        <v>218</v>
      </c>
      <c r="N2795" t="s">
        <v>79</v>
      </c>
      <c r="O2795" t="s">
        <v>76</v>
      </c>
    </row>
    <row r="2796" spans="1:15" x14ac:dyDescent="0.35">
      <c r="A2796" t="s">
        <v>241</v>
      </c>
      <c r="B2796" t="s">
        <v>570</v>
      </c>
      <c r="C2796">
        <v>104</v>
      </c>
      <c r="D2796" t="s">
        <v>12</v>
      </c>
      <c r="E2796" t="s">
        <v>202</v>
      </c>
      <c r="F2796" t="s">
        <v>175</v>
      </c>
      <c r="G2796" t="s">
        <v>96</v>
      </c>
      <c r="H2796" t="s">
        <v>233</v>
      </c>
      <c r="I2796" t="s">
        <v>181</v>
      </c>
      <c r="J2796" t="s">
        <v>386</v>
      </c>
      <c r="K2796" t="s">
        <v>100</v>
      </c>
      <c r="L2796" t="s">
        <v>138</v>
      </c>
      <c r="M2796" t="s">
        <v>515</v>
      </c>
      <c r="N2796" t="s">
        <v>94</v>
      </c>
      <c r="O2796" t="s">
        <v>76</v>
      </c>
    </row>
    <row r="2797" spans="1:15" x14ac:dyDescent="0.35">
      <c r="A2797" t="s">
        <v>241</v>
      </c>
      <c r="B2797" t="s">
        <v>571</v>
      </c>
      <c r="C2797">
        <v>66</v>
      </c>
      <c r="D2797" t="s">
        <v>136</v>
      </c>
      <c r="E2797" t="s">
        <v>574</v>
      </c>
      <c r="F2797" t="s">
        <v>94</v>
      </c>
      <c r="G2797" t="s">
        <v>164</v>
      </c>
      <c r="H2797" t="s">
        <v>199</v>
      </c>
      <c r="I2797" t="s">
        <v>198</v>
      </c>
      <c r="J2797" t="s">
        <v>352</v>
      </c>
      <c r="K2797" t="s">
        <v>53</v>
      </c>
      <c r="L2797" t="s">
        <v>94</v>
      </c>
      <c r="M2797" t="s">
        <v>180</v>
      </c>
      <c r="N2797" t="s">
        <v>130</v>
      </c>
      <c r="O2797" t="s">
        <v>76</v>
      </c>
    </row>
    <row r="2798" spans="1:15" x14ac:dyDescent="0.35">
      <c r="A2798" t="s">
        <v>241</v>
      </c>
      <c r="B2798" t="s">
        <v>572</v>
      </c>
      <c r="C2798">
        <v>595</v>
      </c>
      <c r="D2798" t="s">
        <v>231</v>
      </c>
      <c r="E2798" t="s">
        <v>378</v>
      </c>
      <c r="F2798" t="s">
        <v>100</v>
      </c>
      <c r="G2798" t="s">
        <v>199</v>
      </c>
      <c r="H2798" t="s">
        <v>237</v>
      </c>
      <c r="I2798" t="s">
        <v>78</v>
      </c>
      <c r="J2798" t="s">
        <v>556</v>
      </c>
      <c r="K2798" t="s">
        <v>179</v>
      </c>
      <c r="L2798" t="s">
        <v>138</v>
      </c>
      <c r="M2798" t="s">
        <v>264</v>
      </c>
      <c r="N2798" t="s">
        <v>150</v>
      </c>
      <c r="O2798" t="s">
        <v>73</v>
      </c>
    </row>
    <row r="2799" spans="1:15" x14ac:dyDescent="0.35">
      <c r="A2799" t="s">
        <v>241</v>
      </c>
      <c r="B2799" t="s">
        <v>573</v>
      </c>
      <c r="C2799">
        <v>85</v>
      </c>
      <c r="D2799" t="s">
        <v>260</v>
      </c>
      <c r="E2799" t="s">
        <v>364</v>
      </c>
      <c r="F2799" t="s">
        <v>130</v>
      </c>
      <c r="G2799" t="s">
        <v>132</v>
      </c>
      <c r="H2799" t="s">
        <v>386</v>
      </c>
      <c r="I2799" t="s">
        <v>188</v>
      </c>
      <c r="J2799" t="s">
        <v>147</v>
      </c>
      <c r="K2799" t="s">
        <v>278</v>
      </c>
      <c r="L2799" t="s">
        <v>194</v>
      </c>
      <c r="M2799" t="s">
        <v>116</v>
      </c>
      <c r="N2799" t="s">
        <v>150</v>
      </c>
      <c r="O2799" t="s">
        <v>76</v>
      </c>
    </row>
    <row r="2801" spans="1:14" x14ac:dyDescent="0.35">
      <c r="A2801" t="s">
        <v>1218</v>
      </c>
    </row>
    <row r="2802" spans="1:14" x14ac:dyDescent="0.35">
      <c r="A2802" t="s">
        <v>14</v>
      </c>
      <c r="B2802" t="s">
        <v>2</v>
      </c>
      <c r="C2802" t="s">
        <v>1201</v>
      </c>
      <c r="D2802" t="s">
        <v>49</v>
      </c>
      <c r="E2802" t="s">
        <v>609</v>
      </c>
      <c r="F2802" t="s">
        <v>1202</v>
      </c>
      <c r="G2802" t="s">
        <v>1203</v>
      </c>
      <c r="H2802" t="s">
        <v>1204</v>
      </c>
      <c r="I2802" t="s">
        <v>1207</v>
      </c>
      <c r="J2802" t="s">
        <v>1208</v>
      </c>
      <c r="K2802" t="s">
        <v>50</v>
      </c>
      <c r="L2802" t="s">
        <v>1205</v>
      </c>
      <c r="M2802" t="s">
        <v>1206</v>
      </c>
      <c r="N2802" t="s">
        <v>1209</v>
      </c>
    </row>
    <row r="2803" spans="1:14" x14ac:dyDescent="0.35">
      <c r="A2803" t="s">
        <v>3</v>
      </c>
      <c r="B2803">
        <v>173</v>
      </c>
      <c r="C2803" t="s">
        <v>113</v>
      </c>
      <c r="D2803" t="s">
        <v>151</v>
      </c>
      <c r="E2803" t="s">
        <v>71</v>
      </c>
      <c r="F2803" t="s">
        <v>163</v>
      </c>
      <c r="G2803" t="s">
        <v>338</v>
      </c>
      <c r="H2803" t="s">
        <v>242</v>
      </c>
      <c r="I2803" t="s">
        <v>150</v>
      </c>
      <c r="J2803" t="s">
        <v>239</v>
      </c>
      <c r="K2803" t="s">
        <v>144</v>
      </c>
      <c r="L2803" t="s">
        <v>181</v>
      </c>
      <c r="M2803" t="s">
        <v>138</v>
      </c>
      <c r="N2803" t="s">
        <v>76</v>
      </c>
    </row>
    <row r="2804" spans="1:14" x14ac:dyDescent="0.35">
      <c r="A2804" t="s">
        <v>4</v>
      </c>
      <c r="B2804">
        <v>175</v>
      </c>
      <c r="C2804" t="s">
        <v>347</v>
      </c>
      <c r="D2804" t="s">
        <v>76</v>
      </c>
      <c r="E2804" t="s">
        <v>73</v>
      </c>
      <c r="F2804" t="s">
        <v>73</v>
      </c>
      <c r="G2804" t="s">
        <v>346</v>
      </c>
      <c r="H2804" t="s">
        <v>168</v>
      </c>
      <c r="I2804" t="s">
        <v>88</v>
      </c>
      <c r="J2804" t="s">
        <v>211</v>
      </c>
      <c r="K2804" t="s">
        <v>386</v>
      </c>
      <c r="L2804" t="s">
        <v>366</v>
      </c>
      <c r="M2804" t="s">
        <v>149</v>
      </c>
      <c r="N2804" t="s">
        <v>76</v>
      </c>
    </row>
    <row r="2805" spans="1:14" x14ac:dyDescent="0.35">
      <c r="A2805" t="s">
        <v>5</v>
      </c>
      <c r="B2805">
        <v>337</v>
      </c>
      <c r="C2805" t="s">
        <v>455</v>
      </c>
      <c r="D2805" t="s">
        <v>119</v>
      </c>
      <c r="E2805" t="s">
        <v>105</v>
      </c>
      <c r="F2805" t="s">
        <v>122</v>
      </c>
      <c r="G2805" t="s">
        <v>137</v>
      </c>
      <c r="H2805" t="s">
        <v>61</v>
      </c>
      <c r="I2805" t="s">
        <v>249</v>
      </c>
      <c r="J2805" t="s">
        <v>168</v>
      </c>
      <c r="K2805" t="s">
        <v>558</v>
      </c>
      <c r="L2805" t="s">
        <v>81</v>
      </c>
      <c r="M2805" t="s">
        <v>68</v>
      </c>
      <c r="N2805" t="s">
        <v>76</v>
      </c>
    </row>
    <row r="2806" spans="1:14" x14ac:dyDescent="0.35">
      <c r="A2806" t="s">
        <v>6</v>
      </c>
      <c r="B2806">
        <v>392</v>
      </c>
      <c r="C2806" t="s">
        <v>386</v>
      </c>
      <c r="D2806" t="s">
        <v>490</v>
      </c>
      <c r="E2806" t="s">
        <v>100</v>
      </c>
      <c r="F2806" t="s">
        <v>73</v>
      </c>
      <c r="G2806" t="s">
        <v>89</v>
      </c>
      <c r="H2806" t="s">
        <v>109</v>
      </c>
      <c r="I2806" t="s">
        <v>138</v>
      </c>
      <c r="J2806" t="s">
        <v>366</v>
      </c>
      <c r="K2806" t="s">
        <v>272</v>
      </c>
      <c r="L2806" t="s">
        <v>150</v>
      </c>
      <c r="M2806" t="s">
        <v>138</v>
      </c>
      <c r="N2806" t="s">
        <v>76</v>
      </c>
    </row>
    <row r="2807" spans="1:14" x14ac:dyDescent="0.35">
      <c r="A2807" t="s">
        <v>7</v>
      </c>
      <c r="B2807">
        <v>420</v>
      </c>
      <c r="C2807" t="s">
        <v>208</v>
      </c>
      <c r="D2807" t="s">
        <v>458</v>
      </c>
      <c r="E2807" t="s">
        <v>106</v>
      </c>
      <c r="F2807" t="s">
        <v>104</v>
      </c>
      <c r="G2807" t="s">
        <v>386</v>
      </c>
      <c r="H2807" t="s">
        <v>442</v>
      </c>
      <c r="I2807" t="s">
        <v>138</v>
      </c>
      <c r="J2807" t="s">
        <v>112</v>
      </c>
      <c r="K2807" t="s">
        <v>457</v>
      </c>
      <c r="L2807" t="s">
        <v>216</v>
      </c>
      <c r="M2807" t="s">
        <v>80</v>
      </c>
      <c r="N2807" t="s">
        <v>73</v>
      </c>
    </row>
    <row r="2808" spans="1:14" x14ac:dyDescent="0.35">
      <c r="A2808" t="s">
        <v>241</v>
      </c>
      <c r="B2808">
        <v>1497</v>
      </c>
      <c r="C2808" t="s">
        <v>69</v>
      </c>
      <c r="D2808" t="s">
        <v>182</v>
      </c>
      <c r="E2808" t="s">
        <v>75</v>
      </c>
      <c r="F2808" t="s">
        <v>74</v>
      </c>
      <c r="G2808" t="s">
        <v>193</v>
      </c>
      <c r="H2808" t="s">
        <v>239</v>
      </c>
      <c r="I2808" t="s">
        <v>104</v>
      </c>
      <c r="J2808" t="s">
        <v>255</v>
      </c>
      <c r="K2808" t="s">
        <v>333</v>
      </c>
      <c r="L2808" t="s">
        <v>179</v>
      </c>
      <c r="M2808" t="s">
        <v>81</v>
      </c>
      <c r="N2808" t="s">
        <v>107</v>
      </c>
    </row>
    <row r="2810" spans="1:14" x14ac:dyDescent="0.35">
      <c r="A2810" t="s">
        <v>1219</v>
      </c>
    </row>
    <row r="2811" spans="1:14" x14ac:dyDescent="0.35">
      <c r="A2811" t="s">
        <v>14</v>
      </c>
      <c r="B2811" t="s">
        <v>15</v>
      </c>
      <c r="C2811" t="s">
        <v>2</v>
      </c>
      <c r="D2811" t="s">
        <v>1220</v>
      </c>
      <c r="E2811" t="s">
        <v>1221</v>
      </c>
      <c r="F2811" t="s">
        <v>1222</v>
      </c>
      <c r="G2811" t="s">
        <v>1223</v>
      </c>
      <c r="H2811" t="s">
        <v>1224</v>
      </c>
      <c r="I2811" t="s">
        <v>1225</v>
      </c>
      <c r="J2811" t="s">
        <v>1226</v>
      </c>
      <c r="K2811" t="s">
        <v>1227</v>
      </c>
    </row>
    <row r="2812" spans="1:14" x14ac:dyDescent="0.35">
      <c r="A2812" t="s">
        <v>3</v>
      </c>
      <c r="B2812" t="s">
        <v>52</v>
      </c>
      <c r="C2812">
        <v>445</v>
      </c>
      <c r="D2812" t="s">
        <v>532</v>
      </c>
      <c r="E2812" t="s">
        <v>84</v>
      </c>
      <c r="F2812" t="s">
        <v>430</v>
      </c>
      <c r="G2812" t="s">
        <v>77</v>
      </c>
      <c r="H2812" t="s">
        <v>752</v>
      </c>
      <c r="I2812" t="s">
        <v>78</v>
      </c>
      <c r="J2812" t="s">
        <v>106</v>
      </c>
      <c r="K2812" t="s">
        <v>73</v>
      </c>
    </row>
    <row r="2813" spans="1:14" x14ac:dyDescent="0.35">
      <c r="A2813" t="s">
        <v>3</v>
      </c>
      <c r="B2813" t="s">
        <v>83</v>
      </c>
      <c r="C2813">
        <v>1443</v>
      </c>
      <c r="D2813" t="s">
        <v>228</v>
      </c>
      <c r="E2813" t="s">
        <v>55</v>
      </c>
      <c r="F2813" t="s">
        <v>269</v>
      </c>
      <c r="G2813" t="s">
        <v>76</v>
      </c>
      <c r="H2813" t="s">
        <v>154</v>
      </c>
      <c r="I2813" t="s">
        <v>107</v>
      </c>
      <c r="J2813" t="s">
        <v>75</v>
      </c>
      <c r="K2813" t="s">
        <v>107</v>
      </c>
    </row>
    <row r="2814" spans="1:14" x14ac:dyDescent="0.35">
      <c r="A2814" t="s">
        <v>3</v>
      </c>
      <c r="B2814" t="s">
        <v>50</v>
      </c>
      <c r="C2814">
        <v>141</v>
      </c>
      <c r="D2814" t="s">
        <v>338</v>
      </c>
      <c r="E2814" t="s">
        <v>76</v>
      </c>
      <c r="F2814" t="s">
        <v>177</v>
      </c>
      <c r="G2814" t="s">
        <v>76</v>
      </c>
      <c r="H2814" t="s">
        <v>974</v>
      </c>
      <c r="I2814" t="s">
        <v>63</v>
      </c>
      <c r="J2814" t="s">
        <v>76</v>
      </c>
      <c r="K2814" t="s">
        <v>76</v>
      </c>
    </row>
    <row r="2815" spans="1:14" x14ac:dyDescent="0.35">
      <c r="A2815" t="s">
        <v>4</v>
      </c>
      <c r="B2815" t="s">
        <v>52</v>
      </c>
      <c r="C2815">
        <v>841</v>
      </c>
      <c r="D2815" t="s">
        <v>110</v>
      </c>
      <c r="E2815" t="s">
        <v>181</v>
      </c>
      <c r="F2815" t="s">
        <v>373</v>
      </c>
      <c r="G2815" t="s">
        <v>79</v>
      </c>
      <c r="H2815" t="s">
        <v>687</v>
      </c>
      <c r="I2815" t="s">
        <v>150</v>
      </c>
      <c r="J2815" t="s">
        <v>130</v>
      </c>
      <c r="K2815" t="s">
        <v>76</v>
      </c>
    </row>
    <row r="2816" spans="1:14" x14ac:dyDescent="0.35">
      <c r="A2816" t="s">
        <v>4</v>
      </c>
      <c r="B2816" t="s">
        <v>83</v>
      </c>
      <c r="C2816">
        <v>2175</v>
      </c>
      <c r="D2816" t="s">
        <v>153</v>
      </c>
      <c r="E2816" t="s">
        <v>122</v>
      </c>
      <c r="F2816" t="s">
        <v>95</v>
      </c>
      <c r="G2816" t="s">
        <v>106</v>
      </c>
      <c r="H2816" t="s">
        <v>741</v>
      </c>
      <c r="I2816" t="s">
        <v>150</v>
      </c>
      <c r="J2816" t="s">
        <v>130</v>
      </c>
      <c r="K2816" t="s">
        <v>107</v>
      </c>
    </row>
    <row r="2817" spans="1:11" x14ac:dyDescent="0.35">
      <c r="A2817" t="s">
        <v>4</v>
      </c>
      <c r="B2817" t="s">
        <v>50</v>
      </c>
      <c r="C2817">
        <v>260</v>
      </c>
      <c r="D2817" t="s">
        <v>381</v>
      </c>
      <c r="E2817" t="s">
        <v>68</v>
      </c>
      <c r="F2817" t="s">
        <v>116</v>
      </c>
      <c r="G2817" t="s">
        <v>76</v>
      </c>
      <c r="H2817" t="s">
        <v>702</v>
      </c>
      <c r="I2817" t="s">
        <v>76</v>
      </c>
      <c r="J2817" t="s">
        <v>76</v>
      </c>
      <c r="K2817" t="s">
        <v>76</v>
      </c>
    </row>
    <row r="2818" spans="1:11" x14ac:dyDescent="0.35">
      <c r="A2818" t="s">
        <v>5</v>
      </c>
      <c r="B2818" t="s">
        <v>52</v>
      </c>
      <c r="C2818">
        <v>965</v>
      </c>
      <c r="D2818" t="s">
        <v>189</v>
      </c>
      <c r="E2818" t="s">
        <v>198</v>
      </c>
      <c r="F2818" t="s">
        <v>126</v>
      </c>
      <c r="G2818" t="s">
        <v>77</v>
      </c>
      <c r="H2818" t="s">
        <v>370</v>
      </c>
      <c r="I2818" t="s">
        <v>150</v>
      </c>
      <c r="J2818" t="s">
        <v>94</v>
      </c>
      <c r="K2818" t="s">
        <v>76</v>
      </c>
    </row>
    <row r="2819" spans="1:11" x14ac:dyDescent="0.35">
      <c r="A2819" t="s">
        <v>5</v>
      </c>
      <c r="B2819" t="s">
        <v>83</v>
      </c>
      <c r="C2819">
        <v>2264</v>
      </c>
      <c r="D2819" t="s">
        <v>397</v>
      </c>
      <c r="E2819" t="s">
        <v>79</v>
      </c>
      <c r="F2819" t="s">
        <v>161</v>
      </c>
      <c r="G2819" t="s">
        <v>107</v>
      </c>
      <c r="H2819" t="s">
        <v>553</v>
      </c>
      <c r="I2819" t="s">
        <v>107</v>
      </c>
      <c r="J2819" t="s">
        <v>106</v>
      </c>
      <c r="K2819" t="s">
        <v>76</v>
      </c>
    </row>
    <row r="2820" spans="1:11" x14ac:dyDescent="0.35">
      <c r="A2820" t="s">
        <v>5</v>
      </c>
      <c r="B2820" t="s">
        <v>50</v>
      </c>
      <c r="C2820">
        <v>237</v>
      </c>
      <c r="D2820" t="s">
        <v>120</v>
      </c>
      <c r="E2820" t="s">
        <v>107</v>
      </c>
      <c r="F2820" t="s">
        <v>280</v>
      </c>
      <c r="G2820" t="s">
        <v>76</v>
      </c>
      <c r="H2820" t="s">
        <v>967</v>
      </c>
      <c r="I2820" t="s">
        <v>106</v>
      </c>
      <c r="J2820" t="s">
        <v>106</v>
      </c>
      <c r="K2820" t="s">
        <v>76</v>
      </c>
    </row>
    <row r="2821" spans="1:11" x14ac:dyDescent="0.35">
      <c r="A2821" t="s">
        <v>6</v>
      </c>
      <c r="B2821" t="s">
        <v>52</v>
      </c>
      <c r="C2821">
        <v>377</v>
      </c>
      <c r="D2821" t="s">
        <v>287</v>
      </c>
      <c r="E2821" t="s">
        <v>57</v>
      </c>
      <c r="F2821" t="s">
        <v>328</v>
      </c>
      <c r="G2821" t="s">
        <v>93</v>
      </c>
      <c r="H2821" t="s">
        <v>273</v>
      </c>
      <c r="I2821" t="s">
        <v>68</v>
      </c>
      <c r="J2821" t="s">
        <v>78</v>
      </c>
      <c r="K2821" t="s">
        <v>78</v>
      </c>
    </row>
    <row r="2822" spans="1:11" x14ac:dyDescent="0.35">
      <c r="A2822" t="s">
        <v>6</v>
      </c>
      <c r="B2822" t="s">
        <v>83</v>
      </c>
      <c r="C2822">
        <v>937</v>
      </c>
      <c r="D2822" t="s">
        <v>153</v>
      </c>
      <c r="E2822" t="s">
        <v>78</v>
      </c>
      <c r="F2822" t="s">
        <v>162</v>
      </c>
      <c r="G2822" t="s">
        <v>77</v>
      </c>
      <c r="H2822" t="s">
        <v>662</v>
      </c>
      <c r="I2822" t="s">
        <v>106</v>
      </c>
      <c r="J2822" t="s">
        <v>106</v>
      </c>
      <c r="K2822" t="s">
        <v>73</v>
      </c>
    </row>
    <row r="2823" spans="1:11" x14ac:dyDescent="0.35">
      <c r="A2823" t="s">
        <v>6</v>
      </c>
      <c r="B2823" t="s">
        <v>50</v>
      </c>
      <c r="C2823">
        <v>118</v>
      </c>
      <c r="D2823" t="s">
        <v>384</v>
      </c>
      <c r="E2823" t="s">
        <v>71</v>
      </c>
      <c r="F2823" t="s">
        <v>364</v>
      </c>
      <c r="G2823" t="s">
        <v>76</v>
      </c>
      <c r="H2823" t="s">
        <v>660</v>
      </c>
      <c r="I2823" t="s">
        <v>73</v>
      </c>
      <c r="J2823" t="s">
        <v>73</v>
      </c>
      <c r="K2823" t="s">
        <v>76</v>
      </c>
    </row>
    <row r="2824" spans="1:11" x14ac:dyDescent="0.35">
      <c r="A2824" t="s">
        <v>7</v>
      </c>
      <c r="B2824" t="s">
        <v>52</v>
      </c>
      <c r="C2824">
        <v>792</v>
      </c>
      <c r="D2824" t="s">
        <v>498</v>
      </c>
      <c r="E2824" t="s">
        <v>130</v>
      </c>
      <c r="F2824" t="s">
        <v>185</v>
      </c>
      <c r="G2824" t="s">
        <v>79</v>
      </c>
      <c r="H2824" t="s">
        <v>167</v>
      </c>
      <c r="I2824" t="s">
        <v>77</v>
      </c>
      <c r="J2824" t="s">
        <v>71</v>
      </c>
      <c r="K2824" t="s">
        <v>76</v>
      </c>
    </row>
    <row r="2825" spans="1:11" x14ac:dyDescent="0.35">
      <c r="A2825" t="s">
        <v>7</v>
      </c>
      <c r="B2825" t="s">
        <v>83</v>
      </c>
      <c r="C2825">
        <v>2106</v>
      </c>
      <c r="D2825" t="s">
        <v>348</v>
      </c>
      <c r="E2825" t="s">
        <v>55</v>
      </c>
      <c r="F2825" t="s">
        <v>255</v>
      </c>
      <c r="G2825" t="s">
        <v>76</v>
      </c>
      <c r="H2825" t="s">
        <v>1217</v>
      </c>
      <c r="I2825" t="s">
        <v>107</v>
      </c>
      <c r="J2825" t="s">
        <v>71</v>
      </c>
      <c r="K2825" t="s">
        <v>76</v>
      </c>
    </row>
    <row r="2826" spans="1:11" x14ac:dyDescent="0.35">
      <c r="A2826" t="s">
        <v>7</v>
      </c>
      <c r="B2826" t="s">
        <v>50</v>
      </c>
      <c r="C2826">
        <v>348</v>
      </c>
      <c r="D2826" t="s">
        <v>222</v>
      </c>
      <c r="E2826" t="s">
        <v>122</v>
      </c>
      <c r="F2826" t="s">
        <v>164</v>
      </c>
      <c r="G2826" t="s">
        <v>73</v>
      </c>
      <c r="H2826" t="s">
        <v>992</v>
      </c>
      <c r="I2826" t="s">
        <v>73</v>
      </c>
      <c r="J2826" t="s">
        <v>142</v>
      </c>
      <c r="K2826" t="s">
        <v>107</v>
      </c>
    </row>
    <row r="2827" spans="1:11" x14ac:dyDescent="0.35">
      <c r="A2827" t="s">
        <v>241</v>
      </c>
      <c r="B2827" t="s">
        <v>52</v>
      </c>
      <c r="C2827">
        <v>3420</v>
      </c>
      <c r="D2827" t="s">
        <v>336</v>
      </c>
      <c r="E2827" t="s">
        <v>96</v>
      </c>
      <c r="F2827" t="s">
        <v>372</v>
      </c>
      <c r="G2827" t="s">
        <v>68</v>
      </c>
      <c r="H2827" t="s">
        <v>663</v>
      </c>
      <c r="I2827" t="s">
        <v>71</v>
      </c>
      <c r="J2827" t="s">
        <v>138</v>
      </c>
      <c r="K2827" t="s">
        <v>73</v>
      </c>
    </row>
    <row r="2828" spans="1:11" x14ac:dyDescent="0.35">
      <c r="A2828" t="s">
        <v>241</v>
      </c>
      <c r="B2828" t="s">
        <v>83</v>
      </c>
      <c r="C2828">
        <v>8925</v>
      </c>
      <c r="D2828" t="s">
        <v>384</v>
      </c>
      <c r="E2828" t="s">
        <v>63</v>
      </c>
      <c r="F2828" t="s">
        <v>226</v>
      </c>
      <c r="G2828" t="s">
        <v>107</v>
      </c>
      <c r="H2828" t="s">
        <v>798</v>
      </c>
      <c r="I2828" t="s">
        <v>106</v>
      </c>
      <c r="J2828" t="s">
        <v>94</v>
      </c>
      <c r="K2828" t="s">
        <v>107</v>
      </c>
    </row>
    <row r="2829" spans="1:11" x14ac:dyDescent="0.35">
      <c r="A2829" t="s">
        <v>241</v>
      </c>
      <c r="B2829" t="s">
        <v>50</v>
      </c>
      <c r="C2829">
        <v>1104</v>
      </c>
      <c r="D2829" t="s">
        <v>332</v>
      </c>
      <c r="E2829" t="s">
        <v>94</v>
      </c>
      <c r="F2829" t="s">
        <v>164</v>
      </c>
      <c r="G2829" t="s">
        <v>107</v>
      </c>
      <c r="H2829" t="s">
        <v>1217</v>
      </c>
      <c r="I2829" t="s">
        <v>77</v>
      </c>
      <c r="J2829" t="s">
        <v>150</v>
      </c>
      <c r="K2829" t="s">
        <v>76</v>
      </c>
    </row>
    <row r="2831" spans="1:11" x14ac:dyDescent="0.35">
      <c r="A2831" t="s">
        <v>1228</v>
      </c>
    </row>
    <row r="2832" spans="1:11" x14ac:dyDescent="0.35">
      <c r="A2832" t="s">
        <v>14</v>
      </c>
      <c r="B2832" t="s">
        <v>266</v>
      </c>
      <c r="C2832" t="s">
        <v>2</v>
      </c>
      <c r="D2832" t="s">
        <v>1220</v>
      </c>
      <c r="E2832" t="s">
        <v>1221</v>
      </c>
      <c r="F2832" t="s">
        <v>1222</v>
      </c>
      <c r="G2832" t="s">
        <v>1224</v>
      </c>
      <c r="H2832" t="s">
        <v>1225</v>
      </c>
      <c r="I2832" t="s">
        <v>1226</v>
      </c>
      <c r="J2832" t="s">
        <v>1227</v>
      </c>
      <c r="K2832" t="s">
        <v>1223</v>
      </c>
    </row>
    <row r="2833" spans="1:11" x14ac:dyDescent="0.35">
      <c r="A2833" t="s">
        <v>3</v>
      </c>
      <c r="B2833" t="s">
        <v>267</v>
      </c>
      <c r="C2833">
        <v>264</v>
      </c>
      <c r="D2833" t="s">
        <v>440</v>
      </c>
      <c r="E2833" t="s">
        <v>72</v>
      </c>
      <c r="F2833" t="s">
        <v>8</v>
      </c>
      <c r="G2833" t="s">
        <v>629</v>
      </c>
      <c r="H2833" t="s">
        <v>138</v>
      </c>
      <c r="I2833" t="s">
        <v>150</v>
      </c>
      <c r="J2833" t="s">
        <v>106</v>
      </c>
      <c r="K2833" t="s">
        <v>76</v>
      </c>
    </row>
    <row r="2834" spans="1:11" x14ac:dyDescent="0.35">
      <c r="A2834" t="s">
        <v>3</v>
      </c>
      <c r="B2834" t="s">
        <v>279</v>
      </c>
      <c r="C2834">
        <v>1701</v>
      </c>
      <c r="D2834" t="s">
        <v>558</v>
      </c>
      <c r="E2834" t="s">
        <v>130</v>
      </c>
      <c r="F2834" t="s">
        <v>166</v>
      </c>
      <c r="G2834" t="s">
        <v>823</v>
      </c>
      <c r="H2834" t="s">
        <v>106</v>
      </c>
      <c r="I2834" t="s">
        <v>71</v>
      </c>
      <c r="J2834" t="s">
        <v>107</v>
      </c>
      <c r="K2834" t="s">
        <v>107</v>
      </c>
    </row>
    <row r="2835" spans="1:11" x14ac:dyDescent="0.35">
      <c r="A2835" t="s">
        <v>3</v>
      </c>
      <c r="B2835" t="s">
        <v>285</v>
      </c>
      <c r="C2835">
        <v>64</v>
      </c>
      <c r="D2835" t="s">
        <v>449</v>
      </c>
      <c r="E2835" t="s">
        <v>76</v>
      </c>
      <c r="F2835" t="s">
        <v>179</v>
      </c>
      <c r="G2835" t="s">
        <v>695</v>
      </c>
      <c r="H2835" t="s">
        <v>76</v>
      </c>
      <c r="I2835" t="s">
        <v>76</v>
      </c>
      <c r="J2835" t="s">
        <v>76</v>
      </c>
      <c r="K2835" t="s">
        <v>76</v>
      </c>
    </row>
    <row r="2836" spans="1:11" x14ac:dyDescent="0.35">
      <c r="A2836" t="s">
        <v>4</v>
      </c>
      <c r="B2836" t="s">
        <v>267</v>
      </c>
      <c r="C2836">
        <v>355</v>
      </c>
      <c r="D2836" t="s">
        <v>463</v>
      </c>
      <c r="E2836" t="s">
        <v>84</v>
      </c>
      <c r="F2836" t="s">
        <v>227</v>
      </c>
      <c r="G2836" t="s">
        <v>390</v>
      </c>
      <c r="H2836" t="s">
        <v>150</v>
      </c>
      <c r="I2836" t="s">
        <v>76</v>
      </c>
      <c r="J2836" t="s">
        <v>76</v>
      </c>
      <c r="K2836" t="s">
        <v>68</v>
      </c>
    </row>
    <row r="2837" spans="1:11" x14ac:dyDescent="0.35">
      <c r="A2837" t="s">
        <v>4</v>
      </c>
      <c r="B2837" t="s">
        <v>279</v>
      </c>
      <c r="C2837">
        <v>2643</v>
      </c>
      <c r="D2837" t="s">
        <v>90</v>
      </c>
      <c r="E2837" t="s">
        <v>104</v>
      </c>
      <c r="F2837" t="s">
        <v>206</v>
      </c>
      <c r="G2837" t="s">
        <v>357</v>
      </c>
      <c r="H2837" t="s">
        <v>94</v>
      </c>
      <c r="I2837" t="s">
        <v>186</v>
      </c>
      <c r="J2837" t="s">
        <v>107</v>
      </c>
      <c r="K2837" t="s">
        <v>106</v>
      </c>
    </row>
    <row r="2838" spans="1:11" x14ac:dyDescent="0.35">
      <c r="A2838" t="s">
        <v>4</v>
      </c>
      <c r="B2838" t="s">
        <v>285</v>
      </c>
      <c r="C2838">
        <v>278</v>
      </c>
      <c r="D2838" t="s">
        <v>471</v>
      </c>
      <c r="E2838" t="s">
        <v>103</v>
      </c>
      <c r="F2838" t="s">
        <v>156</v>
      </c>
      <c r="G2838" t="s">
        <v>522</v>
      </c>
      <c r="H2838" t="s">
        <v>76</v>
      </c>
      <c r="I2838" t="s">
        <v>240</v>
      </c>
      <c r="J2838" t="s">
        <v>76</v>
      </c>
      <c r="K2838" t="s">
        <v>76</v>
      </c>
    </row>
    <row r="2839" spans="1:11" x14ac:dyDescent="0.35">
      <c r="A2839" t="s">
        <v>5</v>
      </c>
      <c r="B2839" t="s">
        <v>267</v>
      </c>
      <c r="C2839">
        <v>135</v>
      </c>
      <c r="D2839" t="s">
        <v>156</v>
      </c>
      <c r="E2839" t="s">
        <v>68</v>
      </c>
      <c r="F2839" t="s">
        <v>75</v>
      </c>
      <c r="G2839" t="s">
        <v>900</v>
      </c>
      <c r="H2839" t="s">
        <v>106</v>
      </c>
      <c r="I2839" t="s">
        <v>73</v>
      </c>
      <c r="J2839" t="s">
        <v>76</v>
      </c>
      <c r="K2839" t="s">
        <v>76</v>
      </c>
    </row>
    <row r="2840" spans="1:11" x14ac:dyDescent="0.35">
      <c r="A2840" t="s">
        <v>5</v>
      </c>
      <c r="B2840" t="s">
        <v>279</v>
      </c>
      <c r="C2840">
        <v>2662</v>
      </c>
      <c r="D2840" t="s">
        <v>463</v>
      </c>
      <c r="E2840" t="s">
        <v>78</v>
      </c>
      <c r="F2840" t="s">
        <v>92</v>
      </c>
      <c r="G2840" t="s">
        <v>898</v>
      </c>
      <c r="H2840" t="s">
        <v>73</v>
      </c>
      <c r="I2840" t="s">
        <v>79</v>
      </c>
      <c r="J2840" t="s">
        <v>76</v>
      </c>
      <c r="K2840" t="s">
        <v>73</v>
      </c>
    </row>
    <row r="2841" spans="1:11" x14ac:dyDescent="0.35">
      <c r="A2841" t="s">
        <v>5</v>
      </c>
      <c r="B2841" t="s">
        <v>285</v>
      </c>
      <c r="C2841">
        <v>669</v>
      </c>
      <c r="D2841" t="s">
        <v>550</v>
      </c>
      <c r="E2841" t="s">
        <v>73</v>
      </c>
      <c r="F2841" t="s">
        <v>179</v>
      </c>
      <c r="G2841" t="s">
        <v>793</v>
      </c>
      <c r="H2841" t="s">
        <v>79</v>
      </c>
      <c r="I2841" t="s">
        <v>79</v>
      </c>
      <c r="J2841" t="s">
        <v>76</v>
      </c>
      <c r="K2841" t="s">
        <v>76</v>
      </c>
    </row>
    <row r="2842" spans="1:11" x14ac:dyDescent="0.35">
      <c r="A2842" t="s">
        <v>6</v>
      </c>
      <c r="B2842" t="s">
        <v>267</v>
      </c>
      <c r="C2842">
        <v>127</v>
      </c>
      <c r="D2842" t="s">
        <v>261</v>
      </c>
      <c r="E2842" t="s">
        <v>96</v>
      </c>
      <c r="F2842" t="s">
        <v>177</v>
      </c>
      <c r="G2842" t="s">
        <v>167</v>
      </c>
      <c r="H2842" t="s">
        <v>105</v>
      </c>
      <c r="I2842" t="s">
        <v>79</v>
      </c>
      <c r="J2842" t="s">
        <v>72</v>
      </c>
      <c r="K2842" t="s">
        <v>122</v>
      </c>
    </row>
    <row r="2843" spans="1:11" x14ac:dyDescent="0.35">
      <c r="A2843" t="s">
        <v>6</v>
      </c>
      <c r="B2843" t="s">
        <v>279</v>
      </c>
      <c r="C2843">
        <v>1142</v>
      </c>
      <c r="D2843" t="s">
        <v>368</v>
      </c>
      <c r="E2843" t="s">
        <v>72</v>
      </c>
      <c r="F2843" t="s">
        <v>124</v>
      </c>
      <c r="G2843" t="s">
        <v>667</v>
      </c>
      <c r="H2843" t="s">
        <v>106</v>
      </c>
      <c r="I2843" t="s">
        <v>68</v>
      </c>
      <c r="J2843" t="s">
        <v>77</v>
      </c>
      <c r="K2843" t="s">
        <v>150</v>
      </c>
    </row>
    <row r="2844" spans="1:11" x14ac:dyDescent="0.35">
      <c r="A2844" t="s">
        <v>6</v>
      </c>
      <c r="B2844" t="s">
        <v>285</v>
      </c>
      <c r="C2844">
        <v>163</v>
      </c>
      <c r="D2844" t="s">
        <v>474</v>
      </c>
      <c r="E2844" t="s">
        <v>186</v>
      </c>
      <c r="F2844" t="s">
        <v>206</v>
      </c>
      <c r="G2844" t="s">
        <v>691</v>
      </c>
      <c r="H2844" t="s">
        <v>76</v>
      </c>
      <c r="I2844" t="s">
        <v>107</v>
      </c>
      <c r="J2844" t="s">
        <v>76</v>
      </c>
      <c r="K2844" t="s">
        <v>76</v>
      </c>
    </row>
    <row r="2845" spans="1:11" x14ac:dyDescent="0.35">
      <c r="A2845" t="s">
        <v>7</v>
      </c>
      <c r="B2845" t="s">
        <v>267</v>
      </c>
      <c r="C2845">
        <v>199</v>
      </c>
      <c r="D2845" t="s">
        <v>98</v>
      </c>
      <c r="E2845" t="s">
        <v>75</v>
      </c>
      <c r="F2845" t="s">
        <v>204</v>
      </c>
      <c r="G2845" t="s">
        <v>888</v>
      </c>
      <c r="H2845" t="s">
        <v>76</v>
      </c>
      <c r="I2845" t="s">
        <v>106</v>
      </c>
      <c r="J2845" t="s">
        <v>76</v>
      </c>
      <c r="K2845" t="s">
        <v>81</v>
      </c>
    </row>
    <row r="2846" spans="1:11" x14ac:dyDescent="0.35">
      <c r="A2846" t="s">
        <v>7</v>
      </c>
      <c r="B2846" t="s">
        <v>279</v>
      </c>
      <c r="C2846">
        <v>2875</v>
      </c>
      <c r="D2846" t="s">
        <v>300</v>
      </c>
      <c r="E2846" t="s">
        <v>151</v>
      </c>
      <c r="F2846" t="s">
        <v>278</v>
      </c>
      <c r="G2846" t="s">
        <v>880</v>
      </c>
      <c r="H2846" t="s">
        <v>106</v>
      </c>
      <c r="I2846" t="s">
        <v>94</v>
      </c>
      <c r="J2846" t="s">
        <v>76</v>
      </c>
      <c r="K2846" t="s">
        <v>76</v>
      </c>
    </row>
    <row r="2847" spans="1:11" x14ac:dyDescent="0.35">
      <c r="A2847" t="s">
        <v>7</v>
      </c>
      <c r="B2847" t="s">
        <v>285</v>
      </c>
      <c r="C2847">
        <v>172</v>
      </c>
      <c r="D2847" t="s">
        <v>545</v>
      </c>
      <c r="E2847" t="s">
        <v>76</v>
      </c>
      <c r="F2847" t="s">
        <v>145</v>
      </c>
      <c r="G2847" t="s">
        <v>631</v>
      </c>
      <c r="H2847" t="s">
        <v>76</v>
      </c>
      <c r="I2847" t="s">
        <v>76</v>
      </c>
      <c r="J2847" t="s">
        <v>76</v>
      </c>
      <c r="K2847" t="s">
        <v>76</v>
      </c>
    </row>
    <row r="2848" spans="1:11" x14ac:dyDescent="0.35">
      <c r="A2848" t="s">
        <v>241</v>
      </c>
      <c r="B2848" t="s">
        <v>267</v>
      </c>
      <c r="C2848">
        <v>1080</v>
      </c>
      <c r="D2848" t="s">
        <v>214</v>
      </c>
      <c r="E2848" t="s">
        <v>130</v>
      </c>
      <c r="F2848" t="s">
        <v>515</v>
      </c>
      <c r="G2848" t="s">
        <v>650</v>
      </c>
      <c r="H2848" t="s">
        <v>71</v>
      </c>
      <c r="I2848" t="s">
        <v>106</v>
      </c>
      <c r="J2848" t="s">
        <v>73</v>
      </c>
      <c r="K2848" t="s">
        <v>150</v>
      </c>
    </row>
    <row r="2849" spans="1:11" x14ac:dyDescent="0.35">
      <c r="A2849" t="s">
        <v>241</v>
      </c>
      <c r="B2849" t="s">
        <v>279</v>
      </c>
      <c r="C2849">
        <v>11023</v>
      </c>
      <c r="D2849" t="s">
        <v>399</v>
      </c>
      <c r="E2849" t="s">
        <v>74</v>
      </c>
      <c r="F2849" t="s">
        <v>113</v>
      </c>
      <c r="G2849" t="s">
        <v>616</v>
      </c>
      <c r="H2849" t="s">
        <v>77</v>
      </c>
      <c r="I2849" t="s">
        <v>94</v>
      </c>
      <c r="J2849" t="s">
        <v>107</v>
      </c>
      <c r="K2849" t="s">
        <v>73</v>
      </c>
    </row>
    <row r="2850" spans="1:11" x14ac:dyDescent="0.35">
      <c r="A2850" t="s">
        <v>241</v>
      </c>
      <c r="B2850" t="s">
        <v>285</v>
      </c>
      <c r="C2850">
        <v>1346</v>
      </c>
      <c r="D2850" t="s">
        <v>477</v>
      </c>
      <c r="E2850" t="s">
        <v>138</v>
      </c>
      <c r="F2850" t="s">
        <v>185</v>
      </c>
      <c r="G2850" t="s">
        <v>927</v>
      </c>
      <c r="H2850" t="s">
        <v>73</v>
      </c>
      <c r="I2850" t="s">
        <v>55</v>
      </c>
      <c r="J2850" t="s">
        <v>76</v>
      </c>
      <c r="K2850" t="s">
        <v>76</v>
      </c>
    </row>
    <row r="2852" spans="1:11" x14ac:dyDescent="0.35">
      <c r="A2852" t="s">
        <v>1229</v>
      </c>
    </row>
    <row r="2853" spans="1:11" x14ac:dyDescent="0.35">
      <c r="A2853" t="s">
        <v>14</v>
      </c>
      <c r="B2853" t="s">
        <v>461</v>
      </c>
      <c r="C2853" t="s">
        <v>2</v>
      </c>
      <c r="D2853" t="s">
        <v>1220</v>
      </c>
      <c r="E2853" t="s">
        <v>1221</v>
      </c>
      <c r="F2853" t="s">
        <v>1222</v>
      </c>
      <c r="G2853" t="s">
        <v>1224</v>
      </c>
      <c r="H2853" t="s">
        <v>1225</v>
      </c>
      <c r="I2853" t="s">
        <v>1226</v>
      </c>
      <c r="J2853" t="s">
        <v>1223</v>
      </c>
      <c r="K2853" t="s">
        <v>1227</v>
      </c>
    </row>
    <row r="2854" spans="1:11" x14ac:dyDescent="0.35">
      <c r="A2854" t="s">
        <v>3</v>
      </c>
      <c r="B2854" t="s">
        <v>462</v>
      </c>
      <c r="C2854">
        <v>1093</v>
      </c>
      <c r="D2854" t="s">
        <v>454</v>
      </c>
      <c r="E2854" t="s">
        <v>81</v>
      </c>
      <c r="F2854" t="s">
        <v>208</v>
      </c>
      <c r="G2854" t="s">
        <v>370</v>
      </c>
      <c r="H2854" t="s">
        <v>77</v>
      </c>
      <c r="I2854" t="s">
        <v>106</v>
      </c>
      <c r="J2854" t="s">
        <v>76</v>
      </c>
      <c r="K2854" t="s">
        <v>76</v>
      </c>
    </row>
    <row r="2855" spans="1:11" x14ac:dyDescent="0.35">
      <c r="A2855" t="s">
        <v>3</v>
      </c>
      <c r="B2855" t="s">
        <v>464</v>
      </c>
      <c r="C2855">
        <v>935</v>
      </c>
      <c r="D2855" t="s">
        <v>603</v>
      </c>
      <c r="E2855" t="s">
        <v>70</v>
      </c>
      <c r="F2855" t="s">
        <v>131</v>
      </c>
      <c r="G2855" t="s">
        <v>597</v>
      </c>
      <c r="H2855" t="s">
        <v>79</v>
      </c>
      <c r="I2855" t="s">
        <v>105</v>
      </c>
      <c r="J2855" t="s">
        <v>73</v>
      </c>
      <c r="K2855" t="s">
        <v>106</v>
      </c>
    </row>
    <row r="2856" spans="1:11" x14ac:dyDescent="0.35">
      <c r="A2856" t="s">
        <v>3</v>
      </c>
      <c r="B2856" t="s">
        <v>468</v>
      </c>
      <c r="C2856">
        <v>1</v>
      </c>
      <c r="D2856" t="s">
        <v>76</v>
      </c>
      <c r="E2856" t="s">
        <v>76</v>
      </c>
      <c r="F2856" t="s">
        <v>76</v>
      </c>
      <c r="G2856" t="s">
        <v>395</v>
      </c>
      <c r="H2856" t="s">
        <v>76</v>
      </c>
      <c r="I2856" t="s">
        <v>76</v>
      </c>
      <c r="J2856" t="s">
        <v>76</v>
      </c>
      <c r="K2856" t="s">
        <v>76</v>
      </c>
    </row>
    <row r="2857" spans="1:11" x14ac:dyDescent="0.35">
      <c r="A2857" t="s">
        <v>4</v>
      </c>
      <c r="B2857" t="s">
        <v>462</v>
      </c>
      <c r="C2857">
        <v>1694</v>
      </c>
      <c r="D2857" t="s">
        <v>232</v>
      </c>
      <c r="E2857" t="s">
        <v>151</v>
      </c>
      <c r="F2857" t="s">
        <v>101</v>
      </c>
      <c r="G2857" t="s">
        <v>678</v>
      </c>
      <c r="H2857" t="s">
        <v>77</v>
      </c>
      <c r="I2857" t="s">
        <v>93</v>
      </c>
      <c r="J2857" t="s">
        <v>107</v>
      </c>
      <c r="K2857" t="s">
        <v>73</v>
      </c>
    </row>
    <row r="2858" spans="1:11" x14ac:dyDescent="0.35">
      <c r="A2858" t="s">
        <v>4</v>
      </c>
      <c r="B2858" t="s">
        <v>464</v>
      </c>
      <c r="C2858">
        <v>1582</v>
      </c>
      <c r="D2858" t="s">
        <v>471</v>
      </c>
      <c r="E2858" t="s">
        <v>175</v>
      </c>
      <c r="F2858" t="s">
        <v>129</v>
      </c>
      <c r="G2858" t="s">
        <v>154</v>
      </c>
      <c r="H2858" t="s">
        <v>138</v>
      </c>
      <c r="I2858" t="s">
        <v>133</v>
      </c>
      <c r="J2858" t="s">
        <v>68</v>
      </c>
      <c r="K2858" t="s">
        <v>76</v>
      </c>
    </row>
    <row r="2859" spans="1:11" x14ac:dyDescent="0.35">
      <c r="A2859" t="s">
        <v>5</v>
      </c>
      <c r="B2859" t="s">
        <v>462</v>
      </c>
      <c r="C2859">
        <v>1659</v>
      </c>
      <c r="D2859" t="s">
        <v>358</v>
      </c>
      <c r="E2859" t="s">
        <v>79</v>
      </c>
      <c r="F2859" t="s">
        <v>216</v>
      </c>
      <c r="G2859" t="s">
        <v>806</v>
      </c>
      <c r="H2859" t="s">
        <v>73</v>
      </c>
      <c r="I2859" t="s">
        <v>79</v>
      </c>
      <c r="J2859" t="s">
        <v>76</v>
      </c>
      <c r="K2859" t="s">
        <v>76</v>
      </c>
    </row>
    <row r="2860" spans="1:11" x14ac:dyDescent="0.35">
      <c r="A2860" t="s">
        <v>5</v>
      </c>
      <c r="B2860" t="s">
        <v>464</v>
      </c>
      <c r="C2860">
        <v>1807</v>
      </c>
      <c r="D2860" t="s">
        <v>589</v>
      </c>
      <c r="E2860" t="s">
        <v>138</v>
      </c>
      <c r="F2860" t="s">
        <v>225</v>
      </c>
      <c r="G2860" t="s">
        <v>691</v>
      </c>
      <c r="H2860" t="s">
        <v>77</v>
      </c>
      <c r="I2860" t="s">
        <v>77</v>
      </c>
      <c r="J2860" t="s">
        <v>106</v>
      </c>
      <c r="K2860" t="s">
        <v>76</v>
      </c>
    </row>
    <row r="2861" spans="1:11" x14ac:dyDescent="0.35">
      <c r="A2861" t="s">
        <v>6</v>
      </c>
      <c r="B2861" t="s">
        <v>462</v>
      </c>
      <c r="C2861">
        <v>906</v>
      </c>
      <c r="D2861" t="s">
        <v>452</v>
      </c>
      <c r="E2861" t="s">
        <v>105</v>
      </c>
      <c r="F2861" t="s">
        <v>515</v>
      </c>
      <c r="G2861" t="s">
        <v>431</v>
      </c>
      <c r="H2861" t="s">
        <v>79</v>
      </c>
      <c r="I2861" t="s">
        <v>106</v>
      </c>
      <c r="J2861" t="s">
        <v>71</v>
      </c>
      <c r="K2861" t="s">
        <v>73</v>
      </c>
    </row>
    <row r="2862" spans="1:11" x14ac:dyDescent="0.35">
      <c r="A2862" t="s">
        <v>6</v>
      </c>
      <c r="B2862" t="s">
        <v>464</v>
      </c>
      <c r="C2862">
        <v>526</v>
      </c>
      <c r="D2862" t="s">
        <v>449</v>
      </c>
      <c r="E2862" t="s">
        <v>86</v>
      </c>
      <c r="F2862" t="s">
        <v>148</v>
      </c>
      <c r="G2862" t="s">
        <v>513</v>
      </c>
      <c r="H2862" t="s">
        <v>73</v>
      </c>
      <c r="I2862" t="s">
        <v>94</v>
      </c>
      <c r="J2862" t="s">
        <v>78</v>
      </c>
      <c r="K2862" t="s">
        <v>75</v>
      </c>
    </row>
    <row r="2863" spans="1:11" x14ac:dyDescent="0.35">
      <c r="A2863" t="s">
        <v>7</v>
      </c>
      <c r="B2863" t="s">
        <v>462</v>
      </c>
      <c r="C2863">
        <v>1914</v>
      </c>
      <c r="D2863" t="s">
        <v>308</v>
      </c>
      <c r="E2863" t="s">
        <v>63</v>
      </c>
      <c r="F2863" t="s">
        <v>177</v>
      </c>
      <c r="G2863" t="s">
        <v>754</v>
      </c>
      <c r="H2863" t="s">
        <v>107</v>
      </c>
      <c r="I2863" t="s">
        <v>150</v>
      </c>
      <c r="J2863" t="s">
        <v>76</v>
      </c>
      <c r="K2863" t="s">
        <v>76</v>
      </c>
    </row>
    <row r="2864" spans="1:11" x14ac:dyDescent="0.35">
      <c r="A2864" t="s">
        <v>7</v>
      </c>
      <c r="B2864" t="s">
        <v>464</v>
      </c>
      <c r="C2864">
        <v>1331</v>
      </c>
      <c r="D2864" t="s">
        <v>391</v>
      </c>
      <c r="E2864" t="s">
        <v>108</v>
      </c>
      <c r="F2864" t="s">
        <v>168</v>
      </c>
      <c r="G2864" t="s">
        <v>789</v>
      </c>
      <c r="H2864" t="s">
        <v>77</v>
      </c>
      <c r="I2864" t="s">
        <v>150</v>
      </c>
      <c r="J2864" t="s">
        <v>106</v>
      </c>
      <c r="K2864" t="s">
        <v>76</v>
      </c>
    </row>
    <row r="2865" spans="1:11" x14ac:dyDescent="0.35">
      <c r="A2865" t="s">
        <v>7</v>
      </c>
      <c r="B2865" t="s">
        <v>468</v>
      </c>
      <c r="C2865">
        <v>1</v>
      </c>
      <c r="D2865" t="s">
        <v>76</v>
      </c>
      <c r="E2865" t="s">
        <v>76</v>
      </c>
      <c r="F2865" t="s">
        <v>76</v>
      </c>
      <c r="G2865" t="s">
        <v>395</v>
      </c>
      <c r="H2865" t="s">
        <v>76</v>
      </c>
      <c r="I2865" t="s">
        <v>76</v>
      </c>
      <c r="J2865" t="s">
        <v>76</v>
      </c>
      <c r="K2865" t="s">
        <v>76</v>
      </c>
    </row>
    <row r="2866" spans="1:11" x14ac:dyDescent="0.35">
      <c r="A2866" t="s">
        <v>241</v>
      </c>
      <c r="B2866" t="s">
        <v>462</v>
      </c>
      <c r="C2866">
        <v>7266</v>
      </c>
      <c r="D2866" t="s">
        <v>153</v>
      </c>
      <c r="E2866" t="s">
        <v>72</v>
      </c>
      <c r="F2866" t="s">
        <v>61</v>
      </c>
      <c r="G2866" t="s">
        <v>805</v>
      </c>
      <c r="H2866" t="s">
        <v>106</v>
      </c>
      <c r="I2866" t="s">
        <v>75</v>
      </c>
      <c r="J2866" t="s">
        <v>107</v>
      </c>
      <c r="K2866" t="s">
        <v>107</v>
      </c>
    </row>
    <row r="2867" spans="1:11" x14ac:dyDescent="0.35">
      <c r="A2867" t="s">
        <v>241</v>
      </c>
      <c r="B2867" t="s">
        <v>464</v>
      </c>
      <c r="C2867">
        <v>6181</v>
      </c>
      <c r="D2867" t="s">
        <v>397</v>
      </c>
      <c r="E2867" t="s">
        <v>108</v>
      </c>
      <c r="F2867" t="s">
        <v>269</v>
      </c>
      <c r="G2867" t="s">
        <v>583</v>
      </c>
      <c r="H2867" t="s">
        <v>68</v>
      </c>
      <c r="I2867" t="s">
        <v>105</v>
      </c>
      <c r="J2867" t="s">
        <v>77</v>
      </c>
      <c r="K2867" t="s">
        <v>107</v>
      </c>
    </row>
    <row r="2868" spans="1:11" x14ac:dyDescent="0.35">
      <c r="A2868" t="s">
        <v>241</v>
      </c>
      <c r="B2868" t="s">
        <v>468</v>
      </c>
      <c r="C2868">
        <v>2</v>
      </c>
      <c r="D2868" t="s">
        <v>76</v>
      </c>
      <c r="E2868" t="s">
        <v>76</v>
      </c>
      <c r="F2868" t="s">
        <v>76</v>
      </c>
      <c r="G2868" t="s">
        <v>395</v>
      </c>
      <c r="H2868" t="s">
        <v>76</v>
      </c>
      <c r="I2868" t="s">
        <v>76</v>
      </c>
      <c r="J2868" t="s">
        <v>76</v>
      </c>
      <c r="K2868" t="s">
        <v>76</v>
      </c>
    </row>
    <row r="2870" spans="1:11" x14ac:dyDescent="0.35">
      <c r="A2870" t="s">
        <v>1230</v>
      </c>
    </row>
    <row r="2871" spans="1:11" x14ac:dyDescent="0.35">
      <c r="A2871" t="s">
        <v>14</v>
      </c>
      <c r="B2871" t="s">
        <v>487</v>
      </c>
      <c r="C2871" t="s">
        <v>2</v>
      </c>
      <c r="D2871" t="s">
        <v>1220</v>
      </c>
      <c r="E2871" t="s">
        <v>1221</v>
      </c>
      <c r="F2871" t="s">
        <v>1222</v>
      </c>
      <c r="G2871" t="s">
        <v>1224</v>
      </c>
      <c r="H2871" t="s">
        <v>1225</v>
      </c>
      <c r="I2871" t="s">
        <v>1226</v>
      </c>
      <c r="J2871" t="s">
        <v>1223</v>
      </c>
      <c r="K2871" t="s">
        <v>1227</v>
      </c>
    </row>
    <row r="2872" spans="1:11" x14ac:dyDescent="0.35">
      <c r="A2872" t="s">
        <v>3</v>
      </c>
      <c r="B2872" t="s">
        <v>488</v>
      </c>
      <c r="C2872">
        <v>1119</v>
      </c>
      <c r="D2872" t="s">
        <v>281</v>
      </c>
      <c r="E2872" t="s">
        <v>122</v>
      </c>
      <c r="F2872" t="s">
        <v>250</v>
      </c>
      <c r="G2872" t="s">
        <v>598</v>
      </c>
      <c r="H2872" t="s">
        <v>71</v>
      </c>
      <c r="I2872" t="s">
        <v>150</v>
      </c>
      <c r="J2872" t="s">
        <v>76</v>
      </c>
      <c r="K2872" t="s">
        <v>76</v>
      </c>
    </row>
    <row r="2873" spans="1:11" x14ac:dyDescent="0.35">
      <c r="A2873" t="s">
        <v>3</v>
      </c>
      <c r="B2873" t="s">
        <v>491</v>
      </c>
      <c r="C2873">
        <v>910</v>
      </c>
      <c r="D2873" t="s">
        <v>597</v>
      </c>
      <c r="E2873" t="s">
        <v>122</v>
      </c>
      <c r="F2873" t="s">
        <v>435</v>
      </c>
      <c r="G2873" t="s">
        <v>579</v>
      </c>
      <c r="H2873" t="s">
        <v>73</v>
      </c>
      <c r="I2873" t="s">
        <v>79</v>
      </c>
      <c r="J2873" t="s">
        <v>73</v>
      </c>
      <c r="K2873" t="s">
        <v>106</v>
      </c>
    </row>
    <row r="2874" spans="1:11" x14ac:dyDescent="0.35">
      <c r="A2874" t="s">
        <v>4</v>
      </c>
      <c r="B2874" t="s">
        <v>488</v>
      </c>
      <c r="C2874">
        <v>1945</v>
      </c>
      <c r="D2874" t="s">
        <v>498</v>
      </c>
      <c r="E2874" t="s">
        <v>175</v>
      </c>
      <c r="F2874" t="s">
        <v>184</v>
      </c>
      <c r="G2874" t="s">
        <v>575</v>
      </c>
      <c r="H2874" t="s">
        <v>78</v>
      </c>
      <c r="I2874" t="s">
        <v>86</v>
      </c>
      <c r="J2874" t="s">
        <v>68</v>
      </c>
      <c r="K2874" t="s">
        <v>73</v>
      </c>
    </row>
    <row r="2875" spans="1:11" x14ac:dyDescent="0.35">
      <c r="A2875" t="s">
        <v>4</v>
      </c>
      <c r="B2875" t="s">
        <v>491</v>
      </c>
      <c r="C2875">
        <v>1331</v>
      </c>
      <c r="D2875" t="s">
        <v>85</v>
      </c>
      <c r="E2875" t="s">
        <v>55</v>
      </c>
      <c r="F2875" t="s">
        <v>113</v>
      </c>
      <c r="G2875" t="s">
        <v>945</v>
      </c>
      <c r="H2875" t="s">
        <v>106</v>
      </c>
      <c r="I2875" t="s">
        <v>72</v>
      </c>
      <c r="J2875" t="s">
        <v>76</v>
      </c>
      <c r="K2875" t="s">
        <v>76</v>
      </c>
    </row>
    <row r="2876" spans="1:11" x14ac:dyDescent="0.35">
      <c r="A2876" t="s">
        <v>5</v>
      </c>
      <c r="B2876" t="s">
        <v>488</v>
      </c>
      <c r="C2876">
        <v>2083</v>
      </c>
      <c r="D2876" t="s">
        <v>443</v>
      </c>
      <c r="E2876" t="s">
        <v>94</v>
      </c>
      <c r="F2876" t="s">
        <v>176</v>
      </c>
      <c r="G2876" t="s">
        <v>702</v>
      </c>
      <c r="H2876" t="s">
        <v>107</v>
      </c>
      <c r="I2876" t="s">
        <v>77</v>
      </c>
      <c r="J2876" t="s">
        <v>73</v>
      </c>
      <c r="K2876" t="s">
        <v>76</v>
      </c>
    </row>
    <row r="2877" spans="1:11" x14ac:dyDescent="0.35">
      <c r="A2877" t="s">
        <v>5</v>
      </c>
      <c r="B2877" t="s">
        <v>491</v>
      </c>
      <c r="C2877">
        <v>1383</v>
      </c>
      <c r="D2877" t="s">
        <v>440</v>
      </c>
      <c r="E2877" t="s">
        <v>71</v>
      </c>
      <c r="F2877" t="s">
        <v>53</v>
      </c>
      <c r="G2877" t="s">
        <v>683</v>
      </c>
      <c r="H2877" t="s">
        <v>68</v>
      </c>
      <c r="I2877" t="s">
        <v>68</v>
      </c>
      <c r="J2877" t="s">
        <v>76</v>
      </c>
      <c r="K2877" t="s">
        <v>76</v>
      </c>
    </row>
    <row r="2878" spans="1:11" x14ac:dyDescent="0.35">
      <c r="A2878" t="s">
        <v>6</v>
      </c>
      <c r="B2878" t="s">
        <v>488</v>
      </c>
      <c r="C2878">
        <v>805</v>
      </c>
      <c r="D2878" t="s">
        <v>476</v>
      </c>
      <c r="E2878" t="s">
        <v>80</v>
      </c>
      <c r="F2878" t="s">
        <v>345</v>
      </c>
      <c r="G2878" t="s">
        <v>651</v>
      </c>
      <c r="H2878" t="s">
        <v>68</v>
      </c>
      <c r="I2878" t="s">
        <v>71</v>
      </c>
      <c r="J2878" t="s">
        <v>78</v>
      </c>
      <c r="K2878" t="s">
        <v>150</v>
      </c>
    </row>
    <row r="2879" spans="1:11" x14ac:dyDescent="0.35">
      <c r="A2879" t="s">
        <v>6</v>
      </c>
      <c r="B2879" t="s">
        <v>491</v>
      </c>
      <c r="C2879">
        <v>627</v>
      </c>
      <c r="D2879" t="s">
        <v>331</v>
      </c>
      <c r="E2879" t="s">
        <v>55</v>
      </c>
      <c r="F2879" t="s">
        <v>278</v>
      </c>
      <c r="G2879" t="s">
        <v>805</v>
      </c>
      <c r="H2879" t="s">
        <v>73</v>
      </c>
      <c r="I2879" t="s">
        <v>73</v>
      </c>
      <c r="J2879" t="s">
        <v>79</v>
      </c>
      <c r="K2879" t="s">
        <v>76</v>
      </c>
    </row>
    <row r="2880" spans="1:11" x14ac:dyDescent="0.35">
      <c r="A2880" t="s">
        <v>7</v>
      </c>
      <c r="B2880" t="s">
        <v>488</v>
      </c>
      <c r="C2880">
        <v>1724</v>
      </c>
      <c r="D2880" t="s">
        <v>315</v>
      </c>
      <c r="E2880" t="s">
        <v>93</v>
      </c>
      <c r="F2880" t="s">
        <v>92</v>
      </c>
      <c r="G2880" t="s">
        <v>883</v>
      </c>
      <c r="H2880" t="s">
        <v>77</v>
      </c>
      <c r="I2880" t="s">
        <v>75</v>
      </c>
      <c r="J2880" t="s">
        <v>76</v>
      </c>
      <c r="K2880" t="s">
        <v>76</v>
      </c>
    </row>
    <row r="2881" spans="1:11" x14ac:dyDescent="0.35">
      <c r="A2881" t="s">
        <v>7</v>
      </c>
      <c r="B2881" t="s">
        <v>491</v>
      </c>
      <c r="C2881">
        <v>1522</v>
      </c>
      <c r="D2881" t="s">
        <v>140</v>
      </c>
      <c r="E2881" t="s">
        <v>74</v>
      </c>
      <c r="F2881" t="s">
        <v>226</v>
      </c>
      <c r="G2881" t="s">
        <v>1231</v>
      </c>
      <c r="H2881" t="s">
        <v>107</v>
      </c>
      <c r="I2881" t="s">
        <v>150</v>
      </c>
      <c r="J2881" t="s">
        <v>73</v>
      </c>
      <c r="K2881" t="s">
        <v>76</v>
      </c>
    </row>
    <row r="2882" spans="1:11" x14ac:dyDescent="0.35">
      <c r="A2882" t="s">
        <v>241</v>
      </c>
      <c r="B2882" t="s">
        <v>488</v>
      </c>
      <c r="C2882">
        <v>7676</v>
      </c>
      <c r="D2882" t="s">
        <v>541</v>
      </c>
      <c r="E2882" t="s">
        <v>122</v>
      </c>
      <c r="F2882" t="s">
        <v>116</v>
      </c>
      <c r="G2882" t="s">
        <v>763</v>
      </c>
      <c r="H2882" t="s">
        <v>79</v>
      </c>
      <c r="I2882" t="s">
        <v>138</v>
      </c>
      <c r="J2882" t="s">
        <v>106</v>
      </c>
      <c r="K2882" t="s">
        <v>107</v>
      </c>
    </row>
    <row r="2883" spans="1:11" x14ac:dyDescent="0.35">
      <c r="A2883" t="s">
        <v>241</v>
      </c>
      <c r="B2883" t="s">
        <v>491</v>
      </c>
      <c r="C2883">
        <v>5773</v>
      </c>
      <c r="D2883" t="s">
        <v>548</v>
      </c>
      <c r="E2883" t="s">
        <v>186</v>
      </c>
      <c r="F2883" t="s">
        <v>209</v>
      </c>
      <c r="G2883" t="s">
        <v>798</v>
      </c>
      <c r="H2883" t="s">
        <v>73</v>
      </c>
      <c r="I2883" t="s">
        <v>150</v>
      </c>
      <c r="J2883" t="s">
        <v>73</v>
      </c>
      <c r="K2883" t="s">
        <v>76</v>
      </c>
    </row>
    <row r="2885" spans="1:11" x14ac:dyDescent="0.35">
      <c r="A2885" t="s">
        <v>1232</v>
      </c>
    </row>
    <row r="2886" spans="1:11" x14ac:dyDescent="0.35">
      <c r="A2886" t="s">
        <v>14</v>
      </c>
      <c r="B2886" t="s">
        <v>565</v>
      </c>
      <c r="C2886" t="s">
        <v>2</v>
      </c>
      <c r="D2886" t="s">
        <v>1220</v>
      </c>
      <c r="E2886" t="s">
        <v>1221</v>
      </c>
      <c r="F2886" t="s">
        <v>1222</v>
      </c>
      <c r="G2886" t="s">
        <v>1224</v>
      </c>
      <c r="H2886" t="s">
        <v>1225</v>
      </c>
      <c r="I2886" t="s">
        <v>1226</v>
      </c>
      <c r="J2886" t="s">
        <v>1227</v>
      </c>
      <c r="K2886" t="s">
        <v>1223</v>
      </c>
    </row>
    <row r="2887" spans="1:11" x14ac:dyDescent="0.35">
      <c r="A2887" t="s">
        <v>3</v>
      </c>
      <c r="B2887" t="s">
        <v>566</v>
      </c>
      <c r="C2887">
        <v>153</v>
      </c>
      <c r="D2887" t="s">
        <v>323</v>
      </c>
      <c r="E2887" t="s">
        <v>75</v>
      </c>
      <c r="F2887" t="s">
        <v>277</v>
      </c>
      <c r="G2887" t="s">
        <v>580</v>
      </c>
      <c r="H2887" t="s">
        <v>186</v>
      </c>
      <c r="I2887" t="s">
        <v>76</v>
      </c>
      <c r="J2887" t="s">
        <v>76</v>
      </c>
      <c r="K2887" t="s">
        <v>76</v>
      </c>
    </row>
    <row r="2888" spans="1:11" x14ac:dyDescent="0.35">
      <c r="A2888" t="s">
        <v>3</v>
      </c>
      <c r="B2888" t="s">
        <v>569</v>
      </c>
      <c r="C2888">
        <v>934</v>
      </c>
      <c r="D2888" t="s">
        <v>597</v>
      </c>
      <c r="E2888" t="s">
        <v>133</v>
      </c>
      <c r="F2888" t="s">
        <v>206</v>
      </c>
      <c r="G2888" t="s">
        <v>621</v>
      </c>
      <c r="H2888" t="s">
        <v>79</v>
      </c>
      <c r="I2888" t="s">
        <v>94</v>
      </c>
      <c r="J2888" t="s">
        <v>76</v>
      </c>
      <c r="K2888" t="s">
        <v>76</v>
      </c>
    </row>
    <row r="2889" spans="1:11" x14ac:dyDescent="0.35">
      <c r="A2889" t="s">
        <v>3</v>
      </c>
      <c r="B2889" t="s">
        <v>570</v>
      </c>
      <c r="C2889">
        <v>32</v>
      </c>
      <c r="D2889" t="s">
        <v>154</v>
      </c>
      <c r="E2889" t="s">
        <v>76</v>
      </c>
      <c r="F2889" t="s">
        <v>104</v>
      </c>
      <c r="G2889" t="s">
        <v>580</v>
      </c>
      <c r="H2889" t="s">
        <v>76</v>
      </c>
      <c r="I2889" t="s">
        <v>76</v>
      </c>
      <c r="J2889" t="s">
        <v>76</v>
      </c>
      <c r="K2889" t="s">
        <v>76</v>
      </c>
    </row>
    <row r="2890" spans="1:11" x14ac:dyDescent="0.35">
      <c r="A2890" t="s">
        <v>3</v>
      </c>
      <c r="B2890" t="s">
        <v>571</v>
      </c>
      <c r="C2890">
        <v>111</v>
      </c>
      <c r="D2890" t="s">
        <v>292</v>
      </c>
      <c r="E2890" t="s">
        <v>93</v>
      </c>
      <c r="F2890" t="s">
        <v>124</v>
      </c>
      <c r="G2890" t="s">
        <v>657</v>
      </c>
      <c r="H2890" t="s">
        <v>68</v>
      </c>
      <c r="I2890" t="s">
        <v>80</v>
      </c>
      <c r="J2890" t="s">
        <v>71</v>
      </c>
      <c r="K2890" t="s">
        <v>76</v>
      </c>
    </row>
    <row r="2891" spans="1:11" x14ac:dyDescent="0.35">
      <c r="A2891" t="s">
        <v>3</v>
      </c>
      <c r="B2891" t="s">
        <v>572</v>
      </c>
      <c r="C2891">
        <v>767</v>
      </c>
      <c r="D2891" t="s">
        <v>360</v>
      </c>
      <c r="E2891" t="s">
        <v>130</v>
      </c>
      <c r="F2891" t="s">
        <v>250</v>
      </c>
      <c r="G2891" t="s">
        <v>624</v>
      </c>
      <c r="H2891" t="s">
        <v>107</v>
      </c>
      <c r="I2891" t="s">
        <v>77</v>
      </c>
      <c r="J2891" t="s">
        <v>73</v>
      </c>
      <c r="K2891" t="s">
        <v>73</v>
      </c>
    </row>
    <row r="2892" spans="1:11" x14ac:dyDescent="0.35">
      <c r="A2892" t="s">
        <v>3</v>
      </c>
      <c r="B2892" t="s">
        <v>573</v>
      </c>
      <c r="C2892">
        <v>32</v>
      </c>
      <c r="D2892" t="s">
        <v>245</v>
      </c>
      <c r="E2892" t="s">
        <v>76</v>
      </c>
      <c r="F2892" t="s">
        <v>175</v>
      </c>
      <c r="G2892" t="s">
        <v>1008</v>
      </c>
      <c r="H2892" t="s">
        <v>76</v>
      </c>
      <c r="I2892" t="s">
        <v>76</v>
      </c>
      <c r="J2892" t="s">
        <v>76</v>
      </c>
      <c r="K2892" t="s">
        <v>76</v>
      </c>
    </row>
    <row r="2893" spans="1:11" x14ac:dyDescent="0.35">
      <c r="A2893" t="s">
        <v>4</v>
      </c>
      <c r="B2893" t="s">
        <v>566</v>
      </c>
      <c r="C2893">
        <v>213</v>
      </c>
      <c r="D2893" t="s">
        <v>64</v>
      </c>
      <c r="E2893" t="s">
        <v>237</v>
      </c>
      <c r="F2893" t="s">
        <v>445</v>
      </c>
      <c r="G2893" t="s">
        <v>512</v>
      </c>
      <c r="H2893" t="s">
        <v>63</v>
      </c>
      <c r="I2893" t="s">
        <v>76</v>
      </c>
      <c r="J2893" t="s">
        <v>76</v>
      </c>
      <c r="K2893" t="s">
        <v>105</v>
      </c>
    </row>
    <row r="2894" spans="1:11" x14ac:dyDescent="0.35">
      <c r="A2894" t="s">
        <v>4</v>
      </c>
      <c r="B2894" t="s">
        <v>569</v>
      </c>
      <c r="C2894">
        <v>1578</v>
      </c>
      <c r="D2894" t="s">
        <v>474</v>
      </c>
      <c r="E2894" t="s">
        <v>96</v>
      </c>
      <c r="F2894" t="s">
        <v>328</v>
      </c>
      <c r="G2894" t="s">
        <v>718</v>
      </c>
      <c r="H2894" t="s">
        <v>81</v>
      </c>
      <c r="I2894" t="s">
        <v>72</v>
      </c>
      <c r="J2894" t="s">
        <v>73</v>
      </c>
      <c r="K2894" t="s">
        <v>68</v>
      </c>
    </row>
    <row r="2895" spans="1:11" x14ac:dyDescent="0.35">
      <c r="A2895" t="s">
        <v>4</v>
      </c>
      <c r="B2895" t="s">
        <v>570</v>
      </c>
      <c r="C2895">
        <v>154</v>
      </c>
      <c r="D2895" t="s">
        <v>539</v>
      </c>
      <c r="E2895" t="s">
        <v>86</v>
      </c>
      <c r="F2895" t="s">
        <v>8</v>
      </c>
      <c r="G2895" t="s">
        <v>602</v>
      </c>
      <c r="H2895" t="s">
        <v>76</v>
      </c>
      <c r="I2895" t="s">
        <v>209</v>
      </c>
      <c r="J2895" t="s">
        <v>76</v>
      </c>
      <c r="K2895" t="s">
        <v>76</v>
      </c>
    </row>
    <row r="2896" spans="1:11" x14ac:dyDescent="0.35">
      <c r="A2896" t="s">
        <v>4</v>
      </c>
      <c r="B2896" t="s">
        <v>571</v>
      </c>
      <c r="C2896">
        <v>142</v>
      </c>
      <c r="D2896" t="s">
        <v>525</v>
      </c>
      <c r="E2896" t="s">
        <v>55</v>
      </c>
      <c r="F2896" t="s">
        <v>145</v>
      </c>
      <c r="G2896" t="s">
        <v>346</v>
      </c>
      <c r="H2896" t="s">
        <v>76</v>
      </c>
      <c r="I2896" t="s">
        <v>76</v>
      </c>
      <c r="J2896" t="s">
        <v>76</v>
      </c>
      <c r="K2896" t="s">
        <v>76</v>
      </c>
    </row>
    <row r="2897" spans="1:11" x14ac:dyDescent="0.35">
      <c r="A2897" t="s">
        <v>4</v>
      </c>
      <c r="B2897" t="s">
        <v>572</v>
      </c>
      <c r="C2897">
        <v>1065</v>
      </c>
      <c r="D2897" t="s">
        <v>253</v>
      </c>
      <c r="E2897" t="s">
        <v>81</v>
      </c>
      <c r="F2897" t="s">
        <v>185</v>
      </c>
      <c r="G2897" t="s">
        <v>890</v>
      </c>
      <c r="H2897" t="s">
        <v>79</v>
      </c>
      <c r="I2897" t="s">
        <v>122</v>
      </c>
      <c r="J2897" t="s">
        <v>76</v>
      </c>
      <c r="K2897" t="s">
        <v>76</v>
      </c>
    </row>
    <row r="2898" spans="1:11" x14ac:dyDescent="0.35">
      <c r="A2898" t="s">
        <v>4</v>
      </c>
      <c r="B2898" t="s">
        <v>573</v>
      </c>
      <c r="C2898">
        <v>124</v>
      </c>
      <c r="D2898" t="s">
        <v>187</v>
      </c>
      <c r="E2898" t="s">
        <v>65</v>
      </c>
      <c r="F2898" t="s">
        <v>242</v>
      </c>
      <c r="G2898" t="s">
        <v>562</v>
      </c>
      <c r="H2898" t="s">
        <v>76</v>
      </c>
      <c r="I2898" t="s">
        <v>76</v>
      </c>
      <c r="J2898" t="s">
        <v>76</v>
      </c>
      <c r="K2898" t="s">
        <v>76</v>
      </c>
    </row>
    <row r="2899" spans="1:11" x14ac:dyDescent="0.35">
      <c r="A2899" t="s">
        <v>5</v>
      </c>
      <c r="B2899" t="s">
        <v>566</v>
      </c>
      <c r="C2899">
        <v>89</v>
      </c>
      <c r="D2899" t="s">
        <v>302</v>
      </c>
      <c r="E2899" t="s">
        <v>150</v>
      </c>
      <c r="F2899" t="s">
        <v>75</v>
      </c>
      <c r="G2899" t="s">
        <v>1106</v>
      </c>
      <c r="H2899" t="s">
        <v>76</v>
      </c>
      <c r="I2899" t="s">
        <v>73</v>
      </c>
      <c r="J2899" t="s">
        <v>76</v>
      </c>
      <c r="K2899" t="s">
        <v>76</v>
      </c>
    </row>
    <row r="2900" spans="1:11" x14ac:dyDescent="0.35">
      <c r="A2900" t="s">
        <v>5</v>
      </c>
      <c r="B2900" t="s">
        <v>569</v>
      </c>
      <c r="C2900">
        <v>1595</v>
      </c>
      <c r="D2900" t="s">
        <v>577</v>
      </c>
      <c r="E2900" t="s">
        <v>138</v>
      </c>
      <c r="F2900" t="s">
        <v>309</v>
      </c>
      <c r="G2900" t="s">
        <v>715</v>
      </c>
      <c r="H2900" t="s">
        <v>76</v>
      </c>
      <c r="I2900" t="s">
        <v>79</v>
      </c>
      <c r="J2900" t="s">
        <v>76</v>
      </c>
      <c r="K2900" t="s">
        <v>106</v>
      </c>
    </row>
    <row r="2901" spans="1:11" x14ac:dyDescent="0.35">
      <c r="A2901" t="s">
        <v>5</v>
      </c>
      <c r="B2901" t="s">
        <v>570</v>
      </c>
      <c r="C2901">
        <v>399</v>
      </c>
      <c r="D2901" t="s">
        <v>222</v>
      </c>
      <c r="E2901" t="s">
        <v>106</v>
      </c>
      <c r="F2901" t="s">
        <v>88</v>
      </c>
      <c r="G2901" t="s">
        <v>774</v>
      </c>
      <c r="H2901" t="s">
        <v>73</v>
      </c>
      <c r="I2901" t="s">
        <v>73</v>
      </c>
      <c r="J2901" t="s">
        <v>76</v>
      </c>
      <c r="K2901" t="s">
        <v>76</v>
      </c>
    </row>
    <row r="2902" spans="1:11" x14ac:dyDescent="0.35">
      <c r="A2902" t="s">
        <v>5</v>
      </c>
      <c r="B2902" t="s">
        <v>571</v>
      </c>
      <c r="C2902">
        <v>46</v>
      </c>
      <c r="D2902" t="s">
        <v>109</v>
      </c>
      <c r="E2902" t="s">
        <v>76</v>
      </c>
      <c r="F2902" t="s">
        <v>75</v>
      </c>
      <c r="G2902" t="s">
        <v>917</v>
      </c>
      <c r="H2902" t="s">
        <v>105</v>
      </c>
      <c r="I2902" t="s">
        <v>76</v>
      </c>
      <c r="J2902" t="s">
        <v>76</v>
      </c>
      <c r="K2902" t="s">
        <v>76</v>
      </c>
    </row>
    <row r="2903" spans="1:11" x14ac:dyDescent="0.35">
      <c r="A2903" t="s">
        <v>5</v>
      </c>
      <c r="B2903" t="s">
        <v>572</v>
      </c>
      <c r="C2903">
        <v>1067</v>
      </c>
      <c r="D2903" t="s">
        <v>383</v>
      </c>
      <c r="E2903" t="s">
        <v>75</v>
      </c>
      <c r="F2903" t="s">
        <v>226</v>
      </c>
      <c r="G2903" t="s">
        <v>721</v>
      </c>
      <c r="H2903" t="s">
        <v>77</v>
      </c>
      <c r="I2903" t="s">
        <v>79</v>
      </c>
      <c r="J2903" t="s">
        <v>76</v>
      </c>
      <c r="K2903" t="s">
        <v>76</v>
      </c>
    </row>
    <row r="2904" spans="1:11" x14ac:dyDescent="0.35">
      <c r="A2904" t="s">
        <v>5</v>
      </c>
      <c r="B2904" t="s">
        <v>573</v>
      </c>
      <c r="C2904">
        <v>270</v>
      </c>
      <c r="D2904" t="s">
        <v>499</v>
      </c>
      <c r="E2904" t="s">
        <v>76</v>
      </c>
      <c r="F2904" t="s">
        <v>198</v>
      </c>
      <c r="G2904" t="s">
        <v>704</v>
      </c>
      <c r="H2904" t="s">
        <v>94</v>
      </c>
      <c r="I2904" t="s">
        <v>75</v>
      </c>
      <c r="J2904" t="s">
        <v>76</v>
      </c>
      <c r="K2904" t="s">
        <v>76</v>
      </c>
    </row>
    <row r="2905" spans="1:11" x14ac:dyDescent="0.35">
      <c r="A2905" t="s">
        <v>6</v>
      </c>
      <c r="B2905" t="s">
        <v>566</v>
      </c>
      <c r="C2905">
        <v>71</v>
      </c>
      <c r="D2905" t="s">
        <v>334</v>
      </c>
      <c r="E2905" t="s">
        <v>93</v>
      </c>
      <c r="F2905" t="s">
        <v>326</v>
      </c>
      <c r="G2905" t="s">
        <v>688</v>
      </c>
      <c r="H2905" t="s">
        <v>74</v>
      </c>
      <c r="I2905" t="s">
        <v>150</v>
      </c>
      <c r="J2905" t="s">
        <v>198</v>
      </c>
      <c r="K2905" t="s">
        <v>93</v>
      </c>
    </row>
    <row r="2906" spans="1:11" x14ac:dyDescent="0.35">
      <c r="A2906" t="s">
        <v>6</v>
      </c>
      <c r="B2906" t="s">
        <v>569</v>
      </c>
      <c r="C2906">
        <v>642</v>
      </c>
      <c r="D2906" t="s">
        <v>517</v>
      </c>
      <c r="E2906" t="s">
        <v>81</v>
      </c>
      <c r="F2906" t="s">
        <v>361</v>
      </c>
      <c r="G2906" t="s">
        <v>496</v>
      </c>
      <c r="H2906" t="s">
        <v>77</v>
      </c>
      <c r="I2906" t="s">
        <v>75</v>
      </c>
      <c r="J2906" t="s">
        <v>71</v>
      </c>
      <c r="K2906" t="s">
        <v>78</v>
      </c>
    </row>
    <row r="2907" spans="1:11" x14ac:dyDescent="0.35">
      <c r="A2907" t="s">
        <v>6</v>
      </c>
      <c r="B2907" t="s">
        <v>570</v>
      </c>
      <c r="C2907">
        <v>92</v>
      </c>
      <c r="D2907" t="s">
        <v>110</v>
      </c>
      <c r="E2907" t="s">
        <v>108</v>
      </c>
      <c r="F2907" t="s">
        <v>95</v>
      </c>
      <c r="G2907" t="s">
        <v>370</v>
      </c>
      <c r="H2907" t="s">
        <v>76</v>
      </c>
      <c r="I2907" t="s">
        <v>76</v>
      </c>
      <c r="J2907" t="s">
        <v>76</v>
      </c>
      <c r="K2907" t="s">
        <v>76</v>
      </c>
    </row>
    <row r="2908" spans="1:11" x14ac:dyDescent="0.35">
      <c r="A2908" t="s">
        <v>6</v>
      </c>
      <c r="B2908" t="s">
        <v>571</v>
      </c>
      <c r="C2908">
        <v>56</v>
      </c>
      <c r="D2908" t="s">
        <v>397</v>
      </c>
      <c r="E2908" t="s">
        <v>176</v>
      </c>
      <c r="F2908" t="s">
        <v>103</v>
      </c>
      <c r="G2908" t="s">
        <v>749</v>
      </c>
      <c r="H2908" t="s">
        <v>76</v>
      </c>
      <c r="I2908" t="s">
        <v>76</v>
      </c>
      <c r="J2908" t="s">
        <v>76</v>
      </c>
      <c r="K2908" t="s">
        <v>130</v>
      </c>
    </row>
    <row r="2909" spans="1:11" x14ac:dyDescent="0.35">
      <c r="A2909" t="s">
        <v>6</v>
      </c>
      <c r="B2909" t="s">
        <v>572</v>
      </c>
      <c r="C2909">
        <v>500</v>
      </c>
      <c r="D2909" t="s">
        <v>183</v>
      </c>
      <c r="E2909" t="s">
        <v>63</v>
      </c>
      <c r="F2909" t="s">
        <v>225</v>
      </c>
      <c r="G2909" t="s">
        <v>722</v>
      </c>
      <c r="H2909" t="s">
        <v>73</v>
      </c>
      <c r="I2909" t="s">
        <v>106</v>
      </c>
      <c r="J2909" t="s">
        <v>76</v>
      </c>
      <c r="K2909" t="s">
        <v>106</v>
      </c>
    </row>
    <row r="2910" spans="1:11" x14ac:dyDescent="0.35">
      <c r="A2910" t="s">
        <v>6</v>
      </c>
      <c r="B2910" t="s">
        <v>573</v>
      </c>
      <c r="C2910">
        <v>71</v>
      </c>
      <c r="D2910" t="s">
        <v>160</v>
      </c>
      <c r="E2910" t="s">
        <v>79</v>
      </c>
      <c r="F2910" t="s">
        <v>262</v>
      </c>
      <c r="G2910" t="s">
        <v>688</v>
      </c>
      <c r="H2910" t="s">
        <v>76</v>
      </c>
      <c r="I2910" t="s">
        <v>107</v>
      </c>
      <c r="J2910" t="s">
        <v>76</v>
      </c>
      <c r="K2910" t="s">
        <v>76</v>
      </c>
    </row>
    <row r="2911" spans="1:11" x14ac:dyDescent="0.35">
      <c r="A2911" t="s">
        <v>7</v>
      </c>
      <c r="B2911" t="s">
        <v>566</v>
      </c>
      <c r="C2911">
        <v>129</v>
      </c>
      <c r="D2911" t="s">
        <v>297</v>
      </c>
      <c r="E2911" t="s">
        <v>77</v>
      </c>
      <c r="F2911" t="s">
        <v>280</v>
      </c>
      <c r="G2911" t="s">
        <v>1233</v>
      </c>
      <c r="H2911" t="s">
        <v>76</v>
      </c>
      <c r="I2911" t="s">
        <v>76</v>
      </c>
      <c r="J2911" t="s">
        <v>76</v>
      </c>
      <c r="K2911" t="s">
        <v>76</v>
      </c>
    </row>
    <row r="2912" spans="1:11" x14ac:dyDescent="0.35">
      <c r="A2912" t="s">
        <v>7</v>
      </c>
      <c r="B2912" t="s">
        <v>569</v>
      </c>
      <c r="C2912">
        <v>1489</v>
      </c>
      <c r="D2912" t="s">
        <v>466</v>
      </c>
      <c r="E2912" t="s">
        <v>151</v>
      </c>
      <c r="F2912" t="s">
        <v>114</v>
      </c>
      <c r="G2912" t="s">
        <v>873</v>
      </c>
      <c r="H2912" t="s">
        <v>79</v>
      </c>
      <c r="I2912" t="s">
        <v>78</v>
      </c>
      <c r="J2912" t="s">
        <v>76</v>
      </c>
      <c r="K2912" t="s">
        <v>76</v>
      </c>
    </row>
    <row r="2913" spans="1:11" x14ac:dyDescent="0.35">
      <c r="A2913" t="s">
        <v>7</v>
      </c>
      <c r="B2913" t="s">
        <v>570</v>
      </c>
      <c r="C2913">
        <v>106</v>
      </c>
      <c r="D2913" t="s">
        <v>409</v>
      </c>
      <c r="E2913" t="s">
        <v>76</v>
      </c>
      <c r="F2913" t="s">
        <v>148</v>
      </c>
      <c r="G2913" t="s">
        <v>778</v>
      </c>
      <c r="H2913" t="s">
        <v>76</v>
      </c>
      <c r="I2913" t="s">
        <v>76</v>
      </c>
      <c r="J2913" t="s">
        <v>76</v>
      </c>
      <c r="K2913" t="s">
        <v>76</v>
      </c>
    </row>
    <row r="2914" spans="1:11" x14ac:dyDescent="0.35">
      <c r="A2914" t="s">
        <v>7</v>
      </c>
      <c r="B2914" t="s">
        <v>571</v>
      </c>
      <c r="C2914">
        <v>70</v>
      </c>
      <c r="D2914" t="s">
        <v>361</v>
      </c>
      <c r="E2914" t="s">
        <v>100</v>
      </c>
      <c r="F2914" t="s">
        <v>204</v>
      </c>
      <c r="G2914" t="s">
        <v>1152</v>
      </c>
      <c r="H2914" t="s">
        <v>76</v>
      </c>
      <c r="I2914" t="s">
        <v>71</v>
      </c>
      <c r="J2914" t="s">
        <v>76</v>
      </c>
      <c r="K2914" t="s">
        <v>62</v>
      </c>
    </row>
    <row r="2915" spans="1:11" x14ac:dyDescent="0.35">
      <c r="A2915" t="s">
        <v>7</v>
      </c>
      <c r="B2915" t="s">
        <v>572</v>
      </c>
      <c r="C2915">
        <v>1386</v>
      </c>
      <c r="D2915" t="s">
        <v>313</v>
      </c>
      <c r="E2915" t="s">
        <v>122</v>
      </c>
      <c r="F2915" t="s">
        <v>290</v>
      </c>
      <c r="G2915" t="s">
        <v>776</v>
      </c>
      <c r="H2915" t="s">
        <v>107</v>
      </c>
      <c r="I2915" t="s">
        <v>75</v>
      </c>
      <c r="J2915" t="s">
        <v>76</v>
      </c>
      <c r="K2915" t="s">
        <v>76</v>
      </c>
    </row>
    <row r="2916" spans="1:11" x14ac:dyDescent="0.35">
      <c r="A2916" t="s">
        <v>7</v>
      </c>
      <c r="B2916" t="s">
        <v>573</v>
      </c>
      <c r="C2916">
        <v>66</v>
      </c>
      <c r="D2916" t="s">
        <v>589</v>
      </c>
      <c r="E2916" t="s">
        <v>76</v>
      </c>
      <c r="F2916" t="s">
        <v>260</v>
      </c>
      <c r="G2916" t="s">
        <v>483</v>
      </c>
      <c r="H2916" t="s">
        <v>76</v>
      </c>
      <c r="I2916" t="s">
        <v>76</v>
      </c>
      <c r="J2916" t="s">
        <v>76</v>
      </c>
      <c r="K2916" t="s">
        <v>76</v>
      </c>
    </row>
    <row r="2917" spans="1:11" x14ac:dyDescent="0.35">
      <c r="A2917" t="s">
        <v>241</v>
      </c>
      <c r="B2917" t="s">
        <v>566</v>
      </c>
      <c r="C2917">
        <v>655</v>
      </c>
      <c r="D2917" t="s">
        <v>296</v>
      </c>
      <c r="E2917" t="s">
        <v>104</v>
      </c>
      <c r="F2917" t="s">
        <v>136</v>
      </c>
      <c r="G2917" t="s">
        <v>431</v>
      </c>
      <c r="H2917" t="s">
        <v>78</v>
      </c>
      <c r="I2917" t="s">
        <v>107</v>
      </c>
      <c r="J2917" t="s">
        <v>106</v>
      </c>
      <c r="K2917" t="s">
        <v>68</v>
      </c>
    </row>
    <row r="2918" spans="1:11" x14ac:dyDescent="0.35">
      <c r="A2918" t="s">
        <v>241</v>
      </c>
      <c r="B2918" t="s">
        <v>569</v>
      </c>
      <c r="C2918">
        <v>6238</v>
      </c>
      <c r="D2918" t="s">
        <v>397</v>
      </c>
      <c r="E2918" t="s">
        <v>151</v>
      </c>
      <c r="F2918" t="s">
        <v>145</v>
      </c>
      <c r="G2918" t="s">
        <v>465</v>
      </c>
      <c r="H2918" t="s">
        <v>79</v>
      </c>
      <c r="I2918" t="s">
        <v>94</v>
      </c>
      <c r="J2918" t="s">
        <v>107</v>
      </c>
      <c r="K2918" t="s">
        <v>106</v>
      </c>
    </row>
    <row r="2919" spans="1:11" x14ac:dyDescent="0.35">
      <c r="A2919" t="s">
        <v>241</v>
      </c>
      <c r="B2919" t="s">
        <v>570</v>
      </c>
      <c r="C2919">
        <v>783</v>
      </c>
      <c r="D2919" t="s">
        <v>253</v>
      </c>
      <c r="E2919" t="s">
        <v>81</v>
      </c>
      <c r="F2919" t="s">
        <v>208</v>
      </c>
      <c r="G2919" t="s">
        <v>873</v>
      </c>
      <c r="H2919" t="s">
        <v>107</v>
      </c>
      <c r="I2919" t="s">
        <v>173</v>
      </c>
      <c r="J2919" t="s">
        <v>76</v>
      </c>
      <c r="K2919" t="s">
        <v>76</v>
      </c>
    </row>
    <row r="2920" spans="1:11" x14ac:dyDescent="0.35">
      <c r="A2920" t="s">
        <v>241</v>
      </c>
      <c r="B2920" t="s">
        <v>571</v>
      </c>
      <c r="C2920">
        <v>425</v>
      </c>
      <c r="D2920" t="s">
        <v>659</v>
      </c>
      <c r="E2920" t="s">
        <v>142</v>
      </c>
      <c r="F2920" t="s">
        <v>278</v>
      </c>
      <c r="G2920" t="s">
        <v>422</v>
      </c>
      <c r="H2920" t="s">
        <v>73</v>
      </c>
      <c r="I2920" t="s">
        <v>79</v>
      </c>
      <c r="J2920" t="s">
        <v>73</v>
      </c>
      <c r="K2920" t="s">
        <v>94</v>
      </c>
    </row>
    <row r="2921" spans="1:11" x14ac:dyDescent="0.35">
      <c r="A2921" t="s">
        <v>241</v>
      </c>
      <c r="B2921" t="s">
        <v>572</v>
      </c>
      <c r="C2921">
        <v>4785</v>
      </c>
      <c r="D2921" t="s">
        <v>256</v>
      </c>
      <c r="E2921" t="s">
        <v>186</v>
      </c>
      <c r="F2921" t="s">
        <v>11</v>
      </c>
      <c r="G2921" t="s">
        <v>683</v>
      </c>
      <c r="H2921" t="s">
        <v>73</v>
      </c>
      <c r="I2921" t="s">
        <v>75</v>
      </c>
      <c r="J2921" t="s">
        <v>76</v>
      </c>
      <c r="K2921" t="s">
        <v>107</v>
      </c>
    </row>
    <row r="2922" spans="1:11" x14ac:dyDescent="0.35">
      <c r="A2922" t="s">
        <v>241</v>
      </c>
      <c r="B2922" t="s">
        <v>573</v>
      </c>
      <c r="C2922">
        <v>563</v>
      </c>
      <c r="D2922" t="s">
        <v>399</v>
      </c>
      <c r="E2922" t="s">
        <v>138</v>
      </c>
      <c r="F2922" t="s">
        <v>307</v>
      </c>
      <c r="G2922" t="s">
        <v>812</v>
      </c>
      <c r="H2922" t="s">
        <v>106</v>
      </c>
      <c r="I2922" t="s">
        <v>106</v>
      </c>
      <c r="J2922" t="s">
        <v>76</v>
      </c>
      <c r="K2922" t="s">
        <v>76</v>
      </c>
    </row>
    <row r="2924" spans="1:11" x14ac:dyDescent="0.35">
      <c r="A2924" t="s">
        <v>1234</v>
      </c>
    </row>
    <row r="2925" spans="1:11" x14ac:dyDescent="0.35">
      <c r="A2925" t="s">
        <v>14</v>
      </c>
      <c r="B2925" t="s">
        <v>593</v>
      </c>
      <c r="C2925" t="s">
        <v>2</v>
      </c>
      <c r="D2925" t="s">
        <v>1220</v>
      </c>
      <c r="E2925" t="s">
        <v>1221</v>
      </c>
      <c r="F2925" t="s">
        <v>1222</v>
      </c>
      <c r="G2925" t="s">
        <v>1224</v>
      </c>
      <c r="H2925" t="s">
        <v>1225</v>
      </c>
      <c r="I2925" t="s">
        <v>1226</v>
      </c>
      <c r="J2925" t="s">
        <v>1227</v>
      </c>
      <c r="K2925" t="s">
        <v>1223</v>
      </c>
    </row>
    <row r="2926" spans="1:11" x14ac:dyDescent="0.35">
      <c r="A2926" t="s">
        <v>3</v>
      </c>
      <c r="B2926" t="s">
        <v>594</v>
      </c>
      <c r="C2926">
        <v>948</v>
      </c>
      <c r="D2926" t="s">
        <v>228</v>
      </c>
      <c r="E2926" t="s">
        <v>149</v>
      </c>
      <c r="F2926" t="s">
        <v>361</v>
      </c>
      <c r="G2926" t="s">
        <v>424</v>
      </c>
      <c r="H2926" t="s">
        <v>75</v>
      </c>
      <c r="I2926" t="s">
        <v>68</v>
      </c>
      <c r="J2926" t="s">
        <v>73</v>
      </c>
      <c r="K2926" t="s">
        <v>76</v>
      </c>
    </row>
    <row r="2927" spans="1:11" x14ac:dyDescent="0.35">
      <c r="A2927" t="s">
        <v>3</v>
      </c>
      <c r="B2927" t="s">
        <v>595</v>
      </c>
      <c r="C2927">
        <v>1081</v>
      </c>
      <c r="D2927" t="s">
        <v>775</v>
      </c>
      <c r="E2927" t="s">
        <v>100</v>
      </c>
      <c r="F2927" t="s">
        <v>367</v>
      </c>
      <c r="G2927" t="s">
        <v>401</v>
      </c>
      <c r="H2927" t="s">
        <v>107</v>
      </c>
      <c r="I2927" t="s">
        <v>150</v>
      </c>
      <c r="J2927" t="s">
        <v>107</v>
      </c>
      <c r="K2927" t="s">
        <v>107</v>
      </c>
    </row>
    <row r="2928" spans="1:11" x14ac:dyDescent="0.35">
      <c r="A2928" t="s">
        <v>4</v>
      </c>
      <c r="B2928" t="s">
        <v>594</v>
      </c>
      <c r="C2928">
        <v>1729</v>
      </c>
      <c r="D2928" t="s">
        <v>391</v>
      </c>
      <c r="E2928" t="s">
        <v>130</v>
      </c>
      <c r="F2928" t="s">
        <v>202</v>
      </c>
      <c r="G2928" t="s">
        <v>747</v>
      </c>
      <c r="H2928" t="s">
        <v>138</v>
      </c>
      <c r="I2928" t="s">
        <v>121</v>
      </c>
      <c r="J2928" t="s">
        <v>76</v>
      </c>
      <c r="K2928" t="s">
        <v>77</v>
      </c>
    </row>
    <row r="2929" spans="1:11" x14ac:dyDescent="0.35">
      <c r="A2929" t="s">
        <v>4</v>
      </c>
      <c r="B2929" t="s">
        <v>595</v>
      </c>
      <c r="C2929">
        <v>1547</v>
      </c>
      <c r="D2929" t="s">
        <v>471</v>
      </c>
      <c r="E2929" t="s">
        <v>179</v>
      </c>
      <c r="F2929" t="s">
        <v>364</v>
      </c>
      <c r="G2929" t="s">
        <v>923</v>
      </c>
      <c r="H2929" t="s">
        <v>79</v>
      </c>
      <c r="I2929" t="s">
        <v>71</v>
      </c>
      <c r="J2929" t="s">
        <v>107</v>
      </c>
      <c r="K2929" t="s">
        <v>73</v>
      </c>
    </row>
    <row r="2930" spans="1:11" x14ac:dyDescent="0.35">
      <c r="A2930" t="s">
        <v>5</v>
      </c>
      <c r="B2930" t="s">
        <v>594</v>
      </c>
      <c r="C2930">
        <v>1277</v>
      </c>
      <c r="D2930" t="s">
        <v>54</v>
      </c>
      <c r="E2930" t="s">
        <v>100</v>
      </c>
      <c r="F2930" t="s">
        <v>304</v>
      </c>
      <c r="G2930" t="s">
        <v>718</v>
      </c>
      <c r="H2930" t="s">
        <v>78</v>
      </c>
      <c r="I2930" t="s">
        <v>72</v>
      </c>
      <c r="J2930" t="s">
        <v>76</v>
      </c>
      <c r="K2930" t="s">
        <v>77</v>
      </c>
    </row>
    <row r="2931" spans="1:11" x14ac:dyDescent="0.35">
      <c r="A2931" t="s">
        <v>5</v>
      </c>
      <c r="B2931" t="s">
        <v>595</v>
      </c>
      <c r="C2931">
        <v>2189</v>
      </c>
      <c r="D2931" t="s">
        <v>384</v>
      </c>
      <c r="E2931" t="s">
        <v>68</v>
      </c>
      <c r="F2931" t="s">
        <v>161</v>
      </c>
      <c r="G2931" t="s">
        <v>846</v>
      </c>
      <c r="H2931" t="s">
        <v>107</v>
      </c>
      <c r="I2931" t="s">
        <v>73</v>
      </c>
      <c r="J2931" t="s">
        <v>76</v>
      </c>
      <c r="K2931" t="s">
        <v>107</v>
      </c>
    </row>
    <row r="2932" spans="1:11" x14ac:dyDescent="0.35">
      <c r="A2932" t="s">
        <v>6</v>
      </c>
      <c r="B2932" t="s">
        <v>594</v>
      </c>
      <c r="C2932">
        <v>522</v>
      </c>
      <c r="D2932" t="s">
        <v>457</v>
      </c>
      <c r="E2932" t="s">
        <v>175</v>
      </c>
      <c r="F2932" t="s">
        <v>294</v>
      </c>
      <c r="G2932" t="s">
        <v>444</v>
      </c>
      <c r="H2932" t="s">
        <v>75</v>
      </c>
      <c r="I2932" t="s">
        <v>105</v>
      </c>
      <c r="J2932" t="s">
        <v>71</v>
      </c>
      <c r="K2932" t="s">
        <v>75</v>
      </c>
    </row>
    <row r="2933" spans="1:11" x14ac:dyDescent="0.35">
      <c r="A2933" t="s">
        <v>6</v>
      </c>
      <c r="B2933" t="s">
        <v>595</v>
      </c>
      <c r="C2933">
        <v>910</v>
      </c>
      <c r="D2933" t="s">
        <v>590</v>
      </c>
      <c r="E2933" t="s">
        <v>150</v>
      </c>
      <c r="F2933" t="s">
        <v>168</v>
      </c>
      <c r="G2933" t="s">
        <v>167</v>
      </c>
      <c r="H2933" t="s">
        <v>73</v>
      </c>
      <c r="I2933" t="s">
        <v>73</v>
      </c>
      <c r="J2933" t="s">
        <v>77</v>
      </c>
      <c r="K2933" t="s">
        <v>150</v>
      </c>
    </row>
    <row r="2934" spans="1:11" x14ac:dyDescent="0.35">
      <c r="A2934" t="s">
        <v>7</v>
      </c>
      <c r="B2934" t="s">
        <v>594</v>
      </c>
      <c r="C2934">
        <v>1602</v>
      </c>
      <c r="D2934" t="s">
        <v>339</v>
      </c>
      <c r="E2934" t="s">
        <v>65</v>
      </c>
      <c r="F2934" t="s">
        <v>61</v>
      </c>
      <c r="G2934" t="s">
        <v>666</v>
      </c>
      <c r="H2934" t="s">
        <v>77</v>
      </c>
      <c r="I2934" t="s">
        <v>105</v>
      </c>
      <c r="J2934" t="s">
        <v>76</v>
      </c>
      <c r="K2934" t="s">
        <v>76</v>
      </c>
    </row>
    <row r="2935" spans="1:11" x14ac:dyDescent="0.35">
      <c r="A2935" t="s">
        <v>7</v>
      </c>
      <c r="B2935" t="s">
        <v>595</v>
      </c>
      <c r="C2935">
        <v>1644</v>
      </c>
      <c r="D2935" t="s">
        <v>322</v>
      </c>
      <c r="E2935" t="s">
        <v>75</v>
      </c>
      <c r="F2935" t="s">
        <v>307</v>
      </c>
      <c r="G2935" t="s">
        <v>1217</v>
      </c>
      <c r="H2935" t="s">
        <v>76</v>
      </c>
      <c r="I2935" t="s">
        <v>79</v>
      </c>
      <c r="J2935" t="s">
        <v>76</v>
      </c>
      <c r="K2935" t="s">
        <v>73</v>
      </c>
    </row>
    <row r="2936" spans="1:11" x14ac:dyDescent="0.35">
      <c r="A2936" t="s">
        <v>241</v>
      </c>
      <c r="B2936" t="s">
        <v>594</v>
      </c>
      <c r="C2936">
        <v>6078</v>
      </c>
      <c r="D2936" t="s">
        <v>443</v>
      </c>
      <c r="E2936" t="s">
        <v>173</v>
      </c>
      <c r="F2936" t="s">
        <v>202</v>
      </c>
      <c r="G2936" t="s">
        <v>521</v>
      </c>
      <c r="H2936" t="s">
        <v>150</v>
      </c>
      <c r="I2936" t="s">
        <v>93</v>
      </c>
      <c r="J2936" t="s">
        <v>107</v>
      </c>
      <c r="K2936" t="s">
        <v>73</v>
      </c>
    </row>
    <row r="2937" spans="1:11" x14ac:dyDescent="0.35">
      <c r="A2937" t="s">
        <v>241</v>
      </c>
      <c r="B2937" t="s">
        <v>595</v>
      </c>
      <c r="C2937">
        <v>7371</v>
      </c>
      <c r="D2937" t="s">
        <v>428</v>
      </c>
      <c r="E2937" t="s">
        <v>72</v>
      </c>
      <c r="F2937" t="s">
        <v>209</v>
      </c>
      <c r="G2937" t="s">
        <v>789</v>
      </c>
      <c r="H2937" t="s">
        <v>73</v>
      </c>
      <c r="I2937" t="s">
        <v>79</v>
      </c>
      <c r="J2937" t="s">
        <v>107</v>
      </c>
      <c r="K2937" t="s">
        <v>73</v>
      </c>
    </row>
    <row r="2939" spans="1:11" x14ac:dyDescent="0.35">
      <c r="A2939" t="s">
        <v>1235</v>
      </c>
    </row>
    <row r="2940" spans="1:11" x14ac:dyDescent="0.35">
      <c r="A2940" t="s">
        <v>14</v>
      </c>
      <c r="B2940" t="s">
        <v>2</v>
      </c>
      <c r="C2940" t="s">
        <v>1220</v>
      </c>
      <c r="D2940" t="s">
        <v>1221</v>
      </c>
      <c r="E2940" t="s">
        <v>1222</v>
      </c>
      <c r="F2940" t="s">
        <v>1223</v>
      </c>
      <c r="G2940" t="s">
        <v>1224</v>
      </c>
      <c r="H2940" t="s">
        <v>1225</v>
      </c>
      <c r="I2940" t="s">
        <v>1226</v>
      </c>
      <c r="J2940" t="s">
        <v>1227</v>
      </c>
    </row>
    <row r="2941" spans="1:11" x14ac:dyDescent="0.35">
      <c r="A2941" t="s">
        <v>3</v>
      </c>
      <c r="B2941">
        <v>2029</v>
      </c>
      <c r="C2941" t="s">
        <v>398</v>
      </c>
      <c r="D2941" t="s">
        <v>122</v>
      </c>
      <c r="E2941" t="s">
        <v>165</v>
      </c>
      <c r="F2941" t="s">
        <v>107</v>
      </c>
      <c r="G2941" t="s">
        <v>154</v>
      </c>
      <c r="H2941" t="s">
        <v>77</v>
      </c>
      <c r="I2941" t="s">
        <v>71</v>
      </c>
      <c r="J2941" t="s">
        <v>107</v>
      </c>
    </row>
    <row r="2942" spans="1:11" x14ac:dyDescent="0.35">
      <c r="A2942" t="s">
        <v>4</v>
      </c>
      <c r="B2942">
        <v>3276</v>
      </c>
      <c r="C2942" t="s">
        <v>270</v>
      </c>
      <c r="D2942" t="s">
        <v>149</v>
      </c>
      <c r="E2942" t="s">
        <v>220</v>
      </c>
      <c r="F2942" t="s">
        <v>106</v>
      </c>
      <c r="G2942" t="s">
        <v>756</v>
      </c>
      <c r="H2942" t="s">
        <v>150</v>
      </c>
      <c r="I2942" t="s">
        <v>122</v>
      </c>
      <c r="J2942" t="s">
        <v>107</v>
      </c>
    </row>
    <row r="2943" spans="1:11" x14ac:dyDescent="0.35">
      <c r="A2943" t="s">
        <v>5</v>
      </c>
      <c r="B2943">
        <v>3466</v>
      </c>
      <c r="C2943" t="s">
        <v>333</v>
      </c>
      <c r="D2943" t="s">
        <v>75</v>
      </c>
      <c r="E2943" t="s">
        <v>146</v>
      </c>
      <c r="F2943" t="s">
        <v>107</v>
      </c>
      <c r="G2943" t="s">
        <v>883</v>
      </c>
      <c r="H2943" t="s">
        <v>106</v>
      </c>
      <c r="I2943" t="s">
        <v>79</v>
      </c>
      <c r="J2943" t="s">
        <v>76</v>
      </c>
    </row>
    <row r="2944" spans="1:11" x14ac:dyDescent="0.35">
      <c r="A2944" t="s">
        <v>6</v>
      </c>
      <c r="B2944">
        <v>1432</v>
      </c>
      <c r="C2944" t="s">
        <v>524</v>
      </c>
      <c r="D2944" t="s">
        <v>100</v>
      </c>
      <c r="E2944" t="s">
        <v>136</v>
      </c>
      <c r="F2944" t="s">
        <v>150</v>
      </c>
      <c r="G2944" t="s">
        <v>694</v>
      </c>
      <c r="H2944" t="s">
        <v>77</v>
      </c>
      <c r="I2944" t="s">
        <v>79</v>
      </c>
      <c r="J2944" t="s">
        <v>77</v>
      </c>
    </row>
    <row r="2945" spans="1:10" x14ac:dyDescent="0.35">
      <c r="A2945" t="s">
        <v>7</v>
      </c>
      <c r="B2945">
        <v>3246</v>
      </c>
      <c r="C2945" t="s">
        <v>338</v>
      </c>
      <c r="D2945" t="s">
        <v>74</v>
      </c>
      <c r="E2945" t="s">
        <v>278</v>
      </c>
      <c r="F2945" t="s">
        <v>107</v>
      </c>
      <c r="G2945" t="s">
        <v>712</v>
      </c>
      <c r="H2945" t="s">
        <v>73</v>
      </c>
      <c r="I2945" t="s">
        <v>150</v>
      </c>
      <c r="J2945" t="s">
        <v>76</v>
      </c>
    </row>
    <row r="2946" spans="1:10" x14ac:dyDescent="0.35">
      <c r="A2946" t="s">
        <v>241</v>
      </c>
      <c r="B2946">
        <v>13449</v>
      </c>
      <c r="C2946" t="s">
        <v>384</v>
      </c>
      <c r="D2946" t="s">
        <v>93</v>
      </c>
      <c r="E2946" t="s">
        <v>135</v>
      </c>
      <c r="F2946" t="s">
        <v>73</v>
      </c>
      <c r="G2946" t="s">
        <v>942</v>
      </c>
      <c r="H2946" t="s">
        <v>77</v>
      </c>
      <c r="I2946" t="s">
        <v>78</v>
      </c>
      <c r="J2946" t="s">
        <v>107</v>
      </c>
    </row>
    <row r="2948" spans="1:10" x14ac:dyDescent="0.35">
      <c r="A2948" t="s">
        <v>1236</v>
      </c>
    </row>
    <row r="2949" spans="1:10" x14ac:dyDescent="0.35">
      <c r="A2949" t="s">
        <v>14</v>
      </c>
      <c r="B2949" t="s">
        <v>15</v>
      </c>
      <c r="C2949" t="s">
        <v>2</v>
      </c>
      <c r="D2949" t="s">
        <v>853</v>
      </c>
      <c r="E2949" t="s">
        <v>50</v>
      </c>
      <c r="F2949" t="s">
        <v>854</v>
      </c>
      <c r="G2949" t="s">
        <v>1237</v>
      </c>
    </row>
    <row r="2950" spans="1:10" x14ac:dyDescent="0.35">
      <c r="A2950" t="s">
        <v>3</v>
      </c>
      <c r="B2950" t="s">
        <v>52</v>
      </c>
      <c r="C2950">
        <v>445</v>
      </c>
      <c r="D2950" t="s">
        <v>1238</v>
      </c>
      <c r="E2950" t="s">
        <v>79</v>
      </c>
      <c r="F2950" t="s">
        <v>150</v>
      </c>
      <c r="G2950" t="s">
        <v>76</v>
      </c>
    </row>
    <row r="2951" spans="1:10" x14ac:dyDescent="0.35">
      <c r="A2951" t="s">
        <v>3</v>
      </c>
      <c r="B2951" t="s">
        <v>83</v>
      </c>
      <c r="C2951">
        <v>1443</v>
      </c>
      <c r="D2951" t="s">
        <v>1132</v>
      </c>
      <c r="E2951" t="s">
        <v>76</v>
      </c>
      <c r="F2951" t="s">
        <v>74</v>
      </c>
      <c r="G2951" t="s">
        <v>76</v>
      </c>
    </row>
    <row r="2952" spans="1:10" x14ac:dyDescent="0.35">
      <c r="A2952" t="s">
        <v>3</v>
      </c>
      <c r="B2952" t="s">
        <v>50</v>
      </c>
      <c r="C2952">
        <v>141</v>
      </c>
      <c r="D2952" t="s">
        <v>1239</v>
      </c>
      <c r="E2952" t="s">
        <v>76</v>
      </c>
      <c r="F2952" t="s">
        <v>198</v>
      </c>
      <c r="G2952" t="s">
        <v>76</v>
      </c>
    </row>
    <row r="2953" spans="1:10" x14ac:dyDescent="0.35">
      <c r="A2953" t="s">
        <v>4</v>
      </c>
      <c r="B2953" t="s">
        <v>52</v>
      </c>
      <c r="C2953">
        <v>841</v>
      </c>
      <c r="D2953" t="s">
        <v>1240</v>
      </c>
      <c r="E2953" t="s">
        <v>68</v>
      </c>
      <c r="F2953" t="s">
        <v>63</v>
      </c>
      <c r="G2953" t="s">
        <v>68</v>
      </c>
    </row>
    <row r="2954" spans="1:10" x14ac:dyDescent="0.35">
      <c r="A2954" t="s">
        <v>4</v>
      </c>
      <c r="B2954" t="s">
        <v>83</v>
      </c>
      <c r="C2954">
        <v>2175</v>
      </c>
      <c r="D2954" t="s">
        <v>1241</v>
      </c>
      <c r="E2954" t="s">
        <v>76</v>
      </c>
      <c r="F2954" t="s">
        <v>89</v>
      </c>
      <c r="G2954" t="s">
        <v>76</v>
      </c>
    </row>
    <row r="2955" spans="1:10" x14ac:dyDescent="0.35">
      <c r="A2955" t="s">
        <v>4</v>
      </c>
      <c r="B2955" t="s">
        <v>50</v>
      </c>
      <c r="C2955">
        <v>260</v>
      </c>
      <c r="D2955" t="s">
        <v>1132</v>
      </c>
      <c r="E2955" t="s">
        <v>76</v>
      </c>
      <c r="F2955" t="s">
        <v>74</v>
      </c>
      <c r="G2955" t="s">
        <v>76</v>
      </c>
    </row>
    <row r="2956" spans="1:10" x14ac:dyDescent="0.35">
      <c r="A2956" t="s">
        <v>5</v>
      </c>
      <c r="B2956" t="s">
        <v>52</v>
      </c>
      <c r="C2956">
        <v>965</v>
      </c>
      <c r="D2956" t="s">
        <v>1001</v>
      </c>
      <c r="E2956" t="s">
        <v>76</v>
      </c>
      <c r="F2956" t="s">
        <v>100</v>
      </c>
      <c r="G2956" t="s">
        <v>107</v>
      </c>
    </row>
    <row r="2957" spans="1:10" x14ac:dyDescent="0.35">
      <c r="A2957" t="s">
        <v>5</v>
      </c>
      <c r="B2957" t="s">
        <v>83</v>
      </c>
      <c r="C2957">
        <v>2264</v>
      </c>
      <c r="D2957" t="s">
        <v>1242</v>
      </c>
      <c r="E2957" t="s">
        <v>106</v>
      </c>
      <c r="F2957" t="s">
        <v>93</v>
      </c>
      <c r="G2957" t="s">
        <v>76</v>
      </c>
    </row>
    <row r="2958" spans="1:10" x14ac:dyDescent="0.35">
      <c r="A2958" t="s">
        <v>5</v>
      </c>
      <c r="B2958" t="s">
        <v>50</v>
      </c>
      <c r="C2958">
        <v>237</v>
      </c>
      <c r="D2958" t="s">
        <v>998</v>
      </c>
      <c r="E2958" t="s">
        <v>76</v>
      </c>
      <c r="F2958" t="s">
        <v>100</v>
      </c>
      <c r="G2958" t="s">
        <v>76</v>
      </c>
    </row>
    <row r="2959" spans="1:10" x14ac:dyDescent="0.35">
      <c r="A2959" t="s">
        <v>6</v>
      </c>
      <c r="B2959" t="s">
        <v>52</v>
      </c>
      <c r="C2959">
        <v>377</v>
      </c>
      <c r="D2959" t="s">
        <v>1243</v>
      </c>
      <c r="E2959" t="s">
        <v>76</v>
      </c>
      <c r="F2959" t="s">
        <v>133</v>
      </c>
      <c r="G2959" t="s">
        <v>79</v>
      </c>
    </row>
    <row r="2960" spans="1:10" x14ac:dyDescent="0.35">
      <c r="A2960" t="s">
        <v>6</v>
      </c>
      <c r="B2960" t="s">
        <v>83</v>
      </c>
      <c r="C2960">
        <v>937</v>
      </c>
      <c r="D2960" t="s">
        <v>1244</v>
      </c>
      <c r="E2960" t="s">
        <v>76</v>
      </c>
      <c r="F2960" t="s">
        <v>188</v>
      </c>
      <c r="G2960" t="s">
        <v>77</v>
      </c>
    </row>
    <row r="2961" spans="1:7" x14ac:dyDescent="0.35">
      <c r="A2961" t="s">
        <v>6</v>
      </c>
      <c r="B2961" t="s">
        <v>50</v>
      </c>
      <c r="C2961">
        <v>118</v>
      </c>
      <c r="D2961" t="s">
        <v>1245</v>
      </c>
      <c r="E2961" t="s">
        <v>76</v>
      </c>
      <c r="F2961" t="s">
        <v>133</v>
      </c>
      <c r="G2961" t="s">
        <v>73</v>
      </c>
    </row>
    <row r="2962" spans="1:7" x14ac:dyDescent="0.35">
      <c r="A2962" t="s">
        <v>7</v>
      </c>
      <c r="B2962" t="s">
        <v>52</v>
      </c>
      <c r="C2962">
        <v>792</v>
      </c>
      <c r="D2962" t="s">
        <v>1246</v>
      </c>
      <c r="E2962" t="s">
        <v>76</v>
      </c>
      <c r="F2962" t="s">
        <v>80</v>
      </c>
      <c r="G2962" t="s">
        <v>76</v>
      </c>
    </row>
    <row r="2963" spans="1:7" x14ac:dyDescent="0.35">
      <c r="A2963" t="s">
        <v>7</v>
      </c>
      <c r="B2963" t="s">
        <v>83</v>
      </c>
      <c r="C2963">
        <v>2106</v>
      </c>
      <c r="D2963" t="s">
        <v>1247</v>
      </c>
      <c r="E2963" t="s">
        <v>76</v>
      </c>
      <c r="F2963" t="s">
        <v>104</v>
      </c>
      <c r="G2963" t="s">
        <v>107</v>
      </c>
    </row>
    <row r="2964" spans="1:7" x14ac:dyDescent="0.35">
      <c r="A2964" t="s">
        <v>7</v>
      </c>
      <c r="B2964" t="s">
        <v>50</v>
      </c>
      <c r="C2964">
        <v>348</v>
      </c>
      <c r="D2964" t="s">
        <v>1238</v>
      </c>
      <c r="E2964" t="s">
        <v>76</v>
      </c>
      <c r="F2964" t="s">
        <v>138</v>
      </c>
      <c r="G2964" t="s">
        <v>76</v>
      </c>
    </row>
    <row r="2965" spans="1:7" x14ac:dyDescent="0.35">
      <c r="A2965" t="s">
        <v>241</v>
      </c>
      <c r="B2965" t="s">
        <v>52</v>
      </c>
      <c r="C2965">
        <v>3420</v>
      </c>
      <c r="D2965" t="s">
        <v>1132</v>
      </c>
      <c r="E2965" t="s">
        <v>106</v>
      </c>
      <c r="F2965" t="s">
        <v>80</v>
      </c>
      <c r="G2965" t="s">
        <v>73</v>
      </c>
    </row>
    <row r="2966" spans="1:7" x14ac:dyDescent="0.35">
      <c r="A2966" t="s">
        <v>241</v>
      </c>
      <c r="B2966" t="s">
        <v>83</v>
      </c>
      <c r="C2966">
        <v>8925</v>
      </c>
      <c r="D2966" t="s">
        <v>1108</v>
      </c>
      <c r="E2966" t="s">
        <v>107</v>
      </c>
      <c r="F2966" t="s">
        <v>57</v>
      </c>
      <c r="G2966" t="s">
        <v>107</v>
      </c>
    </row>
    <row r="2967" spans="1:7" x14ac:dyDescent="0.35">
      <c r="A2967" t="s">
        <v>241</v>
      </c>
      <c r="B2967" t="s">
        <v>50</v>
      </c>
      <c r="C2967">
        <v>1104</v>
      </c>
      <c r="D2967" t="s">
        <v>1248</v>
      </c>
      <c r="E2967" t="s">
        <v>76</v>
      </c>
      <c r="F2967" t="s">
        <v>55</v>
      </c>
      <c r="G2967" t="s">
        <v>76</v>
      </c>
    </row>
    <row r="2969" spans="1:7" x14ac:dyDescent="0.35">
      <c r="A2969" t="s">
        <v>1249</v>
      </c>
    </row>
    <row r="2970" spans="1:7" x14ac:dyDescent="0.35">
      <c r="A2970" t="s">
        <v>14</v>
      </c>
      <c r="B2970" t="s">
        <v>266</v>
      </c>
      <c r="C2970" t="s">
        <v>2</v>
      </c>
      <c r="D2970" t="s">
        <v>853</v>
      </c>
      <c r="E2970" t="s">
        <v>854</v>
      </c>
      <c r="F2970" t="s">
        <v>50</v>
      </c>
      <c r="G2970" t="s">
        <v>1237</v>
      </c>
    </row>
    <row r="2971" spans="1:7" x14ac:dyDescent="0.35">
      <c r="A2971" t="s">
        <v>3</v>
      </c>
      <c r="B2971" t="s">
        <v>267</v>
      </c>
      <c r="C2971">
        <v>264</v>
      </c>
      <c r="D2971" t="s">
        <v>1243</v>
      </c>
      <c r="E2971" t="s">
        <v>149</v>
      </c>
      <c r="F2971" t="s">
        <v>76</v>
      </c>
      <c r="G2971" t="s">
        <v>76</v>
      </c>
    </row>
    <row r="2972" spans="1:7" x14ac:dyDescent="0.35">
      <c r="A2972" t="s">
        <v>3</v>
      </c>
      <c r="B2972" t="s">
        <v>279</v>
      </c>
      <c r="C2972">
        <v>1701</v>
      </c>
      <c r="D2972" t="s">
        <v>998</v>
      </c>
      <c r="E2972" t="s">
        <v>63</v>
      </c>
      <c r="F2972" t="s">
        <v>73</v>
      </c>
      <c r="G2972" t="s">
        <v>76</v>
      </c>
    </row>
    <row r="2973" spans="1:7" x14ac:dyDescent="0.35">
      <c r="A2973" t="s">
        <v>3</v>
      </c>
      <c r="B2973" t="s">
        <v>285</v>
      </c>
      <c r="C2973">
        <v>64</v>
      </c>
      <c r="D2973" t="s">
        <v>1138</v>
      </c>
      <c r="E2973" t="s">
        <v>122</v>
      </c>
      <c r="F2973" t="s">
        <v>76</v>
      </c>
      <c r="G2973" t="s">
        <v>76</v>
      </c>
    </row>
    <row r="2974" spans="1:7" x14ac:dyDescent="0.35">
      <c r="A2974" t="s">
        <v>4</v>
      </c>
      <c r="B2974" t="s">
        <v>267</v>
      </c>
      <c r="C2974">
        <v>355</v>
      </c>
      <c r="D2974" t="s">
        <v>987</v>
      </c>
      <c r="E2974" t="s">
        <v>216</v>
      </c>
      <c r="F2974" t="s">
        <v>76</v>
      </c>
      <c r="G2974" t="s">
        <v>76</v>
      </c>
    </row>
    <row r="2975" spans="1:7" x14ac:dyDescent="0.35">
      <c r="A2975" t="s">
        <v>4</v>
      </c>
      <c r="B2975" t="s">
        <v>279</v>
      </c>
      <c r="C2975">
        <v>2643</v>
      </c>
      <c r="D2975" t="s">
        <v>1250</v>
      </c>
      <c r="E2975" t="s">
        <v>57</v>
      </c>
      <c r="F2975" t="s">
        <v>76</v>
      </c>
      <c r="G2975" t="s">
        <v>76</v>
      </c>
    </row>
    <row r="2976" spans="1:7" x14ac:dyDescent="0.35">
      <c r="A2976" t="s">
        <v>4</v>
      </c>
      <c r="B2976" t="s">
        <v>285</v>
      </c>
      <c r="C2976">
        <v>278</v>
      </c>
      <c r="D2976" t="s">
        <v>924</v>
      </c>
      <c r="E2976" t="s">
        <v>56</v>
      </c>
      <c r="F2976" t="s">
        <v>75</v>
      </c>
      <c r="G2976" t="s">
        <v>75</v>
      </c>
    </row>
    <row r="2977" spans="1:7" x14ac:dyDescent="0.35">
      <c r="A2977" t="s">
        <v>5</v>
      </c>
      <c r="B2977" t="s">
        <v>267</v>
      </c>
      <c r="C2977">
        <v>135</v>
      </c>
      <c r="D2977" t="s">
        <v>1251</v>
      </c>
      <c r="E2977" t="s">
        <v>71</v>
      </c>
      <c r="F2977" t="s">
        <v>76</v>
      </c>
      <c r="G2977" t="s">
        <v>76</v>
      </c>
    </row>
    <row r="2978" spans="1:7" x14ac:dyDescent="0.35">
      <c r="A2978" t="s">
        <v>5</v>
      </c>
      <c r="B2978" t="s">
        <v>279</v>
      </c>
      <c r="C2978">
        <v>2662</v>
      </c>
      <c r="D2978" t="s">
        <v>1252</v>
      </c>
      <c r="E2978" t="s">
        <v>142</v>
      </c>
      <c r="F2978" t="s">
        <v>76</v>
      </c>
      <c r="G2978" t="s">
        <v>107</v>
      </c>
    </row>
    <row r="2979" spans="1:7" x14ac:dyDescent="0.35">
      <c r="A2979" t="s">
        <v>5</v>
      </c>
      <c r="B2979" t="s">
        <v>285</v>
      </c>
      <c r="C2979">
        <v>669</v>
      </c>
      <c r="D2979" t="s">
        <v>1253</v>
      </c>
      <c r="E2979" t="s">
        <v>80</v>
      </c>
      <c r="F2979" t="s">
        <v>94</v>
      </c>
      <c r="G2979" t="s">
        <v>76</v>
      </c>
    </row>
    <row r="2980" spans="1:7" x14ac:dyDescent="0.35">
      <c r="A2980" t="s">
        <v>6</v>
      </c>
      <c r="B2980" t="s">
        <v>267</v>
      </c>
      <c r="C2980">
        <v>127</v>
      </c>
      <c r="D2980" t="s">
        <v>875</v>
      </c>
      <c r="E2980" t="s">
        <v>185</v>
      </c>
      <c r="F2980" t="s">
        <v>76</v>
      </c>
      <c r="G2980" t="s">
        <v>72</v>
      </c>
    </row>
    <row r="2981" spans="1:7" x14ac:dyDescent="0.35">
      <c r="A2981" t="s">
        <v>6</v>
      </c>
      <c r="B2981" t="s">
        <v>279</v>
      </c>
      <c r="C2981">
        <v>1142</v>
      </c>
      <c r="D2981" t="s">
        <v>1254</v>
      </c>
      <c r="E2981" t="s">
        <v>97</v>
      </c>
      <c r="F2981" t="s">
        <v>76</v>
      </c>
      <c r="G2981" t="s">
        <v>73</v>
      </c>
    </row>
    <row r="2982" spans="1:7" x14ac:dyDescent="0.35">
      <c r="A2982" t="s">
        <v>6</v>
      </c>
      <c r="B2982" t="s">
        <v>285</v>
      </c>
      <c r="C2982">
        <v>163</v>
      </c>
      <c r="D2982" t="s">
        <v>1255</v>
      </c>
      <c r="E2982" t="s">
        <v>226</v>
      </c>
      <c r="F2982" t="s">
        <v>76</v>
      </c>
      <c r="G2982" t="s">
        <v>73</v>
      </c>
    </row>
    <row r="2983" spans="1:7" x14ac:dyDescent="0.35">
      <c r="A2983" t="s">
        <v>7</v>
      </c>
      <c r="B2983" t="s">
        <v>267</v>
      </c>
      <c r="C2983">
        <v>199</v>
      </c>
      <c r="D2983" t="s">
        <v>998</v>
      </c>
      <c r="E2983" t="s">
        <v>100</v>
      </c>
      <c r="F2983" t="s">
        <v>76</v>
      </c>
      <c r="G2983" t="s">
        <v>76</v>
      </c>
    </row>
    <row r="2984" spans="1:7" x14ac:dyDescent="0.35">
      <c r="A2984" t="s">
        <v>7</v>
      </c>
      <c r="B2984" t="s">
        <v>279</v>
      </c>
      <c r="C2984">
        <v>2875</v>
      </c>
      <c r="D2984" t="s">
        <v>1253</v>
      </c>
      <c r="E2984" t="s">
        <v>198</v>
      </c>
      <c r="F2984" t="s">
        <v>76</v>
      </c>
      <c r="G2984" t="s">
        <v>107</v>
      </c>
    </row>
    <row r="2985" spans="1:7" x14ac:dyDescent="0.35">
      <c r="A2985" t="s">
        <v>7</v>
      </c>
      <c r="B2985" t="s">
        <v>285</v>
      </c>
      <c r="C2985">
        <v>172</v>
      </c>
      <c r="D2985" t="s">
        <v>1239</v>
      </c>
      <c r="E2985" t="s">
        <v>198</v>
      </c>
      <c r="F2985" t="s">
        <v>76</v>
      </c>
      <c r="G2985" t="s">
        <v>76</v>
      </c>
    </row>
    <row r="2986" spans="1:7" x14ac:dyDescent="0.35">
      <c r="A2986" t="s">
        <v>241</v>
      </c>
      <c r="B2986" t="s">
        <v>267</v>
      </c>
      <c r="C2986">
        <v>1080</v>
      </c>
      <c r="D2986" t="s">
        <v>1108</v>
      </c>
      <c r="E2986" t="s">
        <v>57</v>
      </c>
      <c r="F2986" t="s">
        <v>76</v>
      </c>
      <c r="G2986" t="s">
        <v>73</v>
      </c>
    </row>
    <row r="2987" spans="1:7" x14ac:dyDescent="0.35">
      <c r="A2987" t="s">
        <v>241</v>
      </c>
      <c r="B2987" t="s">
        <v>279</v>
      </c>
      <c r="C2987">
        <v>11023</v>
      </c>
      <c r="D2987" t="s">
        <v>1256</v>
      </c>
      <c r="E2987" t="s">
        <v>104</v>
      </c>
      <c r="F2987" t="s">
        <v>76</v>
      </c>
      <c r="G2987" t="s">
        <v>107</v>
      </c>
    </row>
    <row r="2988" spans="1:7" x14ac:dyDescent="0.35">
      <c r="A2988" t="s">
        <v>241</v>
      </c>
      <c r="B2988" t="s">
        <v>285</v>
      </c>
      <c r="C2988">
        <v>1346</v>
      </c>
      <c r="D2988" t="s">
        <v>1257</v>
      </c>
      <c r="E2988" t="s">
        <v>244</v>
      </c>
      <c r="F2988" t="s">
        <v>68</v>
      </c>
      <c r="G2988" t="s">
        <v>106</v>
      </c>
    </row>
    <row r="2990" spans="1:7" x14ac:dyDescent="0.35">
      <c r="A2990" t="s">
        <v>1258</v>
      </c>
    </row>
    <row r="2991" spans="1:7" x14ac:dyDescent="0.35">
      <c r="A2991" t="s">
        <v>14</v>
      </c>
      <c r="B2991" t="s">
        <v>1259</v>
      </c>
      <c r="C2991" t="s">
        <v>2</v>
      </c>
      <c r="D2991" t="s">
        <v>853</v>
      </c>
      <c r="E2991" t="s">
        <v>50</v>
      </c>
      <c r="F2991" t="s">
        <v>854</v>
      </c>
      <c r="G2991" t="s">
        <v>1237</v>
      </c>
    </row>
    <row r="2992" spans="1:7" x14ac:dyDescent="0.35">
      <c r="A2992" t="s">
        <v>3</v>
      </c>
      <c r="B2992" t="s">
        <v>1260</v>
      </c>
      <c r="C2992">
        <v>1959</v>
      </c>
      <c r="D2992" t="s">
        <v>1248</v>
      </c>
      <c r="E2992" t="s">
        <v>107</v>
      </c>
      <c r="F2992" t="s">
        <v>186</v>
      </c>
      <c r="G2992" t="s">
        <v>76</v>
      </c>
    </row>
    <row r="2993" spans="1:7" x14ac:dyDescent="0.35">
      <c r="A2993" t="s">
        <v>3</v>
      </c>
      <c r="B2993" t="s">
        <v>1261</v>
      </c>
      <c r="C2993">
        <v>68</v>
      </c>
      <c r="D2993" t="s">
        <v>1238</v>
      </c>
      <c r="E2993" t="s">
        <v>76</v>
      </c>
      <c r="F2993" t="s">
        <v>138</v>
      </c>
      <c r="G2993" t="s">
        <v>76</v>
      </c>
    </row>
    <row r="2994" spans="1:7" x14ac:dyDescent="0.35">
      <c r="A2994" t="s">
        <v>3</v>
      </c>
      <c r="B2994" t="s">
        <v>1262</v>
      </c>
      <c r="C2994">
        <v>2</v>
      </c>
      <c r="D2994" t="s">
        <v>395</v>
      </c>
      <c r="E2994" t="s">
        <v>76</v>
      </c>
      <c r="F2994" t="s">
        <v>76</v>
      </c>
      <c r="G2994" t="s">
        <v>76</v>
      </c>
    </row>
    <row r="2995" spans="1:7" x14ac:dyDescent="0.35">
      <c r="A2995" t="s">
        <v>4</v>
      </c>
      <c r="B2995" t="s">
        <v>1260</v>
      </c>
      <c r="C2995">
        <v>3170</v>
      </c>
      <c r="D2995" t="s">
        <v>1263</v>
      </c>
      <c r="E2995" t="s">
        <v>107</v>
      </c>
      <c r="F2995" t="s">
        <v>180</v>
      </c>
      <c r="G2995" t="s">
        <v>73</v>
      </c>
    </row>
    <row r="2996" spans="1:7" x14ac:dyDescent="0.35">
      <c r="A2996" t="s">
        <v>4</v>
      </c>
      <c r="B2996" t="s">
        <v>1261</v>
      </c>
      <c r="C2996">
        <v>98</v>
      </c>
      <c r="D2996" t="s">
        <v>1254</v>
      </c>
      <c r="E2996" t="s">
        <v>119</v>
      </c>
      <c r="F2996" t="s">
        <v>76</v>
      </c>
      <c r="G2996" t="s">
        <v>76</v>
      </c>
    </row>
    <row r="2997" spans="1:7" x14ac:dyDescent="0.35">
      <c r="A2997" t="s">
        <v>4</v>
      </c>
      <c r="B2997" t="s">
        <v>1262</v>
      </c>
      <c r="C2997">
        <v>8</v>
      </c>
      <c r="D2997" t="s">
        <v>395</v>
      </c>
      <c r="E2997" t="s">
        <v>76</v>
      </c>
      <c r="F2997" t="s">
        <v>76</v>
      </c>
      <c r="G2997" t="s">
        <v>76</v>
      </c>
    </row>
    <row r="2998" spans="1:7" x14ac:dyDescent="0.35">
      <c r="A2998" t="s">
        <v>5</v>
      </c>
      <c r="B2998" t="s">
        <v>1260</v>
      </c>
      <c r="C2998">
        <v>3395</v>
      </c>
      <c r="D2998" t="s">
        <v>1138</v>
      </c>
      <c r="E2998" t="s">
        <v>106</v>
      </c>
      <c r="F2998" t="s">
        <v>93</v>
      </c>
      <c r="G2998" t="s">
        <v>76</v>
      </c>
    </row>
    <row r="2999" spans="1:7" x14ac:dyDescent="0.35">
      <c r="A2999" t="s">
        <v>5</v>
      </c>
      <c r="B2999" t="s">
        <v>1261</v>
      </c>
      <c r="C2999">
        <v>65</v>
      </c>
      <c r="D2999" t="s">
        <v>395</v>
      </c>
      <c r="E2999" t="s">
        <v>76</v>
      </c>
      <c r="F2999" t="s">
        <v>76</v>
      </c>
      <c r="G2999" t="s">
        <v>76</v>
      </c>
    </row>
    <row r="3000" spans="1:7" x14ac:dyDescent="0.35">
      <c r="A3000" t="s">
        <v>5</v>
      </c>
      <c r="B3000" t="s">
        <v>1262</v>
      </c>
      <c r="C3000">
        <v>6</v>
      </c>
      <c r="D3000" t="s">
        <v>1103</v>
      </c>
      <c r="E3000" t="s">
        <v>76</v>
      </c>
      <c r="F3000" t="s">
        <v>96</v>
      </c>
      <c r="G3000" t="s">
        <v>76</v>
      </c>
    </row>
    <row r="3001" spans="1:7" x14ac:dyDescent="0.35">
      <c r="A3001" t="s">
        <v>6</v>
      </c>
      <c r="B3001" t="s">
        <v>1260</v>
      </c>
      <c r="C3001">
        <v>1372</v>
      </c>
      <c r="D3001" t="s">
        <v>1264</v>
      </c>
      <c r="E3001" t="s">
        <v>76</v>
      </c>
      <c r="F3001" t="s">
        <v>217</v>
      </c>
      <c r="G3001" t="s">
        <v>77</v>
      </c>
    </row>
    <row r="3002" spans="1:7" x14ac:dyDescent="0.35">
      <c r="A3002" t="s">
        <v>6</v>
      </c>
      <c r="B3002" t="s">
        <v>1261</v>
      </c>
      <c r="C3002">
        <v>55</v>
      </c>
      <c r="D3002" t="s">
        <v>865</v>
      </c>
      <c r="E3002" t="s">
        <v>76</v>
      </c>
      <c r="F3002" t="s">
        <v>199</v>
      </c>
      <c r="G3002" t="s">
        <v>76</v>
      </c>
    </row>
    <row r="3003" spans="1:7" x14ac:dyDescent="0.35">
      <c r="A3003" t="s">
        <v>6</v>
      </c>
      <c r="B3003" t="s">
        <v>1262</v>
      </c>
      <c r="C3003">
        <v>5</v>
      </c>
      <c r="D3003" t="s">
        <v>395</v>
      </c>
      <c r="E3003" t="s">
        <v>76</v>
      </c>
      <c r="F3003" t="s">
        <v>76</v>
      </c>
      <c r="G3003" t="s">
        <v>76</v>
      </c>
    </row>
    <row r="3004" spans="1:7" x14ac:dyDescent="0.35">
      <c r="A3004" t="s">
        <v>7</v>
      </c>
      <c r="B3004" t="s">
        <v>1260</v>
      </c>
      <c r="C3004">
        <v>3124</v>
      </c>
      <c r="D3004" t="s">
        <v>1242</v>
      </c>
      <c r="E3004" t="s">
        <v>76</v>
      </c>
      <c r="F3004" t="s">
        <v>122</v>
      </c>
      <c r="G3004" t="s">
        <v>107</v>
      </c>
    </row>
    <row r="3005" spans="1:7" x14ac:dyDescent="0.35">
      <c r="A3005" t="s">
        <v>7</v>
      </c>
      <c r="B3005" t="s">
        <v>1261</v>
      </c>
      <c r="C3005">
        <v>114</v>
      </c>
      <c r="D3005" t="s">
        <v>1265</v>
      </c>
      <c r="E3005" t="s">
        <v>76</v>
      </c>
      <c r="F3005" t="s">
        <v>244</v>
      </c>
      <c r="G3005" t="s">
        <v>76</v>
      </c>
    </row>
    <row r="3006" spans="1:7" x14ac:dyDescent="0.35">
      <c r="A3006" t="s">
        <v>7</v>
      </c>
      <c r="B3006" t="s">
        <v>1262</v>
      </c>
      <c r="C3006">
        <v>8</v>
      </c>
      <c r="D3006" t="s">
        <v>1139</v>
      </c>
      <c r="E3006" t="s">
        <v>76</v>
      </c>
      <c r="F3006" t="s">
        <v>207</v>
      </c>
      <c r="G3006" t="s">
        <v>76</v>
      </c>
    </row>
    <row r="3007" spans="1:7" x14ac:dyDescent="0.35">
      <c r="A3007" t="s">
        <v>241</v>
      </c>
      <c r="B3007" t="s">
        <v>1260</v>
      </c>
      <c r="C3007">
        <v>13020</v>
      </c>
      <c r="D3007" t="s">
        <v>1266</v>
      </c>
      <c r="E3007" t="s">
        <v>107</v>
      </c>
      <c r="F3007" t="s">
        <v>173</v>
      </c>
      <c r="G3007" t="s">
        <v>107</v>
      </c>
    </row>
    <row r="3008" spans="1:7" x14ac:dyDescent="0.35">
      <c r="A3008" t="s">
        <v>241</v>
      </c>
      <c r="B3008" t="s">
        <v>1261</v>
      </c>
      <c r="C3008">
        <v>400</v>
      </c>
      <c r="D3008" t="s">
        <v>1267</v>
      </c>
      <c r="E3008" t="s">
        <v>94</v>
      </c>
      <c r="F3008" t="s">
        <v>149</v>
      </c>
      <c r="G3008" t="s">
        <v>76</v>
      </c>
    </row>
    <row r="3009" spans="1:7" x14ac:dyDescent="0.35">
      <c r="A3009" t="s">
        <v>241</v>
      </c>
      <c r="B3009" t="s">
        <v>1262</v>
      </c>
      <c r="C3009">
        <v>29</v>
      </c>
      <c r="D3009" t="s">
        <v>987</v>
      </c>
      <c r="E3009" t="s">
        <v>76</v>
      </c>
      <c r="F3009" t="s">
        <v>216</v>
      </c>
      <c r="G3009" t="s">
        <v>76</v>
      </c>
    </row>
    <row r="3011" spans="1:7" x14ac:dyDescent="0.35">
      <c r="A3011" t="s">
        <v>1268</v>
      </c>
    </row>
    <row r="3012" spans="1:7" x14ac:dyDescent="0.35">
      <c r="A3012" t="s">
        <v>14</v>
      </c>
      <c r="B3012" t="s">
        <v>388</v>
      </c>
      <c r="C3012" t="s">
        <v>2</v>
      </c>
      <c r="D3012" t="s">
        <v>853</v>
      </c>
      <c r="E3012" t="s">
        <v>854</v>
      </c>
      <c r="F3012" t="s">
        <v>50</v>
      </c>
      <c r="G3012" t="s">
        <v>1237</v>
      </c>
    </row>
    <row r="3013" spans="1:7" x14ac:dyDescent="0.35">
      <c r="A3013" t="s">
        <v>3</v>
      </c>
      <c r="B3013" t="s">
        <v>389</v>
      </c>
      <c r="C3013">
        <v>38</v>
      </c>
      <c r="D3013" t="s">
        <v>882</v>
      </c>
      <c r="E3013" t="s">
        <v>226</v>
      </c>
      <c r="F3013" t="s">
        <v>76</v>
      </c>
      <c r="G3013" t="s">
        <v>76</v>
      </c>
    </row>
    <row r="3014" spans="1:7" x14ac:dyDescent="0.35">
      <c r="A3014" t="s">
        <v>3</v>
      </c>
      <c r="B3014" t="s">
        <v>50</v>
      </c>
      <c r="C3014">
        <v>1</v>
      </c>
      <c r="D3014" t="s">
        <v>395</v>
      </c>
      <c r="E3014" t="s">
        <v>76</v>
      </c>
      <c r="F3014" t="s">
        <v>76</v>
      </c>
      <c r="G3014" t="s">
        <v>76</v>
      </c>
    </row>
    <row r="3015" spans="1:7" x14ac:dyDescent="0.35">
      <c r="A3015" t="s">
        <v>3</v>
      </c>
      <c r="B3015" t="s">
        <v>396</v>
      </c>
      <c r="C3015">
        <v>1990</v>
      </c>
      <c r="D3015" t="s">
        <v>1001</v>
      </c>
      <c r="E3015" t="s">
        <v>80</v>
      </c>
      <c r="F3015" t="s">
        <v>107</v>
      </c>
      <c r="G3015" t="s">
        <v>76</v>
      </c>
    </row>
    <row r="3016" spans="1:7" x14ac:dyDescent="0.35">
      <c r="A3016" t="s">
        <v>4</v>
      </c>
      <c r="B3016" t="s">
        <v>389</v>
      </c>
      <c r="C3016">
        <v>103</v>
      </c>
      <c r="D3016" t="s">
        <v>1269</v>
      </c>
      <c r="E3016" t="s">
        <v>106</v>
      </c>
      <c r="F3016" t="s">
        <v>76</v>
      </c>
      <c r="G3016" t="s">
        <v>76</v>
      </c>
    </row>
    <row r="3017" spans="1:7" x14ac:dyDescent="0.35">
      <c r="A3017" t="s">
        <v>4</v>
      </c>
      <c r="B3017" t="s">
        <v>50</v>
      </c>
      <c r="C3017">
        <v>5</v>
      </c>
      <c r="D3017" t="s">
        <v>395</v>
      </c>
      <c r="E3017" t="s">
        <v>76</v>
      </c>
      <c r="F3017" t="s">
        <v>76</v>
      </c>
      <c r="G3017" t="s">
        <v>76</v>
      </c>
    </row>
    <row r="3018" spans="1:7" x14ac:dyDescent="0.35">
      <c r="A3018" t="s">
        <v>4</v>
      </c>
      <c r="B3018" t="s">
        <v>396</v>
      </c>
      <c r="C3018">
        <v>3168</v>
      </c>
      <c r="D3018" t="s">
        <v>1270</v>
      </c>
      <c r="E3018" t="s">
        <v>180</v>
      </c>
      <c r="F3018" t="s">
        <v>73</v>
      </c>
      <c r="G3018" t="s">
        <v>73</v>
      </c>
    </row>
    <row r="3019" spans="1:7" x14ac:dyDescent="0.35">
      <c r="A3019" t="s">
        <v>5</v>
      </c>
      <c r="B3019" t="s">
        <v>389</v>
      </c>
      <c r="C3019">
        <v>56</v>
      </c>
      <c r="D3019" t="s">
        <v>881</v>
      </c>
      <c r="E3019" t="s">
        <v>262</v>
      </c>
      <c r="F3019" t="s">
        <v>76</v>
      </c>
      <c r="G3019" t="s">
        <v>76</v>
      </c>
    </row>
    <row r="3020" spans="1:7" x14ac:dyDescent="0.35">
      <c r="A3020" t="s">
        <v>5</v>
      </c>
      <c r="B3020" t="s">
        <v>50</v>
      </c>
      <c r="C3020">
        <v>5</v>
      </c>
      <c r="D3020" t="s">
        <v>395</v>
      </c>
      <c r="E3020" t="s">
        <v>76</v>
      </c>
      <c r="F3020" t="s">
        <v>76</v>
      </c>
      <c r="G3020" t="s">
        <v>76</v>
      </c>
    </row>
    <row r="3021" spans="1:7" x14ac:dyDescent="0.35">
      <c r="A3021" t="s">
        <v>5</v>
      </c>
      <c r="B3021" t="s">
        <v>396</v>
      </c>
      <c r="C3021">
        <v>3405</v>
      </c>
      <c r="D3021" t="s">
        <v>1132</v>
      </c>
      <c r="E3021" t="s">
        <v>186</v>
      </c>
      <c r="F3021" t="s">
        <v>73</v>
      </c>
      <c r="G3021" t="s">
        <v>76</v>
      </c>
    </row>
    <row r="3022" spans="1:7" x14ac:dyDescent="0.35">
      <c r="A3022" t="s">
        <v>6</v>
      </c>
      <c r="B3022" t="s">
        <v>389</v>
      </c>
      <c r="C3022">
        <v>54</v>
      </c>
      <c r="D3022" t="s">
        <v>1103</v>
      </c>
      <c r="E3022" t="s">
        <v>96</v>
      </c>
      <c r="F3022" t="s">
        <v>76</v>
      </c>
      <c r="G3022" t="s">
        <v>76</v>
      </c>
    </row>
    <row r="3023" spans="1:7" x14ac:dyDescent="0.35">
      <c r="A3023" t="s">
        <v>6</v>
      </c>
      <c r="B3023" t="s">
        <v>50</v>
      </c>
      <c r="C3023">
        <v>2</v>
      </c>
      <c r="D3023" t="s">
        <v>276</v>
      </c>
      <c r="E3023" t="s">
        <v>415</v>
      </c>
      <c r="F3023" t="s">
        <v>76</v>
      </c>
      <c r="G3023" t="s">
        <v>76</v>
      </c>
    </row>
    <row r="3024" spans="1:7" x14ac:dyDescent="0.35">
      <c r="A3024" t="s">
        <v>6</v>
      </c>
      <c r="B3024" t="s">
        <v>396</v>
      </c>
      <c r="C3024">
        <v>1376</v>
      </c>
      <c r="D3024" t="s">
        <v>868</v>
      </c>
      <c r="E3024" t="s">
        <v>217</v>
      </c>
      <c r="F3024" t="s">
        <v>76</v>
      </c>
      <c r="G3024" t="s">
        <v>77</v>
      </c>
    </row>
    <row r="3025" spans="1:7" x14ac:dyDescent="0.35">
      <c r="A3025" t="s">
        <v>7</v>
      </c>
      <c r="B3025" t="s">
        <v>389</v>
      </c>
      <c r="C3025">
        <v>143</v>
      </c>
      <c r="D3025" t="s">
        <v>1269</v>
      </c>
      <c r="E3025" t="s">
        <v>106</v>
      </c>
      <c r="F3025" t="s">
        <v>76</v>
      </c>
      <c r="G3025" t="s">
        <v>76</v>
      </c>
    </row>
    <row r="3026" spans="1:7" x14ac:dyDescent="0.35">
      <c r="A3026" t="s">
        <v>7</v>
      </c>
      <c r="B3026" t="s">
        <v>50</v>
      </c>
      <c r="C3026">
        <v>7</v>
      </c>
      <c r="D3026" t="s">
        <v>1271</v>
      </c>
      <c r="E3026" t="s">
        <v>76</v>
      </c>
      <c r="F3026" t="s">
        <v>84</v>
      </c>
      <c r="G3026" t="s">
        <v>76</v>
      </c>
    </row>
    <row r="3027" spans="1:7" x14ac:dyDescent="0.35">
      <c r="A3027" t="s">
        <v>7</v>
      </c>
      <c r="B3027" t="s">
        <v>396</v>
      </c>
      <c r="C3027">
        <v>3096</v>
      </c>
      <c r="D3027" t="s">
        <v>1253</v>
      </c>
      <c r="E3027" t="s">
        <v>198</v>
      </c>
      <c r="F3027" t="s">
        <v>76</v>
      </c>
      <c r="G3027" t="s">
        <v>107</v>
      </c>
    </row>
    <row r="3028" spans="1:7" x14ac:dyDescent="0.35">
      <c r="A3028" t="s">
        <v>241</v>
      </c>
      <c r="B3028" t="s">
        <v>389</v>
      </c>
      <c r="C3028">
        <v>394</v>
      </c>
      <c r="D3028" t="s">
        <v>1272</v>
      </c>
      <c r="E3028" t="s">
        <v>62</v>
      </c>
      <c r="F3028" t="s">
        <v>76</v>
      </c>
      <c r="G3028" t="s">
        <v>76</v>
      </c>
    </row>
    <row r="3029" spans="1:7" x14ac:dyDescent="0.35">
      <c r="A3029" t="s">
        <v>241</v>
      </c>
      <c r="B3029" t="s">
        <v>50</v>
      </c>
      <c r="C3029">
        <v>20</v>
      </c>
      <c r="D3029" t="s">
        <v>901</v>
      </c>
      <c r="E3029" t="s">
        <v>213</v>
      </c>
      <c r="F3029" t="s">
        <v>75</v>
      </c>
      <c r="G3029" t="s">
        <v>76</v>
      </c>
    </row>
    <row r="3030" spans="1:7" x14ac:dyDescent="0.35">
      <c r="A3030" t="s">
        <v>241</v>
      </c>
      <c r="B3030" t="s">
        <v>396</v>
      </c>
      <c r="C3030">
        <v>13035</v>
      </c>
      <c r="D3030" t="s">
        <v>1266</v>
      </c>
      <c r="E3030" t="s">
        <v>173</v>
      </c>
      <c r="F3030" t="s">
        <v>107</v>
      </c>
      <c r="G3030" t="s">
        <v>107</v>
      </c>
    </row>
    <row r="3032" spans="1:7" x14ac:dyDescent="0.35">
      <c r="A3032" t="s">
        <v>1273</v>
      </c>
    </row>
    <row r="3033" spans="1:7" x14ac:dyDescent="0.35">
      <c r="A3033" t="s">
        <v>14</v>
      </c>
      <c r="B3033" t="s">
        <v>461</v>
      </c>
      <c r="C3033" t="s">
        <v>2</v>
      </c>
      <c r="D3033" t="s">
        <v>853</v>
      </c>
      <c r="E3033" t="s">
        <v>50</v>
      </c>
      <c r="F3033" t="s">
        <v>854</v>
      </c>
      <c r="G3033" t="s">
        <v>1237</v>
      </c>
    </row>
    <row r="3034" spans="1:7" x14ac:dyDescent="0.35">
      <c r="A3034" t="s">
        <v>3</v>
      </c>
      <c r="B3034" t="s">
        <v>462</v>
      </c>
      <c r="C3034">
        <v>1093</v>
      </c>
      <c r="D3034" t="s">
        <v>1266</v>
      </c>
      <c r="E3034" t="s">
        <v>107</v>
      </c>
      <c r="F3034" t="s">
        <v>149</v>
      </c>
      <c r="G3034" t="s">
        <v>76</v>
      </c>
    </row>
    <row r="3035" spans="1:7" x14ac:dyDescent="0.35">
      <c r="A3035" t="s">
        <v>3</v>
      </c>
      <c r="B3035" t="s">
        <v>464</v>
      </c>
      <c r="C3035">
        <v>935</v>
      </c>
      <c r="D3035" t="s">
        <v>1269</v>
      </c>
      <c r="E3035" t="s">
        <v>73</v>
      </c>
      <c r="F3035" t="s">
        <v>107</v>
      </c>
      <c r="G3035" t="s">
        <v>76</v>
      </c>
    </row>
    <row r="3036" spans="1:7" x14ac:dyDescent="0.35">
      <c r="A3036" t="s">
        <v>3</v>
      </c>
      <c r="B3036" t="s">
        <v>468</v>
      </c>
      <c r="C3036">
        <v>1</v>
      </c>
      <c r="D3036" t="s">
        <v>395</v>
      </c>
      <c r="E3036" t="s">
        <v>76</v>
      </c>
      <c r="F3036" t="s">
        <v>76</v>
      </c>
      <c r="G3036" t="s">
        <v>76</v>
      </c>
    </row>
    <row r="3037" spans="1:7" x14ac:dyDescent="0.35">
      <c r="A3037" t="s">
        <v>4</v>
      </c>
      <c r="B3037" t="s">
        <v>462</v>
      </c>
      <c r="C3037">
        <v>1694</v>
      </c>
      <c r="D3037" t="s">
        <v>1125</v>
      </c>
      <c r="E3037" t="s">
        <v>106</v>
      </c>
      <c r="F3037" t="s">
        <v>157</v>
      </c>
      <c r="G3037" t="s">
        <v>107</v>
      </c>
    </row>
    <row r="3038" spans="1:7" x14ac:dyDescent="0.35">
      <c r="A3038" t="s">
        <v>4</v>
      </c>
      <c r="B3038" t="s">
        <v>464</v>
      </c>
      <c r="C3038">
        <v>1582</v>
      </c>
      <c r="D3038" t="s">
        <v>1274</v>
      </c>
      <c r="E3038" t="s">
        <v>76</v>
      </c>
      <c r="F3038" t="s">
        <v>73</v>
      </c>
      <c r="G3038" t="s">
        <v>106</v>
      </c>
    </row>
    <row r="3039" spans="1:7" x14ac:dyDescent="0.35">
      <c r="A3039" t="s">
        <v>5</v>
      </c>
      <c r="B3039" t="s">
        <v>462</v>
      </c>
      <c r="C3039">
        <v>1659</v>
      </c>
      <c r="D3039" t="s">
        <v>1108</v>
      </c>
      <c r="E3039" t="s">
        <v>79</v>
      </c>
      <c r="F3039" t="s">
        <v>179</v>
      </c>
      <c r="G3039" t="s">
        <v>107</v>
      </c>
    </row>
    <row r="3040" spans="1:7" x14ac:dyDescent="0.35">
      <c r="A3040" t="s">
        <v>5</v>
      </c>
      <c r="B3040" t="s">
        <v>464</v>
      </c>
      <c r="C3040">
        <v>1807</v>
      </c>
      <c r="D3040" t="s">
        <v>1275</v>
      </c>
      <c r="E3040" t="s">
        <v>76</v>
      </c>
      <c r="F3040" t="s">
        <v>77</v>
      </c>
      <c r="G3040" t="s">
        <v>76</v>
      </c>
    </row>
    <row r="3041" spans="1:7" x14ac:dyDescent="0.35">
      <c r="A3041" t="s">
        <v>6</v>
      </c>
      <c r="B3041" t="s">
        <v>462</v>
      </c>
      <c r="C3041">
        <v>906</v>
      </c>
      <c r="D3041" t="s">
        <v>882</v>
      </c>
      <c r="E3041" t="s">
        <v>76</v>
      </c>
      <c r="F3041" t="s">
        <v>61</v>
      </c>
      <c r="G3041" t="s">
        <v>77</v>
      </c>
    </row>
    <row r="3042" spans="1:7" x14ac:dyDescent="0.35">
      <c r="A3042" t="s">
        <v>6</v>
      </c>
      <c r="B3042" t="s">
        <v>464</v>
      </c>
      <c r="C3042">
        <v>526</v>
      </c>
      <c r="D3042" t="s">
        <v>1276</v>
      </c>
      <c r="E3042" t="s">
        <v>76</v>
      </c>
      <c r="F3042" t="s">
        <v>77</v>
      </c>
      <c r="G3042" t="s">
        <v>77</v>
      </c>
    </row>
    <row r="3043" spans="1:7" x14ac:dyDescent="0.35">
      <c r="A3043" t="s">
        <v>7</v>
      </c>
      <c r="B3043" t="s">
        <v>462</v>
      </c>
      <c r="C3043">
        <v>1914</v>
      </c>
      <c r="D3043" t="s">
        <v>1266</v>
      </c>
      <c r="E3043" t="s">
        <v>76</v>
      </c>
      <c r="F3043" t="s">
        <v>149</v>
      </c>
      <c r="G3043" t="s">
        <v>76</v>
      </c>
    </row>
    <row r="3044" spans="1:7" x14ac:dyDescent="0.35">
      <c r="A3044" t="s">
        <v>7</v>
      </c>
      <c r="B3044" t="s">
        <v>464</v>
      </c>
      <c r="C3044">
        <v>1331</v>
      </c>
      <c r="D3044" t="s">
        <v>1277</v>
      </c>
      <c r="E3044" t="s">
        <v>76</v>
      </c>
      <c r="F3044" t="s">
        <v>138</v>
      </c>
      <c r="G3044" t="s">
        <v>107</v>
      </c>
    </row>
    <row r="3045" spans="1:7" x14ac:dyDescent="0.35">
      <c r="A3045" t="s">
        <v>7</v>
      </c>
      <c r="B3045" t="s">
        <v>468</v>
      </c>
      <c r="C3045">
        <v>1</v>
      </c>
      <c r="D3045" t="s">
        <v>395</v>
      </c>
      <c r="E3045" t="s">
        <v>76</v>
      </c>
      <c r="F3045" t="s">
        <v>76</v>
      </c>
      <c r="G3045" t="s">
        <v>76</v>
      </c>
    </row>
    <row r="3046" spans="1:7" x14ac:dyDescent="0.35">
      <c r="A3046" t="s">
        <v>241</v>
      </c>
      <c r="B3046" t="s">
        <v>462</v>
      </c>
      <c r="C3046">
        <v>7266</v>
      </c>
      <c r="D3046" t="s">
        <v>1254</v>
      </c>
      <c r="E3046" t="s">
        <v>73</v>
      </c>
      <c r="F3046" t="s">
        <v>221</v>
      </c>
      <c r="G3046" t="s">
        <v>107</v>
      </c>
    </row>
    <row r="3047" spans="1:7" x14ac:dyDescent="0.35">
      <c r="A3047" t="s">
        <v>241</v>
      </c>
      <c r="B3047" t="s">
        <v>464</v>
      </c>
      <c r="C3047">
        <v>6181</v>
      </c>
      <c r="D3047" t="s">
        <v>1276</v>
      </c>
      <c r="E3047" t="s">
        <v>76</v>
      </c>
      <c r="F3047" t="s">
        <v>68</v>
      </c>
      <c r="G3047" t="s">
        <v>107</v>
      </c>
    </row>
    <row r="3048" spans="1:7" x14ac:dyDescent="0.35">
      <c r="A3048" t="s">
        <v>241</v>
      </c>
      <c r="B3048" t="s">
        <v>468</v>
      </c>
      <c r="C3048">
        <v>2</v>
      </c>
      <c r="D3048" t="s">
        <v>395</v>
      </c>
      <c r="E3048" t="s">
        <v>76</v>
      </c>
      <c r="F3048" t="s">
        <v>76</v>
      </c>
      <c r="G3048" t="s">
        <v>76</v>
      </c>
    </row>
    <row r="3050" spans="1:7" x14ac:dyDescent="0.35">
      <c r="A3050" t="s">
        <v>1278</v>
      </c>
    </row>
    <row r="3051" spans="1:7" x14ac:dyDescent="0.35">
      <c r="A3051" t="s">
        <v>14</v>
      </c>
      <c r="B3051" t="s">
        <v>487</v>
      </c>
      <c r="C3051" t="s">
        <v>2</v>
      </c>
      <c r="D3051" t="s">
        <v>853</v>
      </c>
      <c r="E3051" t="s">
        <v>50</v>
      </c>
      <c r="F3051" t="s">
        <v>854</v>
      </c>
      <c r="G3051" t="s">
        <v>1237</v>
      </c>
    </row>
    <row r="3052" spans="1:7" x14ac:dyDescent="0.35">
      <c r="A3052" t="s">
        <v>3</v>
      </c>
      <c r="B3052" t="s">
        <v>488</v>
      </c>
      <c r="C3052">
        <v>1119</v>
      </c>
      <c r="D3052" t="s">
        <v>1279</v>
      </c>
      <c r="E3052" t="s">
        <v>107</v>
      </c>
      <c r="F3052" t="s">
        <v>81</v>
      </c>
      <c r="G3052" t="s">
        <v>76</v>
      </c>
    </row>
    <row r="3053" spans="1:7" x14ac:dyDescent="0.35">
      <c r="A3053" t="s">
        <v>3</v>
      </c>
      <c r="B3053" t="s">
        <v>491</v>
      </c>
      <c r="C3053">
        <v>910</v>
      </c>
      <c r="D3053" t="s">
        <v>1240</v>
      </c>
      <c r="E3053" t="s">
        <v>73</v>
      </c>
      <c r="F3053" t="s">
        <v>198</v>
      </c>
      <c r="G3053" t="s">
        <v>76</v>
      </c>
    </row>
    <row r="3054" spans="1:7" x14ac:dyDescent="0.35">
      <c r="A3054" t="s">
        <v>4</v>
      </c>
      <c r="B3054" t="s">
        <v>488</v>
      </c>
      <c r="C3054">
        <v>1945</v>
      </c>
      <c r="D3054" t="s">
        <v>998</v>
      </c>
      <c r="E3054" t="s">
        <v>73</v>
      </c>
      <c r="F3054" t="s">
        <v>81</v>
      </c>
      <c r="G3054" t="s">
        <v>73</v>
      </c>
    </row>
    <row r="3055" spans="1:7" x14ac:dyDescent="0.35">
      <c r="A3055" t="s">
        <v>4</v>
      </c>
      <c r="B3055" t="s">
        <v>491</v>
      </c>
      <c r="C3055">
        <v>1331</v>
      </c>
      <c r="D3055" t="s">
        <v>1131</v>
      </c>
      <c r="E3055" t="s">
        <v>107</v>
      </c>
      <c r="F3055" t="s">
        <v>225</v>
      </c>
      <c r="G3055" t="s">
        <v>107</v>
      </c>
    </row>
    <row r="3056" spans="1:7" x14ac:dyDescent="0.35">
      <c r="A3056" t="s">
        <v>5</v>
      </c>
      <c r="B3056" t="s">
        <v>488</v>
      </c>
      <c r="C3056">
        <v>2083</v>
      </c>
      <c r="D3056" t="s">
        <v>998</v>
      </c>
      <c r="E3056" t="s">
        <v>76</v>
      </c>
      <c r="F3056" t="s">
        <v>100</v>
      </c>
      <c r="G3056" t="s">
        <v>76</v>
      </c>
    </row>
    <row r="3057" spans="1:7" x14ac:dyDescent="0.35">
      <c r="A3057" t="s">
        <v>5</v>
      </c>
      <c r="B3057" t="s">
        <v>491</v>
      </c>
      <c r="C3057">
        <v>1383</v>
      </c>
      <c r="D3057" t="s">
        <v>1280</v>
      </c>
      <c r="E3057" t="s">
        <v>68</v>
      </c>
      <c r="F3057" t="s">
        <v>122</v>
      </c>
      <c r="G3057" t="s">
        <v>107</v>
      </c>
    </row>
    <row r="3058" spans="1:7" x14ac:dyDescent="0.35">
      <c r="A3058" t="s">
        <v>6</v>
      </c>
      <c r="B3058" t="s">
        <v>488</v>
      </c>
      <c r="C3058">
        <v>805</v>
      </c>
      <c r="D3058" t="s">
        <v>1247</v>
      </c>
      <c r="E3058" t="s">
        <v>76</v>
      </c>
      <c r="F3058" t="s">
        <v>130</v>
      </c>
      <c r="G3058" t="s">
        <v>77</v>
      </c>
    </row>
    <row r="3059" spans="1:7" x14ac:dyDescent="0.35">
      <c r="A3059" t="s">
        <v>6</v>
      </c>
      <c r="B3059" t="s">
        <v>491</v>
      </c>
      <c r="C3059">
        <v>627</v>
      </c>
      <c r="D3059" t="s">
        <v>1104</v>
      </c>
      <c r="E3059" t="s">
        <v>76</v>
      </c>
      <c r="F3059" t="s">
        <v>213</v>
      </c>
      <c r="G3059" t="s">
        <v>77</v>
      </c>
    </row>
    <row r="3060" spans="1:7" x14ac:dyDescent="0.35">
      <c r="A3060" t="s">
        <v>7</v>
      </c>
      <c r="B3060" t="s">
        <v>488</v>
      </c>
      <c r="C3060">
        <v>1724</v>
      </c>
      <c r="D3060" t="s">
        <v>1248</v>
      </c>
      <c r="E3060" t="s">
        <v>76</v>
      </c>
      <c r="F3060" t="s">
        <v>55</v>
      </c>
      <c r="G3060" t="s">
        <v>76</v>
      </c>
    </row>
    <row r="3061" spans="1:7" x14ac:dyDescent="0.35">
      <c r="A3061" t="s">
        <v>7</v>
      </c>
      <c r="B3061" t="s">
        <v>491</v>
      </c>
      <c r="C3061">
        <v>1522</v>
      </c>
      <c r="D3061" t="s">
        <v>1280</v>
      </c>
      <c r="E3061" t="s">
        <v>107</v>
      </c>
      <c r="F3061" t="s">
        <v>108</v>
      </c>
      <c r="G3061" t="s">
        <v>107</v>
      </c>
    </row>
    <row r="3062" spans="1:7" x14ac:dyDescent="0.35">
      <c r="A3062" t="s">
        <v>241</v>
      </c>
      <c r="B3062" t="s">
        <v>488</v>
      </c>
      <c r="C3062">
        <v>7676</v>
      </c>
      <c r="D3062" t="s">
        <v>1248</v>
      </c>
      <c r="E3062" t="s">
        <v>107</v>
      </c>
      <c r="F3062" t="s">
        <v>100</v>
      </c>
      <c r="G3062" t="s">
        <v>107</v>
      </c>
    </row>
    <row r="3063" spans="1:7" x14ac:dyDescent="0.35">
      <c r="A3063" t="s">
        <v>241</v>
      </c>
      <c r="B3063" t="s">
        <v>491</v>
      </c>
      <c r="C3063">
        <v>5773</v>
      </c>
      <c r="D3063" t="s">
        <v>1257</v>
      </c>
      <c r="E3063" t="s">
        <v>73</v>
      </c>
      <c r="F3063" t="s">
        <v>216</v>
      </c>
      <c r="G3063" t="s">
        <v>107</v>
      </c>
    </row>
    <row r="3065" spans="1:7" x14ac:dyDescent="0.35">
      <c r="A3065" t="s">
        <v>1281</v>
      </c>
    </row>
    <row r="3066" spans="1:7" x14ac:dyDescent="0.35">
      <c r="A3066" t="s">
        <v>14</v>
      </c>
      <c r="B3066" t="s">
        <v>565</v>
      </c>
      <c r="C3066" t="s">
        <v>2</v>
      </c>
      <c r="D3066" t="s">
        <v>853</v>
      </c>
      <c r="E3066" t="s">
        <v>854</v>
      </c>
      <c r="F3066" t="s">
        <v>50</v>
      </c>
      <c r="G3066" t="s">
        <v>1237</v>
      </c>
    </row>
    <row r="3067" spans="1:7" x14ac:dyDescent="0.35">
      <c r="A3067" t="s">
        <v>3</v>
      </c>
      <c r="B3067" t="s">
        <v>566</v>
      </c>
      <c r="C3067">
        <v>153</v>
      </c>
      <c r="D3067" t="s">
        <v>1277</v>
      </c>
      <c r="E3067" t="s">
        <v>72</v>
      </c>
      <c r="F3067" t="s">
        <v>76</v>
      </c>
      <c r="G3067" t="s">
        <v>76</v>
      </c>
    </row>
    <row r="3068" spans="1:7" x14ac:dyDescent="0.35">
      <c r="A3068" t="s">
        <v>3</v>
      </c>
      <c r="B3068" t="s">
        <v>569</v>
      </c>
      <c r="C3068">
        <v>934</v>
      </c>
      <c r="D3068" t="s">
        <v>1277</v>
      </c>
      <c r="E3068" t="s">
        <v>81</v>
      </c>
      <c r="F3068" t="s">
        <v>107</v>
      </c>
      <c r="G3068" t="s">
        <v>76</v>
      </c>
    </row>
    <row r="3069" spans="1:7" x14ac:dyDescent="0.35">
      <c r="A3069" t="s">
        <v>3</v>
      </c>
      <c r="B3069" t="s">
        <v>570</v>
      </c>
      <c r="C3069">
        <v>32</v>
      </c>
      <c r="D3069" t="s">
        <v>395</v>
      </c>
      <c r="E3069" t="s">
        <v>76</v>
      </c>
      <c r="F3069" t="s">
        <v>76</v>
      </c>
      <c r="G3069" t="s">
        <v>76</v>
      </c>
    </row>
    <row r="3070" spans="1:7" x14ac:dyDescent="0.35">
      <c r="A3070" t="s">
        <v>3</v>
      </c>
      <c r="B3070" t="s">
        <v>571</v>
      </c>
      <c r="C3070">
        <v>111</v>
      </c>
      <c r="D3070" t="s">
        <v>1254</v>
      </c>
      <c r="E3070" t="s">
        <v>119</v>
      </c>
      <c r="F3070" t="s">
        <v>76</v>
      </c>
      <c r="G3070" t="s">
        <v>76</v>
      </c>
    </row>
    <row r="3071" spans="1:7" x14ac:dyDescent="0.35">
      <c r="A3071" t="s">
        <v>3</v>
      </c>
      <c r="B3071" t="s">
        <v>572</v>
      </c>
      <c r="C3071">
        <v>767</v>
      </c>
      <c r="D3071" t="s">
        <v>1132</v>
      </c>
      <c r="E3071" t="s">
        <v>186</v>
      </c>
      <c r="F3071" t="s">
        <v>106</v>
      </c>
      <c r="G3071" t="s">
        <v>76</v>
      </c>
    </row>
    <row r="3072" spans="1:7" x14ac:dyDescent="0.35">
      <c r="A3072" t="s">
        <v>3</v>
      </c>
      <c r="B3072" t="s">
        <v>573</v>
      </c>
      <c r="C3072">
        <v>32</v>
      </c>
      <c r="D3072" t="s">
        <v>1002</v>
      </c>
      <c r="E3072" t="s">
        <v>180</v>
      </c>
      <c r="F3072" t="s">
        <v>76</v>
      </c>
      <c r="G3072" t="s">
        <v>76</v>
      </c>
    </row>
    <row r="3073" spans="1:7" x14ac:dyDescent="0.35">
      <c r="A3073" t="s">
        <v>4</v>
      </c>
      <c r="B3073" t="s">
        <v>566</v>
      </c>
      <c r="C3073">
        <v>213</v>
      </c>
      <c r="D3073" t="s">
        <v>1279</v>
      </c>
      <c r="E3073" t="s">
        <v>81</v>
      </c>
      <c r="F3073" t="s">
        <v>76</v>
      </c>
      <c r="G3073" t="s">
        <v>76</v>
      </c>
    </row>
    <row r="3074" spans="1:7" x14ac:dyDescent="0.35">
      <c r="A3074" t="s">
        <v>4</v>
      </c>
      <c r="B3074" t="s">
        <v>569</v>
      </c>
      <c r="C3074">
        <v>1578</v>
      </c>
      <c r="D3074" t="s">
        <v>998</v>
      </c>
      <c r="E3074" t="s">
        <v>100</v>
      </c>
      <c r="F3074" t="s">
        <v>76</v>
      </c>
      <c r="G3074" t="s">
        <v>76</v>
      </c>
    </row>
    <row r="3075" spans="1:7" x14ac:dyDescent="0.35">
      <c r="A3075" t="s">
        <v>4</v>
      </c>
      <c r="B3075" t="s">
        <v>570</v>
      </c>
      <c r="C3075">
        <v>154</v>
      </c>
      <c r="D3075" t="s">
        <v>1132</v>
      </c>
      <c r="E3075" t="s">
        <v>76</v>
      </c>
      <c r="F3075" t="s">
        <v>78</v>
      </c>
      <c r="G3075" t="s">
        <v>78</v>
      </c>
    </row>
    <row r="3076" spans="1:7" x14ac:dyDescent="0.35">
      <c r="A3076" t="s">
        <v>4</v>
      </c>
      <c r="B3076" t="s">
        <v>571</v>
      </c>
      <c r="C3076">
        <v>142</v>
      </c>
      <c r="D3076" t="s">
        <v>924</v>
      </c>
      <c r="E3076" t="s">
        <v>132</v>
      </c>
      <c r="F3076" t="s">
        <v>76</v>
      </c>
      <c r="G3076" t="s">
        <v>76</v>
      </c>
    </row>
    <row r="3077" spans="1:7" x14ac:dyDescent="0.35">
      <c r="A3077" t="s">
        <v>4</v>
      </c>
      <c r="B3077" t="s">
        <v>572</v>
      </c>
      <c r="C3077">
        <v>1065</v>
      </c>
      <c r="D3077" t="s">
        <v>1241</v>
      </c>
      <c r="E3077" t="s">
        <v>89</v>
      </c>
      <c r="F3077" t="s">
        <v>76</v>
      </c>
      <c r="G3077" t="s">
        <v>76</v>
      </c>
    </row>
    <row r="3078" spans="1:7" x14ac:dyDescent="0.35">
      <c r="A3078" t="s">
        <v>4</v>
      </c>
      <c r="B3078" t="s">
        <v>573</v>
      </c>
      <c r="C3078">
        <v>124</v>
      </c>
      <c r="D3078" t="s">
        <v>1121</v>
      </c>
      <c r="E3078" t="s">
        <v>118</v>
      </c>
      <c r="F3078" t="s">
        <v>71</v>
      </c>
      <c r="G3078" t="s">
        <v>71</v>
      </c>
    </row>
    <row r="3079" spans="1:7" x14ac:dyDescent="0.35">
      <c r="A3079" t="s">
        <v>5</v>
      </c>
      <c r="B3079" t="s">
        <v>566</v>
      </c>
      <c r="C3079">
        <v>89</v>
      </c>
      <c r="D3079" t="s">
        <v>395</v>
      </c>
      <c r="E3079" t="s">
        <v>76</v>
      </c>
      <c r="F3079" t="s">
        <v>76</v>
      </c>
      <c r="G3079" t="s">
        <v>76</v>
      </c>
    </row>
    <row r="3080" spans="1:7" x14ac:dyDescent="0.35">
      <c r="A3080" t="s">
        <v>5</v>
      </c>
      <c r="B3080" t="s">
        <v>569</v>
      </c>
      <c r="C3080">
        <v>1595</v>
      </c>
      <c r="D3080" t="s">
        <v>1248</v>
      </c>
      <c r="E3080" t="s">
        <v>55</v>
      </c>
      <c r="F3080" t="s">
        <v>76</v>
      </c>
      <c r="G3080" t="s">
        <v>76</v>
      </c>
    </row>
    <row r="3081" spans="1:7" x14ac:dyDescent="0.35">
      <c r="A3081" t="s">
        <v>5</v>
      </c>
      <c r="B3081" t="s">
        <v>570</v>
      </c>
      <c r="C3081">
        <v>399</v>
      </c>
      <c r="D3081" t="s">
        <v>1248</v>
      </c>
      <c r="E3081" t="s">
        <v>55</v>
      </c>
      <c r="F3081" t="s">
        <v>76</v>
      </c>
      <c r="G3081" t="s">
        <v>76</v>
      </c>
    </row>
    <row r="3082" spans="1:7" x14ac:dyDescent="0.35">
      <c r="A3082" t="s">
        <v>5</v>
      </c>
      <c r="B3082" t="s">
        <v>571</v>
      </c>
      <c r="C3082">
        <v>46</v>
      </c>
      <c r="D3082" t="s">
        <v>1242</v>
      </c>
      <c r="E3082" t="s">
        <v>151</v>
      </c>
      <c r="F3082" t="s">
        <v>76</v>
      </c>
      <c r="G3082" t="s">
        <v>76</v>
      </c>
    </row>
    <row r="3083" spans="1:7" x14ac:dyDescent="0.35">
      <c r="A3083" t="s">
        <v>5</v>
      </c>
      <c r="B3083" t="s">
        <v>572</v>
      </c>
      <c r="C3083">
        <v>1067</v>
      </c>
      <c r="D3083" t="s">
        <v>1245</v>
      </c>
      <c r="E3083" t="s">
        <v>133</v>
      </c>
      <c r="F3083" t="s">
        <v>76</v>
      </c>
      <c r="G3083" t="s">
        <v>73</v>
      </c>
    </row>
    <row r="3084" spans="1:7" x14ac:dyDescent="0.35">
      <c r="A3084" t="s">
        <v>5</v>
      </c>
      <c r="B3084" t="s">
        <v>573</v>
      </c>
      <c r="C3084">
        <v>270</v>
      </c>
      <c r="D3084" t="s">
        <v>1103</v>
      </c>
      <c r="E3084" t="s">
        <v>138</v>
      </c>
      <c r="F3084" t="s">
        <v>198</v>
      </c>
      <c r="G3084" t="s">
        <v>76</v>
      </c>
    </row>
    <row r="3085" spans="1:7" x14ac:dyDescent="0.35">
      <c r="A3085" t="s">
        <v>6</v>
      </c>
      <c r="B3085" t="s">
        <v>566</v>
      </c>
      <c r="C3085">
        <v>71</v>
      </c>
      <c r="D3085" t="s">
        <v>1255</v>
      </c>
      <c r="E3085" t="s">
        <v>53</v>
      </c>
      <c r="F3085" t="s">
        <v>76</v>
      </c>
      <c r="G3085" t="s">
        <v>122</v>
      </c>
    </row>
    <row r="3086" spans="1:7" x14ac:dyDescent="0.35">
      <c r="A3086" t="s">
        <v>6</v>
      </c>
      <c r="B3086" t="s">
        <v>569</v>
      </c>
      <c r="C3086">
        <v>642</v>
      </c>
      <c r="D3086" t="s">
        <v>1138</v>
      </c>
      <c r="E3086" t="s">
        <v>74</v>
      </c>
      <c r="F3086" t="s">
        <v>76</v>
      </c>
      <c r="G3086" t="s">
        <v>107</v>
      </c>
    </row>
    <row r="3087" spans="1:7" x14ac:dyDescent="0.35">
      <c r="A3087" t="s">
        <v>6</v>
      </c>
      <c r="B3087" t="s">
        <v>570</v>
      </c>
      <c r="C3087">
        <v>92</v>
      </c>
      <c r="D3087" t="s">
        <v>1277</v>
      </c>
      <c r="E3087" t="s">
        <v>72</v>
      </c>
      <c r="F3087" t="s">
        <v>76</v>
      </c>
      <c r="G3087" t="s">
        <v>76</v>
      </c>
    </row>
    <row r="3088" spans="1:7" x14ac:dyDescent="0.35">
      <c r="A3088" t="s">
        <v>6</v>
      </c>
      <c r="B3088" t="s">
        <v>571</v>
      </c>
      <c r="C3088">
        <v>56</v>
      </c>
      <c r="D3088" t="s">
        <v>1116</v>
      </c>
      <c r="E3088" t="s">
        <v>282</v>
      </c>
      <c r="F3088" t="s">
        <v>76</v>
      </c>
      <c r="G3088" t="s">
        <v>106</v>
      </c>
    </row>
    <row r="3089" spans="1:7" x14ac:dyDescent="0.35">
      <c r="A3089" t="s">
        <v>6</v>
      </c>
      <c r="B3089" t="s">
        <v>572</v>
      </c>
      <c r="C3089">
        <v>500</v>
      </c>
      <c r="D3089" t="s">
        <v>869</v>
      </c>
      <c r="E3089" t="s">
        <v>132</v>
      </c>
      <c r="F3089" t="s">
        <v>76</v>
      </c>
      <c r="G3089" t="s">
        <v>77</v>
      </c>
    </row>
    <row r="3090" spans="1:7" x14ac:dyDescent="0.35">
      <c r="A3090" t="s">
        <v>6</v>
      </c>
      <c r="B3090" t="s">
        <v>573</v>
      </c>
      <c r="C3090">
        <v>71</v>
      </c>
      <c r="D3090" t="s">
        <v>1282</v>
      </c>
      <c r="E3090" t="s">
        <v>371</v>
      </c>
      <c r="F3090" t="s">
        <v>76</v>
      </c>
      <c r="G3090" t="s">
        <v>79</v>
      </c>
    </row>
    <row r="3091" spans="1:7" x14ac:dyDescent="0.35">
      <c r="A3091" t="s">
        <v>7</v>
      </c>
      <c r="B3091" t="s">
        <v>566</v>
      </c>
      <c r="C3091">
        <v>129</v>
      </c>
      <c r="D3091" t="s">
        <v>1248</v>
      </c>
      <c r="E3091" t="s">
        <v>55</v>
      </c>
      <c r="F3091" t="s">
        <v>76</v>
      </c>
      <c r="G3091" t="s">
        <v>76</v>
      </c>
    </row>
    <row r="3092" spans="1:7" x14ac:dyDescent="0.35">
      <c r="A3092" t="s">
        <v>7</v>
      </c>
      <c r="B3092" t="s">
        <v>569</v>
      </c>
      <c r="C3092">
        <v>1489</v>
      </c>
      <c r="D3092" t="s">
        <v>998</v>
      </c>
      <c r="E3092" t="s">
        <v>100</v>
      </c>
      <c r="F3092" t="s">
        <v>76</v>
      </c>
      <c r="G3092" t="s">
        <v>76</v>
      </c>
    </row>
    <row r="3093" spans="1:7" x14ac:dyDescent="0.35">
      <c r="A3093" t="s">
        <v>7</v>
      </c>
      <c r="B3093" t="s">
        <v>570</v>
      </c>
      <c r="C3093">
        <v>106</v>
      </c>
      <c r="D3093" t="s">
        <v>1103</v>
      </c>
      <c r="E3093" t="s">
        <v>96</v>
      </c>
      <c r="F3093" t="s">
        <v>76</v>
      </c>
      <c r="G3093" t="s">
        <v>76</v>
      </c>
    </row>
    <row r="3094" spans="1:7" x14ac:dyDescent="0.35">
      <c r="A3094" t="s">
        <v>7</v>
      </c>
      <c r="B3094" t="s">
        <v>571</v>
      </c>
      <c r="C3094">
        <v>70</v>
      </c>
      <c r="D3094" t="s">
        <v>1279</v>
      </c>
      <c r="E3094" t="s">
        <v>81</v>
      </c>
      <c r="F3094" t="s">
        <v>76</v>
      </c>
      <c r="G3094" t="s">
        <v>76</v>
      </c>
    </row>
    <row r="3095" spans="1:7" x14ac:dyDescent="0.35">
      <c r="A3095" t="s">
        <v>7</v>
      </c>
      <c r="B3095" t="s">
        <v>572</v>
      </c>
      <c r="C3095">
        <v>1386</v>
      </c>
      <c r="D3095" t="s">
        <v>1266</v>
      </c>
      <c r="E3095" t="s">
        <v>173</v>
      </c>
      <c r="F3095" t="s">
        <v>107</v>
      </c>
      <c r="G3095" t="s">
        <v>107</v>
      </c>
    </row>
    <row r="3096" spans="1:7" x14ac:dyDescent="0.35">
      <c r="A3096" t="s">
        <v>7</v>
      </c>
      <c r="B3096" t="s">
        <v>573</v>
      </c>
      <c r="C3096">
        <v>66</v>
      </c>
      <c r="D3096" t="s">
        <v>1283</v>
      </c>
      <c r="E3096" t="s">
        <v>78</v>
      </c>
      <c r="F3096" t="s">
        <v>76</v>
      </c>
      <c r="G3096" t="s">
        <v>76</v>
      </c>
    </row>
    <row r="3097" spans="1:7" x14ac:dyDescent="0.35">
      <c r="A3097" t="s">
        <v>241</v>
      </c>
      <c r="B3097" t="s">
        <v>566</v>
      </c>
      <c r="C3097">
        <v>655</v>
      </c>
      <c r="D3097" t="s">
        <v>1252</v>
      </c>
      <c r="E3097" t="s">
        <v>55</v>
      </c>
      <c r="F3097" t="s">
        <v>76</v>
      </c>
      <c r="G3097" t="s">
        <v>106</v>
      </c>
    </row>
    <row r="3098" spans="1:7" x14ac:dyDescent="0.35">
      <c r="A3098" t="s">
        <v>241</v>
      </c>
      <c r="B3098" t="s">
        <v>569</v>
      </c>
      <c r="C3098">
        <v>6238</v>
      </c>
      <c r="D3098" t="s">
        <v>1001</v>
      </c>
      <c r="E3098" t="s">
        <v>100</v>
      </c>
      <c r="F3098" t="s">
        <v>76</v>
      </c>
      <c r="G3098" t="s">
        <v>76</v>
      </c>
    </row>
    <row r="3099" spans="1:7" x14ac:dyDescent="0.35">
      <c r="A3099" t="s">
        <v>241</v>
      </c>
      <c r="B3099" t="s">
        <v>570</v>
      </c>
      <c r="C3099">
        <v>783</v>
      </c>
      <c r="D3099" t="s">
        <v>1132</v>
      </c>
      <c r="E3099" t="s">
        <v>72</v>
      </c>
      <c r="F3099" t="s">
        <v>106</v>
      </c>
      <c r="G3099" t="s">
        <v>106</v>
      </c>
    </row>
    <row r="3100" spans="1:7" x14ac:dyDescent="0.35">
      <c r="A3100" t="s">
        <v>241</v>
      </c>
      <c r="B3100" t="s">
        <v>571</v>
      </c>
      <c r="C3100">
        <v>425</v>
      </c>
      <c r="D3100" t="s">
        <v>1264</v>
      </c>
      <c r="E3100" t="s">
        <v>67</v>
      </c>
      <c r="F3100" t="s">
        <v>76</v>
      </c>
      <c r="G3100" t="s">
        <v>76</v>
      </c>
    </row>
    <row r="3101" spans="1:7" x14ac:dyDescent="0.35">
      <c r="A3101" t="s">
        <v>241</v>
      </c>
      <c r="B3101" t="s">
        <v>572</v>
      </c>
      <c r="C3101">
        <v>4785</v>
      </c>
      <c r="D3101" t="s">
        <v>1267</v>
      </c>
      <c r="E3101" t="s">
        <v>194</v>
      </c>
      <c r="F3101" t="s">
        <v>107</v>
      </c>
      <c r="G3101" t="s">
        <v>107</v>
      </c>
    </row>
    <row r="3102" spans="1:7" x14ac:dyDescent="0.35">
      <c r="A3102" t="s">
        <v>241</v>
      </c>
      <c r="B3102" t="s">
        <v>573</v>
      </c>
      <c r="C3102">
        <v>563</v>
      </c>
      <c r="D3102" t="s">
        <v>882</v>
      </c>
      <c r="E3102" t="s">
        <v>112</v>
      </c>
      <c r="F3102" t="s">
        <v>78</v>
      </c>
      <c r="G3102" t="s">
        <v>106</v>
      </c>
    </row>
    <row r="3104" spans="1:7" x14ac:dyDescent="0.35">
      <c r="A3104" t="s">
        <v>1284</v>
      </c>
    </row>
    <row r="3105" spans="1:23" x14ac:dyDescent="0.35">
      <c r="A3105" t="s">
        <v>14</v>
      </c>
      <c r="B3105" t="s">
        <v>2</v>
      </c>
      <c r="C3105" t="s">
        <v>853</v>
      </c>
      <c r="D3105" t="s">
        <v>50</v>
      </c>
      <c r="E3105" t="s">
        <v>854</v>
      </c>
      <c r="F3105" t="s">
        <v>1237</v>
      </c>
    </row>
    <row r="3106" spans="1:23" x14ac:dyDescent="0.35">
      <c r="A3106" t="s">
        <v>3</v>
      </c>
      <c r="B3106">
        <v>2029</v>
      </c>
      <c r="C3106" t="s">
        <v>1248</v>
      </c>
      <c r="D3106" t="s">
        <v>107</v>
      </c>
      <c r="E3106" t="s">
        <v>186</v>
      </c>
      <c r="F3106" t="s">
        <v>76</v>
      </c>
    </row>
    <row r="3107" spans="1:23" x14ac:dyDescent="0.35">
      <c r="A3107" t="s">
        <v>4</v>
      </c>
      <c r="B3107">
        <v>3276</v>
      </c>
      <c r="C3107" t="s">
        <v>1263</v>
      </c>
      <c r="D3107" t="s">
        <v>73</v>
      </c>
      <c r="E3107" t="s">
        <v>84</v>
      </c>
      <c r="F3107" t="s">
        <v>73</v>
      </c>
    </row>
    <row r="3108" spans="1:23" x14ac:dyDescent="0.35">
      <c r="A3108" t="s">
        <v>5</v>
      </c>
      <c r="B3108">
        <v>3466</v>
      </c>
      <c r="C3108" t="s">
        <v>1252</v>
      </c>
      <c r="D3108" t="s">
        <v>73</v>
      </c>
      <c r="E3108" t="s">
        <v>93</v>
      </c>
      <c r="F3108" t="s">
        <v>76</v>
      </c>
    </row>
    <row r="3109" spans="1:23" x14ac:dyDescent="0.35">
      <c r="A3109" t="s">
        <v>6</v>
      </c>
      <c r="B3109">
        <v>1432</v>
      </c>
      <c r="C3109" t="s">
        <v>1241</v>
      </c>
      <c r="D3109" t="s">
        <v>76</v>
      </c>
      <c r="E3109" t="s">
        <v>355</v>
      </c>
      <c r="F3109" t="s">
        <v>77</v>
      </c>
    </row>
    <row r="3110" spans="1:23" x14ac:dyDescent="0.35">
      <c r="A3110" t="s">
        <v>7</v>
      </c>
      <c r="B3110">
        <v>3246</v>
      </c>
      <c r="C3110" t="s">
        <v>1239</v>
      </c>
      <c r="D3110" t="s">
        <v>76</v>
      </c>
      <c r="E3110" t="s">
        <v>151</v>
      </c>
      <c r="F3110" t="s">
        <v>107</v>
      </c>
    </row>
    <row r="3111" spans="1:23" x14ac:dyDescent="0.35">
      <c r="A3111" t="s">
        <v>241</v>
      </c>
      <c r="B3111">
        <v>13449</v>
      </c>
      <c r="C3111" t="s">
        <v>1266</v>
      </c>
      <c r="D3111" t="s">
        <v>107</v>
      </c>
      <c r="E3111" t="s">
        <v>173</v>
      </c>
      <c r="F3111" t="s">
        <v>107</v>
      </c>
    </row>
    <row r="3113" spans="1:23" x14ac:dyDescent="0.35">
      <c r="A3113" t="s">
        <v>1285</v>
      </c>
    </row>
    <row r="3114" spans="1:23" x14ac:dyDescent="0.35">
      <c r="A3114" t="s">
        <v>14</v>
      </c>
      <c r="B3114" t="s">
        <v>1286</v>
      </c>
      <c r="C3114" t="s">
        <v>2</v>
      </c>
      <c r="D3114" t="s">
        <v>51</v>
      </c>
      <c r="E3114" t="s">
        <v>1287</v>
      </c>
      <c r="F3114" t="s">
        <v>1288</v>
      </c>
      <c r="G3114" t="s">
        <v>1289</v>
      </c>
      <c r="H3114" t="s">
        <v>1290</v>
      </c>
      <c r="I3114" t="s">
        <v>1291</v>
      </c>
      <c r="J3114" t="s">
        <v>1292</v>
      </c>
      <c r="K3114" t="s">
        <v>1293</v>
      </c>
      <c r="L3114" t="s">
        <v>1294</v>
      </c>
      <c r="M3114" t="s">
        <v>1295</v>
      </c>
      <c r="N3114" t="s">
        <v>1296</v>
      </c>
      <c r="O3114" t="s">
        <v>1297</v>
      </c>
      <c r="P3114" t="s">
        <v>1298</v>
      </c>
      <c r="Q3114" t="s">
        <v>1299</v>
      </c>
      <c r="R3114" t="s">
        <v>1300</v>
      </c>
      <c r="S3114" t="s">
        <v>1301</v>
      </c>
      <c r="T3114" t="s">
        <v>1302</v>
      </c>
      <c r="U3114" t="s">
        <v>609</v>
      </c>
      <c r="V3114" t="s">
        <v>49</v>
      </c>
      <c r="W3114" t="s">
        <v>50</v>
      </c>
    </row>
    <row r="3115" spans="1:23" x14ac:dyDescent="0.35">
      <c r="A3115" t="s">
        <v>3</v>
      </c>
      <c r="B3115" t="s">
        <v>1303</v>
      </c>
      <c r="C3115">
        <v>8</v>
      </c>
      <c r="D3115" t="s">
        <v>631</v>
      </c>
      <c r="E3115" t="s">
        <v>76</v>
      </c>
      <c r="F3115" t="s">
        <v>76</v>
      </c>
      <c r="G3115" t="s">
        <v>260</v>
      </c>
      <c r="H3115" t="s">
        <v>376</v>
      </c>
      <c r="I3115" t="s">
        <v>260</v>
      </c>
      <c r="J3115" t="s">
        <v>76</v>
      </c>
      <c r="K3115" t="s">
        <v>260</v>
      </c>
      <c r="L3115" t="s">
        <v>260</v>
      </c>
      <c r="M3115" t="s">
        <v>260</v>
      </c>
      <c r="N3115" t="s">
        <v>76</v>
      </c>
      <c r="O3115" t="s">
        <v>76</v>
      </c>
      <c r="P3115" t="s">
        <v>76</v>
      </c>
      <c r="Q3115" t="s">
        <v>260</v>
      </c>
      <c r="R3115" t="s">
        <v>260</v>
      </c>
      <c r="S3115" t="s">
        <v>76</v>
      </c>
      <c r="T3115" t="s">
        <v>76</v>
      </c>
      <c r="U3115" t="s">
        <v>76</v>
      </c>
      <c r="V3115" t="s">
        <v>179</v>
      </c>
      <c r="W3115" t="s">
        <v>76</v>
      </c>
    </row>
    <row r="3116" spans="1:23" x14ac:dyDescent="0.35">
      <c r="A3116" t="s">
        <v>3</v>
      </c>
      <c r="B3116" t="s">
        <v>1304</v>
      </c>
      <c r="C3116">
        <v>1879</v>
      </c>
      <c r="D3116" t="s">
        <v>999</v>
      </c>
      <c r="E3116" t="s">
        <v>81</v>
      </c>
      <c r="F3116" t="s">
        <v>68</v>
      </c>
      <c r="G3116" t="s">
        <v>150</v>
      </c>
      <c r="H3116" t="s">
        <v>108</v>
      </c>
      <c r="I3116" t="s">
        <v>106</v>
      </c>
      <c r="J3116" t="s">
        <v>106</v>
      </c>
      <c r="K3116" t="s">
        <v>137</v>
      </c>
      <c r="L3116" t="s">
        <v>74</v>
      </c>
      <c r="M3116" t="s">
        <v>105</v>
      </c>
      <c r="N3116" t="s">
        <v>100</v>
      </c>
      <c r="O3116" t="s">
        <v>106</v>
      </c>
      <c r="P3116" t="s">
        <v>76</v>
      </c>
      <c r="Q3116" t="s">
        <v>107</v>
      </c>
      <c r="R3116" t="s">
        <v>93</v>
      </c>
      <c r="S3116" t="s">
        <v>107</v>
      </c>
      <c r="T3116" t="s">
        <v>76</v>
      </c>
      <c r="U3116" t="s">
        <v>107</v>
      </c>
      <c r="V3116" t="s">
        <v>192</v>
      </c>
      <c r="W3116" t="s">
        <v>150</v>
      </c>
    </row>
    <row r="3117" spans="1:23" x14ac:dyDescent="0.35">
      <c r="A3117" t="s">
        <v>3</v>
      </c>
      <c r="B3117" t="s">
        <v>50</v>
      </c>
      <c r="C3117">
        <v>141</v>
      </c>
      <c r="D3117" t="s">
        <v>1305</v>
      </c>
      <c r="E3117" t="s">
        <v>105</v>
      </c>
      <c r="F3117" t="s">
        <v>130</v>
      </c>
      <c r="G3117" t="s">
        <v>76</v>
      </c>
      <c r="H3117" t="s">
        <v>173</v>
      </c>
      <c r="I3117" t="s">
        <v>76</v>
      </c>
      <c r="J3117" t="s">
        <v>79</v>
      </c>
      <c r="K3117" t="s">
        <v>366</v>
      </c>
      <c r="L3117" t="s">
        <v>77</v>
      </c>
      <c r="M3117" t="s">
        <v>76</v>
      </c>
      <c r="N3117" t="s">
        <v>179</v>
      </c>
      <c r="O3117" t="s">
        <v>76</v>
      </c>
      <c r="P3117" t="s">
        <v>76</v>
      </c>
      <c r="Q3117" t="s">
        <v>76</v>
      </c>
      <c r="R3117" t="s">
        <v>180</v>
      </c>
      <c r="S3117" t="s">
        <v>105</v>
      </c>
      <c r="T3117" t="s">
        <v>76</v>
      </c>
      <c r="U3117" t="s">
        <v>79</v>
      </c>
      <c r="V3117" t="s">
        <v>134</v>
      </c>
      <c r="W3117" t="s">
        <v>105</v>
      </c>
    </row>
    <row r="3118" spans="1:23" x14ac:dyDescent="0.35">
      <c r="A3118" t="s">
        <v>4</v>
      </c>
      <c r="B3118" t="s">
        <v>1303</v>
      </c>
      <c r="C3118">
        <v>26</v>
      </c>
      <c r="D3118" t="s">
        <v>542</v>
      </c>
      <c r="E3118" t="s">
        <v>76</v>
      </c>
      <c r="F3118" t="s">
        <v>76</v>
      </c>
      <c r="G3118" t="s">
        <v>156</v>
      </c>
      <c r="H3118" t="s">
        <v>217</v>
      </c>
      <c r="I3118" t="s">
        <v>156</v>
      </c>
      <c r="J3118" t="s">
        <v>76</v>
      </c>
      <c r="K3118" t="s">
        <v>152</v>
      </c>
      <c r="L3118" t="s">
        <v>156</v>
      </c>
      <c r="M3118" t="s">
        <v>76</v>
      </c>
      <c r="N3118" t="s">
        <v>76</v>
      </c>
      <c r="O3118" t="s">
        <v>76</v>
      </c>
      <c r="P3118" t="s">
        <v>76</v>
      </c>
      <c r="Q3118" t="s">
        <v>76</v>
      </c>
      <c r="R3118" t="s">
        <v>76</v>
      </c>
      <c r="S3118" t="s">
        <v>76</v>
      </c>
      <c r="T3118" t="s">
        <v>76</v>
      </c>
      <c r="U3118" t="s">
        <v>156</v>
      </c>
      <c r="V3118" t="s">
        <v>309</v>
      </c>
      <c r="W3118" t="s">
        <v>76</v>
      </c>
    </row>
    <row r="3119" spans="1:23" x14ac:dyDescent="0.35">
      <c r="A3119" t="s">
        <v>4</v>
      </c>
      <c r="B3119" t="s">
        <v>1304</v>
      </c>
      <c r="C3119">
        <v>2989</v>
      </c>
      <c r="D3119" t="s">
        <v>551</v>
      </c>
      <c r="E3119" t="s">
        <v>100</v>
      </c>
      <c r="F3119" t="s">
        <v>186</v>
      </c>
      <c r="G3119" t="s">
        <v>342</v>
      </c>
      <c r="H3119" t="s">
        <v>72</v>
      </c>
      <c r="I3119" t="s">
        <v>79</v>
      </c>
      <c r="J3119" t="s">
        <v>106</v>
      </c>
      <c r="K3119" t="s">
        <v>149</v>
      </c>
      <c r="L3119" t="s">
        <v>81</v>
      </c>
      <c r="M3119" t="s">
        <v>71</v>
      </c>
      <c r="N3119" t="s">
        <v>78</v>
      </c>
      <c r="O3119" t="s">
        <v>71</v>
      </c>
      <c r="P3119" t="s">
        <v>77</v>
      </c>
      <c r="Q3119" t="s">
        <v>103</v>
      </c>
      <c r="R3119" t="s">
        <v>137</v>
      </c>
      <c r="S3119" t="s">
        <v>71</v>
      </c>
      <c r="T3119" t="s">
        <v>77</v>
      </c>
      <c r="U3119" t="s">
        <v>186</v>
      </c>
      <c r="V3119" t="s">
        <v>238</v>
      </c>
      <c r="W3119" t="s">
        <v>79</v>
      </c>
    </row>
    <row r="3120" spans="1:23" x14ac:dyDescent="0.35">
      <c r="A3120" t="s">
        <v>4</v>
      </c>
      <c r="B3120" t="s">
        <v>50</v>
      </c>
      <c r="C3120">
        <v>260</v>
      </c>
      <c r="D3120" t="s">
        <v>967</v>
      </c>
      <c r="E3120" t="s">
        <v>107</v>
      </c>
      <c r="F3120" t="s">
        <v>68</v>
      </c>
      <c r="G3120" t="s">
        <v>157</v>
      </c>
      <c r="H3120" t="s">
        <v>138</v>
      </c>
      <c r="I3120" t="s">
        <v>68</v>
      </c>
      <c r="J3120" t="s">
        <v>76</v>
      </c>
      <c r="K3120" t="s">
        <v>68</v>
      </c>
      <c r="L3120" t="s">
        <v>94</v>
      </c>
      <c r="M3120" t="s">
        <v>76</v>
      </c>
      <c r="N3120" t="s">
        <v>231</v>
      </c>
      <c r="O3120" t="s">
        <v>76</v>
      </c>
      <c r="P3120" t="s">
        <v>76</v>
      </c>
      <c r="Q3120" t="s">
        <v>76</v>
      </c>
      <c r="R3120" t="s">
        <v>88</v>
      </c>
      <c r="S3120" t="s">
        <v>76</v>
      </c>
      <c r="T3120" t="s">
        <v>76</v>
      </c>
      <c r="U3120" t="s">
        <v>78</v>
      </c>
      <c r="V3120" t="s">
        <v>221</v>
      </c>
      <c r="W3120" t="s">
        <v>76</v>
      </c>
    </row>
    <row r="3121" spans="1:23" x14ac:dyDescent="0.35">
      <c r="A3121" t="s">
        <v>5</v>
      </c>
      <c r="B3121" t="s">
        <v>1303</v>
      </c>
      <c r="C3121">
        <v>22</v>
      </c>
      <c r="D3121" t="s">
        <v>1009</v>
      </c>
      <c r="E3121" t="s">
        <v>76</v>
      </c>
      <c r="F3121" t="s">
        <v>204</v>
      </c>
      <c r="G3121" t="s">
        <v>76</v>
      </c>
      <c r="H3121" t="s">
        <v>76</v>
      </c>
      <c r="I3121" t="s">
        <v>76</v>
      </c>
      <c r="J3121" t="s">
        <v>76</v>
      </c>
      <c r="K3121" t="s">
        <v>76</v>
      </c>
      <c r="L3121" t="s">
        <v>76</v>
      </c>
      <c r="M3121" t="s">
        <v>76</v>
      </c>
      <c r="N3121" t="s">
        <v>76</v>
      </c>
      <c r="O3121" t="s">
        <v>76</v>
      </c>
      <c r="P3121" t="s">
        <v>76</v>
      </c>
      <c r="Q3121" t="s">
        <v>76</v>
      </c>
      <c r="R3121" t="s">
        <v>76</v>
      </c>
      <c r="S3121" t="s">
        <v>76</v>
      </c>
      <c r="T3121" t="s">
        <v>76</v>
      </c>
      <c r="U3121" t="s">
        <v>76</v>
      </c>
      <c r="V3121" t="s">
        <v>116</v>
      </c>
      <c r="W3121" t="s">
        <v>76</v>
      </c>
    </row>
    <row r="3122" spans="1:23" x14ac:dyDescent="0.35">
      <c r="A3122" t="s">
        <v>5</v>
      </c>
      <c r="B3122" t="s">
        <v>1304</v>
      </c>
      <c r="C3122">
        <v>3204</v>
      </c>
      <c r="D3122" t="s">
        <v>889</v>
      </c>
      <c r="E3122" t="s">
        <v>108</v>
      </c>
      <c r="F3122" t="s">
        <v>198</v>
      </c>
      <c r="G3122" t="s">
        <v>93</v>
      </c>
      <c r="H3122" t="s">
        <v>280</v>
      </c>
      <c r="I3122" t="s">
        <v>107</v>
      </c>
      <c r="J3122" t="s">
        <v>76</v>
      </c>
      <c r="K3122" t="s">
        <v>94</v>
      </c>
      <c r="L3122" t="s">
        <v>77</v>
      </c>
      <c r="M3122" t="s">
        <v>73</v>
      </c>
      <c r="N3122" t="s">
        <v>107</v>
      </c>
      <c r="O3122" t="s">
        <v>77</v>
      </c>
      <c r="P3122" t="s">
        <v>76</v>
      </c>
      <c r="Q3122" t="s">
        <v>77</v>
      </c>
      <c r="R3122" t="s">
        <v>79</v>
      </c>
      <c r="S3122" t="s">
        <v>107</v>
      </c>
      <c r="T3122" t="s">
        <v>107</v>
      </c>
      <c r="U3122" t="s">
        <v>150</v>
      </c>
      <c r="V3122" t="s">
        <v>118</v>
      </c>
      <c r="W3122" t="s">
        <v>71</v>
      </c>
    </row>
    <row r="3123" spans="1:23" x14ac:dyDescent="0.35">
      <c r="A3123" t="s">
        <v>5</v>
      </c>
      <c r="B3123" t="s">
        <v>50</v>
      </c>
      <c r="C3123">
        <v>235</v>
      </c>
      <c r="D3123" t="s">
        <v>1306</v>
      </c>
      <c r="E3123" t="s">
        <v>138</v>
      </c>
      <c r="F3123" t="s">
        <v>75</v>
      </c>
      <c r="G3123" t="s">
        <v>151</v>
      </c>
      <c r="H3123" t="s">
        <v>75</v>
      </c>
      <c r="I3123" t="s">
        <v>76</v>
      </c>
      <c r="J3123" t="s">
        <v>76</v>
      </c>
      <c r="K3123" t="s">
        <v>84</v>
      </c>
      <c r="L3123" t="s">
        <v>76</v>
      </c>
      <c r="M3123" t="s">
        <v>76</v>
      </c>
      <c r="N3123" t="s">
        <v>76</v>
      </c>
      <c r="O3123" t="s">
        <v>76</v>
      </c>
      <c r="P3123" t="s">
        <v>76</v>
      </c>
      <c r="Q3123" t="s">
        <v>79</v>
      </c>
      <c r="R3123" t="s">
        <v>75</v>
      </c>
      <c r="S3123" t="s">
        <v>76</v>
      </c>
      <c r="T3123" t="s">
        <v>76</v>
      </c>
      <c r="U3123" t="s">
        <v>70</v>
      </c>
      <c r="V3123" t="s">
        <v>233</v>
      </c>
      <c r="W3123" t="s">
        <v>106</v>
      </c>
    </row>
    <row r="3124" spans="1:23" x14ac:dyDescent="0.35">
      <c r="A3124" t="s">
        <v>6</v>
      </c>
      <c r="B3124" t="s">
        <v>1303</v>
      </c>
      <c r="C3124">
        <v>20</v>
      </c>
      <c r="D3124" t="s">
        <v>809</v>
      </c>
      <c r="E3124" t="s">
        <v>145</v>
      </c>
      <c r="F3124" t="s">
        <v>124</v>
      </c>
      <c r="G3124" t="s">
        <v>76</v>
      </c>
      <c r="H3124" t="s">
        <v>94</v>
      </c>
      <c r="I3124" t="s">
        <v>76</v>
      </c>
      <c r="J3124" t="s">
        <v>76</v>
      </c>
      <c r="K3124" t="s">
        <v>76</v>
      </c>
      <c r="L3124" t="s">
        <v>76</v>
      </c>
      <c r="M3124" t="s">
        <v>76</v>
      </c>
      <c r="N3124" t="s">
        <v>145</v>
      </c>
      <c r="O3124" t="s">
        <v>76</v>
      </c>
      <c r="P3124" t="s">
        <v>76</v>
      </c>
      <c r="Q3124" t="s">
        <v>76</v>
      </c>
      <c r="R3124" t="s">
        <v>145</v>
      </c>
      <c r="S3124" t="s">
        <v>76</v>
      </c>
      <c r="T3124" t="s">
        <v>76</v>
      </c>
      <c r="U3124" t="s">
        <v>76</v>
      </c>
      <c r="V3124" t="s">
        <v>355</v>
      </c>
      <c r="W3124" t="s">
        <v>326</v>
      </c>
    </row>
    <row r="3125" spans="1:23" x14ac:dyDescent="0.35">
      <c r="A3125" t="s">
        <v>6</v>
      </c>
      <c r="B3125" t="s">
        <v>1304</v>
      </c>
      <c r="C3125">
        <v>1286</v>
      </c>
      <c r="D3125" t="s">
        <v>911</v>
      </c>
      <c r="E3125" t="s">
        <v>130</v>
      </c>
      <c r="F3125" t="s">
        <v>216</v>
      </c>
      <c r="G3125" t="s">
        <v>112</v>
      </c>
      <c r="H3125" t="s">
        <v>367</v>
      </c>
      <c r="I3125" t="s">
        <v>73</v>
      </c>
      <c r="J3125" t="s">
        <v>107</v>
      </c>
      <c r="K3125" t="s">
        <v>62</v>
      </c>
      <c r="L3125" t="s">
        <v>138</v>
      </c>
      <c r="M3125" t="s">
        <v>68</v>
      </c>
      <c r="N3125" t="s">
        <v>72</v>
      </c>
      <c r="O3125" t="s">
        <v>150</v>
      </c>
      <c r="P3125" t="s">
        <v>71</v>
      </c>
      <c r="Q3125" t="s">
        <v>198</v>
      </c>
      <c r="R3125" t="s">
        <v>112</v>
      </c>
      <c r="S3125" t="s">
        <v>93</v>
      </c>
      <c r="T3125" t="s">
        <v>79</v>
      </c>
      <c r="U3125" t="s">
        <v>130</v>
      </c>
      <c r="V3125" t="s">
        <v>378</v>
      </c>
      <c r="W3125" t="s">
        <v>88</v>
      </c>
    </row>
    <row r="3126" spans="1:23" x14ac:dyDescent="0.35">
      <c r="A3126" t="s">
        <v>6</v>
      </c>
      <c r="B3126" t="s">
        <v>50</v>
      </c>
      <c r="C3126">
        <v>118</v>
      </c>
      <c r="D3126" t="s">
        <v>888</v>
      </c>
      <c r="E3126" t="s">
        <v>138</v>
      </c>
      <c r="F3126" t="s">
        <v>55</v>
      </c>
      <c r="G3126" t="s">
        <v>146</v>
      </c>
      <c r="H3126" t="s">
        <v>211</v>
      </c>
      <c r="I3126" t="s">
        <v>76</v>
      </c>
      <c r="J3126" t="s">
        <v>76</v>
      </c>
      <c r="K3126" t="s">
        <v>76</v>
      </c>
      <c r="L3126" t="s">
        <v>76</v>
      </c>
      <c r="M3126" t="s">
        <v>76</v>
      </c>
      <c r="N3126" t="s">
        <v>81</v>
      </c>
      <c r="O3126" t="s">
        <v>72</v>
      </c>
      <c r="P3126" t="s">
        <v>81</v>
      </c>
      <c r="Q3126" t="s">
        <v>76</v>
      </c>
      <c r="R3126" t="s">
        <v>121</v>
      </c>
      <c r="S3126" t="s">
        <v>76</v>
      </c>
      <c r="T3126" t="s">
        <v>76</v>
      </c>
      <c r="U3126" t="s">
        <v>107</v>
      </c>
      <c r="V3126" t="s">
        <v>304</v>
      </c>
      <c r="W3126" t="s">
        <v>76</v>
      </c>
    </row>
    <row r="3127" spans="1:23" x14ac:dyDescent="0.35">
      <c r="A3127" t="s">
        <v>7</v>
      </c>
      <c r="B3127" t="s">
        <v>1303</v>
      </c>
      <c r="C3127">
        <v>24</v>
      </c>
      <c r="D3127" t="s">
        <v>1102</v>
      </c>
      <c r="E3127" t="s">
        <v>76</v>
      </c>
      <c r="F3127" t="s">
        <v>76</v>
      </c>
      <c r="G3127" t="s">
        <v>76</v>
      </c>
      <c r="H3127" t="s">
        <v>76</v>
      </c>
      <c r="I3127" t="s">
        <v>76</v>
      </c>
      <c r="J3127" t="s">
        <v>76</v>
      </c>
      <c r="K3127" t="s">
        <v>76</v>
      </c>
      <c r="L3127" t="s">
        <v>76</v>
      </c>
      <c r="M3127" t="s">
        <v>76</v>
      </c>
      <c r="N3127" t="s">
        <v>76</v>
      </c>
      <c r="O3127" t="s">
        <v>76</v>
      </c>
      <c r="P3127" t="s">
        <v>76</v>
      </c>
      <c r="Q3127" t="s">
        <v>76</v>
      </c>
      <c r="R3127" t="s">
        <v>76</v>
      </c>
      <c r="S3127" t="s">
        <v>76</v>
      </c>
      <c r="T3127" t="s">
        <v>76</v>
      </c>
      <c r="U3127" t="s">
        <v>76</v>
      </c>
      <c r="V3127" t="s">
        <v>210</v>
      </c>
      <c r="W3127" t="s">
        <v>76</v>
      </c>
    </row>
    <row r="3128" spans="1:23" x14ac:dyDescent="0.35">
      <c r="A3128" t="s">
        <v>7</v>
      </c>
      <c r="B3128" t="s">
        <v>1304</v>
      </c>
      <c r="C3128">
        <v>2874</v>
      </c>
      <c r="D3128" t="s">
        <v>685</v>
      </c>
      <c r="E3128" t="s">
        <v>216</v>
      </c>
      <c r="F3128" t="s">
        <v>180</v>
      </c>
      <c r="G3128" t="s">
        <v>105</v>
      </c>
      <c r="H3128" t="s">
        <v>165</v>
      </c>
      <c r="I3128" t="s">
        <v>74</v>
      </c>
      <c r="J3128" t="s">
        <v>73</v>
      </c>
      <c r="K3128" t="s">
        <v>57</v>
      </c>
      <c r="L3128" t="s">
        <v>86</v>
      </c>
      <c r="M3128" t="s">
        <v>68</v>
      </c>
      <c r="N3128" t="s">
        <v>71</v>
      </c>
      <c r="O3128" t="s">
        <v>80</v>
      </c>
      <c r="P3128" t="s">
        <v>79</v>
      </c>
      <c r="Q3128" t="s">
        <v>133</v>
      </c>
      <c r="R3128" t="s">
        <v>55</v>
      </c>
      <c r="S3128" t="s">
        <v>79</v>
      </c>
      <c r="T3128" t="s">
        <v>71</v>
      </c>
      <c r="U3128" t="s">
        <v>73</v>
      </c>
      <c r="V3128" t="s">
        <v>229</v>
      </c>
      <c r="W3128" t="s">
        <v>106</v>
      </c>
    </row>
    <row r="3129" spans="1:23" x14ac:dyDescent="0.35">
      <c r="A3129" t="s">
        <v>7</v>
      </c>
      <c r="B3129" t="s">
        <v>50</v>
      </c>
      <c r="C3129">
        <v>348</v>
      </c>
      <c r="D3129" t="s">
        <v>708</v>
      </c>
      <c r="E3129" t="s">
        <v>314</v>
      </c>
      <c r="F3129" t="s">
        <v>138</v>
      </c>
      <c r="G3129" t="s">
        <v>94</v>
      </c>
      <c r="H3129" t="s">
        <v>205</v>
      </c>
      <c r="I3129" t="s">
        <v>175</v>
      </c>
      <c r="J3129" t="s">
        <v>93</v>
      </c>
      <c r="K3129" t="s">
        <v>217</v>
      </c>
      <c r="L3129" t="s">
        <v>119</v>
      </c>
      <c r="M3129" t="s">
        <v>150</v>
      </c>
      <c r="N3129" t="s">
        <v>138</v>
      </c>
      <c r="O3129" t="s">
        <v>105</v>
      </c>
      <c r="P3129" t="s">
        <v>138</v>
      </c>
      <c r="Q3129" t="s">
        <v>146</v>
      </c>
      <c r="R3129" t="s">
        <v>149</v>
      </c>
      <c r="S3129" t="s">
        <v>133</v>
      </c>
      <c r="T3129" t="s">
        <v>78</v>
      </c>
      <c r="U3129" t="s">
        <v>107</v>
      </c>
      <c r="V3129" t="s">
        <v>113</v>
      </c>
      <c r="W3129" t="s">
        <v>76</v>
      </c>
    </row>
    <row r="3130" spans="1:23" x14ac:dyDescent="0.35">
      <c r="A3130" t="s">
        <v>241</v>
      </c>
      <c r="B3130" t="s">
        <v>1303</v>
      </c>
      <c r="C3130">
        <v>100</v>
      </c>
      <c r="D3130" t="s">
        <v>628</v>
      </c>
      <c r="E3130" t="s">
        <v>186</v>
      </c>
      <c r="F3130" t="s">
        <v>133</v>
      </c>
      <c r="G3130" t="s">
        <v>97</v>
      </c>
      <c r="H3130" t="s">
        <v>65</v>
      </c>
      <c r="I3130" t="s">
        <v>97</v>
      </c>
      <c r="J3130" t="s">
        <v>76</v>
      </c>
      <c r="K3130" t="s">
        <v>89</v>
      </c>
      <c r="L3130" t="s">
        <v>97</v>
      </c>
      <c r="M3130" t="s">
        <v>71</v>
      </c>
      <c r="N3130" t="s">
        <v>186</v>
      </c>
      <c r="O3130" t="s">
        <v>76</v>
      </c>
      <c r="P3130" t="s">
        <v>76</v>
      </c>
      <c r="Q3130" t="s">
        <v>71</v>
      </c>
      <c r="R3130" t="s">
        <v>198</v>
      </c>
      <c r="S3130" t="s">
        <v>76</v>
      </c>
      <c r="T3130" t="s">
        <v>76</v>
      </c>
      <c r="U3130" t="s">
        <v>244</v>
      </c>
      <c r="V3130" t="s">
        <v>307</v>
      </c>
      <c r="W3130" t="s">
        <v>55</v>
      </c>
    </row>
    <row r="3131" spans="1:23" x14ac:dyDescent="0.35">
      <c r="A3131" t="s">
        <v>241</v>
      </c>
      <c r="B3131" t="s">
        <v>1304</v>
      </c>
      <c r="C3131">
        <v>12232</v>
      </c>
      <c r="D3131" t="s">
        <v>720</v>
      </c>
      <c r="E3131" t="s">
        <v>86</v>
      </c>
      <c r="F3131" t="s">
        <v>86</v>
      </c>
      <c r="G3131" t="s">
        <v>88</v>
      </c>
      <c r="H3131" t="s">
        <v>249</v>
      </c>
      <c r="I3131" t="s">
        <v>75</v>
      </c>
      <c r="J3131" t="s">
        <v>73</v>
      </c>
      <c r="K3131" t="s">
        <v>173</v>
      </c>
      <c r="L3131" t="s">
        <v>100</v>
      </c>
      <c r="M3131" t="s">
        <v>68</v>
      </c>
      <c r="N3131" t="s">
        <v>75</v>
      </c>
      <c r="O3131" t="s">
        <v>75</v>
      </c>
      <c r="P3131" t="s">
        <v>106</v>
      </c>
      <c r="Q3131" t="s">
        <v>55</v>
      </c>
      <c r="R3131" t="s">
        <v>104</v>
      </c>
      <c r="S3131" t="s">
        <v>68</v>
      </c>
      <c r="T3131" t="s">
        <v>77</v>
      </c>
      <c r="U3131" t="s">
        <v>75</v>
      </c>
      <c r="V3131" t="s">
        <v>242</v>
      </c>
      <c r="W3131" t="s">
        <v>75</v>
      </c>
    </row>
    <row r="3132" spans="1:23" x14ac:dyDescent="0.35">
      <c r="A3132" t="s">
        <v>241</v>
      </c>
      <c r="B3132" t="s">
        <v>50</v>
      </c>
      <c r="C3132">
        <v>1102</v>
      </c>
      <c r="D3132" t="s">
        <v>816</v>
      </c>
      <c r="E3132" t="s">
        <v>130</v>
      </c>
      <c r="F3132" t="s">
        <v>81</v>
      </c>
      <c r="G3132" t="s">
        <v>62</v>
      </c>
      <c r="H3132" t="s">
        <v>264</v>
      </c>
      <c r="I3132" t="s">
        <v>63</v>
      </c>
      <c r="J3132" t="s">
        <v>150</v>
      </c>
      <c r="K3132" t="s">
        <v>88</v>
      </c>
      <c r="L3132" t="s">
        <v>93</v>
      </c>
      <c r="M3132" t="s">
        <v>106</v>
      </c>
      <c r="N3132" t="s">
        <v>70</v>
      </c>
      <c r="O3132" t="s">
        <v>68</v>
      </c>
      <c r="P3132" t="s">
        <v>68</v>
      </c>
      <c r="Q3132" t="s">
        <v>122</v>
      </c>
      <c r="R3132" t="s">
        <v>70</v>
      </c>
      <c r="S3132" t="s">
        <v>78</v>
      </c>
      <c r="T3132" t="s">
        <v>77</v>
      </c>
      <c r="U3132" t="s">
        <v>75</v>
      </c>
      <c r="V3132" t="s">
        <v>290</v>
      </c>
      <c r="W3132" t="s">
        <v>73</v>
      </c>
    </row>
    <row r="3134" spans="1:23" x14ac:dyDescent="0.35">
      <c r="A3134" t="s">
        <v>1307</v>
      </c>
    </row>
    <row r="3135" spans="1:23" x14ac:dyDescent="0.35">
      <c r="A3135" t="s">
        <v>14</v>
      </c>
      <c r="B3135" t="s">
        <v>15</v>
      </c>
      <c r="C3135" t="s">
        <v>2</v>
      </c>
      <c r="D3135" t="s">
        <v>51</v>
      </c>
      <c r="E3135" t="s">
        <v>1287</v>
      </c>
      <c r="F3135" t="s">
        <v>1288</v>
      </c>
      <c r="G3135" t="s">
        <v>1289</v>
      </c>
      <c r="H3135" t="s">
        <v>1290</v>
      </c>
      <c r="I3135" t="s">
        <v>1291</v>
      </c>
      <c r="J3135" t="s">
        <v>1292</v>
      </c>
      <c r="K3135" t="s">
        <v>1293</v>
      </c>
      <c r="L3135" t="s">
        <v>1294</v>
      </c>
      <c r="M3135" t="s">
        <v>1295</v>
      </c>
      <c r="N3135" t="s">
        <v>1296</v>
      </c>
      <c r="O3135" t="s">
        <v>1297</v>
      </c>
      <c r="P3135" t="s">
        <v>1298</v>
      </c>
      <c r="Q3135" t="s">
        <v>1299</v>
      </c>
      <c r="R3135" t="s">
        <v>1300</v>
      </c>
      <c r="S3135" t="s">
        <v>1301</v>
      </c>
      <c r="T3135" t="s">
        <v>1302</v>
      </c>
      <c r="U3135" t="s">
        <v>609</v>
      </c>
      <c r="V3135" t="s">
        <v>49</v>
      </c>
      <c r="W3135" t="s">
        <v>50</v>
      </c>
    </row>
    <row r="3136" spans="1:23" x14ac:dyDescent="0.35">
      <c r="A3136" t="s">
        <v>3</v>
      </c>
      <c r="B3136" t="s">
        <v>52</v>
      </c>
      <c r="C3136">
        <v>445</v>
      </c>
      <c r="D3136" t="s">
        <v>1170</v>
      </c>
      <c r="E3136" t="s">
        <v>150</v>
      </c>
      <c r="F3136" t="s">
        <v>106</v>
      </c>
      <c r="G3136" t="s">
        <v>79</v>
      </c>
      <c r="H3136" t="s">
        <v>88</v>
      </c>
      <c r="I3136" t="s">
        <v>106</v>
      </c>
      <c r="J3136" t="s">
        <v>73</v>
      </c>
      <c r="K3136" t="s">
        <v>151</v>
      </c>
      <c r="L3136" t="s">
        <v>80</v>
      </c>
      <c r="M3136" t="s">
        <v>68</v>
      </c>
      <c r="N3136" t="s">
        <v>81</v>
      </c>
      <c r="O3136" t="s">
        <v>106</v>
      </c>
      <c r="P3136" t="s">
        <v>107</v>
      </c>
      <c r="Q3136" t="s">
        <v>107</v>
      </c>
      <c r="R3136" t="s">
        <v>107</v>
      </c>
      <c r="S3136" t="s">
        <v>76</v>
      </c>
      <c r="T3136" t="s">
        <v>76</v>
      </c>
      <c r="U3136" t="s">
        <v>76</v>
      </c>
      <c r="V3136" t="s">
        <v>257</v>
      </c>
      <c r="W3136" t="s">
        <v>63</v>
      </c>
    </row>
    <row r="3137" spans="1:23" x14ac:dyDescent="0.35">
      <c r="A3137" t="s">
        <v>3</v>
      </c>
      <c r="B3137" t="s">
        <v>83</v>
      </c>
      <c r="C3137">
        <v>1442</v>
      </c>
      <c r="D3137" t="s">
        <v>784</v>
      </c>
      <c r="E3137" t="s">
        <v>63</v>
      </c>
      <c r="F3137" t="s">
        <v>71</v>
      </c>
      <c r="G3137" t="s">
        <v>75</v>
      </c>
      <c r="H3137" t="s">
        <v>133</v>
      </c>
      <c r="I3137" t="s">
        <v>77</v>
      </c>
      <c r="J3137" t="s">
        <v>106</v>
      </c>
      <c r="K3137" t="s">
        <v>109</v>
      </c>
      <c r="L3137" t="s">
        <v>122</v>
      </c>
      <c r="M3137" t="s">
        <v>81</v>
      </c>
      <c r="N3137" t="s">
        <v>55</v>
      </c>
      <c r="O3137" t="s">
        <v>106</v>
      </c>
      <c r="P3137" t="s">
        <v>76</v>
      </c>
      <c r="Q3137" t="s">
        <v>107</v>
      </c>
      <c r="R3137" t="s">
        <v>133</v>
      </c>
      <c r="S3137" t="s">
        <v>73</v>
      </c>
      <c r="T3137" t="s">
        <v>76</v>
      </c>
      <c r="U3137" t="s">
        <v>73</v>
      </c>
      <c r="V3137" t="s">
        <v>95</v>
      </c>
      <c r="W3137" t="s">
        <v>79</v>
      </c>
    </row>
    <row r="3138" spans="1:23" x14ac:dyDescent="0.35">
      <c r="A3138" t="s">
        <v>3</v>
      </c>
      <c r="B3138" t="s">
        <v>50</v>
      </c>
      <c r="C3138">
        <v>141</v>
      </c>
      <c r="D3138" t="s">
        <v>1305</v>
      </c>
      <c r="E3138" t="s">
        <v>105</v>
      </c>
      <c r="F3138" t="s">
        <v>130</v>
      </c>
      <c r="G3138" t="s">
        <v>76</v>
      </c>
      <c r="H3138" t="s">
        <v>173</v>
      </c>
      <c r="I3138" t="s">
        <v>76</v>
      </c>
      <c r="J3138" t="s">
        <v>79</v>
      </c>
      <c r="K3138" t="s">
        <v>366</v>
      </c>
      <c r="L3138" t="s">
        <v>77</v>
      </c>
      <c r="M3138" t="s">
        <v>76</v>
      </c>
      <c r="N3138" t="s">
        <v>179</v>
      </c>
      <c r="O3138" t="s">
        <v>76</v>
      </c>
      <c r="P3138" t="s">
        <v>76</v>
      </c>
      <c r="Q3138" t="s">
        <v>76</v>
      </c>
      <c r="R3138" t="s">
        <v>180</v>
      </c>
      <c r="S3138" t="s">
        <v>105</v>
      </c>
      <c r="T3138" t="s">
        <v>76</v>
      </c>
      <c r="U3138" t="s">
        <v>79</v>
      </c>
      <c r="V3138" t="s">
        <v>134</v>
      </c>
      <c r="W3138" t="s">
        <v>105</v>
      </c>
    </row>
    <row r="3139" spans="1:23" x14ac:dyDescent="0.35">
      <c r="A3139" t="s">
        <v>4</v>
      </c>
      <c r="B3139" t="s">
        <v>52</v>
      </c>
      <c r="C3139">
        <v>841</v>
      </c>
      <c r="D3139" t="s">
        <v>612</v>
      </c>
      <c r="E3139" t="s">
        <v>108</v>
      </c>
      <c r="F3139" t="s">
        <v>55</v>
      </c>
      <c r="G3139" t="s">
        <v>95</v>
      </c>
      <c r="H3139" t="s">
        <v>93</v>
      </c>
      <c r="I3139" t="s">
        <v>105</v>
      </c>
      <c r="J3139" t="s">
        <v>68</v>
      </c>
      <c r="K3139" t="s">
        <v>137</v>
      </c>
      <c r="L3139" t="s">
        <v>94</v>
      </c>
      <c r="M3139" t="s">
        <v>71</v>
      </c>
      <c r="N3139" t="s">
        <v>68</v>
      </c>
      <c r="O3139" t="s">
        <v>75</v>
      </c>
      <c r="P3139" t="s">
        <v>71</v>
      </c>
      <c r="Q3139" t="s">
        <v>78</v>
      </c>
      <c r="R3139" t="s">
        <v>108</v>
      </c>
      <c r="S3139" t="s">
        <v>150</v>
      </c>
      <c r="T3139" t="s">
        <v>68</v>
      </c>
      <c r="U3139" t="s">
        <v>86</v>
      </c>
      <c r="V3139" t="s">
        <v>447</v>
      </c>
      <c r="W3139" t="s">
        <v>94</v>
      </c>
    </row>
    <row r="3140" spans="1:23" x14ac:dyDescent="0.35">
      <c r="A3140" t="s">
        <v>4</v>
      </c>
      <c r="B3140" t="s">
        <v>83</v>
      </c>
      <c r="C3140">
        <v>2174</v>
      </c>
      <c r="D3140" t="s">
        <v>1008</v>
      </c>
      <c r="E3140" t="s">
        <v>105</v>
      </c>
      <c r="F3140" t="s">
        <v>100</v>
      </c>
      <c r="G3140" t="s">
        <v>286</v>
      </c>
      <c r="H3140" t="s">
        <v>138</v>
      </c>
      <c r="I3140" t="s">
        <v>77</v>
      </c>
      <c r="J3140" t="s">
        <v>73</v>
      </c>
      <c r="K3140" t="s">
        <v>104</v>
      </c>
      <c r="L3140" t="s">
        <v>100</v>
      </c>
      <c r="M3140" t="s">
        <v>68</v>
      </c>
      <c r="N3140" t="s">
        <v>81</v>
      </c>
      <c r="O3140" t="s">
        <v>68</v>
      </c>
      <c r="P3140" t="s">
        <v>73</v>
      </c>
      <c r="Q3140" t="s">
        <v>163</v>
      </c>
      <c r="R3140" t="s">
        <v>121</v>
      </c>
      <c r="S3140" t="s">
        <v>71</v>
      </c>
      <c r="T3140" t="s">
        <v>73</v>
      </c>
      <c r="U3140" t="s">
        <v>72</v>
      </c>
      <c r="V3140" t="s">
        <v>352</v>
      </c>
      <c r="W3140" t="s">
        <v>73</v>
      </c>
    </row>
    <row r="3141" spans="1:23" x14ac:dyDescent="0.35">
      <c r="A3141" t="s">
        <v>4</v>
      </c>
      <c r="B3141" t="s">
        <v>50</v>
      </c>
      <c r="C3141">
        <v>260</v>
      </c>
      <c r="D3141" t="s">
        <v>967</v>
      </c>
      <c r="E3141" t="s">
        <v>107</v>
      </c>
      <c r="F3141" t="s">
        <v>68</v>
      </c>
      <c r="G3141" t="s">
        <v>157</v>
      </c>
      <c r="H3141" t="s">
        <v>138</v>
      </c>
      <c r="I3141" t="s">
        <v>68</v>
      </c>
      <c r="J3141" t="s">
        <v>76</v>
      </c>
      <c r="K3141" t="s">
        <v>68</v>
      </c>
      <c r="L3141" t="s">
        <v>94</v>
      </c>
      <c r="M3141" t="s">
        <v>76</v>
      </c>
      <c r="N3141" t="s">
        <v>231</v>
      </c>
      <c r="O3141" t="s">
        <v>76</v>
      </c>
      <c r="P3141" t="s">
        <v>76</v>
      </c>
      <c r="Q3141" t="s">
        <v>76</v>
      </c>
      <c r="R3141" t="s">
        <v>88</v>
      </c>
      <c r="S3141" t="s">
        <v>76</v>
      </c>
      <c r="T3141" t="s">
        <v>76</v>
      </c>
      <c r="U3141" t="s">
        <v>78</v>
      </c>
      <c r="V3141" t="s">
        <v>221</v>
      </c>
      <c r="W3141" t="s">
        <v>76</v>
      </c>
    </row>
    <row r="3142" spans="1:23" x14ac:dyDescent="0.35">
      <c r="A3142" t="s">
        <v>5</v>
      </c>
      <c r="B3142" t="s">
        <v>52</v>
      </c>
      <c r="C3142">
        <v>963</v>
      </c>
      <c r="D3142" t="s">
        <v>889</v>
      </c>
      <c r="E3142" t="s">
        <v>151</v>
      </c>
      <c r="F3142" t="s">
        <v>79</v>
      </c>
      <c r="G3142" t="s">
        <v>72</v>
      </c>
      <c r="H3142" t="s">
        <v>62</v>
      </c>
      <c r="I3142" t="s">
        <v>73</v>
      </c>
      <c r="J3142" t="s">
        <v>76</v>
      </c>
      <c r="K3142" t="s">
        <v>186</v>
      </c>
      <c r="L3142" t="s">
        <v>68</v>
      </c>
      <c r="M3142" t="s">
        <v>106</v>
      </c>
      <c r="N3142" t="s">
        <v>73</v>
      </c>
      <c r="O3142" t="s">
        <v>73</v>
      </c>
      <c r="P3142" t="s">
        <v>76</v>
      </c>
      <c r="Q3142" t="s">
        <v>63</v>
      </c>
      <c r="R3142" t="s">
        <v>68</v>
      </c>
      <c r="S3142" t="s">
        <v>107</v>
      </c>
      <c r="T3142" t="s">
        <v>73</v>
      </c>
      <c r="U3142" t="s">
        <v>72</v>
      </c>
      <c r="V3142" t="s">
        <v>139</v>
      </c>
      <c r="W3142" t="s">
        <v>68</v>
      </c>
    </row>
    <row r="3143" spans="1:23" x14ac:dyDescent="0.35">
      <c r="A3143" t="s">
        <v>5</v>
      </c>
      <c r="B3143" t="s">
        <v>83</v>
      </c>
      <c r="C3143">
        <v>2263</v>
      </c>
      <c r="D3143" t="s">
        <v>889</v>
      </c>
      <c r="E3143" t="s">
        <v>86</v>
      </c>
      <c r="F3143" t="s">
        <v>86</v>
      </c>
      <c r="G3143" t="s">
        <v>74</v>
      </c>
      <c r="H3143" t="s">
        <v>309</v>
      </c>
      <c r="I3143" t="s">
        <v>107</v>
      </c>
      <c r="J3143" t="s">
        <v>76</v>
      </c>
      <c r="K3143" t="s">
        <v>71</v>
      </c>
      <c r="L3143" t="s">
        <v>106</v>
      </c>
      <c r="M3143" t="s">
        <v>107</v>
      </c>
      <c r="N3143" t="s">
        <v>107</v>
      </c>
      <c r="O3143" t="s">
        <v>77</v>
      </c>
      <c r="P3143" t="s">
        <v>76</v>
      </c>
      <c r="Q3143" t="s">
        <v>107</v>
      </c>
      <c r="R3143" t="s">
        <v>79</v>
      </c>
      <c r="S3143" t="s">
        <v>107</v>
      </c>
      <c r="T3143" t="s">
        <v>107</v>
      </c>
      <c r="U3143" t="s">
        <v>68</v>
      </c>
      <c r="V3143" t="s">
        <v>233</v>
      </c>
      <c r="W3143" t="s">
        <v>71</v>
      </c>
    </row>
    <row r="3144" spans="1:23" x14ac:dyDescent="0.35">
      <c r="A3144" t="s">
        <v>5</v>
      </c>
      <c r="B3144" t="s">
        <v>50</v>
      </c>
      <c r="C3144">
        <v>235</v>
      </c>
      <c r="D3144" t="s">
        <v>1306</v>
      </c>
      <c r="E3144" t="s">
        <v>138</v>
      </c>
      <c r="F3144" t="s">
        <v>75</v>
      </c>
      <c r="G3144" t="s">
        <v>151</v>
      </c>
      <c r="H3144" t="s">
        <v>75</v>
      </c>
      <c r="I3144" t="s">
        <v>76</v>
      </c>
      <c r="J3144" t="s">
        <v>76</v>
      </c>
      <c r="K3144" t="s">
        <v>84</v>
      </c>
      <c r="L3144" t="s">
        <v>76</v>
      </c>
      <c r="M3144" t="s">
        <v>76</v>
      </c>
      <c r="N3144" t="s">
        <v>76</v>
      </c>
      <c r="O3144" t="s">
        <v>76</v>
      </c>
      <c r="P3144" t="s">
        <v>76</v>
      </c>
      <c r="Q3144" t="s">
        <v>79</v>
      </c>
      <c r="R3144" t="s">
        <v>75</v>
      </c>
      <c r="S3144" t="s">
        <v>76</v>
      </c>
      <c r="T3144" t="s">
        <v>76</v>
      </c>
      <c r="U3144" t="s">
        <v>70</v>
      </c>
      <c r="V3144" t="s">
        <v>233</v>
      </c>
      <c r="W3144" t="s">
        <v>106</v>
      </c>
    </row>
    <row r="3145" spans="1:23" x14ac:dyDescent="0.35">
      <c r="A3145" t="s">
        <v>6</v>
      </c>
      <c r="B3145" t="s">
        <v>52</v>
      </c>
      <c r="C3145">
        <v>376</v>
      </c>
      <c r="D3145" t="s">
        <v>678</v>
      </c>
      <c r="E3145" t="s">
        <v>65</v>
      </c>
      <c r="F3145" t="s">
        <v>198</v>
      </c>
      <c r="G3145" t="s">
        <v>188</v>
      </c>
      <c r="H3145" t="s">
        <v>180</v>
      </c>
      <c r="I3145" t="s">
        <v>73</v>
      </c>
      <c r="J3145" t="s">
        <v>79</v>
      </c>
      <c r="K3145" t="s">
        <v>88</v>
      </c>
      <c r="L3145" t="s">
        <v>94</v>
      </c>
      <c r="M3145" t="s">
        <v>79</v>
      </c>
      <c r="N3145" t="s">
        <v>81</v>
      </c>
      <c r="O3145" t="s">
        <v>75</v>
      </c>
      <c r="P3145" t="s">
        <v>76</v>
      </c>
      <c r="Q3145" t="s">
        <v>186</v>
      </c>
      <c r="R3145" t="s">
        <v>57</v>
      </c>
      <c r="S3145" t="s">
        <v>79</v>
      </c>
      <c r="T3145" t="s">
        <v>78</v>
      </c>
      <c r="U3145" t="s">
        <v>65</v>
      </c>
      <c r="V3145" t="s">
        <v>230</v>
      </c>
      <c r="W3145" t="s">
        <v>108</v>
      </c>
    </row>
    <row r="3146" spans="1:23" x14ac:dyDescent="0.35">
      <c r="A3146" t="s">
        <v>6</v>
      </c>
      <c r="B3146" t="s">
        <v>83</v>
      </c>
      <c r="C3146">
        <v>930</v>
      </c>
      <c r="D3146" t="s">
        <v>736</v>
      </c>
      <c r="E3146" t="s">
        <v>122</v>
      </c>
      <c r="F3146" t="s">
        <v>211</v>
      </c>
      <c r="G3146" t="s">
        <v>239</v>
      </c>
      <c r="H3146" t="s">
        <v>372</v>
      </c>
      <c r="I3146" t="s">
        <v>107</v>
      </c>
      <c r="J3146" t="s">
        <v>76</v>
      </c>
      <c r="K3146" t="s">
        <v>173</v>
      </c>
      <c r="L3146" t="s">
        <v>81</v>
      </c>
      <c r="M3146" t="s">
        <v>68</v>
      </c>
      <c r="N3146" t="s">
        <v>80</v>
      </c>
      <c r="O3146" t="s">
        <v>150</v>
      </c>
      <c r="P3146" t="s">
        <v>94</v>
      </c>
      <c r="Q3146" t="s">
        <v>133</v>
      </c>
      <c r="R3146" t="s">
        <v>164</v>
      </c>
      <c r="S3146" t="s">
        <v>130</v>
      </c>
      <c r="T3146" t="s">
        <v>73</v>
      </c>
      <c r="U3146" t="s">
        <v>74</v>
      </c>
      <c r="V3146" t="s">
        <v>238</v>
      </c>
      <c r="W3146" t="s">
        <v>180</v>
      </c>
    </row>
    <row r="3147" spans="1:23" x14ac:dyDescent="0.35">
      <c r="A3147" t="s">
        <v>6</v>
      </c>
      <c r="B3147" t="s">
        <v>50</v>
      </c>
      <c r="C3147">
        <v>118</v>
      </c>
      <c r="D3147" t="s">
        <v>888</v>
      </c>
      <c r="E3147" t="s">
        <v>138</v>
      </c>
      <c r="F3147" t="s">
        <v>55</v>
      </c>
      <c r="G3147" t="s">
        <v>146</v>
      </c>
      <c r="H3147" t="s">
        <v>211</v>
      </c>
      <c r="I3147" t="s">
        <v>76</v>
      </c>
      <c r="J3147" t="s">
        <v>76</v>
      </c>
      <c r="K3147" t="s">
        <v>76</v>
      </c>
      <c r="L3147" t="s">
        <v>76</v>
      </c>
      <c r="M3147" t="s">
        <v>76</v>
      </c>
      <c r="N3147" t="s">
        <v>81</v>
      </c>
      <c r="O3147" t="s">
        <v>72</v>
      </c>
      <c r="P3147" t="s">
        <v>81</v>
      </c>
      <c r="Q3147" t="s">
        <v>76</v>
      </c>
      <c r="R3147" t="s">
        <v>121</v>
      </c>
      <c r="S3147" t="s">
        <v>76</v>
      </c>
      <c r="T3147" t="s">
        <v>76</v>
      </c>
      <c r="U3147" t="s">
        <v>107</v>
      </c>
      <c r="V3147" t="s">
        <v>304</v>
      </c>
      <c r="W3147" t="s">
        <v>76</v>
      </c>
    </row>
    <row r="3148" spans="1:23" x14ac:dyDescent="0.35">
      <c r="A3148" t="s">
        <v>7</v>
      </c>
      <c r="B3148" t="s">
        <v>52</v>
      </c>
      <c r="C3148">
        <v>792</v>
      </c>
      <c r="D3148" t="s">
        <v>553</v>
      </c>
      <c r="E3148" t="s">
        <v>314</v>
      </c>
      <c r="F3148" t="s">
        <v>97</v>
      </c>
      <c r="G3148" t="s">
        <v>63</v>
      </c>
      <c r="H3148" t="s">
        <v>250</v>
      </c>
      <c r="I3148" t="s">
        <v>73</v>
      </c>
      <c r="J3148" t="s">
        <v>107</v>
      </c>
      <c r="K3148" t="s">
        <v>138</v>
      </c>
      <c r="L3148" t="s">
        <v>75</v>
      </c>
      <c r="M3148" t="s">
        <v>73</v>
      </c>
      <c r="N3148" t="s">
        <v>105</v>
      </c>
      <c r="O3148" t="s">
        <v>63</v>
      </c>
      <c r="P3148" t="s">
        <v>73</v>
      </c>
      <c r="Q3148" t="s">
        <v>105</v>
      </c>
      <c r="R3148" t="s">
        <v>63</v>
      </c>
      <c r="S3148" t="s">
        <v>76</v>
      </c>
      <c r="T3148" t="s">
        <v>106</v>
      </c>
      <c r="U3148" t="s">
        <v>73</v>
      </c>
      <c r="V3148" t="s">
        <v>220</v>
      </c>
      <c r="W3148" t="s">
        <v>73</v>
      </c>
    </row>
    <row r="3149" spans="1:23" x14ac:dyDescent="0.35">
      <c r="A3149" t="s">
        <v>7</v>
      </c>
      <c r="B3149" t="s">
        <v>83</v>
      </c>
      <c r="C3149">
        <v>2106</v>
      </c>
      <c r="D3149" t="s">
        <v>542</v>
      </c>
      <c r="E3149" t="s">
        <v>88</v>
      </c>
      <c r="F3149" t="s">
        <v>137</v>
      </c>
      <c r="G3149" t="s">
        <v>94</v>
      </c>
      <c r="H3149" t="s">
        <v>205</v>
      </c>
      <c r="I3149" t="s">
        <v>104</v>
      </c>
      <c r="J3149" t="s">
        <v>73</v>
      </c>
      <c r="K3149" t="s">
        <v>84</v>
      </c>
      <c r="L3149" t="s">
        <v>65</v>
      </c>
      <c r="M3149" t="s">
        <v>150</v>
      </c>
      <c r="N3149" t="s">
        <v>79</v>
      </c>
      <c r="O3149" t="s">
        <v>80</v>
      </c>
      <c r="P3149" t="s">
        <v>68</v>
      </c>
      <c r="Q3149" t="s">
        <v>103</v>
      </c>
      <c r="R3149" t="s">
        <v>93</v>
      </c>
      <c r="S3149" t="s">
        <v>71</v>
      </c>
      <c r="T3149" t="s">
        <v>75</v>
      </c>
      <c r="U3149" t="s">
        <v>73</v>
      </c>
      <c r="V3149" t="s">
        <v>352</v>
      </c>
      <c r="W3149" t="s">
        <v>106</v>
      </c>
    </row>
    <row r="3150" spans="1:23" x14ac:dyDescent="0.35">
      <c r="A3150" t="s">
        <v>7</v>
      </c>
      <c r="B3150" t="s">
        <v>50</v>
      </c>
      <c r="C3150">
        <v>348</v>
      </c>
      <c r="D3150" t="s">
        <v>708</v>
      </c>
      <c r="E3150" t="s">
        <v>314</v>
      </c>
      <c r="F3150" t="s">
        <v>138</v>
      </c>
      <c r="G3150" t="s">
        <v>94</v>
      </c>
      <c r="H3150" t="s">
        <v>205</v>
      </c>
      <c r="I3150" t="s">
        <v>175</v>
      </c>
      <c r="J3150" t="s">
        <v>93</v>
      </c>
      <c r="K3150" t="s">
        <v>217</v>
      </c>
      <c r="L3150" t="s">
        <v>119</v>
      </c>
      <c r="M3150" t="s">
        <v>150</v>
      </c>
      <c r="N3150" t="s">
        <v>138</v>
      </c>
      <c r="O3150" t="s">
        <v>105</v>
      </c>
      <c r="P3150" t="s">
        <v>138</v>
      </c>
      <c r="Q3150" t="s">
        <v>146</v>
      </c>
      <c r="R3150" t="s">
        <v>149</v>
      </c>
      <c r="S3150" t="s">
        <v>133</v>
      </c>
      <c r="T3150" t="s">
        <v>78</v>
      </c>
      <c r="U3150" t="s">
        <v>107</v>
      </c>
      <c r="V3150" t="s">
        <v>113</v>
      </c>
      <c r="W3150" t="s">
        <v>76</v>
      </c>
    </row>
    <row r="3151" spans="1:23" x14ac:dyDescent="0.35">
      <c r="A3151" t="s">
        <v>241</v>
      </c>
      <c r="B3151" t="s">
        <v>52</v>
      </c>
      <c r="C3151">
        <v>3417</v>
      </c>
      <c r="D3151" t="s">
        <v>897</v>
      </c>
      <c r="E3151" t="s">
        <v>65</v>
      </c>
      <c r="F3151" t="s">
        <v>151</v>
      </c>
      <c r="G3151" t="s">
        <v>161</v>
      </c>
      <c r="H3151" t="s">
        <v>176</v>
      </c>
      <c r="I3151" t="s">
        <v>79</v>
      </c>
      <c r="J3151" t="s">
        <v>106</v>
      </c>
      <c r="K3151" t="s">
        <v>133</v>
      </c>
      <c r="L3151" t="s">
        <v>94</v>
      </c>
      <c r="M3151" t="s">
        <v>79</v>
      </c>
      <c r="N3151" t="s">
        <v>75</v>
      </c>
      <c r="O3151" t="s">
        <v>75</v>
      </c>
      <c r="P3151" t="s">
        <v>106</v>
      </c>
      <c r="Q3151" t="s">
        <v>105</v>
      </c>
      <c r="R3151" t="s">
        <v>186</v>
      </c>
      <c r="S3151" t="s">
        <v>106</v>
      </c>
      <c r="T3151" t="s">
        <v>77</v>
      </c>
      <c r="U3151" t="s">
        <v>63</v>
      </c>
      <c r="V3151" t="s">
        <v>131</v>
      </c>
      <c r="W3151" t="s">
        <v>94</v>
      </c>
    </row>
    <row r="3152" spans="1:23" x14ac:dyDescent="0.35">
      <c r="A3152" t="s">
        <v>241</v>
      </c>
      <c r="B3152" t="s">
        <v>83</v>
      </c>
      <c r="C3152">
        <v>8915</v>
      </c>
      <c r="D3152" t="s">
        <v>825</v>
      </c>
      <c r="E3152" t="s">
        <v>133</v>
      </c>
      <c r="F3152" t="s">
        <v>149</v>
      </c>
      <c r="G3152" t="s">
        <v>179</v>
      </c>
      <c r="H3152" t="s">
        <v>177</v>
      </c>
      <c r="I3152" t="s">
        <v>78</v>
      </c>
      <c r="J3152" t="s">
        <v>73</v>
      </c>
      <c r="K3152" t="s">
        <v>103</v>
      </c>
      <c r="L3152" t="s">
        <v>93</v>
      </c>
      <c r="M3152" t="s">
        <v>71</v>
      </c>
      <c r="N3152" t="s">
        <v>75</v>
      </c>
      <c r="O3152" t="s">
        <v>75</v>
      </c>
      <c r="P3152" t="s">
        <v>106</v>
      </c>
      <c r="Q3152" t="s">
        <v>142</v>
      </c>
      <c r="R3152" t="s">
        <v>149</v>
      </c>
      <c r="S3152" t="s">
        <v>71</v>
      </c>
      <c r="T3152" t="s">
        <v>77</v>
      </c>
      <c r="U3152" t="s">
        <v>71</v>
      </c>
      <c r="V3152" t="s">
        <v>236</v>
      </c>
      <c r="W3152" t="s">
        <v>150</v>
      </c>
    </row>
    <row r="3153" spans="1:23" x14ac:dyDescent="0.35">
      <c r="A3153" t="s">
        <v>241</v>
      </c>
      <c r="B3153" t="s">
        <v>50</v>
      </c>
      <c r="C3153">
        <v>1102</v>
      </c>
      <c r="D3153" t="s">
        <v>816</v>
      </c>
      <c r="E3153" t="s">
        <v>130</v>
      </c>
      <c r="F3153" t="s">
        <v>81</v>
      </c>
      <c r="G3153" t="s">
        <v>62</v>
      </c>
      <c r="H3153" t="s">
        <v>264</v>
      </c>
      <c r="I3153" t="s">
        <v>63</v>
      </c>
      <c r="J3153" t="s">
        <v>150</v>
      </c>
      <c r="K3153" t="s">
        <v>88</v>
      </c>
      <c r="L3153" t="s">
        <v>93</v>
      </c>
      <c r="M3153" t="s">
        <v>106</v>
      </c>
      <c r="N3153" t="s">
        <v>70</v>
      </c>
      <c r="O3153" t="s">
        <v>68</v>
      </c>
      <c r="P3153" t="s">
        <v>68</v>
      </c>
      <c r="Q3153" t="s">
        <v>122</v>
      </c>
      <c r="R3153" t="s">
        <v>70</v>
      </c>
      <c r="S3153" t="s">
        <v>78</v>
      </c>
      <c r="T3153" t="s">
        <v>77</v>
      </c>
      <c r="U3153" t="s">
        <v>75</v>
      </c>
      <c r="V3153" t="s">
        <v>290</v>
      </c>
      <c r="W3153" t="s">
        <v>73</v>
      </c>
    </row>
    <row r="3155" spans="1:23" x14ac:dyDescent="0.35">
      <c r="A3155" t="s">
        <v>1308</v>
      </c>
    </row>
    <row r="3156" spans="1:23" x14ac:dyDescent="0.35">
      <c r="A3156" t="s">
        <v>14</v>
      </c>
      <c r="B3156" t="s">
        <v>266</v>
      </c>
      <c r="C3156" t="s">
        <v>2</v>
      </c>
      <c r="D3156" t="s">
        <v>51</v>
      </c>
      <c r="E3156" t="s">
        <v>1287</v>
      </c>
      <c r="F3156" t="s">
        <v>1288</v>
      </c>
      <c r="G3156" t="s">
        <v>1289</v>
      </c>
      <c r="H3156" t="s">
        <v>1290</v>
      </c>
      <c r="I3156" t="s">
        <v>1291</v>
      </c>
      <c r="J3156" t="s">
        <v>1292</v>
      </c>
      <c r="K3156" t="s">
        <v>1293</v>
      </c>
      <c r="L3156" t="s">
        <v>1294</v>
      </c>
      <c r="M3156" t="s">
        <v>1295</v>
      </c>
      <c r="N3156" t="s">
        <v>1296</v>
      </c>
      <c r="O3156" t="s">
        <v>1297</v>
      </c>
      <c r="P3156" t="s">
        <v>1298</v>
      </c>
      <c r="Q3156" t="s">
        <v>1299</v>
      </c>
      <c r="R3156" t="s">
        <v>1300</v>
      </c>
      <c r="S3156" t="s">
        <v>1301</v>
      </c>
      <c r="T3156" t="s">
        <v>1302</v>
      </c>
      <c r="U3156" t="s">
        <v>609</v>
      </c>
      <c r="V3156" t="s">
        <v>49</v>
      </c>
      <c r="W3156" t="s">
        <v>50</v>
      </c>
    </row>
    <row r="3157" spans="1:23" x14ac:dyDescent="0.35">
      <c r="A3157" t="s">
        <v>3</v>
      </c>
      <c r="B3157" t="s">
        <v>267</v>
      </c>
      <c r="C3157">
        <v>264</v>
      </c>
      <c r="D3157" t="s">
        <v>567</v>
      </c>
      <c r="E3157" t="s">
        <v>74</v>
      </c>
      <c r="F3157" t="s">
        <v>80</v>
      </c>
      <c r="G3157" t="s">
        <v>106</v>
      </c>
      <c r="H3157" t="s">
        <v>194</v>
      </c>
      <c r="I3157" t="s">
        <v>94</v>
      </c>
      <c r="J3157" t="s">
        <v>80</v>
      </c>
      <c r="K3157" t="s">
        <v>198</v>
      </c>
      <c r="L3157" t="s">
        <v>68</v>
      </c>
      <c r="M3157" t="s">
        <v>106</v>
      </c>
      <c r="N3157" t="s">
        <v>93</v>
      </c>
      <c r="O3157" t="s">
        <v>71</v>
      </c>
      <c r="P3157" t="s">
        <v>76</v>
      </c>
      <c r="Q3157" t="s">
        <v>76</v>
      </c>
      <c r="R3157" t="s">
        <v>63</v>
      </c>
      <c r="S3157" t="s">
        <v>76</v>
      </c>
      <c r="T3157" t="s">
        <v>76</v>
      </c>
      <c r="U3157" t="s">
        <v>76</v>
      </c>
      <c r="V3157" t="s">
        <v>368</v>
      </c>
      <c r="W3157" t="s">
        <v>103</v>
      </c>
    </row>
    <row r="3158" spans="1:23" x14ac:dyDescent="0.35">
      <c r="A3158" t="s">
        <v>3</v>
      </c>
      <c r="B3158" t="s">
        <v>279</v>
      </c>
      <c r="C3158">
        <v>1700</v>
      </c>
      <c r="D3158" t="s">
        <v>423</v>
      </c>
      <c r="E3158" t="s">
        <v>105</v>
      </c>
      <c r="F3158" t="s">
        <v>71</v>
      </c>
      <c r="G3158" t="s">
        <v>150</v>
      </c>
      <c r="H3158" t="s">
        <v>122</v>
      </c>
      <c r="I3158" t="s">
        <v>73</v>
      </c>
      <c r="J3158" t="s">
        <v>107</v>
      </c>
      <c r="K3158" t="s">
        <v>216</v>
      </c>
      <c r="L3158" t="s">
        <v>142</v>
      </c>
      <c r="M3158" t="s">
        <v>138</v>
      </c>
      <c r="N3158" t="s">
        <v>63</v>
      </c>
      <c r="O3158" t="s">
        <v>73</v>
      </c>
      <c r="P3158" t="s">
        <v>76</v>
      </c>
      <c r="Q3158" t="s">
        <v>107</v>
      </c>
      <c r="R3158" t="s">
        <v>186</v>
      </c>
      <c r="S3158" t="s">
        <v>107</v>
      </c>
      <c r="T3158" t="s">
        <v>76</v>
      </c>
      <c r="U3158" t="s">
        <v>73</v>
      </c>
      <c r="V3158" t="s">
        <v>168</v>
      </c>
      <c r="W3158" t="s">
        <v>77</v>
      </c>
    </row>
    <row r="3159" spans="1:23" x14ac:dyDescent="0.35">
      <c r="A3159" t="s">
        <v>3</v>
      </c>
      <c r="B3159" t="s">
        <v>285</v>
      </c>
      <c r="C3159">
        <v>64</v>
      </c>
      <c r="D3159" t="s">
        <v>982</v>
      </c>
      <c r="E3159" t="s">
        <v>142</v>
      </c>
      <c r="F3159" t="s">
        <v>76</v>
      </c>
      <c r="G3159" t="s">
        <v>78</v>
      </c>
      <c r="H3159" t="s">
        <v>282</v>
      </c>
      <c r="I3159" t="s">
        <v>76</v>
      </c>
      <c r="J3159" t="s">
        <v>76</v>
      </c>
      <c r="K3159" t="s">
        <v>95</v>
      </c>
      <c r="L3159" t="s">
        <v>142</v>
      </c>
      <c r="M3159" t="s">
        <v>76</v>
      </c>
      <c r="N3159" t="s">
        <v>307</v>
      </c>
      <c r="O3159" t="s">
        <v>76</v>
      </c>
      <c r="P3159" t="s">
        <v>76</v>
      </c>
      <c r="Q3159" t="s">
        <v>94</v>
      </c>
      <c r="R3159" t="s">
        <v>202</v>
      </c>
      <c r="S3159" t="s">
        <v>142</v>
      </c>
      <c r="T3159" t="s">
        <v>76</v>
      </c>
      <c r="U3159" t="s">
        <v>76</v>
      </c>
      <c r="V3159" t="s">
        <v>364</v>
      </c>
      <c r="W3159" t="s">
        <v>76</v>
      </c>
    </row>
    <row r="3160" spans="1:23" x14ac:dyDescent="0.35">
      <c r="A3160" t="s">
        <v>4</v>
      </c>
      <c r="B3160" t="s">
        <v>267</v>
      </c>
      <c r="C3160">
        <v>355</v>
      </c>
      <c r="D3160" t="s">
        <v>712</v>
      </c>
      <c r="E3160" t="s">
        <v>105</v>
      </c>
      <c r="F3160" t="s">
        <v>138</v>
      </c>
      <c r="G3160" t="s">
        <v>185</v>
      </c>
      <c r="H3160" t="s">
        <v>63</v>
      </c>
      <c r="I3160" t="s">
        <v>76</v>
      </c>
      <c r="J3160" t="s">
        <v>76</v>
      </c>
      <c r="K3160" t="s">
        <v>78</v>
      </c>
      <c r="L3160" t="s">
        <v>94</v>
      </c>
      <c r="M3160" t="s">
        <v>106</v>
      </c>
      <c r="N3160" t="s">
        <v>100</v>
      </c>
      <c r="O3160" t="s">
        <v>76</v>
      </c>
      <c r="P3160" t="s">
        <v>76</v>
      </c>
      <c r="Q3160" t="s">
        <v>72</v>
      </c>
      <c r="R3160" t="s">
        <v>163</v>
      </c>
      <c r="S3160" t="s">
        <v>106</v>
      </c>
      <c r="T3160" t="s">
        <v>76</v>
      </c>
      <c r="U3160" t="s">
        <v>106</v>
      </c>
      <c r="V3160" t="s">
        <v>219</v>
      </c>
      <c r="W3160" t="s">
        <v>76</v>
      </c>
    </row>
    <row r="3161" spans="1:23" x14ac:dyDescent="0.35">
      <c r="A3161" t="s">
        <v>4</v>
      </c>
      <c r="B3161" t="s">
        <v>279</v>
      </c>
      <c r="C3161">
        <v>2642</v>
      </c>
      <c r="D3161" t="s">
        <v>899</v>
      </c>
      <c r="E3161" t="s">
        <v>63</v>
      </c>
      <c r="F3161" t="s">
        <v>63</v>
      </c>
      <c r="G3161" t="s">
        <v>56</v>
      </c>
      <c r="H3161" t="s">
        <v>81</v>
      </c>
      <c r="I3161" t="s">
        <v>79</v>
      </c>
      <c r="J3161" t="s">
        <v>106</v>
      </c>
      <c r="K3161" t="s">
        <v>103</v>
      </c>
      <c r="L3161" t="s">
        <v>81</v>
      </c>
      <c r="M3161" t="s">
        <v>79</v>
      </c>
      <c r="N3161" t="s">
        <v>142</v>
      </c>
      <c r="O3161" t="s">
        <v>71</v>
      </c>
      <c r="P3161" t="s">
        <v>77</v>
      </c>
      <c r="Q3161" t="s">
        <v>72</v>
      </c>
      <c r="R3161" t="s">
        <v>74</v>
      </c>
      <c r="S3161" t="s">
        <v>77</v>
      </c>
      <c r="T3161" t="s">
        <v>106</v>
      </c>
      <c r="U3161" t="s">
        <v>72</v>
      </c>
      <c r="V3161" t="s">
        <v>117</v>
      </c>
      <c r="W3161" t="s">
        <v>68</v>
      </c>
    </row>
    <row r="3162" spans="1:23" x14ac:dyDescent="0.35">
      <c r="A3162" t="s">
        <v>4</v>
      </c>
      <c r="B3162" t="s">
        <v>285</v>
      </c>
      <c r="C3162">
        <v>278</v>
      </c>
      <c r="D3162" t="s">
        <v>923</v>
      </c>
      <c r="E3162" t="s">
        <v>55</v>
      </c>
      <c r="F3162" t="s">
        <v>122</v>
      </c>
      <c r="G3162" t="s">
        <v>297</v>
      </c>
      <c r="H3162" t="s">
        <v>55</v>
      </c>
      <c r="I3162" t="s">
        <v>63</v>
      </c>
      <c r="J3162" t="s">
        <v>68</v>
      </c>
      <c r="K3162" t="s">
        <v>163</v>
      </c>
      <c r="L3162" t="s">
        <v>100</v>
      </c>
      <c r="M3162" t="s">
        <v>75</v>
      </c>
      <c r="N3162" t="s">
        <v>105</v>
      </c>
      <c r="O3162" t="s">
        <v>75</v>
      </c>
      <c r="P3162" t="s">
        <v>68</v>
      </c>
      <c r="Q3162" t="s">
        <v>366</v>
      </c>
      <c r="R3162" t="s">
        <v>326</v>
      </c>
      <c r="S3162" t="s">
        <v>100</v>
      </c>
      <c r="T3162" t="s">
        <v>68</v>
      </c>
      <c r="U3162" t="s">
        <v>163</v>
      </c>
      <c r="V3162" t="s">
        <v>165</v>
      </c>
      <c r="W3162" t="s">
        <v>107</v>
      </c>
    </row>
    <row r="3163" spans="1:23" x14ac:dyDescent="0.35">
      <c r="A3163" t="s">
        <v>5</v>
      </c>
      <c r="B3163" t="s">
        <v>267</v>
      </c>
      <c r="C3163">
        <v>135</v>
      </c>
      <c r="D3163" t="s">
        <v>830</v>
      </c>
      <c r="E3163" t="s">
        <v>68</v>
      </c>
      <c r="F3163" t="s">
        <v>68</v>
      </c>
      <c r="G3163" t="s">
        <v>75</v>
      </c>
      <c r="H3163" t="s">
        <v>77</v>
      </c>
      <c r="I3163" t="s">
        <v>76</v>
      </c>
      <c r="J3163" t="s">
        <v>76</v>
      </c>
      <c r="K3163" t="s">
        <v>106</v>
      </c>
      <c r="L3163" t="s">
        <v>76</v>
      </c>
      <c r="M3163" t="s">
        <v>76</v>
      </c>
      <c r="N3163" t="s">
        <v>76</v>
      </c>
      <c r="O3163" t="s">
        <v>76</v>
      </c>
      <c r="P3163" t="s">
        <v>76</v>
      </c>
      <c r="Q3163" t="s">
        <v>106</v>
      </c>
      <c r="R3163" t="s">
        <v>76</v>
      </c>
      <c r="S3163" t="s">
        <v>76</v>
      </c>
      <c r="T3163" t="s">
        <v>76</v>
      </c>
      <c r="U3163" t="s">
        <v>77</v>
      </c>
      <c r="V3163" t="s">
        <v>166</v>
      </c>
      <c r="W3163" t="s">
        <v>88</v>
      </c>
    </row>
    <row r="3164" spans="1:23" x14ac:dyDescent="0.35">
      <c r="A3164" t="s">
        <v>5</v>
      </c>
      <c r="B3164" t="s">
        <v>279</v>
      </c>
      <c r="C3164">
        <v>2659</v>
      </c>
      <c r="D3164" t="s">
        <v>1309</v>
      </c>
      <c r="E3164" t="s">
        <v>103</v>
      </c>
      <c r="F3164" t="s">
        <v>198</v>
      </c>
      <c r="G3164" t="s">
        <v>93</v>
      </c>
      <c r="H3164" t="s">
        <v>119</v>
      </c>
      <c r="I3164" t="s">
        <v>107</v>
      </c>
      <c r="J3164" t="s">
        <v>76</v>
      </c>
      <c r="K3164" t="s">
        <v>72</v>
      </c>
      <c r="L3164" t="s">
        <v>79</v>
      </c>
      <c r="M3164" t="s">
        <v>73</v>
      </c>
      <c r="N3164" t="s">
        <v>107</v>
      </c>
      <c r="O3164" t="s">
        <v>79</v>
      </c>
      <c r="P3164" t="s">
        <v>76</v>
      </c>
      <c r="Q3164" t="s">
        <v>79</v>
      </c>
      <c r="R3164" t="s">
        <v>71</v>
      </c>
      <c r="S3164" t="s">
        <v>107</v>
      </c>
      <c r="T3164" t="s">
        <v>73</v>
      </c>
      <c r="U3164" t="s">
        <v>150</v>
      </c>
      <c r="V3164" t="s">
        <v>373</v>
      </c>
      <c r="W3164" t="s">
        <v>73</v>
      </c>
    </row>
    <row r="3165" spans="1:23" x14ac:dyDescent="0.35">
      <c r="A3165" t="s">
        <v>5</v>
      </c>
      <c r="B3165" t="s">
        <v>285</v>
      </c>
      <c r="C3165">
        <v>667</v>
      </c>
      <c r="D3165" t="s">
        <v>1005</v>
      </c>
      <c r="E3165" t="s">
        <v>100</v>
      </c>
      <c r="F3165" t="s">
        <v>151</v>
      </c>
      <c r="G3165" t="s">
        <v>74</v>
      </c>
      <c r="H3165" t="s">
        <v>113</v>
      </c>
      <c r="I3165" t="s">
        <v>107</v>
      </c>
      <c r="J3165" t="s">
        <v>76</v>
      </c>
      <c r="K3165" t="s">
        <v>79</v>
      </c>
      <c r="L3165" t="s">
        <v>107</v>
      </c>
      <c r="M3165" t="s">
        <v>107</v>
      </c>
      <c r="N3165" t="s">
        <v>76</v>
      </c>
      <c r="O3165" t="s">
        <v>76</v>
      </c>
      <c r="P3165" t="s">
        <v>76</v>
      </c>
      <c r="Q3165" t="s">
        <v>107</v>
      </c>
      <c r="R3165" t="s">
        <v>73</v>
      </c>
      <c r="S3165" t="s">
        <v>76</v>
      </c>
      <c r="T3165" t="s">
        <v>76</v>
      </c>
      <c r="U3165" t="s">
        <v>72</v>
      </c>
      <c r="V3165" t="s">
        <v>207</v>
      </c>
      <c r="W3165" t="s">
        <v>105</v>
      </c>
    </row>
    <row r="3166" spans="1:23" x14ac:dyDescent="0.35">
      <c r="A3166" t="s">
        <v>6</v>
      </c>
      <c r="B3166" t="s">
        <v>267</v>
      </c>
      <c r="C3166">
        <v>126</v>
      </c>
      <c r="D3166" t="s">
        <v>719</v>
      </c>
      <c r="E3166" t="s">
        <v>78</v>
      </c>
      <c r="F3166" t="s">
        <v>78</v>
      </c>
      <c r="G3166" t="s">
        <v>367</v>
      </c>
      <c r="H3166" t="s">
        <v>138</v>
      </c>
      <c r="I3166" t="s">
        <v>76</v>
      </c>
      <c r="J3166" t="s">
        <v>76</v>
      </c>
      <c r="K3166" t="s">
        <v>76</v>
      </c>
      <c r="L3166" t="s">
        <v>78</v>
      </c>
      <c r="M3166" t="s">
        <v>76</v>
      </c>
      <c r="N3166" t="s">
        <v>78</v>
      </c>
      <c r="O3166" t="s">
        <v>107</v>
      </c>
      <c r="P3166" t="s">
        <v>142</v>
      </c>
      <c r="Q3166" t="s">
        <v>105</v>
      </c>
      <c r="R3166" t="s">
        <v>114</v>
      </c>
      <c r="S3166" t="s">
        <v>76</v>
      </c>
      <c r="T3166" t="s">
        <v>76</v>
      </c>
      <c r="U3166" t="s">
        <v>142</v>
      </c>
      <c r="V3166" t="s">
        <v>205</v>
      </c>
      <c r="W3166" t="s">
        <v>114</v>
      </c>
    </row>
    <row r="3167" spans="1:23" x14ac:dyDescent="0.35">
      <c r="A3167" t="s">
        <v>6</v>
      </c>
      <c r="B3167" t="s">
        <v>279</v>
      </c>
      <c r="C3167">
        <v>1136</v>
      </c>
      <c r="D3167" t="s">
        <v>620</v>
      </c>
      <c r="E3167" t="s">
        <v>198</v>
      </c>
      <c r="F3167" t="s">
        <v>87</v>
      </c>
      <c r="G3167" t="s">
        <v>211</v>
      </c>
      <c r="H3167" t="s">
        <v>210</v>
      </c>
      <c r="I3167" t="s">
        <v>73</v>
      </c>
      <c r="J3167" t="s">
        <v>73</v>
      </c>
      <c r="K3167" t="s">
        <v>62</v>
      </c>
      <c r="L3167" t="s">
        <v>94</v>
      </c>
      <c r="M3167" t="s">
        <v>68</v>
      </c>
      <c r="N3167" t="s">
        <v>100</v>
      </c>
      <c r="O3167" t="s">
        <v>150</v>
      </c>
      <c r="P3167" t="s">
        <v>79</v>
      </c>
      <c r="Q3167" t="s">
        <v>55</v>
      </c>
      <c r="R3167" t="s">
        <v>366</v>
      </c>
      <c r="S3167" t="s">
        <v>151</v>
      </c>
      <c r="T3167" t="s">
        <v>77</v>
      </c>
      <c r="U3167" t="s">
        <v>104</v>
      </c>
      <c r="V3167" t="s">
        <v>252</v>
      </c>
      <c r="W3167" t="s">
        <v>133</v>
      </c>
    </row>
    <row r="3168" spans="1:23" x14ac:dyDescent="0.35">
      <c r="A3168" t="s">
        <v>6</v>
      </c>
      <c r="B3168" t="s">
        <v>285</v>
      </c>
      <c r="C3168">
        <v>162</v>
      </c>
      <c r="D3168" t="s">
        <v>701</v>
      </c>
      <c r="E3168" t="s">
        <v>88</v>
      </c>
      <c r="F3168" t="s">
        <v>151</v>
      </c>
      <c r="G3168" t="s">
        <v>373</v>
      </c>
      <c r="H3168" t="s">
        <v>185</v>
      </c>
      <c r="I3168" t="s">
        <v>107</v>
      </c>
      <c r="J3168" t="s">
        <v>76</v>
      </c>
      <c r="K3168" t="s">
        <v>65</v>
      </c>
      <c r="L3168" t="s">
        <v>80</v>
      </c>
      <c r="M3168" t="s">
        <v>150</v>
      </c>
      <c r="N3168" t="s">
        <v>150</v>
      </c>
      <c r="O3168" t="s">
        <v>80</v>
      </c>
      <c r="P3168" t="s">
        <v>150</v>
      </c>
      <c r="Q3168" t="s">
        <v>84</v>
      </c>
      <c r="R3168" t="s">
        <v>121</v>
      </c>
      <c r="S3168" t="s">
        <v>76</v>
      </c>
      <c r="T3168" t="s">
        <v>150</v>
      </c>
      <c r="U3168" t="s">
        <v>77</v>
      </c>
      <c r="V3168" t="s">
        <v>207</v>
      </c>
      <c r="W3168" t="s">
        <v>264</v>
      </c>
    </row>
    <row r="3169" spans="1:23" x14ac:dyDescent="0.35">
      <c r="A3169" t="s">
        <v>7</v>
      </c>
      <c r="B3169" t="s">
        <v>267</v>
      </c>
      <c r="C3169">
        <v>199</v>
      </c>
      <c r="D3169" t="s">
        <v>873</v>
      </c>
      <c r="E3169" t="s">
        <v>103</v>
      </c>
      <c r="F3169" t="s">
        <v>65</v>
      </c>
      <c r="G3169" t="s">
        <v>80</v>
      </c>
      <c r="H3169" t="s">
        <v>293</v>
      </c>
      <c r="I3169" t="s">
        <v>175</v>
      </c>
      <c r="J3169" t="s">
        <v>130</v>
      </c>
      <c r="K3169" t="s">
        <v>260</v>
      </c>
      <c r="L3169" t="s">
        <v>84</v>
      </c>
      <c r="M3169" t="s">
        <v>72</v>
      </c>
      <c r="N3169" t="s">
        <v>55</v>
      </c>
      <c r="O3169" t="s">
        <v>138</v>
      </c>
      <c r="P3169" t="s">
        <v>76</v>
      </c>
      <c r="Q3169" t="s">
        <v>355</v>
      </c>
      <c r="R3169" t="s">
        <v>74</v>
      </c>
      <c r="S3169" t="s">
        <v>81</v>
      </c>
      <c r="T3169" t="s">
        <v>107</v>
      </c>
      <c r="U3169" t="s">
        <v>107</v>
      </c>
      <c r="V3169" t="s">
        <v>376</v>
      </c>
      <c r="W3169" t="s">
        <v>107</v>
      </c>
    </row>
    <row r="3170" spans="1:23" x14ac:dyDescent="0.35">
      <c r="A3170" t="s">
        <v>7</v>
      </c>
      <c r="B3170" t="s">
        <v>279</v>
      </c>
      <c r="C3170">
        <v>2875</v>
      </c>
      <c r="D3170" t="s">
        <v>760</v>
      </c>
      <c r="E3170" t="s">
        <v>97</v>
      </c>
      <c r="F3170" t="s">
        <v>163</v>
      </c>
      <c r="G3170" t="s">
        <v>78</v>
      </c>
      <c r="H3170" t="s">
        <v>101</v>
      </c>
      <c r="I3170" t="s">
        <v>72</v>
      </c>
      <c r="J3170" t="s">
        <v>107</v>
      </c>
      <c r="K3170" t="s">
        <v>149</v>
      </c>
      <c r="L3170" t="s">
        <v>133</v>
      </c>
      <c r="M3170" t="s">
        <v>79</v>
      </c>
      <c r="N3170" t="s">
        <v>71</v>
      </c>
      <c r="O3170" t="s">
        <v>80</v>
      </c>
      <c r="P3170" t="s">
        <v>71</v>
      </c>
      <c r="Q3170" t="s">
        <v>151</v>
      </c>
      <c r="R3170" t="s">
        <v>80</v>
      </c>
      <c r="S3170" t="s">
        <v>68</v>
      </c>
      <c r="T3170" t="s">
        <v>150</v>
      </c>
      <c r="U3170" t="s">
        <v>73</v>
      </c>
      <c r="V3170" t="s">
        <v>269</v>
      </c>
      <c r="W3170" t="s">
        <v>106</v>
      </c>
    </row>
    <row r="3171" spans="1:23" x14ac:dyDescent="0.35">
      <c r="A3171" t="s">
        <v>7</v>
      </c>
      <c r="B3171" t="s">
        <v>285</v>
      </c>
      <c r="C3171">
        <v>172</v>
      </c>
      <c r="D3171" t="s">
        <v>697</v>
      </c>
      <c r="E3171" t="s">
        <v>84</v>
      </c>
      <c r="F3171" t="s">
        <v>175</v>
      </c>
      <c r="G3171" t="s">
        <v>100</v>
      </c>
      <c r="H3171" t="s">
        <v>117</v>
      </c>
      <c r="I3171" t="s">
        <v>193</v>
      </c>
      <c r="J3171" t="s">
        <v>71</v>
      </c>
      <c r="K3171" t="s">
        <v>164</v>
      </c>
      <c r="L3171" t="s">
        <v>442</v>
      </c>
      <c r="M3171" t="s">
        <v>138</v>
      </c>
      <c r="N3171" t="s">
        <v>68</v>
      </c>
      <c r="O3171" t="s">
        <v>138</v>
      </c>
      <c r="P3171" t="s">
        <v>76</v>
      </c>
      <c r="Q3171" t="s">
        <v>114</v>
      </c>
      <c r="R3171" t="s">
        <v>146</v>
      </c>
      <c r="S3171" t="s">
        <v>100</v>
      </c>
      <c r="T3171" t="s">
        <v>79</v>
      </c>
      <c r="U3171" t="s">
        <v>76</v>
      </c>
      <c r="V3171" t="s">
        <v>359</v>
      </c>
      <c r="W3171" t="s">
        <v>76</v>
      </c>
    </row>
    <row r="3172" spans="1:23" x14ac:dyDescent="0.35">
      <c r="A3172" t="s">
        <v>241</v>
      </c>
      <c r="B3172" t="s">
        <v>267</v>
      </c>
      <c r="C3172">
        <v>1079</v>
      </c>
      <c r="D3172" t="s">
        <v>739</v>
      </c>
      <c r="E3172" t="s">
        <v>100</v>
      </c>
      <c r="F3172" t="s">
        <v>100</v>
      </c>
      <c r="G3172" t="s">
        <v>221</v>
      </c>
      <c r="H3172" t="s">
        <v>96</v>
      </c>
      <c r="I3172" t="s">
        <v>78</v>
      </c>
      <c r="J3172" t="s">
        <v>75</v>
      </c>
      <c r="K3172" t="s">
        <v>151</v>
      </c>
      <c r="L3172" t="s">
        <v>63</v>
      </c>
      <c r="M3172" t="s">
        <v>79</v>
      </c>
      <c r="N3172" t="s">
        <v>63</v>
      </c>
      <c r="O3172" t="s">
        <v>77</v>
      </c>
      <c r="P3172" t="s">
        <v>106</v>
      </c>
      <c r="Q3172" t="s">
        <v>93</v>
      </c>
      <c r="R3172" t="s">
        <v>149</v>
      </c>
      <c r="S3172" t="s">
        <v>77</v>
      </c>
      <c r="T3172" t="s">
        <v>76</v>
      </c>
      <c r="U3172" t="s">
        <v>77</v>
      </c>
      <c r="V3172" t="s">
        <v>445</v>
      </c>
      <c r="W3172" t="s">
        <v>93</v>
      </c>
    </row>
    <row r="3173" spans="1:23" x14ac:dyDescent="0.35">
      <c r="A3173" t="s">
        <v>241</v>
      </c>
      <c r="B3173" t="s">
        <v>279</v>
      </c>
      <c r="C3173">
        <v>11012</v>
      </c>
      <c r="D3173" t="s">
        <v>879</v>
      </c>
      <c r="E3173" t="s">
        <v>149</v>
      </c>
      <c r="F3173" t="s">
        <v>86</v>
      </c>
      <c r="G3173" t="s">
        <v>133</v>
      </c>
      <c r="H3173" t="s">
        <v>309</v>
      </c>
      <c r="I3173" t="s">
        <v>71</v>
      </c>
      <c r="J3173" t="s">
        <v>107</v>
      </c>
      <c r="K3173" t="s">
        <v>173</v>
      </c>
      <c r="L3173" t="s">
        <v>100</v>
      </c>
      <c r="M3173" t="s">
        <v>68</v>
      </c>
      <c r="N3173" t="s">
        <v>78</v>
      </c>
      <c r="O3173" t="s">
        <v>94</v>
      </c>
      <c r="P3173" t="s">
        <v>77</v>
      </c>
      <c r="Q3173" t="s">
        <v>72</v>
      </c>
      <c r="R3173" t="s">
        <v>142</v>
      </c>
      <c r="S3173" t="s">
        <v>68</v>
      </c>
      <c r="T3173" t="s">
        <v>77</v>
      </c>
      <c r="U3173" t="s">
        <v>150</v>
      </c>
      <c r="V3173" t="s">
        <v>229</v>
      </c>
      <c r="W3173" t="s">
        <v>68</v>
      </c>
    </row>
    <row r="3174" spans="1:23" x14ac:dyDescent="0.35">
      <c r="A3174" t="s">
        <v>241</v>
      </c>
      <c r="B3174" t="s">
        <v>285</v>
      </c>
      <c r="C3174">
        <v>1343</v>
      </c>
      <c r="D3174" t="s">
        <v>1174</v>
      </c>
      <c r="E3174" t="s">
        <v>198</v>
      </c>
      <c r="F3174" t="s">
        <v>130</v>
      </c>
      <c r="G3174" t="s">
        <v>209</v>
      </c>
      <c r="H3174" t="s">
        <v>132</v>
      </c>
      <c r="I3174" t="s">
        <v>122</v>
      </c>
      <c r="J3174" t="s">
        <v>106</v>
      </c>
      <c r="K3174" t="s">
        <v>175</v>
      </c>
      <c r="L3174" t="s">
        <v>93</v>
      </c>
      <c r="M3174" t="s">
        <v>68</v>
      </c>
      <c r="N3174" t="s">
        <v>94</v>
      </c>
      <c r="O3174" t="s">
        <v>71</v>
      </c>
      <c r="P3174" t="s">
        <v>106</v>
      </c>
      <c r="Q3174" t="s">
        <v>84</v>
      </c>
      <c r="R3174" t="s">
        <v>217</v>
      </c>
      <c r="S3174" t="s">
        <v>94</v>
      </c>
      <c r="T3174" t="s">
        <v>77</v>
      </c>
      <c r="U3174" t="s">
        <v>55</v>
      </c>
      <c r="V3174" t="s">
        <v>242</v>
      </c>
      <c r="W3174" t="s">
        <v>78</v>
      </c>
    </row>
    <row r="3176" spans="1:23" x14ac:dyDescent="0.35">
      <c r="A3176" t="s">
        <v>1310</v>
      </c>
    </row>
    <row r="3177" spans="1:23" x14ac:dyDescent="0.35">
      <c r="A3177" t="s">
        <v>14</v>
      </c>
      <c r="B3177" t="s">
        <v>1259</v>
      </c>
      <c r="C3177" t="s">
        <v>2</v>
      </c>
      <c r="D3177" t="s">
        <v>51</v>
      </c>
      <c r="E3177" t="s">
        <v>1287</v>
      </c>
      <c r="F3177" t="s">
        <v>1288</v>
      </c>
      <c r="G3177" t="s">
        <v>1289</v>
      </c>
      <c r="H3177" t="s">
        <v>1290</v>
      </c>
      <c r="I3177" t="s">
        <v>1291</v>
      </c>
      <c r="J3177" t="s">
        <v>1292</v>
      </c>
      <c r="K3177" t="s">
        <v>1293</v>
      </c>
      <c r="L3177" t="s">
        <v>1294</v>
      </c>
      <c r="M3177" t="s">
        <v>1295</v>
      </c>
      <c r="N3177" t="s">
        <v>1296</v>
      </c>
      <c r="O3177" t="s">
        <v>1297</v>
      </c>
      <c r="P3177" t="s">
        <v>1298</v>
      </c>
      <c r="Q3177" t="s">
        <v>1299</v>
      </c>
      <c r="R3177" t="s">
        <v>1300</v>
      </c>
      <c r="S3177" t="s">
        <v>1301</v>
      </c>
      <c r="T3177" t="s">
        <v>1302</v>
      </c>
      <c r="U3177" t="s">
        <v>609</v>
      </c>
      <c r="V3177" t="s">
        <v>49</v>
      </c>
      <c r="W3177" t="s">
        <v>50</v>
      </c>
    </row>
    <row r="3178" spans="1:23" x14ac:dyDescent="0.35">
      <c r="A3178" t="s">
        <v>3</v>
      </c>
      <c r="B3178" t="s">
        <v>1260</v>
      </c>
      <c r="C3178">
        <v>1958</v>
      </c>
      <c r="D3178" t="s">
        <v>845</v>
      </c>
      <c r="E3178" t="s">
        <v>138</v>
      </c>
      <c r="F3178" t="s">
        <v>71</v>
      </c>
      <c r="G3178" t="s">
        <v>150</v>
      </c>
      <c r="H3178" t="s">
        <v>86</v>
      </c>
      <c r="I3178" t="s">
        <v>106</v>
      </c>
      <c r="J3178" t="s">
        <v>106</v>
      </c>
      <c r="K3178" t="s">
        <v>102</v>
      </c>
      <c r="L3178" t="s">
        <v>55</v>
      </c>
      <c r="M3178" t="s">
        <v>94</v>
      </c>
      <c r="N3178" t="s">
        <v>93</v>
      </c>
      <c r="O3178" t="s">
        <v>106</v>
      </c>
      <c r="P3178" t="s">
        <v>76</v>
      </c>
      <c r="Q3178" t="s">
        <v>107</v>
      </c>
      <c r="R3178" t="s">
        <v>122</v>
      </c>
      <c r="S3178" t="s">
        <v>73</v>
      </c>
      <c r="T3178" t="s">
        <v>76</v>
      </c>
      <c r="U3178" t="s">
        <v>73</v>
      </c>
      <c r="V3178" t="s">
        <v>206</v>
      </c>
      <c r="W3178" t="s">
        <v>150</v>
      </c>
    </row>
    <row r="3179" spans="1:23" x14ac:dyDescent="0.35">
      <c r="A3179" t="s">
        <v>3</v>
      </c>
      <c r="B3179" t="s">
        <v>1261</v>
      </c>
      <c r="C3179">
        <v>68</v>
      </c>
      <c r="D3179" t="s">
        <v>827</v>
      </c>
      <c r="E3179" t="s">
        <v>221</v>
      </c>
      <c r="F3179" t="s">
        <v>70</v>
      </c>
      <c r="G3179" t="s">
        <v>76</v>
      </c>
      <c r="H3179" t="s">
        <v>180</v>
      </c>
      <c r="I3179" t="s">
        <v>76</v>
      </c>
      <c r="J3179" t="s">
        <v>76</v>
      </c>
      <c r="K3179" t="s">
        <v>244</v>
      </c>
      <c r="L3179" t="s">
        <v>244</v>
      </c>
      <c r="M3179" t="s">
        <v>149</v>
      </c>
      <c r="N3179" t="s">
        <v>76</v>
      </c>
      <c r="O3179" t="s">
        <v>76</v>
      </c>
      <c r="P3179" t="s">
        <v>76</v>
      </c>
      <c r="Q3179" t="s">
        <v>76</v>
      </c>
      <c r="R3179" t="s">
        <v>76</v>
      </c>
      <c r="S3179" t="s">
        <v>76</v>
      </c>
      <c r="T3179" t="s">
        <v>76</v>
      </c>
      <c r="U3179" t="s">
        <v>76</v>
      </c>
      <c r="V3179" t="s">
        <v>237</v>
      </c>
      <c r="W3179" t="s">
        <v>76</v>
      </c>
    </row>
    <row r="3180" spans="1:23" x14ac:dyDescent="0.35">
      <c r="A3180" t="s">
        <v>3</v>
      </c>
      <c r="B3180" t="s">
        <v>1262</v>
      </c>
      <c r="C3180">
        <v>2</v>
      </c>
      <c r="D3180" t="s">
        <v>395</v>
      </c>
      <c r="E3180" t="s">
        <v>76</v>
      </c>
      <c r="F3180" t="s">
        <v>76</v>
      </c>
      <c r="G3180" t="s">
        <v>76</v>
      </c>
      <c r="H3180" t="s">
        <v>76</v>
      </c>
      <c r="I3180" t="s">
        <v>76</v>
      </c>
      <c r="J3180" t="s">
        <v>76</v>
      </c>
      <c r="K3180" t="s">
        <v>76</v>
      </c>
      <c r="L3180" t="s">
        <v>76</v>
      </c>
      <c r="M3180" t="s">
        <v>76</v>
      </c>
      <c r="N3180" t="s">
        <v>76</v>
      </c>
      <c r="O3180" t="s">
        <v>76</v>
      </c>
      <c r="P3180" t="s">
        <v>76</v>
      </c>
      <c r="Q3180" t="s">
        <v>76</v>
      </c>
      <c r="R3180" t="s">
        <v>76</v>
      </c>
      <c r="S3180" t="s">
        <v>76</v>
      </c>
      <c r="T3180" t="s">
        <v>76</v>
      </c>
      <c r="U3180" t="s">
        <v>76</v>
      </c>
      <c r="V3180" t="s">
        <v>76</v>
      </c>
      <c r="W3180" t="s">
        <v>76</v>
      </c>
    </row>
    <row r="3181" spans="1:23" x14ac:dyDescent="0.35">
      <c r="A3181" t="s">
        <v>4</v>
      </c>
      <c r="B3181" t="s">
        <v>1260</v>
      </c>
      <c r="C3181">
        <v>3169</v>
      </c>
      <c r="D3181" t="s">
        <v>623</v>
      </c>
      <c r="E3181" t="s">
        <v>63</v>
      </c>
      <c r="F3181" t="s">
        <v>80</v>
      </c>
      <c r="G3181" t="s">
        <v>164</v>
      </c>
      <c r="H3181" t="s">
        <v>63</v>
      </c>
      <c r="I3181" t="s">
        <v>79</v>
      </c>
      <c r="J3181" t="s">
        <v>106</v>
      </c>
      <c r="K3181" t="s">
        <v>108</v>
      </c>
      <c r="L3181" t="s">
        <v>138</v>
      </c>
      <c r="M3181" t="s">
        <v>68</v>
      </c>
      <c r="N3181" t="s">
        <v>55</v>
      </c>
      <c r="O3181" t="s">
        <v>68</v>
      </c>
      <c r="P3181" t="s">
        <v>77</v>
      </c>
      <c r="Q3181" t="s">
        <v>108</v>
      </c>
      <c r="R3181" t="s">
        <v>137</v>
      </c>
      <c r="S3181" t="s">
        <v>71</v>
      </c>
      <c r="T3181" t="s">
        <v>106</v>
      </c>
      <c r="U3181" t="s">
        <v>186</v>
      </c>
      <c r="V3181" t="s">
        <v>364</v>
      </c>
      <c r="W3181" t="s">
        <v>77</v>
      </c>
    </row>
    <row r="3182" spans="1:23" x14ac:dyDescent="0.35">
      <c r="A3182" t="s">
        <v>4</v>
      </c>
      <c r="B3182" t="s">
        <v>1261</v>
      </c>
      <c r="C3182">
        <v>98</v>
      </c>
      <c r="D3182" t="s">
        <v>1210</v>
      </c>
      <c r="E3182" t="s">
        <v>63</v>
      </c>
      <c r="F3182" t="s">
        <v>175</v>
      </c>
      <c r="G3182" t="s">
        <v>209</v>
      </c>
      <c r="H3182" t="s">
        <v>76</v>
      </c>
      <c r="I3182" t="s">
        <v>119</v>
      </c>
      <c r="J3182" t="s">
        <v>76</v>
      </c>
      <c r="K3182" t="s">
        <v>193</v>
      </c>
      <c r="L3182" t="s">
        <v>53</v>
      </c>
      <c r="M3182" t="s">
        <v>76</v>
      </c>
      <c r="N3182" t="s">
        <v>74</v>
      </c>
      <c r="O3182" t="s">
        <v>76</v>
      </c>
      <c r="P3182" t="s">
        <v>76</v>
      </c>
      <c r="Q3182" t="s">
        <v>151</v>
      </c>
      <c r="R3182" t="s">
        <v>198</v>
      </c>
      <c r="S3182" t="s">
        <v>76</v>
      </c>
      <c r="T3182" t="s">
        <v>76</v>
      </c>
      <c r="U3182" t="s">
        <v>119</v>
      </c>
      <c r="V3182" t="s">
        <v>221</v>
      </c>
      <c r="W3182" t="s">
        <v>76</v>
      </c>
    </row>
    <row r="3183" spans="1:23" x14ac:dyDescent="0.35">
      <c r="A3183" t="s">
        <v>4</v>
      </c>
      <c r="B3183" t="s">
        <v>1262</v>
      </c>
      <c r="C3183">
        <v>8</v>
      </c>
      <c r="D3183" t="s">
        <v>156</v>
      </c>
      <c r="E3183" t="s">
        <v>76</v>
      </c>
      <c r="F3183" t="s">
        <v>76</v>
      </c>
      <c r="G3183" t="s">
        <v>76</v>
      </c>
      <c r="H3183" t="s">
        <v>76</v>
      </c>
      <c r="I3183" t="s">
        <v>76</v>
      </c>
      <c r="J3183" t="s">
        <v>76</v>
      </c>
      <c r="K3183" t="s">
        <v>76</v>
      </c>
      <c r="L3183" t="s">
        <v>76</v>
      </c>
      <c r="M3183" t="s">
        <v>76</v>
      </c>
      <c r="N3183" t="s">
        <v>76</v>
      </c>
      <c r="O3183" t="s">
        <v>76</v>
      </c>
      <c r="P3183" t="s">
        <v>76</v>
      </c>
      <c r="Q3183" t="s">
        <v>76</v>
      </c>
      <c r="R3183" t="s">
        <v>76</v>
      </c>
      <c r="S3183" t="s">
        <v>76</v>
      </c>
      <c r="T3183" t="s">
        <v>76</v>
      </c>
      <c r="U3183" t="s">
        <v>76</v>
      </c>
      <c r="V3183" t="s">
        <v>1117</v>
      </c>
      <c r="W3183" t="s">
        <v>76</v>
      </c>
    </row>
    <row r="3184" spans="1:23" x14ac:dyDescent="0.35">
      <c r="A3184" t="s">
        <v>5</v>
      </c>
      <c r="B3184" t="s">
        <v>1260</v>
      </c>
      <c r="C3184">
        <v>3390</v>
      </c>
      <c r="D3184" t="s">
        <v>618</v>
      </c>
      <c r="E3184" t="s">
        <v>130</v>
      </c>
      <c r="F3184" t="s">
        <v>142</v>
      </c>
      <c r="G3184" t="s">
        <v>55</v>
      </c>
      <c r="H3184" t="s">
        <v>217</v>
      </c>
      <c r="I3184" t="s">
        <v>107</v>
      </c>
      <c r="J3184" t="s">
        <v>76</v>
      </c>
      <c r="K3184" t="s">
        <v>105</v>
      </c>
      <c r="L3184" t="s">
        <v>77</v>
      </c>
      <c r="M3184" t="s">
        <v>107</v>
      </c>
      <c r="N3184" t="s">
        <v>107</v>
      </c>
      <c r="O3184" t="s">
        <v>77</v>
      </c>
      <c r="P3184" t="s">
        <v>76</v>
      </c>
      <c r="Q3184" t="s">
        <v>77</v>
      </c>
      <c r="R3184" t="s">
        <v>79</v>
      </c>
      <c r="S3184" t="s">
        <v>107</v>
      </c>
      <c r="T3184" t="s">
        <v>107</v>
      </c>
      <c r="U3184" t="s">
        <v>75</v>
      </c>
      <c r="V3184" t="s">
        <v>238</v>
      </c>
      <c r="W3184" t="s">
        <v>71</v>
      </c>
    </row>
    <row r="3185" spans="1:23" x14ac:dyDescent="0.35">
      <c r="A3185" t="s">
        <v>5</v>
      </c>
      <c r="B3185" t="s">
        <v>1261</v>
      </c>
      <c r="C3185">
        <v>65</v>
      </c>
      <c r="D3185" t="s">
        <v>711</v>
      </c>
      <c r="E3185" t="s">
        <v>126</v>
      </c>
      <c r="F3185" t="s">
        <v>199</v>
      </c>
      <c r="G3185" t="s">
        <v>96</v>
      </c>
      <c r="H3185" t="s">
        <v>272</v>
      </c>
      <c r="I3185" t="s">
        <v>76</v>
      </c>
      <c r="J3185" t="s">
        <v>76</v>
      </c>
      <c r="K3185" t="s">
        <v>71</v>
      </c>
      <c r="L3185" t="s">
        <v>75</v>
      </c>
      <c r="M3185" t="s">
        <v>75</v>
      </c>
      <c r="N3185" t="s">
        <v>76</v>
      </c>
      <c r="O3185" t="s">
        <v>76</v>
      </c>
      <c r="P3185" t="s">
        <v>76</v>
      </c>
      <c r="Q3185" t="s">
        <v>76</v>
      </c>
      <c r="R3185" t="s">
        <v>76</v>
      </c>
      <c r="S3185" t="s">
        <v>76</v>
      </c>
      <c r="T3185" t="s">
        <v>76</v>
      </c>
      <c r="U3185" t="s">
        <v>80</v>
      </c>
      <c r="V3185" t="s">
        <v>86</v>
      </c>
      <c r="W3185" t="s">
        <v>76</v>
      </c>
    </row>
    <row r="3186" spans="1:23" x14ac:dyDescent="0.35">
      <c r="A3186" t="s">
        <v>5</v>
      </c>
      <c r="B3186" t="s">
        <v>1262</v>
      </c>
      <c r="C3186">
        <v>6</v>
      </c>
      <c r="D3186" t="s">
        <v>1244</v>
      </c>
      <c r="E3186" t="s">
        <v>76</v>
      </c>
      <c r="F3186" t="s">
        <v>76</v>
      </c>
      <c r="G3186" t="s">
        <v>76</v>
      </c>
      <c r="H3186" t="s">
        <v>76</v>
      </c>
      <c r="I3186" t="s">
        <v>76</v>
      </c>
      <c r="J3186" t="s">
        <v>76</v>
      </c>
      <c r="K3186" t="s">
        <v>181</v>
      </c>
      <c r="L3186" t="s">
        <v>76</v>
      </c>
      <c r="M3186" t="s">
        <v>76</v>
      </c>
      <c r="N3186" t="s">
        <v>76</v>
      </c>
      <c r="O3186" t="s">
        <v>76</v>
      </c>
      <c r="P3186" t="s">
        <v>76</v>
      </c>
      <c r="Q3186" t="s">
        <v>76</v>
      </c>
      <c r="R3186" t="s">
        <v>76</v>
      </c>
      <c r="S3186" t="s">
        <v>76</v>
      </c>
      <c r="T3186" t="s">
        <v>76</v>
      </c>
      <c r="U3186" t="s">
        <v>76</v>
      </c>
      <c r="V3186" t="s">
        <v>133</v>
      </c>
      <c r="W3186" t="s">
        <v>76</v>
      </c>
    </row>
    <row r="3187" spans="1:23" x14ac:dyDescent="0.35">
      <c r="A3187" t="s">
        <v>6</v>
      </c>
      <c r="B3187" t="s">
        <v>1260</v>
      </c>
      <c r="C3187">
        <v>1364</v>
      </c>
      <c r="D3187" t="s">
        <v>521</v>
      </c>
      <c r="E3187" t="s">
        <v>198</v>
      </c>
      <c r="F3187" t="s">
        <v>216</v>
      </c>
      <c r="G3187" t="s">
        <v>114</v>
      </c>
      <c r="H3187" t="s">
        <v>135</v>
      </c>
      <c r="I3187" t="s">
        <v>107</v>
      </c>
      <c r="J3187" t="s">
        <v>107</v>
      </c>
      <c r="K3187" t="s">
        <v>86</v>
      </c>
      <c r="L3187" t="s">
        <v>105</v>
      </c>
      <c r="M3187" t="s">
        <v>68</v>
      </c>
      <c r="N3187" t="s">
        <v>80</v>
      </c>
      <c r="O3187" t="s">
        <v>75</v>
      </c>
      <c r="P3187" t="s">
        <v>150</v>
      </c>
      <c r="Q3187" t="s">
        <v>142</v>
      </c>
      <c r="R3187" t="s">
        <v>188</v>
      </c>
      <c r="S3187" t="s">
        <v>186</v>
      </c>
      <c r="T3187" t="s">
        <v>77</v>
      </c>
      <c r="U3187" t="s">
        <v>151</v>
      </c>
      <c r="V3187" t="s">
        <v>247</v>
      </c>
      <c r="W3187" t="s">
        <v>57</v>
      </c>
    </row>
    <row r="3188" spans="1:23" x14ac:dyDescent="0.35">
      <c r="A3188" t="s">
        <v>6</v>
      </c>
      <c r="B3188" t="s">
        <v>1261</v>
      </c>
      <c r="C3188">
        <v>55</v>
      </c>
      <c r="D3188" t="s">
        <v>776</v>
      </c>
      <c r="E3188" t="s">
        <v>217</v>
      </c>
      <c r="F3188" t="s">
        <v>79</v>
      </c>
      <c r="G3188" t="s">
        <v>278</v>
      </c>
      <c r="H3188" t="s">
        <v>237</v>
      </c>
      <c r="I3188" t="s">
        <v>68</v>
      </c>
      <c r="J3188" t="s">
        <v>76</v>
      </c>
      <c r="K3188" t="s">
        <v>97</v>
      </c>
      <c r="L3188" t="s">
        <v>76</v>
      </c>
      <c r="M3188" t="s">
        <v>76</v>
      </c>
      <c r="N3188" t="s">
        <v>76</v>
      </c>
      <c r="O3188" t="s">
        <v>76</v>
      </c>
      <c r="P3188" t="s">
        <v>76</v>
      </c>
      <c r="Q3188" t="s">
        <v>93</v>
      </c>
      <c r="R3188" t="s">
        <v>89</v>
      </c>
      <c r="S3188" t="s">
        <v>76</v>
      </c>
      <c r="T3188" t="s">
        <v>76</v>
      </c>
      <c r="U3188" t="s">
        <v>76</v>
      </c>
      <c r="V3188" t="s">
        <v>386</v>
      </c>
      <c r="W3188" t="s">
        <v>76</v>
      </c>
    </row>
    <row r="3189" spans="1:23" x14ac:dyDescent="0.35">
      <c r="A3189" t="s">
        <v>6</v>
      </c>
      <c r="B3189" t="s">
        <v>1262</v>
      </c>
      <c r="C3189">
        <v>5</v>
      </c>
      <c r="D3189" t="s">
        <v>287</v>
      </c>
      <c r="E3189" t="s">
        <v>76</v>
      </c>
      <c r="F3189" t="s">
        <v>76</v>
      </c>
      <c r="G3189" t="s">
        <v>574</v>
      </c>
      <c r="H3189" t="s">
        <v>151</v>
      </c>
      <c r="I3189" t="s">
        <v>76</v>
      </c>
      <c r="J3189" t="s">
        <v>76</v>
      </c>
      <c r="K3189" t="s">
        <v>76</v>
      </c>
      <c r="L3189" t="s">
        <v>76</v>
      </c>
      <c r="M3189" t="s">
        <v>76</v>
      </c>
      <c r="N3189" t="s">
        <v>76</v>
      </c>
      <c r="O3189" t="s">
        <v>76</v>
      </c>
      <c r="P3189" t="s">
        <v>76</v>
      </c>
      <c r="Q3189" t="s">
        <v>76</v>
      </c>
      <c r="R3189" t="s">
        <v>76</v>
      </c>
      <c r="S3189" t="s">
        <v>76</v>
      </c>
      <c r="T3189" t="s">
        <v>76</v>
      </c>
      <c r="U3189" t="s">
        <v>76</v>
      </c>
      <c r="V3189" t="s">
        <v>76</v>
      </c>
      <c r="W3189" t="s">
        <v>12</v>
      </c>
    </row>
    <row r="3190" spans="1:23" x14ac:dyDescent="0.35">
      <c r="A3190" t="s">
        <v>7</v>
      </c>
      <c r="B3190" t="s">
        <v>1260</v>
      </c>
      <c r="C3190">
        <v>3124</v>
      </c>
      <c r="D3190" t="s">
        <v>974</v>
      </c>
      <c r="E3190" t="s">
        <v>102</v>
      </c>
      <c r="F3190" t="s">
        <v>163</v>
      </c>
      <c r="G3190" t="s">
        <v>105</v>
      </c>
      <c r="H3190" t="s">
        <v>101</v>
      </c>
      <c r="I3190" t="s">
        <v>74</v>
      </c>
      <c r="J3190" t="s">
        <v>73</v>
      </c>
      <c r="K3190" t="s">
        <v>96</v>
      </c>
      <c r="L3190" t="s">
        <v>108</v>
      </c>
      <c r="M3190" t="s">
        <v>71</v>
      </c>
      <c r="N3190" t="s">
        <v>150</v>
      </c>
      <c r="O3190" t="s">
        <v>63</v>
      </c>
      <c r="P3190" t="s">
        <v>68</v>
      </c>
      <c r="Q3190" t="s">
        <v>104</v>
      </c>
      <c r="R3190" t="s">
        <v>55</v>
      </c>
      <c r="S3190" t="s">
        <v>68</v>
      </c>
      <c r="T3190" t="s">
        <v>150</v>
      </c>
      <c r="U3190" t="s">
        <v>73</v>
      </c>
      <c r="V3190" t="s">
        <v>95</v>
      </c>
      <c r="W3190" t="s">
        <v>73</v>
      </c>
    </row>
    <row r="3191" spans="1:23" x14ac:dyDescent="0.35">
      <c r="A3191" t="s">
        <v>7</v>
      </c>
      <c r="B3191" t="s">
        <v>1261</v>
      </c>
      <c r="C3191">
        <v>114</v>
      </c>
      <c r="D3191" t="s">
        <v>746</v>
      </c>
      <c r="E3191" t="s">
        <v>216</v>
      </c>
      <c r="F3191" t="s">
        <v>142</v>
      </c>
      <c r="G3191" t="s">
        <v>76</v>
      </c>
      <c r="H3191" t="s">
        <v>317</v>
      </c>
      <c r="I3191" t="s">
        <v>280</v>
      </c>
      <c r="J3191" t="s">
        <v>179</v>
      </c>
      <c r="K3191" t="s">
        <v>280</v>
      </c>
      <c r="L3191" t="s">
        <v>366</v>
      </c>
      <c r="M3191" t="s">
        <v>68</v>
      </c>
      <c r="N3191" t="s">
        <v>77</v>
      </c>
      <c r="O3191" t="s">
        <v>65</v>
      </c>
      <c r="P3191" t="s">
        <v>76</v>
      </c>
      <c r="Q3191" t="s">
        <v>61</v>
      </c>
      <c r="R3191" t="s">
        <v>84</v>
      </c>
      <c r="S3191" t="s">
        <v>142</v>
      </c>
      <c r="T3191" t="s">
        <v>76</v>
      </c>
      <c r="U3191" t="s">
        <v>75</v>
      </c>
      <c r="V3191" t="s">
        <v>140</v>
      </c>
      <c r="W3191" t="s">
        <v>76</v>
      </c>
    </row>
    <row r="3192" spans="1:23" x14ac:dyDescent="0.35">
      <c r="A3192" t="s">
        <v>7</v>
      </c>
      <c r="B3192" t="s">
        <v>1262</v>
      </c>
      <c r="C3192">
        <v>8</v>
      </c>
      <c r="D3192" t="s">
        <v>803</v>
      </c>
      <c r="E3192" t="s">
        <v>76</v>
      </c>
      <c r="F3192" t="s">
        <v>76</v>
      </c>
      <c r="G3192" t="s">
        <v>76</v>
      </c>
      <c r="H3192" t="s">
        <v>76</v>
      </c>
      <c r="I3192" t="s">
        <v>76</v>
      </c>
      <c r="J3192" t="s">
        <v>86</v>
      </c>
      <c r="K3192" t="s">
        <v>86</v>
      </c>
      <c r="L3192" t="s">
        <v>86</v>
      </c>
      <c r="M3192" t="s">
        <v>76</v>
      </c>
      <c r="N3192" t="s">
        <v>76</v>
      </c>
      <c r="O3192" t="s">
        <v>76</v>
      </c>
      <c r="P3192" t="s">
        <v>76</v>
      </c>
      <c r="Q3192" t="s">
        <v>76</v>
      </c>
      <c r="R3192" t="s">
        <v>76</v>
      </c>
      <c r="S3192" t="s">
        <v>76</v>
      </c>
      <c r="T3192" t="s">
        <v>181</v>
      </c>
      <c r="U3192" t="s">
        <v>76</v>
      </c>
      <c r="V3192" t="s">
        <v>352</v>
      </c>
      <c r="W3192" t="s">
        <v>76</v>
      </c>
    </row>
    <row r="3193" spans="1:23" x14ac:dyDescent="0.35">
      <c r="A3193" t="s">
        <v>241</v>
      </c>
      <c r="B3193" t="s">
        <v>1260</v>
      </c>
      <c r="C3193">
        <v>13005</v>
      </c>
      <c r="D3193" t="s">
        <v>1025</v>
      </c>
      <c r="E3193" t="s">
        <v>104</v>
      </c>
      <c r="F3193" t="s">
        <v>104</v>
      </c>
      <c r="G3193" t="s">
        <v>194</v>
      </c>
      <c r="H3193" t="s">
        <v>260</v>
      </c>
      <c r="I3193" t="s">
        <v>75</v>
      </c>
      <c r="J3193" t="s">
        <v>73</v>
      </c>
      <c r="K3193" t="s">
        <v>173</v>
      </c>
      <c r="L3193" t="s">
        <v>80</v>
      </c>
      <c r="M3193" t="s">
        <v>68</v>
      </c>
      <c r="N3193" t="s">
        <v>105</v>
      </c>
      <c r="O3193" t="s">
        <v>150</v>
      </c>
      <c r="P3193" t="s">
        <v>106</v>
      </c>
      <c r="Q3193" t="s">
        <v>55</v>
      </c>
      <c r="R3193" t="s">
        <v>108</v>
      </c>
      <c r="S3193" t="s">
        <v>68</v>
      </c>
      <c r="T3193" t="s">
        <v>77</v>
      </c>
      <c r="U3193" t="s">
        <v>75</v>
      </c>
      <c r="V3193" t="s">
        <v>276</v>
      </c>
      <c r="W3193" t="s">
        <v>150</v>
      </c>
    </row>
    <row r="3194" spans="1:23" x14ac:dyDescent="0.35">
      <c r="A3194" t="s">
        <v>241</v>
      </c>
      <c r="B3194" t="s">
        <v>1261</v>
      </c>
      <c r="C3194">
        <v>400</v>
      </c>
      <c r="D3194" t="s">
        <v>623</v>
      </c>
      <c r="E3194" t="s">
        <v>121</v>
      </c>
      <c r="F3194" t="s">
        <v>175</v>
      </c>
      <c r="G3194" t="s">
        <v>103</v>
      </c>
      <c r="H3194" t="s">
        <v>164</v>
      </c>
      <c r="I3194" t="s">
        <v>96</v>
      </c>
      <c r="J3194" t="s">
        <v>72</v>
      </c>
      <c r="K3194" t="s">
        <v>176</v>
      </c>
      <c r="L3194" t="s">
        <v>240</v>
      </c>
      <c r="M3194" t="s">
        <v>150</v>
      </c>
      <c r="N3194" t="s">
        <v>68</v>
      </c>
      <c r="O3194" t="s">
        <v>63</v>
      </c>
      <c r="P3194" t="s">
        <v>76</v>
      </c>
      <c r="Q3194" t="s">
        <v>137</v>
      </c>
      <c r="R3194" t="s">
        <v>86</v>
      </c>
      <c r="S3194" t="s">
        <v>94</v>
      </c>
      <c r="T3194" t="s">
        <v>76</v>
      </c>
      <c r="U3194" t="s">
        <v>80</v>
      </c>
      <c r="V3194" t="s">
        <v>317</v>
      </c>
      <c r="W3194" t="s">
        <v>76</v>
      </c>
    </row>
    <row r="3195" spans="1:23" x14ac:dyDescent="0.35">
      <c r="A3195" t="s">
        <v>241</v>
      </c>
      <c r="B3195" t="s">
        <v>1262</v>
      </c>
      <c r="C3195">
        <v>29</v>
      </c>
      <c r="D3195" t="s">
        <v>703</v>
      </c>
      <c r="E3195" t="s">
        <v>76</v>
      </c>
      <c r="F3195" t="s">
        <v>76</v>
      </c>
      <c r="G3195" t="s">
        <v>217</v>
      </c>
      <c r="H3195" t="s">
        <v>79</v>
      </c>
      <c r="I3195" t="s">
        <v>76</v>
      </c>
      <c r="J3195" t="s">
        <v>71</v>
      </c>
      <c r="K3195" t="s">
        <v>133</v>
      </c>
      <c r="L3195" t="s">
        <v>71</v>
      </c>
      <c r="M3195" t="s">
        <v>76</v>
      </c>
      <c r="N3195" t="s">
        <v>76</v>
      </c>
      <c r="O3195" t="s">
        <v>76</v>
      </c>
      <c r="P3195" t="s">
        <v>76</v>
      </c>
      <c r="Q3195" t="s">
        <v>76</v>
      </c>
      <c r="R3195" t="s">
        <v>76</v>
      </c>
      <c r="S3195" t="s">
        <v>76</v>
      </c>
      <c r="T3195" t="s">
        <v>81</v>
      </c>
      <c r="U3195" t="s">
        <v>76</v>
      </c>
      <c r="V3195" t="s">
        <v>191</v>
      </c>
      <c r="W3195" t="s">
        <v>176</v>
      </c>
    </row>
    <row r="3197" spans="1:23" x14ac:dyDescent="0.35">
      <c r="A3197" t="s">
        <v>1311</v>
      </c>
    </row>
    <row r="3198" spans="1:23" x14ac:dyDescent="0.35">
      <c r="A3198" t="s">
        <v>14</v>
      </c>
      <c r="B3198" t="s">
        <v>437</v>
      </c>
      <c r="C3198" t="s">
        <v>2</v>
      </c>
      <c r="D3198" t="s">
        <v>51</v>
      </c>
      <c r="E3198" t="s">
        <v>1287</v>
      </c>
      <c r="F3198" t="s">
        <v>1288</v>
      </c>
      <c r="G3198" t="s">
        <v>1289</v>
      </c>
      <c r="H3198" t="s">
        <v>1290</v>
      </c>
      <c r="I3198" t="s">
        <v>1291</v>
      </c>
      <c r="J3198" t="s">
        <v>1292</v>
      </c>
      <c r="K3198" t="s">
        <v>1293</v>
      </c>
      <c r="L3198" t="s">
        <v>1294</v>
      </c>
      <c r="M3198" t="s">
        <v>1295</v>
      </c>
      <c r="N3198" t="s">
        <v>1296</v>
      </c>
      <c r="O3198" t="s">
        <v>1297</v>
      </c>
      <c r="P3198" t="s">
        <v>1298</v>
      </c>
      <c r="Q3198" t="s">
        <v>1299</v>
      </c>
      <c r="R3198" t="s">
        <v>1300</v>
      </c>
      <c r="S3198" t="s">
        <v>1301</v>
      </c>
      <c r="T3198" t="s">
        <v>1302</v>
      </c>
      <c r="U3198" t="s">
        <v>609</v>
      </c>
      <c r="V3198" t="s">
        <v>49</v>
      </c>
      <c r="W3198" t="s">
        <v>50</v>
      </c>
    </row>
    <row r="3199" spans="1:23" x14ac:dyDescent="0.35">
      <c r="A3199" t="s">
        <v>3</v>
      </c>
      <c r="B3199" t="s">
        <v>438</v>
      </c>
      <c r="C3199">
        <v>476</v>
      </c>
      <c r="D3199" t="s">
        <v>817</v>
      </c>
      <c r="E3199" t="s">
        <v>68</v>
      </c>
      <c r="F3199" t="s">
        <v>78</v>
      </c>
      <c r="G3199" t="s">
        <v>75</v>
      </c>
      <c r="H3199" t="s">
        <v>173</v>
      </c>
      <c r="I3199" t="s">
        <v>107</v>
      </c>
      <c r="J3199" t="s">
        <v>106</v>
      </c>
      <c r="K3199" t="s">
        <v>204</v>
      </c>
      <c r="L3199" t="s">
        <v>151</v>
      </c>
      <c r="M3199" t="s">
        <v>75</v>
      </c>
      <c r="N3199" t="s">
        <v>70</v>
      </c>
      <c r="O3199" t="s">
        <v>76</v>
      </c>
      <c r="P3199" t="s">
        <v>107</v>
      </c>
      <c r="Q3199" t="s">
        <v>107</v>
      </c>
      <c r="R3199" t="s">
        <v>65</v>
      </c>
      <c r="S3199" t="s">
        <v>77</v>
      </c>
      <c r="T3199" t="s">
        <v>76</v>
      </c>
      <c r="U3199" t="s">
        <v>73</v>
      </c>
      <c r="V3199" t="s">
        <v>134</v>
      </c>
      <c r="W3199" t="s">
        <v>94</v>
      </c>
    </row>
    <row r="3200" spans="1:23" x14ac:dyDescent="0.35">
      <c r="A3200" t="s">
        <v>3</v>
      </c>
      <c r="B3200" t="s">
        <v>439</v>
      </c>
      <c r="C3200">
        <v>1552</v>
      </c>
      <c r="D3200" t="s">
        <v>1312</v>
      </c>
      <c r="E3200" t="s">
        <v>80</v>
      </c>
      <c r="F3200" t="s">
        <v>71</v>
      </c>
      <c r="G3200" t="s">
        <v>71</v>
      </c>
      <c r="H3200" t="s">
        <v>86</v>
      </c>
      <c r="I3200" t="s">
        <v>77</v>
      </c>
      <c r="J3200" t="s">
        <v>73</v>
      </c>
      <c r="K3200" t="s">
        <v>88</v>
      </c>
      <c r="L3200" t="s">
        <v>55</v>
      </c>
      <c r="M3200" t="s">
        <v>78</v>
      </c>
      <c r="N3200" t="s">
        <v>81</v>
      </c>
      <c r="O3200" t="s">
        <v>77</v>
      </c>
      <c r="P3200" t="s">
        <v>76</v>
      </c>
      <c r="Q3200" t="s">
        <v>107</v>
      </c>
      <c r="R3200" t="s">
        <v>186</v>
      </c>
      <c r="S3200" t="s">
        <v>107</v>
      </c>
      <c r="T3200" t="s">
        <v>76</v>
      </c>
      <c r="U3200" t="s">
        <v>107</v>
      </c>
      <c r="V3200" t="s">
        <v>117</v>
      </c>
      <c r="W3200" t="s">
        <v>71</v>
      </c>
    </row>
    <row r="3201" spans="1:23" x14ac:dyDescent="0.35">
      <c r="A3201" t="s">
        <v>4</v>
      </c>
      <c r="B3201" t="s">
        <v>438</v>
      </c>
      <c r="C3201">
        <v>872</v>
      </c>
      <c r="D3201" t="s">
        <v>967</v>
      </c>
      <c r="E3201" t="s">
        <v>79</v>
      </c>
      <c r="F3201" t="s">
        <v>72</v>
      </c>
      <c r="G3201" t="s">
        <v>366</v>
      </c>
      <c r="H3201" t="s">
        <v>71</v>
      </c>
      <c r="I3201" t="s">
        <v>75</v>
      </c>
      <c r="J3201" t="s">
        <v>76</v>
      </c>
      <c r="K3201" t="s">
        <v>55</v>
      </c>
      <c r="L3201" t="s">
        <v>105</v>
      </c>
      <c r="M3201" t="s">
        <v>76</v>
      </c>
      <c r="N3201" t="s">
        <v>57</v>
      </c>
      <c r="O3201" t="s">
        <v>76</v>
      </c>
      <c r="P3201" t="s">
        <v>76</v>
      </c>
      <c r="Q3201" t="s">
        <v>68</v>
      </c>
      <c r="R3201" t="s">
        <v>74</v>
      </c>
      <c r="S3201" t="s">
        <v>76</v>
      </c>
      <c r="T3201" t="s">
        <v>76</v>
      </c>
      <c r="U3201" t="s">
        <v>108</v>
      </c>
      <c r="V3201" t="s">
        <v>92</v>
      </c>
      <c r="W3201" t="s">
        <v>106</v>
      </c>
    </row>
    <row r="3202" spans="1:23" x14ac:dyDescent="0.35">
      <c r="A3202" t="s">
        <v>4</v>
      </c>
      <c r="B3202" t="s">
        <v>439</v>
      </c>
      <c r="C3202">
        <v>2403</v>
      </c>
      <c r="D3202" t="s">
        <v>873</v>
      </c>
      <c r="E3202" t="s">
        <v>93</v>
      </c>
      <c r="F3202" t="s">
        <v>186</v>
      </c>
      <c r="G3202" t="s">
        <v>113</v>
      </c>
      <c r="H3202" t="s">
        <v>186</v>
      </c>
      <c r="I3202" t="s">
        <v>68</v>
      </c>
      <c r="J3202" t="s">
        <v>77</v>
      </c>
      <c r="K3202" t="s">
        <v>70</v>
      </c>
      <c r="L3202" t="s">
        <v>63</v>
      </c>
      <c r="M3202" t="s">
        <v>150</v>
      </c>
      <c r="N3202" t="s">
        <v>105</v>
      </c>
      <c r="O3202" t="s">
        <v>75</v>
      </c>
      <c r="P3202" t="s">
        <v>79</v>
      </c>
      <c r="Q3202" t="s">
        <v>57</v>
      </c>
      <c r="R3202" t="s">
        <v>121</v>
      </c>
      <c r="S3202" t="s">
        <v>75</v>
      </c>
      <c r="T3202" t="s">
        <v>77</v>
      </c>
      <c r="U3202" t="s">
        <v>72</v>
      </c>
      <c r="V3202" t="s">
        <v>171</v>
      </c>
      <c r="W3202" t="s">
        <v>79</v>
      </c>
    </row>
    <row r="3203" spans="1:23" x14ac:dyDescent="0.35">
      <c r="A3203" t="s">
        <v>5</v>
      </c>
      <c r="B3203" t="s">
        <v>438</v>
      </c>
      <c r="C3203">
        <v>820</v>
      </c>
      <c r="D3203" t="s">
        <v>864</v>
      </c>
      <c r="E3203" t="s">
        <v>173</v>
      </c>
      <c r="F3203" t="s">
        <v>108</v>
      </c>
      <c r="G3203" t="s">
        <v>104</v>
      </c>
      <c r="H3203" t="s">
        <v>179</v>
      </c>
      <c r="I3203" t="s">
        <v>107</v>
      </c>
      <c r="J3203" t="s">
        <v>76</v>
      </c>
      <c r="K3203" t="s">
        <v>81</v>
      </c>
      <c r="L3203" t="s">
        <v>68</v>
      </c>
      <c r="M3203" t="s">
        <v>106</v>
      </c>
      <c r="N3203" t="s">
        <v>73</v>
      </c>
      <c r="O3203" t="s">
        <v>107</v>
      </c>
      <c r="P3203" t="s">
        <v>76</v>
      </c>
      <c r="Q3203" t="s">
        <v>106</v>
      </c>
      <c r="R3203" t="s">
        <v>68</v>
      </c>
      <c r="S3203" t="s">
        <v>107</v>
      </c>
      <c r="T3203" t="s">
        <v>76</v>
      </c>
      <c r="U3203" t="s">
        <v>81</v>
      </c>
      <c r="V3203" t="s">
        <v>199</v>
      </c>
      <c r="W3203" t="s">
        <v>73</v>
      </c>
    </row>
    <row r="3204" spans="1:23" x14ac:dyDescent="0.35">
      <c r="A3204" t="s">
        <v>5</v>
      </c>
      <c r="B3204" t="s">
        <v>439</v>
      </c>
      <c r="C3204">
        <v>2641</v>
      </c>
      <c r="D3204" t="s">
        <v>1168</v>
      </c>
      <c r="E3204" t="s">
        <v>130</v>
      </c>
      <c r="F3204" t="s">
        <v>142</v>
      </c>
      <c r="G3204" t="s">
        <v>100</v>
      </c>
      <c r="H3204" t="s">
        <v>260</v>
      </c>
      <c r="I3204" t="s">
        <v>107</v>
      </c>
      <c r="J3204" t="s">
        <v>76</v>
      </c>
      <c r="K3204" t="s">
        <v>78</v>
      </c>
      <c r="L3204" t="s">
        <v>106</v>
      </c>
      <c r="M3204" t="s">
        <v>107</v>
      </c>
      <c r="N3204" t="s">
        <v>107</v>
      </c>
      <c r="O3204" t="s">
        <v>77</v>
      </c>
      <c r="P3204" t="s">
        <v>76</v>
      </c>
      <c r="Q3204" t="s">
        <v>79</v>
      </c>
      <c r="R3204" t="s">
        <v>79</v>
      </c>
      <c r="S3204" t="s">
        <v>107</v>
      </c>
      <c r="T3204" t="s">
        <v>73</v>
      </c>
      <c r="U3204" t="s">
        <v>150</v>
      </c>
      <c r="V3204" t="s">
        <v>294</v>
      </c>
      <c r="W3204" t="s">
        <v>150</v>
      </c>
    </row>
    <row r="3205" spans="1:23" x14ac:dyDescent="0.35">
      <c r="A3205" t="s">
        <v>6</v>
      </c>
      <c r="B3205" t="s">
        <v>438</v>
      </c>
      <c r="C3205">
        <v>461</v>
      </c>
      <c r="D3205" t="s">
        <v>719</v>
      </c>
      <c r="E3205" t="s">
        <v>149</v>
      </c>
      <c r="F3205" t="s">
        <v>99</v>
      </c>
      <c r="G3205" t="s">
        <v>239</v>
      </c>
      <c r="H3205" t="s">
        <v>282</v>
      </c>
      <c r="I3205" t="s">
        <v>73</v>
      </c>
      <c r="J3205" t="s">
        <v>77</v>
      </c>
      <c r="K3205" t="s">
        <v>93</v>
      </c>
      <c r="L3205" t="s">
        <v>77</v>
      </c>
      <c r="M3205" t="s">
        <v>79</v>
      </c>
      <c r="N3205" t="s">
        <v>186</v>
      </c>
      <c r="O3205" t="s">
        <v>105</v>
      </c>
      <c r="P3205" t="s">
        <v>71</v>
      </c>
      <c r="Q3205" t="s">
        <v>80</v>
      </c>
      <c r="R3205" t="s">
        <v>515</v>
      </c>
      <c r="S3205" t="s">
        <v>109</v>
      </c>
      <c r="T3205" t="s">
        <v>76</v>
      </c>
      <c r="U3205" t="s">
        <v>150</v>
      </c>
      <c r="V3205" t="s">
        <v>218</v>
      </c>
      <c r="W3205" t="s">
        <v>142</v>
      </c>
    </row>
    <row r="3206" spans="1:23" x14ac:dyDescent="0.35">
      <c r="A3206" t="s">
        <v>6</v>
      </c>
      <c r="B3206" t="s">
        <v>439</v>
      </c>
      <c r="C3206">
        <v>963</v>
      </c>
      <c r="D3206" t="s">
        <v>632</v>
      </c>
      <c r="E3206" t="s">
        <v>142</v>
      </c>
      <c r="F3206" t="s">
        <v>103</v>
      </c>
      <c r="G3206" t="s">
        <v>114</v>
      </c>
      <c r="H3206" t="s">
        <v>209</v>
      </c>
      <c r="I3206" t="s">
        <v>107</v>
      </c>
      <c r="J3206" t="s">
        <v>76</v>
      </c>
      <c r="K3206" t="s">
        <v>70</v>
      </c>
      <c r="L3206" t="s">
        <v>72</v>
      </c>
      <c r="M3206" t="s">
        <v>68</v>
      </c>
      <c r="N3206" t="s">
        <v>72</v>
      </c>
      <c r="O3206" t="s">
        <v>71</v>
      </c>
      <c r="P3206" t="s">
        <v>71</v>
      </c>
      <c r="Q3206" t="s">
        <v>198</v>
      </c>
      <c r="R3206" t="s">
        <v>56</v>
      </c>
      <c r="S3206" t="s">
        <v>73</v>
      </c>
      <c r="T3206" t="s">
        <v>68</v>
      </c>
      <c r="U3206" t="s">
        <v>149</v>
      </c>
      <c r="V3206" t="s">
        <v>174</v>
      </c>
      <c r="W3206" t="s">
        <v>84</v>
      </c>
    </row>
    <row r="3207" spans="1:23" x14ac:dyDescent="0.35">
      <c r="A3207" t="s">
        <v>7</v>
      </c>
      <c r="B3207" t="s">
        <v>438</v>
      </c>
      <c r="C3207">
        <v>1067</v>
      </c>
      <c r="D3207" t="s">
        <v>899</v>
      </c>
      <c r="E3207" t="s">
        <v>163</v>
      </c>
      <c r="F3207" t="s">
        <v>198</v>
      </c>
      <c r="G3207" t="s">
        <v>79</v>
      </c>
      <c r="H3207" t="s">
        <v>326</v>
      </c>
      <c r="I3207" t="s">
        <v>108</v>
      </c>
      <c r="J3207" t="s">
        <v>150</v>
      </c>
      <c r="K3207" t="s">
        <v>244</v>
      </c>
      <c r="L3207" t="s">
        <v>57</v>
      </c>
      <c r="M3207" t="s">
        <v>79</v>
      </c>
      <c r="N3207" t="s">
        <v>94</v>
      </c>
      <c r="O3207" t="s">
        <v>63</v>
      </c>
      <c r="P3207" t="s">
        <v>68</v>
      </c>
      <c r="Q3207" t="s">
        <v>194</v>
      </c>
      <c r="R3207" t="s">
        <v>142</v>
      </c>
      <c r="S3207" t="s">
        <v>105</v>
      </c>
      <c r="T3207" t="s">
        <v>78</v>
      </c>
      <c r="U3207" t="s">
        <v>106</v>
      </c>
      <c r="V3207" t="s">
        <v>69</v>
      </c>
      <c r="W3207" t="s">
        <v>106</v>
      </c>
    </row>
    <row r="3208" spans="1:23" x14ac:dyDescent="0.35">
      <c r="A3208" t="s">
        <v>7</v>
      </c>
      <c r="B3208" t="s">
        <v>439</v>
      </c>
      <c r="C3208">
        <v>2179</v>
      </c>
      <c r="D3208" t="s">
        <v>1217</v>
      </c>
      <c r="E3208" t="s">
        <v>221</v>
      </c>
      <c r="F3208" t="s">
        <v>109</v>
      </c>
      <c r="G3208" t="s">
        <v>72</v>
      </c>
      <c r="H3208" t="s">
        <v>372</v>
      </c>
      <c r="I3208" t="s">
        <v>93</v>
      </c>
      <c r="J3208" t="s">
        <v>73</v>
      </c>
      <c r="K3208" t="s">
        <v>57</v>
      </c>
      <c r="L3208" t="s">
        <v>108</v>
      </c>
      <c r="M3208" t="s">
        <v>71</v>
      </c>
      <c r="N3208" t="s">
        <v>68</v>
      </c>
      <c r="O3208" t="s">
        <v>63</v>
      </c>
      <c r="P3208" t="s">
        <v>79</v>
      </c>
      <c r="Q3208" t="s">
        <v>133</v>
      </c>
      <c r="R3208" t="s">
        <v>55</v>
      </c>
      <c r="S3208" t="s">
        <v>79</v>
      </c>
      <c r="T3208" t="s">
        <v>68</v>
      </c>
      <c r="U3208" t="s">
        <v>107</v>
      </c>
      <c r="V3208" t="s">
        <v>220</v>
      </c>
      <c r="W3208" t="s">
        <v>73</v>
      </c>
    </row>
    <row r="3209" spans="1:23" x14ac:dyDescent="0.35">
      <c r="A3209" t="s">
        <v>241</v>
      </c>
      <c r="B3209" t="s">
        <v>438</v>
      </c>
      <c r="C3209">
        <v>3696</v>
      </c>
      <c r="D3209" t="s">
        <v>860</v>
      </c>
      <c r="E3209" t="s">
        <v>130</v>
      </c>
      <c r="F3209" t="s">
        <v>133</v>
      </c>
      <c r="G3209" t="s">
        <v>65</v>
      </c>
      <c r="H3209" t="s">
        <v>146</v>
      </c>
      <c r="I3209" t="s">
        <v>138</v>
      </c>
      <c r="J3209" t="s">
        <v>77</v>
      </c>
      <c r="K3209" t="s">
        <v>103</v>
      </c>
      <c r="L3209" t="s">
        <v>93</v>
      </c>
      <c r="M3209" t="s">
        <v>77</v>
      </c>
      <c r="N3209" t="s">
        <v>55</v>
      </c>
      <c r="O3209" t="s">
        <v>71</v>
      </c>
      <c r="P3209" t="s">
        <v>106</v>
      </c>
      <c r="Q3209" t="s">
        <v>100</v>
      </c>
      <c r="R3209" t="s">
        <v>173</v>
      </c>
      <c r="S3209" t="s">
        <v>78</v>
      </c>
      <c r="T3209" t="s">
        <v>77</v>
      </c>
      <c r="U3209" t="s">
        <v>78</v>
      </c>
      <c r="V3209" t="s">
        <v>367</v>
      </c>
      <c r="W3209" t="s">
        <v>68</v>
      </c>
    </row>
    <row r="3210" spans="1:23" x14ac:dyDescent="0.35">
      <c r="A3210" t="s">
        <v>241</v>
      </c>
      <c r="B3210" t="s">
        <v>439</v>
      </c>
      <c r="C3210">
        <v>9738</v>
      </c>
      <c r="D3210" t="s">
        <v>703</v>
      </c>
      <c r="E3210" t="s">
        <v>86</v>
      </c>
      <c r="F3210" t="s">
        <v>108</v>
      </c>
      <c r="G3210" t="s">
        <v>175</v>
      </c>
      <c r="H3210" t="s">
        <v>309</v>
      </c>
      <c r="I3210" t="s">
        <v>75</v>
      </c>
      <c r="J3210" t="s">
        <v>73</v>
      </c>
      <c r="K3210" t="s">
        <v>149</v>
      </c>
      <c r="L3210" t="s">
        <v>100</v>
      </c>
      <c r="M3210" t="s">
        <v>71</v>
      </c>
      <c r="N3210" t="s">
        <v>150</v>
      </c>
      <c r="O3210" t="s">
        <v>75</v>
      </c>
      <c r="P3210" t="s">
        <v>77</v>
      </c>
      <c r="Q3210" t="s">
        <v>93</v>
      </c>
      <c r="R3210" t="s">
        <v>104</v>
      </c>
      <c r="S3210" t="s">
        <v>77</v>
      </c>
      <c r="T3210" t="s">
        <v>77</v>
      </c>
      <c r="U3210" t="s">
        <v>75</v>
      </c>
      <c r="V3210" t="s">
        <v>182</v>
      </c>
      <c r="W3210" t="s">
        <v>75</v>
      </c>
    </row>
    <row r="3212" spans="1:23" x14ac:dyDescent="0.35">
      <c r="A3212" t="s">
        <v>1313</v>
      </c>
    </row>
    <row r="3213" spans="1:23" x14ac:dyDescent="0.35">
      <c r="A3213" t="s">
        <v>14</v>
      </c>
      <c r="B3213" t="s">
        <v>487</v>
      </c>
      <c r="C3213" t="s">
        <v>2</v>
      </c>
      <c r="D3213" t="s">
        <v>51</v>
      </c>
      <c r="E3213" t="s">
        <v>1287</v>
      </c>
      <c r="F3213" t="s">
        <v>1288</v>
      </c>
      <c r="G3213" t="s">
        <v>1289</v>
      </c>
      <c r="H3213" t="s">
        <v>1290</v>
      </c>
      <c r="I3213" t="s">
        <v>1291</v>
      </c>
      <c r="J3213" t="s">
        <v>1292</v>
      </c>
      <c r="K3213" t="s">
        <v>1293</v>
      </c>
      <c r="L3213" t="s">
        <v>1294</v>
      </c>
      <c r="M3213" t="s">
        <v>1295</v>
      </c>
      <c r="N3213" t="s">
        <v>1296</v>
      </c>
      <c r="O3213" t="s">
        <v>1297</v>
      </c>
      <c r="P3213" t="s">
        <v>1298</v>
      </c>
      <c r="Q3213" t="s">
        <v>1299</v>
      </c>
      <c r="R3213" t="s">
        <v>1300</v>
      </c>
      <c r="S3213" t="s">
        <v>1301</v>
      </c>
      <c r="T3213" t="s">
        <v>1302</v>
      </c>
      <c r="U3213" t="s">
        <v>609</v>
      </c>
      <c r="V3213" t="s">
        <v>49</v>
      </c>
      <c r="W3213" t="s">
        <v>50</v>
      </c>
    </row>
    <row r="3214" spans="1:23" x14ac:dyDescent="0.35">
      <c r="A3214" t="s">
        <v>3</v>
      </c>
      <c r="B3214" t="s">
        <v>488</v>
      </c>
      <c r="C3214">
        <v>1118</v>
      </c>
      <c r="D3214" t="s">
        <v>1314</v>
      </c>
      <c r="E3214" t="s">
        <v>63</v>
      </c>
      <c r="F3214" t="s">
        <v>94</v>
      </c>
      <c r="G3214" t="s">
        <v>94</v>
      </c>
      <c r="H3214" t="s">
        <v>86</v>
      </c>
      <c r="I3214" t="s">
        <v>107</v>
      </c>
      <c r="J3214" t="s">
        <v>106</v>
      </c>
      <c r="K3214" t="s">
        <v>84</v>
      </c>
      <c r="L3214" t="s">
        <v>100</v>
      </c>
      <c r="M3214" t="s">
        <v>78</v>
      </c>
      <c r="N3214" t="s">
        <v>142</v>
      </c>
      <c r="O3214" t="s">
        <v>77</v>
      </c>
      <c r="P3214" t="s">
        <v>76</v>
      </c>
      <c r="Q3214" t="s">
        <v>107</v>
      </c>
      <c r="R3214" t="s">
        <v>133</v>
      </c>
      <c r="S3214" t="s">
        <v>73</v>
      </c>
      <c r="T3214" t="s">
        <v>76</v>
      </c>
      <c r="U3214" t="s">
        <v>106</v>
      </c>
      <c r="V3214" t="s">
        <v>165</v>
      </c>
      <c r="W3214" t="s">
        <v>75</v>
      </c>
    </row>
    <row r="3215" spans="1:23" x14ac:dyDescent="0.35">
      <c r="A3215" t="s">
        <v>3</v>
      </c>
      <c r="B3215" t="s">
        <v>491</v>
      </c>
      <c r="C3215">
        <v>910</v>
      </c>
      <c r="D3215" t="s">
        <v>907</v>
      </c>
      <c r="E3215" t="s">
        <v>78</v>
      </c>
      <c r="F3215" t="s">
        <v>79</v>
      </c>
      <c r="G3215" t="s">
        <v>77</v>
      </c>
      <c r="H3215" t="s">
        <v>173</v>
      </c>
      <c r="I3215" t="s">
        <v>68</v>
      </c>
      <c r="J3215" t="s">
        <v>73</v>
      </c>
      <c r="K3215" t="s">
        <v>109</v>
      </c>
      <c r="L3215" t="s">
        <v>151</v>
      </c>
      <c r="M3215" t="s">
        <v>78</v>
      </c>
      <c r="N3215" t="s">
        <v>63</v>
      </c>
      <c r="O3215" t="s">
        <v>73</v>
      </c>
      <c r="P3215" t="s">
        <v>76</v>
      </c>
      <c r="Q3215" t="s">
        <v>73</v>
      </c>
      <c r="R3215" t="s">
        <v>186</v>
      </c>
      <c r="S3215" t="s">
        <v>73</v>
      </c>
      <c r="T3215" t="s">
        <v>76</v>
      </c>
      <c r="U3215" t="s">
        <v>76</v>
      </c>
      <c r="V3215" t="s">
        <v>206</v>
      </c>
      <c r="W3215" t="s">
        <v>71</v>
      </c>
    </row>
    <row r="3216" spans="1:23" x14ac:dyDescent="0.35">
      <c r="A3216" t="s">
        <v>4</v>
      </c>
      <c r="B3216" t="s">
        <v>488</v>
      </c>
      <c r="C3216">
        <v>1945</v>
      </c>
      <c r="D3216" t="s">
        <v>760</v>
      </c>
      <c r="E3216" t="s">
        <v>186</v>
      </c>
      <c r="F3216" t="s">
        <v>81</v>
      </c>
      <c r="G3216" t="s">
        <v>239</v>
      </c>
      <c r="H3216" t="s">
        <v>63</v>
      </c>
      <c r="I3216" t="s">
        <v>71</v>
      </c>
      <c r="J3216" t="s">
        <v>106</v>
      </c>
      <c r="K3216" t="s">
        <v>149</v>
      </c>
      <c r="L3216" t="s">
        <v>72</v>
      </c>
      <c r="M3216" t="s">
        <v>68</v>
      </c>
      <c r="N3216" t="s">
        <v>94</v>
      </c>
      <c r="O3216" t="s">
        <v>71</v>
      </c>
      <c r="P3216" t="s">
        <v>77</v>
      </c>
      <c r="Q3216" t="s">
        <v>104</v>
      </c>
      <c r="R3216" t="s">
        <v>163</v>
      </c>
      <c r="S3216" t="s">
        <v>71</v>
      </c>
      <c r="T3216" t="s">
        <v>106</v>
      </c>
      <c r="U3216" t="s">
        <v>105</v>
      </c>
      <c r="V3216" t="s">
        <v>276</v>
      </c>
      <c r="W3216" t="s">
        <v>106</v>
      </c>
    </row>
    <row r="3217" spans="1:23" x14ac:dyDescent="0.35">
      <c r="A3217" t="s">
        <v>4</v>
      </c>
      <c r="B3217" t="s">
        <v>491</v>
      </c>
      <c r="C3217">
        <v>1330</v>
      </c>
      <c r="D3217" t="s">
        <v>167</v>
      </c>
      <c r="E3217" t="s">
        <v>105</v>
      </c>
      <c r="F3217" t="s">
        <v>74</v>
      </c>
      <c r="G3217" t="s">
        <v>317</v>
      </c>
      <c r="H3217" t="s">
        <v>72</v>
      </c>
      <c r="I3217" t="s">
        <v>71</v>
      </c>
      <c r="J3217" t="s">
        <v>106</v>
      </c>
      <c r="K3217" t="s">
        <v>173</v>
      </c>
      <c r="L3217" t="s">
        <v>81</v>
      </c>
      <c r="M3217" t="s">
        <v>68</v>
      </c>
      <c r="N3217" t="s">
        <v>173</v>
      </c>
      <c r="O3217" t="s">
        <v>79</v>
      </c>
      <c r="P3217" t="s">
        <v>106</v>
      </c>
      <c r="Q3217" t="s">
        <v>173</v>
      </c>
      <c r="R3217" t="s">
        <v>84</v>
      </c>
      <c r="S3217" t="s">
        <v>68</v>
      </c>
      <c r="T3217" t="s">
        <v>106</v>
      </c>
      <c r="U3217" t="s">
        <v>104</v>
      </c>
      <c r="V3217" t="s">
        <v>277</v>
      </c>
      <c r="W3217" t="s">
        <v>68</v>
      </c>
    </row>
    <row r="3218" spans="1:23" x14ac:dyDescent="0.35">
      <c r="A3218" t="s">
        <v>5</v>
      </c>
      <c r="B3218" t="s">
        <v>488</v>
      </c>
      <c r="C3218">
        <v>2080</v>
      </c>
      <c r="D3218" t="s">
        <v>1306</v>
      </c>
      <c r="E3218" t="s">
        <v>104</v>
      </c>
      <c r="F3218" t="s">
        <v>186</v>
      </c>
      <c r="G3218" t="s">
        <v>130</v>
      </c>
      <c r="H3218" t="s">
        <v>280</v>
      </c>
      <c r="I3218" t="s">
        <v>107</v>
      </c>
      <c r="J3218" t="s">
        <v>76</v>
      </c>
      <c r="K3218" t="s">
        <v>138</v>
      </c>
      <c r="L3218" t="s">
        <v>106</v>
      </c>
      <c r="M3218" t="s">
        <v>73</v>
      </c>
      <c r="N3218" t="s">
        <v>107</v>
      </c>
      <c r="O3218" t="s">
        <v>76</v>
      </c>
      <c r="P3218" t="s">
        <v>76</v>
      </c>
      <c r="Q3218" t="s">
        <v>73</v>
      </c>
      <c r="R3218" t="s">
        <v>77</v>
      </c>
      <c r="S3218" t="s">
        <v>107</v>
      </c>
      <c r="T3218" t="s">
        <v>107</v>
      </c>
      <c r="U3218" t="s">
        <v>75</v>
      </c>
      <c r="V3218" t="s">
        <v>124</v>
      </c>
      <c r="W3218" t="s">
        <v>68</v>
      </c>
    </row>
    <row r="3219" spans="1:23" x14ac:dyDescent="0.35">
      <c r="A3219" t="s">
        <v>5</v>
      </c>
      <c r="B3219" t="s">
        <v>491</v>
      </c>
      <c r="C3219">
        <v>1381</v>
      </c>
      <c r="D3219" t="s">
        <v>990</v>
      </c>
      <c r="E3219" t="s">
        <v>130</v>
      </c>
      <c r="F3219" t="s">
        <v>103</v>
      </c>
      <c r="G3219" t="s">
        <v>94</v>
      </c>
      <c r="H3219" t="s">
        <v>240</v>
      </c>
      <c r="I3219" t="s">
        <v>73</v>
      </c>
      <c r="J3219" t="s">
        <v>76</v>
      </c>
      <c r="K3219" t="s">
        <v>94</v>
      </c>
      <c r="L3219" t="s">
        <v>77</v>
      </c>
      <c r="M3219" t="s">
        <v>107</v>
      </c>
      <c r="N3219" t="s">
        <v>107</v>
      </c>
      <c r="O3219" t="s">
        <v>150</v>
      </c>
      <c r="P3219" t="s">
        <v>76</v>
      </c>
      <c r="Q3219" t="s">
        <v>71</v>
      </c>
      <c r="R3219" t="s">
        <v>71</v>
      </c>
      <c r="S3219" t="s">
        <v>107</v>
      </c>
      <c r="T3219" t="s">
        <v>73</v>
      </c>
      <c r="U3219" t="s">
        <v>94</v>
      </c>
      <c r="V3219" t="s">
        <v>283</v>
      </c>
      <c r="W3219" t="s">
        <v>71</v>
      </c>
    </row>
    <row r="3220" spans="1:23" x14ac:dyDescent="0.35">
      <c r="A3220" t="s">
        <v>6</v>
      </c>
      <c r="B3220" t="s">
        <v>488</v>
      </c>
      <c r="C3220">
        <v>800</v>
      </c>
      <c r="D3220" t="s">
        <v>937</v>
      </c>
      <c r="E3220" t="s">
        <v>108</v>
      </c>
      <c r="F3220" t="s">
        <v>89</v>
      </c>
      <c r="G3220" t="s">
        <v>226</v>
      </c>
      <c r="H3220" t="s">
        <v>166</v>
      </c>
      <c r="I3220" t="s">
        <v>107</v>
      </c>
      <c r="J3220" t="s">
        <v>73</v>
      </c>
      <c r="K3220" t="s">
        <v>96</v>
      </c>
      <c r="L3220" t="s">
        <v>63</v>
      </c>
      <c r="M3220" t="s">
        <v>94</v>
      </c>
      <c r="N3220" t="s">
        <v>55</v>
      </c>
      <c r="O3220" t="s">
        <v>78</v>
      </c>
      <c r="P3220" t="s">
        <v>75</v>
      </c>
      <c r="Q3220" t="s">
        <v>122</v>
      </c>
      <c r="R3220" t="s">
        <v>293</v>
      </c>
      <c r="S3220" t="s">
        <v>149</v>
      </c>
      <c r="T3220" t="s">
        <v>150</v>
      </c>
      <c r="U3220" t="s">
        <v>103</v>
      </c>
      <c r="V3220" t="s">
        <v>117</v>
      </c>
      <c r="W3220" t="s">
        <v>96</v>
      </c>
    </row>
    <row r="3221" spans="1:23" x14ac:dyDescent="0.35">
      <c r="A3221" t="s">
        <v>6</v>
      </c>
      <c r="B3221" t="s">
        <v>491</v>
      </c>
      <c r="C3221">
        <v>624</v>
      </c>
      <c r="D3221" t="s">
        <v>648</v>
      </c>
      <c r="E3221" t="s">
        <v>142</v>
      </c>
      <c r="F3221" t="s">
        <v>142</v>
      </c>
      <c r="G3221" t="s">
        <v>355</v>
      </c>
      <c r="H3221" t="s">
        <v>280</v>
      </c>
      <c r="I3221" t="s">
        <v>73</v>
      </c>
      <c r="J3221" t="s">
        <v>76</v>
      </c>
      <c r="K3221" t="s">
        <v>93</v>
      </c>
      <c r="L3221" t="s">
        <v>68</v>
      </c>
      <c r="M3221" t="s">
        <v>76</v>
      </c>
      <c r="N3221" t="s">
        <v>78</v>
      </c>
      <c r="O3221" t="s">
        <v>68</v>
      </c>
      <c r="P3221" t="s">
        <v>68</v>
      </c>
      <c r="Q3221" t="s">
        <v>142</v>
      </c>
      <c r="R3221" t="s">
        <v>163</v>
      </c>
      <c r="S3221" t="s">
        <v>76</v>
      </c>
      <c r="T3221" t="s">
        <v>76</v>
      </c>
      <c r="U3221" t="s">
        <v>138</v>
      </c>
      <c r="V3221" t="s">
        <v>196</v>
      </c>
      <c r="W3221" t="s">
        <v>65</v>
      </c>
    </row>
    <row r="3222" spans="1:23" x14ac:dyDescent="0.35">
      <c r="A3222" t="s">
        <v>7</v>
      </c>
      <c r="B3222" t="s">
        <v>488</v>
      </c>
      <c r="C3222">
        <v>1724</v>
      </c>
      <c r="D3222" t="s">
        <v>1008</v>
      </c>
      <c r="E3222" t="s">
        <v>102</v>
      </c>
      <c r="F3222" t="s">
        <v>57</v>
      </c>
      <c r="G3222" t="s">
        <v>71</v>
      </c>
      <c r="H3222" t="s">
        <v>342</v>
      </c>
      <c r="I3222" t="s">
        <v>81</v>
      </c>
      <c r="J3222" t="s">
        <v>79</v>
      </c>
      <c r="K3222" t="s">
        <v>108</v>
      </c>
      <c r="L3222" t="s">
        <v>133</v>
      </c>
      <c r="M3222" t="s">
        <v>79</v>
      </c>
      <c r="N3222" t="s">
        <v>78</v>
      </c>
      <c r="O3222" t="s">
        <v>81</v>
      </c>
      <c r="P3222" t="s">
        <v>106</v>
      </c>
      <c r="Q3222" t="s">
        <v>130</v>
      </c>
      <c r="R3222" t="s">
        <v>186</v>
      </c>
      <c r="S3222" t="s">
        <v>150</v>
      </c>
      <c r="T3222" t="s">
        <v>106</v>
      </c>
      <c r="U3222" t="s">
        <v>106</v>
      </c>
      <c r="V3222" t="s">
        <v>262</v>
      </c>
      <c r="W3222" t="s">
        <v>73</v>
      </c>
    </row>
    <row r="3223" spans="1:23" x14ac:dyDescent="0.35">
      <c r="A3223" t="s">
        <v>7</v>
      </c>
      <c r="B3223" t="s">
        <v>491</v>
      </c>
      <c r="C3223">
        <v>1522</v>
      </c>
      <c r="D3223" t="s">
        <v>655</v>
      </c>
      <c r="E3223" t="s">
        <v>216</v>
      </c>
      <c r="F3223" t="s">
        <v>216</v>
      </c>
      <c r="G3223" t="s">
        <v>63</v>
      </c>
      <c r="H3223" t="s">
        <v>277</v>
      </c>
      <c r="I3223" t="s">
        <v>103</v>
      </c>
      <c r="J3223" t="s">
        <v>73</v>
      </c>
      <c r="K3223" t="s">
        <v>97</v>
      </c>
      <c r="L3223" t="s">
        <v>70</v>
      </c>
      <c r="M3223" t="s">
        <v>150</v>
      </c>
      <c r="N3223" t="s">
        <v>77</v>
      </c>
      <c r="O3223" t="s">
        <v>186</v>
      </c>
      <c r="P3223" t="s">
        <v>150</v>
      </c>
      <c r="Q3223" t="s">
        <v>70</v>
      </c>
      <c r="R3223" t="s">
        <v>142</v>
      </c>
      <c r="S3223" t="s">
        <v>68</v>
      </c>
      <c r="T3223" t="s">
        <v>105</v>
      </c>
      <c r="U3223" t="s">
        <v>107</v>
      </c>
      <c r="V3223" t="s">
        <v>165</v>
      </c>
      <c r="W3223" t="s">
        <v>106</v>
      </c>
    </row>
    <row r="3224" spans="1:23" x14ac:dyDescent="0.35">
      <c r="A3224" t="s">
        <v>241</v>
      </c>
      <c r="B3224" t="s">
        <v>488</v>
      </c>
      <c r="C3224">
        <v>7667</v>
      </c>
      <c r="D3224" t="s">
        <v>1008</v>
      </c>
      <c r="E3224" t="s">
        <v>86</v>
      </c>
      <c r="F3224" t="s">
        <v>130</v>
      </c>
      <c r="G3224" t="s">
        <v>57</v>
      </c>
      <c r="H3224" t="s">
        <v>146</v>
      </c>
      <c r="I3224" t="s">
        <v>68</v>
      </c>
      <c r="J3224" t="s">
        <v>106</v>
      </c>
      <c r="K3224" t="s">
        <v>108</v>
      </c>
      <c r="L3224" t="s">
        <v>63</v>
      </c>
      <c r="M3224" t="s">
        <v>68</v>
      </c>
      <c r="N3224" t="s">
        <v>78</v>
      </c>
      <c r="O3224" t="s">
        <v>71</v>
      </c>
      <c r="P3224" t="s">
        <v>106</v>
      </c>
      <c r="Q3224" t="s">
        <v>80</v>
      </c>
      <c r="R3224" t="s">
        <v>173</v>
      </c>
      <c r="S3224" t="s">
        <v>150</v>
      </c>
      <c r="T3224" t="s">
        <v>106</v>
      </c>
      <c r="U3224" t="s">
        <v>75</v>
      </c>
      <c r="V3224" t="s">
        <v>352</v>
      </c>
      <c r="W3224" t="s">
        <v>150</v>
      </c>
    </row>
    <row r="3225" spans="1:23" x14ac:dyDescent="0.35">
      <c r="A3225" t="s">
        <v>241</v>
      </c>
      <c r="B3225" t="s">
        <v>491</v>
      </c>
      <c r="C3225">
        <v>5767</v>
      </c>
      <c r="D3225" t="s">
        <v>170</v>
      </c>
      <c r="E3225" t="s">
        <v>104</v>
      </c>
      <c r="F3225" t="s">
        <v>173</v>
      </c>
      <c r="G3225" t="s">
        <v>244</v>
      </c>
      <c r="H3225" t="s">
        <v>188</v>
      </c>
      <c r="I3225" t="s">
        <v>72</v>
      </c>
      <c r="J3225" t="s">
        <v>73</v>
      </c>
      <c r="K3225" t="s">
        <v>70</v>
      </c>
      <c r="L3225" t="s">
        <v>93</v>
      </c>
      <c r="M3225" t="s">
        <v>68</v>
      </c>
      <c r="N3225" t="s">
        <v>105</v>
      </c>
      <c r="O3225" t="s">
        <v>94</v>
      </c>
      <c r="P3225" t="s">
        <v>77</v>
      </c>
      <c r="Q3225" t="s">
        <v>122</v>
      </c>
      <c r="R3225" t="s">
        <v>130</v>
      </c>
      <c r="S3225" t="s">
        <v>77</v>
      </c>
      <c r="T3225" t="s">
        <v>79</v>
      </c>
      <c r="U3225" t="s">
        <v>94</v>
      </c>
      <c r="V3225" t="s">
        <v>361</v>
      </c>
      <c r="W3225" t="s">
        <v>150</v>
      </c>
    </row>
    <row r="3227" spans="1:23" x14ac:dyDescent="0.35">
      <c r="A3227" t="s">
        <v>1315</v>
      </c>
    </row>
    <row r="3228" spans="1:23" x14ac:dyDescent="0.35">
      <c r="A3228" t="s">
        <v>14</v>
      </c>
      <c r="B3228" t="s">
        <v>565</v>
      </c>
      <c r="C3228" t="s">
        <v>2</v>
      </c>
      <c r="D3228" t="s">
        <v>51</v>
      </c>
      <c r="E3228" t="s">
        <v>1287</v>
      </c>
      <c r="F3228" t="s">
        <v>1288</v>
      </c>
      <c r="G3228" t="s">
        <v>1289</v>
      </c>
      <c r="H3228" t="s">
        <v>1290</v>
      </c>
      <c r="I3228" t="s">
        <v>1291</v>
      </c>
      <c r="J3228" t="s">
        <v>1292</v>
      </c>
      <c r="K3228" t="s">
        <v>1293</v>
      </c>
      <c r="L3228" t="s">
        <v>1294</v>
      </c>
      <c r="M3228" t="s">
        <v>1295</v>
      </c>
      <c r="N3228" t="s">
        <v>1296</v>
      </c>
      <c r="O3228" t="s">
        <v>1297</v>
      </c>
      <c r="P3228" t="s">
        <v>1298</v>
      </c>
      <c r="Q3228" t="s">
        <v>1299</v>
      </c>
      <c r="R3228" t="s">
        <v>1300</v>
      </c>
      <c r="S3228" t="s">
        <v>1301</v>
      </c>
      <c r="T3228" t="s">
        <v>1302</v>
      </c>
      <c r="U3228" t="s">
        <v>609</v>
      </c>
      <c r="V3228" t="s">
        <v>49</v>
      </c>
      <c r="W3228" t="s">
        <v>50</v>
      </c>
    </row>
    <row r="3229" spans="1:23" x14ac:dyDescent="0.35">
      <c r="A3229" t="s">
        <v>3</v>
      </c>
      <c r="B3229" t="s">
        <v>566</v>
      </c>
      <c r="C3229">
        <v>153</v>
      </c>
      <c r="D3229" t="s">
        <v>810</v>
      </c>
      <c r="E3229" t="s">
        <v>186</v>
      </c>
      <c r="F3229" t="s">
        <v>105</v>
      </c>
      <c r="G3229" t="s">
        <v>68</v>
      </c>
      <c r="H3229" t="s">
        <v>176</v>
      </c>
      <c r="I3229" t="s">
        <v>76</v>
      </c>
      <c r="J3229" t="s">
        <v>186</v>
      </c>
      <c r="K3229" t="s">
        <v>104</v>
      </c>
      <c r="L3229" t="s">
        <v>76</v>
      </c>
      <c r="M3229" t="s">
        <v>76</v>
      </c>
      <c r="N3229" t="s">
        <v>151</v>
      </c>
      <c r="O3229" t="s">
        <v>68</v>
      </c>
      <c r="P3229" t="s">
        <v>76</v>
      </c>
      <c r="Q3229" t="s">
        <v>76</v>
      </c>
      <c r="R3229" t="s">
        <v>72</v>
      </c>
      <c r="S3229" t="s">
        <v>76</v>
      </c>
      <c r="T3229" t="s">
        <v>76</v>
      </c>
      <c r="U3229" t="s">
        <v>76</v>
      </c>
      <c r="V3229" t="s">
        <v>90</v>
      </c>
      <c r="W3229" t="s">
        <v>244</v>
      </c>
    </row>
    <row r="3230" spans="1:23" x14ac:dyDescent="0.35">
      <c r="A3230" t="s">
        <v>3</v>
      </c>
      <c r="B3230" t="s">
        <v>569</v>
      </c>
      <c r="C3230">
        <v>933</v>
      </c>
      <c r="D3230" t="s">
        <v>830</v>
      </c>
      <c r="E3230" t="s">
        <v>81</v>
      </c>
      <c r="F3230" t="s">
        <v>94</v>
      </c>
      <c r="G3230" t="s">
        <v>78</v>
      </c>
      <c r="H3230" t="s">
        <v>142</v>
      </c>
      <c r="I3230" t="s">
        <v>107</v>
      </c>
      <c r="J3230" t="s">
        <v>107</v>
      </c>
      <c r="K3230" t="s">
        <v>175</v>
      </c>
      <c r="L3230" t="s">
        <v>55</v>
      </c>
      <c r="M3230" t="s">
        <v>138</v>
      </c>
      <c r="N3230" t="s">
        <v>80</v>
      </c>
      <c r="O3230" t="s">
        <v>106</v>
      </c>
      <c r="P3230" t="s">
        <v>107</v>
      </c>
      <c r="Q3230" t="s">
        <v>107</v>
      </c>
      <c r="R3230" t="s">
        <v>74</v>
      </c>
      <c r="S3230" t="s">
        <v>73</v>
      </c>
      <c r="T3230" t="s">
        <v>76</v>
      </c>
      <c r="U3230" t="s">
        <v>106</v>
      </c>
      <c r="V3230" t="s">
        <v>113</v>
      </c>
      <c r="W3230" t="s">
        <v>77</v>
      </c>
    </row>
    <row r="3231" spans="1:23" x14ac:dyDescent="0.35">
      <c r="A3231" t="s">
        <v>3</v>
      </c>
      <c r="B3231" t="s">
        <v>570</v>
      </c>
      <c r="C3231">
        <v>32</v>
      </c>
      <c r="D3231" t="s">
        <v>654</v>
      </c>
      <c r="E3231" t="s">
        <v>163</v>
      </c>
      <c r="F3231" t="s">
        <v>76</v>
      </c>
      <c r="G3231" t="s">
        <v>76</v>
      </c>
      <c r="H3231" t="s">
        <v>204</v>
      </c>
      <c r="I3231" t="s">
        <v>76</v>
      </c>
      <c r="J3231" t="s">
        <v>76</v>
      </c>
      <c r="K3231" t="s">
        <v>252</v>
      </c>
      <c r="L3231" t="s">
        <v>163</v>
      </c>
      <c r="M3231" t="s">
        <v>76</v>
      </c>
      <c r="N3231" t="s">
        <v>165</v>
      </c>
      <c r="O3231" t="s">
        <v>76</v>
      </c>
      <c r="P3231" t="s">
        <v>76</v>
      </c>
      <c r="Q3231" t="s">
        <v>76</v>
      </c>
      <c r="R3231" t="s">
        <v>252</v>
      </c>
      <c r="S3231" t="s">
        <v>76</v>
      </c>
      <c r="T3231" t="s">
        <v>76</v>
      </c>
      <c r="U3231" t="s">
        <v>76</v>
      </c>
      <c r="V3231" t="s">
        <v>230</v>
      </c>
      <c r="W3231" t="s">
        <v>76</v>
      </c>
    </row>
    <row r="3232" spans="1:23" x14ac:dyDescent="0.35">
      <c r="A3232" t="s">
        <v>3</v>
      </c>
      <c r="B3232" t="s">
        <v>571</v>
      </c>
      <c r="C3232">
        <v>111</v>
      </c>
      <c r="D3232" t="s">
        <v>521</v>
      </c>
      <c r="E3232" t="s">
        <v>198</v>
      </c>
      <c r="F3232" t="s">
        <v>93</v>
      </c>
      <c r="G3232" t="s">
        <v>76</v>
      </c>
      <c r="H3232" t="s">
        <v>81</v>
      </c>
      <c r="I3232" t="s">
        <v>93</v>
      </c>
      <c r="J3232" t="s">
        <v>81</v>
      </c>
      <c r="K3232" t="s">
        <v>74</v>
      </c>
      <c r="L3232" t="s">
        <v>105</v>
      </c>
      <c r="M3232" t="s">
        <v>71</v>
      </c>
      <c r="N3232" t="s">
        <v>80</v>
      </c>
      <c r="O3232" t="s">
        <v>71</v>
      </c>
      <c r="P3232" t="s">
        <v>76</v>
      </c>
      <c r="Q3232" t="s">
        <v>76</v>
      </c>
      <c r="R3232" t="s">
        <v>80</v>
      </c>
      <c r="S3232" t="s">
        <v>76</v>
      </c>
      <c r="T3232" t="s">
        <v>76</v>
      </c>
      <c r="U3232" t="s">
        <v>76</v>
      </c>
      <c r="V3232" t="s">
        <v>755</v>
      </c>
      <c r="W3232" t="s">
        <v>93</v>
      </c>
    </row>
    <row r="3233" spans="1:23" x14ac:dyDescent="0.35">
      <c r="A3233" t="s">
        <v>3</v>
      </c>
      <c r="B3233" t="s">
        <v>572</v>
      </c>
      <c r="C3233">
        <v>767</v>
      </c>
      <c r="D3233" t="s">
        <v>835</v>
      </c>
      <c r="E3233" t="s">
        <v>75</v>
      </c>
      <c r="F3233" t="s">
        <v>106</v>
      </c>
      <c r="G3233" t="s">
        <v>77</v>
      </c>
      <c r="H3233" t="s">
        <v>198</v>
      </c>
      <c r="I3233" t="s">
        <v>77</v>
      </c>
      <c r="J3233" t="s">
        <v>76</v>
      </c>
      <c r="K3233" t="s">
        <v>161</v>
      </c>
      <c r="L3233" t="s">
        <v>133</v>
      </c>
      <c r="M3233" t="s">
        <v>105</v>
      </c>
      <c r="N3233" t="s">
        <v>81</v>
      </c>
      <c r="O3233" t="s">
        <v>107</v>
      </c>
      <c r="P3233" t="s">
        <v>76</v>
      </c>
      <c r="Q3233" t="s">
        <v>107</v>
      </c>
      <c r="R3233" t="s">
        <v>63</v>
      </c>
      <c r="S3233" t="s">
        <v>76</v>
      </c>
      <c r="T3233" t="s">
        <v>76</v>
      </c>
      <c r="U3233" t="s">
        <v>76</v>
      </c>
      <c r="V3233" t="s">
        <v>208</v>
      </c>
      <c r="W3233" t="s">
        <v>77</v>
      </c>
    </row>
    <row r="3234" spans="1:23" x14ac:dyDescent="0.35">
      <c r="A3234" t="s">
        <v>3</v>
      </c>
      <c r="B3234" t="s">
        <v>573</v>
      </c>
      <c r="C3234">
        <v>32</v>
      </c>
      <c r="D3234" t="s">
        <v>927</v>
      </c>
      <c r="E3234" t="s">
        <v>76</v>
      </c>
      <c r="F3234" t="s">
        <v>76</v>
      </c>
      <c r="G3234" t="s">
        <v>74</v>
      </c>
      <c r="H3234" t="s">
        <v>254</v>
      </c>
      <c r="I3234" t="s">
        <v>76</v>
      </c>
      <c r="J3234" t="s">
        <v>76</v>
      </c>
      <c r="K3234" t="s">
        <v>278</v>
      </c>
      <c r="L3234" t="s">
        <v>76</v>
      </c>
      <c r="M3234" t="s">
        <v>76</v>
      </c>
      <c r="N3234" t="s">
        <v>137</v>
      </c>
      <c r="O3234" t="s">
        <v>76</v>
      </c>
      <c r="P3234" t="s">
        <v>76</v>
      </c>
      <c r="Q3234" t="s">
        <v>186</v>
      </c>
      <c r="R3234" t="s">
        <v>67</v>
      </c>
      <c r="S3234" t="s">
        <v>137</v>
      </c>
      <c r="T3234" t="s">
        <v>76</v>
      </c>
      <c r="U3234" t="s">
        <v>76</v>
      </c>
      <c r="V3234" t="s">
        <v>193</v>
      </c>
      <c r="W3234" t="s">
        <v>76</v>
      </c>
    </row>
    <row r="3235" spans="1:23" x14ac:dyDescent="0.35">
      <c r="A3235" t="s">
        <v>4</v>
      </c>
      <c r="B3235" t="s">
        <v>566</v>
      </c>
      <c r="C3235">
        <v>213</v>
      </c>
      <c r="D3235" t="s">
        <v>622</v>
      </c>
      <c r="E3235" t="s">
        <v>68</v>
      </c>
      <c r="F3235" t="s">
        <v>71</v>
      </c>
      <c r="G3235" t="s">
        <v>119</v>
      </c>
      <c r="H3235" t="s">
        <v>81</v>
      </c>
      <c r="I3235" t="s">
        <v>76</v>
      </c>
      <c r="J3235" t="s">
        <v>76</v>
      </c>
      <c r="K3235" t="s">
        <v>81</v>
      </c>
      <c r="L3235" t="s">
        <v>138</v>
      </c>
      <c r="M3235" t="s">
        <v>71</v>
      </c>
      <c r="N3235" t="s">
        <v>55</v>
      </c>
      <c r="O3235" t="s">
        <v>76</v>
      </c>
      <c r="P3235" t="s">
        <v>76</v>
      </c>
      <c r="Q3235" t="s">
        <v>74</v>
      </c>
      <c r="R3235" t="s">
        <v>305</v>
      </c>
      <c r="S3235" t="s">
        <v>76</v>
      </c>
      <c r="T3235" t="s">
        <v>76</v>
      </c>
      <c r="U3235" t="s">
        <v>76</v>
      </c>
      <c r="V3235" t="s">
        <v>426</v>
      </c>
      <c r="W3235" t="s">
        <v>107</v>
      </c>
    </row>
    <row r="3236" spans="1:23" x14ac:dyDescent="0.35">
      <c r="A3236" t="s">
        <v>4</v>
      </c>
      <c r="B3236" t="s">
        <v>569</v>
      </c>
      <c r="C3236">
        <v>1578</v>
      </c>
      <c r="D3236" t="s">
        <v>773</v>
      </c>
      <c r="E3236" t="s">
        <v>93</v>
      </c>
      <c r="F3236" t="s">
        <v>100</v>
      </c>
      <c r="G3236" t="s">
        <v>442</v>
      </c>
      <c r="H3236" t="s">
        <v>100</v>
      </c>
      <c r="I3236" t="s">
        <v>79</v>
      </c>
      <c r="J3236" t="s">
        <v>79</v>
      </c>
      <c r="K3236" t="s">
        <v>62</v>
      </c>
      <c r="L3236" t="s">
        <v>72</v>
      </c>
      <c r="M3236" t="s">
        <v>150</v>
      </c>
      <c r="N3236" t="s">
        <v>94</v>
      </c>
      <c r="O3236" t="s">
        <v>94</v>
      </c>
      <c r="P3236" t="s">
        <v>68</v>
      </c>
      <c r="Q3236" t="s">
        <v>100</v>
      </c>
      <c r="R3236" t="s">
        <v>198</v>
      </c>
      <c r="S3236" t="s">
        <v>79</v>
      </c>
      <c r="T3236" t="s">
        <v>79</v>
      </c>
      <c r="U3236" t="s">
        <v>77</v>
      </c>
      <c r="V3236" t="s">
        <v>117</v>
      </c>
      <c r="W3236" t="s">
        <v>77</v>
      </c>
    </row>
    <row r="3237" spans="1:23" x14ac:dyDescent="0.35">
      <c r="A3237" t="s">
        <v>4</v>
      </c>
      <c r="B3237" t="s">
        <v>570</v>
      </c>
      <c r="C3237">
        <v>154</v>
      </c>
      <c r="D3237" t="s">
        <v>167</v>
      </c>
      <c r="E3237" t="s">
        <v>142</v>
      </c>
      <c r="F3237" t="s">
        <v>75</v>
      </c>
      <c r="G3237" t="s">
        <v>206</v>
      </c>
      <c r="H3237" t="s">
        <v>78</v>
      </c>
      <c r="I3237" t="s">
        <v>63</v>
      </c>
      <c r="J3237" t="s">
        <v>76</v>
      </c>
      <c r="K3237" t="s">
        <v>96</v>
      </c>
      <c r="L3237" t="s">
        <v>63</v>
      </c>
      <c r="M3237" t="s">
        <v>76</v>
      </c>
      <c r="N3237" t="s">
        <v>79</v>
      </c>
      <c r="O3237" t="s">
        <v>77</v>
      </c>
      <c r="P3237" t="s">
        <v>76</v>
      </c>
      <c r="Q3237" t="s">
        <v>67</v>
      </c>
      <c r="R3237" t="s">
        <v>249</v>
      </c>
      <c r="S3237" t="s">
        <v>55</v>
      </c>
      <c r="T3237" t="s">
        <v>76</v>
      </c>
      <c r="U3237" t="s">
        <v>244</v>
      </c>
      <c r="V3237" t="s">
        <v>135</v>
      </c>
      <c r="W3237" t="s">
        <v>107</v>
      </c>
    </row>
    <row r="3238" spans="1:23" x14ac:dyDescent="0.35">
      <c r="A3238" t="s">
        <v>4</v>
      </c>
      <c r="B3238" t="s">
        <v>571</v>
      </c>
      <c r="C3238">
        <v>142</v>
      </c>
      <c r="D3238" t="s">
        <v>739</v>
      </c>
      <c r="E3238" t="s">
        <v>100</v>
      </c>
      <c r="F3238" t="s">
        <v>93</v>
      </c>
      <c r="G3238" t="s">
        <v>229</v>
      </c>
      <c r="H3238" t="s">
        <v>100</v>
      </c>
      <c r="I3238" t="s">
        <v>76</v>
      </c>
      <c r="J3238" t="s">
        <v>76</v>
      </c>
      <c r="K3238" t="s">
        <v>71</v>
      </c>
      <c r="L3238" t="s">
        <v>71</v>
      </c>
      <c r="M3238" t="s">
        <v>76</v>
      </c>
      <c r="N3238" t="s">
        <v>72</v>
      </c>
      <c r="O3238" t="s">
        <v>76</v>
      </c>
      <c r="P3238" t="s">
        <v>76</v>
      </c>
      <c r="Q3238" t="s">
        <v>150</v>
      </c>
      <c r="R3238" t="s">
        <v>150</v>
      </c>
      <c r="S3238" t="s">
        <v>71</v>
      </c>
      <c r="T3238" t="s">
        <v>76</v>
      </c>
      <c r="U3238" t="s">
        <v>71</v>
      </c>
      <c r="V3238" t="s">
        <v>254</v>
      </c>
      <c r="W3238" t="s">
        <v>76</v>
      </c>
    </row>
    <row r="3239" spans="1:23" x14ac:dyDescent="0.35">
      <c r="A3239" t="s">
        <v>4</v>
      </c>
      <c r="B3239" t="s">
        <v>572</v>
      </c>
      <c r="C3239">
        <v>1064</v>
      </c>
      <c r="D3239" t="s">
        <v>754</v>
      </c>
      <c r="E3239" t="s">
        <v>94</v>
      </c>
      <c r="F3239" t="s">
        <v>72</v>
      </c>
      <c r="G3239" t="s">
        <v>217</v>
      </c>
      <c r="H3239" t="s">
        <v>94</v>
      </c>
      <c r="I3239" t="s">
        <v>68</v>
      </c>
      <c r="J3239" t="s">
        <v>76</v>
      </c>
      <c r="K3239" t="s">
        <v>173</v>
      </c>
      <c r="L3239" t="s">
        <v>81</v>
      </c>
      <c r="M3239" t="s">
        <v>73</v>
      </c>
      <c r="N3239" t="s">
        <v>96</v>
      </c>
      <c r="O3239" t="s">
        <v>106</v>
      </c>
      <c r="P3239" t="s">
        <v>76</v>
      </c>
      <c r="Q3239" t="s">
        <v>78</v>
      </c>
      <c r="R3239" t="s">
        <v>63</v>
      </c>
      <c r="S3239" t="s">
        <v>73</v>
      </c>
      <c r="T3239" t="s">
        <v>76</v>
      </c>
      <c r="U3239" t="s">
        <v>108</v>
      </c>
      <c r="V3239" t="s">
        <v>276</v>
      </c>
      <c r="W3239" t="s">
        <v>75</v>
      </c>
    </row>
    <row r="3240" spans="1:23" x14ac:dyDescent="0.35">
      <c r="A3240" t="s">
        <v>4</v>
      </c>
      <c r="B3240" t="s">
        <v>573</v>
      </c>
      <c r="C3240">
        <v>124</v>
      </c>
      <c r="D3240" t="s">
        <v>251</v>
      </c>
      <c r="E3240" t="s">
        <v>63</v>
      </c>
      <c r="F3240" t="s">
        <v>137</v>
      </c>
      <c r="G3240" t="s">
        <v>549</v>
      </c>
      <c r="H3240" t="s">
        <v>86</v>
      </c>
      <c r="I3240" t="s">
        <v>63</v>
      </c>
      <c r="J3240" t="s">
        <v>63</v>
      </c>
      <c r="K3240" t="s">
        <v>221</v>
      </c>
      <c r="L3240" t="s">
        <v>74</v>
      </c>
      <c r="M3240" t="s">
        <v>74</v>
      </c>
      <c r="N3240" t="s">
        <v>142</v>
      </c>
      <c r="O3240" t="s">
        <v>63</v>
      </c>
      <c r="P3240" t="s">
        <v>63</v>
      </c>
      <c r="Q3240" t="s">
        <v>326</v>
      </c>
      <c r="R3240" t="s">
        <v>493</v>
      </c>
      <c r="S3240" t="s">
        <v>63</v>
      </c>
      <c r="T3240" t="s">
        <v>63</v>
      </c>
      <c r="U3240" t="s">
        <v>137</v>
      </c>
      <c r="V3240" t="s">
        <v>373</v>
      </c>
      <c r="W3240" t="s">
        <v>76</v>
      </c>
    </row>
    <row r="3241" spans="1:23" x14ac:dyDescent="0.35">
      <c r="A3241" t="s">
        <v>5</v>
      </c>
      <c r="B3241" t="s">
        <v>566</v>
      </c>
      <c r="C3241">
        <v>89</v>
      </c>
      <c r="D3241" t="s">
        <v>1316</v>
      </c>
      <c r="E3241" t="s">
        <v>106</v>
      </c>
      <c r="F3241" t="s">
        <v>106</v>
      </c>
      <c r="G3241" t="s">
        <v>138</v>
      </c>
      <c r="H3241" t="s">
        <v>106</v>
      </c>
      <c r="I3241" t="s">
        <v>76</v>
      </c>
      <c r="J3241" t="s">
        <v>76</v>
      </c>
      <c r="K3241" t="s">
        <v>107</v>
      </c>
      <c r="L3241" t="s">
        <v>76</v>
      </c>
      <c r="M3241" t="s">
        <v>76</v>
      </c>
      <c r="N3241" t="s">
        <v>76</v>
      </c>
      <c r="O3241" t="s">
        <v>76</v>
      </c>
      <c r="P3241" t="s">
        <v>76</v>
      </c>
      <c r="Q3241" t="s">
        <v>73</v>
      </c>
      <c r="R3241" t="s">
        <v>76</v>
      </c>
      <c r="S3241" t="s">
        <v>76</v>
      </c>
      <c r="T3241" t="s">
        <v>76</v>
      </c>
      <c r="U3241" t="s">
        <v>79</v>
      </c>
      <c r="V3241" t="s">
        <v>62</v>
      </c>
      <c r="W3241" t="s">
        <v>240</v>
      </c>
    </row>
    <row r="3242" spans="1:23" x14ac:dyDescent="0.35">
      <c r="A3242" t="s">
        <v>5</v>
      </c>
      <c r="B3242" t="s">
        <v>569</v>
      </c>
      <c r="C3242">
        <v>1593</v>
      </c>
      <c r="D3242" t="s">
        <v>1317</v>
      </c>
      <c r="E3242" t="s">
        <v>62</v>
      </c>
      <c r="F3242" t="s">
        <v>55</v>
      </c>
      <c r="G3242" t="s">
        <v>108</v>
      </c>
      <c r="H3242" t="s">
        <v>121</v>
      </c>
      <c r="I3242" t="s">
        <v>107</v>
      </c>
      <c r="J3242" t="s">
        <v>76</v>
      </c>
      <c r="K3242" t="s">
        <v>100</v>
      </c>
      <c r="L3242" t="s">
        <v>77</v>
      </c>
      <c r="M3242" t="s">
        <v>73</v>
      </c>
      <c r="N3242" t="s">
        <v>73</v>
      </c>
      <c r="O3242" t="s">
        <v>107</v>
      </c>
      <c r="P3242" t="s">
        <v>76</v>
      </c>
      <c r="Q3242" t="s">
        <v>106</v>
      </c>
      <c r="R3242" t="s">
        <v>79</v>
      </c>
      <c r="S3242" t="s">
        <v>107</v>
      </c>
      <c r="T3242" t="s">
        <v>107</v>
      </c>
      <c r="U3242" t="s">
        <v>150</v>
      </c>
      <c r="V3242" t="s">
        <v>206</v>
      </c>
      <c r="W3242" t="s">
        <v>73</v>
      </c>
    </row>
    <row r="3243" spans="1:23" x14ac:dyDescent="0.35">
      <c r="A3243" t="s">
        <v>5</v>
      </c>
      <c r="B3243" t="s">
        <v>570</v>
      </c>
      <c r="C3243">
        <v>398</v>
      </c>
      <c r="D3243" t="s">
        <v>809</v>
      </c>
      <c r="E3243" t="s">
        <v>93</v>
      </c>
      <c r="F3243" t="s">
        <v>74</v>
      </c>
      <c r="G3243" t="s">
        <v>142</v>
      </c>
      <c r="H3243" t="s">
        <v>218</v>
      </c>
      <c r="I3243" t="s">
        <v>107</v>
      </c>
      <c r="J3243" t="s">
        <v>76</v>
      </c>
      <c r="K3243" t="s">
        <v>79</v>
      </c>
      <c r="L3243" t="s">
        <v>73</v>
      </c>
      <c r="M3243" t="s">
        <v>73</v>
      </c>
      <c r="N3243" t="s">
        <v>76</v>
      </c>
      <c r="O3243" t="s">
        <v>76</v>
      </c>
      <c r="P3243" t="s">
        <v>76</v>
      </c>
      <c r="Q3243" t="s">
        <v>107</v>
      </c>
      <c r="R3243" t="s">
        <v>77</v>
      </c>
      <c r="S3243" t="s">
        <v>76</v>
      </c>
      <c r="T3243" t="s">
        <v>76</v>
      </c>
      <c r="U3243" t="s">
        <v>138</v>
      </c>
      <c r="V3243" t="s">
        <v>435</v>
      </c>
      <c r="W3243" t="s">
        <v>77</v>
      </c>
    </row>
    <row r="3244" spans="1:23" x14ac:dyDescent="0.35">
      <c r="A3244" t="s">
        <v>5</v>
      </c>
      <c r="B3244" t="s">
        <v>571</v>
      </c>
      <c r="C3244">
        <v>46</v>
      </c>
      <c r="D3244" t="s">
        <v>650</v>
      </c>
      <c r="E3244" t="s">
        <v>72</v>
      </c>
      <c r="F3244" t="s">
        <v>138</v>
      </c>
      <c r="G3244" t="s">
        <v>76</v>
      </c>
      <c r="H3244" t="s">
        <v>71</v>
      </c>
      <c r="I3244" t="s">
        <v>76</v>
      </c>
      <c r="J3244" t="s">
        <v>76</v>
      </c>
      <c r="K3244" t="s">
        <v>75</v>
      </c>
      <c r="L3244" t="s">
        <v>76</v>
      </c>
      <c r="M3244" t="s">
        <v>76</v>
      </c>
      <c r="N3244" t="s">
        <v>76</v>
      </c>
      <c r="O3244" t="s">
        <v>76</v>
      </c>
      <c r="P3244" t="s">
        <v>76</v>
      </c>
      <c r="Q3244" t="s">
        <v>71</v>
      </c>
      <c r="R3244" t="s">
        <v>76</v>
      </c>
      <c r="S3244" t="s">
        <v>76</v>
      </c>
      <c r="T3244" t="s">
        <v>76</v>
      </c>
      <c r="U3244" t="s">
        <v>76</v>
      </c>
      <c r="V3244" t="s">
        <v>363</v>
      </c>
      <c r="W3244" t="s">
        <v>76</v>
      </c>
    </row>
    <row r="3245" spans="1:23" x14ac:dyDescent="0.35">
      <c r="A3245" t="s">
        <v>5</v>
      </c>
      <c r="B3245" t="s">
        <v>572</v>
      </c>
      <c r="C3245">
        <v>1066</v>
      </c>
      <c r="D3245" t="s">
        <v>720</v>
      </c>
      <c r="E3245" t="s">
        <v>149</v>
      </c>
      <c r="F3245" t="s">
        <v>179</v>
      </c>
      <c r="G3245" t="s">
        <v>71</v>
      </c>
      <c r="H3245" t="s">
        <v>109</v>
      </c>
      <c r="I3245" t="s">
        <v>73</v>
      </c>
      <c r="J3245" t="s">
        <v>76</v>
      </c>
      <c r="K3245" t="s">
        <v>78</v>
      </c>
      <c r="L3245" t="s">
        <v>79</v>
      </c>
      <c r="M3245" t="s">
        <v>107</v>
      </c>
      <c r="N3245" t="s">
        <v>107</v>
      </c>
      <c r="O3245" t="s">
        <v>105</v>
      </c>
      <c r="P3245" t="s">
        <v>76</v>
      </c>
      <c r="Q3245" t="s">
        <v>75</v>
      </c>
      <c r="R3245" t="s">
        <v>94</v>
      </c>
      <c r="S3245" t="s">
        <v>107</v>
      </c>
      <c r="T3245" t="s">
        <v>73</v>
      </c>
      <c r="U3245" t="s">
        <v>150</v>
      </c>
      <c r="V3245" t="s">
        <v>494</v>
      </c>
      <c r="W3245" t="s">
        <v>107</v>
      </c>
    </row>
    <row r="3246" spans="1:23" x14ac:dyDescent="0.35">
      <c r="A3246" t="s">
        <v>5</v>
      </c>
      <c r="B3246" t="s">
        <v>573</v>
      </c>
      <c r="C3246">
        <v>269</v>
      </c>
      <c r="D3246" t="s">
        <v>655</v>
      </c>
      <c r="E3246" t="s">
        <v>105</v>
      </c>
      <c r="F3246" t="s">
        <v>173</v>
      </c>
      <c r="G3246" t="s">
        <v>74</v>
      </c>
      <c r="H3246" t="s">
        <v>239</v>
      </c>
      <c r="I3246" t="s">
        <v>76</v>
      </c>
      <c r="J3246" t="s">
        <v>76</v>
      </c>
      <c r="K3246" t="s">
        <v>79</v>
      </c>
      <c r="L3246" t="s">
        <v>76</v>
      </c>
      <c r="M3246" t="s">
        <v>76</v>
      </c>
      <c r="N3246" t="s">
        <v>76</v>
      </c>
      <c r="O3246" t="s">
        <v>76</v>
      </c>
      <c r="P3246" t="s">
        <v>76</v>
      </c>
      <c r="Q3246" t="s">
        <v>73</v>
      </c>
      <c r="R3246" t="s">
        <v>76</v>
      </c>
      <c r="S3246" t="s">
        <v>76</v>
      </c>
      <c r="T3246" t="s">
        <v>76</v>
      </c>
      <c r="U3246" t="s">
        <v>186</v>
      </c>
      <c r="V3246" t="s">
        <v>171</v>
      </c>
      <c r="W3246" t="s">
        <v>130</v>
      </c>
    </row>
    <row r="3247" spans="1:23" x14ac:dyDescent="0.35">
      <c r="A3247" t="s">
        <v>6</v>
      </c>
      <c r="B3247" t="s">
        <v>566</v>
      </c>
      <c r="C3247">
        <v>71</v>
      </c>
      <c r="D3247" t="s">
        <v>660</v>
      </c>
      <c r="E3247" t="s">
        <v>76</v>
      </c>
      <c r="F3247" t="s">
        <v>55</v>
      </c>
      <c r="G3247" t="s">
        <v>373</v>
      </c>
      <c r="H3247" t="s">
        <v>55</v>
      </c>
      <c r="I3247" t="s">
        <v>76</v>
      </c>
      <c r="J3247" t="s">
        <v>76</v>
      </c>
      <c r="K3247" t="s">
        <v>76</v>
      </c>
      <c r="L3247" t="s">
        <v>55</v>
      </c>
      <c r="M3247" t="s">
        <v>76</v>
      </c>
      <c r="N3247" t="s">
        <v>55</v>
      </c>
      <c r="O3247" t="s">
        <v>73</v>
      </c>
      <c r="P3247" t="s">
        <v>55</v>
      </c>
      <c r="Q3247" t="s">
        <v>93</v>
      </c>
      <c r="R3247" t="s">
        <v>210</v>
      </c>
      <c r="S3247" t="s">
        <v>76</v>
      </c>
      <c r="T3247" t="s">
        <v>76</v>
      </c>
      <c r="U3247" t="s">
        <v>194</v>
      </c>
      <c r="V3247" t="s">
        <v>282</v>
      </c>
      <c r="W3247" t="s">
        <v>194</v>
      </c>
    </row>
    <row r="3248" spans="1:23" x14ac:dyDescent="0.35">
      <c r="A3248" t="s">
        <v>6</v>
      </c>
      <c r="B3248" t="s">
        <v>569</v>
      </c>
      <c r="C3248">
        <v>637</v>
      </c>
      <c r="D3248" t="s">
        <v>427</v>
      </c>
      <c r="E3248" t="s">
        <v>130</v>
      </c>
      <c r="F3248" t="s">
        <v>309</v>
      </c>
      <c r="G3248" t="s">
        <v>176</v>
      </c>
      <c r="H3248" t="s">
        <v>458</v>
      </c>
      <c r="I3248" t="s">
        <v>107</v>
      </c>
      <c r="J3248" t="s">
        <v>106</v>
      </c>
      <c r="K3248" t="s">
        <v>163</v>
      </c>
      <c r="L3248" t="s">
        <v>138</v>
      </c>
      <c r="M3248" t="s">
        <v>94</v>
      </c>
      <c r="N3248" t="s">
        <v>93</v>
      </c>
      <c r="O3248" t="s">
        <v>105</v>
      </c>
      <c r="P3248" t="s">
        <v>68</v>
      </c>
      <c r="Q3248" t="s">
        <v>100</v>
      </c>
      <c r="R3248" t="s">
        <v>299</v>
      </c>
      <c r="S3248" t="s">
        <v>163</v>
      </c>
      <c r="T3248" t="s">
        <v>150</v>
      </c>
      <c r="U3248" t="s">
        <v>65</v>
      </c>
      <c r="V3248" t="s">
        <v>364</v>
      </c>
      <c r="W3248" t="s">
        <v>70</v>
      </c>
    </row>
    <row r="3249" spans="1:23" x14ac:dyDescent="0.35">
      <c r="A3249" t="s">
        <v>6</v>
      </c>
      <c r="B3249" t="s">
        <v>570</v>
      </c>
      <c r="C3249">
        <v>92</v>
      </c>
      <c r="D3249" t="s">
        <v>657</v>
      </c>
      <c r="E3249" t="s">
        <v>355</v>
      </c>
      <c r="F3249" t="s">
        <v>244</v>
      </c>
      <c r="G3249" t="s">
        <v>409</v>
      </c>
      <c r="H3249" t="s">
        <v>204</v>
      </c>
      <c r="I3249" t="s">
        <v>73</v>
      </c>
      <c r="J3249" t="s">
        <v>76</v>
      </c>
      <c r="K3249" t="s">
        <v>137</v>
      </c>
      <c r="L3249" t="s">
        <v>108</v>
      </c>
      <c r="M3249" t="s">
        <v>72</v>
      </c>
      <c r="N3249" t="s">
        <v>72</v>
      </c>
      <c r="O3249" t="s">
        <v>72</v>
      </c>
      <c r="P3249" t="s">
        <v>72</v>
      </c>
      <c r="Q3249" t="s">
        <v>119</v>
      </c>
      <c r="R3249" t="s">
        <v>56</v>
      </c>
      <c r="S3249" t="s">
        <v>76</v>
      </c>
      <c r="T3249" t="s">
        <v>72</v>
      </c>
      <c r="U3249" t="s">
        <v>71</v>
      </c>
      <c r="V3249" t="s">
        <v>262</v>
      </c>
      <c r="W3249" t="s">
        <v>216</v>
      </c>
    </row>
    <row r="3250" spans="1:23" x14ac:dyDescent="0.35">
      <c r="A3250" t="s">
        <v>6</v>
      </c>
      <c r="B3250" t="s">
        <v>571</v>
      </c>
      <c r="C3250">
        <v>55</v>
      </c>
      <c r="D3250" t="s">
        <v>655</v>
      </c>
      <c r="E3250" t="s">
        <v>122</v>
      </c>
      <c r="F3250" t="s">
        <v>76</v>
      </c>
      <c r="G3250" t="s">
        <v>57</v>
      </c>
      <c r="H3250" t="s">
        <v>77</v>
      </c>
      <c r="I3250" t="s">
        <v>76</v>
      </c>
      <c r="J3250" t="s">
        <v>76</v>
      </c>
      <c r="K3250" t="s">
        <v>76</v>
      </c>
      <c r="L3250" t="s">
        <v>76</v>
      </c>
      <c r="M3250" t="s">
        <v>76</v>
      </c>
      <c r="N3250" t="s">
        <v>76</v>
      </c>
      <c r="O3250" t="s">
        <v>76</v>
      </c>
      <c r="P3250" t="s">
        <v>198</v>
      </c>
      <c r="Q3250" t="s">
        <v>76</v>
      </c>
      <c r="R3250" t="s">
        <v>198</v>
      </c>
      <c r="S3250" t="s">
        <v>76</v>
      </c>
      <c r="T3250" t="s">
        <v>76</v>
      </c>
      <c r="U3250" t="s">
        <v>76</v>
      </c>
      <c r="V3250" t="s">
        <v>207</v>
      </c>
      <c r="W3250" t="s">
        <v>317</v>
      </c>
    </row>
    <row r="3251" spans="1:23" x14ac:dyDescent="0.35">
      <c r="A3251" t="s">
        <v>6</v>
      </c>
      <c r="B3251" t="s">
        <v>572</v>
      </c>
      <c r="C3251">
        <v>499</v>
      </c>
      <c r="D3251" t="s">
        <v>643</v>
      </c>
      <c r="E3251" t="s">
        <v>122</v>
      </c>
      <c r="F3251" t="s">
        <v>86</v>
      </c>
      <c r="G3251" t="s">
        <v>121</v>
      </c>
      <c r="H3251" t="s">
        <v>56</v>
      </c>
      <c r="I3251" t="s">
        <v>73</v>
      </c>
      <c r="J3251" t="s">
        <v>76</v>
      </c>
      <c r="K3251" t="s">
        <v>142</v>
      </c>
      <c r="L3251" t="s">
        <v>150</v>
      </c>
      <c r="M3251" t="s">
        <v>76</v>
      </c>
      <c r="N3251" t="s">
        <v>72</v>
      </c>
      <c r="O3251" t="s">
        <v>77</v>
      </c>
      <c r="P3251" t="s">
        <v>77</v>
      </c>
      <c r="Q3251" t="s">
        <v>142</v>
      </c>
      <c r="R3251" t="s">
        <v>216</v>
      </c>
      <c r="S3251" t="s">
        <v>107</v>
      </c>
      <c r="T3251" t="s">
        <v>76</v>
      </c>
      <c r="U3251" t="s">
        <v>80</v>
      </c>
      <c r="V3251" t="s">
        <v>413</v>
      </c>
      <c r="W3251" t="s">
        <v>80</v>
      </c>
    </row>
    <row r="3252" spans="1:23" x14ac:dyDescent="0.35">
      <c r="A3252" t="s">
        <v>6</v>
      </c>
      <c r="B3252" t="s">
        <v>573</v>
      </c>
      <c r="C3252">
        <v>70</v>
      </c>
      <c r="D3252" t="s">
        <v>629</v>
      </c>
      <c r="E3252" t="s">
        <v>72</v>
      </c>
      <c r="F3252" t="s">
        <v>107</v>
      </c>
      <c r="G3252" t="s">
        <v>210</v>
      </c>
      <c r="H3252" t="s">
        <v>269</v>
      </c>
      <c r="I3252" t="s">
        <v>76</v>
      </c>
      <c r="J3252" t="s">
        <v>76</v>
      </c>
      <c r="K3252" t="s">
        <v>133</v>
      </c>
      <c r="L3252" t="s">
        <v>76</v>
      </c>
      <c r="M3252" t="s">
        <v>76</v>
      </c>
      <c r="N3252" t="s">
        <v>76</v>
      </c>
      <c r="O3252" t="s">
        <v>186</v>
      </c>
      <c r="P3252" t="s">
        <v>76</v>
      </c>
      <c r="Q3252" t="s">
        <v>57</v>
      </c>
      <c r="R3252" t="s">
        <v>57</v>
      </c>
      <c r="S3252" t="s">
        <v>76</v>
      </c>
      <c r="T3252" t="s">
        <v>76</v>
      </c>
      <c r="U3252" t="s">
        <v>107</v>
      </c>
      <c r="V3252" t="s">
        <v>364</v>
      </c>
      <c r="W3252" t="s">
        <v>53</v>
      </c>
    </row>
    <row r="3253" spans="1:23" x14ac:dyDescent="0.35">
      <c r="A3253" t="s">
        <v>7</v>
      </c>
      <c r="B3253" t="s">
        <v>566</v>
      </c>
      <c r="C3253">
        <v>129</v>
      </c>
      <c r="D3253" t="s">
        <v>693</v>
      </c>
      <c r="E3253" t="s">
        <v>104</v>
      </c>
      <c r="F3253" t="s">
        <v>72</v>
      </c>
      <c r="G3253" t="s">
        <v>72</v>
      </c>
      <c r="H3253" t="s">
        <v>11</v>
      </c>
      <c r="I3253" t="s">
        <v>244</v>
      </c>
      <c r="J3253" t="s">
        <v>244</v>
      </c>
      <c r="K3253" t="s">
        <v>208</v>
      </c>
      <c r="L3253" t="s">
        <v>216</v>
      </c>
      <c r="M3253" t="s">
        <v>72</v>
      </c>
      <c r="N3253" t="s">
        <v>173</v>
      </c>
      <c r="O3253" t="s">
        <v>72</v>
      </c>
      <c r="P3253" t="s">
        <v>76</v>
      </c>
      <c r="Q3253" t="s">
        <v>244</v>
      </c>
      <c r="R3253" t="s">
        <v>76</v>
      </c>
      <c r="S3253" t="s">
        <v>74</v>
      </c>
      <c r="T3253" t="s">
        <v>76</v>
      </c>
      <c r="U3253" t="s">
        <v>73</v>
      </c>
      <c r="V3253" t="s">
        <v>455</v>
      </c>
      <c r="W3253" t="s">
        <v>76</v>
      </c>
    </row>
    <row r="3254" spans="1:23" x14ac:dyDescent="0.35">
      <c r="A3254" t="s">
        <v>7</v>
      </c>
      <c r="B3254" t="s">
        <v>569</v>
      </c>
      <c r="C3254">
        <v>1489</v>
      </c>
      <c r="D3254" t="s">
        <v>716</v>
      </c>
      <c r="E3254" t="s">
        <v>119</v>
      </c>
      <c r="F3254" t="s">
        <v>175</v>
      </c>
      <c r="G3254" t="s">
        <v>71</v>
      </c>
      <c r="H3254" t="s">
        <v>386</v>
      </c>
      <c r="I3254" t="s">
        <v>71</v>
      </c>
      <c r="J3254" t="s">
        <v>76</v>
      </c>
      <c r="K3254" t="s">
        <v>93</v>
      </c>
      <c r="L3254" t="s">
        <v>142</v>
      </c>
      <c r="M3254" t="s">
        <v>79</v>
      </c>
      <c r="N3254" t="s">
        <v>150</v>
      </c>
      <c r="O3254" t="s">
        <v>138</v>
      </c>
      <c r="P3254" t="s">
        <v>77</v>
      </c>
      <c r="Q3254" t="s">
        <v>74</v>
      </c>
      <c r="R3254" t="s">
        <v>80</v>
      </c>
      <c r="S3254" t="s">
        <v>77</v>
      </c>
      <c r="T3254" t="s">
        <v>106</v>
      </c>
      <c r="U3254" t="s">
        <v>106</v>
      </c>
      <c r="V3254" t="s">
        <v>372</v>
      </c>
      <c r="W3254" t="s">
        <v>73</v>
      </c>
    </row>
    <row r="3255" spans="1:23" x14ac:dyDescent="0.35">
      <c r="A3255" t="s">
        <v>7</v>
      </c>
      <c r="B3255" t="s">
        <v>570</v>
      </c>
      <c r="C3255">
        <v>106</v>
      </c>
      <c r="D3255" t="s">
        <v>825</v>
      </c>
      <c r="E3255" t="s">
        <v>86</v>
      </c>
      <c r="F3255" t="s">
        <v>122</v>
      </c>
      <c r="G3255" t="s">
        <v>76</v>
      </c>
      <c r="H3255" t="s">
        <v>157</v>
      </c>
      <c r="I3255" t="s">
        <v>87</v>
      </c>
      <c r="J3255" t="s">
        <v>138</v>
      </c>
      <c r="K3255" t="s">
        <v>87</v>
      </c>
      <c r="L3255" t="s">
        <v>211</v>
      </c>
      <c r="M3255" t="s">
        <v>76</v>
      </c>
      <c r="N3255" t="s">
        <v>105</v>
      </c>
      <c r="O3255" t="s">
        <v>122</v>
      </c>
      <c r="P3255" t="s">
        <v>76</v>
      </c>
      <c r="Q3255" t="s">
        <v>240</v>
      </c>
      <c r="R3255" t="s">
        <v>240</v>
      </c>
      <c r="S3255" t="s">
        <v>149</v>
      </c>
      <c r="T3255" t="s">
        <v>75</v>
      </c>
      <c r="U3255" t="s">
        <v>76</v>
      </c>
      <c r="V3255" t="s">
        <v>229</v>
      </c>
      <c r="W3255" t="s">
        <v>76</v>
      </c>
    </row>
    <row r="3256" spans="1:23" x14ac:dyDescent="0.35">
      <c r="A3256" t="s">
        <v>7</v>
      </c>
      <c r="B3256" t="s">
        <v>571</v>
      </c>
      <c r="C3256">
        <v>70</v>
      </c>
      <c r="D3256" t="s">
        <v>614</v>
      </c>
      <c r="E3256" t="s">
        <v>88</v>
      </c>
      <c r="F3256" t="s">
        <v>260</v>
      </c>
      <c r="G3256" t="s">
        <v>186</v>
      </c>
      <c r="H3256" t="s">
        <v>199</v>
      </c>
      <c r="I3256" t="s">
        <v>175</v>
      </c>
      <c r="J3256" t="s">
        <v>76</v>
      </c>
      <c r="K3256" t="s">
        <v>103</v>
      </c>
      <c r="L3256" t="s">
        <v>244</v>
      </c>
      <c r="M3256" t="s">
        <v>63</v>
      </c>
      <c r="N3256" t="s">
        <v>76</v>
      </c>
      <c r="O3256" t="s">
        <v>150</v>
      </c>
      <c r="P3256" t="s">
        <v>76</v>
      </c>
      <c r="Q3256" t="s">
        <v>286</v>
      </c>
      <c r="R3256" t="s">
        <v>181</v>
      </c>
      <c r="S3256" t="s">
        <v>76</v>
      </c>
      <c r="T3256" t="s">
        <v>77</v>
      </c>
      <c r="U3256" t="s">
        <v>76</v>
      </c>
      <c r="V3256" t="s">
        <v>120</v>
      </c>
      <c r="W3256" t="s">
        <v>73</v>
      </c>
    </row>
    <row r="3257" spans="1:23" x14ac:dyDescent="0.35">
      <c r="A3257" t="s">
        <v>7</v>
      </c>
      <c r="B3257" t="s">
        <v>572</v>
      </c>
      <c r="C3257">
        <v>1386</v>
      </c>
      <c r="D3257" t="s">
        <v>615</v>
      </c>
      <c r="E3257" t="s">
        <v>180</v>
      </c>
      <c r="F3257" t="s">
        <v>137</v>
      </c>
      <c r="G3257" t="s">
        <v>81</v>
      </c>
      <c r="H3257" t="s">
        <v>364</v>
      </c>
      <c r="I3257" t="s">
        <v>74</v>
      </c>
      <c r="J3257" t="s">
        <v>73</v>
      </c>
      <c r="K3257" t="s">
        <v>175</v>
      </c>
      <c r="L3257" t="s">
        <v>149</v>
      </c>
      <c r="M3257" t="s">
        <v>68</v>
      </c>
      <c r="N3257" t="s">
        <v>79</v>
      </c>
      <c r="O3257" t="s">
        <v>93</v>
      </c>
      <c r="P3257" t="s">
        <v>75</v>
      </c>
      <c r="Q3257" t="s">
        <v>133</v>
      </c>
      <c r="R3257" t="s">
        <v>63</v>
      </c>
      <c r="S3257" t="s">
        <v>71</v>
      </c>
      <c r="T3257" t="s">
        <v>81</v>
      </c>
      <c r="U3257" t="s">
        <v>107</v>
      </c>
      <c r="V3257" t="s">
        <v>304</v>
      </c>
      <c r="W3257" t="s">
        <v>106</v>
      </c>
    </row>
    <row r="3258" spans="1:23" x14ac:dyDescent="0.35">
      <c r="A3258" t="s">
        <v>7</v>
      </c>
      <c r="B3258" t="s">
        <v>573</v>
      </c>
      <c r="C3258">
        <v>66</v>
      </c>
      <c r="D3258" t="s">
        <v>284</v>
      </c>
      <c r="E3258" t="s">
        <v>67</v>
      </c>
      <c r="F3258" t="s">
        <v>67</v>
      </c>
      <c r="G3258" t="s">
        <v>65</v>
      </c>
      <c r="H3258" t="s">
        <v>261</v>
      </c>
      <c r="I3258" t="s">
        <v>263</v>
      </c>
      <c r="J3258" t="s">
        <v>76</v>
      </c>
      <c r="K3258" t="s">
        <v>233</v>
      </c>
      <c r="L3258" t="s">
        <v>366</v>
      </c>
      <c r="M3258" t="s">
        <v>130</v>
      </c>
      <c r="N3258" t="s">
        <v>76</v>
      </c>
      <c r="O3258" t="s">
        <v>76</v>
      </c>
      <c r="P3258" t="s">
        <v>76</v>
      </c>
      <c r="Q3258" t="s">
        <v>168</v>
      </c>
      <c r="R3258" t="s">
        <v>157</v>
      </c>
      <c r="S3258" t="s">
        <v>76</v>
      </c>
      <c r="T3258" t="s">
        <v>76</v>
      </c>
      <c r="U3258" t="s">
        <v>76</v>
      </c>
      <c r="V3258" t="s">
        <v>399</v>
      </c>
      <c r="W3258" t="s">
        <v>76</v>
      </c>
    </row>
    <row r="3259" spans="1:23" x14ac:dyDescent="0.35">
      <c r="A3259" t="s">
        <v>241</v>
      </c>
      <c r="B3259" t="s">
        <v>566</v>
      </c>
      <c r="C3259">
        <v>655</v>
      </c>
      <c r="D3259" t="s">
        <v>946</v>
      </c>
      <c r="E3259" t="s">
        <v>105</v>
      </c>
      <c r="F3259" t="s">
        <v>78</v>
      </c>
      <c r="G3259" t="s">
        <v>175</v>
      </c>
      <c r="H3259" t="s">
        <v>175</v>
      </c>
      <c r="I3259" t="s">
        <v>94</v>
      </c>
      <c r="J3259" t="s">
        <v>81</v>
      </c>
      <c r="K3259" t="s">
        <v>149</v>
      </c>
      <c r="L3259" t="s">
        <v>100</v>
      </c>
      <c r="M3259" t="s">
        <v>68</v>
      </c>
      <c r="N3259" t="s">
        <v>93</v>
      </c>
      <c r="O3259" t="s">
        <v>79</v>
      </c>
      <c r="P3259" t="s">
        <v>73</v>
      </c>
      <c r="Q3259" t="s">
        <v>55</v>
      </c>
      <c r="R3259" t="s">
        <v>88</v>
      </c>
      <c r="S3259" t="s">
        <v>79</v>
      </c>
      <c r="T3259" t="s">
        <v>76</v>
      </c>
      <c r="U3259" t="s">
        <v>68</v>
      </c>
      <c r="V3259" t="s">
        <v>493</v>
      </c>
      <c r="W3259" t="s">
        <v>74</v>
      </c>
    </row>
    <row r="3260" spans="1:23" x14ac:dyDescent="0.35">
      <c r="A3260" t="s">
        <v>241</v>
      </c>
      <c r="B3260" t="s">
        <v>569</v>
      </c>
      <c r="C3260">
        <v>6230</v>
      </c>
      <c r="D3260" t="s">
        <v>1091</v>
      </c>
      <c r="E3260" t="s">
        <v>103</v>
      </c>
      <c r="F3260" t="s">
        <v>86</v>
      </c>
      <c r="G3260" t="s">
        <v>173</v>
      </c>
      <c r="H3260" t="s">
        <v>237</v>
      </c>
      <c r="I3260" t="s">
        <v>77</v>
      </c>
      <c r="J3260" t="s">
        <v>73</v>
      </c>
      <c r="K3260" t="s">
        <v>104</v>
      </c>
      <c r="L3260" t="s">
        <v>63</v>
      </c>
      <c r="M3260" t="s">
        <v>71</v>
      </c>
      <c r="N3260" t="s">
        <v>94</v>
      </c>
      <c r="O3260" t="s">
        <v>150</v>
      </c>
      <c r="P3260" t="s">
        <v>106</v>
      </c>
      <c r="Q3260" t="s">
        <v>138</v>
      </c>
      <c r="R3260" t="s">
        <v>133</v>
      </c>
      <c r="S3260" t="s">
        <v>150</v>
      </c>
      <c r="T3260" t="s">
        <v>106</v>
      </c>
      <c r="U3260" t="s">
        <v>150</v>
      </c>
      <c r="V3260" t="s">
        <v>206</v>
      </c>
      <c r="W3260" t="s">
        <v>71</v>
      </c>
    </row>
    <row r="3261" spans="1:23" x14ac:dyDescent="0.35">
      <c r="A3261" t="s">
        <v>241</v>
      </c>
      <c r="B3261" t="s">
        <v>570</v>
      </c>
      <c r="C3261">
        <v>782</v>
      </c>
      <c r="D3261" t="s">
        <v>631</v>
      </c>
      <c r="E3261" t="s">
        <v>104</v>
      </c>
      <c r="F3261" t="s">
        <v>186</v>
      </c>
      <c r="G3261" t="s">
        <v>99</v>
      </c>
      <c r="H3261" t="s">
        <v>53</v>
      </c>
      <c r="I3261" t="s">
        <v>81</v>
      </c>
      <c r="J3261" t="s">
        <v>73</v>
      </c>
      <c r="K3261" t="s">
        <v>62</v>
      </c>
      <c r="L3261" t="s">
        <v>186</v>
      </c>
      <c r="M3261" t="s">
        <v>73</v>
      </c>
      <c r="N3261" t="s">
        <v>94</v>
      </c>
      <c r="O3261" t="s">
        <v>68</v>
      </c>
      <c r="P3261" t="s">
        <v>107</v>
      </c>
      <c r="Q3261" t="s">
        <v>62</v>
      </c>
      <c r="R3261" t="s">
        <v>180</v>
      </c>
      <c r="S3261" t="s">
        <v>78</v>
      </c>
      <c r="T3261" t="s">
        <v>106</v>
      </c>
      <c r="U3261" t="s">
        <v>55</v>
      </c>
      <c r="V3261" t="s">
        <v>124</v>
      </c>
      <c r="W3261" t="s">
        <v>71</v>
      </c>
    </row>
    <row r="3262" spans="1:23" x14ac:dyDescent="0.35">
      <c r="A3262" t="s">
        <v>241</v>
      </c>
      <c r="B3262" t="s">
        <v>571</v>
      </c>
      <c r="C3262">
        <v>424</v>
      </c>
      <c r="D3262" t="s">
        <v>695</v>
      </c>
      <c r="E3262" t="s">
        <v>151</v>
      </c>
      <c r="F3262" t="s">
        <v>104</v>
      </c>
      <c r="G3262" t="s">
        <v>176</v>
      </c>
      <c r="H3262" t="s">
        <v>179</v>
      </c>
      <c r="I3262" t="s">
        <v>138</v>
      </c>
      <c r="J3262" t="s">
        <v>106</v>
      </c>
      <c r="K3262" t="s">
        <v>72</v>
      </c>
      <c r="L3262" t="s">
        <v>81</v>
      </c>
      <c r="M3262" t="s">
        <v>79</v>
      </c>
      <c r="N3262" t="s">
        <v>75</v>
      </c>
      <c r="O3262" t="s">
        <v>106</v>
      </c>
      <c r="P3262" t="s">
        <v>106</v>
      </c>
      <c r="Q3262" t="s">
        <v>74</v>
      </c>
      <c r="R3262" t="s">
        <v>93</v>
      </c>
      <c r="S3262" t="s">
        <v>106</v>
      </c>
      <c r="T3262" t="s">
        <v>107</v>
      </c>
      <c r="U3262" t="s">
        <v>106</v>
      </c>
      <c r="V3262" t="s">
        <v>337</v>
      </c>
      <c r="W3262" t="s">
        <v>55</v>
      </c>
    </row>
    <row r="3263" spans="1:23" x14ac:dyDescent="0.35">
      <c r="A3263" t="s">
        <v>241</v>
      </c>
      <c r="B3263" t="s">
        <v>572</v>
      </c>
      <c r="C3263">
        <v>4782</v>
      </c>
      <c r="D3263" t="s">
        <v>1318</v>
      </c>
      <c r="E3263" t="s">
        <v>86</v>
      </c>
      <c r="F3263" t="s">
        <v>86</v>
      </c>
      <c r="G3263" t="s">
        <v>122</v>
      </c>
      <c r="H3263" t="s">
        <v>112</v>
      </c>
      <c r="I3263" t="s">
        <v>78</v>
      </c>
      <c r="J3263" t="s">
        <v>107</v>
      </c>
      <c r="K3263" t="s">
        <v>179</v>
      </c>
      <c r="L3263" t="s">
        <v>74</v>
      </c>
      <c r="M3263" t="s">
        <v>79</v>
      </c>
      <c r="N3263" t="s">
        <v>138</v>
      </c>
      <c r="O3263" t="s">
        <v>78</v>
      </c>
      <c r="P3263" t="s">
        <v>77</v>
      </c>
      <c r="Q3263" t="s">
        <v>80</v>
      </c>
      <c r="R3263" t="s">
        <v>100</v>
      </c>
      <c r="S3263" t="s">
        <v>106</v>
      </c>
      <c r="T3263" t="s">
        <v>68</v>
      </c>
      <c r="U3263" t="s">
        <v>75</v>
      </c>
      <c r="V3263" t="s">
        <v>320</v>
      </c>
      <c r="W3263" t="s">
        <v>79</v>
      </c>
    </row>
    <row r="3264" spans="1:23" x14ac:dyDescent="0.35">
      <c r="A3264" t="s">
        <v>241</v>
      </c>
      <c r="B3264" t="s">
        <v>573</v>
      </c>
      <c r="C3264">
        <v>561</v>
      </c>
      <c r="D3264" t="s">
        <v>657</v>
      </c>
      <c r="E3264" t="s">
        <v>142</v>
      </c>
      <c r="F3264" t="s">
        <v>70</v>
      </c>
      <c r="G3264" t="s">
        <v>372</v>
      </c>
      <c r="H3264" t="s">
        <v>11</v>
      </c>
      <c r="I3264" t="s">
        <v>57</v>
      </c>
      <c r="J3264" t="s">
        <v>79</v>
      </c>
      <c r="K3264" t="s">
        <v>161</v>
      </c>
      <c r="L3264" t="s">
        <v>142</v>
      </c>
      <c r="M3264" t="s">
        <v>105</v>
      </c>
      <c r="N3264" t="s">
        <v>94</v>
      </c>
      <c r="O3264" t="s">
        <v>71</v>
      </c>
      <c r="P3264" t="s">
        <v>79</v>
      </c>
      <c r="Q3264" t="s">
        <v>176</v>
      </c>
      <c r="R3264" t="s">
        <v>114</v>
      </c>
      <c r="S3264" t="s">
        <v>150</v>
      </c>
      <c r="T3264" t="s">
        <v>79</v>
      </c>
      <c r="U3264" t="s">
        <v>93</v>
      </c>
      <c r="V3264" t="s">
        <v>174</v>
      </c>
      <c r="W3264" t="s">
        <v>100</v>
      </c>
    </row>
    <row r="3266" spans="1:23" x14ac:dyDescent="0.35">
      <c r="A3266" t="s">
        <v>1319</v>
      </c>
    </row>
    <row r="3267" spans="1:23" x14ac:dyDescent="0.35">
      <c r="A3267" t="s">
        <v>14</v>
      </c>
      <c r="B3267" t="s">
        <v>593</v>
      </c>
      <c r="C3267" t="s">
        <v>2</v>
      </c>
      <c r="D3267" t="s">
        <v>51</v>
      </c>
      <c r="E3267" t="s">
        <v>1287</v>
      </c>
      <c r="F3267" t="s">
        <v>1288</v>
      </c>
      <c r="G3267" t="s">
        <v>1289</v>
      </c>
      <c r="H3267" t="s">
        <v>1290</v>
      </c>
      <c r="I3267" t="s">
        <v>1291</v>
      </c>
      <c r="J3267" t="s">
        <v>1292</v>
      </c>
      <c r="K3267" t="s">
        <v>1293</v>
      </c>
      <c r="L3267" t="s">
        <v>1294</v>
      </c>
      <c r="M3267" t="s">
        <v>1295</v>
      </c>
      <c r="N3267" t="s">
        <v>1296</v>
      </c>
      <c r="O3267" t="s">
        <v>1297</v>
      </c>
      <c r="P3267" t="s">
        <v>1298</v>
      </c>
      <c r="Q3267" t="s">
        <v>1299</v>
      </c>
      <c r="R3267" t="s">
        <v>1300</v>
      </c>
      <c r="S3267" t="s">
        <v>1301</v>
      </c>
      <c r="T3267" t="s">
        <v>1302</v>
      </c>
      <c r="U3267" t="s">
        <v>609</v>
      </c>
      <c r="V3267" t="s">
        <v>49</v>
      </c>
      <c r="W3267" t="s">
        <v>50</v>
      </c>
    </row>
    <row r="3268" spans="1:23" x14ac:dyDescent="0.35">
      <c r="A3268" t="s">
        <v>3</v>
      </c>
      <c r="B3268" t="s">
        <v>594</v>
      </c>
      <c r="C3268">
        <v>948</v>
      </c>
      <c r="D3268" t="s">
        <v>1320</v>
      </c>
      <c r="E3268" t="s">
        <v>94</v>
      </c>
      <c r="F3268" t="s">
        <v>106</v>
      </c>
      <c r="G3268" t="s">
        <v>79</v>
      </c>
      <c r="H3268" t="s">
        <v>55</v>
      </c>
      <c r="I3268" t="s">
        <v>76</v>
      </c>
      <c r="J3268" t="s">
        <v>76</v>
      </c>
      <c r="K3268" t="s">
        <v>94</v>
      </c>
      <c r="L3268" t="s">
        <v>68</v>
      </c>
      <c r="M3268" t="s">
        <v>76</v>
      </c>
      <c r="N3268" t="s">
        <v>106</v>
      </c>
      <c r="O3268" t="s">
        <v>76</v>
      </c>
      <c r="P3268" t="s">
        <v>107</v>
      </c>
      <c r="Q3268" t="s">
        <v>76</v>
      </c>
      <c r="R3268" t="s">
        <v>76</v>
      </c>
      <c r="S3268" t="s">
        <v>76</v>
      </c>
      <c r="T3268" t="s">
        <v>76</v>
      </c>
      <c r="U3268" t="s">
        <v>76</v>
      </c>
      <c r="V3268" t="s">
        <v>260</v>
      </c>
      <c r="W3268" t="s">
        <v>106</v>
      </c>
    </row>
    <row r="3269" spans="1:23" x14ac:dyDescent="0.35">
      <c r="A3269" t="s">
        <v>3</v>
      </c>
      <c r="B3269" t="s">
        <v>595</v>
      </c>
      <c r="C3269">
        <v>1080</v>
      </c>
      <c r="D3269" t="s">
        <v>760</v>
      </c>
      <c r="E3269" t="s">
        <v>80</v>
      </c>
      <c r="F3269" t="s">
        <v>78</v>
      </c>
      <c r="G3269" t="s">
        <v>75</v>
      </c>
      <c r="H3269" t="s">
        <v>96</v>
      </c>
      <c r="I3269" t="s">
        <v>79</v>
      </c>
      <c r="J3269" t="s">
        <v>79</v>
      </c>
      <c r="K3269" t="s">
        <v>157</v>
      </c>
      <c r="L3269" t="s">
        <v>173</v>
      </c>
      <c r="M3269" t="s">
        <v>186</v>
      </c>
      <c r="N3269" t="s">
        <v>149</v>
      </c>
      <c r="O3269" t="s">
        <v>79</v>
      </c>
      <c r="P3269" t="s">
        <v>76</v>
      </c>
      <c r="Q3269" t="s">
        <v>73</v>
      </c>
      <c r="R3269" t="s">
        <v>88</v>
      </c>
      <c r="S3269" t="s">
        <v>77</v>
      </c>
      <c r="T3269" t="s">
        <v>76</v>
      </c>
      <c r="U3269" t="s">
        <v>106</v>
      </c>
      <c r="V3269" t="s">
        <v>493</v>
      </c>
      <c r="W3269" t="s">
        <v>105</v>
      </c>
    </row>
    <row r="3270" spans="1:23" x14ac:dyDescent="0.35">
      <c r="A3270" t="s">
        <v>4</v>
      </c>
      <c r="B3270" t="s">
        <v>594</v>
      </c>
      <c r="C3270">
        <v>1729</v>
      </c>
      <c r="D3270" t="s">
        <v>1003</v>
      </c>
      <c r="E3270" t="s">
        <v>107</v>
      </c>
      <c r="F3270" t="s">
        <v>73</v>
      </c>
      <c r="G3270" t="s">
        <v>186</v>
      </c>
      <c r="H3270" t="s">
        <v>107</v>
      </c>
      <c r="I3270" t="s">
        <v>76</v>
      </c>
      <c r="J3270" t="s">
        <v>76</v>
      </c>
      <c r="K3270" t="s">
        <v>105</v>
      </c>
      <c r="L3270" t="s">
        <v>76</v>
      </c>
      <c r="M3270" t="s">
        <v>73</v>
      </c>
      <c r="N3270" t="s">
        <v>130</v>
      </c>
      <c r="O3270" t="s">
        <v>107</v>
      </c>
      <c r="P3270" t="s">
        <v>107</v>
      </c>
      <c r="Q3270" t="s">
        <v>76</v>
      </c>
      <c r="R3270" t="s">
        <v>107</v>
      </c>
      <c r="S3270" t="s">
        <v>76</v>
      </c>
      <c r="T3270" t="s">
        <v>76</v>
      </c>
      <c r="U3270" t="s">
        <v>78</v>
      </c>
      <c r="V3270" t="s">
        <v>175</v>
      </c>
      <c r="W3270" t="s">
        <v>73</v>
      </c>
    </row>
    <row r="3271" spans="1:23" x14ac:dyDescent="0.35">
      <c r="A3271" t="s">
        <v>4</v>
      </c>
      <c r="B3271" t="s">
        <v>595</v>
      </c>
      <c r="C3271">
        <v>1546</v>
      </c>
      <c r="D3271" t="s">
        <v>629</v>
      </c>
      <c r="E3271" t="s">
        <v>151</v>
      </c>
      <c r="F3271" t="s">
        <v>198</v>
      </c>
      <c r="G3271" t="s">
        <v>148</v>
      </c>
      <c r="H3271" t="s">
        <v>122</v>
      </c>
      <c r="I3271" t="s">
        <v>94</v>
      </c>
      <c r="J3271" t="s">
        <v>79</v>
      </c>
      <c r="K3271" t="s">
        <v>175</v>
      </c>
      <c r="L3271" t="s">
        <v>142</v>
      </c>
      <c r="M3271" t="s">
        <v>150</v>
      </c>
      <c r="N3271" t="s">
        <v>72</v>
      </c>
      <c r="O3271" t="s">
        <v>75</v>
      </c>
      <c r="P3271" t="s">
        <v>79</v>
      </c>
      <c r="Q3271" t="s">
        <v>84</v>
      </c>
      <c r="R3271" t="s">
        <v>204</v>
      </c>
      <c r="S3271" t="s">
        <v>94</v>
      </c>
      <c r="T3271" t="s">
        <v>79</v>
      </c>
      <c r="U3271" t="s">
        <v>122</v>
      </c>
      <c r="V3271" t="s">
        <v>312</v>
      </c>
      <c r="W3271" t="s">
        <v>79</v>
      </c>
    </row>
    <row r="3272" spans="1:23" x14ac:dyDescent="0.35">
      <c r="A3272" t="s">
        <v>5</v>
      </c>
      <c r="B3272" t="s">
        <v>594</v>
      </c>
      <c r="C3272">
        <v>1277</v>
      </c>
      <c r="D3272" t="s">
        <v>907</v>
      </c>
      <c r="E3272" t="s">
        <v>138</v>
      </c>
      <c r="F3272" t="s">
        <v>94</v>
      </c>
      <c r="G3272" t="s">
        <v>142</v>
      </c>
      <c r="H3272" t="s">
        <v>75</v>
      </c>
      <c r="I3272" t="s">
        <v>107</v>
      </c>
      <c r="J3272" t="s">
        <v>76</v>
      </c>
      <c r="K3272" t="s">
        <v>77</v>
      </c>
      <c r="L3272" t="s">
        <v>107</v>
      </c>
      <c r="M3272" t="s">
        <v>107</v>
      </c>
      <c r="N3272" t="s">
        <v>76</v>
      </c>
      <c r="O3272" t="s">
        <v>76</v>
      </c>
      <c r="P3272" t="s">
        <v>76</v>
      </c>
      <c r="Q3272" t="s">
        <v>73</v>
      </c>
      <c r="R3272" t="s">
        <v>77</v>
      </c>
      <c r="S3272" t="s">
        <v>76</v>
      </c>
      <c r="T3272" t="s">
        <v>76</v>
      </c>
      <c r="U3272" t="s">
        <v>74</v>
      </c>
      <c r="V3272" t="s">
        <v>430</v>
      </c>
      <c r="W3272" t="s">
        <v>79</v>
      </c>
    </row>
    <row r="3273" spans="1:23" x14ac:dyDescent="0.35">
      <c r="A3273" t="s">
        <v>5</v>
      </c>
      <c r="B3273" t="s">
        <v>595</v>
      </c>
      <c r="C3273">
        <v>2184</v>
      </c>
      <c r="D3273" t="s">
        <v>760</v>
      </c>
      <c r="E3273" t="s">
        <v>149</v>
      </c>
      <c r="F3273" t="s">
        <v>104</v>
      </c>
      <c r="G3273" t="s">
        <v>55</v>
      </c>
      <c r="H3273" t="s">
        <v>157</v>
      </c>
      <c r="I3273" t="s">
        <v>107</v>
      </c>
      <c r="J3273" t="s">
        <v>76</v>
      </c>
      <c r="K3273" t="s">
        <v>81</v>
      </c>
      <c r="L3273" t="s">
        <v>77</v>
      </c>
      <c r="M3273" t="s">
        <v>73</v>
      </c>
      <c r="N3273" t="s">
        <v>107</v>
      </c>
      <c r="O3273" t="s">
        <v>77</v>
      </c>
      <c r="P3273" t="s">
        <v>76</v>
      </c>
      <c r="Q3273" t="s">
        <v>79</v>
      </c>
      <c r="R3273" t="s">
        <v>79</v>
      </c>
      <c r="S3273" t="s">
        <v>107</v>
      </c>
      <c r="T3273" t="s">
        <v>107</v>
      </c>
      <c r="U3273" t="s">
        <v>68</v>
      </c>
      <c r="V3273" t="s">
        <v>416</v>
      </c>
      <c r="W3273" t="s">
        <v>71</v>
      </c>
    </row>
    <row r="3274" spans="1:23" x14ac:dyDescent="0.35">
      <c r="A3274" t="s">
        <v>6</v>
      </c>
      <c r="B3274" t="s">
        <v>594</v>
      </c>
      <c r="C3274">
        <v>522</v>
      </c>
      <c r="D3274" t="s">
        <v>708</v>
      </c>
      <c r="E3274" t="s">
        <v>130</v>
      </c>
      <c r="F3274" t="s">
        <v>181</v>
      </c>
      <c r="G3274" t="s">
        <v>130</v>
      </c>
      <c r="H3274" t="s">
        <v>286</v>
      </c>
      <c r="I3274" t="s">
        <v>107</v>
      </c>
      <c r="J3274" t="s">
        <v>76</v>
      </c>
      <c r="K3274" t="s">
        <v>100</v>
      </c>
      <c r="L3274" t="s">
        <v>107</v>
      </c>
      <c r="M3274" t="s">
        <v>107</v>
      </c>
      <c r="N3274" t="s">
        <v>76</v>
      </c>
      <c r="O3274" t="s">
        <v>76</v>
      </c>
      <c r="P3274" t="s">
        <v>76</v>
      </c>
      <c r="Q3274" t="s">
        <v>79</v>
      </c>
      <c r="R3274" t="s">
        <v>305</v>
      </c>
      <c r="S3274" t="s">
        <v>87</v>
      </c>
      <c r="T3274" t="s">
        <v>76</v>
      </c>
      <c r="U3274" t="s">
        <v>122</v>
      </c>
      <c r="V3274" t="s">
        <v>372</v>
      </c>
      <c r="W3274" t="s">
        <v>198</v>
      </c>
    </row>
    <row r="3275" spans="1:23" x14ac:dyDescent="0.35">
      <c r="A3275" t="s">
        <v>6</v>
      </c>
      <c r="B3275" t="s">
        <v>595</v>
      </c>
      <c r="C3275">
        <v>902</v>
      </c>
      <c r="D3275" t="s">
        <v>596</v>
      </c>
      <c r="E3275" t="s">
        <v>198</v>
      </c>
      <c r="F3275" t="s">
        <v>175</v>
      </c>
      <c r="G3275" t="s">
        <v>164</v>
      </c>
      <c r="H3275" t="s">
        <v>367</v>
      </c>
      <c r="I3275" t="s">
        <v>107</v>
      </c>
      <c r="J3275" t="s">
        <v>73</v>
      </c>
      <c r="K3275" t="s">
        <v>65</v>
      </c>
      <c r="L3275" t="s">
        <v>63</v>
      </c>
      <c r="M3275" t="s">
        <v>71</v>
      </c>
      <c r="N3275" t="s">
        <v>142</v>
      </c>
      <c r="O3275" t="s">
        <v>105</v>
      </c>
      <c r="P3275" t="s">
        <v>94</v>
      </c>
      <c r="Q3275" t="s">
        <v>86</v>
      </c>
      <c r="R3275" t="s">
        <v>239</v>
      </c>
      <c r="S3275" t="s">
        <v>106</v>
      </c>
      <c r="T3275" t="s">
        <v>68</v>
      </c>
      <c r="U3275" t="s">
        <v>122</v>
      </c>
      <c r="V3275" t="s">
        <v>171</v>
      </c>
      <c r="W3275" t="s">
        <v>244</v>
      </c>
    </row>
    <row r="3276" spans="1:23" x14ac:dyDescent="0.35">
      <c r="A3276" t="s">
        <v>7</v>
      </c>
      <c r="B3276" t="s">
        <v>594</v>
      </c>
      <c r="C3276">
        <v>1602</v>
      </c>
      <c r="D3276" t="s">
        <v>809</v>
      </c>
      <c r="E3276" t="s">
        <v>102</v>
      </c>
      <c r="F3276" t="s">
        <v>103</v>
      </c>
      <c r="G3276" t="s">
        <v>73</v>
      </c>
      <c r="H3276" t="s">
        <v>145</v>
      </c>
      <c r="I3276" t="s">
        <v>107</v>
      </c>
      <c r="J3276" t="s">
        <v>107</v>
      </c>
      <c r="K3276" t="s">
        <v>75</v>
      </c>
      <c r="L3276" t="s">
        <v>68</v>
      </c>
      <c r="M3276" t="s">
        <v>107</v>
      </c>
      <c r="N3276" t="s">
        <v>77</v>
      </c>
      <c r="O3276" t="s">
        <v>94</v>
      </c>
      <c r="P3276" t="s">
        <v>68</v>
      </c>
      <c r="Q3276" t="s">
        <v>106</v>
      </c>
      <c r="R3276" t="s">
        <v>106</v>
      </c>
      <c r="S3276" t="s">
        <v>107</v>
      </c>
      <c r="T3276" t="s">
        <v>68</v>
      </c>
      <c r="U3276" t="s">
        <v>107</v>
      </c>
      <c r="V3276" t="s">
        <v>8</v>
      </c>
      <c r="W3276" t="s">
        <v>73</v>
      </c>
    </row>
    <row r="3277" spans="1:23" x14ac:dyDescent="0.35">
      <c r="A3277" t="s">
        <v>7</v>
      </c>
      <c r="B3277" t="s">
        <v>595</v>
      </c>
      <c r="C3277">
        <v>1644</v>
      </c>
      <c r="D3277" t="s">
        <v>655</v>
      </c>
      <c r="E3277" t="s">
        <v>102</v>
      </c>
      <c r="F3277" t="s">
        <v>221</v>
      </c>
      <c r="G3277" t="s">
        <v>186</v>
      </c>
      <c r="H3277" t="s">
        <v>320</v>
      </c>
      <c r="I3277" t="s">
        <v>175</v>
      </c>
      <c r="J3277" t="s">
        <v>68</v>
      </c>
      <c r="K3277" t="s">
        <v>314</v>
      </c>
      <c r="L3277" t="s">
        <v>119</v>
      </c>
      <c r="M3277" t="s">
        <v>78</v>
      </c>
      <c r="N3277" t="s">
        <v>94</v>
      </c>
      <c r="O3277" t="s">
        <v>74</v>
      </c>
      <c r="P3277" t="s">
        <v>79</v>
      </c>
      <c r="Q3277" t="s">
        <v>121</v>
      </c>
      <c r="R3277" t="s">
        <v>62</v>
      </c>
      <c r="S3277" t="s">
        <v>105</v>
      </c>
      <c r="T3277" t="s">
        <v>75</v>
      </c>
      <c r="U3277" t="s">
        <v>73</v>
      </c>
      <c r="V3277" t="s">
        <v>165</v>
      </c>
      <c r="W3277" t="s">
        <v>106</v>
      </c>
    </row>
    <row r="3278" spans="1:23" x14ac:dyDescent="0.35">
      <c r="A3278" t="s">
        <v>241</v>
      </c>
      <c r="B3278" t="s">
        <v>594</v>
      </c>
      <c r="C3278">
        <v>6078</v>
      </c>
      <c r="D3278" t="s">
        <v>1167</v>
      </c>
      <c r="E3278" t="s">
        <v>151</v>
      </c>
      <c r="F3278" t="s">
        <v>93</v>
      </c>
      <c r="G3278" t="s">
        <v>78</v>
      </c>
      <c r="H3278" t="s">
        <v>181</v>
      </c>
      <c r="I3278" t="s">
        <v>107</v>
      </c>
      <c r="J3278" t="s">
        <v>76</v>
      </c>
      <c r="K3278" t="s">
        <v>94</v>
      </c>
      <c r="L3278" t="s">
        <v>77</v>
      </c>
      <c r="M3278" t="s">
        <v>107</v>
      </c>
      <c r="N3278" t="s">
        <v>150</v>
      </c>
      <c r="O3278" t="s">
        <v>77</v>
      </c>
      <c r="P3278" t="s">
        <v>106</v>
      </c>
      <c r="Q3278" t="s">
        <v>73</v>
      </c>
      <c r="R3278" t="s">
        <v>75</v>
      </c>
      <c r="S3278" t="s">
        <v>79</v>
      </c>
      <c r="T3278" t="s">
        <v>73</v>
      </c>
      <c r="U3278" t="s">
        <v>150</v>
      </c>
      <c r="V3278" t="s">
        <v>293</v>
      </c>
      <c r="W3278" t="s">
        <v>79</v>
      </c>
    </row>
    <row r="3279" spans="1:23" x14ac:dyDescent="0.35">
      <c r="A3279" t="s">
        <v>241</v>
      </c>
      <c r="B3279" t="s">
        <v>595</v>
      </c>
      <c r="C3279">
        <v>7356</v>
      </c>
      <c r="D3279" t="s">
        <v>812</v>
      </c>
      <c r="E3279" t="s">
        <v>149</v>
      </c>
      <c r="F3279" t="s">
        <v>103</v>
      </c>
      <c r="G3279" t="s">
        <v>181</v>
      </c>
      <c r="H3279" t="s">
        <v>112</v>
      </c>
      <c r="I3279" t="s">
        <v>72</v>
      </c>
      <c r="J3279" t="s">
        <v>77</v>
      </c>
      <c r="K3279" t="s">
        <v>137</v>
      </c>
      <c r="L3279" t="s">
        <v>130</v>
      </c>
      <c r="M3279" t="s">
        <v>75</v>
      </c>
      <c r="N3279" t="s">
        <v>138</v>
      </c>
      <c r="O3279" t="s">
        <v>78</v>
      </c>
      <c r="P3279" t="s">
        <v>77</v>
      </c>
      <c r="Q3279" t="s">
        <v>108</v>
      </c>
      <c r="R3279" t="s">
        <v>88</v>
      </c>
      <c r="S3279" t="s">
        <v>71</v>
      </c>
      <c r="T3279" t="s">
        <v>79</v>
      </c>
      <c r="U3279" t="s">
        <v>78</v>
      </c>
      <c r="V3279" t="s">
        <v>373</v>
      </c>
      <c r="W3279" t="s">
        <v>94</v>
      </c>
    </row>
    <row r="3281" spans="1:22" x14ac:dyDescent="0.35">
      <c r="A3281" t="s">
        <v>1321</v>
      </c>
    </row>
    <row r="3282" spans="1:22" x14ac:dyDescent="0.35">
      <c r="A3282" t="s">
        <v>14</v>
      </c>
      <c r="B3282" t="s">
        <v>2</v>
      </c>
      <c r="C3282" t="s">
        <v>51</v>
      </c>
      <c r="D3282" t="s">
        <v>1287</v>
      </c>
      <c r="E3282" t="s">
        <v>1288</v>
      </c>
      <c r="F3282" t="s">
        <v>1289</v>
      </c>
      <c r="G3282" t="s">
        <v>1290</v>
      </c>
      <c r="H3282" t="s">
        <v>1291</v>
      </c>
      <c r="I3282" t="s">
        <v>1292</v>
      </c>
      <c r="J3282" t="s">
        <v>1293</v>
      </c>
      <c r="K3282" t="s">
        <v>1294</v>
      </c>
      <c r="L3282" t="s">
        <v>1295</v>
      </c>
      <c r="M3282" t="s">
        <v>1296</v>
      </c>
      <c r="N3282" t="s">
        <v>1297</v>
      </c>
      <c r="O3282" t="s">
        <v>1298</v>
      </c>
      <c r="P3282" t="s">
        <v>1299</v>
      </c>
      <c r="Q3282" t="s">
        <v>1300</v>
      </c>
      <c r="R3282" t="s">
        <v>1301</v>
      </c>
      <c r="S3282" t="s">
        <v>1302</v>
      </c>
      <c r="T3282" t="s">
        <v>609</v>
      </c>
      <c r="U3282" t="s">
        <v>49</v>
      </c>
      <c r="V3282" t="s">
        <v>50</v>
      </c>
    </row>
    <row r="3283" spans="1:22" x14ac:dyDescent="0.35">
      <c r="A3283" t="s">
        <v>3</v>
      </c>
      <c r="B3283">
        <v>2028</v>
      </c>
      <c r="C3283" t="s">
        <v>999</v>
      </c>
      <c r="D3283" t="s">
        <v>81</v>
      </c>
      <c r="E3283" t="s">
        <v>150</v>
      </c>
      <c r="F3283" t="s">
        <v>71</v>
      </c>
      <c r="G3283" t="s">
        <v>86</v>
      </c>
      <c r="H3283" t="s">
        <v>106</v>
      </c>
      <c r="I3283" t="s">
        <v>106</v>
      </c>
      <c r="J3283" t="s">
        <v>102</v>
      </c>
      <c r="K3283" t="s">
        <v>93</v>
      </c>
      <c r="L3283" t="s">
        <v>78</v>
      </c>
      <c r="M3283" t="s">
        <v>55</v>
      </c>
      <c r="N3283" t="s">
        <v>106</v>
      </c>
      <c r="O3283" t="s">
        <v>76</v>
      </c>
      <c r="P3283" t="s">
        <v>107</v>
      </c>
      <c r="Q3283" t="s">
        <v>122</v>
      </c>
      <c r="R3283" t="s">
        <v>73</v>
      </c>
      <c r="S3283" t="s">
        <v>76</v>
      </c>
      <c r="T3283" t="s">
        <v>107</v>
      </c>
      <c r="U3283" t="s">
        <v>250</v>
      </c>
      <c r="V3283" t="s">
        <v>150</v>
      </c>
    </row>
    <row r="3284" spans="1:22" x14ac:dyDescent="0.35">
      <c r="A3284" t="s">
        <v>4</v>
      </c>
      <c r="B3284">
        <v>3275</v>
      </c>
      <c r="C3284" t="s">
        <v>730</v>
      </c>
      <c r="D3284" t="s">
        <v>63</v>
      </c>
      <c r="E3284" t="s">
        <v>80</v>
      </c>
      <c r="F3284" t="s">
        <v>164</v>
      </c>
      <c r="G3284" t="s">
        <v>63</v>
      </c>
      <c r="H3284" t="s">
        <v>71</v>
      </c>
      <c r="I3284" t="s">
        <v>106</v>
      </c>
      <c r="J3284" t="s">
        <v>173</v>
      </c>
      <c r="K3284" t="s">
        <v>72</v>
      </c>
      <c r="L3284" t="s">
        <v>68</v>
      </c>
      <c r="M3284" t="s">
        <v>55</v>
      </c>
      <c r="N3284" t="s">
        <v>68</v>
      </c>
      <c r="O3284" t="s">
        <v>77</v>
      </c>
      <c r="P3284" t="s">
        <v>108</v>
      </c>
      <c r="Q3284" t="s">
        <v>137</v>
      </c>
      <c r="R3284" t="s">
        <v>71</v>
      </c>
      <c r="S3284" t="s">
        <v>106</v>
      </c>
      <c r="T3284" t="s">
        <v>186</v>
      </c>
      <c r="U3284" t="s">
        <v>257</v>
      </c>
      <c r="V3284" t="s">
        <v>77</v>
      </c>
    </row>
    <row r="3285" spans="1:22" x14ac:dyDescent="0.35">
      <c r="A3285" t="s">
        <v>5</v>
      </c>
      <c r="B3285">
        <v>3461</v>
      </c>
      <c r="C3285" t="s">
        <v>1309</v>
      </c>
      <c r="D3285" t="s">
        <v>104</v>
      </c>
      <c r="E3285" t="s">
        <v>151</v>
      </c>
      <c r="F3285" t="s">
        <v>93</v>
      </c>
      <c r="G3285" t="s">
        <v>314</v>
      </c>
      <c r="H3285" t="s">
        <v>107</v>
      </c>
      <c r="I3285" t="s">
        <v>76</v>
      </c>
      <c r="J3285" t="s">
        <v>105</v>
      </c>
      <c r="K3285" t="s">
        <v>77</v>
      </c>
      <c r="L3285" t="s">
        <v>107</v>
      </c>
      <c r="M3285" t="s">
        <v>107</v>
      </c>
      <c r="N3285" t="s">
        <v>106</v>
      </c>
      <c r="O3285" t="s">
        <v>76</v>
      </c>
      <c r="P3285" t="s">
        <v>77</v>
      </c>
      <c r="Q3285" t="s">
        <v>79</v>
      </c>
      <c r="R3285" t="s">
        <v>107</v>
      </c>
      <c r="S3285" t="s">
        <v>107</v>
      </c>
      <c r="T3285" t="s">
        <v>75</v>
      </c>
      <c r="U3285" t="s">
        <v>118</v>
      </c>
      <c r="V3285" t="s">
        <v>71</v>
      </c>
    </row>
    <row r="3286" spans="1:22" x14ac:dyDescent="0.35">
      <c r="A3286" t="s">
        <v>6</v>
      </c>
      <c r="B3286">
        <v>1424</v>
      </c>
      <c r="C3286" t="s">
        <v>155</v>
      </c>
      <c r="D3286" t="s">
        <v>198</v>
      </c>
      <c r="E3286" t="s">
        <v>180</v>
      </c>
      <c r="F3286" t="s">
        <v>177</v>
      </c>
      <c r="G3286" t="s">
        <v>213</v>
      </c>
      <c r="H3286" t="s">
        <v>107</v>
      </c>
      <c r="I3286" t="s">
        <v>107</v>
      </c>
      <c r="J3286" t="s">
        <v>173</v>
      </c>
      <c r="K3286" t="s">
        <v>78</v>
      </c>
      <c r="L3286" t="s">
        <v>79</v>
      </c>
      <c r="M3286" t="s">
        <v>63</v>
      </c>
      <c r="N3286" t="s">
        <v>75</v>
      </c>
      <c r="O3286" t="s">
        <v>71</v>
      </c>
      <c r="P3286" t="s">
        <v>142</v>
      </c>
      <c r="Q3286" t="s">
        <v>188</v>
      </c>
      <c r="R3286" t="s">
        <v>186</v>
      </c>
      <c r="S3286" t="s">
        <v>77</v>
      </c>
      <c r="T3286" t="s">
        <v>122</v>
      </c>
      <c r="U3286" t="s">
        <v>184</v>
      </c>
      <c r="V3286" t="s">
        <v>57</v>
      </c>
    </row>
    <row r="3287" spans="1:22" x14ac:dyDescent="0.35">
      <c r="A3287" t="s">
        <v>7</v>
      </c>
      <c r="B3287">
        <v>3246</v>
      </c>
      <c r="C3287" t="s">
        <v>806</v>
      </c>
      <c r="D3287" t="s">
        <v>102</v>
      </c>
      <c r="E3287" t="s">
        <v>244</v>
      </c>
      <c r="F3287" t="s">
        <v>105</v>
      </c>
      <c r="G3287" t="s">
        <v>101</v>
      </c>
      <c r="H3287" t="s">
        <v>122</v>
      </c>
      <c r="I3287" t="s">
        <v>106</v>
      </c>
      <c r="J3287" t="s">
        <v>194</v>
      </c>
      <c r="K3287" t="s">
        <v>149</v>
      </c>
      <c r="L3287" t="s">
        <v>71</v>
      </c>
      <c r="M3287" t="s">
        <v>71</v>
      </c>
      <c r="N3287" t="s">
        <v>63</v>
      </c>
      <c r="O3287" t="s">
        <v>68</v>
      </c>
      <c r="P3287" t="s">
        <v>173</v>
      </c>
      <c r="Q3287" t="s">
        <v>93</v>
      </c>
      <c r="R3287" t="s">
        <v>71</v>
      </c>
      <c r="S3287" t="s">
        <v>150</v>
      </c>
      <c r="T3287" t="s">
        <v>73</v>
      </c>
      <c r="U3287" t="s">
        <v>372</v>
      </c>
      <c r="V3287" t="s">
        <v>73</v>
      </c>
    </row>
    <row r="3288" spans="1:22" x14ac:dyDescent="0.35">
      <c r="A3288" t="s">
        <v>241</v>
      </c>
      <c r="B3288">
        <v>13434</v>
      </c>
      <c r="C3288" t="s">
        <v>848</v>
      </c>
      <c r="D3288" t="s">
        <v>108</v>
      </c>
      <c r="E3288" t="s">
        <v>104</v>
      </c>
      <c r="F3288" t="s">
        <v>194</v>
      </c>
      <c r="G3288" t="s">
        <v>260</v>
      </c>
      <c r="H3288" t="s">
        <v>94</v>
      </c>
      <c r="I3288" t="s">
        <v>73</v>
      </c>
      <c r="J3288" t="s">
        <v>149</v>
      </c>
      <c r="K3288" t="s">
        <v>186</v>
      </c>
      <c r="L3288" t="s">
        <v>68</v>
      </c>
      <c r="M3288" t="s">
        <v>105</v>
      </c>
      <c r="N3288" t="s">
        <v>75</v>
      </c>
      <c r="O3288" t="s">
        <v>106</v>
      </c>
      <c r="P3288" t="s">
        <v>55</v>
      </c>
      <c r="Q3288" t="s">
        <v>108</v>
      </c>
      <c r="R3288" t="s">
        <v>68</v>
      </c>
      <c r="S3288" t="s">
        <v>77</v>
      </c>
      <c r="T3288" t="s">
        <v>94</v>
      </c>
      <c r="U3288" t="s">
        <v>117</v>
      </c>
      <c r="V3288" t="s">
        <v>150</v>
      </c>
    </row>
    <row r="3290" spans="1:22" x14ac:dyDescent="0.35">
      <c r="A3290" t="s">
        <v>1322</v>
      </c>
    </row>
    <row r="3291" spans="1:22" x14ac:dyDescent="0.35">
      <c r="A3291" t="s">
        <v>14</v>
      </c>
      <c r="B3291" t="s">
        <v>266</v>
      </c>
      <c r="C3291" t="s">
        <v>2</v>
      </c>
      <c r="D3291" t="s">
        <v>1323</v>
      </c>
      <c r="E3291" t="s">
        <v>1324</v>
      </c>
      <c r="F3291" t="s">
        <v>1325</v>
      </c>
      <c r="G3291" t="s">
        <v>1326</v>
      </c>
      <c r="H3291" t="s">
        <v>49</v>
      </c>
    </row>
    <row r="3292" spans="1:22" x14ac:dyDescent="0.35">
      <c r="A3292" t="s">
        <v>3</v>
      </c>
      <c r="B3292" t="s">
        <v>267</v>
      </c>
      <c r="C3292">
        <v>264</v>
      </c>
      <c r="D3292" t="s">
        <v>166</v>
      </c>
      <c r="E3292" t="s">
        <v>101</v>
      </c>
      <c r="F3292" t="s">
        <v>95</v>
      </c>
      <c r="G3292" t="s">
        <v>67</v>
      </c>
      <c r="H3292" t="s">
        <v>874</v>
      </c>
    </row>
    <row r="3293" spans="1:22" x14ac:dyDescent="0.35">
      <c r="A3293" t="s">
        <v>3</v>
      </c>
      <c r="B3293" t="s">
        <v>279</v>
      </c>
      <c r="C3293">
        <v>1701</v>
      </c>
      <c r="D3293" t="s">
        <v>182</v>
      </c>
      <c r="E3293" t="s">
        <v>118</v>
      </c>
      <c r="F3293" t="s">
        <v>148</v>
      </c>
      <c r="G3293" t="s">
        <v>250</v>
      </c>
      <c r="H3293" t="s">
        <v>553</v>
      </c>
    </row>
    <row r="3294" spans="1:22" x14ac:dyDescent="0.35">
      <c r="A3294" t="s">
        <v>3</v>
      </c>
      <c r="B3294" t="s">
        <v>285</v>
      </c>
      <c r="C3294">
        <v>64</v>
      </c>
      <c r="D3294" t="s">
        <v>215</v>
      </c>
      <c r="E3294" t="s">
        <v>698</v>
      </c>
      <c r="F3294" t="s">
        <v>680</v>
      </c>
      <c r="G3294" t="s">
        <v>97</v>
      </c>
      <c r="H3294" t="s">
        <v>701</v>
      </c>
    </row>
    <row r="3295" spans="1:22" x14ac:dyDescent="0.35">
      <c r="A3295" t="s">
        <v>4</v>
      </c>
      <c r="B3295" t="s">
        <v>267</v>
      </c>
      <c r="C3295">
        <v>355</v>
      </c>
      <c r="D3295" t="s">
        <v>113</v>
      </c>
      <c r="E3295" t="s">
        <v>237</v>
      </c>
      <c r="F3295" t="s">
        <v>307</v>
      </c>
      <c r="G3295" t="s">
        <v>272</v>
      </c>
      <c r="H3295" t="s">
        <v>946</v>
      </c>
    </row>
    <row r="3296" spans="1:22" x14ac:dyDescent="0.35">
      <c r="A3296" t="s">
        <v>4</v>
      </c>
      <c r="B3296" t="s">
        <v>279</v>
      </c>
      <c r="C3296">
        <v>2643</v>
      </c>
      <c r="D3296" t="s">
        <v>290</v>
      </c>
      <c r="E3296" t="s">
        <v>205</v>
      </c>
      <c r="F3296" t="s">
        <v>112</v>
      </c>
      <c r="G3296" t="s">
        <v>195</v>
      </c>
      <c r="H3296" t="s">
        <v>785</v>
      </c>
    </row>
    <row r="3297" spans="1:8" x14ac:dyDescent="0.35">
      <c r="A3297" t="s">
        <v>4</v>
      </c>
      <c r="B3297" t="s">
        <v>285</v>
      </c>
      <c r="C3297">
        <v>278</v>
      </c>
      <c r="D3297" t="s">
        <v>192</v>
      </c>
      <c r="E3297" t="s">
        <v>199</v>
      </c>
      <c r="F3297" t="s">
        <v>162</v>
      </c>
      <c r="G3297" t="s">
        <v>545</v>
      </c>
      <c r="H3297" t="s">
        <v>650</v>
      </c>
    </row>
    <row r="3298" spans="1:8" x14ac:dyDescent="0.35">
      <c r="A3298" t="s">
        <v>5</v>
      </c>
      <c r="B3298" t="s">
        <v>267</v>
      </c>
      <c r="C3298">
        <v>135</v>
      </c>
      <c r="D3298" t="s">
        <v>137</v>
      </c>
      <c r="E3298" t="s">
        <v>108</v>
      </c>
      <c r="F3298" t="s">
        <v>122</v>
      </c>
      <c r="G3298" t="s">
        <v>211</v>
      </c>
      <c r="H3298" t="s">
        <v>1136</v>
      </c>
    </row>
    <row r="3299" spans="1:8" x14ac:dyDescent="0.35">
      <c r="A3299" t="s">
        <v>5</v>
      </c>
      <c r="B3299" t="s">
        <v>279</v>
      </c>
      <c r="C3299">
        <v>2662</v>
      </c>
      <c r="D3299" t="s">
        <v>262</v>
      </c>
      <c r="E3299" t="s">
        <v>113</v>
      </c>
      <c r="F3299" t="s">
        <v>305</v>
      </c>
      <c r="G3299" t="s">
        <v>345</v>
      </c>
      <c r="H3299" t="s">
        <v>712</v>
      </c>
    </row>
    <row r="3300" spans="1:8" x14ac:dyDescent="0.35">
      <c r="A3300" t="s">
        <v>5</v>
      </c>
      <c r="B3300" t="s">
        <v>285</v>
      </c>
      <c r="C3300">
        <v>669</v>
      </c>
      <c r="D3300" t="s">
        <v>519</v>
      </c>
      <c r="E3300" t="s">
        <v>164</v>
      </c>
      <c r="F3300" t="s">
        <v>307</v>
      </c>
      <c r="G3300" t="s">
        <v>299</v>
      </c>
      <c r="H3300" t="s">
        <v>890</v>
      </c>
    </row>
    <row r="3301" spans="1:8" x14ac:dyDescent="0.35">
      <c r="A3301" t="s">
        <v>6</v>
      </c>
      <c r="B3301" t="s">
        <v>267</v>
      </c>
      <c r="C3301">
        <v>127</v>
      </c>
      <c r="D3301" t="s">
        <v>493</v>
      </c>
      <c r="E3301" t="s">
        <v>206</v>
      </c>
      <c r="F3301" t="s">
        <v>290</v>
      </c>
      <c r="G3301" t="s">
        <v>233</v>
      </c>
      <c r="H3301" t="s">
        <v>1217</v>
      </c>
    </row>
    <row r="3302" spans="1:8" x14ac:dyDescent="0.35">
      <c r="A3302" t="s">
        <v>6</v>
      </c>
      <c r="B3302" t="s">
        <v>279</v>
      </c>
      <c r="C3302">
        <v>1142</v>
      </c>
      <c r="D3302" t="s">
        <v>269</v>
      </c>
      <c r="E3302" t="s">
        <v>229</v>
      </c>
      <c r="F3302" t="s">
        <v>366</v>
      </c>
      <c r="G3302" t="s">
        <v>282</v>
      </c>
      <c r="H3302" t="s">
        <v>1309</v>
      </c>
    </row>
    <row r="3303" spans="1:8" x14ac:dyDescent="0.35">
      <c r="A3303" t="s">
        <v>6</v>
      </c>
      <c r="B3303" t="s">
        <v>285</v>
      </c>
      <c r="C3303">
        <v>163</v>
      </c>
      <c r="D3303" t="s">
        <v>117</v>
      </c>
      <c r="E3303" t="s">
        <v>139</v>
      </c>
      <c r="F3303" t="s">
        <v>209</v>
      </c>
      <c r="G3303" t="s">
        <v>206</v>
      </c>
      <c r="H3303" t="s">
        <v>623</v>
      </c>
    </row>
    <row r="3304" spans="1:8" x14ac:dyDescent="0.35">
      <c r="A3304" t="s">
        <v>7</v>
      </c>
      <c r="B3304" t="s">
        <v>267</v>
      </c>
      <c r="C3304">
        <v>199</v>
      </c>
      <c r="D3304" t="s">
        <v>588</v>
      </c>
      <c r="E3304" t="s">
        <v>381</v>
      </c>
      <c r="F3304" t="s">
        <v>550</v>
      </c>
      <c r="G3304" t="s">
        <v>355</v>
      </c>
      <c r="H3304" t="s">
        <v>155</v>
      </c>
    </row>
    <row r="3305" spans="1:8" x14ac:dyDescent="0.35">
      <c r="A3305" t="s">
        <v>7</v>
      </c>
      <c r="B3305" t="s">
        <v>279</v>
      </c>
      <c r="C3305">
        <v>2875</v>
      </c>
      <c r="D3305" t="s">
        <v>302</v>
      </c>
      <c r="E3305" t="s">
        <v>242</v>
      </c>
      <c r="F3305" t="s">
        <v>205</v>
      </c>
      <c r="G3305" t="s">
        <v>131</v>
      </c>
      <c r="H3305" t="s">
        <v>533</v>
      </c>
    </row>
    <row r="3306" spans="1:8" x14ac:dyDescent="0.35">
      <c r="A3306" t="s">
        <v>7</v>
      </c>
      <c r="B3306" t="s">
        <v>285</v>
      </c>
      <c r="C3306">
        <v>172</v>
      </c>
      <c r="D3306" t="s">
        <v>288</v>
      </c>
      <c r="E3306" t="s">
        <v>383</v>
      </c>
      <c r="F3306" t="s">
        <v>374</v>
      </c>
      <c r="G3306" t="s">
        <v>211</v>
      </c>
      <c r="H3306" t="s">
        <v>178</v>
      </c>
    </row>
    <row r="3307" spans="1:8" x14ac:dyDescent="0.35">
      <c r="A3307" t="s">
        <v>241</v>
      </c>
      <c r="B3307" t="s">
        <v>267</v>
      </c>
      <c r="C3307">
        <v>1080</v>
      </c>
      <c r="D3307" t="s">
        <v>277</v>
      </c>
      <c r="E3307" t="s">
        <v>136</v>
      </c>
      <c r="F3307" t="s">
        <v>199</v>
      </c>
      <c r="G3307" t="s">
        <v>205</v>
      </c>
      <c r="H3307" t="s">
        <v>921</v>
      </c>
    </row>
    <row r="3308" spans="1:8" x14ac:dyDescent="0.35">
      <c r="A3308" t="s">
        <v>241</v>
      </c>
      <c r="B3308" t="s">
        <v>279</v>
      </c>
      <c r="C3308">
        <v>11023</v>
      </c>
      <c r="D3308" t="s">
        <v>345</v>
      </c>
      <c r="E3308" t="s">
        <v>229</v>
      </c>
      <c r="F3308" t="s">
        <v>515</v>
      </c>
      <c r="G3308" t="s">
        <v>458</v>
      </c>
      <c r="H3308" t="s">
        <v>693</v>
      </c>
    </row>
    <row r="3309" spans="1:8" x14ac:dyDescent="0.35">
      <c r="A3309" t="s">
        <v>241</v>
      </c>
      <c r="B3309" t="s">
        <v>285</v>
      </c>
      <c r="C3309">
        <v>1346</v>
      </c>
      <c r="D3309" t="s">
        <v>283</v>
      </c>
      <c r="E3309" t="s">
        <v>184</v>
      </c>
      <c r="F3309" t="s">
        <v>117</v>
      </c>
      <c r="G3309" t="s">
        <v>148</v>
      </c>
      <c r="H3309" t="s">
        <v>369</v>
      </c>
    </row>
    <row r="3311" spans="1:8" x14ac:dyDescent="0.35">
      <c r="A3311" t="s">
        <v>1327</v>
      </c>
    </row>
    <row r="3312" spans="1:8" x14ac:dyDescent="0.35">
      <c r="A3312" t="s">
        <v>14</v>
      </c>
      <c r="B3312" t="s">
        <v>388</v>
      </c>
      <c r="C3312" t="s">
        <v>2</v>
      </c>
      <c r="D3312" t="s">
        <v>1323</v>
      </c>
      <c r="E3312" t="s">
        <v>1324</v>
      </c>
      <c r="F3312" t="s">
        <v>1325</v>
      </c>
      <c r="G3312" t="s">
        <v>1326</v>
      </c>
      <c r="H3312" t="s">
        <v>49</v>
      </c>
    </row>
    <row r="3313" spans="1:8" x14ac:dyDescent="0.35">
      <c r="A3313" t="s">
        <v>3</v>
      </c>
      <c r="B3313" t="s">
        <v>389</v>
      </c>
      <c r="C3313">
        <v>38</v>
      </c>
      <c r="D3313" t="s">
        <v>66</v>
      </c>
      <c r="E3313" t="s">
        <v>412</v>
      </c>
      <c r="F3313" t="s">
        <v>341</v>
      </c>
      <c r="G3313" t="s">
        <v>348</v>
      </c>
      <c r="H3313" t="s">
        <v>686</v>
      </c>
    </row>
    <row r="3314" spans="1:8" x14ac:dyDescent="0.35">
      <c r="A3314" t="s">
        <v>3</v>
      </c>
      <c r="B3314" t="s">
        <v>50</v>
      </c>
      <c r="C3314">
        <v>1</v>
      </c>
      <c r="D3314" t="s">
        <v>395</v>
      </c>
      <c r="E3314" t="s">
        <v>395</v>
      </c>
      <c r="F3314" t="s">
        <v>395</v>
      </c>
      <c r="G3314" t="s">
        <v>76</v>
      </c>
      <c r="H3314" t="s">
        <v>76</v>
      </c>
    </row>
    <row r="3315" spans="1:8" x14ac:dyDescent="0.35">
      <c r="A3315" t="s">
        <v>3</v>
      </c>
      <c r="B3315" t="s">
        <v>396</v>
      </c>
      <c r="C3315">
        <v>1990</v>
      </c>
      <c r="D3315" t="s">
        <v>458</v>
      </c>
      <c r="E3315" t="s">
        <v>182</v>
      </c>
      <c r="F3315" t="s">
        <v>361</v>
      </c>
      <c r="G3315" t="s">
        <v>326</v>
      </c>
      <c r="H3315" t="s">
        <v>679</v>
      </c>
    </row>
    <row r="3316" spans="1:8" x14ac:dyDescent="0.35">
      <c r="A3316" t="s">
        <v>4</v>
      </c>
      <c r="B3316" t="s">
        <v>389</v>
      </c>
      <c r="C3316">
        <v>103</v>
      </c>
      <c r="D3316" t="s">
        <v>175</v>
      </c>
      <c r="E3316" t="s">
        <v>130</v>
      </c>
      <c r="F3316" t="s">
        <v>188</v>
      </c>
      <c r="G3316" t="s">
        <v>567</v>
      </c>
      <c r="H3316" t="s">
        <v>275</v>
      </c>
    </row>
    <row r="3317" spans="1:8" x14ac:dyDescent="0.35">
      <c r="A3317" t="s">
        <v>4</v>
      </c>
      <c r="B3317" t="s">
        <v>50</v>
      </c>
      <c r="C3317">
        <v>5</v>
      </c>
      <c r="D3317" t="s">
        <v>76</v>
      </c>
      <c r="E3317" t="s">
        <v>76</v>
      </c>
      <c r="F3317" t="s">
        <v>76</v>
      </c>
      <c r="G3317" t="s">
        <v>218</v>
      </c>
      <c r="H3317" t="s">
        <v>1116</v>
      </c>
    </row>
    <row r="3318" spans="1:8" x14ac:dyDescent="0.35">
      <c r="A3318" t="s">
        <v>4</v>
      </c>
      <c r="B3318" t="s">
        <v>396</v>
      </c>
      <c r="C3318">
        <v>3168</v>
      </c>
      <c r="D3318" t="s">
        <v>367</v>
      </c>
      <c r="E3318" t="s">
        <v>218</v>
      </c>
      <c r="F3318" t="s">
        <v>225</v>
      </c>
      <c r="G3318" t="s">
        <v>341</v>
      </c>
      <c r="H3318" t="s">
        <v>873</v>
      </c>
    </row>
    <row r="3319" spans="1:8" x14ac:dyDescent="0.35">
      <c r="A3319" t="s">
        <v>5</v>
      </c>
      <c r="B3319" t="s">
        <v>389</v>
      </c>
      <c r="C3319">
        <v>56</v>
      </c>
      <c r="D3319" t="s">
        <v>282</v>
      </c>
      <c r="E3319" t="s">
        <v>117</v>
      </c>
      <c r="F3319" t="s">
        <v>209</v>
      </c>
      <c r="G3319" t="s">
        <v>420</v>
      </c>
      <c r="H3319" t="s">
        <v>545</v>
      </c>
    </row>
    <row r="3320" spans="1:8" x14ac:dyDescent="0.35">
      <c r="A3320" t="s">
        <v>5</v>
      </c>
      <c r="B3320" t="s">
        <v>50</v>
      </c>
      <c r="C3320">
        <v>5</v>
      </c>
      <c r="D3320" t="s">
        <v>748</v>
      </c>
      <c r="E3320" t="s">
        <v>579</v>
      </c>
      <c r="F3320" t="s">
        <v>76</v>
      </c>
      <c r="G3320" t="s">
        <v>76</v>
      </c>
      <c r="H3320" t="s">
        <v>60</v>
      </c>
    </row>
    <row r="3321" spans="1:8" x14ac:dyDescent="0.35">
      <c r="A3321" t="s">
        <v>5</v>
      </c>
      <c r="B3321" t="s">
        <v>396</v>
      </c>
      <c r="C3321">
        <v>3405</v>
      </c>
      <c r="D3321" t="s">
        <v>345</v>
      </c>
      <c r="E3321" t="s">
        <v>11</v>
      </c>
      <c r="F3321" t="s">
        <v>309</v>
      </c>
      <c r="G3321" t="s">
        <v>95</v>
      </c>
      <c r="H3321" t="s">
        <v>776</v>
      </c>
    </row>
    <row r="3322" spans="1:8" x14ac:dyDescent="0.35">
      <c r="A3322" t="s">
        <v>6</v>
      </c>
      <c r="B3322" t="s">
        <v>389</v>
      </c>
      <c r="C3322">
        <v>54</v>
      </c>
      <c r="D3322" t="s">
        <v>376</v>
      </c>
      <c r="E3322" t="s">
        <v>158</v>
      </c>
      <c r="F3322" t="s">
        <v>302</v>
      </c>
      <c r="G3322" t="s">
        <v>248</v>
      </c>
      <c r="H3322" t="s">
        <v>661</v>
      </c>
    </row>
    <row r="3323" spans="1:8" x14ac:dyDescent="0.35">
      <c r="A3323" t="s">
        <v>6</v>
      </c>
      <c r="B3323" t="s">
        <v>50</v>
      </c>
      <c r="C3323">
        <v>2</v>
      </c>
      <c r="D3323" t="s">
        <v>76</v>
      </c>
      <c r="E3323" t="s">
        <v>76</v>
      </c>
      <c r="F3323" t="s">
        <v>76</v>
      </c>
      <c r="G3323" t="s">
        <v>395</v>
      </c>
      <c r="H3323" t="s">
        <v>76</v>
      </c>
    </row>
    <row r="3324" spans="1:8" x14ac:dyDescent="0.35">
      <c r="A3324" t="s">
        <v>6</v>
      </c>
      <c r="B3324" t="s">
        <v>396</v>
      </c>
      <c r="C3324">
        <v>1376</v>
      </c>
      <c r="D3324" t="s">
        <v>95</v>
      </c>
      <c r="E3324" t="s">
        <v>236</v>
      </c>
      <c r="F3324" t="s">
        <v>366</v>
      </c>
      <c r="G3324" t="s">
        <v>282</v>
      </c>
      <c r="H3324" t="s">
        <v>899</v>
      </c>
    </row>
    <row r="3325" spans="1:8" x14ac:dyDescent="0.35">
      <c r="A3325" t="s">
        <v>7</v>
      </c>
      <c r="B3325" t="s">
        <v>389</v>
      </c>
      <c r="C3325">
        <v>143</v>
      </c>
      <c r="D3325" t="s">
        <v>129</v>
      </c>
      <c r="E3325" t="s">
        <v>320</v>
      </c>
      <c r="F3325" t="s">
        <v>116</v>
      </c>
      <c r="G3325" t="s">
        <v>270</v>
      </c>
      <c r="H3325" t="s">
        <v>246</v>
      </c>
    </row>
    <row r="3326" spans="1:8" x14ac:dyDescent="0.35">
      <c r="A3326" t="s">
        <v>7</v>
      </c>
      <c r="B3326" t="s">
        <v>50</v>
      </c>
      <c r="C3326">
        <v>7</v>
      </c>
      <c r="D3326" t="s">
        <v>76</v>
      </c>
      <c r="E3326" t="s">
        <v>76</v>
      </c>
      <c r="F3326" t="s">
        <v>76</v>
      </c>
      <c r="G3326" t="s">
        <v>407</v>
      </c>
      <c r="H3326" t="s">
        <v>228</v>
      </c>
    </row>
    <row r="3327" spans="1:8" x14ac:dyDescent="0.35">
      <c r="A3327" t="s">
        <v>7</v>
      </c>
      <c r="B3327" t="s">
        <v>396</v>
      </c>
      <c r="C3327">
        <v>3096</v>
      </c>
      <c r="D3327" t="s">
        <v>200</v>
      </c>
      <c r="E3327" t="s">
        <v>378</v>
      </c>
      <c r="F3327" t="s">
        <v>364</v>
      </c>
      <c r="G3327" t="s">
        <v>233</v>
      </c>
      <c r="H3327" t="s">
        <v>763</v>
      </c>
    </row>
    <row r="3328" spans="1:8" x14ac:dyDescent="0.35">
      <c r="A3328" t="s">
        <v>241</v>
      </c>
      <c r="B3328" t="s">
        <v>389</v>
      </c>
      <c r="C3328">
        <v>394</v>
      </c>
      <c r="D3328" t="s">
        <v>229</v>
      </c>
      <c r="E3328" t="s">
        <v>8</v>
      </c>
      <c r="F3328" t="s">
        <v>269</v>
      </c>
      <c r="G3328" t="s">
        <v>298</v>
      </c>
      <c r="H3328" t="s">
        <v>687</v>
      </c>
    </row>
    <row r="3329" spans="1:8" x14ac:dyDescent="0.35">
      <c r="A3329" t="s">
        <v>241</v>
      </c>
      <c r="B3329" t="s">
        <v>50</v>
      </c>
      <c r="C3329">
        <v>20</v>
      </c>
      <c r="D3329" t="s">
        <v>305</v>
      </c>
      <c r="E3329" t="s">
        <v>162</v>
      </c>
      <c r="F3329" t="s">
        <v>122</v>
      </c>
      <c r="G3329" t="s">
        <v>85</v>
      </c>
      <c r="H3329" t="s">
        <v>614</v>
      </c>
    </row>
    <row r="3330" spans="1:8" x14ac:dyDescent="0.35">
      <c r="A3330" t="s">
        <v>241</v>
      </c>
      <c r="B3330" t="s">
        <v>396</v>
      </c>
      <c r="C3330">
        <v>13035</v>
      </c>
      <c r="D3330" t="s">
        <v>334</v>
      </c>
      <c r="E3330" t="s">
        <v>220</v>
      </c>
      <c r="F3330" t="s">
        <v>304</v>
      </c>
      <c r="G3330" t="s">
        <v>233</v>
      </c>
      <c r="H3330" t="s">
        <v>890</v>
      </c>
    </row>
    <row r="3332" spans="1:8" x14ac:dyDescent="0.35">
      <c r="A3332" t="s">
        <v>1328</v>
      </c>
    </row>
    <row r="3333" spans="1:8" x14ac:dyDescent="0.35">
      <c r="A3333" t="s">
        <v>14</v>
      </c>
      <c r="B3333" t="s">
        <v>437</v>
      </c>
      <c r="C3333" t="s">
        <v>2</v>
      </c>
      <c r="D3333" t="s">
        <v>1323</v>
      </c>
      <c r="E3333" t="s">
        <v>1324</v>
      </c>
      <c r="F3333" t="s">
        <v>1325</v>
      </c>
      <c r="G3333" t="s">
        <v>1326</v>
      </c>
      <c r="H3333" t="s">
        <v>49</v>
      </c>
    </row>
    <row r="3334" spans="1:8" x14ac:dyDescent="0.35">
      <c r="A3334" t="s">
        <v>3</v>
      </c>
      <c r="B3334" t="s">
        <v>438</v>
      </c>
      <c r="C3334">
        <v>476</v>
      </c>
      <c r="D3334" t="s">
        <v>518</v>
      </c>
      <c r="E3334" t="s">
        <v>329</v>
      </c>
      <c r="F3334" t="s">
        <v>710</v>
      </c>
      <c r="G3334" t="s">
        <v>193</v>
      </c>
      <c r="H3334" t="s">
        <v>288</v>
      </c>
    </row>
    <row r="3335" spans="1:8" x14ac:dyDescent="0.35">
      <c r="A3335" t="s">
        <v>3</v>
      </c>
      <c r="B3335" t="s">
        <v>439</v>
      </c>
      <c r="C3335">
        <v>1553</v>
      </c>
      <c r="D3335" t="s">
        <v>515</v>
      </c>
      <c r="E3335" t="s">
        <v>116</v>
      </c>
      <c r="F3335" t="s">
        <v>168</v>
      </c>
      <c r="G3335" t="s">
        <v>218</v>
      </c>
      <c r="H3335" t="s">
        <v>983</v>
      </c>
    </row>
    <row r="3336" spans="1:8" x14ac:dyDescent="0.35">
      <c r="A3336" t="s">
        <v>4</v>
      </c>
      <c r="B3336" t="s">
        <v>438</v>
      </c>
      <c r="C3336">
        <v>872</v>
      </c>
      <c r="D3336" t="s">
        <v>282</v>
      </c>
      <c r="E3336" t="s">
        <v>236</v>
      </c>
      <c r="F3336" t="s">
        <v>135</v>
      </c>
      <c r="G3336" t="s">
        <v>283</v>
      </c>
      <c r="H3336" t="s">
        <v>691</v>
      </c>
    </row>
    <row r="3337" spans="1:8" x14ac:dyDescent="0.35">
      <c r="A3337" t="s">
        <v>4</v>
      </c>
      <c r="B3337" t="s">
        <v>439</v>
      </c>
      <c r="C3337">
        <v>2404</v>
      </c>
      <c r="D3337" t="s">
        <v>213</v>
      </c>
      <c r="E3337" t="s">
        <v>293</v>
      </c>
      <c r="F3337" t="s">
        <v>177</v>
      </c>
      <c r="G3337" t="s">
        <v>418</v>
      </c>
      <c r="H3337" t="s">
        <v>805</v>
      </c>
    </row>
    <row r="3338" spans="1:8" x14ac:dyDescent="0.35">
      <c r="A3338" t="s">
        <v>5</v>
      </c>
      <c r="B3338" t="s">
        <v>438</v>
      </c>
      <c r="C3338">
        <v>822</v>
      </c>
      <c r="D3338" t="s">
        <v>129</v>
      </c>
      <c r="E3338" t="s">
        <v>192</v>
      </c>
      <c r="F3338" t="s">
        <v>269</v>
      </c>
      <c r="G3338" t="s">
        <v>392</v>
      </c>
      <c r="H3338" t="s">
        <v>850</v>
      </c>
    </row>
    <row r="3339" spans="1:8" x14ac:dyDescent="0.35">
      <c r="A3339" t="s">
        <v>5</v>
      </c>
      <c r="B3339" t="s">
        <v>439</v>
      </c>
      <c r="C3339">
        <v>2644</v>
      </c>
      <c r="D3339" t="s">
        <v>148</v>
      </c>
      <c r="E3339" t="s">
        <v>286</v>
      </c>
      <c r="F3339" t="s">
        <v>217</v>
      </c>
      <c r="G3339" t="s">
        <v>199</v>
      </c>
      <c r="H3339" t="s">
        <v>717</v>
      </c>
    </row>
    <row r="3340" spans="1:8" x14ac:dyDescent="0.35">
      <c r="A3340" t="s">
        <v>6</v>
      </c>
      <c r="B3340" t="s">
        <v>438</v>
      </c>
      <c r="C3340">
        <v>461</v>
      </c>
      <c r="D3340" t="s">
        <v>493</v>
      </c>
      <c r="E3340" t="s">
        <v>139</v>
      </c>
      <c r="F3340" t="s">
        <v>156</v>
      </c>
      <c r="G3340" t="s">
        <v>64</v>
      </c>
      <c r="H3340" t="s">
        <v>370</v>
      </c>
    </row>
    <row r="3341" spans="1:8" x14ac:dyDescent="0.35">
      <c r="A3341" t="s">
        <v>6</v>
      </c>
      <c r="B3341" t="s">
        <v>439</v>
      </c>
      <c r="C3341">
        <v>971</v>
      </c>
      <c r="D3341" t="s">
        <v>116</v>
      </c>
      <c r="E3341" t="s">
        <v>124</v>
      </c>
      <c r="F3341" t="s">
        <v>217</v>
      </c>
      <c r="G3341" t="s">
        <v>366</v>
      </c>
      <c r="H3341" t="s">
        <v>864</v>
      </c>
    </row>
    <row r="3342" spans="1:8" x14ac:dyDescent="0.35">
      <c r="A3342" t="s">
        <v>7</v>
      </c>
      <c r="B3342" t="s">
        <v>438</v>
      </c>
      <c r="C3342">
        <v>1067</v>
      </c>
      <c r="D3342" t="s">
        <v>453</v>
      </c>
      <c r="E3342" t="s">
        <v>313</v>
      </c>
      <c r="F3342" t="s">
        <v>9</v>
      </c>
      <c r="G3342" t="s">
        <v>174</v>
      </c>
      <c r="H3342" t="s">
        <v>602</v>
      </c>
    </row>
    <row r="3343" spans="1:8" x14ac:dyDescent="0.35">
      <c r="A3343" t="s">
        <v>7</v>
      </c>
      <c r="B3343" t="s">
        <v>439</v>
      </c>
      <c r="C3343">
        <v>2179</v>
      </c>
      <c r="D3343" t="s">
        <v>174</v>
      </c>
      <c r="E3343" t="s">
        <v>345</v>
      </c>
      <c r="F3343" t="s">
        <v>218</v>
      </c>
      <c r="G3343" t="s">
        <v>207</v>
      </c>
      <c r="H3343" t="s">
        <v>812</v>
      </c>
    </row>
    <row r="3344" spans="1:8" x14ac:dyDescent="0.35">
      <c r="A3344" t="s">
        <v>241</v>
      </c>
      <c r="B3344" t="s">
        <v>438</v>
      </c>
      <c r="C3344">
        <v>3698</v>
      </c>
      <c r="D3344" t="s">
        <v>10</v>
      </c>
      <c r="E3344" t="s">
        <v>203</v>
      </c>
      <c r="F3344" t="s">
        <v>263</v>
      </c>
      <c r="G3344" t="s">
        <v>302</v>
      </c>
      <c r="H3344" t="s">
        <v>661</v>
      </c>
    </row>
    <row r="3345" spans="1:8" x14ac:dyDescent="0.35">
      <c r="A3345" t="s">
        <v>241</v>
      </c>
      <c r="B3345" t="s">
        <v>439</v>
      </c>
      <c r="C3345">
        <v>9751</v>
      </c>
      <c r="D3345" t="s">
        <v>220</v>
      </c>
      <c r="E3345" t="s">
        <v>202</v>
      </c>
      <c r="F3345" t="s">
        <v>278</v>
      </c>
      <c r="G3345" t="s">
        <v>148</v>
      </c>
      <c r="H3345" t="s">
        <v>400</v>
      </c>
    </row>
    <row r="3347" spans="1:8" x14ac:dyDescent="0.35">
      <c r="A3347" t="s">
        <v>1329</v>
      </c>
    </row>
    <row r="3348" spans="1:8" x14ac:dyDescent="0.35">
      <c r="A3348" t="s">
        <v>14</v>
      </c>
      <c r="B3348" t="s">
        <v>15</v>
      </c>
      <c r="C3348" t="s">
        <v>2</v>
      </c>
      <c r="D3348" t="s">
        <v>1189</v>
      </c>
      <c r="E3348" t="s">
        <v>1190</v>
      </c>
      <c r="F3348" t="s">
        <v>1191</v>
      </c>
      <c r="G3348" t="s">
        <v>1192</v>
      </c>
    </row>
    <row r="3349" spans="1:8" x14ac:dyDescent="0.35">
      <c r="A3349" t="s">
        <v>3</v>
      </c>
      <c r="B3349" t="s">
        <v>52</v>
      </c>
      <c r="C3349">
        <v>3</v>
      </c>
      <c r="D3349">
        <v>1</v>
      </c>
      <c r="E3349">
        <v>1</v>
      </c>
      <c r="F3349">
        <v>1</v>
      </c>
      <c r="G3349">
        <v>1</v>
      </c>
    </row>
    <row r="3350" spans="1:8" x14ac:dyDescent="0.35">
      <c r="A3350" t="s">
        <v>3</v>
      </c>
      <c r="B3350" t="s">
        <v>83</v>
      </c>
      <c r="C3350">
        <v>38</v>
      </c>
      <c r="D3350">
        <v>1.1399999999999999</v>
      </c>
      <c r="E3350">
        <v>1</v>
      </c>
      <c r="F3350">
        <v>1</v>
      </c>
      <c r="G3350">
        <v>2</v>
      </c>
    </row>
    <row r="3351" spans="1:8" x14ac:dyDescent="0.35">
      <c r="A3351" t="s">
        <v>3</v>
      </c>
      <c r="B3351" t="s">
        <v>50</v>
      </c>
      <c r="C3351">
        <v>2</v>
      </c>
      <c r="D3351">
        <v>2.4900000000000002</v>
      </c>
      <c r="E3351">
        <v>3</v>
      </c>
      <c r="F3351">
        <v>2</v>
      </c>
      <c r="G3351">
        <v>3</v>
      </c>
    </row>
    <row r="3352" spans="1:8" x14ac:dyDescent="0.35">
      <c r="A3352" t="s">
        <v>4</v>
      </c>
      <c r="B3352" t="s">
        <v>52</v>
      </c>
      <c r="C3352">
        <v>15</v>
      </c>
      <c r="D3352">
        <v>1.34</v>
      </c>
      <c r="E3352">
        <v>1</v>
      </c>
      <c r="F3352">
        <v>1</v>
      </c>
      <c r="G3352">
        <v>4</v>
      </c>
    </row>
    <row r="3353" spans="1:8" x14ac:dyDescent="0.35">
      <c r="A3353" t="s">
        <v>4</v>
      </c>
      <c r="B3353" t="s">
        <v>83</v>
      </c>
      <c r="C3353">
        <v>62</v>
      </c>
      <c r="D3353">
        <v>1.26</v>
      </c>
      <c r="E3353">
        <v>1</v>
      </c>
      <c r="F3353">
        <v>1</v>
      </c>
      <c r="G3353">
        <v>7</v>
      </c>
    </row>
    <row r="3354" spans="1:8" x14ac:dyDescent="0.35">
      <c r="A3354" t="s">
        <v>4</v>
      </c>
      <c r="B3354" t="s">
        <v>50</v>
      </c>
      <c r="C3354">
        <v>7</v>
      </c>
      <c r="D3354">
        <v>1.43</v>
      </c>
      <c r="E3354">
        <v>1</v>
      </c>
      <c r="F3354">
        <v>1</v>
      </c>
      <c r="G3354">
        <v>2</v>
      </c>
    </row>
    <row r="3355" spans="1:8" x14ac:dyDescent="0.35">
      <c r="A3355" t="s">
        <v>5</v>
      </c>
      <c r="B3355" t="s">
        <v>52</v>
      </c>
      <c r="C3355">
        <v>20</v>
      </c>
      <c r="D3355">
        <v>1.24</v>
      </c>
      <c r="E3355">
        <v>1</v>
      </c>
      <c r="F3355">
        <v>1</v>
      </c>
      <c r="G3355">
        <v>3</v>
      </c>
    </row>
    <row r="3356" spans="1:8" x14ac:dyDescent="0.35">
      <c r="A3356" t="s">
        <v>5</v>
      </c>
      <c r="B3356" t="s">
        <v>83</v>
      </c>
      <c r="C3356">
        <v>49</v>
      </c>
      <c r="D3356">
        <v>1.21</v>
      </c>
      <c r="E3356">
        <v>1</v>
      </c>
      <c r="F3356">
        <v>1</v>
      </c>
      <c r="G3356">
        <v>7</v>
      </c>
    </row>
    <row r="3357" spans="1:8" x14ac:dyDescent="0.35">
      <c r="A3357" t="s">
        <v>5</v>
      </c>
      <c r="B3357" t="s">
        <v>50</v>
      </c>
      <c r="C3357">
        <v>5</v>
      </c>
      <c r="D3357">
        <v>2.4700000000000002</v>
      </c>
      <c r="E3357">
        <v>2</v>
      </c>
      <c r="F3357">
        <v>1</v>
      </c>
      <c r="G3357">
        <v>5</v>
      </c>
    </row>
    <row r="3358" spans="1:8" x14ac:dyDescent="0.35">
      <c r="A3358" t="s">
        <v>6</v>
      </c>
      <c r="B3358" t="s">
        <v>52</v>
      </c>
      <c r="C3358">
        <v>12</v>
      </c>
      <c r="D3358">
        <v>1.06</v>
      </c>
      <c r="E3358">
        <v>1</v>
      </c>
      <c r="F3358">
        <v>1</v>
      </c>
      <c r="G3358">
        <v>2</v>
      </c>
    </row>
    <row r="3359" spans="1:8" x14ac:dyDescent="0.35">
      <c r="A3359" t="s">
        <v>6</v>
      </c>
      <c r="B3359" t="s">
        <v>83</v>
      </c>
      <c r="C3359">
        <v>50</v>
      </c>
      <c r="D3359">
        <v>1.4</v>
      </c>
      <c r="E3359">
        <v>1</v>
      </c>
      <c r="F3359">
        <v>1</v>
      </c>
      <c r="G3359">
        <v>4</v>
      </c>
    </row>
    <row r="3360" spans="1:8" x14ac:dyDescent="0.35">
      <c r="A3360" t="s">
        <v>6</v>
      </c>
      <c r="B3360" t="s">
        <v>50</v>
      </c>
      <c r="C3360">
        <v>2</v>
      </c>
      <c r="D3360">
        <v>2.02</v>
      </c>
      <c r="E3360">
        <v>3</v>
      </c>
      <c r="F3360">
        <v>1</v>
      </c>
      <c r="G3360">
        <v>3</v>
      </c>
    </row>
    <row r="3361" spans="1:7" x14ac:dyDescent="0.35">
      <c r="A3361" t="s">
        <v>7</v>
      </c>
      <c r="B3361" t="s">
        <v>52</v>
      </c>
      <c r="C3361">
        <v>16</v>
      </c>
      <c r="D3361">
        <v>1.29</v>
      </c>
      <c r="E3361">
        <v>1</v>
      </c>
      <c r="F3361">
        <v>1</v>
      </c>
      <c r="G3361">
        <v>3</v>
      </c>
    </row>
    <row r="3362" spans="1:7" x14ac:dyDescent="0.35">
      <c r="A3362" t="s">
        <v>7</v>
      </c>
      <c r="B3362" t="s">
        <v>83</v>
      </c>
      <c r="C3362">
        <v>75</v>
      </c>
      <c r="D3362">
        <v>1.35</v>
      </c>
      <c r="E3362">
        <v>1</v>
      </c>
      <c r="F3362">
        <v>1</v>
      </c>
      <c r="G3362">
        <v>4</v>
      </c>
    </row>
    <row r="3363" spans="1:7" x14ac:dyDescent="0.35">
      <c r="A3363" t="s">
        <v>7</v>
      </c>
      <c r="B3363" t="s">
        <v>50</v>
      </c>
      <c r="C3363">
        <v>6</v>
      </c>
      <c r="D3363">
        <v>1</v>
      </c>
      <c r="E3363">
        <v>1</v>
      </c>
      <c r="F3363">
        <v>1</v>
      </c>
      <c r="G3363">
        <v>1</v>
      </c>
    </row>
    <row r="3364" spans="1:7" x14ac:dyDescent="0.35">
      <c r="A3364" t="s">
        <v>241</v>
      </c>
      <c r="B3364" t="s">
        <v>52</v>
      </c>
      <c r="C3364">
        <v>66</v>
      </c>
      <c r="D3364">
        <v>1.23</v>
      </c>
      <c r="E3364">
        <v>1</v>
      </c>
      <c r="F3364">
        <v>1</v>
      </c>
      <c r="G3364">
        <v>4</v>
      </c>
    </row>
    <row r="3365" spans="1:7" x14ac:dyDescent="0.35">
      <c r="A3365" t="s">
        <v>241</v>
      </c>
      <c r="B3365" t="s">
        <v>83</v>
      </c>
      <c r="C3365">
        <v>274</v>
      </c>
      <c r="D3365">
        <v>1.29</v>
      </c>
      <c r="E3365">
        <v>1</v>
      </c>
      <c r="F3365">
        <v>1</v>
      </c>
      <c r="G3365">
        <v>7</v>
      </c>
    </row>
    <row r="3366" spans="1:7" x14ac:dyDescent="0.35">
      <c r="A3366" t="s">
        <v>241</v>
      </c>
      <c r="B3366" t="s">
        <v>50</v>
      </c>
      <c r="C3366">
        <v>22</v>
      </c>
      <c r="D3366">
        <v>1.79</v>
      </c>
      <c r="E3366">
        <v>2</v>
      </c>
      <c r="F3366">
        <v>1</v>
      </c>
      <c r="G3366">
        <v>5</v>
      </c>
    </row>
    <row r="3368" spans="1:7" x14ac:dyDescent="0.35">
      <c r="A3368" t="s">
        <v>1330</v>
      </c>
    </row>
    <row r="3369" spans="1:7" x14ac:dyDescent="0.35">
      <c r="A3369" t="s">
        <v>14</v>
      </c>
      <c r="B3369" t="s">
        <v>266</v>
      </c>
      <c r="C3369" t="s">
        <v>2</v>
      </c>
      <c r="D3369" t="s">
        <v>1189</v>
      </c>
      <c r="E3369" t="s">
        <v>1190</v>
      </c>
      <c r="F3369" t="s">
        <v>1191</v>
      </c>
      <c r="G3369" t="s">
        <v>1192</v>
      </c>
    </row>
    <row r="3370" spans="1:7" x14ac:dyDescent="0.35">
      <c r="A3370" t="s">
        <v>3</v>
      </c>
      <c r="B3370" t="s">
        <v>267</v>
      </c>
      <c r="C3370">
        <v>9</v>
      </c>
      <c r="D3370">
        <v>1</v>
      </c>
      <c r="E3370">
        <v>1</v>
      </c>
      <c r="F3370">
        <v>1</v>
      </c>
      <c r="G3370">
        <v>1</v>
      </c>
    </row>
    <row r="3371" spans="1:7" x14ac:dyDescent="0.35">
      <c r="A3371" t="s">
        <v>3</v>
      </c>
      <c r="B3371" t="s">
        <v>279</v>
      </c>
      <c r="C3371">
        <v>33</v>
      </c>
      <c r="D3371">
        <v>1.25</v>
      </c>
      <c r="E3371">
        <v>1</v>
      </c>
      <c r="F3371">
        <v>1</v>
      </c>
      <c r="G3371">
        <v>2</v>
      </c>
    </row>
    <row r="3372" spans="1:7" x14ac:dyDescent="0.35">
      <c r="A3372" t="s">
        <v>3</v>
      </c>
      <c r="B3372" t="s">
        <v>285</v>
      </c>
      <c r="C3372">
        <v>1</v>
      </c>
      <c r="D3372">
        <v>3</v>
      </c>
      <c r="E3372">
        <v>3</v>
      </c>
      <c r="F3372">
        <v>3</v>
      </c>
      <c r="G3372">
        <v>3</v>
      </c>
    </row>
    <row r="3373" spans="1:7" x14ac:dyDescent="0.35">
      <c r="A3373" t="s">
        <v>4</v>
      </c>
      <c r="B3373" t="s">
        <v>267</v>
      </c>
      <c r="C3373">
        <v>8</v>
      </c>
      <c r="D3373">
        <v>2.13</v>
      </c>
      <c r="E3373">
        <v>1</v>
      </c>
      <c r="F3373">
        <v>1</v>
      </c>
      <c r="G3373">
        <v>7</v>
      </c>
    </row>
    <row r="3374" spans="1:7" x14ac:dyDescent="0.35">
      <c r="A3374" t="s">
        <v>4</v>
      </c>
      <c r="B3374" t="s">
        <v>279</v>
      </c>
      <c r="C3374">
        <v>57</v>
      </c>
      <c r="D3374">
        <v>1.1599999999999999</v>
      </c>
      <c r="E3374">
        <v>1</v>
      </c>
      <c r="F3374">
        <v>1</v>
      </c>
      <c r="G3374">
        <v>4</v>
      </c>
    </row>
    <row r="3375" spans="1:7" x14ac:dyDescent="0.35">
      <c r="A3375" t="s">
        <v>4</v>
      </c>
      <c r="B3375" t="s">
        <v>285</v>
      </c>
      <c r="C3375">
        <v>19</v>
      </c>
      <c r="D3375">
        <v>1.04</v>
      </c>
      <c r="E3375">
        <v>1</v>
      </c>
      <c r="F3375">
        <v>1</v>
      </c>
      <c r="G3375">
        <v>2</v>
      </c>
    </row>
    <row r="3376" spans="1:7" x14ac:dyDescent="0.35">
      <c r="A3376" t="s">
        <v>5</v>
      </c>
      <c r="B3376" t="s">
        <v>267</v>
      </c>
      <c r="C3376">
        <v>3</v>
      </c>
      <c r="D3376">
        <v>3.2</v>
      </c>
      <c r="E3376">
        <v>3</v>
      </c>
      <c r="F3376">
        <v>1</v>
      </c>
      <c r="G3376">
        <v>7</v>
      </c>
    </row>
    <row r="3377" spans="1:7" x14ac:dyDescent="0.35">
      <c r="A3377" t="s">
        <v>5</v>
      </c>
      <c r="B3377" t="s">
        <v>279</v>
      </c>
      <c r="C3377">
        <v>58</v>
      </c>
      <c r="D3377">
        <v>1.28</v>
      </c>
      <c r="E3377">
        <v>1</v>
      </c>
      <c r="F3377">
        <v>1</v>
      </c>
      <c r="G3377">
        <v>5</v>
      </c>
    </row>
    <row r="3378" spans="1:7" x14ac:dyDescent="0.35">
      <c r="A3378" t="s">
        <v>5</v>
      </c>
      <c r="B3378" t="s">
        <v>285</v>
      </c>
      <c r="C3378">
        <v>13</v>
      </c>
      <c r="D3378">
        <v>1.1100000000000001</v>
      </c>
      <c r="E3378">
        <v>1</v>
      </c>
      <c r="F3378">
        <v>1</v>
      </c>
      <c r="G3378">
        <v>2</v>
      </c>
    </row>
    <row r="3379" spans="1:7" x14ac:dyDescent="0.35">
      <c r="A3379" t="s">
        <v>6</v>
      </c>
      <c r="B3379" t="s">
        <v>267</v>
      </c>
      <c r="C3379">
        <v>8</v>
      </c>
      <c r="D3379">
        <v>1.36</v>
      </c>
      <c r="E3379">
        <v>1</v>
      </c>
      <c r="F3379">
        <v>1</v>
      </c>
      <c r="G3379">
        <v>3</v>
      </c>
    </row>
    <row r="3380" spans="1:7" x14ac:dyDescent="0.35">
      <c r="A3380" t="s">
        <v>6</v>
      </c>
      <c r="B3380" t="s">
        <v>279</v>
      </c>
      <c r="C3380">
        <v>44</v>
      </c>
      <c r="D3380">
        <v>1.54</v>
      </c>
      <c r="E3380">
        <v>1</v>
      </c>
      <c r="F3380">
        <v>1</v>
      </c>
      <c r="G3380">
        <v>4</v>
      </c>
    </row>
    <row r="3381" spans="1:7" x14ac:dyDescent="0.35">
      <c r="A3381" t="s">
        <v>6</v>
      </c>
      <c r="B3381" t="s">
        <v>285</v>
      </c>
      <c r="C3381">
        <v>12</v>
      </c>
      <c r="D3381">
        <v>1</v>
      </c>
      <c r="E3381">
        <v>1</v>
      </c>
      <c r="F3381">
        <v>1</v>
      </c>
      <c r="G3381">
        <v>1</v>
      </c>
    </row>
    <row r="3382" spans="1:7" x14ac:dyDescent="0.35">
      <c r="A3382" t="s">
        <v>7</v>
      </c>
      <c r="B3382" t="s">
        <v>267</v>
      </c>
      <c r="C3382">
        <v>5</v>
      </c>
      <c r="D3382">
        <v>1</v>
      </c>
      <c r="E3382">
        <v>1</v>
      </c>
      <c r="F3382">
        <v>1</v>
      </c>
      <c r="G3382">
        <v>1</v>
      </c>
    </row>
    <row r="3383" spans="1:7" x14ac:dyDescent="0.35">
      <c r="A3383" t="s">
        <v>7</v>
      </c>
      <c r="B3383" t="s">
        <v>279</v>
      </c>
      <c r="C3383">
        <v>87</v>
      </c>
      <c r="D3383">
        <v>1.32</v>
      </c>
      <c r="E3383">
        <v>1</v>
      </c>
      <c r="F3383">
        <v>1</v>
      </c>
      <c r="G3383">
        <v>4</v>
      </c>
    </row>
    <row r="3384" spans="1:7" x14ac:dyDescent="0.35">
      <c r="A3384" t="s">
        <v>7</v>
      </c>
      <c r="B3384" t="s">
        <v>285</v>
      </c>
      <c r="C3384">
        <v>5</v>
      </c>
      <c r="D3384">
        <v>1.58</v>
      </c>
      <c r="E3384">
        <v>1</v>
      </c>
      <c r="F3384">
        <v>1</v>
      </c>
      <c r="G3384">
        <v>3</v>
      </c>
    </row>
    <row r="3385" spans="1:7" x14ac:dyDescent="0.35">
      <c r="A3385" t="s">
        <v>241</v>
      </c>
      <c r="B3385" t="s">
        <v>267</v>
      </c>
      <c r="C3385">
        <v>33</v>
      </c>
      <c r="D3385">
        <v>1.62</v>
      </c>
      <c r="E3385">
        <v>1</v>
      </c>
      <c r="F3385">
        <v>1</v>
      </c>
      <c r="G3385">
        <v>7</v>
      </c>
    </row>
    <row r="3386" spans="1:7" x14ac:dyDescent="0.35">
      <c r="A3386" t="s">
        <v>241</v>
      </c>
      <c r="B3386" t="s">
        <v>279</v>
      </c>
      <c r="C3386">
        <v>279</v>
      </c>
      <c r="D3386">
        <v>1.31</v>
      </c>
      <c r="E3386">
        <v>1</v>
      </c>
      <c r="F3386">
        <v>1</v>
      </c>
      <c r="G3386">
        <v>5</v>
      </c>
    </row>
    <row r="3387" spans="1:7" x14ac:dyDescent="0.35">
      <c r="A3387" t="s">
        <v>241</v>
      </c>
      <c r="B3387" t="s">
        <v>285</v>
      </c>
      <c r="C3387">
        <v>50</v>
      </c>
      <c r="D3387">
        <v>1.1399999999999999</v>
      </c>
      <c r="E3387">
        <v>1</v>
      </c>
      <c r="F3387">
        <v>1</v>
      </c>
      <c r="G3387">
        <v>3</v>
      </c>
    </row>
    <row r="3389" spans="1:7" x14ac:dyDescent="0.35">
      <c r="A3389" t="s">
        <v>1331</v>
      </c>
    </row>
    <row r="3390" spans="1:7" x14ac:dyDescent="0.35">
      <c r="A3390" t="s">
        <v>14</v>
      </c>
      <c r="B3390" t="s">
        <v>1332</v>
      </c>
      <c r="C3390" t="s">
        <v>2</v>
      </c>
      <c r="D3390" t="s">
        <v>1189</v>
      </c>
      <c r="E3390" t="s">
        <v>1190</v>
      </c>
      <c r="F3390" t="s">
        <v>1191</v>
      </c>
      <c r="G3390" t="s">
        <v>1192</v>
      </c>
    </row>
    <row r="3391" spans="1:7" x14ac:dyDescent="0.35">
      <c r="A3391" t="s">
        <v>3</v>
      </c>
      <c r="B3391" t="s">
        <v>1333</v>
      </c>
      <c r="C3391">
        <v>42</v>
      </c>
      <c r="D3391">
        <v>1.3</v>
      </c>
      <c r="E3391">
        <v>1</v>
      </c>
      <c r="F3391">
        <v>1</v>
      </c>
      <c r="G3391">
        <v>3</v>
      </c>
    </row>
    <row r="3392" spans="1:7" x14ac:dyDescent="0.35">
      <c r="A3392" t="s">
        <v>3</v>
      </c>
      <c r="B3392" t="s">
        <v>1334</v>
      </c>
      <c r="C3392">
        <v>1</v>
      </c>
      <c r="D3392">
        <v>1</v>
      </c>
      <c r="E3392">
        <v>1</v>
      </c>
      <c r="F3392">
        <v>1</v>
      </c>
      <c r="G3392">
        <v>1</v>
      </c>
    </row>
    <row r="3393" spans="1:7" x14ac:dyDescent="0.35">
      <c r="A3393" t="s">
        <v>4</v>
      </c>
      <c r="B3393" t="s">
        <v>1333</v>
      </c>
      <c r="C3393">
        <v>84</v>
      </c>
      <c r="D3393">
        <v>1.28</v>
      </c>
      <c r="E3393">
        <v>1</v>
      </c>
      <c r="F3393">
        <v>1</v>
      </c>
      <c r="G3393">
        <v>7</v>
      </c>
    </row>
    <row r="3394" spans="1:7" x14ac:dyDescent="0.35">
      <c r="A3394" t="s">
        <v>5</v>
      </c>
      <c r="B3394" t="s">
        <v>1333</v>
      </c>
      <c r="C3394">
        <v>72</v>
      </c>
      <c r="D3394">
        <v>1.28</v>
      </c>
      <c r="E3394">
        <v>1</v>
      </c>
      <c r="F3394">
        <v>1</v>
      </c>
      <c r="G3394">
        <v>7</v>
      </c>
    </row>
    <row r="3395" spans="1:7" x14ac:dyDescent="0.35">
      <c r="A3395" t="s">
        <v>5</v>
      </c>
      <c r="B3395" t="s">
        <v>1334</v>
      </c>
      <c r="C3395">
        <v>2</v>
      </c>
      <c r="D3395">
        <v>1</v>
      </c>
      <c r="E3395">
        <v>1</v>
      </c>
      <c r="F3395">
        <v>1</v>
      </c>
      <c r="G3395">
        <v>1</v>
      </c>
    </row>
    <row r="3396" spans="1:7" x14ac:dyDescent="0.35">
      <c r="A3396" t="s">
        <v>6</v>
      </c>
      <c r="B3396" t="s">
        <v>1333</v>
      </c>
      <c r="C3396">
        <v>61</v>
      </c>
      <c r="D3396">
        <v>1.4</v>
      </c>
      <c r="E3396">
        <v>1</v>
      </c>
      <c r="F3396">
        <v>1</v>
      </c>
      <c r="G3396">
        <v>4</v>
      </c>
    </row>
    <row r="3397" spans="1:7" x14ac:dyDescent="0.35">
      <c r="A3397" t="s">
        <v>6</v>
      </c>
      <c r="B3397" t="s">
        <v>1334</v>
      </c>
      <c r="C3397">
        <v>3</v>
      </c>
      <c r="D3397">
        <v>1.05</v>
      </c>
      <c r="E3397">
        <v>1</v>
      </c>
      <c r="F3397">
        <v>1</v>
      </c>
      <c r="G3397">
        <v>2</v>
      </c>
    </row>
    <row r="3398" spans="1:7" x14ac:dyDescent="0.35">
      <c r="A3398" t="s">
        <v>7</v>
      </c>
      <c r="B3398" t="s">
        <v>1333</v>
      </c>
      <c r="C3398">
        <v>87</v>
      </c>
      <c r="D3398">
        <v>1.34</v>
      </c>
      <c r="E3398">
        <v>1</v>
      </c>
      <c r="F3398">
        <v>1</v>
      </c>
      <c r="G3398">
        <v>4</v>
      </c>
    </row>
    <row r="3399" spans="1:7" x14ac:dyDescent="0.35">
      <c r="A3399" t="s">
        <v>7</v>
      </c>
      <c r="B3399" t="s">
        <v>1334</v>
      </c>
      <c r="C3399">
        <v>10</v>
      </c>
      <c r="D3399">
        <v>1.1399999999999999</v>
      </c>
      <c r="E3399">
        <v>1</v>
      </c>
      <c r="F3399">
        <v>1</v>
      </c>
      <c r="G3399">
        <v>3</v>
      </c>
    </row>
    <row r="3400" spans="1:7" x14ac:dyDescent="0.35">
      <c r="A3400" t="s">
        <v>241</v>
      </c>
      <c r="B3400" t="s">
        <v>1333</v>
      </c>
      <c r="C3400">
        <v>346</v>
      </c>
      <c r="D3400">
        <v>1.32</v>
      </c>
      <c r="E3400">
        <v>1</v>
      </c>
      <c r="F3400">
        <v>1</v>
      </c>
      <c r="G3400">
        <v>7</v>
      </c>
    </row>
    <row r="3401" spans="1:7" x14ac:dyDescent="0.35">
      <c r="A3401" t="s">
        <v>241</v>
      </c>
      <c r="B3401" t="s">
        <v>1334</v>
      </c>
      <c r="C3401">
        <v>16</v>
      </c>
      <c r="D3401">
        <v>1.1000000000000001</v>
      </c>
      <c r="E3401">
        <v>1</v>
      </c>
      <c r="F3401">
        <v>1</v>
      </c>
      <c r="G3401">
        <v>3</v>
      </c>
    </row>
    <row r="3403" spans="1:7" x14ac:dyDescent="0.35">
      <c r="A3403" t="s">
        <v>1335</v>
      </c>
    </row>
    <row r="3404" spans="1:7" x14ac:dyDescent="0.35">
      <c r="A3404" t="s">
        <v>14</v>
      </c>
      <c r="B3404" t="s">
        <v>461</v>
      </c>
      <c r="C3404" t="s">
        <v>2</v>
      </c>
      <c r="D3404" t="s">
        <v>1189</v>
      </c>
      <c r="E3404" t="s">
        <v>1190</v>
      </c>
      <c r="F3404" t="s">
        <v>1191</v>
      </c>
      <c r="G3404" t="s">
        <v>1192</v>
      </c>
    </row>
    <row r="3405" spans="1:7" x14ac:dyDescent="0.35">
      <c r="A3405" t="s">
        <v>3</v>
      </c>
      <c r="B3405" t="s">
        <v>462</v>
      </c>
      <c r="C3405">
        <v>42</v>
      </c>
      <c r="D3405">
        <v>1.3</v>
      </c>
      <c r="E3405">
        <v>1</v>
      </c>
      <c r="F3405">
        <v>1</v>
      </c>
      <c r="G3405">
        <v>3</v>
      </c>
    </row>
    <row r="3406" spans="1:7" x14ac:dyDescent="0.35">
      <c r="A3406" t="s">
        <v>3</v>
      </c>
      <c r="B3406" t="s">
        <v>464</v>
      </c>
      <c r="C3406">
        <v>1</v>
      </c>
      <c r="D3406">
        <v>1</v>
      </c>
      <c r="E3406">
        <v>1</v>
      </c>
      <c r="F3406">
        <v>1</v>
      </c>
      <c r="G3406">
        <v>1</v>
      </c>
    </row>
    <row r="3407" spans="1:7" x14ac:dyDescent="0.35">
      <c r="A3407" t="s">
        <v>4</v>
      </c>
      <c r="B3407" t="s">
        <v>462</v>
      </c>
      <c r="C3407">
        <v>78</v>
      </c>
      <c r="D3407">
        <v>1.27</v>
      </c>
      <c r="E3407">
        <v>1</v>
      </c>
      <c r="F3407">
        <v>1</v>
      </c>
      <c r="G3407">
        <v>7</v>
      </c>
    </row>
    <row r="3408" spans="1:7" x14ac:dyDescent="0.35">
      <c r="A3408" t="s">
        <v>4</v>
      </c>
      <c r="B3408" t="s">
        <v>464</v>
      </c>
      <c r="C3408">
        <v>6</v>
      </c>
      <c r="D3408">
        <v>1.45</v>
      </c>
      <c r="E3408">
        <v>1</v>
      </c>
      <c r="F3408">
        <v>1</v>
      </c>
      <c r="G3408">
        <v>4</v>
      </c>
    </row>
    <row r="3409" spans="1:7" x14ac:dyDescent="0.35">
      <c r="A3409" t="s">
        <v>5</v>
      </c>
      <c r="B3409" t="s">
        <v>462</v>
      </c>
      <c r="C3409">
        <v>62</v>
      </c>
      <c r="D3409">
        <v>1.27</v>
      </c>
      <c r="E3409">
        <v>1</v>
      </c>
      <c r="F3409">
        <v>1</v>
      </c>
      <c r="G3409">
        <v>7</v>
      </c>
    </row>
    <row r="3410" spans="1:7" x14ac:dyDescent="0.35">
      <c r="A3410" t="s">
        <v>5</v>
      </c>
      <c r="B3410" t="s">
        <v>464</v>
      </c>
      <c r="C3410">
        <v>12</v>
      </c>
      <c r="D3410">
        <v>1.39</v>
      </c>
      <c r="E3410">
        <v>1</v>
      </c>
      <c r="F3410">
        <v>1</v>
      </c>
      <c r="G3410">
        <v>2</v>
      </c>
    </row>
    <row r="3411" spans="1:7" x14ac:dyDescent="0.35">
      <c r="A3411" t="s">
        <v>6</v>
      </c>
      <c r="B3411" t="s">
        <v>462</v>
      </c>
      <c r="C3411">
        <v>62</v>
      </c>
      <c r="D3411">
        <v>1.37</v>
      </c>
      <c r="E3411">
        <v>1</v>
      </c>
      <c r="F3411">
        <v>1</v>
      </c>
      <c r="G3411">
        <v>4</v>
      </c>
    </row>
    <row r="3412" spans="1:7" x14ac:dyDescent="0.35">
      <c r="A3412" t="s">
        <v>6</v>
      </c>
      <c r="B3412" t="s">
        <v>464</v>
      </c>
      <c r="C3412">
        <v>2</v>
      </c>
      <c r="D3412">
        <v>1.88</v>
      </c>
      <c r="E3412">
        <v>2</v>
      </c>
      <c r="F3412">
        <v>1</v>
      </c>
      <c r="G3412">
        <v>2</v>
      </c>
    </row>
    <row r="3413" spans="1:7" x14ac:dyDescent="0.35">
      <c r="A3413" t="s">
        <v>7</v>
      </c>
      <c r="B3413" t="s">
        <v>462</v>
      </c>
      <c r="C3413">
        <v>78</v>
      </c>
      <c r="D3413">
        <v>1.33</v>
      </c>
      <c r="E3413">
        <v>1</v>
      </c>
      <c r="F3413">
        <v>1</v>
      </c>
      <c r="G3413">
        <v>4</v>
      </c>
    </row>
    <row r="3414" spans="1:7" x14ac:dyDescent="0.35">
      <c r="A3414" t="s">
        <v>7</v>
      </c>
      <c r="B3414" t="s">
        <v>464</v>
      </c>
      <c r="C3414">
        <v>19</v>
      </c>
      <c r="D3414">
        <v>1.31</v>
      </c>
      <c r="E3414">
        <v>1</v>
      </c>
      <c r="F3414">
        <v>1</v>
      </c>
      <c r="G3414">
        <v>3</v>
      </c>
    </row>
    <row r="3415" spans="1:7" x14ac:dyDescent="0.35">
      <c r="A3415" t="s">
        <v>241</v>
      </c>
      <c r="B3415" t="s">
        <v>462</v>
      </c>
      <c r="C3415">
        <v>322</v>
      </c>
      <c r="D3415">
        <v>1.31</v>
      </c>
      <c r="E3415">
        <v>1</v>
      </c>
      <c r="F3415">
        <v>1</v>
      </c>
      <c r="G3415">
        <v>7</v>
      </c>
    </row>
    <row r="3416" spans="1:7" x14ac:dyDescent="0.35">
      <c r="A3416" t="s">
        <v>241</v>
      </c>
      <c r="B3416" t="s">
        <v>464</v>
      </c>
      <c r="C3416">
        <v>40</v>
      </c>
      <c r="D3416">
        <v>1.36</v>
      </c>
      <c r="E3416">
        <v>1</v>
      </c>
      <c r="F3416">
        <v>1</v>
      </c>
      <c r="G3416">
        <v>4</v>
      </c>
    </row>
    <row r="3418" spans="1:7" x14ac:dyDescent="0.35">
      <c r="A3418" t="s">
        <v>1336</v>
      </c>
    </row>
    <row r="3419" spans="1:7" x14ac:dyDescent="0.35">
      <c r="A3419" t="s">
        <v>14</v>
      </c>
      <c r="B3419" t="s">
        <v>487</v>
      </c>
      <c r="C3419" t="s">
        <v>2</v>
      </c>
      <c r="D3419" t="s">
        <v>1189</v>
      </c>
      <c r="E3419" t="s">
        <v>1190</v>
      </c>
      <c r="F3419" t="s">
        <v>1191</v>
      </c>
      <c r="G3419" t="s">
        <v>1192</v>
      </c>
    </row>
    <row r="3420" spans="1:7" x14ac:dyDescent="0.35">
      <c r="A3420" t="s">
        <v>3</v>
      </c>
      <c r="B3420" t="s">
        <v>488</v>
      </c>
      <c r="C3420">
        <v>22</v>
      </c>
      <c r="D3420">
        <v>1.28</v>
      </c>
      <c r="E3420">
        <v>1</v>
      </c>
      <c r="F3420">
        <v>1</v>
      </c>
      <c r="G3420">
        <v>2</v>
      </c>
    </row>
    <row r="3421" spans="1:7" x14ac:dyDescent="0.35">
      <c r="A3421" t="s">
        <v>3</v>
      </c>
      <c r="B3421" t="s">
        <v>491</v>
      </c>
      <c r="C3421">
        <v>21</v>
      </c>
      <c r="D3421">
        <v>1.3</v>
      </c>
      <c r="E3421">
        <v>1</v>
      </c>
      <c r="F3421">
        <v>1</v>
      </c>
      <c r="G3421">
        <v>3</v>
      </c>
    </row>
    <row r="3422" spans="1:7" x14ac:dyDescent="0.35">
      <c r="A3422" t="s">
        <v>4</v>
      </c>
      <c r="B3422" t="s">
        <v>488</v>
      </c>
      <c r="C3422">
        <v>25</v>
      </c>
      <c r="D3422">
        <v>2.19</v>
      </c>
      <c r="E3422">
        <v>1</v>
      </c>
      <c r="F3422">
        <v>1</v>
      </c>
      <c r="G3422">
        <v>7</v>
      </c>
    </row>
    <row r="3423" spans="1:7" x14ac:dyDescent="0.35">
      <c r="A3423" t="s">
        <v>4</v>
      </c>
      <c r="B3423" t="s">
        <v>491</v>
      </c>
      <c r="C3423">
        <v>59</v>
      </c>
      <c r="D3423">
        <v>1.0900000000000001</v>
      </c>
      <c r="E3423">
        <v>1</v>
      </c>
      <c r="F3423">
        <v>1</v>
      </c>
      <c r="G3423">
        <v>2</v>
      </c>
    </row>
    <row r="3424" spans="1:7" x14ac:dyDescent="0.35">
      <c r="A3424" t="s">
        <v>5</v>
      </c>
      <c r="B3424" t="s">
        <v>488</v>
      </c>
      <c r="C3424">
        <v>33</v>
      </c>
      <c r="D3424">
        <v>1.2</v>
      </c>
      <c r="E3424">
        <v>1</v>
      </c>
      <c r="F3424">
        <v>1</v>
      </c>
      <c r="G3424">
        <v>5</v>
      </c>
    </row>
    <row r="3425" spans="1:7" x14ac:dyDescent="0.35">
      <c r="A3425" t="s">
        <v>5</v>
      </c>
      <c r="B3425" t="s">
        <v>491</v>
      </c>
      <c r="C3425">
        <v>41</v>
      </c>
      <c r="D3425">
        <v>1.38</v>
      </c>
      <c r="E3425">
        <v>1</v>
      </c>
      <c r="F3425">
        <v>1</v>
      </c>
      <c r="G3425">
        <v>7</v>
      </c>
    </row>
    <row r="3426" spans="1:7" x14ac:dyDescent="0.35">
      <c r="A3426" t="s">
        <v>6</v>
      </c>
      <c r="B3426" t="s">
        <v>488</v>
      </c>
      <c r="C3426">
        <v>17</v>
      </c>
      <c r="D3426">
        <v>1.57</v>
      </c>
      <c r="E3426">
        <v>1</v>
      </c>
      <c r="F3426">
        <v>1</v>
      </c>
      <c r="G3426">
        <v>3</v>
      </c>
    </row>
    <row r="3427" spans="1:7" x14ac:dyDescent="0.35">
      <c r="A3427" t="s">
        <v>6</v>
      </c>
      <c r="B3427" t="s">
        <v>491</v>
      </c>
      <c r="C3427">
        <v>47</v>
      </c>
      <c r="D3427">
        <v>1.32</v>
      </c>
      <c r="E3427">
        <v>1</v>
      </c>
      <c r="F3427">
        <v>1</v>
      </c>
      <c r="G3427">
        <v>4</v>
      </c>
    </row>
    <row r="3428" spans="1:7" x14ac:dyDescent="0.35">
      <c r="A3428" t="s">
        <v>7</v>
      </c>
      <c r="B3428" t="s">
        <v>488</v>
      </c>
      <c r="C3428">
        <v>36</v>
      </c>
      <c r="D3428">
        <v>1.27</v>
      </c>
      <c r="E3428">
        <v>1</v>
      </c>
      <c r="F3428">
        <v>1</v>
      </c>
      <c r="G3428">
        <v>4</v>
      </c>
    </row>
    <row r="3429" spans="1:7" x14ac:dyDescent="0.35">
      <c r="A3429" t="s">
        <v>7</v>
      </c>
      <c r="B3429" t="s">
        <v>491</v>
      </c>
      <c r="C3429">
        <v>61</v>
      </c>
      <c r="D3429">
        <v>1.37</v>
      </c>
      <c r="E3429">
        <v>1</v>
      </c>
      <c r="F3429">
        <v>1</v>
      </c>
      <c r="G3429">
        <v>4</v>
      </c>
    </row>
    <row r="3430" spans="1:7" x14ac:dyDescent="0.35">
      <c r="A3430" t="s">
        <v>241</v>
      </c>
      <c r="B3430" t="s">
        <v>488</v>
      </c>
      <c r="C3430">
        <v>133</v>
      </c>
      <c r="D3430">
        <v>1.46</v>
      </c>
      <c r="E3430">
        <v>1</v>
      </c>
      <c r="F3430">
        <v>1</v>
      </c>
      <c r="G3430">
        <v>7</v>
      </c>
    </row>
    <row r="3431" spans="1:7" x14ac:dyDescent="0.35">
      <c r="A3431" t="s">
        <v>241</v>
      </c>
      <c r="B3431" t="s">
        <v>491</v>
      </c>
      <c r="C3431">
        <v>229</v>
      </c>
      <c r="D3431">
        <v>1.24</v>
      </c>
      <c r="E3431">
        <v>1</v>
      </c>
      <c r="F3431">
        <v>1</v>
      </c>
      <c r="G3431">
        <v>7</v>
      </c>
    </row>
    <row r="3433" spans="1:7" x14ac:dyDescent="0.35">
      <c r="A3433" t="s">
        <v>1337</v>
      </c>
    </row>
    <row r="3434" spans="1:7" x14ac:dyDescent="0.35">
      <c r="A3434" t="s">
        <v>14</v>
      </c>
      <c r="B3434" t="s">
        <v>565</v>
      </c>
      <c r="C3434" t="s">
        <v>2</v>
      </c>
      <c r="D3434" t="s">
        <v>1189</v>
      </c>
      <c r="E3434" t="s">
        <v>1190</v>
      </c>
      <c r="F3434" t="s">
        <v>1191</v>
      </c>
      <c r="G3434" t="s">
        <v>1192</v>
      </c>
    </row>
    <row r="3435" spans="1:7" x14ac:dyDescent="0.35">
      <c r="A3435" t="s">
        <v>3</v>
      </c>
      <c r="B3435" t="s">
        <v>566</v>
      </c>
      <c r="C3435">
        <v>3</v>
      </c>
      <c r="D3435">
        <v>1</v>
      </c>
      <c r="E3435">
        <v>1</v>
      </c>
      <c r="F3435">
        <v>1</v>
      </c>
      <c r="G3435">
        <v>1</v>
      </c>
    </row>
    <row r="3436" spans="1:7" x14ac:dyDescent="0.35">
      <c r="A3436" t="s">
        <v>3</v>
      </c>
      <c r="B3436" t="s">
        <v>569</v>
      </c>
      <c r="C3436">
        <v>19</v>
      </c>
      <c r="D3436">
        <v>1.32</v>
      </c>
      <c r="E3436">
        <v>1</v>
      </c>
      <c r="F3436">
        <v>1</v>
      </c>
      <c r="G3436">
        <v>2</v>
      </c>
    </row>
    <row r="3437" spans="1:7" x14ac:dyDescent="0.35">
      <c r="A3437" t="s">
        <v>3</v>
      </c>
      <c r="B3437" t="s">
        <v>571</v>
      </c>
      <c r="C3437">
        <v>6</v>
      </c>
      <c r="D3437">
        <v>1</v>
      </c>
      <c r="E3437">
        <v>1</v>
      </c>
      <c r="F3437">
        <v>1</v>
      </c>
      <c r="G3437">
        <v>1</v>
      </c>
    </row>
    <row r="3438" spans="1:7" x14ac:dyDescent="0.35">
      <c r="A3438" t="s">
        <v>3</v>
      </c>
      <c r="B3438" t="s">
        <v>572</v>
      </c>
      <c r="C3438">
        <v>14</v>
      </c>
      <c r="D3438">
        <v>1.17</v>
      </c>
      <c r="E3438">
        <v>1</v>
      </c>
      <c r="F3438">
        <v>1</v>
      </c>
      <c r="G3438">
        <v>2</v>
      </c>
    </row>
    <row r="3439" spans="1:7" x14ac:dyDescent="0.35">
      <c r="A3439" t="s">
        <v>3</v>
      </c>
      <c r="B3439" t="s">
        <v>573</v>
      </c>
      <c r="C3439">
        <v>1</v>
      </c>
      <c r="D3439">
        <v>3</v>
      </c>
      <c r="E3439">
        <v>3</v>
      </c>
      <c r="F3439">
        <v>3</v>
      </c>
      <c r="G3439">
        <v>3</v>
      </c>
    </row>
    <row r="3440" spans="1:7" x14ac:dyDescent="0.35">
      <c r="A3440" t="s">
        <v>4</v>
      </c>
      <c r="B3440" t="s">
        <v>566</v>
      </c>
      <c r="C3440">
        <v>1</v>
      </c>
      <c r="D3440">
        <v>7</v>
      </c>
      <c r="E3440">
        <v>7</v>
      </c>
      <c r="F3440">
        <v>7</v>
      </c>
      <c r="G3440">
        <v>7</v>
      </c>
    </row>
    <row r="3441" spans="1:7" x14ac:dyDescent="0.35">
      <c r="A3441" t="s">
        <v>4</v>
      </c>
      <c r="B3441" t="s">
        <v>569</v>
      </c>
      <c r="C3441">
        <v>23</v>
      </c>
      <c r="D3441">
        <v>1.38</v>
      </c>
      <c r="E3441">
        <v>1</v>
      </c>
      <c r="F3441">
        <v>1</v>
      </c>
      <c r="G3441">
        <v>4</v>
      </c>
    </row>
    <row r="3442" spans="1:7" x14ac:dyDescent="0.35">
      <c r="A3442" t="s">
        <v>4</v>
      </c>
      <c r="B3442" t="s">
        <v>570</v>
      </c>
      <c r="C3442">
        <v>1</v>
      </c>
      <c r="D3442">
        <v>1</v>
      </c>
      <c r="E3442">
        <v>1</v>
      </c>
      <c r="F3442">
        <v>1</v>
      </c>
      <c r="G3442">
        <v>1</v>
      </c>
    </row>
    <row r="3443" spans="1:7" x14ac:dyDescent="0.35">
      <c r="A3443" t="s">
        <v>4</v>
      </c>
      <c r="B3443" t="s">
        <v>571</v>
      </c>
      <c r="C3443">
        <v>7</v>
      </c>
      <c r="D3443">
        <v>1.23</v>
      </c>
      <c r="E3443">
        <v>1</v>
      </c>
      <c r="F3443">
        <v>1</v>
      </c>
      <c r="G3443">
        <v>2</v>
      </c>
    </row>
    <row r="3444" spans="1:7" x14ac:dyDescent="0.35">
      <c r="A3444" t="s">
        <v>4</v>
      </c>
      <c r="B3444" t="s">
        <v>572</v>
      </c>
      <c r="C3444">
        <v>34</v>
      </c>
      <c r="D3444">
        <v>1.08</v>
      </c>
      <c r="E3444">
        <v>1</v>
      </c>
      <c r="F3444">
        <v>1</v>
      </c>
      <c r="G3444">
        <v>2</v>
      </c>
    </row>
    <row r="3445" spans="1:7" x14ac:dyDescent="0.35">
      <c r="A3445" t="s">
        <v>4</v>
      </c>
      <c r="B3445" t="s">
        <v>573</v>
      </c>
      <c r="C3445">
        <v>18</v>
      </c>
      <c r="D3445">
        <v>1.04</v>
      </c>
      <c r="E3445">
        <v>1</v>
      </c>
      <c r="F3445">
        <v>1</v>
      </c>
      <c r="G3445">
        <v>2</v>
      </c>
    </row>
    <row r="3446" spans="1:7" x14ac:dyDescent="0.35">
      <c r="A3446" t="s">
        <v>5</v>
      </c>
      <c r="B3446" t="s">
        <v>569</v>
      </c>
      <c r="C3446">
        <v>27</v>
      </c>
      <c r="D3446">
        <v>1.28</v>
      </c>
      <c r="E3446">
        <v>1</v>
      </c>
      <c r="F3446">
        <v>1</v>
      </c>
      <c r="G3446">
        <v>5</v>
      </c>
    </row>
    <row r="3447" spans="1:7" x14ac:dyDescent="0.35">
      <c r="A3447" t="s">
        <v>5</v>
      </c>
      <c r="B3447" t="s">
        <v>570</v>
      </c>
      <c r="C3447">
        <v>6</v>
      </c>
      <c r="D3447">
        <v>1</v>
      </c>
      <c r="E3447">
        <v>1</v>
      </c>
      <c r="F3447">
        <v>1</v>
      </c>
      <c r="G3447">
        <v>1</v>
      </c>
    </row>
    <row r="3448" spans="1:7" x14ac:dyDescent="0.35">
      <c r="A3448" t="s">
        <v>5</v>
      </c>
      <c r="B3448" t="s">
        <v>571</v>
      </c>
      <c r="C3448">
        <v>3</v>
      </c>
      <c r="D3448">
        <v>3.2</v>
      </c>
      <c r="E3448">
        <v>3</v>
      </c>
      <c r="F3448">
        <v>1</v>
      </c>
      <c r="G3448">
        <v>7</v>
      </c>
    </row>
    <row r="3449" spans="1:7" x14ac:dyDescent="0.35">
      <c r="A3449" t="s">
        <v>5</v>
      </c>
      <c r="B3449" t="s">
        <v>572</v>
      </c>
      <c r="C3449">
        <v>31</v>
      </c>
      <c r="D3449">
        <v>1.28</v>
      </c>
      <c r="E3449">
        <v>1</v>
      </c>
      <c r="F3449">
        <v>1</v>
      </c>
      <c r="G3449">
        <v>2</v>
      </c>
    </row>
    <row r="3450" spans="1:7" x14ac:dyDescent="0.35">
      <c r="A3450" t="s">
        <v>5</v>
      </c>
      <c r="B3450" t="s">
        <v>573</v>
      </c>
      <c r="C3450">
        <v>7</v>
      </c>
      <c r="D3450">
        <v>1.44</v>
      </c>
      <c r="E3450">
        <v>1</v>
      </c>
      <c r="F3450">
        <v>1</v>
      </c>
      <c r="G3450">
        <v>2</v>
      </c>
    </row>
    <row r="3451" spans="1:7" x14ac:dyDescent="0.35">
      <c r="A3451" t="s">
        <v>6</v>
      </c>
      <c r="B3451" t="s">
        <v>566</v>
      </c>
      <c r="C3451">
        <v>3</v>
      </c>
      <c r="D3451">
        <v>1.56</v>
      </c>
      <c r="E3451">
        <v>1</v>
      </c>
      <c r="F3451">
        <v>1</v>
      </c>
      <c r="G3451">
        <v>3</v>
      </c>
    </row>
    <row r="3452" spans="1:7" x14ac:dyDescent="0.35">
      <c r="A3452" t="s">
        <v>6</v>
      </c>
      <c r="B3452" t="s">
        <v>569</v>
      </c>
      <c r="C3452">
        <v>13</v>
      </c>
      <c r="D3452">
        <v>1.66</v>
      </c>
      <c r="E3452">
        <v>2</v>
      </c>
      <c r="F3452">
        <v>1</v>
      </c>
      <c r="G3452">
        <v>3</v>
      </c>
    </row>
    <row r="3453" spans="1:7" x14ac:dyDescent="0.35">
      <c r="A3453" t="s">
        <v>6</v>
      </c>
      <c r="B3453" t="s">
        <v>570</v>
      </c>
      <c r="C3453">
        <v>1</v>
      </c>
      <c r="D3453">
        <v>1</v>
      </c>
      <c r="E3453">
        <v>1</v>
      </c>
      <c r="F3453">
        <v>1</v>
      </c>
      <c r="G3453">
        <v>1</v>
      </c>
    </row>
    <row r="3454" spans="1:7" x14ac:dyDescent="0.35">
      <c r="A3454" t="s">
        <v>6</v>
      </c>
      <c r="B3454" t="s">
        <v>571</v>
      </c>
      <c r="C3454">
        <v>5</v>
      </c>
      <c r="D3454">
        <v>1.21</v>
      </c>
      <c r="E3454">
        <v>1</v>
      </c>
      <c r="F3454">
        <v>1</v>
      </c>
      <c r="G3454">
        <v>2</v>
      </c>
    </row>
    <row r="3455" spans="1:7" x14ac:dyDescent="0.35">
      <c r="A3455" t="s">
        <v>6</v>
      </c>
      <c r="B3455" t="s">
        <v>572</v>
      </c>
      <c r="C3455">
        <v>31</v>
      </c>
      <c r="D3455">
        <v>1.5</v>
      </c>
      <c r="E3455">
        <v>1</v>
      </c>
      <c r="F3455">
        <v>1</v>
      </c>
      <c r="G3455">
        <v>4</v>
      </c>
    </row>
    <row r="3456" spans="1:7" x14ac:dyDescent="0.35">
      <c r="A3456" t="s">
        <v>6</v>
      </c>
      <c r="B3456" t="s">
        <v>573</v>
      </c>
      <c r="C3456">
        <v>11</v>
      </c>
      <c r="D3456">
        <v>1</v>
      </c>
      <c r="E3456">
        <v>1</v>
      </c>
      <c r="F3456">
        <v>1</v>
      </c>
      <c r="G3456">
        <v>1</v>
      </c>
    </row>
    <row r="3457" spans="1:7" x14ac:dyDescent="0.35">
      <c r="A3457" t="s">
        <v>7</v>
      </c>
      <c r="B3457" t="s">
        <v>566</v>
      </c>
      <c r="C3457">
        <v>4</v>
      </c>
      <c r="D3457">
        <v>1</v>
      </c>
      <c r="E3457">
        <v>1</v>
      </c>
      <c r="F3457">
        <v>1</v>
      </c>
      <c r="G3457">
        <v>1</v>
      </c>
    </row>
    <row r="3458" spans="1:7" x14ac:dyDescent="0.35">
      <c r="A3458" t="s">
        <v>7</v>
      </c>
      <c r="B3458" t="s">
        <v>569</v>
      </c>
      <c r="C3458">
        <v>28</v>
      </c>
      <c r="D3458">
        <v>1.2</v>
      </c>
      <c r="E3458">
        <v>1</v>
      </c>
      <c r="F3458">
        <v>1</v>
      </c>
      <c r="G3458">
        <v>4</v>
      </c>
    </row>
    <row r="3459" spans="1:7" x14ac:dyDescent="0.35">
      <c r="A3459" t="s">
        <v>7</v>
      </c>
      <c r="B3459" t="s">
        <v>570</v>
      </c>
      <c r="C3459">
        <v>4</v>
      </c>
      <c r="D3459">
        <v>1.73</v>
      </c>
      <c r="E3459">
        <v>1</v>
      </c>
      <c r="F3459">
        <v>1</v>
      </c>
      <c r="G3459">
        <v>3</v>
      </c>
    </row>
    <row r="3460" spans="1:7" x14ac:dyDescent="0.35">
      <c r="A3460" t="s">
        <v>7</v>
      </c>
      <c r="B3460" t="s">
        <v>571</v>
      </c>
      <c r="C3460">
        <v>1</v>
      </c>
      <c r="D3460">
        <v>1</v>
      </c>
      <c r="E3460">
        <v>1</v>
      </c>
      <c r="F3460">
        <v>1</v>
      </c>
      <c r="G3460">
        <v>1</v>
      </c>
    </row>
    <row r="3461" spans="1:7" x14ac:dyDescent="0.35">
      <c r="A3461" t="s">
        <v>7</v>
      </c>
      <c r="B3461" t="s">
        <v>572</v>
      </c>
      <c r="C3461">
        <v>59</v>
      </c>
      <c r="D3461">
        <v>1.39</v>
      </c>
      <c r="E3461">
        <v>1</v>
      </c>
      <c r="F3461">
        <v>1</v>
      </c>
      <c r="G3461">
        <v>4</v>
      </c>
    </row>
    <row r="3462" spans="1:7" x14ac:dyDescent="0.35">
      <c r="A3462" t="s">
        <v>7</v>
      </c>
      <c r="B3462" t="s">
        <v>573</v>
      </c>
      <c r="C3462">
        <v>1</v>
      </c>
      <c r="D3462">
        <v>1</v>
      </c>
      <c r="E3462">
        <v>1</v>
      </c>
      <c r="F3462">
        <v>1</v>
      </c>
      <c r="G3462">
        <v>1</v>
      </c>
    </row>
    <row r="3463" spans="1:7" x14ac:dyDescent="0.35">
      <c r="A3463" t="s">
        <v>241</v>
      </c>
      <c r="B3463" t="s">
        <v>566</v>
      </c>
      <c r="C3463">
        <v>11</v>
      </c>
      <c r="D3463">
        <v>2.52</v>
      </c>
      <c r="E3463">
        <v>1</v>
      </c>
      <c r="F3463">
        <v>1</v>
      </c>
      <c r="G3463">
        <v>7</v>
      </c>
    </row>
    <row r="3464" spans="1:7" x14ac:dyDescent="0.35">
      <c r="A3464" t="s">
        <v>241</v>
      </c>
      <c r="B3464" t="s">
        <v>569</v>
      </c>
      <c r="C3464">
        <v>110</v>
      </c>
      <c r="D3464">
        <v>1.33</v>
      </c>
      <c r="E3464">
        <v>1</v>
      </c>
      <c r="F3464">
        <v>1</v>
      </c>
      <c r="G3464">
        <v>5</v>
      </c>
    </row>
    <row r="3465" spans="1:7" x14ac:dyDescent="0.35">
      <c r="A3465" t="s">
        <v>241</v>
      </c>
      <c r="B3465" t="s">
        <v>570</v>
      </c>
      <c r="C3465">
        <v>12</v>
      </c>
      <c r="D3465">
        <v>1.27</v>
      </c>
      <c r="E3465">
        <v>1</v>
      </c>
      <c r="F3465">
        <v>1</v>
      </c>
      <c r="G3465">
        <v>3</v>
      </c>
    </row>
    <row r="3466" spans="1:7" x14ac:dyDescent="0.35">
      <c r="A3466" t="s">
        <v>241</v>
      </c>
      <c r="B3466" t="s">
        <v>571</v>
      </c>
      <c r="C3466">
        <v>22</v>
      </c>
      <c r="D3466">
        <v>1.23</v>
      </c>
      <c r="E3466">
        <v>1</v>
      </c>
      <c r="F3466">
        <v>1</v>
      </c>
      <c r="G3466">
        <v>7</v>
      </c>
    </row>
    <row r="3467" spans="1:7" x14ac:dyDescent="0.35">
      <c r="A3467" t="s">
        <v>241</v>
      </c>
      <c r="B3467" t="s">
        <v>572</v>
      </c>
      <c r="C3467">
        <v>169</v>
      </c>
      <c r="D3467">
        <v>1.29</v>
      </c>
      <c r="E3467">
        <v>1</v>
      </c>
      <c r="F3467">
        <v>1</v>
      </c>
      <c r="G3467">
        <v>4</v>
      </c>
    </row>
    <row r="3468" spans="1:7" x14ac:dyDescent="0.35">
      <c r="A3468" t="s">
        <v>241</v>
      </c>
      <c r="B3468" t="s">
        <v>573</v>
      </c>
      <c r="C3468">
        <v>38</v>
      </c>
      <c r="D3468">
        <v>1.1100000000000001</v>
      </c>
      <c r="E3468">
        <v>1</v>
      </c>
      <c r="F3468">
        <v>1</v>
      </c>
      <c r="G3468">
        <v>3</v>
      </c>
    </row>
    <row r="3470" spans="1:7" x14ac:dyDescent="0.35">
      <c r="A3470" t="s">
        <v>1338</v>
      </c>
    </row>
    <row r="3471" spans="1:7" x14ac:dyDescent="0.35">
      <c r="A3471" t="s">
        <v>14</v>
      </c>
      <c r="B3471" t="s">
        <v>2</v>
      </c>
      <c r="C3471" t="s">
        <v>1189</v>
      </c>
      <c r="D3471" t="s">
        <v>1190</v>
      </c>
      <c r="E3471" t="s">
        <v>1191</v>
      </c>
      <c r="F3471" t="s">
        <v>1192</v>
      </c>
    </row>
    <row r="3472" spans="1:7" x14ac:dyDescent="0.35">
      <c r="A3472" t="s">
        <v>3</v>
      </c>
      <c r="B3472">
        <v>43</v>
      </c>
      <c r="C3472">
        <v>1.29</v>
      </c>
      <c r="D3472">
        <v>1</v>
      </c>
      <c r="E3472">
        <v>1</v>
      </c>
      <c r="F3472">
        <v>3</v>
      </c>
    </row>
    <row r="3473" spans="1:14" x14ac:dyDescent="0.35">
      <c r="A3473" t="s">
        <v>4</v>
      </c>
      <c r="B3473">
        <v>84</v>
      </c>
      <c r="C3473">
        <v>1.28</v>
      </c>
      <c r="D3473">
        <v>1</v>
      </c>
      <c r="E3473">
        <v>1</v>
      </c>
      <c r="F3473">
        <v>7</v>
      </c>
    </row>
    <row r="3474" spans="1:14" x14ac:dyDescent="0.35">
      <c r="A3474" t="s">
        <v>5</v>
      </c>
      <c r="B3474">
        <v>74</v>
      </c>
      <c r="C3474">
        <v>1.28</v>
      </c>
      <c r="D3474">
        <v>1</v>
      </c>
      <c r="E3474">
        <v>1</v>
      </c>
      <c r="F3474">
        <v>7</v>
      </c>
    </row>
    <row r="3475" spans="1:14" x14ac:dyDescent="0.35">
      <c r="A3475" t="s">
        <v>6</v>
      </c>
      <c r="B3475">
        <v>64</v>
      </c>
      <c r="C3475">
        <v>1.38</v>
      </c>
      <c r="D3475">
        <v>1</v>
      </c>
      <c r="E3475">
        <v>1</v>
      </c>
      <c r="F3475">
        <v>4</v>
      </c>
    </row>
    <row r="3476" spans="1:14" x14ac:dyDescent="0.35">
      <c r="A3476" t="s">
        <v>7</v>
      </c>
      <c r="B3476">
        <v>97</v>
      </c>
      <c r="C3476">
        <v>1.32</v>
      </c>
      <c r="D3476">
        <v>1</v>
      </c>
      <c r="E3476">
        <v>1</v>
      </c>
      <c r="F3476">
        <v>4</v>
      </c>
    </row>
    <row r="3477" spans="1:14" x14ac:dyDescent="0.35">
      <c r="A3477" t="s">
        <v>241</v>
      </c>
      <c r="B3477">
        <v>362</v>
      </c>
      <c r="C3477">
        <v>1.31</v>
      </c>
      <c r="D3477">
        <v>1</v>
      </c>
      <c r="E3477">
        <v>1</v>
      </c>
      <c r="F3477">
        <v>7</v>
      </c>
    </row>
    <row r="3479" spans="1:14" x14ac:dyDescent="0.35">
      <c r="A3479" t="s">
        <v>1339</v>
      </c>
    </row>
    <row r="3480" spans="1:14" x14ac:dyDescent="0.35">
      <c r="A3480" t="s">
        <v>14</v>
      </c>
      <c r="B3480" t="s">
        <v>15</v>
      </c>
      <c r="C3480" t="s">
        <v>2</v>
      </c>
      <c r="D3480" t="s">
        <v>1340</v>
      </c>
      <c r="E3480" t="s">
        <v>1341</v>
      </c>
      <c r="F3480" t="s">
        <v>1342</v>
      </c>
      <c r="G3480" t="s">
        <v>1343</v>
      </c>
      <c r="H3480" t="s">
        <v>1344</v>
      </c>
      <c r="I3480" t="s">
        <v>1345</v>
      </c>
      <c r="J3480" t="s">
        <v>1346</v>
      </c>
      <c r="K3480" t="s">
        <v>1347</v>
      </c>
      <c r="L3480" t="s">
        <v>1348</v>
      </c>
      <c r="M3480" t="s">
        <v>1237</v>
      </c>
      <c r="N3480" t="s">
        <v>50</v>
      </c>
    </row>
    <row r="3481" spans="1:14" x14ac:dyDescent="0.35">
      <c r="A3481" t="s">
        <v>3</v>
      </c>
      <c r="B3481" t="s">
        <v>52</v>
      </c>
      <c r="C3481">
        <v>3</v>
      </c>
      <c r="D3481" t="s">
        <v>76</v>
      </c>
      <c r="E3481" t="s">
        <v>76</v>
      </c>
      <c r="F3481" t="s">
        <v>980</v>
      </c>
      <c r="G3481" t="s">
        <v>76</v>
      </c>
      <c r="H3481" t="s">
        <v>76</v>
      </c>
      <c r="I3481" t="s">
        <v>76</v>
      </c>
      <c r="J3481" t="s">
        <v>76</v>
      </c>
      <c r="K3481" t="s">
        <v>76</v>
      </c>
      <c r="L3481" t="s">
        <v>283</v>
      </c>
      <c r="M3481" t="s">
        <v>76</v>
      </c>
      <c r="N3481" t="s">
        <v>76</v>
      </c>
    </row>
    <row r="3482" spans="1:14" x14ac:dyDescent="0.35">
      <c r="A3482" t="s">
        <v>3</v>
      </c>
      <c r="B3482" t="s">
        <v>83</v>
      </c>
      <c r="C3482">
        <v>38</v>
      </c>
      <c r="D3482" t="s">
        <v>304</v>
      </c>
      <c r="E3482" t="s">
        <v>56</v>
      </c>
      <c r="F3482" t="s">
        <v>581</v>
      </c>
      <c r="G3482" t="s">
        <v>198</v>
      </c>
      <c r="H3482" t="s">
        <v>100</v>
      </c>
      <c r="I3482" t="s">
        <v>76</v>
      </c>
      <c r="J3482" t="s">
        <v>76</v>
      </c>
      <c r="K3482" t="s">
        <v>76</v>
      </c>
      <c r="L3482" t="s">
        <v>312</v>
      </c>
      <c r="M3482" t="s">
        <v>74</v>
      </c>
      <c r="N3482" t="s">
        <v>59</v>
      </c>
    </row>
    <row r="3483" spans="1:14" x14ac:dyDescent="0.35">
      <c r="A3483" t="s">
        <v>3</v>
      </c>
      <c r="B3483" t="s">
        <v>50</v>
      </c>
      <c r="C3483">
        <v>2</v>
      </c>
      <c r="D3483" t="s">
        <v>76</v>
      </c>
      <c r="E3483" t="s">
        <v>76</v>
      </c>
      <c r="F3483" t="s">
        <v>76</v>
      </c>
      <c r="G3483" t="s">
        <v>76</v>
      </c>
      <c r="H3483" t="s">
        <v>76</v>
      </c>
      <c r="I3483" t="s">
        <v>76</v>
      </c>
      <c r="J3483" t="s">
        <v>76</v>
      </c>
      <c r="K3483" t="s">
        <v>76</v>
      </c>
      <c r="L3483" t="s">
        <v>76</v>
      </c>
      <c r="M3483" t="s">
        <v>76</v>
      </c>
      <c r="N3483" t="s">
        <v>395</v>
      </c>
    </row>
    <row r="3484" spans="1:14" x14ac:dyDescent="0.35">
      <c r="A3484" t="s">
        <v>4</v>
      </c>
      <c r="B3484" t="s">
        <v>52</v>
      </c>
      <c r="C3484">
        <v>16</v>
      </c>
      <c r="D3484" t="s">
        <v>219</v>
      </c>
      <c r="E3484" t="s">
        <v>149</v>
      </c>
      <c r="F3484" t="s">
        <v>142</v>
      </c>
      <c r="G3484" t="s">
        <v>76</v>
      </c>
      <c r="H3484" t="s">
        <v>76</v>
      </c>
      <c r="I3484" t="s">
        <v>76</v>
      </c>
      <c r="J3484" t="s">
        <v>76</v>
      </c>
      <c r="K3484" t="s">
        <v>76</v>
      </c>
      <c r="L3484" t="s">
        <v>76</v>
      </c>
      <c r="M3484" t="s">
        <v>433</v>
      </c>
      <c r="N3484" t="s">
        <v>557</v>
      </c>
    </row>
    <row r="3485" spans="1:14" x14ac:dyDescent="0.35">
      <c r="A3485" t="s">
        <v>4</v>
      </c>
      <c r="B3485" t="s">
        <v>83</v>
      </c>
      <c r="C3485">
        <v>66</v>
      </c>
      <c r="D3485" t="s">
        <v>67</v>
      </c>
      <c r="E3485" t="s">
        <v>57</v>
      </c>
      <c r="F3485" t="s">
        <v>369</v>
      </c>
      <c r="G3485" t="s">
        <v>107</v>
      </c>
      <c r="H3485" t="s">
        <v>76</v>
      </c>
      <c r="I3485" t="s">
        <v>76</v>
      </c>
      <c r="J3485" t="s">
        <v>76</v>
      </c>
      <c r="K3485" t="s">
        <v>76</v>
      </c>
      <c r="L3485" t="s">
        <v>160</v>
      </c>
      <c r="M3485" t="s">
        <v>264</v>
      </c>
      <c r="N3485" t="s">
        <v>249</v>
      </c>
    </row>
    <row r="3486" spans="1:14" x14ac:dyDescent="0.35">
      <c r="A3486" t="s">
        <v>4</v>
      </c>
      <c r="B3486" t="s">
        <v>50</v>
      </c>
      <c r="C3486">
        <v>7</v>
      </c>
      <c r="D3486" t="s">
        <v>584</v>
      </c>
      <c r="E3486" t="s">
        <v>76</v>
      </c>
      <c r="F3486" t="s">
        <v>76</v>
      </c>
      <c r="G3486" t="s">
        <v>76</v>
      </c>
      <c r="H3486" t="s">
        <v>76</v>
      </c>
      <c r="I3486" t="s">
        <v>76</v>
      </c>
      <c r="J3486" t="s">
        <v>76</v>
      </c>
      <c r="K3486" t="s">
        <v>76</v>
      </c>
      <c r="L3486" t="s">
        <v>355</v>
      </c>
      <c r="M3486" t="s">
        <v>76</v>
      </c>
      <c r="N3486" t="s">
        <v>601</v>
      </c>
    </row>
    <row r="3487" spans="1:14" x14ac:dyDescent="0.35">
      <c r="A3487" t="s">
        <v>5</v>
      </c>
      <c r="B3487" t="s">
        <v>52</v>
      </c>
      <c r="C3487">
        <v>21</v>
      </c>
      <c r="D3487" t="s">
        <v>528</v>
      </c>
      <c r="E3487" t="s">
        <v>185</v>
      </c>
      <c r="F3487" t="s">
        <v>322</v>
      </c>
      <c r="G3487" t="s">
        <v>386</v>
      </c>
      <c r="H3487" t="s">
        <v>76</v>
      </c>
      <c r="I3487" t="s">
        <v>76</v>
      </c>
      <c r="J3487" t="s">
        <v>76</v>
      </c>
      <c r="K3487" t="s">
        <v>76</v>
      </c>
      <c r="L3487" t="s">
        <v>166</v>
      </c>
      <c r="M3487" t="s">
        <v>121</v>
      </c>
      <c r="N3487" t="s">
        <v>142</v>
      </c>
    </row>
    <row r="3488" spans="1:14" x14ac:dyDescent="0.35">
      <c r="A3488" t="s">
        <v>5</v>
      </c>
      <c r="B3488" t="s">
        <v>83</v>
      </c>
      <c r="C3488">
        <v>51</v>
      </c>
      <c r="D3488" t="s">
        <v>242</v>
      </c>
      <c r="E3488" t="s">
        <v>249</v>
      </c>
      <c r="F3488" t="s">
        <v>441</v>
      </c>
      <c r="G3488" t="s">
        <v>106</v>
      </c>
      <c r="H3488" t="s">
        <v>76</v>
      </c>
      <c r="I3488" t="s">
        <v>76</v>
      </c>
      <c r="J3488" t="s">
        <v>76</v>
      </c>
      <c r="K3488" t="s">
        <v>72</v>
      </c>
      <c r="L3488" t="s">
        <v>309</v>
      </c>
      <c r="M3488" t="s">
        <v>106</v>
      </c>
      <c r="N3488" t="s">
        <v>234</v>
      </c>
    </row>
    <row r="3489" spans="1:14" x14ac:dyDescent="0.35">
      <c r="A3489" t="s">
        <v>5</v>
      </c>
      <c r="B3489" t="s">
        <v>50</v>
      </c>
      <c r="C3489">
        <v>5</v>
      </c>
      <c r="D3489" t="s">
        <v>443</v>
      </c>
      <c r="E3489" t="s">
        <v>76</v>
      </c>
      <c r="F3489" t="s">
        <v>361</v>
      </c>
      <c r="G3489" t="s">
        <v>76</v>
      </c>
      <c r="H3489" t="s">
        <v>76</v>
      </c>
      <c r="I3489" t="s">
        <v>76</v>
      </c>
      <c r="J3489" t="s">
        <v>76</v>
      </c>
      <c r="K3489" t="s">
        <v>76</v>
      </c>
      <c r="L3489" t="s">
        <v>408</v>
      </c>
      <c r="M3489" t="s">
        <v>252</v>
      </c>
      <c r="N3489" t="s">
        <v>76</v>
      </c>
    </row>
    <row r="3490" spans="1:14" x14ac:dyDescent="0.35">
      <c r="A3490" t="s">
        <v>6</v>
      </c>
      <c r="B3490" t="s">
        <v>52</v>
      </c>
      <c r="C3490">
        <v>12</v>
      </c>
      <c r="D3490" t="s">
        <v>550</v>
      </c>
      <c r="E3490" t="s">
        <v>173</v>
      </c>
      <c r="F3490" t="s">
        <v>161</v>
      </c>
      <c r="G3490" t="s">
        <v>76</v>
      </c>
      <c r="H3490" t="s">
        <v>76</v>
      </c>
      <c r="I3490" t="s">
        <v>76</v>
      </c>
      <c r="J3490" t="s">
        <v>76</v>
      </c>
      <c r="K3490" t="s">
        <v>76</v>
      </c>
      <c r="L3490" t="s">
        <v>171</v>
      </c>
      <c r="M3490" t="s">
        <v>347</v>
      </c>
      <c r="N3490" t="s">
        <v>368</v>
      </c>
    </row>
    <row r="3491" spans="1:14" x14ac:dyDescent="0.35">
      <c r="A3491" t="s">
        <v>6</v>
      </c>
      <c r="B3491" t="s">
        <v>83</v>
      </c>
      <c r="C3491">
        <v>50</v>
      </c>
      <c r="D3491" t="s">
        <v>121</v>
      </c>
      <c r="E3491" t="s">
        <v>104</v>
      </c>
      <c r="F3491" t="s">
        <v>300</v>
      </c>
      <c r="G3491" t="s">
        <v>76</v>
      </c>
      <c r="H3491" t="s">
        <v>76</v>
      </c>
      <c r="I3491" t="s">
        <v>76</v>
      </c>
      <c r="J3491" t="s">
        <v>76</v>
      </c>
      <c r="K3491" t="s">
        <v>76</v>
      </c>
      <c r="L3491" t="s">
        <v>218</v>
      </c>
      <c r="M3491" t="s">
        <v>476</v>
      </c>
      <c r="N3491" t="s">
        <v>494</v>
      </c>
    </row>
    <row r="3492" spans="1:14" x14ac:dyDescent="0.35">
      <c r="A3492" t="s">
        <v>6</v>
      </c>
      <c r="B3492" t="s">
        <v>50</v>
      </c>
      <c r="C3492">
        <v>2</v>
      </c>
      <c r="D3492" t="s">
        <v>646</v>
      </c>
      <c r="E3492" t="s">
        <v>76</v>
      </c>
      <c r="F3492" t="s">
        <v>76</v>
      </c>
      <c r="G3492" t="s">
        <v>76</v>
      </c>
      <c r="H3492" t="s">
        <v>76</v>
      </c>
      <c r="I3492" t="s">
        <v>76</v>
      </c>
      <c r="J3492" t="s">
        <v>76</v>
      </c>
      <c r="K3492" t="s">
        <v>76</v>
      </c>
      <c r="L3492" t="s">
        <v>76</v>
      </c>
      <c r="M3492" t="s">
        <v>76</v>
      </c>
      <c r="N3492" t="s">
        <v>473</v>
      </c>
    </row>
    <row r="3493" spans="1:14" x14ac:dyDescent="0.35">
      <c r="A3493" t="s">
        <v>7</v>
      </c>
      <c r="B3493" t="s">
        <v>52</v>
      </c>
      <c r="C3493">
        <v>17</v>
      </c>
      <c r="D3493" t="s">
        <v>276</v>
      </c>
      <c r="E3493" t="s">
        <v>185</v>
      </c>
      <c r="F3493" t="s">
        <v>495</v>
      </c>
      <c r="G3493" t="s">
        <v>76</v>
      </c>
      <c r="H3493" t="s">
        <v>76</v>
      </c>
      <c r="I3493" t="s">
        <v>76</v>
      </c>
      <c r="J3493" t="s">
        <v>76</v>
      </c>
      <c r="K3493" t="s">
        <v>76</v>
      </c>
      <c r="L3493" t="s">
        <v>230</v>
      </c>
      <c r="M3493" t="s">
        <v>229</v>
      </c>
      <c r="N3493" t="s">
        <v>80</v>
      </c>
    </row>
    <row r="3494" spans="1:14" x14ac:dyDescent="0.35">
      <c r="A3494" t="s">
        <v>7</v>
      </c>
      <c r="B3494" t="s">
        <v>83</v>
      </c>
      <c r="C3494">
        <v>78</v>
      </c>
      <c r="D3494" t="s">
        <v>300</v>
      </c>
      <c r="E3494" t="s">
        <v>280</v>
      </c>
      <c r="F3494" t="s">
        <v>701</v>
      </c>
      <c r="G3494" t="s">
        <v>72</v>
      </c>
      <c r="H3494" t="s">
        <v>76</v>
      </c>
      <c r="I3494" t="s">
        <v>76</v>
      </c>
      <c r="J3494" t="s">
        <v>76</v>
      </c>
      <c r="K3494" t="s">
        <v>72</v>
      </c>
      <c r="L3494" t="s">
        <v>231</v>
      </c>
      <c r="M3494" t="s">
        <v>76</v>
      </c>
      <c r="N3494" t="s">
        <v>226</v>
      </c>
    </row>
    <row r="3495" spans="1:14" x14ac:dyDescent="0.35">
      <c r="A3495" t="s">
        <v>7</v>
      </c>
      <c r="B3495" t="s">
        <v>50</v>
      </c>
      <c r="C3495">
        <v>6</v>
      </c>
      <c r="D3495" t="s">
        <v>365</v>
      </c>
      <c r="E3495" t="s">
        <v>76</v>
      </c>
      <c r="F3495" t="s">
        <v>789</v>
      </c>
      <c r="G3495" t="s">
        <v>76</v>
      </c>
      <c r="H3495" t="s">
        <v>76</v>
      </c>
      <c r="I3495" t="s">
        <v>76</v>
      </c>
      <c r="J3495" t="s">
        <v>76</v>
      </c>
      <c r="K3495" t="s">
        <v>76</v>
      </c>
      <c r="L3495" t="s">
        <v>211</v>
      </c>
      <c r="M3495" t="s">
        <v>76</v>
      </c>
      <c r="N3495" t="s">
        <v>76</v>
      </c>
    </row>
    <row r="3496" spans="1:14" x14ac:dyDescent="0.35">
      <c r="A3496" t="s">
        <v>241</v>
      </c>
      <c r="B3496" t="s">
        <v>52</v>
      </c>
      <c r="C3496">
        <v>69</v>
      </c>
      <c r="D3496" t="s">
        <v>147</v>
      </c>
      <c r="E3496" t="s">
        <v>264</v>
      </c>
      <c r="F3496" t="s">
        <v>467</v>
      </c>
      <c r="G3496" t="s">
        <v>55</v>
      </c>
      <c r="H3496" t="s">
        <v>76</v>
      </c>
      <c r="I3496" t="s">
        <v>76</v>
      </c>
      <c r="J3496" t="s">
        <v>76</v>
      </c>
      <c r="K3496" t="s">
        <v>76</v>
      </c>
      <c r="L3496" t="s">
        <v>317</v>
      </c>
      <c r="M3496" t="s">
        <v>64</v>
      </c>
      <c r="N3496" t="s">
        <v>207</v>
      </c>
    </row>
    <row r="3497" spans="1:14" x14ac:dyDescent="0.35">
      <c r="A3497" t="s">
        <v>241</v>
      </c>
      <c r="B3497" t="s">
        <v>83</v>
      </c>
      <c r="C3497">
        <v>283</v>
      </c>
      <c r="D3497" t="s">
        <v>210</v>
      </c>
      <c r="E3497" t="s">
        <v>221</v>
      </c>
      <c r="F3497" t="s">
        <v>680</v>
      </c>
      <c r="G3497" t="s">
        <v>68</v>
      </c>
      <c r="H3497" t="s">
        <v>107</v>
      </c>
      <c r="I3497" t="s">
        <v>76</v>
      </c>
      <c r="J3497" t="s">
        <v>76</v>
      </c>
      <c r="K3497" t="s">
        <v>79</v>
      </c>
      <c r="L3497" t="s">
        <v>364</v>
      </c>
      <c r="M3497" t="s">
        <v>255</v>
      </c>
      <c r="N3497" t="s">
        <v>458</v>
      </c>
    </row>
    <row r="3498" spans="1:14" x14ac:dyDescent="0.35">
      <c r="A3498" t="s">
        <v>241</v>
      </c>
      <c r="B3498" t="s">
        <v>50</v>
      </c>
      <c r="C3498">
        <v>22</v>
      </c>
      <c r="D3498" t="s">
        <v>201</v>
      </c>
      <c r="E3498" t="s">
        <v>76</v>
      </c>
      <c r="F3498" t="s">
        <v>207</v>
      </c>
      <c r="G3498" t="s">
        <v>76</v>
      </c>
      <c r="H3498" t="s">
        <v>76</v>
      </c>
      <c r="I3498" t="s">
        <v>76</v>
      </c>
      <c r="J3498" t="s">
        <v>76</v>
      </c>
      <c r="K3498" t="s">
        <v>76</v>
      </c>
      <c r="L3498" t="s">
        <v>177</v>
      </c>
      <c r="M3498" t="s">
        <v>151</v>
      </c>
      <c r="N3498" t="s">
        <v>54</v>
      </c>
    </row>
    <row r="3500" spans="1:14" x14ac:dyDescent="0.35">
      <c r="A3500" t="s">
        <v>1349</v>
      </c>
    </row>
    <row r="3501" spans="1:14" x14ac:dyDescent="0.35">
      <c r="A3501" t="s">
        <v>14</v>
      </c>
      <c r="B3501" t="s">
        <v>266</v>
      </c>
      <c r="C3501" t="s">
        <v>2</v>
      </c>
      <c r="D3501" t="s">
        <v>1340</v>
      </c>
      <c r="E3501" t="s">
        <v>1341</v>
      </c>
      <c r="F3501" t="s">
        <v>1342</v>
      </c>
      <c r="G3501" t="s">
        <v>1343</v>
      </c>
      <c r="H3501" t="s">
        <v>1344</v>
      </c>
      <c r="I3501" t="s">
        <v>1345</v>
      </c>
      <c r="J3501" t="s">
        <v>1346</v>
      </c>
      <c r="K3501" t="s">
        <v>1347</v>
      </c>
      <c r="L3501" t="s">
        <v>1348</v>
      </c>
      <c r="M3501" t="s">
        <v>1237</v>
      </c>
      <c r="N3501" t="s">
        <v>50</v>
      </c>
    </row>
    <row r="3502" spans="1:14" x14ac:dyDescent="0.35">
      <c r="A3502" t="s">
        <v>3</v>
      </c>
      <c r="B3502" t="s">
        <v>267</v>
      </c>
      <c r="C3502">
        <v>9</v>
      </c>
      <c r="D3502" t="s">
        <v>209</v>
      </c>
      <c r="E3502" t="s">
        <v>209</v>
      </c>
      <c r="F3502" t="s">
        <v>475</v>
      </c>
      <c r="G3502" t="s">
        <v>76</v>
      </c>
      <c r="H3502" t="s">
        <v>211</v>
      </c>
      <c r="I3502" t="s">
        <v>76</v>
      </c>
      <c r="J3502" t="s">
        <v>76</v>
      </c>
      <c r="K3502" t="s">
        <v>76</v>
      </c>
      <c r="L3502" t="s">
        <v>256</v>
      </c>
      <c r="M3502" t="s">
        <v>76</v>
      </c>
      <c r="N3502" t="s">
        <v>588</v>
      </c>
    </row>
    <row r="3503" spans="1:14" x14ac:dyDescent="0.35">
      <c r="A3503" t="s">
        <v>3</v>
      </c>
      <c r="B3503" t="s">
        <v>279</v>
      </c>
      <c r="C3503">
        <v>33</v>
      </c>
      <c r="D3503" t="s">
        <v>208</v>
      </c>
      <c r="E3503" t="s">
        <v>175</v>
      </c>
      <c r="F3503" t="s">
        <v>258</v>
      </c>
      <c r="G3503" t="s">
        <v>104</v>
      </c>
      <c r="H3503" t="s">
        <v>76</v>
      </c>
      <c r="I3503" t="s">
        <v>76</v>
      </c>
      <c r="J3503" t="s">
        <v>76</v>
      </c>
      <c r="K3503" t="s">
        <v>76</v>
      </c>
      <c r="L3503" t="s">
        <v>392</v>
      </c>
      <c r="M3503" t="s">
        <v>151</v>
      </c>
      <c r="N3503" t="s">
        <v>301</v>
      </c>
    </row>
    <row r="3504" spans="1:14" x14ac:dyDescent="0.35">
      <c r="A3504" t="s">
        <v>3</v>
      </c>
      <c r="B3504" t="s">
        <v>285</v>
      </c>
      <c r="C3504">
        <v>1</v>
      </c>
      <c r="D3504" t="s">
        <v>76</v>
      </c>
      <c r="E3504" t="s">
        <v>76</v>
      </c>
      <c r="F3504" t="s">
        <v>76</v>
      </c>
      <c r="G3504" t="s">
        <v>76</v>
      </c>
      <c r="H3504" t="s">
        <v>76</v>
      </c>
      <c r="I3504" t="s">
        <v>76</v>
      </c>
      <c r="J3504" t="s">
        <v>76</v>
      </c>
      <c r="K3504" t="s">
        <v>76</v>
      </c>
      <c r="L3504" t="s">
        <v>76</v>
      </c>
      <c r="M3504" t="s">
        <v>76</v>
      </c>
      <c r="N3504" t="s">
        <v>395</v>
      </c>
    </row>
    <row r="3505" spans="1:14" x14ac:dyDescent="0.35">
      <c r="A3505" t="s">
        <v>4</v>
      </c>
      <c r="B3505" t="s">
        <v>267</v>
      </c>
      <c r="C3505">
        <v>10</v>
      </c>
      <c r="D3505" t="s">
        <v>176</v>
      </c>
      <c r="E3505" t="s">
        <v>76</v>
      </c>
      <c r="F3505" t="s">
        <v>217</v>
      </c>
      <c r="G3505" t="s">
        <v>76</v>
      </c>
      <c r="H3505" t="s">
        <v>76</v>
      </c>
      <c r="I3505" t="s">
        <v>76</v>
      </c>
      <c r="J3505" t="s">
        <v>76</v>
      </c>
      <c r="K3505" t="s">
        <v>76</v>
      </c>
      <c r="L3505" t="s">
        <v>246</v>
      </c>
      <c r="M3505" t="s">
        <v>356</v>
      </c>
      <c r="N3505" t="s">
        <v>176</v>
      </c>
    </row>
    <row r="3506" spans="1:14" x14ac:dyDescent="0.35">
      <c r="A3506" t="s">
        <v>4</v>
      </c>
      <c r="B3506" t="s">
        <v>279</v>
      </c>
      <c r="C3506">
        <v>60</v>
      </c>
      <c r="D3506" t="s">
        <v>165</v>
      </c>
      <c r="E3506" t="s">
        <v>63</v>
      </c>
      <c r="F3506" t="s">
        <v>671</v>
      </c>
      <c r="G3506" t="s">
        <v>73</v>
      </c>
      <c r="H3506" t="s">
        <v>76</v>
      </c>
      <c r="I3506" t="s">
        <v>76</v>
      </c>
      <c r="J3506" t="s">
        <v>76</v>
      </c>
      <c r="K3506" t="s">
        <v>76</v>
      </c>
      <c r="L3506" t="s">
        <v>247</v>
      </c>
      <c r="M3506" t="s">
        <v>186</v>
      </c>
      <c r="N3506" t="s">
        <v>92</v>
      </c>
    </row>
    <row r="3507" spans="1:14" x14ac:dyDescent="0.35">
      <c r="A3507" t="s">
        <v>4</v>
      </c>
      <c r="B3507" t="s">
        <v>285</v>
      </c>
      <c r="C3507">
        <v>19</v>
      </c>
      <c r="D3507" t="s">
        <v>305</v>
      </c>
      <c r="E3507" t="s">
        <v>61</v>
      </c>
      <c r="F3507" t="s">
        <v>637</v>
      </c>
      <c r="G3507" t="s">
        <v>76</v>
      </c>
      <c r="H3507" t="s">
        <v>76</v>
      </c>
      <c r="I3507" t="s">
        <v>76</v>
      </c>
      <c r="J3507" t="s">
        <v>76</v>
      </c>
      <c r="K3507" t="s">
        <v>76</v>
      </c>
      <c r="L3507" t="s">
        <v>61</v>
      </c>
      <c r="M3507" t="s">
        <v>124</v>
      </c>
      <c r="N3507" t="s">
        <v>254</v>
      </c>
    </row>
    <row r="3508" spans="1:14" x14ac:dyDescent="0.35">
      <c r="A3508" t="s">
        <v>5</v>
      </c>
      <c r="B3508" t="s">
        <v>267</v>
      </c>
      <c r="C3508">
        <v>3</v>
      </c>
      <c r="D3508" t="s">
        <v>76</v>
      </c>
      <c r="E3508" t="s">
        <v>76</v>
      </c>
      <c r="F3508" t="s">
        <v>76</v>
      </c>
      <c r="G3508" t="s">
        <v>76</v>
      </c>
      <c r="H3508" t="s">
        <v>76</v>
      </c>
      <c r="I3508" t="s">
        <v>76</v>
      </c>
      <c r="J3508" t="s">
        <v>76</v>
      </c>
      <c r="K3508" t="s">
        <v>76</v>
      </c>
      <c r="L3508" t="s">
        <v>1112</v>
      </c>
      <c r="M3508" t="s">
        <v>76</v>
      </c>
      <c r="N3508" t="s">
        <v>286</v>
      </c>
    </row>
    <row r="3509" spans="1:14" x14ac:dyDescent="0.35">
      <c r="A3509" t="s">
        <v>5</v>
      </c>
      <c r="B3509" t="s">
        <v>279</v>
      </c>
      <c r="C3509">
        <v>60</v>
      </c>
      <c r="D3509" t="s">
        <v>127</v>
      </c>
      <c r="E3509" t="s">
        <v>231</v>
      </c>
      <c r="F3509" t="s">
        <v>548</v>
      </c>
      <c r="G3509" t="s">
        <v>133</v>
      </c>
      <c r="H3509" t="s">
        <v>76</v>
      </c>
      <c r="I3509" t="s">
        <v>76</v>
      </c>
      <c r="J3509" t="s">
        <v>76</v>
      </c>
      <c r="K3509" t="s">
        <v>72</v>
      </c>
      <c r="L3509" t="s">
        <v>99</v>
      </c>
      <c r="M3509" t="s">
        <v>133</v>
      </c>
      <c r="N3509" t="s">
        <v>550</v>
      </c>
    </row>
    <row r="3510" spans="1:14" x14ac:dyDescent="0.35">
      <c r="A3510" t="s">
        <v>5</v>
      </c>
      <c r="B3510" t="s">
        <v>285</v>
      </c>
      <c r="C3510">
        <v>14</v>
      </c>
      <c r="D3510" t="s">
        <v>185</v>
      </c>
      <c r="E3510" t="s">
        <v>76</v>
      </c>
      <c r="F3510" t="s">
        <v>308</v>
      </c>
      <c r="G3510" t="s">
        <v>76</v>
      </c>
      <c r="H3510" t="s">
        <v>76</v>
      </c>
      <c r="I3510" t="s">
        <v>76</v>
      </c>
      <c r="J3510" t="s">
        <v>76</v>
      </c>
      <c r="K3510" t="s">
        <v>76</v>
      </c>
      <c r="L3510" t="s">
        <v>166</v>
      </c>
      <c r="M3510" t="s">
        <v>76</v>
      </c>
      <c r="N3510" t="s">
        <v>945</v>
      </c>
    </row>
    <row r="3511" spans="1:14" x14ac:dyDescent="0.35">
      <c r="A3511" t="s">
        <v>6</v>
      </c>
      <c r="B3511" t="s">
        <v>267</v>
      </c>
      <c r="C3511">
        <v>8</v>
      </c>
      <c r="D3511" t="s">
        <v>282</v>
      </c>
      <c r="E3511" t="s">
        <v>76</v>
      </c>
      <c r="F3511" t="s">
        <v>318</v>
      </c>
      <c r="G3511" t="s">
        <v>76</v>
      </c>
      <c r="H3511" t="s">
        <v>76</v>
      </c>
      <c r="I3511" t="s">
        <v>76</v>
      </c>
      <c r="J3511" t="s">
        <v>76</v>
      </c>
      <c r="K3511" t="s">
        <v>76</v>
      </c>
      <c r="L3511" t="s">
        <v>282</v>
      </c>
      <c r="M3511" t="s">
        <v>120</v>
      </c>
      <c r="N3511" t="s">
        <v>287</v>
      </c>
    </row>
    <row r="3512" spans="1:14" x14ac:dyDescent="0.35">
      <c r="A3512" t="s">
        <v>6</v>
      </c>
      <c r="B3512" t="s">
        <v>279</v>
      </c>
      <c r="C3512">
        <v>44</v>
      </c>
      <c r="D3512" t="s">
        <v>136</v>
      </c>
      <c r="E3512" t="s">
        <v>84</v>
      </c>
      <c r="F3512" t="s">
        <v>236</v>
      </c>
      <c r="G3512" t="s">
        <v>76</v>
      </c>
      <c r="H3512" t="s">
        <v>76</v>
      </c>
      <c r="I3512" t="s">
        <v>76</v>
      </c>
      <c r="J3512" t="s">
        <v>76</v>
      </c>
      <c r="K3512" t="s">
        <v>76</v>
      </c>
      <c r="L3512" t="s">
        <v>392</v>
      </c>
      <c r="M3512" t="s">
        <v>358</v>
      </c>
      <c r="N3512" t="s">
        <v>447</v>
      </c>
    </row>
    <row r="3513" spans="1:14" x14ac:dyDescent="0.35">
      <c r="A3513" t="s">
        <v>6</v>
      </c>
      <c r="B3513" t="s">
        <v>285</v>
      </c>
      <c r="C3513">
        <v>12</v>
      </c>
      <c r="D3513" t="s">
        <v>76</v>
      </c>
      <c r="E3513" t="s">
        <v>76</v>
      </c>
      <c r="F3513" t="s">
        <v>849</v>
      </c>
      <c r="G3513" t="s">
        <v>76</v>
      </c>
      <c r="H3513" t="s">
        <v>76</v>
      </c>
      <c r="I3513" t="s">
        <v>76</v>
      </c>
      <c r="J3513" t="s">
        <v>76</v>
      </c>
      <c r="K3513" t="s">
        <v>76</v>
      </c>
      <c r="L3513" t="s">
        <v>76</v>
      </c>
      <c r="M3513" t="s">
        <v>518</v>
      </c>
      <c r="N3513" t="s">
        <v>550</v>
      </c>
    </row>
    <row r="3514" spans="1:14" x14ac:dyDescent="0.35">
      <c r="A3514" t="s">
        <v>7</v>
      </c>
      <c r="B3514" t="s">
        <v>267</v>
      </c>
      <c r="C3514">
        <v>5</v>
      </c>
      <c r="D3514" t="s">
        <v>76</v>
      </c>
      <c r="E3514" t="s">
        <v>76</v>
      </c>
      <c r="F3514" t="s">
        <v>750</v>
      </c>
      <c r="G3514" t="s">
        <v>76</v>
      </c>
      <c r="H3514" t="s">
        <v>76</v>
      </c>
      <c r="I3514" t="s">
        <v>76</v>
      </c>
      <c r="J3514" t="s">
        <v>76</v>
      </c>
      <c r="K3514" t="s">
        <v>261</v>
      </c>
      <c r="L3514" t="s">
        <v>76</v>
      </c>
      <c r="M3514" t="s">
        <v>76</v>
      </c>
      <c r="N3514" t="s">
        <v>76</v>
      </c>
    </row>
    <row r="3515" spans="1:14" x14ac:dyDescent="0.35">
      <c r="A3515" t="s">
        <v>7</v>
      </c>
      <c r="B3515" t="s">
        <v>279</v>
      </c>
      <c r="C3515">
        <v>90</v>
      </c>
      <c r="D3515" t="s">
        <v>261</v>
      </c>
      <c r="E3515" t="s">
        <v>87</v>
      </c>
      <c r="F3515" t="s">
        <v>246</v>
      </c>
      <c r="G3515" t="s">
        <v>138</v>
      </c>
      <c r="H3515" t="s">
        <v>76</v>
      </c>
      <c r="I3515" t="s">
        <v>76</v>
      </c>
      <c r="J3515" t="s">
        <v>76</v>
      </c>
      <c r="K3515" t="s">
        <v>76</v>
      </c>
      <c r="L3515" t="s">
        <v>269</v>
      </c>
      <c r="M3515" t="s">
        <v>198</v>
      </c>
      <c r="N3515" t="s">
        <v>278</v>
      </c>
    </row>
    <row r="3516" spans="1:14" x14ac:dyDescent="0.35">
      <c r="A3516" t="s">
        <v>7</v>
      </c>
      <c r="B3516" t="s">
        <v>285</v>
      </c>
      <c r="C3516">
        <v>6</v>
      </c>
      <c r="D3516" t="s">
        <v>465</v>
      </c>
      <c r="E3516" t="s">
        <v>59</v>
      </c>
      <c r="F3516" t="s">
        <v>174</v>
      </c>
      <c r="G3516" t="s">
        <v>76</v>
      </c>
      <c r="H3516" t="s">
        <v>76</v>
      </c>
      <c r="I3516" t="s">
        <v>76</v>
      </c>
      <c r="J3516" t="s">
        <v>76</v>
      </c>
      <c r="K3516" t="s">
        <v>94</v>
      </c>
      <c r="L3516" t="s">
        <v>76</v>
      </c>
      <c r="M3516" t="s">
        <v>76</v>
      </c>
      <c r="N3516" t="s">
        <v>76</v>
      </c>
    </row>
    <row r="3517" spans="1:14" x14ac:dyDescent="0.35">
      <c r="A3517" t="s">
        <v>241</v>
      </c>
      <c r="B3517" t="s">
        <v>267</v>
      </c>
      <c r="C3517">
        <v>35</v>
      </c>
      <c r="D3517" t="s">
        <v>305</v>
      </c>
      <c r="E3517" t="s">
        <v>80</v>
      </c>
      <c r="F3517" t="s">
        <v>195</v>
      </c>
      <c r="G3517" t="s">
        <v>76</v>
      </c>
      <c r="H3517" t="s">
        <v>94</v>
      </c>
      <c r="I3517" t="s">
        <v>76</v>
      </c>
      <c r="J3517" t="s">
        <v>76</v>
      </c>
      <c r="K3517" t="s">
        <v>142</v>
      </c>
      <c r="L3517" t="s">
        <v>397</v>
      </c>
      <c r="M3517" t="s">
        <v>230</v>
      </c>
      <c r="N3517" t="s">
        <v>171</v>
      </c>
    </row>
    <row r="3518" spans="1:14" x14ac:dyDescent="0.35">
      <c r="A3518" t="s">
        <v>241</v>
      </c>
      <c r="B3518" t="s">
        <v>279</v>
      </c>
      <c r="C3518">
        <v>287</v>
      </c>
      <c r="D3518" t="s">
        <v>430</v>
      </c>
      <c r="E3518" t="s">
        <v>102</v>
      </c>
      <c r="F3518" t="s">
        <v>424</v>
      </c>
      <c r="G3518" t="s">
        <v>105</v>
      </c>
      <c r="H3518" t="s">
        <v>76</v>
      </c>
      <c r="I3518" t="s">
        <v>76</v>
      </c>
      <c r="J3518" t="s">
        <v>76</v>
      </c>
      <c r="K3518" t="s">
        <v>73</v>
      </c>
      <c r="L3518" t="s">
        <v>220</v>
      </c>
      <c r="M3518" t="s">
        <v>237</v>
      </c>
      <c r="N3518" t="s">
        <v>148</v>
      </c>
    </row>
    <row r="3519" spans="1:14" x14ac:dyDescent="0.35">
      <c r="A3519" t="s">
        <v>241</v>
      </c>
      <c r="B3519" t="s">
        <v>285</v>
      </c>
      <c r="C3519">
        <v>52</v>
      </c>
      <c r="D3519" t="s">
        <v>162</v>
      </c>
      <c r="E3519" t="s">
        <v>237</v>
      </c>
      <c r="F3519" t="s">
        <v>288</v>
      </c>
      <c r="G3519" t="s">
        <v>76</v>
      </c>
      <c r="H3519" t="s">
        <v>76</v>
      </c>
      <c r="I3519" t="s">
        <v>76</v>
      </c>
      <c r="J3519" t="s">
        <v>76</v>
      </c>
      <c r="K3519" t="s">
        <v>107</v>
      </c>
      <c r="L3519" t="s">
        <v>314</v>
      </c>
      <c r="M3519" t="s">
        <v>220</v>
      </c>
      <c r="N3519" t="s">
        <v>300</v>
      </c>
    </row>
    <row r="3521" spans="1:14" x14ac:dyDescent="0.35">
      <c r="A3521" t="s">
        <v>1350</v>
      </c>
    </row>
    <row r="3522" spans="1:14" x14ac:dyDescent="0.35">
      <c r="A3522" t="s">
        <v>14</v>
      </c>
      <c r="B3522" t="s">
        <v>1332</v>
      </c>
      <c r="C3522" t="s">
        <v>2</v>
      </c>
      <c r="D3522" t="s">
        <v>1340</v>
      </c>
      <c r="E3522" t="s">
        <v>1341</v>
      </c>
      <c r="F3522" t="s">
        <v>1342</v>
      </c>
      <c r="G3522" t="s">
        <v>1343</v>
      </c>
      <c r="H3522" t="s">
        <v>1344</v>
      </c>
      <c r="I3522" t="s">
        <v>1345</v>
      </c>
      <c r="J3522" t="s">
        <v>1346</v>
      </c>
      <c r="K3522" t="s">
        <v>1347</v>
      </c>
      <c r="L3522" t="s">
        <v>1348</v>
      </c>
      <c r="M3522" t="s">
        <v>1237</v>
      </c>
      <c r="N3522" t="s">
        <v>50</v>
      </c>
    </row>
    <row r="3523" spans="1:14" x14ac:dyDescent="0.35">
      <c r="A3523" t="s">
        <v>3</v>
      </c>
      <c r="B3523" t="s">
        <v>1333</v>
      </c>
      <c r="C3523">
        <v>42</v>
      </c>
      <c r="D3523" t="s">
        <v>185</v>
      </c>
      <c r="E3523" t="s">
        <v>121</v>
      </c>
      <c r="F3523" t="s">
        <v>457</v>
      </c>
      <c r="G3523" t="s">
        <v>93</v>
      </c>
      <c r="H3523" t="s">
        <v>72</v>
      </c>
      <c r="I3523" t="s">
        <v>76</v>
      </c>
      <c r="J3523" t="s">
        <v>76</v>
      </c>
      <c r="K3523" t="s">
        <v>76</v>
      </c>
      <c r="L3523" t="s">
        <v>254</v>
      </c>
      <c r="M3523" t="s">
        <v>100</v>
      </c>
      <c r="N3523" t="s">
        <v>489</v>
      </c>
    </row>
    <row r="3524" spans="1:14" x14ac:dyDescent="0.35">
      <c r="A3524" t="s">
        <v>3</v>
      </c>
      <c r="B3524" t="s">
        <v>1334</v>
      </c>
      <c r="C3524">
        <v>1</v>
      </c>
      <c r="D3524" t="s">
        <v>76</v>
      </c>
      <c r="E3524" t="s">
        <v>76</v>
      </c>
      <c r="F3524" t="s">
        <v>76</v>
      </c>
      <c r="G3524" t="s">
        <v>76</v>
      </c>
      <c r="H3524" t="s">
        <v>76</v>
      </c>
      <c r="I3524" t="s">
        <v>76</v>
      </c>
      <c r="J3524" t="s">
        <v>76</v>
      </c>
      <c r="K3524" t="s">
        <v>76</v>
      </c>
      <c r="L3524" t="s">
        <v>395</v>
      </c>
      <c r="M3524" t="s">
        <v>76</v>
      </c>
      <c r="N3524" t="s">
        <v>76</v>
      </c>
    </row>
    <row r="3525" spans="1:14" x14ac:dyDescent="0.35">
      <c r="A3525" t="s">
        <v>4</v>
      </c>
      <c r="B3525" t="s">
        <v>1333</v>
      </c>
      <c r="C3525">
        <v>89</v>
      </c>
      <c r="D3525" t="s">
        <v>342</v>
      </c>
      <c r="E3525" t="s">
        <v>70</v>
      </c>
      <c r="F3525" t="s">
        <v>311</v>
      </c>
      <c r="G3525" t="s">
        <v>107</v>
      </c>
      <c r="H3525" t="s">
        <v>76</v>
      </c>
      <c r="I3525" t="s">
        <v>76</v>
      </c>
      <c r="J3525" t="s">
        <v>76</v>
      </c>
      <c r="K3525" t="s">
        <v>76</v>
      </c>
      <c r="L3525" t="s">
        <v>203</v>
      </c>
      <c r="M3525" t="s">
        <v>209</v>
      </c>
      <c r="N3525" t="s">
        <v>135</v>
      </c>
    </row>
    <row r="3526" spans="1:14" x14ac:dyDescent="0.35">
      <c r="A3526" t="s">
        <v>5</v>
      </c>
      <c r="B3526" t="s">
        <v>1333</v>
      </c>
      <c r="C3526">
        <v>75</v>
      </c>
      <c r="D3526" t="s">
        <v>196</v>
      </c>
      <c r="E3526" t="s">
        <v>249</v>
      </c>
      <c r="F3526" t="s">
        <v>498</v>
      </c>
      <c r="G3526" t="s">
        <v>93</v>
      </c>
      <c r="H3526" t="s">
        <v>76</v>
      </c>
      <c r="I3526" t="s">
        <v>76</v>
      </c>
      <c r="J3526" t="s">
        <v>76</v>
      </c>
      <c r="K3526" t="s">
        <v>78</v>
      </c>
      <c r="L3526" t="s">
        <v>164</v>
      </c>
      <c r="M3526" t="s">
        <v>74</v>
      </c>
      <c r="N3526" t="s">
        <v>397</v>
      </c>
    </row>
    <row r="3527" spans="1:14" x14ac:dyDescent="0.35">
      <c r="A3527" t="s">
        <v>5</v>
      </c>
      <c r="B3527" t="s">
        <v>1334</v>
      </c>
      <c r="C3527">
        <v>2</v>
      </c>
      <c r="D3527" t="s">
        <v>557</v>
      </c>
      <c r="E3527" t="s">
        <v>76</v>
      </c>
      <c r="F3527" t="s">
        <v>727</v>
      </c>
      <c r="G3527" t="s">
        <v>76</v>
      </c>
      <c r="H3527" t="s">
        <v>76</v>
      </c>
      <c r="I3527" t="s">
        <v>76</v>
      </c>
      <c r="J3527" t="s">
        <v>76</v>
      </c>
      <c r="K3527" t="s">
        <v>76</v>
      </c>
      <c r="L3527" t="s">
        <v>76</v>
      </c>
      <c r="M3527" t="s">
        <v>76</v>
      </c>
      <c r="N3527" t="s">
        <v>76</v>
      </c>
    </row>
    <row r="3528" spans="1:14" x14ac:dyDescent="0.35">
      <c r="A3528" t="s">
        <v>6</v>
      </c>
      <c r="B3528" t="s">
        <v>1333</v>
      </c>
      <c r="C3528">
        <v>61</v>
      </c>
      <c r="D3528" t="s">
        <v>209</v>
      </c>
      <c r="E3528" t="s">
        <v>108</v>
      </c>
      <c r="F3528" t="s">
        <v>418</v>
      </c>
      <c r="G3528" t="s">
        <v>76</v>
      </c>
      <c r="H3528" t="s">
        <v>76</v>
      </c>
      <c r="I3528" t="s">
        <v>76</v>
      </c>
      <c r="J3528" t="s">
        <v>76</v>
      </c>
      <c r="K3528" t="s">
        <v>76</v>
      </c>
      <c r="L3528" t="s">
        <v>293</v>
      </c>
      <c r="M3528" t="s">
        <v>498</v>
      </c>
      <c r="N3528" t="s">
        <v>253</v>
      </c>
    </row>
    <row r="3529" spans="1:14" x14ac:dyDescent="0.35">
      <c r="A3529" t="s">
        <v>6</v>
      </c>
      <c r="B3529" t="s">
        <v>1334</v>
      </c>
      <c r="C3529">
        <v>3</v>
      </c>
      <c r="D3529" t="s">
        <v>76</v>
      </c>
      <c r="E3529" t="s">
        <v>76</v>
      </c>
      <c r="F3529" t="s">
        <v>76</v>
      </c>
      <c r="G3529" t="s">
        <v>76</v>
      </c>
      <c r="H3529" t="s">
        <v>76</v>
      </c>
      <c r="I3529" t="s">
        <v>76</v>
      </c>
      <c r="J3529" t="s">
        <v>76</v>
      </c>
      <c r="K3529" t="s">
        <v>76</v>
      </c>
      <c r="L3529" t="s">
        <v>281</v>
      </c>
      <c r="M3529" t="s">
        <v>810</v>
      </c>
      <c r="N3529" t="s">
        <v>84</v>
      </c>
    </row>
    <row r="3530" spans="1:14" x14ac:dyDescent="0.35">
      <c r="A3530" t="s">
        <v>7</v>
      </c>
      <c r="B3530" t="s">
        <v>1333</v>
      </c>
      <c r="C3530">
        <v>91</v>
      </c>
      <c r="D3530" t="s">
        <v>253</v>
      </c>
      <c r="E3530" t="s">
        <v>146</v>
      </c>
      <c r="F3530" t="s">
        <v>382</v>
      </c>
      <c r="G3530" t="s">
        <v>138</v>
      </c>
      <c r="H3530" t="s">
        <v>76</v>
      </c>
      <c r="I3530" t="s">
        <v>76</v>
      </c>
      <c r="J3530" t="s">
        <v>76</v>
      </c>
      <c r="K3530" t="s">
        <v>138</v>
      </c>
      <c r="L3530" t="s">
        <v>193</v>
      </c>
      <c r="M3530" t="s">
        <v>122</v>
      </c>
      <c r="N3530" t="s">
        <v>280</v>
      </c>
    </row>
    <row r="3531" spans="1:14" x14ac:dyDescent="0.35">
      <c r="A3531" t="s">
        <v>7</v>
      </c>
      <c r="B3531" t="s">
        <v>1334</v>
      </c>
      <c r="C3531">
        <v>10</v>
      </c>
      <c r="D3531" t="s">
        <v>204</v>
      </c>
      <c r="E3531" t="s">
        <v>208</v>
      </c>
      <c r="F3531" t="s">
        <v>712</v>
      </c>
      <c r="G3531" t="s">
        <v>76</v>
      </c>
      <c r="H3531" t="s">
        <v>76</v>
      </c>
      <c r="I3531" t="s">
        <v>76</v>
      </c>
      <c r="J3531" t="s">
        <v>76</v>
      </c>
      <c r="K3531" t="s">
        <v>76</v>
      </c>
      <c r="L3531" t="s">
        <v>137</v>
      </c>
      <c r="M3531" t="s">
        <v>76</v>
      </c>
      <c r="N3531" t="s">
        <v>413</v>
      </c>
    </row>
    <row r="3532" spans="1:14" x14ac:dyDescent="0.35">
      <c r="A3532" t="s">
        <v>241</v>
      </c>
      <c r="B3532" t="s">
        <v>1333</v>
      </c>
      <c r="C3532">
        <v>358</v>
      </c>
      <c r="D3532" t="s">
        <v>276</v>
      </c>
      <c r="E3532" t="s">
        <v>102</v>
      </c>
      <c r="F3532" t="s">
        <v>414</v>
      </c>
      <c r="G3532" t="s">
        <v>150</v>
      </c>
      <c r="H3532" t="s">
        <v>107</v>
      </c>
      <c r="I3532" t="s">
        <v>76</v>
      </c>
      <c r="J3532" t="s">
        <v>76</v>
      </c>
      <c r="K3532" t="s">
        <v>79</v>
      </c>
      <c r="L3532" t="s">
        <v>320</v>
      </c>
      <c r="M3532" t="s">
        <v>226</v>
      </c>
      <c r="N3532" t="s">
        <v>392</v>
      </c>
    </row>
    <row r="3533" spans="1:14" x14ac:dyDescent="0.35">
      <c r="A3533" t="s">
        <v>241</v>
      </c>
      <c r="B3533" t="s">
        <v>1334</v>
      </c>
      <c r="C3533">
        <v>16</v>
      </c>
      <c r="D3533" t="s">
        <v>216</v>
      </c>
      <c r="E3533" t="s">
        <v>181</v>
      </c>
      <c r="F3533" t="s">
        <v>532</v>
      </c>
      <c r="G3533" t="s">
        <v>76</v>
      </c>
      <c r="H3533" t="s">
        <v>76</v>
      </c>
      <c r="I3533" t="s">
        <v>76</v>
      </c>
      <c r="J3533" t="s">
        <v>76</v>
      </c>
      <c r="K3533" t="s">
        <v>76</v>
      </c>
      <c r="L3533" t="s">
        <v>152</v>
      </c>
      <c r="M3533" t="s">
        <v>203</v>
      </c>
      <c r="N3533" t="s">
        <v>250</v>
      </c>
    </row>
    <row r="3535" spans="1:14" x14ac:dyDescent="0.35">
      <c r="A3535" t="s">
        <v>1351</v>
      </c>
    </row>
    <row r="3536" spans="1:14" x14ac:dyDescent="0.35">
      <c r="A3536" t="s">
        <v>14</v>
      </c>
      <c r="B3536" t="s">
        <v>461</v>
      </c>
      <c r="C3536" t="s">
        <v>2</v>
      </c>
      <c r="D3536" t="s">
        <v>1340</v>
      </c>
      <c r="E3536" t="s">
        <v>1341</v>
      </c>
      <c r="F3536" t="s">
        <v>1342</v>
      </c>
      <c r="G3536" t="s">
        <v>1343</v>
      </c>
      <c r="H3536" t="s">
        <v>1344</v>
      </c>
      <c r="I3536" t="s">
        <v>1345</v>
      </c>
      <c r="J3536" t="s">
        <v>1346</v>
      </c>
      <c r="K3536" t="s">
        <v>1347</v>
      </c>
      <c r="L3536" t="s">
        <v>1348</v>
      </c>
      <c r="M3536" t="s">
        <v>1237</v>
      </c>
      <c r="N3536" t="s">
        <v>50</v>
      </c>
    </row>
    <row r="3537" spans="1:14" x14ac:dyDescent="0.35">
      <c r="A3537" t="s">
        <v>3</v>
      </c>
      <c r="B3537" t="s">
        <v>462</v>
      </c>
      <c r="C3537">
        <v>42</v>
      </c>
      <c r="D3537" t="s">
        <v>185</v>
      </c>
      <c r="E3537" t="s">
        <v>121</v>
      </c>
      <c r="F3537" t="s">
        <v>212</v>
      </c>
      <c r="G3537" t="s">
        <v>93</v>
      </c>
      <c r="H3537" t="s">
        <v>72</v>
      </c>
      <c r="I3537" t="s">
        <v>76</v>
      </c>
      <c r="J3537" t="s">
        <v>76</v>
      </c>
      <c r="K3537" t="s">
        <v>76</v>
      </c>
      <c r="L3537" t="s">
        <v>120</v>
      </c>
      <c r="M3537" t="s">
        <v>100</v>
      </c>
      <c r="N3537" t="s">
        <v>940</v>
      </c>
    </row>
    <row r="3538" spans="1:14" x14ac:dyDescent="0.35">
      <c r="A3538" t="s">
        <v>3</v>
      </c>
      <c r="B3538" t="s">
        <v>464</v>
      </c>
      <c r="C3538">
        <v>1</v>
      </c>
      <c r="D3538" t="s">
        <v>76</v>
      </c>
      <c r="E3538" t="s">
        <v>76</v>
      </c>
      <c r="F3538" t="s">
        <v>395</v>
      </c>
      <c r="G3538" t="s">
        <v>76</v>
      </c>
      <c r="H3538" t="s">
        <v>76</v>
      </c>
      <c r="I3538" t="s">
        <v>76</v>
      </c>
      <c r="J3538" t="s">
        <v>76</v>
      </c>
      <c r="K3538" t="s">
        <v>76</v>
      </c>
      <c r="L3538" t="s">
        <v>76</v>
      </c>
      <c r="M3538" t="s">
        <v>76</v>
      </c>
      <c r="N3538" t="s">
        <v>76</v>
      </c>
    </row>
    <row r="3539" spans="1:14" x14ac:dyDescent="0.35">
      <c r="A3539" t="s">
        <v>4</v>
      </c>
      <c r="B3539" t="s">
        <v>462</v>
      </c>
      <c r="C3539">
        <v>81</v>
      </c>
      <c r="D3539" t="s">
        <v>164</v>
      </c>
      <c r="E3539" t="s">
        <v>149</v>
      </c>
      <c r="F3539" t="s">
        <v>686</v>
      </c>
      <c r="G3539" t="s">
        <v>107</v>
      </c>
      <c r="H3539" t="s">
        <v>76</v>
      </c>
      <c r="I3539" t="s">
        <v>76</v>
      </c>
      <c r="J3539" t="s">
        <v>76</v>
      </c>
      <c r="K3539" t="s">
        <v>76</v>
      </c>
      <c r="L3539" t="s">
        <v>371</v>
      </c>
      <c r="M3539" t="s">
        <v>162</v>
      </c>
      <c r="N3539" t="s">
        <v>113</v>
      </c>
    </row>
    <row r="3540" spans="1:14" x14ac:dyDescent="0.35">
      <c r="A3540" t="s">
        <v>4</v>
      </c>
      <c r="B3540" t="s">
        <v>464</v>
      </c>
      <c r="C3540">
        <v>8</v>
      </c>
      <c r="D3540" t="s">
        <v>195</v>
      </c>
      <c r="E3540" t="s">
        <v>447</v>
      </c>
      <c r="F3540" t="s">
        <v>543</v>
      </c>
      <c r="G3540" t="s">
        <v>76</v>
      </c>
      <c r="H3540" t="s">
        <v>76</v>
      </c>
      <c r="I3540" t="s">
        <v>76</v>
      </c>
      <c r="J3540" t="s">
        <v>76</v>
      </c>
      <c r="K3540" t="s">
        <v>76</v>
      </c>
      <c r="L3540" t="s">
        <v>76</v>
      </c>
      <c r="M3540" t="s">
        <v>62</v>
      </c>
      <c r="N3540" t="s">
        <v>76</v>
      </c>
    </row>
    <row r="3541" spans="1:14" x14ac:dyDescent="0.35">
      <c r="A3541" t="s">
        <v>5</v>
      </c>
      <c r="B3541" t="s">
        <v>462</v>
      </c>
      <c r="C3541">
        <v>65</v>
      </c>
      <c r="D3541" t="s">
        <v>409</v>
      </c>
      <c r="E3541" t="s">
        <v>176</v>
      </c>
      <c r="F3541" t="s">
        <v>498</v>
      </c>
      <c r="G3541" t="s">
        <v>73</v>
      </c>
      <c r="H3541" t="s">
        <v>76</v>
      </c>
      <c r="I3541" t="s">
        <v>76</v>
      </c>
      <c r="J3541" t="s">
        <v>76</v>
      </c>
      <c r="K3541" t="s">
        <v>105</v>
      </c>
      <c r="L3541" t="s">
        <v>386</v>
      </c>
      <c r="M3541" t="s">
        <v>78</v>
      </c>
      <c r="N3541" t="s">
        <v>374</v>
      </c>
    </row>
    <row r="3542" spans="1:14" x14ac:dyDescent="0.35">
      <c r="A3542" t="s">
        <v>5</v>
      </c>
      <c r="B3542" t="s">
        <v>464</v>
      </c>
      <c r="C3542">
        <v>12</v>
      </c>
      <c r="D3542" t="s">
        <v>88</v>
      </c>
      <c r="E3542" t="s">
        <v>413</v>
      </c>
      <c r="F3542" t="s">
        <v>425</v>
      </c>
      <c r="G3542" t="s">
        <v>296</v>
      </c>
      <c r="H3542" t="s">
        <v>76</v>
      </c>
      <c r="I3542" t="s">
        <v>76</v>
      </c>
      <c r="J3542" t="s">
        <v>76</v>
      </c>
      <c r="K3542" t="s">
        <v>76</v>
      </c>
      <c r="L3542" t="s">
        <v>88</v>
      </c>
      <c r="M3542" t="s">
        <v>101</v>
      </c>
      <c r="N3542" t="s">
        <v>137</v>
      </c>
    </row>
    <row r="3543" spans="1:14" x14ac:dyDescent="0.35">
      <c r="A3543" t="s">
        <v>6</v>
      </c>
      <c r="B3543" t="s">
        <v>462</v>
      </c>
      <c r="C3543">
        <v>62</v>
      </c>
      <c r="D3543" t="s">
        <v>226</v>
      </c>
      <c r="E3543" t="s">
        <v>104</v>
      </c>
      <c r="F3543" t="s">
        <v>9</v>
      </c>
      <c r="G3543" t="s">
        <v>76</v>
      </c>
      <c r="H3543" t="s">
        <v>76</v>
      </c>
      <c r="I3543" t="s">
        <v>76</v>
      </c>
      <c r="J3543" t="s">
        <v>76</v>
      </c>
      <c r="K3543" t="s">
        <v>76</v>
      </c>
      <c r="L3543" t="s">
        <v>213</v>
      </c>
      <c r="M3543" t="s">
        <v>471</v>
      </c>
      <c r="N3543" t="s">
        <v>412</v>
      </c>
    </row>
    <row r="3544" spans="1:14" x14ac:dyDescent="0.35">
      <c r="A3544" t="s">
        <v>6</v>
      </c>
      <c r="B3544" t="s">
        <v>464</v>
      </c>
      <c r="C3544">
        <v>2</v>
      </c>
      <c r="D3544" t="s">
        <v>76</v>
      </c>
      <c r="E3544" t="s">
        <v>76</v>
      </c>
      <c r="F3544" t="s">
        <v>76</v>
      </c>
      <c r="G3544" t="s">
        <v>76</v>
      </c>
      <c r="H3544" t="s">
        <v>76</v>
      </c>
      <c r="I3544" t="s">
        <v>76</v>
      </c>
      <c r="J3544" t="s">
        <v>76</v>
      </c>
      <c r="K3544" t="s">
        <v>76</v>
      </c>
      <c r="L3544" t="s">
        <v>395</v>
      </c>
      <c r="M3544" t="s">
        <v>76</v>
      </c>
      <c r="N3544" t="s">
        <v>76</v>
      </c>
    </row>
    <row r="3545" spans="1:14" x14ac:dyDescent="0.35">
      <c r="A3545" t="s">
        <v>7</v>
      </c>
      <c r="B3545" t="s">
        <v>462</v>
      </c>
      <c r="C3545">
        <v>81</v>
      </c>
      <c r="D3545" t="s">
        <v>159</v>
      </c>
      <c r="E3545" t="s">
        <v>309</v>
      </c>
      <c r="F3545" t="s">
        <v>433</v>
      </c>
      <c r="G3545" t="s">
        <v>78</v>
      </c>
      <c r="H3545" t="s">
        <v>76</v>
      </c>
      <c r="I3545" t="s">
        <v>76</v>
      </c>
      <c r="J3545" t="s">
        <v>76</v>
      </c>
      <c r="K3545" t="s">
        <v>72</v>
      </c>
      <c r="L3545" t="s">
        <v>220</v>
      </c>
      <c r="M3545" t="s">
        <v>104</v>
      </c>
      <c r="N3545" t="s">
        <v>11</v>
      </c>
    </row>
    <row r="3546" spans="1:14" x14ac:dyDescent="0.35">
      <c r="A3546" t="s">
        <v>7</v>
      </c>
      <c r="B3546" t="s">
        <v>464</v>
      </c>
      <c r="C3546">
        <v>20</v>
      </c>
      <c r="D3546" t="s">
        <v>624</v>
      </c>
      <c r="E3546" t="s">
        <v>163</v>
      </c>
      <c r="F3546" t="s">
        <v>580</v>
      </c>
      <c r="G3546" t="s">
        <v>138</v>
      </c>
      <c r="H3546" t="s">
        <v>76</v>
      </c>
      <c r="I3546" t="s">
        <v>76</v>
      </c>
      <c r="J3546" t="s">
        <v>76</v>
      </c>
      <c r="K3546" t="s">
        <v>76</v>
      </c>
      <c r="L3546" t="s">
        <v>76</v>
      </c>
      <c r="M3546" t="s">
        <v>76</v>
      </c>
      <c r="N3546" t="s">
        <v>76</v>
      </c>
    </row>
    <row r="3547" spans="1:14" x14ac:dyDescent="0.35">
      <c r="A3547" t="s">
        <v>241</v>
      </c>
      <c r="B3547" t="s">
        <v>462</v>
      </c>
      <c r="C3547">
        <v>331</v>
      </c>
      <c r="D3547" t="s">
        <v>205</v>
      </c>
      <c r="E3547" t="s">
        <v>180</v>
      </c>
      <c r="F3547" t="s">
        <v>558</v>
      </c>
      <c r="G3547" t="s">
        <v>79</v>
      </c>
      <c r="H3547" t="s">
        <v>107</v>
      </c>
      <c r="I3547" t="s">
        <v>76</v>
      </c>
      <c r="J3547" t="s">
        <v>76</v>
      </c>
      <c r="K3547" t="s">
        <v>79</v>
      </c>
      <c r="L3547" t="s">
        <v>364</v>
      </c>
      <c r="M3547" t="s">
        <v>213</v>
      </c>
      <c r="N3547" t="s">
        <v>191</v>
      </c>
    </row>
    <row r="3548" spans="1:14" x14ac:dyDescent="0.35">
      <c r="A3548" t="s">
        <v>241</v>
      </c>
      <c r="B3548" t="s">
        <v>464</v>
      </c>
      <c r="C3548">
        <v>43</v>
      </c>
      <c r="D3548" t="s">
        <v>212</v>
      </c>
      <c r="E3548" t="s">
        <v>305</v>
      </c>
      <c r="F3548" t="s">
        <v>657</v>
      </c>
      <c r="G3548" t="s">
        <v>88</v>
      </c>
      <c r="H3548" t="s">
        <v>76</v>
      </c>
      <c r="I3548" t="s">
        <v>76</v>
      </c>
      <c r="J3548" t="s">
        <v>76</v>
      </c>
      <c r="K3548" t="s">
        <v>76</v>
      </c>
      <c r="L3548" t="s">
        <v>176</v>
      </c>
      <c r="M3548" t="s">
        <v>142</v>
      </c>
      <c r="N3548" t="s">
        <v>71</v>
      </c>
    </row>
    <row r="3550" spans="1:14" x14ac:dyDescent="0.35">
      <c r="A3550" t="s">
        <v>1352</v>
      </c>
    </row>
    <row r="3551" spans="1:14" x14ac:dyDescent="0.35">
      <c r="A3551" t="s">
        <v>14</v>
      </c>
      <c r="B3551" t="s">
        <v>487</v>
      </c>
      <c r="C3551" t="s">
        <v>2</v>
      </c>
      <c r="D3551" t="s">
        <v>1340</v>
      </c>
      <c r="E3551" t="s">
        <v>1341</v>
      </c>
      <c r="F3551" t="s">
        <v>1342</v>
      </c>
      <c r="G3551" t="s">
        <v>1343</v>
      </c>
      <c r="H3551" t="s">
        <v>1344</v>
      </c>
      <c r="I3551" t="s">
        <v>1345</v>
      </c>
      <c r="J3551" t="s">
        <v>1346</v>
      </c>
      <c r="K3551" t="s">
        <v>1347</v>
      </c>
      <c r="L3551" t="s">
        <v>1348</v>
      </c>
      <c r="M3551" t="s">
        <v>1237</v>
      </c>
      <c r="N3551" t="s">
        <v>50</v>
      </c>
    </row>
    <row r="3552" spans="1:14" x14ac:dyDescent="0.35">
      <c r="A3552" t="s">
        <v>3</v>
      </c>
      <c r="B3552" t="s">
        <v>488</v>
      </c>
      <c r="C3552">
        <v>22</v>
      </c>
      <c r="D3552" t="s">
        <v>142</v>
      </c>
      <c r="E3552" t="s">
        <v>260</v>
      </c>
      <c r="F3552" t="s">
        <v>287</v>
      </c>
      <c r="G3552" t="s">
        <v>76</v>
      </c>
      <c r="H3552" t="s">
        <v>179</v>
      </c>
      <c r="I3552" t="s">
        <v>76</v>
      </c>
      <c r="J3552" t="s">
        <v>76</v>
      </c>
      <c r="K3552" t="s">
        <v>76</v>
      </c>
      <c r="L3552" t="s">
        <v>195</v>
      </c>
      <c r="M3552" t="s">
        <v>76</v>
      </c>
      <c r="N3552" t="s">
        <v>574</v>
      </c>
    </row>
    <row r="3553" spans="1:14" x14ac:dyDescent="0.35">
      <c r="A3553" t="s">
        <v>3</v>
      </c>
      <c r="B3553" t="s">
        <v>491</v>
      </c>
      <c r="C3553">
        <v>21</v>
      </c>
      <c r="D3553" t="s">
        <v>372</v>
      </c>
      <c r="E3553" t="s">
        <v>96</v>
      </c>
      <c r="F3553" t="s">
        <v>659</v>
      </c>
      <c r="G3553" t="s">
        <v>103</v>
      </c>
      <c r="H3553" t="s">
        <v>76</v>
      </c>
      <c r="I3553" t="s">
        <v>76</v>
      </c>
      <c r="J3553" t="s">
        <v>76</v>
      </c>
      <c r="K3553" t="s">
        <v>76</v>
      </c>
      <c r="L3553" t="s">
        <v>254</v>
      </c>
      <c r="M3553" t="s">
        <v>104</v>
      </c>
      <c r="N3553" t="s">
        <v>287</v>
      </c>
    </row>
    <row r="3554" spans="1:14" x14ac:dyDescent="0.35">
      <c r="A3554" t="s">
        <v>4</v>
      </c>
      <c r="B3554" t="s">
        <v>488</v>
      </c>
      <c r="C3554">
        <v>27</v>
      </c>
      <c r="D3554" t="s">
        <v>511</v>
      </c>
      <c r="E3554" t="s">
        <v>103</v>
      </c>
      <c r="F3554" t="s">
        <v>200</v>
      </c>
      <c r="G3554" t="s">
        <v>79</v>
      </c>
      <c r="H3554" t="s">
        <v>76</v>
      </c>
      <c r="I3554" t="s">
        <v>76</v>
      </c>
      <c r="J3554" t="s">
        <v>76</v>
      </c>
      <c r="K3554" t="s">
        <v>76</v>
      </c>
      <c r="L3554" t="s">
        <v>393</v>
      </c>
      <c r="M3554" t="s">
        <v>8</v>
      </c>
      <c r="N3554" t="s">
        <v>62</v>
      </c>
    </row>
    <row r="3555" spans="1:14" x14ac:dyDescent="0.35">
      <c r="A3555" t="s">
        <v>4</v>
      </c>
      <c r="B3555" t="s">
        <v>491</v>
      </c>
      <c r="C3555">
        <v>62</v>
      </c>
      <c r="D3555" t="s">
        <v>264</v>
      </c>
      <c r="E3555" t="s">
        <v>70</v>
      </c>
      <c r="F3555" t="s">
        <v>633</v>
      </c>
      <c r="G3555" t="s">
        <v>76</v>
      </c>
      <c r="H3555" t="s">
        <v>76</v>
      </c>
      <c r="I3555" t="s">
        <v>76</v>
      </c>
      <c r="J3555" t="s">
        <v>76</v>
      </c>
      <c r="K3555" t="s">
        <v>76</v>
      </c>
      <c r="L3555" t="s">
        <v>191</v>
      </c>
      <c r="M3555" t="s">
        <v>278</v>
      </c>
      <c r="N3555" t="s">
        <v>210</v>
      </c>
    </row>
    <row r="3556" spans="1:14" x14ac:dyDescent="0.35">
      <c r="A3556" t="s">
        <v>5</v>
      </c>
      <c r="B3556" t="s">
        <v>488</v>
      </c>
      <c r="C3556">
        <v>33</v>
      </c>
      <c r="D3556" t="s">
        <v>207</v>
      </c>
      <c r="E3556" t="s">
        <v>165</v>
      </c>
      <c r="F3556" t="s">
        <v>599</v>
      </c>
      <c r="G3556" t="s">
        <v>62</v>
      </c>
      <c r="H3556" t="s">
        <v>76</v>
      </c>
      <c r="I3556" t="s">
        <v>76</v>
      </c>
      <c r="J3556" t="s">
        <v>76</v>
      </c>
      <c r="K3556" t="s">
        <v>55</v>
      </c>
      <c r="L3556" t="s">
        <v>84</v>
      </c>
      <c r="M3556" t="s">
        <v>76</v>
      </c>
      <c r="N3556" t="s">
        <v>412</v>
      </c>
    </row>
    <row r="3557" spans="1:14" x14ac:dyDescent="0.35">
      <c r="A3557" t="s">
        <v>5</v>
      </c>
      <c r="B3557" t="s">
        <v>491</v>
      </c>
      <c r="C3557">
        <v>44</v>
      </c>
      <c r="D3557" t="s">
        <v>248</v>
      </c>
      <c r="E3557" t="s">
        <v>77</v>
      </c>
      <c r="F3557" t="s">
        <v>229</v>
      </c>
      <c r="G3557" t="s">
        <v>77</v>
      </c>
      <c r="H3557" t="s">
        <v>76</v>
      </c>
      <c r="I3557" t="s">
        <v>76</v>
      </c>
      <c r="J3557" t="s">
        <v>76</v>
      </c>
      <c r="K3557" t="s">
        <v>76</v>
      </c>
      <c r="L3557" t="s">
        <v>254</v>
      </c>
      <c r="M3557" t="s">
        <v>180</v>
      </c>
      <c r="N3557" t="s">
        <v>478</v>
      </c>
    </row>
    <row r="3558" spans="1:14" x14ac:dyDescent="0.35">
      <c r="A3558" t="s">
        <v>6</v>
      </c>
      <c r="B3558" t="s">
        <v>488</v>
      </c>
      <c r="C3558">
        <v>17</v>
      </c>
      <c r="D3558" t="s">
        <v>755</v>
      </c>
      <c r="E3558" t="s">
        <v>70</v>
      </c>
      <c r="F3558" t="s">
        <v>344</v>
      </c>
      <c r="G3558" t="s">
        <v>76</v>
      </c>
      <c r="H3558" t="s">
        <v>76</v>
      </c>
      <c r="I3558" t="s">
        <v>76</v>
      </c>
      <c r="J3558" t="s">
        <v>76</v>
      </c>
      <c r="K3558" t="s">
        <v>76</v>
      </c>
      <c r="L3558" t="s">
        <v>184</v>
      </c>
      <c r="M3558" t="s">
        <v>95</v>
      </c>
      <c r="N3558" t="s">
        <v>286</v>
      </c>
    </row>
    <row r="3559" spans="1:14" x14ac:dyDescent="0.35">
      <c r="A3559" t="s">
        <v>6</v>
      </c>
      <c r="B3559" t="s">
        <v>491</v>
      </c>
      <c r="C3559">
        <v>47</v>
      </c>
      <c r="D3559" t="s">
        <v>78</v>
      </c>
      <c r="E3559" t="s">
        <v>198</v>
      </c>
      <c r="F3559" t="s">
        <v>297</v>
      </c>
      <c r="G3559" t="s">
        <v>76</v>
      </c>
      <c r="H3559" t="s">
        <v>76</v>
      </c>
      <c r="I3559" t="s">
        <v>76</v>
      </c>
      <c r="J3559" t="s">
        <v>76</v>
      </c>
      <c r="K3559" t="s">
        <v>76</v>
      </c>
      <c r="L3559" t="s">
        <v>367</v>
      </c>
      <c r="M3559" t="s">
        <v>528</v>
      </c>
      <c r="N3559" t="s">
        <v>471</v>
      </c>
    </row>
    <row r="3560" spans="1:14" x14ac:dyDescent="0.35">
      <c r="A3560" t="s">
        <v>7</v>
      </c>
      <c r="B3560" t="s">
        <v>488</v>
      </c>
      <c r="C3560">
        <v>37</v>
      </c>
      <c r="D3560" t="s">
        <v>172</v>
      </c>
      <c r="E3560" t="s">
        <v>65</v>
      </c>
      <c r="F3560" t="s">
        <v>684</v>
      </c>
      <c r="G3560" t="s">
        <v>76</v>
      </c>
      <c r="H3560" t="s">
        <v>76</v>
      </c>
      <c r="I3560" t="s">
        <v>76</v>
      </c>
      <c r="J3560" t="s">
        <v>76</v>
      </c>
      <c r="K3560" t="s">
        <v>108</v>
      </c>
      <c r="L3560" t="s">
        <v>237</v>
      </c>
      <c r="M3560" t="s">
        <v>76</v>
      </c>
      <c r="N3560" t="s">
        <v>114</v>
      </c>
    </row>
    <row r="3561" spans="1:14" x14ac:dyDescent="0.35">
      <c r="A3561" t="s">
        <v>7</v>
      </c>
      <c r="B3561" t="s">
        <v>491</v>
      </c>
      <c r="C3561">
        <v>64</v>
      </c>
      <c r="D3561" t="s">
        <v>127</v>
      </c>
      <c r="E3561" t="s">
        <v>286</v>
      </c>
      <c r="F3561" t="s">
        <v>450</v>
      </c>
      <c r="G3561" t="s">
        <v>186</v>
      </c>
      <c r="H3561" t="s">
        <v>76</v>
      </c>
      <c r="I3561" t="s">
        <v>76</v>
      </c>
      <c r="J3561" t="s">
        <v>76</v>
      </c>
      <c r="K3561" t="s">
        <v>76</v>
      </c>
      <c r="L3561" t="s">
        <v>372</v>
      </c>
      <c r="M3561" t="s">
        <v>70</v>
      </c>
      <c r="N3561" t="s">
        <v>157</v>
      </c>
    </row>
    <row r="3562" spans="1:14" x14ac:dyDescent="0.35">
      <c r="A3562" t="s">
        <v>241</v>
      </c>
      <c r="B3562" t="s">
        <v>488</v>
      </c>
      <c r="C3562">
        <v>136</v>
      </c>
      <c r="D3562" t="s">
        <v>308</v>
      </c>
      <c r="E3562" t="s">
        <v>67</v>
      </c>
      <c r="F3562" t="s">
        <v>500</v>
      </c>
      <c r="G3562" t="s">
        <v>75</v>
      </c>
      <c r="H3562" t="s">
        <v>77</v>
      </c>
      <c r="I3562" t="s">
        <v>76</v>
      </c>
      <c r="J3562" t="s">
        <v>76</v>
      </c>
      <c r="K3562" t="s">
        <v>81</v>
      </c>
      <c r="L3562" t="s">
        <v>69</v>
      </c>
      <c r="M3562" t="s">
        <v>84</v>
      </c>
      <c r="N3562" t="s">
        <v>372</v>
      </c>
    </row>
    <row r="3563" spans="1:14" x14ac:dyDescent="0.35">
      <c r="A3563" t="s">
        <v>241</v>
      </c>
      <c r="B3563" t="s">
        <v>491</v>
      </c>
      <c r="C3563">
        <v>238</v>
      </c>
      <c r="D3563" t="s">
        <v>213</v>
      </c>
      <c r="E3563" t="s">
        <v>244</v>
      </c>
      <c r="F3563" t="s">
        <v>444</v>
      </c>
      <c r="G3563" t="s">
        <v>71</v>
      </c>
      <c r="H3563" t="s">
        <v>76</v>
      </c>
      <c r="I3563" t="s">
        <v>76</v>
      </c>
      <c r="J3563" t="s">
        <v>76</v>
      </c>
      <c r="K3563" t="s">
        <v>76</v>
      </c>
      <c r="L3563" t="s">
        <v>277</v>
      </c>
      <c r="M3563" t="s">
        <v>199</v>
      </c>
      <c r="N3563" t="s">
        <v>174</v>
      </c>
    </row>
    <row r="3565" spans="1:14" x14ac:dyDescent="0.35">
      <c r="A3565" t="s">
        <v>1353</v>
      </c>
    </row>
    <row r="3566" spans="1:14" x14ac:dyDescent="0.35">
      <c r="A3566" t="s">
        <v>14</v>
      </c>
      <c r="B3566" t="s">
        <v>565</v>
      </c>
      <c r="C3566" t="s">
        <v>2</v>
      </c>
      <c r="D3566" t="s">
        <v>1340</v>
      </c>
      <c r="E3566" t="s">
        <v>1341</v>
      </c>
      <c r="F3566" t="s">
        <v>1342</v>
      </c>
      <c r="G3566" t="s">
        <v>1343</v>
      </c>
      <c r="H3566" t="s">
        <v>1344</v>
      </c>
      <c r="I3566" t="s">
        <v>1345</v>
      </c>
      <c r="J3566" t="s">
        <v>1346</v>
      </c>
      <c r="K3566" t="s">
        <v>1347</v>
      </c>
      <c r="L3566" t="s">
        <v>1348</v>
      </c>
      <c r="M3566" t="s">
        <v>1237</v>
      </c>
      <c r="N3566" t="s">
        <v>50</v>
      </c>
    </row>
    <row r="3567" spans="1:14" x14ac:dyDescent="0.35">
      <c r="A3567" t="s">
        <v>3</v>
      </c>
      <c r="B3567" t="s">
        <v>566</v>
      </c>
      <c r="C3567">
        <v>3</v>
      </c>
      <c r="D3567" t="s">
        <v>76</v>
      </c>
      <c r="E3567" t="s">
        <v>76</v>
      </c>
      <c r="F3567" t="s">
        <v>76</v>
      </c>
      <c r="G3567" t="s">
        <v>76</v>
      </c>
      <c r="H3567" t="s">
        <v>248</v>
      </c>
      <c r="I3567" t="s">
        <v>76</v>
      </c>
      <c r="J3567" t="s">
        <v>76</v>
      </c>
      <c r="K3567" t="s">
        <v>76</v>
      </c>
      <c r="L3567" t="s">
        <v>885</v>
      </c>
      <c r="M3567" t="s">
        <v>76</v>
      </c>
      <c r="N3567" t="s">
        <v>76</v>
      </c>
    </row>
    <row r="3568" spans="1:14" x14ac:dyDescent="0.35">
      <c r="A3568" t="s">
        <v>3</v>
      </c>
      <c r="B3568" t="s">
        <v>569</v>
      </c>
      <c r="C3568">
        <v>19</v>
      </c>
      <c r="D3568" t="s">
        <v>130</v>
      </c>
      <c r="E3568" t="s">
        <v>132</v>
      </c>
      <c r="F3568" t="s">
        <v>568</v>
      </c>
      <c r="G3568" t="s">
        <v>76</v>
      </c>
      <c r="H3568" t="s">
        <v>76</v>
      </c>
      <c r="I3568" t="s">
        <v>76</v>
      </c>
      <c r="J3568" t="s">
        <v>76</v>
      </c>
      <c r="K3568" t="s">
        <v>76</v>
      </c>
      <c r="L3568" t="s">
        <v>269</v>
      </c>
      <c r="M3568" t="s">
        <v>76</v>
      </c>
      <c r="N3568" t="s">
        <v>54</v>
      </c>
    </row>
    <row r="3569" spans="1:14" x14ac:dyDescent="0.35">
      <c r="A3569" t="s">
        <v>3</v>
      </c>
      <c r="B3569" t="s">
        <v>571</v>
      </c>
      <c r="C3569">
        <v>6</v>
      </c>
      <c r="D3569" t="s">
        <v>317</v>
      </c>
      <c r="E3569" t="s">
        <v>317</v>
      </c>
      <c r="F3569" t="s">
        <v>375</v>
      </c>
      <c r="G3569" t="s">
        <v>76</v>
      </c>
      <c r="H3569" t="s">
        <v>76</v>
      </c>
      <c r="I3569" t="s">
        <v>76</v>
      </c>
      <c r="J3569" t="s">
        <v>76</v>
      </c>
      <c r="K3569" t="s">
        <v>76</v>
      </c>
      <c r="L3569" t="s">
        <v>317</v>
      </c>
      <c r="M3569" t="s">
        <v>76</v>
      </c>
      <c r="N3569" t="s">
        <v>513</v>
      </c>
    </row>
    <row r="3570" spans="1:14" x14ac:dyDescent="0.35">
      <c r="A3570" t="s">
        <v>3</v>
      </c>
      <c r="B3570" t="s">
        <v>572</v>
      </c>
      <c r="C3570">
        <v>14</v>
      </c>
      <c r="D3570" t="s">
        <v>347</v>
      </c>
      <c r="E3570" t="s">
        <v>76</v>
      </c>
      <c r="F3570" t="s">
        <v>710</v>
      </c>
      <c r="G3570" t="s">
        <v>87</v>
      </c>
      <c r="H3570" t="s">
        <v>76</v>
      </c>
      <c r="I3570" t="s">
        <v>76</v>
      </c>
      <c r="J3570" t="s">
        <v>76</v>
      </c>
      <c r="K3570" t="s">
        <v>76</v>
      </c>
      <c r="L3570" t="s">
        <v>313</v>
      </c>
      <c r="M3570" t="s">
        <v>180</v>
      </c>
      <c r="N3570" t="s">
        <v>494</v>
      </c>
    </row>
    <row r="3571" spans="1:14" x14ac:dyDescent="0.35">
      <c r="A3571" t="s">
        <v>3</v>
      </c>
      <c r="B3571" t="s">
        <v>573</v>
      </c>
      <c r="C3571">
        <v>1</v>
      </c>
      <c r="D3571" t="s">
        <v>76</v>
      </c>
      <c r="E3571" t="s">
        <v>76</v>
      </c>
      <c r="F3571" t="s">
        <v>76</v>
      </c>
      <c r="G3571" t="s">
        <v>76</v>
      </c>
      <c r="H3571" t="s">
        <v>76</v>
      </c>
      <c r="I3571" t="s">
        <v>76</v>
      </c>
      <c r="J3571" t="s">
        <v>76</v>
      </c>
      <c r="K3571" t="s">
        <v>76</v>
      </c>
      <c r="L3571" t="s">
        <v>76</v>
      </c>
      <c r="M3571" t="s">
        <v>76</v>
      </c>
      <c r="N3571" t="s">
        <v>395</v>
      </c>
    </row>
    <row r="3572" spans="1:14" x14ac:dyDescent="0.35">
      <c r="A3572" t="s">
        <v>4</v>
      </c>
      <c r="B3572" t="s">
        <v>566</v>
      </c>
      <c r="C3572">
        <v>2</v>
      </c>
      <c r="D3572" t="s">
        <v>76</v>
      </c>
      <c r="E3572" t="s">
        <v>76</v>
      </c>
      <c r="F3572" t="s">
        <v>76</v>
      </c>
      <c r="G3572" t="s">
        <v>76</v>
      </c>
      <c r="H3572" t="s">
        <v>76</v>
      </c>
      <c r="I3572" t="s">
        <v>76</v>
      </c>
      <c r="J3572" t="s">
        <v>76</v>
      </c>
      <c r="K3572" t="s">
        <v>76</v>
      </c>
      <c r="L3572" t="s">
        <v>76</v>
      </c>
      <c r="M3572" t="s">
        <v>395</v>
      </c>
      <c r="N3572" t="s">
        <v>76</v>
      </c>
    </row>
    <row r="3573" spans="1:14" x14ac:dyDescent="0.35">
      <c r="A3573" t="s">
        <v>4</v>
      </c>
      <c r="B3573" t="s">
        <v>569</v>
      </c>
      <c r="C3573">
        <v>24</v>
      </c>
      <c r="D3573" t="s">
        <v>125</v>
      </c>
      <c r="E3573" t="s">
        <v>194</v>
      </c>
      <c r="F3573" t="s">
        <v>381</v>
      </c>
      <c r="G3573" t="s">
        <v>68</v>
      </c>
      <c r="H3573" t="s">
        <v>76</v>
      </c>
      <c r="I3573" t="s">
        <v>76</v>
      </c>
      <c r="J3573" t="s">
        <v>76</v>
      </c>
      <c r="K3573" t="s">
        <v>76</v>
      </c>
      <c r="L3573" t="s">
        <v>428</v>
      </c>
      <c r="M3573" t="s">
        <v>76</v>
      </c>
      <c r="N3573" t="s">
        <v>179</v>
      </c>
    </row>
    <row r="3574" spans="1:14" x14ac:dyDescent="0.35">
      <c r="A3574" t="s">
        <v>4</v>
      </c>
      <c r="B3574" t="s">
        <v>570</v>
      </c>
      <c r="C3574">
        <v>1</v>
      </c>
      <c r="D3574" t="s">
        <v>76</v>
      </c>
      <c r="E3574" t="s">
        <v>76</v>
      </c>
      <c r="F3574" t="s">
        <v>76</v>
      </c>
      <c r="G3574" t="s">
        <v>76</v>
      </c>
      <c r="H3574" t="s">
        <v>76</v>
      </c>
      <c r="I3574" t="s">
        <v>76</v>
      </c>
      <c r="J3574" t="s">
        <v>76</v>
      </c>
      <c r="K3574" t="s">
        <v>76</v>
      </c>
      <c r="L3574" t="s">
        <v>76</v>
      </c>
      <c r="M3574" t="s">
        <v>76</v>
      </c>
      <c r="N3574" t="s">
        <v>395</v>
      </c>
    </row>
    <row r="3575" spans="1:14" x14ac:dyDescent="0.35">
      <c r="A3575" t="s">
        <v>4</v>
      </c>
      <c r="B3575" t="s">
        <v>571</v>
      </c>
      <c r="C3575">
        <v>8</v>
      </c>
      <c r="D3575" t="s">
        <v>53</v>
      </c>
      <c r="E3575" t="s">
        <v>76</v>
      </c>
      <c r="F3575" t="s">
        <v>442</v>
      </c>
      <c r="G3575" t="s">
        <v>76</v>
      </c>
      <c r="H3575" t="s">
        <v>76</v>
      </c>
      <c r="I3575" t="s">
        <v>76</v>
      </c>
      <c r="J3575" t="s">
        <v>76</v>
      </c>
      <c r="K3575" t="s">
        <v>76</v>
      </c>
      <c r="L3575" t="s">
        <v>669</v>
      </c>
      <c r="M3575" t="s">
        <v>152</v>
      </c>
      <c r="N3575" t="s">
        <v>53</v>
      </c>
    </row>
    <row r="3576" spans="1:14" x14ac:dyDescent="0.35">
      <c r="A3576" t="s">
        <v>4</v>
      </c>
      <c r="B3576" t="s">
        <v>572</v>
      </c>
      <c r="C3576">
        <v>36</v>
      </c>
      <c r="D3576" t="s">
        <v>175</v>
      </c>
      <c r="E3576" t="s">
        <v>71</v>
      </c>
      <c r="F3576" t="s">
        <v>802</v>
      </c>
      <c r="G3576" t="s">
        <v>76</v>
      </c>
      <c r="H3576" t="s">
        <v>76</v>
      </c>
      <c r="I3576" t="s">
        <v>76</v>
      </c>
      <c r="J3576" t="s">
        <v>76</v>
      </c>
      <c r="K3576" t="s">
        <v>76</v>
      </c>
      <c r="L3576" t="s">
        <v>435</v>
      </c>
      <c r="M3576" t="s">
        <v>198</v>
      </c>
      <c r="N3576" t="s">
        <v>11</v>
      </c>
    </row>
    <row r="3577" spans="1:14" x14ac:dyDescent="0.35">
      <c r="A3577" t="s">
        <v>4</v>
      </c>
      <c r="B3577" t="s">
        <v>573</v>
      </c>
      <c r="C3577">
        <v>18</v>
      </c>
      <c r="D3577" t="s">
        <v>305</v>
      </c>
      <c r="E3577" t="s">
        <v>58</v>
      </c>
      <c r="F3577" t="s">
        <v>656</v>
      </c>
      <c r="G3577" t="s">
        <v>76</v>
      </c>
      <c r="H3577" t="s">
        <v>76</v>
      </c>
      <c r="I3577" t="s">
        <v>76</v>
      </c>
      <c r="J3577" t="s">
        <v>76</v>
      </c>
      <c r="K3577" t="s">
        <v>76</v>
      </c>
      <c r="L3577" t="s">
        <v>61</v>
      </c>
      <c r="M3577" t="s">
        <v>124</v>
      </c>
      <c r="N3577" t="s">
        <v>247</v>
      </c>
    </row>
    <row r="3578" spans="1:14" x14ac:dyDescent="0.35">
      <c r="A3578" t="s">
        <v>5</v>
      </c>
      <c r="B3578" t="s">
        <v>569</v>
      </c>
      <c r="C3578">
        <v>27</v>
      </c>
      <c r="D3578" t="s">
        <v>413</v>
      </c>
      <c r="E3578" t="s">
        <v>302</v>
      </c>
      <c r="F3578" t="s">
        <v>700</v>
      </c>
      <c r="G3578" t="s">
        <v>216</v>
      </c>
      <c r="H3578" t="s">
        <v>76</v>
      </c>
      <c r="I3578" t="s">
        <v>76</v>
      </c>
      <c r="J3578" t="s">
        <v>76</v>
      </c>
      <c r="K3578" t="s">
        <v>133</v>
      </c>
      <c r="L3578" t="s">
        <v>102</v>
      </c>
      <c r="M3578" t="s">
        <v>76</v>
      </c>
      <c r="N3578" t="s">
        <v>102</v>
      </c>
    </row>
    <row r="3579" spans="1:14" x14ac:dyDescent="0.35">
      <c r="A3579" t="s">
        <v>5</v>
      </c>
      <c r="B3579" t="s">
        <v>570</v>
      </c>
      <c r="C3579">
        <v>6</v>
      </c>
      <c r="D3579" t="s">
        <v>76</v>
      </c>
      <c r="E3579" t="s">
        <v>76</v>
      </c>
      <c r="F3579" t="s">
        <v>318</v>
      </c>
      <c r="G3579" t="s">
        <v>76</v>
      </c>
      <c r="H3579" t="s">
        <v>76</v>
      </c>
      <c r="I3579" t="s">
        <v>76</v>
      </c>
      <c r="J3579" t="s">
        <v>76</v>
      </c>
      <c r="K3579" t="s">
        <v>76</v>
      </c>
      <c r="L3579" t="s">
        <v>96</v>
      </c>
      <c r="M3579" t="s">
        <v>76</v>
      </c>
      <c r="N3579" t="s">
        <v>1314</v>
      </c>
    </row>
    <row r="3580" spans="1:14" x14ac:dyDescent="0.35">
      <c r="A3580" t="s">
        <v>5</v>
      </c>
      <c r="B3580" t="s">
        <v>571</v>
      </c>
      <c r="C3580">
        <v>3</v>
      </c>
      <c r="D3580" t="s">
        <v>76</v>
      </c>
      <c r="E3580" t="s">
        <v>76</v>
      </c>
      <c r="F3580" t="s">
        <v>76</v>
      </c>
      <c r="G3580" t="s">
        <v>76</v>
      </c>
      <c r="H3580" t="s">
        <v>76</v>
      </c>
      <c r="I3580" t="s">
        <v>76</v>
      </c>
      <c r="J3580" t="s">
        <v>76</v>
      </c>
      <c r="K3580" t="s">
        <v>76</v>
      </c>
      <c r="L3580" t="s">
        <v>1112</v>
      </c>
      <c r="M3580" t="s">
        <v>76</v>
      </c>
      <c r="N3580" t="s">
        <v>286</v>
      </c>
    </row>
    <row r="3581" spans="1:14" x14ac:dyDescent="0.35">
      <c r="A3581" t="s">
        <v>5</v>
      </c>
      <c r="B3581" t="s">
        <v>572</v>
      </c>
      <c r="C3581">
        <v>33</v>
      </c>
      <c r="D3581" t="s">
        <v>338</v>
      </c>
      <c r="E3581" t="s">
        <v>79</v>
      </c>
      <c r="F3581" t="s">
        <v>304</v>
      </c>
      <c r="G3581" t="s">
        <v>79</v>
      </c>
      <c r="H3581" t="s">
        <v>76</v>
      </c>
      <c r="I3581" t="s">
        <v>76</v>
      </c>
      <c r="J3581" t="s">
        <v>76</v>
      </c>
      <c r="K3581" t="s">
        <v>76</v>
      </c>
      <c r="L3581" t="s">
        <v>231</v>
      </c>
      <c r="M3581" t="s">
        <v>181</v>
      </c>
      <c r="N3581" t="s">
        <v>596</v>
      </c>
    </row>
    <row r="3582" spans="1:14" x14ac:dyDescent="0.35">
      <c r="A3582" t="s">
        <v>5</v>
      </c>
      <c r="B3582" t="s">
        <v>573</v>
      </c>
      <c r="C3582">
        <v>8</v>
      </c>
      <c r="D3582" t="s">
        <v>549</v>
      </c>
      <c r="E3582" t="s">
        <v>76</v>
      </c>
      <c r="F3582" t="s">
        <v>659</v>
      </c>
      <c r="G3582" t="s">
        <v>76</v>
      </c>
      <c r="H3582" t="s">
        <v>76</v>
      </c>
      <c r="I3582" t="s">
        <v>76</v>
      </c>
      <c r="J3582" t="s">
        <v>76</v>
      </c>
      <c r="K3582" t="s">
        <v>76</v>
      </c>
      <c r="L3582" t="s">
        <v>406</v>
      </c>
      <c r="M3582" t="s">
        <v>76</v>
      </c>
      <c r="N3582" t="s">
        <v>76</v>
      </c>
    </row>
    <row r="3583" spans="1:14" x14ac:dyDescent="0.35">
      <c r="A3583" t="s">
        <v>6</v>
      </c>
      <c r="B3583" t="s">
        <v>566</v>
      </c>
      <c r="C3583">
        <v>3</v>
      </c>
      <c r="D3583" t="s">
        <v>590</v>
      </c>
      <c r="E3583" t="s">
        <v>76</v>
      </c>
      <c r="F3583" t="s">
        <v>76</v>
      </c>
      <c r="G3583" t="s">
        <v>76</v>
      </c>
      <c r="H3583" t="s">
        <v>76</v>
      </c>
      <c r="I3583" t="s">
        <v>76</v>
      </c>
      <c r="J3583" t="s">
        <v>76</v>
      </c>
      <c r="K3583" t="s">
        <v>76</v>
      </c>
      <c r="L3583" t="s">
        <v>590</v>
      </c>
      <c r="M3583" t="s">
        <v>823</v>
      </c>
      <c r="N3583" t="s">
        <v>76</v>
      </c>
    </row>
    <row r="3584" spans="1:14" x14ac:dyDescent="0.35">
      <c r="A3584" t="s">
        <v>6</v>
      </c>
      <c r="B3584" t="s">
        <v>569</v>
      </c>
      <c r="C3584">
        <v>13</v>
      </c>
      <c r="D3584" t="s">
        <v>732</v>
      </c>
      <c r="E3584" t="s">
        <v>264</v>
      </c>
      <c r="F3584" t="s">
        <v>440</v>
      </c>
      <c r="G3584" t="s">
        <v>76</v>
      </c>
      <c r="H3584" t="s">
        <v>76</v>
      </c>
      <c r="I3584" t="s">
        <v>76</v>
      </c>
      <c r="J3584" t="s">
        <v>76</v>
      </c>
      <c r="K3584" t="s">
        <v>76</v>
      </c>
      <c r="L3584" t="s">
        <v>166</v>
      </c>
      <c r="M3584" t="s">
        <v>76</v>
      </c>
      <c r="N3584" t="s">
        <v>100</v>
      </c>
    </row>
    <row r="3585" spans="1:14" x14ac:dyDescent="0.35">
      <c r="A3585" t="s">
        <v>6</v>
      </c>
      <c r="B3585" t="s">
        <v>570</v>
      </c>
      <c r="C3585">
        <v>1</v>
      </c>
      <c r="D3585" t="s">
        <v>76</v>
      </c>
      <c r="E3585" t="s">
        <v>76</v>
      </c>
      <c r="F3585" t="s">
        <v>76</v>
      </c>
      <c r="G3585" t="s">
        <v>76</v>
      </c>
      <c r="H3585" t="s">
        <v>76</v>
      </c>
      <c r="I3585" t="s">
        <v>76</v>
      </c>
      <c r="J3585" t="s">
        <v>76</v>
      </c>
      <c r="K3585" t="s">
        <v>76</v>
      </c>
      <c r="L3585" t="s">
        <v>76</v>
      </c>
      <c r="M3585" t="s">
        <v>76</v>
      </c>
      <c r="N3585" t="s">
        <v>395</v>
      </c>
    </row>
    <row r="3586" spans="1:14" x14ac:dyDescent="0.35">
      <c r="A3586" t="s">
        <v>6</v>
      </c>
      <c r="B3586" t="s">
        <v>571</v>
      </c>
      <c r="C3586">
        <v>5</v>
      </c>
      <c r="D3586" t="s">
        <v>76</v>
      </c>
      <c r="E3586" t="s">
        <v>76</v>
      </c>
      <c r="F3586" t="s">
        <v>111</v>
      </c>
      <c r="G3586" t="s">
        <v>76</v>
      </c>
      <c r="H3586" t="s">
        <v>76</v>
      </c>
      <c r="I3586" t="s">
        <v>76</v>
      </c>
      <c r="J3586" t="s">
        <v>76</v>
      </c>
      <c r="K3586" t="s">
        <v>76</v>
      </c>
      <c r="L3586" t="s">
        <v>76</v>
      </c>
      <c r="M3586" t="s">
        <v>76</v>
      </c>
      <c r="N3586" t="s">
        <v>776</v>
      </c>
    </row>
    <row r="3587" spans="1:14" x14ac:dyDescent="0.35">
      <c r="A3587" t="s">
        <v>6</v>
      </c>
      <c r="B3587" t="s">
        <v>572</v>
      </c>
      <c r="C3587">
        <v>31</v>
      </c>
      <c r="D3587" t="s">
        <v>100</v>
      </c>
      <c r="E3587" t="s">
        <v>175</v>
      </c>
      <c r="F3587" t="s">
        <v>307</v>
      </c>
      <c r="G3587" t="s">
        <v>76</v>
      </c>
      <c r="H3587" t="s">
        <v>76</v>
      </c>
      <c r="I3587" t="s">
        <v>76</v>
      </c>
      <c r="J3587" t="s">
        <v>76</v>
      </c>
      <c r="K3587" t="s">
        <v>76</v>
      </c>
      <c r="L3587" t="s">
        <v>191</v>
      </c>
      <c r="M3587" t="s">
        <v>360</v>
      </c>
      <c r="N3587" t="s">
        <v>474</v>
      </c>
    </row>
    <row r="3588" spans="1:14" x14ac:dyDescent="0.35">
      <c r="A3588" t="s">
        <v>6</v>
      </c>
      <c r="B3588" t="s">
        <v>573</v>
      </c>
      <c r="C3588">
        <v>11</v>
      </c>
      <c r="D3588" t="s">
        <v>76</v>
      </c>
      <c r="E3588" t="s">
        <v>76</v>
      </c>
      <c r="F3588" t="s">
        <v>561</v>
      </c>
      <c r="G3588" t="s">
        <v>76</v>
      </c>
      <c r="H3588" t="s">
        <v>76</v>
      </c>
      <c r="I3588" t="s">
        <v>76</v>
      </c>
      <c r="J3588" t="s">
        <v>76</v>
      </c>
      <c r="K3588" t="s">
        <v>76</v>
      </c>
      <c r="L3588" t="s">
        <v>76</v>
      </c>
      <c r="M3588" t="s">
        <v>755</v>
      </c>
      <c r="N3588" t="s">
        <v>143</v>
      </c>
    </row>
    <row r="3589" spans="1:14" x14ac:dyDescent="0.35">
      <c r="A3589" t="s">
        <v>7</v>
      </c>
      <c r="B3589" t="s">
        <v>566</v>
      </c>
      <c r="C3589">
        <v>4</v>
      </c>
      <c r="D3589" t="s">
        <v>76</v>
      </c>
      <c r="E3589" t="s">
        <v>76</v>
      </c>
      <c r="F3589" t="s">
        <v>641</v>
      </c>
      <c r="G3589" t="s">
        <v>76</v>
      </c>
      <c r="H3589" t="s">
        <v>76</v>
      </c>
      <c r="I3589" t="s">
        <v>76</v>
      </c>
      <c r="J3589" t="s">
        <v>76</v>
      </c>
      <c r="K3589" t="s">
        <v>284</v>
      </c>
      <c r="L3589" t="s">
        <v>76</v>
      </c>
      <c r="M3589" t="s">
        <v>76</v>
      </c>
      <c r="N3589" t="s">
        <v>76</v>
      </c>
    </row>
    <row r="3590" spans="1:14" x14ac:dyDescent="0.35">
      <c r="A3590" t="s">
        <v>7</v>
      </c>
      <c r="B3590" t="s">
        <v>569</v>
      </c>
      <c r="C3590">
        <v>28</v>
      </c>
      <c r="D3590" t="s">
        <v>82</v>
      </c>
      <c r="E3590" t="s">
        <v>86</v>
      </c>
      <c r="F3590" t="s">
        <v>508</v>
      </c>
      <c r="G3590" t="s">
        <v>76</v>
      </c>
      <c r="H3590" t="s">
        <v>76</v>
      </c>
      <c r="I3590" t="s">
        <v>76</v>
      </c>
      <c r="J3590" t="s">
        <v>76</v>
      </c>
      <c r="K3590" t="s">
        <v>76</v>
      </c>
      <c r="L3590" t="s">
        <v>61</v>
      </c>
      <c r="M3590" t="s">
        <v>76</v>
      </c>
      <c r="N3590" t="s">
        <v>342</v>
      </c>
    </row>
    <row r="3591" spans="1:14" x14ac:dyDescent="0.35">
      <c r="A3591" t="s">
        <v>7</v>
      </c>
      <c r="B3591" t="s">
        <v>570</v>
      </c>
      <c r="C3591">
        <v>5</v>
      </c>
      <c r="D3591" t="s">
        <v>615</v>
      </c>
      <c r="E3591" t="s">
        <v>185</v>
      </c>
      <c r="F3591" t="s">
        <v>339</v>
      </c>
      <c r="G3591" t="s">
        <v>76</v>
      </c>
      <c r="H3591" t="s">
        <v>76</v>
      </c>
      <c r="I3591" t="s">
        <v>76</v>
      </c>
      <c r="J3591" t="s">
        <v>76</v>
      </c>
      <c r="K3591" t="s">
        <v>105</v>
      </c>
      <c r="L3591" t="s">
        <v>76</v>
      </c>
      <c r="M3591" t="s">
        <v>76</v>
      </c>
      <c r="N3591" t="s">
        <v>76</v>
      </c>
    </row>
    <row r="3592" spans="1:14" x14ac:dyDescent="0.35">
      <c r="A3592" t="s">
        <v>7</v>
      </c>
      <c r="B3592" t="s">
        <v>571</v>
      </c>
      <c r="C3592">
        <v>1</v>
      </c>
      <c r="D3592" t="s">
        <v>76</v>
      </c>
      <c r="E3592" t="s">
        <v>76</v>
      </c>
      <c r="F3592" t="s">
        <v>395</v>
      </c>
      <c r="G3592" t="s">
        <v>76</v>
      </c>
      <c r="H3592" t="s">
        <v>76</v>
      </c>
      <c r="I3592" t="s">
        <v>76</v>
      </c>
      <c r="J3592" t="s">
        <v>76</v>
      </c>
      <c r="K3592" t="s">
        <v>76</v>
      </c>
      <c r="L3592" t="s">
        <v>76</v>
      </c>
      <c r="M3592" t="s">
        <v>76</v>
      </c>
      <c r="N3592" t="s">
        <v>76</v>
      </c>
    </row>
    <row r="3593" spans="1:14" x14ac:dyDescent="0.35">
      <c r="A3593" t="s">
        <v>7</v>
      </c>
      <c r="B3593" t="s">
        <v>572</v>
      </c>
      <c r="C3593">
        <v>62</v>
      </c>
      <c r="D3593" t="s">
        <v>339</v>
      </c>
      <c r="E3593" t="s">
        <v>237</v>
      </c>
      <c r="F3593" t="s">
        <v>561</v>
      </c>
      <c r="G3593" t="s">
        <v>93</v>
      </c>
      <c r="H3593" t="s">
        <v>76</v>
      </c>
      <c r="I3593" t="s">
        <v>76</v>
      </c>
      <c r="J3593" t="s">
        <v>76</v>
      </c>
      <c r="K3593" t="s">
        <v>76</v>
      </c>
      <c r="L3593" t="s">
        <v>320</v>
      </c>
      <c r="M3593" t="s">
        <v>57</v>
      </c>
      <c r="N3593" t="s">
        <v>112</v>
      </c>
    </row>
    <row r="3594" spans="1:14" x14ac:dyDescent="0.35">
      <c r="A3594" t="s">
        <v>7</v>
      </c>
      <c r="B3594" t="s">
        <v>573</v>
      </c>
      <c r="C3594">
        <v>1</v>
      </c>
      <c r="D3594" t="s">
        <v>76</v>
      </c>
      <c r="E3594" t="s">
        <v>395</v>
      </c>
      <c r="F3594" t="s">
        <v>76</v>
      </c>
      <c r="G3594" t="s">
        <v>76</v>
      </c>
      <c r="H3594" t="s">
        <v>76</v>
      </c>
      <c r="I3594" t="s">
        <v>76</v>
      </c>
      <c r="J3594" t="s">
        <v>76</v>
      </c>
      <c r="K3594" t="s">
        <v>76</v>
      </c>
      <c r="L3594" t="s">
        <v>76</v>
      </c>
      <c r="M3594" t="s">
        <v>76</v>
      </c>
      <c r="N3594" t="s">
        <v>76</v>
      </c>
    </row>
    <row r="3595" spans="1:14" x14ac:dyDescent="0.35">
      <c r="A3595" t="s">
        <v>241</v>
      </c>
      <c r="B3595" t="s">
        <v>566</v>
      </c>
      <c r="C3595">
        <v>12</v>
      </c>
      <c r="D3595" t="s">
        <v>116</v>
      </c>
      <c r="E3595" t="s">
        <v>76</v>
      </c>
      <c r="F3595" t="s">
        <v>345</v>
      </c>
      <c r="G3595" t="s">
        <v>76</v>
      </c>
      <c r="H3595" t="s">
        <v>103</v>
      </c>
      <c r="I3595" t="s">
        <v>76</v>
      </c>
      <c r="J3595" t="s">
        <v>76</v>
      </c>
      <c r="K3595" t="s">
        <v>53</v>
      </c>
      <c r="L3595" t="s">
        <v>359</v>
      </c>
      <c r="M3595" t="s">
        <v>197</v>
      </c>
      <c r="N3595" t="s">
        <v>76</v>
      </c>
    </row>
    <row r="3596" spans="1:14" x14ac:dyDescent="0.35">
      <c r="A3596" t="s">
        <v>241</v>
      </c>
      <c r="B3596" t="s">
        <v>569</v>
      </c>
      <c r="C3596">
        <v>111</v>
      </c>
      <c r="D3596" t="s">
        <v>253</v>
      </c>
      <c r="E3596" t="s">
        <v>157</v>
      </c>
      <c r="F3596" t="s">
        <v>680</v>
      </c>
      <c r="G3596" t="s">
        <v>105</v>
      </c>
      <c r="H3596" t="s">
        <v>76</v>
      </c>
      <c r="I3596" t="s">
        <v>76</v>
      </c>
      <c r="J3596" t="s">
        <v>76</v>
      </c>
      <c r="K3596" t="s">
        <v>68</v>
      </c>
      <c r="L3596" t="s">
        <v>317</v>
      </c>
      <c r="M3596" t="s">
        <v>76</v>
      </c>
      <c r="N3596" t="s">
        <v>208</v>
      </c>
    </row>
    <row r="3597" spans="1:14" x14ac:dyDescent="0.35">
      <c r="A3597" t="s">
        <v>241</v>
      </c>
      <c r="B3597" t="s">
        <v>570</v>
      </c>
      <c r="C3597">
        <v>13</v>
      </c>
      <c r="D3597" t="s">
        <v>123</v>
      </c>
      <c r="E3597" t="s">
        <v>179</v>
      </c>
      <c r="F3597" t="s">
        <v>230</v>
      </c>
      <c r="G3597" t="s">
        <v>76</v>
      </c>
      <c r="H3597" t="s">
        <v>76</v>
      </c>
      <c r="I3597" t="s">
        <v>76</v>
      </c>
      <c r="J3597" t="s">
        <v>76</v>
      </c>
      <c r="K3597" t="s">
        <v>79</v>
      </c>
      <c r="L3597" t="s">
        <v>93</v>
      </c>
      <c r="M3597" t="s">
        <v>76</v>
      </c>
      <c r="N3597" t="s">
        <v>401</v>
      </c>
    </row>
    <row r="3598" spans="1:14" x14ac:dyDescent="0.35">
      <c r="A3598" t="s">
        <v>241</v>
      </c>
      <c r="B3598" t="s">
        <v>571</v>
      </c>
      <c r="C3598">
        <v>23</v>
      </c>
      <c r="D3598" t="s">
        <v>176</v>
      </c>
      <c r="E3598" t="s">
        <v>122</v>
      </c>
      <c r="F3598" t="s">
        <v>144</v>
      </c>
      <c r="G3598" t="s">
        <v>76</v>
      </c>
      <c r="H3598" t="s">
        <v>76</v>
      </c>
      <c r="I3598" t="s">
        <v>76</v>
      </c>
      <c r="J3598" t="s">
        <v>76</v>
      </c>
      <c r="K3598" t="s">
        <v>76</v>
      </c>
      <c r="L3598" t="s">
        <v>215</v>
      </c>
      <c r="M3598" t="s">
        <v>342</v>
      </c>
      <c r="N3598" t="s">
        <v>453</v>
      </c>
    </row>
    <row r="3599" spans="1:14" x14ac:dyDescent="0.35">
      <c r="A3599" t="s">
        <v>241</v>
      </c>
      <c r="B3599" t="s">
        <v>572</v>
      </c>
      <c r="C3599">
        <v>176</v>
      </c>
      <c r="D3599" t="s">
        <v>435</v>
      </c>
      <c r="E3599" t="s">
        <v>103</v>
      </c>
      <c r="F3599" t="s">
        <v>546</v>
      </c>
      <c r="G3599" t="s">
        <v>78</v>
      </c>
      <c r="H3599" t="s">
        <v>76</v>
      </c>
      <c r="I3599" t="s">
        <v>76</v>
      </c>
      <c r="J3599" t="s">
        <v>76</v>
      </c>
      <c r="K3599" t="s">
        <v>76</v>
      </c>
      <c r="L3599" t="s">
        <v>276</v>
      </c>
      <c r="M3599" t="s">
        <v>386</v>
      </c>
      <c r="N3599" t="s">
        <v>171</v>
      </c>
    </row>
    <row r="3600" spans="1:14" x14ac:dyDescent="0.35">
      <c r="A3600" t="s">
        <v>241</v>
      </c>
      <c r="B3600" t="s">
        <v>573</v>
      </c>
      <c r="C3600">
        <v>39</v>
      </c>
      <c r="D3600" t="s">
        <v>314</v>
      </c>
      <c r="E3600" t="s">
        <v>114</v>
      </c>
      <c r="F3600" t="s">
        <v>522</v>
      </c>
      <c r="G3600" t="s">
        <v>76</v>
      </c>
      <c r="H3600" t="s">
        <v>76</v>
      </c>
      <c r="I3600" t="s">
        <v>76</v>
      </c>
      <c r="J3600" t="s">
        <v>76</v>
      </c>
      <c r="K3600" t="s">
        <v>76</v>
      </c>
      <c r="L3600" t="s">
        <v>309</v>
      </c>
      <c r="M3600" t="s">
        <v>493</v>
      </c>
      <c r="N3600" t="s">
        <v>139</v>
      </c>
    </row>
    <row r="3602" spans="1:13" x14ac:dyDescent="0.35">
      <c r="A3602" t="s">
        <v>1354</v>
      </c>
    </row>
    <row r="3603" spans="1:13" x14ac:dyDescent="0.35">
      <c r="A3603" t="s">
        <v>14</v>
      </c>
      <c r="B3603" t="s">
        <v>2</v>
      </c>
      <c r="C3603" t="s">
        <v>1340</v>
      </c>
      <c r="D3603" t="s">
        <v>1341</v>
      </c>
      <c r="E3603" t="s">
        <v>1342</v>
      </c>
      <c r="F3603" t="s">
        <v>1343</v>
      </c>
      <c r="G3603" t="s">
        <v>1344</v>
      </c>
      <c r="H3603" t="s">
        <v>1345</v>
      </c>
      <c r="I3603" t="s">
        <v>1346</v>
      </c>
      <c r="J3603" t="s">
        <v>1347</v>
      </c>
      <c r="K3603" t="s">
        <v>1348</v>
      </c>
      <c r="L3603" t="s">
        <v>1237</v>
      </c>
      <c r="M3603" t="s">
        <v>50</v>
      </c>
    </row>
    <row r="3604" spans="1:13" x14ac:dyDescent="0.35">
      <c r="A3604" t="s">
        <v>3</v>
      </c>
      <c r="B3604">
        <v>43</v>
      </c>
      <c r="C3604" t="s">
        <v>61</v>
      </c>
      <c r="D3604" t="s">
        <v>119</v>
      </c>
      <c r="E3604" t="s">
        <v>489</v>
      </c>
      <c r="F3604" t="s">
        <v>93</v>
      </c>
      <c r="G3604" t="s">
        <v>81</v>
      </c>
      <c r="H3604" t="s">
        <v>76</v>
      </c>
      <c r="I3604" t="s">
        <v>76</v>
      </c>
      <c r="J3604" t="s">
        <v>76</v>
      </c>
      <c r="K3604" t="s">
        <v>376</v>
      </c>
      <c r="L3604" t="s">
        <v>80</v>
      </c>
      <c r="M3604" t="s">
        <v>374</v>
      </c>
    </row>
    <row r="3605" spans="1:13" x14ac:dyDescent="0.35">
      <c r="A3605" t="s">
        <v>4</v>
      </c>
      <c r="B3605">
        <v>89</v>
      </c>
      <c r="C3605" t="s">
        <v>342</v>
      </c>
      <c r="D3605" t="s">
        <v>70</v>
      </c>
      <c r="E3605" t="s">
        <v>311</v>
      </c>
      <c r="F3605" t="s">
        <v>107</v>
      </c>
      <c r="G3605" t="s">
        <v>76</v>
      </c>
      <c r="H3605" t="s">
        <v>76</v>
      </c>
      <c r="I3605" t="s">
        <v>76</v>
      </c>
      <c r="J3605" t="s">
        <v>76</v>
      </c>
      <c r="K3605" t="s">
        <v>203</v>
      </c>
      <c r="L3605" t="s">
        <v>209</v>
      </c>
      <c r="M3605" t="s">
        <v>135</v>
      </c>
    </row>
    <row r="3606" spans="1:13" x14ac:dyDescent="0.35">
      <c r="A3606" t="s">
        <v>5</v>
      </c>
      <c r="B3606">
        <v>77</v>
      </c>
      <c r="C3606" t="s">
        <v>230</v>
      </c>
      <c r="D3606" t="s">
        <v>53</v>
      </c>
      <c r="E3606" t="s">
        <v>59</v>
      </c>
      <c r="F3606" t="s">
        <v>93</v>
      </c>
      <c r="G3606" t="s">
        <v>76</v>
      </c>
      <c r="H3606" t="s">
        <v>76</v>
      </c>
      <c r="I3606" t="s">
        <v>76</v>
      </c>
      <c r="J3606" t="s">
        <v>78</v>
      </c>
      <c r="K3606" t="s">
        <v>11</v>
      </c>
      <c r="L3606" t="s">
        <v>93</v>
      </c>
      <c r="M3606" t="s">
        <v>336</v>
      </c>
    </row>
    <row r="3607" spans="1:13" x14ac:dyDescent="0.35">
      <c r="A3607" t="s">
        <v>6</v>
      </c>
      <c r="B3607">
        <v>64</v>
      </c>
      <c r="C3607" t="s">
        <v>185</v>
      </c>
      <c r="D3607" t="s">
        <v>133</v>
      </c>
      <c r="E3607" t="s">
        <v>426</v>
      </c>
      <c r="F3607" t="s">
        <v>76</v>
      </c>
      <c r="G3607" t="s">
        <v>76</v>
      </c>
      <c r="H3607" t="s">
        <v>76</v>
      </c>
      <c r="I3607" t="s">
        <v>76</v>
      </c>
      <c r="J3607" t="s">
        <v>76</v>
      </c>
      <c r="K3607" t="s">
        <v>199</v>
      </c>
      <c r="L3607" t="s">
        <v>245</v>
      </c>
      <c r="M3607" t="s">
        <v>66</v>
      </c>
    </row>
    <row r="3608" spans="1:13" x14ac:dyDescent="0.35">
      <c r="A3608" t="s">
        <v>7</v>
      </c>
      <c r="B3608">
        <v>101</v>
      </c>
      <c r="C3608" t="s">
        <v>158</v>
      </c>
      <c r="D3608" t="s">
        <v>204</v>
      </c>
      <c r="E3608" t="s">
        <v>514</v>
      </c>
      <c r="F3608" t="s">
        <v>105</v>
      </c>
      <c r="G3608" t="s">
        <v>76</v>
      </c>
      <c r="H3608" t="s">
        <v>76</v>
      </c>
      <c r="I3608" t="s">
        <v>76</v>
      </c>
      <c r="J3608" t="s">
        <v>105</v>
      </c>
      <c r="K3608" t="s">
        <v>293</v>
      </c>
      <c r="L3608" t="s">
        <v>74</v>
      </c>
      <c r="M3608" t="s">
        <v>114</v>
      </c>
    </row>
    <row r="3609" spans="1:13" x14ac:dyDescent="0.35">
      <c r="A3609" t="s">
        <v>241</v>
      </c>
      <c r="B3609">
        <v>374</v>
      </c>
      <c r="C3609" t="s">
        <v>207</v>
      </c>
      <c r="D3609" t="s">
        <v>102</v>
      </c>
      <c r="E3609" t="s">
        <v>414</v>
      </c>
      <c r="F3609" t="s">
        <v>150</v>
      </c>
      <c r="G3609" t="s">
        <v>107</v>
      </c>
      <c r="H3609" t="s">
        <v>76</v>
      </c>
      <c r="I3609" t="s">
        <v>76</v>
      </c>
      <c r="J3609" t="s">
        <v>77</v>
      </c>
      <c r="K3609" t="s">
        <v>156</v>
      </c>
      <c r="L3609" t="s">
        <v>290</v>
      </c>
      <c r="M3609" t="s">
        <v>378</v>
      </c>
    </row>
    <row r="3611" spans="1:13" x14ac:dyDescent="0.35">
      <c r="A3611" t="s">
        <v>1355</v>
      </c>
    </row>
    <row r="3612" spans="1:13" x14ac:dyDescent="0.35">
      <c r="A3612" t="s">
        <v>14</v>
      </c>
      <c r="B3612" t="s">
        <v>2</v>
      </c>
      <c r="C3612" t="s">
        <v>1189</v>
      </c>
      <c r="D3612" t="s">
        <v>1190</v>
      </c>
      <c r="E3612" t="s">
        <v>1191</v>
      </c>
      <c r="F3612" t="s">
        <v>1192</v>
      </c>
    </row>
    <row r="3613" spans="1:13" x14ac:dyDescent="0.35">
      <c r="A3613" t="s">
        <v>3</v>
      </c>
      <c r="B3613">
        <v>2029</v>
      </c>
      <c r="C3613">
        <v>54.88</v>
      </c>
      <c r="D3613">
        <v>56</v>
      </c>
      <c r="E3613">
        <v>18</v>
      </c>
      <c r="F3613">
        <v>95</v>
      </c>
    </row>
    <row r="3614" spans="1:13" x14ac:dyDescent="0.35">
      <c r="A3614" t="s">
        <v>4</v>
      </c>
      <c r="B3614">
        <v>3276</v>
      </c>
      <c r="C3614">
        <v>53.07</v>
      </c>
      <c r="D3614">
        <v>54</v>
      </c>
      <c r="E3614">
        <v>18</v>
      </c>
      <c r="F3614">
        <v>92</v>
      </c>
    </row>
    <row r="3615" spans="1:13" x14ac:dyDescent="0.35">
      <c r="A3615" t="s">
        <v>5</v>
      </c>
      <c r="B3615">
        <v>3466</v>
      </c>
      <c r="C3615">
        <v>55.69</v>
      </c>
      <c r="D3615">
        <v>58</v>
      </c>
      <c r="E3615">
        <v>18</v>
      </c>
      <c r="F3615">
        <v>95</v>
      </c>
    </row>
    <row r="3616" spans="1:13" x14ac:dyDescent="0.35">
      <c r="A3616" t="s">
        <v>6</v>
      </c>
      <c r="B3616">
        <v>1432</v>
      </c>
      <c r="C3616">
        <v>50.99</v>
      </c>
      <c r="D3616">
        <v>52</v>
      </c>
      <c r="E3616">
        <v>18</v>
      </c>
      <c r="F3616">
        <v>98</v>
      </c>
    </row>
    <row r="3617" spans="1:9" x14ac:dyDescent="0.35">
      <c r="A3617" t="s">
        <v>7</v>
      </c>
      <c r="B3617">
        <v>3246</v>
      </c>
      <c r="C3617">
        <v>51.65</v>
      </c>
      <c r="D3617">
        <v>52</v>
      </c>
      <c r="E3617">
        <v>18</v>
      </c>
      <c r="F3617">
        <v>96</v>
      </c>
    </row>
    <row r="3618" spans="1:9" x14ac:dyDescent="0.35">
      <c r="A3618" t="s">
        <v>241</v>
      </c>
      <c r="B3618">
        <v>13449</v>
      </c>
      <c r="C3618">
        <v>53.22</v>
      </c>
      <c r="D3618">
        <v>55</v>
      </c>
      <c r="E3618">
        <v>18</v>
      </c>
      <c r="F3618">
        <v>98</v>
      </c>
    </row>
    <row r="3620" spans="1:9" x14ac:dyDescent="0.35">
      <c r="A3620" t="s">
        <v>1356</v>
      </c>
    </row>
    <row r="3621" spans="1:9" x14ac:dyDescent="0.35">
      <c r="A3621" t="s">
        <v>14</v>
      </c>
      <c r="B3621" t="s">
        <v>487</v>
      </c>
      <c r="C3621" t="s">
        <v>2</v>
      </c>
      <c r="D3621" t="s">
        <v>1357</v>
      </c>
      <c r="E3621" t="s">
        <v>1358</v>
      </c>
      <c r="F3621" t="s">
        <v>1359</v>
      </c>
      <c r="G3621" t="s">
        <v>1360</v>
      </c>
      <c r="H3621" t="s">
        <v>1361</v>
      </c>
      <c r="I3621" t="s">
        <v>1362</v>
      </c>
    </row>
    <row r="3622" spans="1:9" x14ac:dyDescent="0.35">
      <c r="A3622" t="s">
        <v>3</v>
      </c>
      <c r="B3622" t="s">
        <v>488</v>
      </c>
      <c r="C3622">
        <v>1119</v>
      </c>
      <c r="D3622" t="s">
        <v>205</v>
      </c>
      <c r="E3622" t="s">
        <v>197</v>
      </c>
      <c r="F3622" t="s">
        <v>71</v>
      </c>
      <c r="G3622" t="s">
        <v>208</v>
      </c>
      <c r="H3622" t="s">
        <v>108</v>
      </c>
      <c r="I3622" t="s">
        <v>275</v>
      </c>
    </row>
    <row r="3623" spans="1:9" x14ac:dyDescent="0.35">
      <c r="A3623" t="s">
        <v>3</v>
      </c>
      <c r="B3623" t="s">
        <v>491</v>
      </c>
      <c r="C3623">
        <v>910</v>
      </c>
      <c r="D3623" t="s">
        <v>209</v>
      </c>
      <c r="E3623" t="s">
        <v>699</v>
      </c>
      <c r="F3623" t="s">
        <v>150</v>
      </c>
      <c r="G3623" t="s">
        <v>89</v>
      </c>
      <c r="H3623" t="s">
        <v>216</v>
      </c>
      <c r="I3623" t="s">
        <v>92</v>
      </c>
    </row>
    <row r="3624" spans="1:9" x14ac:dyDescent="0.35">
      <c r="A3624" t="s">
        <v>4</v>
      </c>
      <c r="B3624" t="s">
        <v>488</v>
      </c>
      <c r="C3624">
        <v>1945</v>
      </c>
      <c r="D3624" t="s">
        <v>293</v>
      </c>
      <c r="E3624" t="s">
        <v>700</v>
      </c>
      <c r="F3624" t="s">
        <v>68</v>
      </c>
      <c r="G3624" t="s">
        <v>113</v>
      </c>
      <c r="H3624" t="s">
        <v>175</v>
      </c>
      <c r="I3624" t="s">
        <v>245</v>
      </c>
    </row>
    <row r="3625" spans="1:9" x14ac:dyDescent="0.35">
      <c r="A3625" t="s">
        <v>4</v>
      </c>
      <c r="B3625" t="s">
        <v>491</v>
      </c>
      <c r="C3625">
        <v>1331</v>
      </c>
      <c r="D3625" t="s">
        <v>56</v>
      </c>
      <c r="E3625" t="s">
        <v>1363</v>
      </c>
      <c r="F3625" t="s">
        <v>77</v>
      </c>
      <c r="G3625" t="s">
        <v>386</v>
      </c>
      <c r="H3625" t="s">
        <v>221</v>
      </c>
      <c r="I3625" t="s">
        <v>237</v>
      </c>
    </row>
    <row r="3626" spans="1:9" x14ac:dyDescent="0.35">
      <c r="A3626" t="s">
        <v>5</v>
      </c>
      <c r="B3626" t="s">
        <v>488</v>
      </c>
      <c r="C3626">
        <v>2083</v>
      </c>
      <c r="D3626" t="s">
        <v>352</v>
      </c>
      <c r="E3626" t="s">
        <v>346</v>
      </c>
      <c r="F3626" t="s">
        <v>79</v>
      </c>
      <c r="G3626" t="s">
        <v>255</v>
      </c>
      <c r="H3626" t="s">
        <v>108</v>
      </c>
      <c r="I3626" t="s">
        <v>489</v>
      </c>
    </row>
    <row r="3627" spans="1:9" x14ac:dyDescent="0.35">
      <c r="A3627" t="s">
        <v>5</v>
      </c>
      <c r="B3627" t="s">
        <v>491</v>
      </c>
      <c r="C3627">
        <v>1383</v>
      </c>
      <c r="D3627" t="s">
        <v>213</v>
      </c>
      <c r="E3627" t="s">
        <v>613</v>
      </c>
      <c r="F3627" t="s">
        <v>78</v>
      </c>
      <c r="G3627" t="s">
        <v>132</v>
      </c>
      <c r="H3627" t="s">
        <v>104</v>
      </c>
      <c r="I3627" t="s">
        <v>226</v>
      </c>
    </row>
    <row r="3628" spans="1:9" x14ac:dyDescent="0.35">
      <c r="A3628" t="s">
        <v>6</v>
      </c>
      <c r="B3628" t="s">
        <v>488</v>
      </c>
      <c r="C3628">
        <v>805</v>
      </c>
      <c r="D3628" t="s">
        <v>238</v>
      </c>
      <c r="E3628" t="s">
        <v>585</v>
      </c>
      <c r="F3628" t="s">
        <v>106</v>
      </c>
      <c r="G3628" t="s">
        <v>239</v>
      </c>
      <c r="H3628" t="s">
        <v>194</v>
      </c>
      <c r="I3628" t="s">
        <v>582</v>
      </c>
    </row>
    <row r="3629" spans="1:9" x14ac:dyDescent="0.35">
      <c r="A3629" t="s">
        <v>6</v>
      </c>
      <c r="B3629" t="s">
        <v>491</v>
      </c>
      <c r="C3629">
        <v>627</v>
      </c>
      <c r="D3629" t="s">
        <v>89</v>
      </c>
      <c r="E3629" t="s">
        <v>992</v>
      </c>
      <c r="F3629" t="s">
        <v>105</v>
      </c>
      <c r="G3629" t="s">
        <v>165</v>
      </c>
      <c r="H3629" t="s">
        <v>177</v>
      </c>
      <c r="I3629" t="s">
        <v>53</v>
      </c>
    </row>
    <row r="3630" spans="1:9" x14ac:dyDescent="0.35">
      <c r="A3630" t="s">
        <v>7</v>
      </c>
      <c r="B3630" t="s">
        <v>488</v>
      </c>
      <c r="C3630">
        <v>1724</v>
      </c>
      <c r="D3630" t="s">
        <v>145</v>
      </c>
      <c r="E3630" t="s">
        <v>343</v>
      </c>
      <c r="F3630" t="s">
        <v>78</v>
      </c>
      <c r="G3630" t="s">
        <v>61</v>
      </c>
      <c r="H3630" t="s">
        <v>142</v>
      </c>
      <c r="I3630" t="s">
        <v>323</v>
      </c>
    </row>
    <row r="3631" spans="1:9" x14ac:dyDescent="0.35">
      <c r="A3631" t="s">
        <v>7</v>
      </c>
      <c r="B3631" t="s">
        <v>491</v>
      </c>
      <c r="C3631">
        <v>1522</v>
      </c>
      <c r="D3631" t="s">
        <v>355</v>
      </c>
      <c r="E3631" t="s">
        <v>874</v>
      </c>
      <c r="F3631" t="s">
        <v>73</v>
      </c>
      <c r="G3631" t="s">
        <v>282</v>
      </c>
      <c r="H3631" t="s">
        <v>179</v>
      </c>
      <c r="I3631" t="s">
        <v>109</v>
      </c>
    </row>
    <row r="3632" spans="1:9" x14ac:dyDescent="0.35">
      <c r="A3632" t="s">
        <v>241</v>
      </c>
      <c r="B3632" t="s">
        <v>488</v>
      </c>
      <c r="C3632">
        <v>7676</v>
      </c>
      <c r="D3632" t="s">
        <v>124</v>
      </c>
      <c r="E3632" t="s">
        <v>586</v>
      </c>
      <c r="F3632" t="s">
        <v>71</v>
      </c>
      <c r="G3632" t="s">
        <v>134</v>
      </c>
      <c r="H3632" t="s">
        <v>173</v>
      </c>
      <c r="I3632" t="s">
        <v>110</v>
      </c>
    </row>
    <row r="3633" spans="1:9" x14ac:dyDescent="0.35">
      <c r="A3633" t="s">
        <v>241</v>
      </c>
      <c r="B3633" t="s">
        <v>491</v>
      </c>
      <c r="C3633">
        <v>5773</v>
      </c>
      <c r="D3633" t="s">
        <v>309</v>
      </c>
      <c r="E3633" t="s">
        <v>802</v>
      </c>
      <c r="F3633" t="s">
        <v>68</v>
      </c>
      <c r="G3633" t="s">
        <v>342</v>
      </c>
      <c r="H3633" t="s">
        <v>163</v>
      </c>
      <c r="I3633" t="s">
        <v>237</v>
      </c>
    </row>
    <row r="3635" spans="1:9" x14ac:dyDescent="0.35">
      <c r="A3635" t="s">
        <v>1364</v>
      </c>
    </row>
    <row r="3636" spans="1:9" x14ac:dyDescent="0.35">
      <c r="A3636" t="s">
        <v>14</v>
      </c>
      <c r="B3636" t="s">
        <v>1365</v>
      </c>
      <c r="C3636" t="s">
        <v>2</v>
      </c>
      <c r="D3636" t="s">
        <v>1366</v>
      </c>
      <c r="E3636" t="s">
        <v>1367</v>
      </c>
    </row>
    <row r="3637" spans="1:9" x14ac:dyDescent="0.35">
      <c r="A3637" t="s">
        <v>3</v>
      </c>
      <c r="B3637" t="s">
        <v>1368</v>
      </c>
      <c r="C3637">
        <v>1103</v>
      </c>
      <c r="D3637" t="s">
        <v>622</v>
      </c>
      <c r="E3637" t="s">
        <v>251</v>
      </c>
    </row>
    <row r="3638" spans="1:9" x14ac:dyDescent="0.35">
      <c r="A3638" t="s">
        <v>3</v>
      </c>
      <c r="B3638" t="s">
        <v>1369</v>
      </c>
      <c r="C3638">
        <v>926</v>
      </c>
      <c r="D3638" t="s">
        <v>685</v>
      </c>
      <c r="E3638" t="s">
        <v>54</v>
      </c>
    </row>
    <row r="3639" spans="1:9" x14ac:dyDescent="0.35">
      <c r="A3639" t="s">
        <v>4</v>
      </c>
      <c r="B3639" t="s">
        <v>1368</v>
      </c>
      <c r="C3639">
        <v>1736</v>
      </c>
      <c r="D3639" t="s">
        <v>547</v>
      </c>
      <c r="E3639" t="s">
        <v>680</v>
      </c>
    </row>
    <row r="3640" spans="1:9" x14ac:dyDescent="0.35">
      <c r="A3640" t="s">
        <v>4</v>
      </c>
      <c r="B3640" t="s">
        <v>1369</v>
      </c>
      <c r="C3640">
        <v>1540</v>
      </c>
      <c r="D3640" t="s">
        <v>1168</v>
      </c>
      <c r="E3640" t="s">
        <v>577</v>
      </c>
    </row>
    <row r="3641" spans="1:9" x14ac:dyDescent="0.35">
      <c r="A3641" t="s">
        <v>5</v>
      </c>
      <c r="B3641" t="s">
        <v>1368</v>
      </c>
      <c r="C3641">
        <v>1679</v>
      </c>
      <c r="D3641" t="s">
        <v>1153</v>
      </c>
      <c r="E3641" t="s">
        <v>394</v>
      </c>
    </row>
    <row r="3642" spans="1:9" x14ac:dyDescent="0.35">
      <c r="A3642" t="s">
        <v>5</v>
      </c>
      <c r="B3642" t="s">
        <v>1369</v>
      </c>
      <c r="C3642">
        <v>1787</v>
      </c>
      <c r="D3642" t="s">
        <v>973</v>
      </c>
      <c r="E3642" t="s">
        <v>271</v>
      </c>
    </row>
    <row r="3643" spans="1:9" x14ac:dyDescent="0.35">
      <c r="A3643" t="s">
        <v>6</v>
      </c>
      <c r="B3643" t="s">
        <v>1368</v>
      </c>
      <c r="C3643">
        <v>913</v>
      </c>
      <c r="D3643" t="s">
        <v>625</v>
      </c>
      <c r="E3643" t="s">
        <v>501</v>
      </c>
    </row>
    <row r="3644" spans="1:9" x14ac:dyDescent="0.35">
      <c r="A3644" t="s">
        <v>6</v>
      </c>
      <c r="B3644" t="s">
        <v>1369</v>
      </c>
      <c r="C3644">
        <v>519</v>
      </c>
      <c r="D3644" t="s">
        <v>1370</v>
      </c>
      <c r="E3644" t="s">
        <v>333</v>
      </c>
    </row>
    <row r="3645" spans="1:9" x14ac:dyDescent="0.35">
      <c r="A3645" t="s">
        <v>7</v>
      </c>
      <c r="B3645" t="s">
        <v>1368</v>
      </c>
      <c r="C3645">
        <v>1953</v>
      </c>
      <c r="D3645" t="s">
        <v>672</v>
      </c>
      <c r="E3645" t="s">
        <v>552</v>
      </c>
    </row>
    <row r="3646" spans="1:9" x14ac:dyDescent="0.35">
      <c r="A3646" t="s">
        <v>7</v>
      </c>
      <c r="B3646" t="s">
        <v>1369</v>
      </c>
      <c r="C3646">
        <v>1293</v>
      </c>
      <c r="D3646" t="s">
        <v>407</v>
      </c>
      <c r="E3646" t="s">
        <v>228</v>
      </c>
    </row>
    <row r="3647" spans="1:9" x14ac:dyDescent="0.35">
      <c r="A3647" t="s">
        <v>241</v>
      </c>
      <c r="B3647" t="s">
        <v>1368</v>
      </c>
      <c r="C3647">
        <v>7384</v>
      </c>
      <c r="D3647" t="s">
        <v>722</v>
      </c>
      <c r="E3647" t="s">
        <v>444</v>
      </c>
    </row>
    <row r="3648" spans="1:9" x14ac:dyDescent="0.35">
      <c r="A3648" t="s">
        <v>241</v>
      </c>
      <c r="B3648" t="s">
        <v>1369</v>
      </c>
      <c r="C3648">
        <v>6065</v>
      </c>
      <c r="D3648" t="s">
        <v>1318</v>
      </c>
      <c r="E3648" t="s">
        <v>528</v>
      </c>
    </row>
    <row r="3650" spans="1:7" x14ac:dyDescent="0.35">
      <c r="A3650" t="s">
        <v>1371</v>
      </c>
    </row>
    <row r="3651" spans="1:7" x14ac:dyDescent="0.35">
      <c r="A3651" t="s">
        <v>14</v>
      </c>
      <c r="B3651" t="s">
        <v>2</v>
      </c>
      <c r="C3651" t="s">
        <v>1366</v>
      </c>
      <c r="D3651" t="s">
        <v>1367</v>
      </c>
    </row>
    <row r="3652" spans="1:7" x14ac:dyDescent="0.35">
      <c r="A3652" t="s">
        <v>3</v>
      </c>
      <c r="B3652">
        <v>2029</v>
      </c>
      <c r="C3652" t="s">
        <v>703</v>
      </c>
      <c r="D3652" t="s">
        <v>289</v>
      </c>
    </row>
    <row r="3653" spans="1:7" x14ac:dyDescent="0.35">
      <c r="A3653" t="s">
        <v>4</v>
      </c>
      <c r="B3653">
        <v>3276</v>
      </c>
      <c r="C3653" t="s">
        <v>674</v>
      </c>
      <c r="D3653" t="s">
        <v>128</v>
      </c>
    </row>
    <row r="3654" spans="1:7" x14ac:dyDescent="0.35">
      <c r="A3654" t="s">
        <v>5</v>
      </c>
      <c r="B3654">
        <v>3466</v>
      </c>
      <c r="C3654" t="s">
        <v>793</v>
      </c>
      <c r="D3654" t="s">
        <v>761</v>
      </c>
    </row>
    <row r="3655" spans="1:7" x14ac:dyDescent="0.35">
      <c r="A3655" t="s">
        <v>6</v>
      </c>
      <c r="B3655">
        <v>1432</v>
      </c>
      <c r="C3655" t="s">
        <v>407</v>
      </c>
      <c r="D3655" t="s">
        <v>228</v>
      </c>
    </row>
    <row r="3656" spans="1:7" x14ac:dyDescent="0.35">
      <c r="A3656" t="s">
        <v>7</v>
      </c>
      <c r="B3656">
        <v>3246</v>
      </c>
      <c r="C3656" t="s">
        <v>662</v>
      </c>
      <c r="D3656" t="s">
        <v>363</v>
      </c>
    </row>
    <row r="3657" spans="1:7" x14ac:dyDescent="0.35">
      <c r="A3657" t="s">
        <v>241</v>
      </c>
      <c r="B3657">
        <v>13449</v>
      </c>
      <c r="C3657" t="s">
        <v>944</v>
      </c>
      <c r="D3657" t="s">
        <v>398</v>
      </c>
    </row>
    <row r="3659" spans="1:7" x14ac:dyDescent="0.35">
      <c r="A3659" t="s">
        <v>1372</v>
      </c>
    </row>
    <row r="3660" spans="1:7" x14ac:dyDescent="0.35">
      <c r="A3660" t="s">
        <v>14</v>
      </c>
      <c r="B3660" t="s">
        <v>266</v>
      </c>
      <c r="C3660" t="s">
        <v>2</v>
      </c>
      <c r="D3660" t="s">
        <v>1189</v>
      </c>
      <c r="E3660" t="s">
        <v>1190</v>
      </c>
      <c r="F3660" t="s">
        <v>1191</v>
      </c>
      <c r="G3660" t="s">
        <v>1192</v>
      </c>
    </row>
    <row r="3661" spans="1:7" x14ac:dyDescent="0.35">
      <c r="A3661" t="s">
        <v>3</v>
      </c>
      <c r="B3661" t="s">
        <v>267</v>
      </c>
      <c r="C3661">
        <v>264</v>
      </c>
      <c r="D3661">
        <v>2.72</v>
      </c>
      <c r="E3661">
        <v>3</v>
      </c>
      <c r="F3661">
        <v>1</v>
      </c>
      <c r="G3661">
        <v>8</v>
      </c>
    </row>
    <row r="3662" spans="1:7" x14ac:dyDescent="0.35">
      <c r="A3662" t="s">
        <v>3</v>
      </c>
      <c r="B3662" t="s">
        <v>279</v>
      </c>
      <c r="C3662">
        <v>1701</v>
      </c>
      <c r="D3662">
        <v>2.21</v>
      </c>
      <c r="E3662">
        <v>2</v>
      </c>
      <c r="F3662">
        <v>1</v>
      </c>
      <c r="G3662">
        <v>8</v>
      </c>
    </row>
    <row r="3663" spans="1:7" x14ac:dyDescent="0.35">
      <c r="A3663" t="s">
        <v>3</v>
      </c>
      <c r="B3663" t="s">
        <v>285</v>
      </c>
      <c r="C3663">
        <v>64</v>
      </c>
      <c r="D3663">
        <v>3.13</v>
      </c>
      <c r="E3663">
        <v>3</v>
      </c>
      <c r="F3663">
        <v>1</v>
      </c>
      <c r="G3663">
        <v>7</v>
      </c>
    </row>
    <row r="3664" spans="1:7" x14ac:dyDescent="0.35">
      <c r="A3664" t="s">
        <v>4</v>
      </c>
      <c r="B3664" t="s">
        <v>267</v>
      </c>
      <c r="C3664">
        <v>355</v>
      </c>
      <c r="D3664">
        <v>2.7</v>
      </c>
      <c r="E3664">
        <v>2</v>
      </c>
      <c r="F3664">
        <v>1</v>
      </c>
      <c r="G3664">
        <v>10</v>
      </c>
    </row>
    <row r="3665" spans="1:7" x14ac:dyDescent="0.35">
      <c r="A3665" t="s">
        <v>4</v>
      </c>
      <c r="B3665" t="s">
        <v>279</v>
      </c>
      <c r="C3665">
        <v>2643</v>
      </c>
      <c r="D3665">
        <v>2.5299999999999998</v>
      </c>
      <c r="E3665">
        <v>2</v>
      </c>
      <c r="F3665">
        <v>1</v>
      </c>
      <c r="G3665">
        <v>17</v>
      </c>
    </row>
    <row r="3666" spans="1:7" x14ac:dyDescent="0.35">
      <c r="A3666" t="s">
        <v>4</v>
      </c>
      <c r="B3666" t="s">
        <v>285</v>
      </c>
      <c r="C3666">
        <v>278</v>
      </c>
      <c r="D3666">
        <v>2.59</v>
      </c>
      <c r="E3666">
        <v>2</v>
      </c>
      <c r="F3666">
        <v>1</v>
      </c>
      <c r="G3666">
        <v>8</v>
      </c>
    </row>
    <row r="3667" spans="1:7" x14ac:dyDescent="0.35">
      <c r="A3667" t="s">
        <v>5</v>
      </c>
      <c r="B3667" t="s">
        <v>267</v>
      </c>
      <c r="C3667">
        <v>135</v>
      </c>
      <c r="D3667">
        <v>2.46</v>
      </c>
      <c r="E3667">
        <v>2</v>
      </c>
      <c r="F3667">
        <v>1</v>
      </c>
      <c r="G3667">
        <v>7</v>
      </c>
    </row>
    <row r="3668" spans="1:7" x14ac:dyDescent="0.35">
      <c r="A3668" t="s">
        <v>5</v>
      </c>
      <c r="B3668" t="s">
        <v>279</v>
      </c>
      <c r="C3668">
        <v>2662</v>
      </c>
      <c r="D3668">
        <v>2.2200000000000002</v>
      </c>
      <c r="E3668">
        <v>2</v>
      </c>
      <c r="F3668">
        <v>1</v>
      </c>
      <c r="G3668">
        <v>9</v>
      </c>
    </row>
    <row r="3669" spans="1:7" x14ac:dyDescent="0.35">
      <c r="A3669" t="s">
        <v>5</v>
      </c>
      <c r="B3669" t="s">
        <v>285</v>
      </c>
      <c r="C3669">
        <v>669</v>
      </c>
      <c r="D3669">
        <v>2.4900000000000002</v>
      </c>
      <c r="E3669">
        <v>2</v>
      </c>
      <c r="F3669">
        <v>1</v>
      </c>
      <c r="G3669">
        <v>9</v>
      </c>
    </row>
    <row r="3670" spans="1:7" x14ac:dyDescent="0.35">
      <c r="A3670" t="s">
        <v>6</v>
      </c>
      <c r="B3670" t="s">
        <v>267</v>
      </c>
      <c r="C3670">
        <v>127</v>
      </c>
      <c r="D3670">
        <v>2.81</v>
      </c>
      <c r="E3670">
        <v>3</v>
      </c>
      <c r="F3670">
        <v>1</v>
      </c>
      <c r="G3670">
        <v>7</v>
      </c>
    </row>
    <row r="3671" spans="1:7" x14ac:dyDescent="0.35">
      <c r="A3671" t="s">
        <v>6</v>
      </c>
      <c r="B3671" t="s">
        <v>279</v>
      </c>
      <c r="C3671">
        <v>1142</v>
      </c>
      <c r="D3671">
        <v>2.61</v>
      </c>
      <c r="E3671">
        <v>2</v>
      </c>
      <c r="F3671">
        <v>1</v>
      </c>
      <c r="G3671">
        <v>13</v>
      </c>
    </row>
    <row r="3672" spans="1:7" x14ac:dyDescent="0.35">
      <c r="A3672" t="s">
        <v>6</v>
      </c>
      <c r="B3672" t="s">
        <v>285</v>
      </c>
      <c r="C3672">
        <v>163</v>
      </c>
      <c r="D3672">
        <v>2.6</v>
      </c>
      <c r="E3672">
        <v>2</v>
      </c>
      <c r="F3672">
        <v>1</v>
      </c>
      <c r="G3672">
        <v>6</v>
      </c>
    </row>
    <row r="3673" spans="1:7" x14ac:dyDescent="0.35">
      <c r="A3673" t="s">
        <v>7</v>
      </c>
      <c r="B3673" t="s">
        <v>267</v>
      </c>
      <c r="C3673">
        <v>199</v>
      </c>
      <c r="D3673">
        <v>2.64</v>
      </c>
      <c r="E3673">
        <v>3</v>
      </c>
      <c r="F3673">
        <v>1</v>
      </c>
      <c r="G3673">
        <v>8</v>
      </c>
    </row>
    <row r="3674" spans="1:7" x14ac:dyDescent="0.35">
      <c r="A3674" t="s">
        <v>7</v>
      </c>
      <c r="B3674" t="s">
        <v>279</v>
      </c>
      <c r="C3674">
        <v>2875</v>
      </c>
      <c r="D3674">
        <v>2.61</v>
      </c>
      <c r="E3674">
        <v>2</v>
      </c>
      <c r="F3674">
        <v>1</v>
      </c>
      <c r="G3674">
        <v>12</v>
      </c>
    </row>
    <row r="3675" spans="1:7" x14ac:dyDescent="0.35">
      <c r="A3675" t="s">
        <v>7</v>
      </c>
      <c r="B3675" t="s">
        <v>285</v>
      </c>
      <c r="C3675">
        <v>172</v>
      </c>
      <c r="D3675">
        <v>2.61</v>
      </c>
      <c r="E3675">
        <v>3</v>
      </c>
      <c r="F3675">
        <v>1</v>
      </c>
      <c r="G3675">
        <v>7</v>
      </c>
    </row>
    <row r="3676" spans="1:7" x14ac:dyDescent="0.35">
      <c r="A3676" t="s">
        <v>241</v>
      </c>
      <c r="B3676" t="s">
        <v>267</v>
      </c>
      <c r="C3676">
        <v>1080</v>
      </c>
      <c r="D3676">
        <v>2.68</v>
      </c>
      <c r="E3676">
        <v>3</v>
      </c>
      <c r="F3676">
        <v>1</v>
      </c>
      <c r="G3676">
        <v>10</v>
      </c>
    </row>
    <row r="3677" spans="1:7" x14ac:dyDescent="0.35">
      <c r="A3677" t="s">
        <v>241</v>
      </c>
      <c r="B3677" t="s">
        <v>279</v>
      </c>
      <c r="C3677">
        <v>11023</v>
      </c>
      <c r="D3677">
        <v>2.46</v>
      </c>
      <c r="E3677">
        <v>2</v>
      </c>
      <c r="F3677">
        <v>1</v>
      </c>
      <c r="G3677">
        <v>17</v>
      </c>
    </row>
    <row r="3678" spans="1:7" x14ac:dyDescent="0.35">
      <c r="A3678" t="s">
        <v>241</v>
      </c>
      <c r="B3678" t="s">
        <v>285</v>
      </c>
      <c r="C3678">
        <v>1346</v>
      </c>
      <c r="D3678">
        <v>2.58</v>
      </c>
      <c r="E3678">
        <v>2</v>
      </c>
      <c r="F3678">
        <v>1</v>
      </c>
      <c r="G3678">
        <v>9</v>
      </c>
    </row>
    <row r="3680" spans="1:7" x14ac:dyDescent="0.35">
      <c r="A3680" t="s">
        <v>1373</v>
      </c>
    </row>
    <row r="3681" spans="1:7" x14ac:dyDescent="0.35">
      <c r="A3681" t="s">
        <v>14</v>
      </c>
      <c r="B3681" t="s">
        <v>487</v>
      </c>
      <c r="C3681" t="s">
        <v>2</v>
      </c>
      <c r="D3681" t="s">
        <v>1189</v>
      </c>
      <c r="E3681" t="s">
        <v>1190</v>
      </c>
      <c r="F3681" t="s">
        <v>1191</v>
      </c>
      <c r="G3681" t="s">
        <v>1192</v>
      </c>
    </row>
    <row r="3682" spans="1:7" x14ac:dyDescent="0.35">
      <c r="A3682" t="s">
        <v>3</v>
      </c>
      <c r="B3682" t="s">
        <v>488</v>
      </c>
      <c r="C3682">
        <v>1119</v>
      </c>
      <c r="D3682">
        <v>2.21</v>
      </c>
      <c r="E3682">
        <v>2</v>
      </c>
      <c r="F3682">
        <v>1</v>
      </c>
      <c r="G3682">
        <v>8</v>
      </c>
    </row>
    <row r="3683" spans="1:7" x14ac:dyDescent="0.35">
      <c r="A3683" t="s">
        <v>3</v>
      </c>
      <c r="B3683" t="s">
        <v>491</v>
      </c>
      <c r="C3683">
        <v>910</v>
      </c>
      <c r="D3683">
        <v>2.4700000000000002</v>
      </c>
      <c r="E3683">
        <v>2</v>
      </c>
      <c r="F3683">
        <v>1</v>
      </c>
      <c r="G3683">
        <v>8</v>
      </c>
    </row>
    <row r="3684" spans="1:7" x14ac:dyDescent="0.35">
      <c r="A3684" t="s">
        <v>4</v>
      </c>
      <c r="B3684" t="s">
        <v>488</v>
      </c>
      <c r="C3684">
        <v>1945</v>
      </c>
      <c r="D3684">
        <v>2.59</v>
      </c>
      <c r="E3684">
        <v>2</v>
      </c>
      <c r="F3684">
        <v>1</v>
      </c>
      <c r="G3684">
        <v>17</v>
      </c>
    </row>
    <row r="3685" spans="1:7" x14ac:dyDescent="0.35">
      <c r="A3685" t="s">
        <v>4</v>
      </c>
      <c r="B3685" t="s">
        <v>491</v>
      </c>
      <c r="C3685">
        <v>1331</v>
      </c>
      <c r="D3685">
        <v>2.54</v>
      </c>
      <c r="E3685">
        <v>2</v>
      </c>
      <c r="F3685">
        <v>1</v>
      </c>
      <c r="G3685">
        <v>8</v>
      </c>
    </row>
    <row r="3686" spans="1:7" x14ac:dyDescent="0.35">
      <c r="A3686" t="s">
        <v>5</v>
      </c>
      <c r="B3686" t="s">
        <v>488</v>
      </c>
      <c r="C3686">
        <v>2083</v>
      </c>
      <c r="D3686">
        <v>2.29</v>
      </c>
      <c r="E3686">
        <v>2</v>
      </c>
      <c r="F3686">
        <v>1</v>
      </c>
      <c r="G3686">
        <v>9</v>
      </c>
    </row>
    <row r="3687" spans="1:7" x14ac:dyDescent="0.35">
      <c r="A3687" t="s">
        <v>5</v>
      </c>
      <c r="B3687" t="s">
        <v>491</v>
      </c>
      <c r="C3687">
        <v>1383</v>
      </c>
      <c r="D3687">
        <v>2.3199999999999998</v>
      </c>
      <c r="E3687">
        <v>2</v>
      </c>
      <c r="F3687">
        <v>1</v>
      </c>
      <c r="G3687">
        <v>9</v>
      </c>
    </row>
    <row r="3688" spans="1:7" x14ac:dyDescent="0.35">
      <c r="A3688" t="s">
        <v>6</v>
      </c>
      <c r="B3688" t="s">
        <v>488</v>
      </c>
      <c r="C3688">
        <v>805</v>
      </c>
      <c r="D3688">
        <v>2.57</v>
      </c>
      <c r="E3688">
        <v>2</v>
      </c>
      <c r="F3688">
        <v>1</v>
      </c>
      <c r="G3688">
        <v>13</v>
      </c>
    </row>
    <row r="3689" spans="1:7" x14ac:dyDescent="0.35">
      <c r="A3689" t="s">
        <v>6</v>
      </c>
      <c r="B3689" t="s">
        <v>491</v>
      </c>
      <c r="C3689">
        <v>627</v>
      </c>
      <c r="D3689">
        <v>2.71</v>
      </c>
      <c r="E3689">
        <v>2</v>
      </c>
      <c r="F3689">
        <v>1</v>
      </c>
      <c r="G3689">
        <v>11</v>
      </c>
    </row>
    <row r="3690" spans="1:7" x14ac:dyDescent="0.35">
      <c r="A3690" t="s">
        <v>7</v>
      </c>
      <c r="B3690" t="s">
        <v>488</v>
      </c>
      <c r="C3690">
        <v>1724</v>
      </c>
      <c r="D3690">
        <v>2.5</v>
      </c>
      <c r="E3690">
        <v>2</v>
      </c>
      <c r="F3690">
        <v>1</v>
      </c>
      <c r="G3690">
        <v>12</v>
      </c>
    </row>
    <row r="3691" spans="1:7" x14ac:dyDescent="0.35">
      <c r="A3691" t="s">
        <v>7</v>
      </c>
      <c r="B3691" t="s">
        <v>491</v>
      </c>
      <c r="C3691">
        <v>1522</v>
      </c>
      <c r="D3691">
        <v>2.72</v>
      </c>
      <c r="E3691">
        <v>2</v>
      </c>
      <c r="F3691">
        <v>1</v>
      </c>
      <c r="G3691">
        <v>11</v>
      </c>
    </row>
    <row r="3692" spans="1:7" x14ac:dyDescent="0.35">
      <c r="A3692" t="s">
        <v>241</v>
      </c>
      <c r="B3692" t="s">
        <v>488</v>
      </c>
      <c r="C3692">
        <v>7676</v>
      </c>
      <c r="D3692">
        <v>2.44</v>
      </c>
      <c r="E3692">
        <v>2</v>
      </c>
      <c r="F3692">
        <v>1</v>
      </c>
      <c r="G3692">
        <v>17</v>
      </c>
    </row>
    <row r="3693" spans="1:7" x14ac:dyDescent="0.35">
      <c r="A3693" t="s">
        <v>241</v>
      </c>
      <c r="B3693" t="s">
        <v>491</v>
      </c>
      <c r="C3693">
        <v>5773</v>
      </c>
      <c r="D3693">
        <v>2.57</v>
      </c>
      <c r="E3693">
        <v>2</v>
      </c>
      <c r="F3693">
        <v>1</v>
      </c>
      <c r="G3693">
        <v>11</v>
      </c>
    </row>
    <row r="3695" spans="1:7" x14ac:dyDescent="0.35">
      <c r="A3695" t="s">
        <v>1374</v>
      </c>
    </row>
    <row r="3696" spans="1:7" x14ac:dyDescent="0.35">
      <c r="A3696" t="s">
        <v>14</v>
      </c>
      <c r="B3696" t="s">
        <v>2</v>
      </c>
      <c r="C3696" t="s">
        <v>1189</v>
      </c>
      <c r="D3696" t="s">
        <v>1190</v>
      </c>
      <c r="E3696" t="s">
        <v>1191</v>
      </c>
      <c r="F3696" t="s">
        <v>1192</v>
      </c>
    </row>
    <row r="3697" spans="1:7" x14ac:dyDescent="0.35">
      <c r="A3697" t="s">
        <v>3</v>
      </c>
      <c r="B3697">
        <v>2029</v>
      </c>
      <c r="C3697">
        <v>2.3199999999999998</v>
      </c>
      <c r="D3697">
        <v>2</v>
      </c>
      <c r="E3697">
        <v>1</v>
      </c>
      <c r="F3697">
        <v>8</v>
      </c>
    </row>
    <row r="3698" spans="1:7" x14ac:dyDescent="0.35">
      <c r="A3698" t="s">
        <v>4</v>
      </c>
      <c r="B3698">
        <v>3276</v>
      </c>
      <c r="C3698">
        <v>2.57</v>
      </c>
      <c r="D3698">
        <v>2</v>
      </c>
      <c r="E3698">
        <v>1</v>
      </c>
      <c r="F3698">
        <v>17</v>
      </c>
    </row>
    <row r="3699" spans="1:7" x14ac:dyDescent="0.35">
      <c r="A3699" t="s">
        <v>5</v>
      </c>
      <c r="B3699">
        <v>3466</v>
      </c>
      <c r="C3699">
        <v>2.2999999999999998</v>
      </c>
      <c r="D3699">
        <v>2</v>
      </c>
      <c r="E3699">
        <v>1</v>
      </c>
      <c r="F3699">
        <v>9</v>
      </c>
    </row>
    <row r="3700" spans="1:7" x14ac:dyDescent="0.35">
      <c r="A3700" t="s">
        <v>6</v>
      </c>
      <c r="B3700">
        <v>1432</v>
      </c>
      <c r="C3700">
        <v>2.63</v>
      </c>
      <c r="D3700">
        <v>2</v>
      </c>
      <c r="E3700">
        <v>1</v>
      </c>
      <c r="F3700">
        <v>13</v>
      </c>
    </row>
    <row r="3701" spans="1:7" x14ac:dyDescent="0.35">
      <c r="A3701" t="s">
        <v>7</v>
      </c>
      <c r="B3701">
        <v>3246</v>
      </c>
      <c r="C3701">
        <v>2.61</v>
      </c>
      <c r="D3701">
        <v>2</v>
      </c>
      <c r="E3701">
        <v>1</v>
      </c>
      <c r="F3701">
        <v>12</v>
      </c>
    </row>
    <row r="3702" spans="1:7" x14ac:dyDescent="0.35">
      <c r="A3702" t="s">
        <v>241</v>
      </c>
      <c r="B3702">
        <v>13449</v>
      </c>
      <c r="C3702">
        <v>2.5</v>
      </c>
      <c r="D3702">
        <v>2</v>
      </c>
      <c r="E3702">
        <v>1</v>
      </c>
      <c r="F3702">
        <v>17</v>
      </c>
    </row>
    <row r="3704" spans="1:7" x14ac:dyDescent="0.35">
      <c r="A3704" t="s">
        <v>1375</v>
      </c>
    </row>
    <row r="3705" spans="1:7" x14ac:dyDescent="0.35">
      <c r="A3705" t="s">
        <v>14</v>
      </c>
      <c r="B3705" t="s">
        <v>266</v>
      </c>
      <c r="C3705" t="s">
        <v>2</v>
      </c>
      <c r="D3705" t="s">
        <v>1189</v>
      </c>
      <c r="E3705" t="s">
        <v>1190</v>
      </c>
      <c r="F3705" t="s">
        <v>1191</v>
      </c>
      <c r="G3705" t="s">
        <v>1192</v>
      </c>
    </row>
    <row r="3706" spans="1:7" x14ac:dyDescent="0.35">
      <c r="A3706" t="s">
        <v>3</v>
      </c>
      <c r="B3706" t="s">
        <v>267</v>
      </c>
      <c r="C3706">
        <v>717</v>
      </c>
      <c r="D3706">
        <v>37.47</v>
      </c>
      <c r="E3706">
        <v>38</v>
      </c>
      <c r="F3706">
        <v>0</v>
      </c>
      <c r="G3706">
        <v>92</v>
      </c>
    </row>
    <row r="3707" spans="1:7" x14ac:dyDescent="0.35">
      <c r="A3707" t="s">
        <v>3</v>
      </c>
      <c r="B3707" t="s">
        <v>279</v>
      </c>
      <c r="C3707">
        <v>3609</v>
      </c>
      <c r="D3707">
        <v>47.45</v>
      </c>
      <c r="E3707">
        <v>50</v>
      </c>
      <c r="F3707">
        <v>0</v>
      </c>
      <c r="G3707">
        <v>95</v>
      </c>
    </row>
    <row r="3708" spans="1:7" x14ac:dyDescent="0.35">
      <c r="A3708" t="s">
        <v>3</v>
      </c>
      <c r="B3708" t="s">
        <v>285</v>
      </c>
      <c r="C3708">
        <v>195</v>
      </c>
      <c r="D3708">
        <v>37.69</v>
      </c>
      <c r="E3708">
        <v>36</v>
      </c>
      <c r="F3708">
        <v>1</v>
      </c>
      <c r="G3708">
        <v>93</v>
      </c>
    </row>
    <row r="3709" spans="1:7" x14ac:dyDescent="0.35">
      <c r="A3709" t="s">
        <v>4</v>
      </c>
      <c r="B3709" t="s">
        <v>267</v>
      </c>
      <c r="C3709">
        <v>1015</v>
      </c>
      <c r="D3709">
        <v>41.43</v>
      </c>
      <c r="E3709">
        <v>40</v>
      </c>
      <c r="F3709">
        <v>0</v>
      </c>
      <c r="G3709">
        <v>94</v>
      </c>
    </row>
    <row r="3710" spans="1:7" x14ac:dyDescent="0.35">
      <c r="A3710" t="s">
        <v>4</v>
      </c>
      <c r="B3710" t="s">
        <v>279</v>
      </c>
      <c r="C3710">
        <v>6262</v>
      </c>
      <c r="D3710">
        <v>43.97</v>
      </c>
      <c r="E3710">
        <v>45</v>
      </c>
      <c r="F3710">
        <v>0</v>
      </c>
      <c r="G3710">
        <v>99</v>
      </c>
    </row>
    <row r="3711" spans="1:7" x14ac:dyDescent="0.35">
      <c r="A3711" t="s">
        <v>4</v>
      </c>
      <c r="B3711" t="s">
        <v>285</v>
      </c>
      <c r="C3711">
        <v>759</v>
      </c>
      <c r="D3711">
        <v>43.25</v>
      </c>
      <c r="E3711">
        <v>45</v>
      </c>
      <c r="F3711">
        <v>0</v>
      </c>
      <c r="G3711">
        <v>98</v>
      </c>
    </row>
    <row r="3712" spans="1:7" x14ac:dyDescent="0.35">
      <c r="A3712" t="s">
        <v>5</v>
      </c>
      <c r="B3712" t="s">
        <v>267</v>
      </c>
      <c r="C3712">
        <v>348</v>
      </c>
      <c r="D3712">
        <v>40.17</v>
      </c>
      <c r="E3712">
        <v>39</v>
      </c>
      <c r="F3712">
        <v>1</v>
      </c>
      <c r="G3712">
        <v>93</v>
      </c>
    </row>
    <row r="3713" spans="1:7" x14ac:dyDescent="0.35">
      <c r="A3713" t="s">
        <v>5</v>
      </c>
      <c r="B3713" t="s">
        <v>279</v>
      </c>
      <c r="C3713">
        <v>5905</v>
      </c>
      <c r="D3713">
        <v>48.49</v>
      </c>
      <c r="E3713">
        <v>50</v>
      </c>
      <c r="F3713">
        <v>0</v>
      </c>
      <c r="G3713">
        <v>96</v>
      </c>
    </row>
    <row r="3714" spans="1:7" x14ac:dyDescent="0.35">
      <c r="A3714" t="s">
        <v>5</v>
      </c>
      <c r="B3714" t="s">
        <v>285</v>
      </c>
      <c r="C3714">
        <v>1802</v>
      </c>
      <c r="D3714">
        <v>40.31</v>
      </c>
      <c r="E3714">
        <v>40</v>
      </c>
      <c r="F3714">
        <v>0</v>
      </c>
      <c r="G3714">
        <v>93</v>
      </c>
    </row>
    <row r="3715" spans="1:7" x14ac:dyDescent="0.35">
      <c r="A3715" t="s">
        <v>6</v>
      </c>
      <c r="B3715" t="s">
        <v>267</v>
      </c>
      <c r="C3715">
        <v>360</v>
      </c>
      <c r="D3715">
        <v>35.83</v>
      </c>
      <c r="E3715">
        <v>34</v>
      </c>
      <c r="F3715">
        <v>0</v>
      </c>
      <c r="G3715">
        <v>94</v>
      </c>
    </row>
    <row r="3716" spans="1:7" x14ac:dyDescent="0.35">
      <c r="A3716" t="s">
        <v>6</v>
      </c>
      <c r="B3716" t="s">
        <v>279</v>
      </c>
      <c r="C3716">
        <v>2772</v>
      </c>
      <c r="D3716">
        <v>42.42</v>
      </c>
      <c r="E3716">
        <v>43</v>
      </c>
      <c r="F3716">
        <v>1</v>
      </c>
      <c r="G3716">
        <v>98</v>
      </c>
    </row>
    <row r="3717" spans="1:7" x14ac:dyDescent="0.35">
      <c r="A3717" t="s">
        <v>6</v>
      </c>
      <c r="B3717" t="s">
        <v>285</v>
      </c>
      <c r="C3717">
        <v>434</v>
      </c>
      <c r="D3717">
        <v>37.590000000000003</v>
      </c>
      <c r="E3717">
        <v>37</v>
      </c>
      <c r="F3717">
        <v>0</v>
      </c>
      <c r="G3717">
        <v>86</v>
      </c>
    </row>
    <row r="3718" spans="1:7" x14ac:dyDescent="0.35">
      <c r="A3718" t="s">
        <v>7</v>
      </c>
      <c r="B3718" t="s">
        <v>267</v>
      </c>
      <c r="C3718">
        <v>557</v>
      </c>
      <c r="D3718">
        <v>32.619999999999997</v>
      </c>
      <c r="E3718">
        <v>32</v>
      </c>
      <c r="F3718">
        <v>0</v>
      </c>
      <c r="G3718">
        <v>88</v>
      </c>
    </row>
    <row r="3719" spans="1:7" x14ac:dyDescent="0.35">
      <c r="A3719" t="s">
        <v>7</v>
      </c>
      <c r="B3719" t="s">
        <v>279</v>
      </c>
      <c r="C3719">
        <v>7828</v>
      </c>
      <c r="D3719">
        <v>43.72</v>
      </c>
      <c r="E3719">
        <v>45</v>
      </c>
      <c r="F3719">
        <v>0</v>
      </c>
      <c r="G3719">
        <v>96</v>
      </c>
    </row>
    <row r="3720" spans="1:7" x14ac:dyDescent="0.35">
      <c r="A3720" t="s">
        <v>7</v>
      </c>
      <c r="B3720" t="s">
        <v>285</v>
      </c>
      <c r="C3720">
        <v>461</v>
      </c>
      <c r="D3720">
        <v>33.340000000000003</v>
      </c>
      <c r="E3720">
        <v>35</v>
      </c>
      <c r="F3720">
        <v>1</v>
      </c>
      <c r="G3720">
        <v>85</v>
      </c>
    </row>
    <row r="3721" spans="1:7" x14ac:dyDescent="0.35">
      <c r="A3721" t="s">
        <v>241</v>
      </c>
      <c r="B3721" t="s">
        <v>267</v>
      </c>
      <c r="C3721">
        <v>2997</v>
      </c>
      <c r="D3721">
        <v>37.94</v>
      </c>
      <c r="E3721">
        <v>37</v>
      </c>
      <c r="F3721">
        <v>0</v>
      </c>
      <c r="G3721">
        <v>94</v>
      </c>
    </row>
    <row r="3722" spans="1:7" x14ac:dyDescent="0.35">
      <c r="A3722" t="s">
        <v>241</v>
      </c>
      <c r="B3722" t="s">
        <v>279</v>
      </c>
      <c r="C3722">
        <v>26376</v>
      </c>
      <c r="D3722">
        <v>44.99</v>
      </c>
      <c r="E3722">
        <v>47</v>
      </c>
      <c r="F3722">
        <v>0</v>
      </c>
      <c r="G3722">
        <v>99</v>
      </c>
    </row>
    <row r="3723" spans="1:7" x14ac:dyDescent="0.35">
      <c r="A3723" t="s">
        <v>241</v>
      </c>
      <c r="B3723" t="s">
        <v>285</v>
      </c>
      <c r="C3723">
        <v>3651</v>
      </c>
      <c r="D3723">
        <v>39.659999999999997</v>
      </c>
      <c r="E3723">
        <v>40</v>
      </c>
      <c r="F3723">
        <v>0</v>
      </c>
      <c r="G3723">
        <v>98</v>
      </c>
    </row>
    <row r="3725" spans="1:7" x14ac:dyDescent="0.35">
      <c r="A3725" t="s">
        <v>1376</v>
      </c>
    </row>
    <row r="3726" spans="1:7" x14ac:dyDescent="0.35">
      <c r="A3726" t="s">
        <v>14</v>
      </c>
      <c r="B3726" t="s">
        <v>2</v>
      </c>
      <c r="C3726" t="s">
        <v>1189</v>
      </c>
      <c r="D3726" t="s">
        <v>1190</v>
      </c>
      <c r="E3726" t="s">
        <v>1191</v>
      </c>
      <c r="F3726" t="s">
        <v>1192</v>
      </c>
    </row>
    <row r="3727" spans="1:7" x14ac:dyDescent="0.35">
      <c r="A3727" t="s">
        <v>3</v>
      </c>
      <c r="B3727">
        <v>4521</v>
      </c>
      <c r="C3727">
        <v>45.24</v>
      </c>
      <c r="D3727">
        <v>47</v>
      </c>
      <c r="E3727">
        <v>0</v>
      </c>
      <c r="F3727">
        <v>95</v>
      </c>
    </row>
    <row r="3728" spans="1:7" x14ac:dyDescent="0.35">
      <c r="A3728" t="s">
        <v>4</v>
      </c>
      <c r="B3728">
        <v>8036</v>
      </c>
      <c r="C3728">
        <v>43.41</v>
      </c>
      <c r="D3728">
        <v>44</v>
      </c>
      <c r="E3728">
        <v>0</v>
      </c>
      <c r="F3728">
        <v>99</v>
      </c>
    </row>
    <row r="3729" spans="1:7" x14ac:dyDescent="0.35">
      <c r="A3729" t="s">
        <v>5</v>
      </c>
      <c r="B3729">
        <v>8055</v>
      </c>
      <c r="C3729">
        <v>45.72</v>
      </c>
      <c r="D3729">
        <v>47</v>
      </c>
      <c r="E3729">
        <v>0</v>
      </c>
      <c r="F3729">
        <v>96</v>
      </c>
    </row>
    <row r="3730" spans="1:7" x14ac:dyDescent="0.35">
      <c r="A3730" t="s">
        <v>6</v>
      </c>
      <c r="B3730">
        <v>3566</v>
      </c>
      <c r="C3730">
        <v>40.94</v>
      </c>
      <c r="D3730">
        <v>41</v>
      </c>
      <c r="E3730">
        <v>0</v>
      </c>
      <c r="F3730">
        <v>98</v>
      </c>
    </row>
    <row r="3731" spans="1:7" x14ac:dyDescent="0.35">
      <c r="A3731" t="s">
        <v>7</v>
      </c>
      <c r="B3731">
        <v>8846</v>
      </c>
      <c r="C3731">
        <v>42.18</v>
      </c>
      <c r="D3731">
        <v>42</v>
      </c>
      <c r="E3731">
        <v>0</v>
      </c>
      <c r="F3731">
        <v>96</v>
      </c>
    </row>
    <row r="3732" spans="1:7" x14ac:dyDescent="0.35">
      <c r="A3732" t="s">
        <v>241</v>
      </c>
      <c r="B3732">
        <v>33024</v>
      </c>
      <c r="C3732">
        <v>43.43</v>
      </c>
      <c r="D3732">
        <v>44</v>
      </c>
      <c r="E3732">
        <v>0</v>
      </c>
      <c r="F3732">
        <v>99</v>
      </c>
    </row>
    <row r="3734" spans="1:7" x14ac:dyDescent="0.35">
      <c r="A3734" t="s">
        <v>1377</v>
      </c>
    </row>
    <row r="3735" spans="1:7" x14ac:dyDescent="0.35">
      <c r="A3735" t="s">
        <v>14</v>
      </c>
      <c r="B3735" t="s">
        <v>487</v>
      </c>
      <c r="C3735" t="s">
        <v>2</v>
      </c>
      <c r="D3735" t="s">
        <v>1189</v>
      </c>
      <c r="E3735" t="s">
        <v>1190</v>
      </c>
      <c r="F3735" t="s">
        <v>1191</v>
      </c>
      <c r="G3735" t="s">
        <v>1192</v>
      </c>
    </row>
    <row r="3736" spans="1:7" x14ac:dyDescent="0.35">
      <c r="A3736" t="s">
        <v>3</v>
      </c>
      <c r="B3736" t="s">
        <v>488</v>
      </c>
      <c r="C3736">
        <v>46</v>
      </c>
      <c r="D3736">
        <v>20.77</v>
      </c>
      <c r="E3736">
        <v>24</v>
      </c>
      <c r="F3736">
        <v>1</v>
      </c>
      <c r="G3736">
        <v>35</v>
      </c>
    </row>
    <row r="3737" spans="1:7" x14ac:dyDescent="0.35">
      <c r="A3737" t="s">
        <v>3</v>
      </c>
      <c r="B3737" t="s">
        <v>491</v>
      </c>
      <c r="C3737">
        <v>27</v>
      </c>
      <c r="D3737">
        <v>19.37</v>
      </c>
      <c r="E3737">
        <v>20</v>
      </c>
      <c r="F3737">
        <v>0</v>
      </c>
      <c r="G3737">
        <v>32</v>
      </c>
    </row>
    <row r="3738" spans="1:7" x14ac:dyDescent="0.35">
      <c r="A3738" t="s">
        <v>4</v>
      </c>
      <c r="B3738" t="s">
        <v>488</v>
      </c>
      <c r="C3738">
        <v>79</v>
      </c>
      <c r="D3738">
        <v>14.93</v>
      </c>
      <c r="E3738">
        <v>13</v>
      </c>
      <c r="F3738">
        <v>0</v>
      </c>
      <c r="G3738">
        <v>35</v>
      </c>
    </row>
    <row r="3739" spans="1:7" x14ac:dyDescent="0.35">
      <c r="A3739" t="s">
        <v>4</v>
      </c>
      <c r="B3739" t="s">
        <v>491</v>
      </c>
      <c r="C3739">
        <v>58</v>
      </c>
      <c r="D3739">
        <v>10.17</v>
      </c>
      <c r="E3739">
        <v>4</v>
      </c>
      <c r="F3739">
        <v>0</v>
      </c>
      <c r="G3739">
        <v>32</v>
      </c>
    </row>
    <row r="3740" spans="1:7" x14ac:dyDescent="0.35">
      <c r="A3740" t="s">
        <v>5</v>
      </c>
      <c r="B3740" t="s">
        <v>488</v>
      </c>
      <c r="C3740">
        <v>96</v>
      </c>
      <c r="D3740">
        <v>16.059999999999999</v>
      </c>
      <c r="E3740">
        <v>16</v>
      </c>
      <c r="F3740">
        <v>0</v>
      </c>
      <c r="G3740">
        <v>32</v>
      </c>
    </row>
    <row r="3741" spans="1:7" x14ac:dyDescent="0.35">
      <c r="A3741" t="s">
        <v>5</v>
      </c>
      <c r="B3741" t="s">
        <v>491</v>
      </c>
      <c r="C3741">
        <v>45</v>
      </c>
      <c r="D3741">
        <v>14.05</v>
      </c>
      <c r="E3741">
        <v>12</v>
      </c>
      <c r="F3741">
        <v>0</v>
      </c>
      <c r="G3741">
        <v>36</v>
      </c>
    </row>
    <row r="3742" spans="1:7" x14ac:dyDescent="0.35">
      <c r="A3742" t="s">
        <v>6</v>
      </c>
      <c r="B3742" t="s">
        <v>488</v>
      </c>
      <c r="C3742">
        <v>38</v>
      </c>
      <c r="D3742">
        <v>18.399999999999999</v>
      </c>
      <c r="E3742">
        <v>17</v>
      </c>
      <c r="F3742">
        <v>0</v>
      </c>
      <c r="G3742">
        <v>36</v>
      </c>
    </row>
    <row r="3743" spans="1:7" x14ac:dyDescent="0.35">
      <c r="A3743" t="s">
        <v>6</v>
      </c>
      <c r="B3743" t="s">
        <v>491</v>
      </c>
      <c r="C3743">
        <v>36</v>
      </c>
      <c r="D3743">
        <v>13.96</v>
      </c>
      <c r="E3743">
        <v>16</v>
      </c>
      <c r="F3743">
        <v>1</v>
      </c>
      <c r="G3743">
        <v>32</v>
      </c>
    </row>
    <row r="3744" spans="1:7" x14ac:dyDescent="0.35">
      <c r="A3744" t="s">
        <v>7</v>
      </c>
      <c r="B3744" t="s">
        <v>488</v>
      </c>
      <c r="C3744">
        <v>124</v>
      </c>
      <c r="D3744">
        <v>15.65</v>
      </c>
      <c r="E3744">
        <v>14</v>
      </c>
      <c r="F3744">
        <v>0</v>
      </c>
      <c r="G3744">
        <v>31</v>
      </c>
    </row>
    <row r="3745" spans="1:7" x14ac:dyDescent="0.35">
      <c r="A3745" t="s">
        <v>7</v>
      </c>
      <c r="B3745" t="s">
        <v>491</v>
      </c>
      <c r="C3745">
        <v>97</v>
      </c>
      <c r="D3745">
        <v>16.350000000000001</v>
      </c>
      <c r="E3745">
        <v>16</v>
      </c>
      <c r="F3745">
        <v>1</v>
      </c>
      <c r="G3745">
        <v>35</v>
      </c>
    </row>
    <row r="3746" spans="1:7" x14ac:dyDescent="0.35">
      <c r="A3746" t="s">
        <v>241</v>
      </c>
      <c r="B3746" t="s">
        <v>488</v>
      </c>
      <c r="C3746">
        <v>383</v>
      </c>
      <c r="D3746">
        <v>16.440000000000001</v>
      </c>
      <c r="E3746">
        <v>16</v>
      </c>
      <c r="F3746">
        <v>0</v>
      </c>
      <c r="G3746">
        <v>36</v>
      </c>
    </row>
    <row r="3747" spans="1:7" x14ac:dyDescent="0.35">
      <c r="A3747" t="s">
        <v>241</v>
      </c>
      <c r="B3747" t="s">
        <v>491</v>
      </c>
      <c r="C3747">
        <v>263</v>
      </c>
      <c r="D3747">
        <v>14.82</v>
      </c>
      <c r="E3747">
        <v>13</v>
      </c>
      <c r="F3747">
        <v>0</v>
      </c>
      <c r="G3747">
        <v>36</v>
      </c>
    </row>
    <row r="3749" spans="1:7" x14ac:dyDescent="0.35">
      <c r="A3749" t="s">
        <v>1378</v>
      </c>
    </row>
    <row r="3750" spans="1:7" x14ac:dyDescent="0.35">
      <c r="A3750" t="s">
        <v>14</v>
      </c>
      <c r="B3750" t="s">
        <v>2</v>
      </c>
      <c r="C3750" t="s">
        <v>1189</v>
      </c>
      <c r="D3750" t="s">
        <v>1190</v>
      </c>
      <c r="E3750" t="s">
        <v>1191</v>
      </c>
      <c r="F3750" t="s">
        <v>1192</v>
      </c>
    </row>
    <row r="3751" spans="1:7" x14ac:dyDescent="0.35">
      <c r="A3751" t="s">
        <v>3</v>
      </c>
      <c r="B3751">
        <v>73</v>
      </c>
      <c r="C3751">
        <v>20.149999999999999</v>
      </c>
      <c r="D3751">
        <v>24</v>
      </c>
      <c r="E3751">
        <v>0</v>
      </c>
      <c r="F3751">
        <v>35</v>
      </c>
    </row>
    <row r="3752" spans="1:7" x14ac:dyDescent="0.35">
      <c r="A3752" t="s">
        <v>4</v>
      </c>
      <c r="B3752">
        <v>137</v>
      </c>
      <c r="C3752">
        <v>13.19</v>
      </c>
      <c r="D3752">
        <v>10</v>
      </c>
      <c r="E3752">
        <v>0</v>
      </c>
      <c r="F3752">
        <v>35</v>
      </c>
    </row>
    <row r="3753" spans="1:7" x14ac:dyDescent="0.35">
      <c r="A3753" t="s">
        <v>5</v>
      </c>
      <c r="B3753">
        <v>141</v>
      </c>
      <c r="C3753">
        <v>15.44</v>
      </c>
      <c r="D3753">
        <v>12</v>
      </c>
      <c r="E3753">
        <v>0</v>
      </c>
      <c r="F3753">
        <v>36</v>
      </c>
    </row>
    <row r="3754" spans="1:7" x14ac:dyDescent="0.35">
      <c r="A3754" t="s">
        <v>6</v>
      </c>
      <c r="B3754">
        <v>74</v>
      </c>
      <c r="C3754">
        <v>16.11</v>
      </c>
      <c r="D3754">
        <v>16</v>
      </c>
      <c r="E3754">
        <v>0</v>
      </c>
      <c r="F3754">
        <v>36</v>
      </c>
    </row>
    <row r="3755" spans="1:7" x14ac:dyDescent="0.35">
      <c r="A3755" t="s">
        <v>7</v>
      </c>
      <c r="B3755">
        <v>221</v>
      </c>
      <c r="C3755">
        <v>15.97</v>
      </c>
      <c r="D3755">
        <v>15</v>
      </c>
      <c r="E3755">
        <v>0</v>
      </c>
      <c r="F3755">
        <v>35</v>
      </c>
    </row>
    <row r="3756" spans="1:7" x14ac:dyDescent="0.35">
      <c r="A3756" t="s">
        <v>241</v>
      </c>
      <c r="B3756">
        <v>646</v>
      </c>
      <c r="C3756">
        <v>15.76</v>
      </c>
      <c r="D3756">
        <v>15</v>
      </c>
      <c r="E3756">
        <v>0</v>
      </c>
      <c r="F3756">
        <v>36</v>
      </c>
    </row>
    <row r="3758" spans="1:7" x14ac:dyDescent="0.35">
      <c r="A3758" t="s">
        <v>1379</v>
      </c>
    </row>
    <row r="3759" spans="1:7" x14ac:dyDescent="0.35">
      <c r="A3759" t="s">
        <v>14</v>
      </c>
      <c r="B3759" t="s">
        <v>266</v>
      </c>
      <c r="C3759" t="s">
        <v>2</v>
      </c>
      <c r="D3759" t="s">
        <v>1366</v>
      </c>
      <c r="E3759" t="s">
        <v>1367</v>
      </c>
      <c r="F3759" t="s">
        <v>50</v>
      </c>
    </row>
    <row r="3760" spans="1:7" x14ac:dyDescent="0.35">
      <c r="A3760" t="s">
        <v>3</v>
      </c>
      <c r="B3760" t="s">
        <v>267</v>
      </c>
      <c r="C3760">
        <v>717</v>
      </c>
      <c r="D3760" t="s">
        <v>638</v>
      </c>
      <c r="E3760" t="s">
        <v>554</v>
      </c>
      <c r="F3760" t="s">
        <v>76</v>
      </c>
    </row>
    <row r="3761" spans="1:6" x14ac:dyDescent="0.35">
      <c r="A3761" t="s">
        <v>3</v>
      </c>
      <c r="B3761" t="s">
        <v>279</v>
      </c>
      <c r="C3761">
        <v>3610</v>
      </c>
      <c r="D3761" t="s">
        <v>508</v>
      </c>
      <c r="E3761" t="s">
        <v>624</v>
      </c>
      <c r="F3761" t="s">
        <v>76</v>
      </c>
    </row>
    <row r="3762" spans="1:6" x14ac:dyDescent="0.35">
      <c r="A3762" t="s">
        <v>3</v>
      </c>
      <c r="B3762" t="s">
        <v>285</v>
      </c>
      <c r="C3762">
        <v>195</v>
      </c>
      <c r="D3762" t="s">
        <v>465</v>
      </c>
      <c r="E3762" t="s">
        <v>686</v>
      </c>
      <c r="F3762" t="s">
        <v>76</v>
      </c>
    </row>
    <row r="3763" spans="1:6" x14ac:dyDescent="0.35">
      <c r="A3763" t="s">
        <v>4</v>
      </c>
      <c r="B3763" t="s">
        <v>267</v>
      </c>
      <c r="C3763">
        <v>1015</v>
      </c>
      <c r="D3763" t="s">
        <v>583</v>
      </c>
      <c r="E3763" t="s">
        <v>629</v>
      </c>
      <c r="F3763" t="s">
        <v>76</v>
      </c>
    </row>
    <row r="3764" spans="1:6" x14ac:dyDescent="0.35">
      <c r="A3764" t="s">
        <v>4</v>
      </c>
      <c r="B3764" t="s">
        <v>279</v>
      </c>
      <c r="C3764">
        <v>6266</v>
      </c>
      <c r="D3764" t="s">
        <v>465</v>
      </c>
      <c r="E3764" t="s">
        <v>427</v>
      </c>
      <c r="F3764" t="s">
        <v>107</v>
      </c>
    </row>
    <row r="3765" spans="1:6" x14ac:dyDescent="0.35">
      <c r="A3765" t="s">
        <v>4</v>
      </c>
      <c r="B3765" t="s">
        <v>285</v>
      </c>
      <c r="C3765">
        <v>760</v>
      </c>
      <c r="D3765" t="s">
        <v>567</v>
      </c>
      <c r="E3765" t="s">
        <v>823</v>
      </c>
      <c r="F3765" t="s">
        <v>76</v>
      </c>
    </row>
    <row r="3766" spans="1:6" x14ac:dyDescent="0.35">
      <c r="A3766" t="s">
        <v>5</v>
      </c>
      <c r="B3766" t="s">
        <v>267</v>
      </c>
      <c r="C3766">
        <v>348</v>
      </c>
      <c r="D3766" t="s">
        <v>705</v>
      </c>
      <c r="E3766" t="s">
        <v>417</v>
      </c>
      <c r="F3766" t="s">
        <v>76</v>
      </c>
    </row>
    <row r="3767" spans="1:6" x14ac:dyDescent="0.35">
      <c r="A3767" t="s">
        <v>5</v>
      </c>
      <c r="B3767" t="s">
        <v>279</v>
      </c>
      <c r="C3767">
        <v>5907</v>
      </c>
      <c r="D3767" t="s">
        <v>533</v>
      </c>
      <c r="E3767" t="s">
        <v>700</v>
      </c>
      <c r="F3767" t="s">
        <v>76</v>
      </c>
    </row>
    <row r="3768" spans="1:6" x14ac:dyDescent="0.35">
      <c r="A3768" t="s">
        <v>5</v>
      </c>
      <c r="B3768" t="s">
        <v>285</v>
      </c>
      <c r="C3768">
        <v>1808</v>
      </c>
      <c r="D3768" t="s">
        <v>567</v>
      </c>
      <c r="E3768" t="s">
        <v>624</v>
      </c>
      <c r="F3768" t="s">
        <v>73</v>
      </c>
    </row>
    <row r="3769" spans="1:6" x14ac:dyDescent="0.35">
      <c r="A3769" t="s">
        <v>6</v>
      </c>
      <c r="B3769" t="s">
        <v>267</v>
      </c>
      <c r="C3769">
        <v>360</v>
      </c>
      <c r="D3769" t="s">
        <v>737</v>
      </c>
      <c r="E3769" t="s">
        <v>598</v>
      </c>
      <c r="F3769" t="s">
        <v>76</v>
      </c>
    </row>
    <row r="3770" spans="1:6" x14ac:dyDescent="0.35">
      <c r="A3770" t="s">
        <v>6</v>
      </c>
      <c r="B3770" t="s">
        <v>279</v>
      </c>
      <c r="C3770">
        <v>2774</v>
      </c>
      <c r="D3770" t="s">
        <v>422</v>
      </c>
      <c r="E3770" t="s">
        <v>480</v>
      </c>
      <c r="F3770" t="s">
        <v>107</v>
      </c>
    </row>
    <row r="3771" spans="1:6" x14ac:dyDescent="0.35">
      <c r="A3771" t="s">
        <v>6</v>
      </c>
      <c r="B3771" t="s">
        <v>285</v>
      </c>
      <c r="C3771">
        <v>434</v>
      </c>
      <c r="D3771" t="s">
        <v>763</v>
      </c>
      <c r="E3771" t="s">
        <v>243</v>
      </c>
      <c r="F3771" t="s">
        <v>76</v>
      </c>
    </row>
    <row r="3772" spans="1:6" x14ac:dyDescent="0.35">
      <c r="A3772" t="s">
        <v>7</v>
      </c>
      <c r="B3772" t="s">
        <v>267</v>
      </c>
      <c r="C3772">
        <v>557</v>
      </c>
      <c r="D3772" t="s">
        <v>693</v>
      </c>
      <c r="E3772" t="s">
        <v>546</v>
      </c>
      <c r="F3772" t="s">
        <v>76</v>
      </c>
    </row>
    <row r="3773" spans="1:6" x14ac:dyDescent="0.35">
      <c r="A3773" t="s">
        <v>7</v>
      </c>
      <c r="B3773" t="s">
        <v>279</v>
      </c>
      <c r="C3773">
        <v>7838</v>
      </c>
      <c r="D3773" t="s">
        <v>694</v>
      </c>
      <c r="E3773" t="s">
        <v>522</v>
      </c>
      <c r="F3773" t="s">
        <v>76</v>
      </c>
    </row>
    <row r="3774" spans="1:6" x14ac:dyDescent="0.35">
      <c r="A3774" t="s">
        <v>7</v>
      </c>
      <c r="B3774" t="s">
        <v>285</v>
      </c>
      <c r="C3774">
        <v>461</v>
      </c>
      <c r="D3774" t="s">
        <v>612</v>
      </c>
      <c r="E3774" t="s">
        <v>382</v>
      </c>
      <c r="F3774" t="s">
        <v>76</v>
      </c>
    </row>
    <row r="3775" spans="1:6" x14ac:dyDescent="0.35">
      <c r="A3775" t="s">
        <v>241</v>
      </c>
      <c r="B3775" t="s">
        <v>267</v>
      </c>
      <c r="C3775">
        <v>2997</v>
      </c>
      <c r="D3775" t="s">
        <v>654</v>
      </c>
      <c r="E3775" t="s">
        <v>621</v>
      </c>
      <c r="F3775" t="s">
        <v>76</v>
      </c>
    </row>
    <row r="3776" spans="1:6" x14ac:dyDescent="0.35">
      <c r="A3776" t="s">
        <v>241</v>
      </c>
      <c r="B3776" t="s">
        <v>279</v>
      </c>
      <c r="C3776">
        <v>26395</v>
      </c>
      <c r="D3776" t="s">
        <v>60</v>
      </c>
      <c r="E3776" t="s">
        <v>579</v>
      </c>
      <c r="F3776" t="s">
        <v>76</v>
      </c>
    </row>
    <row r="3777" spans="1:6" x14ac:dyDescent="0.35">
      <c r="A3777" t="s">
        <v>241</v>
      </c>
      <c r="B3777" t="s">
        <v>285</v>
      </c>
      <c r="C3777">
        <v>3658</v>
      </c>
      <c r="D3777" t="s">
        <v>945</v>
      </c>
      <c r="E3777" t="s">
        <v>561</v>
      </c>
      <c r="F3777" t="s">
        <v>107</v>
      </c>
    </row>
    <row r="3779" spans="1:6" x14ac:dyDescent="0.35">
      <c r="A3779" t="s">
        <v>1380</v>
      </c>
    </row>
    <row r="3780" spans="1:6" x14ac:dyDescent="0.35">
      <c r="A3780" t="s">
        <v>14</v>
      </c>
      <c r="B3780" t="s">
        <v>2</v>
      </c>
      <c r="C3780" t="s">
        <v>1366</v>
      </c>
      <c r="D3780" t="s">
        <v>1367</v>
      </c>
      <c r="E3780" t="s">
        <v>50</v>
      </c>
    </row>
    <row r="3781" spans="1:6" x14ac:dyDescent="0.35">
      <c r="A3781" t="s">
        <v>3</v>
      </c>
      <c r="B3781">
        <v>4522</v>
      </c>
      <c r="C3781" t="s">
        <v>898</v>
      </c>
      <c r="D3781" t="s">
        <v>492</v>
      </c>
      <c r="E3781" t="s">
        <v>76</v>
      </c>
    </row>
    <row r="3782" spans="1:6" x14ac:dyDescent="0.35">
      <c r="A3782" t="s">
        <v>4</v>
      </c>
      <c r="B3782">
        <v>8041</v>
      </c>
      <c r="C3782" t="s">
        <v>633</v>
      </c>
      <c r="D3782" t="s">
        <v>575</v>
      </c>
      <c r="E3782" t="s">
        <v>107</v>
      </c>
    </row>
    <row r="3783" spans="1:6" x14ac:dyDescent="0.35">
      <c r="A3783" t="s">
        <v>5</v>
      </c>
      <c r="B3783">
        <v>8063</v>
      </c>
      <c r="C3783" t="s">
        <v>369</v>
      </c>
      <c r="D3783" t="s">
        <v>762</v>
      </c>
      <c r="E3783" t="s">
        <v>76</v>
      </c>
    </row>
    <row r="3784" spans="1:6" x14ac:dyDescent="0.35">
      <c r="A3784" t="s">
        <v>6</v>
      </c>
      <c r="B3784">
        <v>3568</v>
      </c>
      <c r="C3784" t="s">
        <v>419</v>
      </c>
      <c r="D3784" t="s">
        <v>596</v>
      </c>
      <c r="E3784" t="s">
        <v>76</v>
      </c>
    </row>
    <row r="3785" spans="1:6" x14ac:dyDescent="0.35">
      <c r="A3785" t="s">
        <v>7</v>
      </c>
      <c r="B3785">
        <v>8856</v>
      </c>
      <c r="C3785" t="s">
        <v>645</v>
      </c>
      <c r="D3785" t="s">
        <v>579</v>
      </c>
      <c r="E3785" t="s">
        <v>76</v>
      </c>
    </row>
    <row r="3786" spans="1:6" x14ac:dyDescent="0.35">
      <c r="A3786" t="s">
        <v>241</v>
      </c>
      <c r="B3786">
        <v>33050</v>
      </c>
      <c r="C3786" t="s">
        <v>721</v>
      </c>
      <c r="D3786" t="s">
        <v>343</v>
      </c>
      <c r="E3786" t="s">
        <v>76</v>
      </c>
    </row>
    <row r="3788" spans="1:6" x14ac:dyDescent="0.35">
      <c r="A3788" t="s">
        <v>1381</v>
      </c>
    </row>
    <row r="3789" spans="1:6" x14ac:dyDescent="0.35">
      <c r="A3789" t="s">
        <v>14</v>
      </c>
      <c r="B3789" t="s">
        <v>266</v>
      </c>
      <c r="C3789" t="s">
        <v>2</v>
      </c>
      <c r="D3789" t="s">
        <v>52</v>
      </c>
      <c r="E3789" t="s">
        <v>83</v>
      </c>
      <c r="F3789" t="s">
        <v>50</v>
      </c>
    </row>
    <row r="3790" spans="1:6" x14ac:dyDescent="0.35">
      <c r="A3790" t="s">
        <v>3</v>
      </c>
      <c r="B3790" t="s">
        <v>267</v>
      </c>
      <c r="C3790">
        <v>264</v>
      </c>
      <c r="D3790" t="s">
        <v>550</v>
      </c>
      <c r="E3790" t="s">
        <v>547</v>
      </c>
      <c r="F3790" t="s">
        <v>254</v>
      </c>
    </row>
    <row r="3791" spans="1:6" x14ac:dyDescent="0.35">
      <c r="A3791" t="s">
        <v>3</v>
      </c>
      <c r="B3791" t="s">
        <v>279</v>
      </c>
      <c r="C3791">
        <v>1701</v>
      </c>
      <c r="D3791" t="s">
        <v>297</v>
      </c>
      <c r="E3791" t="s">
        <v>983</v>
      </c>
      <c r="F3791" t="s">
        <v>89</v>
      </c>
    </row>
    <row r="3792" spans="1:6" x14ac:dyDescent="0.35">
      <c r="A3792" t="s">
        <v>3</v>
      </c>
      <c r="B3792" t="s">
        <v>285</v>
      </c>
      <c r="C3792">
        <v>64</v>
      </c>
      <c r="D3792" t="s">
        <v>157</v>
      </c>
      <c r="E3792" t="s">
        <v>860</v>
      </c>
      <c r="F3792" t="s">
        <v>426</v>
      </c>
    </row>
    <row r="3793" spans="1:6" x14ac:dyDescent="0.35">
      <c r="A3793" t="s">
        <v>4</v>
      </c>
      <c r="B3793" t="s">
        <v>267</v>
      </c>
      <c r="C3793">
        <v>355</v>
      </c>
      <c r="D3793" t="s">
        <v>399</v>
      </c>
      <c r="E3793" t="s">
        <v>850</v>
      </c>
      <c r="F3793" t="s">
        <v>372</v>
      </c>
    </row>
    <row r="3794" spans="1:6" x14ac:dyDescent="0.35">
      <c r="A3794" t="s">
        <v>4</v>
      </c>
      <c r="B3794" t="s">
        <v>279</v>
      </c>
      <c r="C3794">
        <v>2643</v>
      </c>
      <c r="D3794" t="s">
        <v>85</v>
      </c>
      <c r="E3794" t="s">
        <v>897</v>
      </c>
      <c r="F3794" t="s">
        <v>239</v>
      </c>
    </row>
    <row r="3795" spans="1:6" x14ac:dyDescent="0.35">
      <c r="A3795" t="s">
        <v>4</v>
      </c>
      <c r="B3795" t="s">
        <v>285</v>
      </c>
      <c r="C3795">
        <v>278</v>
      </c>
      <c r="D3795" t="s">
        <v>190</v>
      </c>
      <c r="E3795" t="s">
        <v>694</v>
      </c>
      <c r="F3795" t="s">
        <v>213</v>
      </c>
    </row>
    <row r="3796" spans="1:6" x14ac:dyDescent="0.35">
      <c r="A3796" t="s">
        <v>5</v>
      </c>
      <c r="B3796" t="s">
        <v>267</v>
      </c>
      <c r="C3796">
        <v>135</v>
      </c>
      <c r="D3796" t="s">
        <v>255</v>
      </c>
      <c r="E3796" t="s">
        <v>1121</v>
      </c>
      <c r="F3796" t="s">
        <v>255</v>
      </c>
    </row>
    <row r="3797" spans="1:6" x14ac:dyDescent="0.35">
      <c r="A3797" t="s">
        <v>5</v>
      </c>
      <c r="B3797" t="s">
        <v>279</v>
      </c>
      <c r="C3797">
        <v>2662</v>
      </c>
      <c r="D3797" t="s">
        <v>297</v>
      </c>
      <c r="E3797" t="s">
        <v>1382</v>
      </c>
      <c r="F3797" t="s">
        <v>163</v>
      </c>
    </row>
    <row r="3798" spans="1:6" x14ac:dyDescent="0.35">
      <c r="A3798" t="s">
        <v>5</v>
      </c>
      <c r="B3798" t="s">
        <v>285</v>
      </c>
      <c r="C3798">
        <v>669</v>
      </c>
      <c r="D3798" t="s">
        <v>250</v>
      </c>
      <c r="E3798" t="s">
        <v>731</v>
      </c>
      <c r="F3798" t="s">
        <v>185</v>
      </c>
    </row>
    <row r="3799" spans="1:6" x14ac:dyDescent="0.35">
      <c r="A3799" t="s">
        <v>6</v>
      </c>
      <c r="B3799" t="s">
        <v>267</v>
      </c>
      <c r="C3799">
        <v>127</v>
      </c>
      <c r="D3799" t="s">
        <v>413</v>
      </c>
      <c r="E3799" t="s">
        <v>695</v>
      </c>
      <c r="F3799" t="s">
        <v>98</v>
      </c>
    </row>
    <row r="3800" spans="1:6" x14ac:dyDescent="0.35">
      <c r="A3800" t="s">
        <v>6</v>
      </c>
      <c r="B3800" t="s">
        <v>279</v>
      </c>
      <c r="C3800">
        <v>1142</v>
      </c>
      <c r="D3800" t="s">
        <v>183</v>
      </c>
      <c r="E3800" t="s">
        <v>720</v>
      </c>
      <c r="F3800" t="s">
        <v>146</v>
      </c>
    </row>
    <row r="3801" spans="1:6" x14ac:dyDescent="0.35">
      <c r="A3801" t="s">
        <v>6</v>
      </c>
      <c r="B3801" t="s">
        <v>285</v>
      </c>
      <c r="C3801">
        <v>163</v>
      </c>
      <c r="D3801" t="s">
        <v>115</v>
      </c>
      <c r="E3801" t="s">
        <v>778</v>
      </c>
      <c r="F3801" t="s">
        <v>299</v>
      </c>
    </row>
    <row r="3802" spans="1:6" x14ac:dyDescent="0.35">
      <c r="A3802" t="s">
        <v>7</v>
      </c>
      <c r="B3802" t="s">
        <v>267</v>
      </c>
      <c r="C3802">
        <v>199</v>
      </c>
      <c r="D3802" t="s">
        <v>291</v>
      </c>
      <c r="E3802" t="s">
        <v>883</v>
      </c>
      <c r="F3802" t="s">
        <v>152</v>
      </c>
    </row>
    <row r="3803" spans="1:6" x14ac:dyDescent="0.35">
      <c r="A3803" t="s">
        <v>7</v>
      </c>
      <c r="B3803" t="s">
        <v>279</v>
      </c>
      <c r="C3803">
        <v>2875</v>
      </c>
      <c r="D3803" t="s">
        <v>158</v>
      </c>
      <c r="E3803" t="s">
        <v>889</v>
      </c>
      <c r="F3803" t="s">
        <v>249</v>
      </c>
    </row>
    <row r="3804" spans="1:6" x14ac:dyDescent="0.35">
      <c r="A3804" t="s">
        <v>7</v>
      </c>
      <c r="B3804" t="s">
        <v>285</v>
      </c>
      <c r="C3804">
        <v>172</v>
      </c>
      <c r="D3804" t="s">
        <v>156</v>
      </c>
      <c r="E3804" t="s">
        <v>725</v>
      </c>
      <c r="F3804" t="s">
        <v>192</v>
      </c>
    </row>
    <row r="3805" spans="1:6" x14ac:dyDescent="0.35">
      <c r="A3805" t="s">
        <v>241</v>
      </c>
      <c r="B3805" t="s">
        <v>267</v>
      </c>
      <c r="C3805">
        <v>1080</v>
      </c>
      <c r="D3805" t="s">
        <v>502</v>
      </c>
      <c r="E3805" t="s">
        <v>824</v>
      </c>
      <c r="F3805" t="s">
        <v>416</v>
      </c>
    </row>
    <row r="3806" spans="1:6" x14ac:dyDescent="0.35">
      <c r="A3806" t="s">
        <v>241</v>
      </c>
      <c r="B3806" t="s">
        <v>279</v>
      </c>
      <c r="C3806">
        <v>11023</v>
      </c>
      <c r="D3806" t="s">
        <v>248</v>
      </c>
      <c r="E3806" t="s">
        <v>899</v>
      </c>
      <c r="F3806" t="s">
        <v>280</v>
      </c>
    </row>
    <row r="3807" spans="1:6" x14ac:dyDescent="0.35">
      <c r="A3807" t="s">
        <v>241</v>
      </c>
      <c r="B3807" t="s">
        <v>285</v>
      </c>
      <c r="C3807">
        <v>1346</v>
      </c>
      <c r="D3807" t="s">
        <v>195</v>
      </c>
      <c r="E3807" t="s">
        <v>1318</v>
      </c>
      <c r="F3807" t="s">
        <v>145</v>
      </c>
    </row>
    <row r="3809" spans="1:7" x14ac:dyDescent="0.35">
      <c r="A3809" t="s">
        <v>1383</v>
      </c>
    </row>
    <row r="3810" spans="1:7" x14ac:dyDescent="0.35">
      <c r="A3810" t="s">
        <v>14</v>
      </c>
      <c r="B3810" t="s">
        <v>2</v>
      </c>
      <c r="C3810" t="s">
        <v>267</v>
      </c>
      <c r="D3810" t="s">
        <v>279</v>
      </c>
      <c r="E3810" t="s">
        <v>285</v>
      </c>
    </row>
    <row r="3811" spans="1:7" x14ac:dyDescent="0.35">
      <c r="A3811" t="s">
        <v>3</v>
      </c>
      <c r="B3811">
        <v>2029</v>
      </c>
      <c r="C3811" t="s">
        <v>95</v>
      </c>
      <c r="D3811" t="s">
        <v>896</v>
      </c>
      <c r="E3811" t="s">
        <v>84</v>
      </c>
    </row>
    <row r="3812" spans="1:7" x14ac:dyDescent="0.35">
      <c r="A3812" t="s">
        <v>4</v>
      </c>
      <c r="B3812">
        <v>3276</v>
      </c>
      <c r="C3812" t="s">
        <v>242</v>
      </c>
      <c r="D3812" t="s">
        <v>1231</v>
      </c>
      <c r="E3812" t="s">
        <v>371</v>
      </c>
    </row>
    <row r="3813" spans="1:7" x14ac:dyDescent="0.35">
      <c r="A3813" t="s">
        <v>5</v>
      </c>
      <c r="B3813">
        <v>3466</v>
      </c>
      <c r="C3813" t="s">
        <v>87</v>
      </c>
      <c r="D3813" t="s">
        <v>1091</v>
      </c>
      <c r="E3813" t="s">
        <v>253</v>
      </c>
    </row>
    <row r="3814" spans="1:7" x14ac:dyDescent="0.35">
      <c r="A3814" t="s">
        <v>6</v>
      </c>
      <c r="B3814">
        <v>1432</v>
      </c>
      <c r="C3814" t="s">
        <v>213</v>
      </c>
      <c r="D3814" t="s">
        <v>989</v>
      </c>
      <c r="E3814" t="s">
        <v>117</v>
      </c>
    </row>
    <row r="3815" spans="1:7" x14ac:dyDescent="0.35">
      <c r="A3815" t="s">
        <v>7</v>
      </c>
      <c r="B3815">
        <v>3246</v>
      </c>
      <c r="C3815" t="s">
        <v>146</v>
      </c>
      <c r="D3815" t="s">
        <v>878</v>
      </c>
      <c r="E3815" t="s">
        <v>99</v>
      </c>
    </row>
    <row r="3816" spans="1:7" x14ac:dyDescent="0.35">
      <c r="A3816" t="s">
        <v>241</v>
      </c>
      <c r="B3816">
        <v>13449</v>
      </c>
      <c r="C3816" t="s">
        <v>231</v>
      </c>
      <c r="D3816" t="s">
        <v>999</v>
      </c>
      <c r="E3816" t="s">
        <v>220</v>
      </c>
    </row>
    <row r="3818" spans="1:7" x14ac:dyDescent="0.35">
      <c r="A3818" t="s">
        <v>1384</v>
      </c>
    </row>
    <row r="3819" spans="1:7" x14ac:dyDescent="0.35">
      <c r="A3819" t="s">
        <v>14</v>
      </c>
      <c r="B3819" t="s">
        <v>487</v>
      </c>
      <c r="C3819" t="s">
        <v>2</v>
      </c>
      <c r="D3819" t="s">
        <v>853</v>
      </c>
      <c r="E3819" t="s">
        <v>854</v>
      </c>
      <c r="F3819" t="s">
        <v>1237</v>
      </c>
      <c r="G3819" t="s">
        <v>50</v>
      </c>
    </row>
    <row r="3820" spans="1:7" x14ac:dyDescent="0.35">
      <c r="A3820" t="s">
        <v>3</v>
      </c>
      <c r="B3820" t="s">
        <v>488</v>
      </c>
      <c r="C3820">
        <v>1119</v>
      </c>
      <c r="D3820" t="s">
        <v>361</v>
      </c>
      <c r="E3820" t="s">
        <v>909</v>
      </c>
      <c r="F3820" t="s">
        <v>76</v>
      </c>
      <c r="G3820" t="s">
        <v>76</v>
      </c>
    </row>
    <row r="3821" spans="1:7" x14ac:dyDescent="0.35">
      <c r="A3821" t="s">
        <v>3</v>
      </c>
      <c r="B3821" t="s">
        <v>491</v>
      </c>
      <c r="C3821">
        <v>910</v>
      </c>
      <c r="D3821" t="s">
        <v>430</v>
      </c>
      <c r="E3821" t="s">
        <v>1144</v>
      </c>
      <c r="F3821" t="s">
        <v>76</v>
      </c>
      <c r="G3821" t="s">
        <v>76</v>
      </c>
    </row>
    <row r="3822" spans="1:7" x14ac:dyDescent="0.35">
      <c r="A3822" t="s">
        <v>4</v>
      </c>
      <c r="B3822" t="s">
        <v>488</v>
      </c>
      <c r="C3822">
        <v>1945</v>
      </c>
      <c r="D3822" t="s">
        <v>148</v>
      </c>
      <c r="E3822" t="s">
        <v>886</v>
      </c>
      <c r="F3822" t="s">
        <v>76</v>
      </c>
      <c r="G3822" t="s">
        <v>76</v>
      </c>
    </row>
    <row r="3823" spans="1:7" x14ac:dyDescent="0.35">
      <c r="A3823" t="s">
        <v>4</v>
      </c>
      <c r="B3823" t="s">
        <v>491</v>
      </c>
      <c r="C3823">
        <v>1331</v>
      </c>
      <c r="D3823" t="s">
        <v>263</v>
      </c>
      <c r="E3823" t="s">
        <v>642</v>
      </c>
      <c r="F3823" t="s">
        <v>76</v>
      </c>
      <c r="G3823" t="s">
        <v>76</v>
      </c>
    </row>
    <row r="3824" spans="1:7" x14ac:dyDescent="0.35">
      <c r="A3824" t="s">
        <v>5</v>
      </c>
      <c r="B3824" t="s">
        <v>488</v>
      </c>
      <c r="C3824">
        <v>2083</v>
      </c>
      <c r="D3824" t="s">
        <v>229</v>
      </c>
      <c r="E3824" t="s">
        <v>878</v>
      </c>
      <c r="F3824" t="s">
        <v>76</v>
      </c>
      <c r="G3824" t="s">
        <v>76</v>
      </c>
    </row>
    <row r="3825" spans="1:7" x14ac:dyDescent="0.35">
      <c r="A3825" t="s">
        <v>5</v>
      </c>
      <c r="B3825" t="s">
        <v>491</v>
      </c>
      <c r="C3825">
        <v>1383</v>
      </c>
      <c r="D3825" t="s">
        <v>185</v>
      </c>
      <c r="E3825" t="s">
        <v>1111</v>
      </c>
      <c r="F3825" t="s">
        <v>76</v>
      </c>
      <c r="G3825" t="s">
        <v>76</v>
      </c>
    </row>
    <row r="3826" spans="1:7" x14ac:dyDescent="0.35">
      <c r="A3826" t="s">
        <v>6</v>
      </c>
      <c r="B3826" t="s">
        <v>488</v>
      </c>
      <c r="C3826">
        <v>805</v>
      </c>
      <c r="D3826" t="s">
        <v>320</v>
      </c>
      <c r="E3826" t="s">
        <v>1385</v>
      </c>
      <c r="F3826" t="s">
        <v>76</v>
      </c>
      <c r="G3826" t="s">
        <v>76</v>
      </c>
    </row>
    <row r="3827" spans="1:7" x14ac:dyDescent="0.35">
      <c r="A3827" t="s">
        <v>6</v>
      </c>
      <c r="B3827" t="s">
        <v>491</v>
      </c>
      <c r="C3827">
        <v>627</v>
      </c>
      <c r="D3827" t="s">
        <v>8</v>
      </c>
      <c r="E3827" t="s">
        <v>1115</v>
      </c>
      <c r="F3827" t="s">
        <v>76</v>
      </c>
      <c r="G3827" t="s">
        <v>76</v>
      </c>
    </row>
    <row r="3828" spans="1:7" x14ac:dyDescent="0.35">
      <c r="A3828" t="s">
        <v>7</v>
      </c>
      <c r="B3828" t="s">
        <v>488</v>
      </c>
      <c r="C3828">
        <v>1724</v>
      </c>
      <c r="D3828" t="s">
        <v>199</v>
      </c>
      <c r="E3828" t="s">
        <v>865</v>
      </c>
      <c r="F3828" t="s">
        <v>76</v>
      </c>
      <c r="G3828" t="s">
        <v>76</v>
      </c>
    </row>
    <row r="3829" spans="1:7" x14ac:dyDescent="0.35">
      <c r="A3829" t="s">
        <v>7</v>
      </c>
      <c r="B3829" t="s">
        <v>491</v>
      </c>
      <c r="C3829">
        <v>1522</v>
      </c>
      <c r="D3829" t="s">
        <v>218</v>
      </c>
      <c r="E3829" t="s">
        <v>1116</v>
      </c>
      <c r="F3829" t="s">
        <v>76</v>
      </c>
      <c r="G3829" t="s">
        <v>76</v>
      </c>
    </row>
    <row r="3830" spans="1:7" x14ac:dyDescent="0.35">
      <c r="A3830" t="s">
        <v>241</v>
      </c>
      <c r="B3830" t="s">
        <v>488</v>
      </c>
      <c r="C3830">
        <v>7676</v>
      </c>
      <c r="D3830" t="s">
        <v>262</v>
      </c>
      <c r="E3830" t="s">
        <v>881</v>
      </c>
      <c r="F3830" t="s">
        <v>76</v>
      </c>
      <c r="G3830" t="s">
        <v>76</v>
      </c>
    </row>
    <row r="3831" spans="1:7" x14ac:dyDescent="0.35">
      <c r="A3831" t="s">
        <v>241</v>
      </c>
      <c r="B3831" t="s">
        <v>491</v>
      </c>
      <c r="C3831">
        <v>5773</v>
      </c>
      <c r="D3831" t="s">
        <v>352</v>
      </c>
      <c r="E3831" t="s">
        <v>981</v>
      </c>
      <c r="F3831" t="s">
        <v>76</v>
      </c>
      <c r="G3831" t="s">
        <v>76</v>
      </c>
    </row>
    <row r="3833" spans="1:7" x14ac:dyDescent="0.35">
      <c r="A3833" t="s">
        <v>1386</v>
      </c>
    </row>
    <row r="3834" spans="1:7" x14ac:dyDescent="0.35">
      <c r="A3834" t="s">
        <v>14</v>
      </c>
      <c r="B3834" t="s">
        <v>593</v>
      </c>
      <c r="C3834" t="s">
        <v>2</v>
      </c>
      <c r="D3834" t="s">
        <v>853</v>
      </c>
      <c r="E3834" t="s">
        <v>854</v>
      </c>
      <c r="F3834" t="s">
        <v>1237</v>
      </c>
      <c r="G3834" t="s">
        <v>50</v>
      </c>
    </row>
    <row r="3835" spans="1:7" x14ac:dyDescent="0.35">
      <c r="A3835" t="s">
        <v>3</v>
      </c>
      <c r="B3835" t="s">
        <v>594</v>
      </c>
      <c r="C3835">
        <v>948</v>
      </c>
      <c r="D3835" t="s">
        <v>515</v>
      </c>
      <c r="E3835" t="s">
        <v>1104</v>
      </c>
      <c r="F3835" t="s">
        <v>76</v>
      </c>
      <c r="G3835" t="s">
        <v>76</v>
      </c>
    </row>
    <row r="3836" spans="1:7" x14ac:dyDescent="0.35">
      <c r="A3836" t="s">
        <v>3</v>
      </c>
      <c r="B3836" t="s">
        <v>595</v>
      </c>
      <c r="C3836">
        <v>1081</v>
      </c>
      <c r="D3836" t="s">
        <v>409</v>
      </c>
      <c r="E3836" t="s">
        <v>1282</v>
      </c>
      <c r="F3836" t="s">
        <v>76</v>
      </c>
      <c r="G3836" t="s">
        <v>76</v>
      </c>
    </row>
    <row r="3837" spans="1:7" x14ac:dyDescent="0.35">
      <c r="A3837" t="s">
        <v>4</v>
      </c>
      <c r="B3837" t="s">
        <v>594</v>
      </c>
      <c r="C3837">
        <v>1729</v>
      </c>
      <c r="D3837" t="s">
        <v>206</v>
      </c>
      <c r="E3837" t="s">
        <v>1387</v>
      </c>
      <c r="F3837" t="s">
        <v>76</v>
      </c>
      <c r="G3837" t="s">
        <v>76</v>
      </c>
    </row>
    <row r="3838" spans="1:7" x14ac:dyDescent="0.35">
      <c r="A3838" t="s">
        <v>4</v>
      </c>
      <c r="B3838" t="s">
        <v>595</v>
      </c>
      <c r="C3838">
        <v>1547</v>
      </c>
      <c r="D3838" t="s">
        <v>493</v>
      </c>
      <c r="E3838" t="s">
        <v>896</v>
      </c>
      <c r="F3838" t="s">
        <v>76</v>
      </c>
      <c r="G3838" t="s">
        <v>76</v>
      </c>
    </row>
    <row r="3839" spans="1:7" x14ac:dyDescent="0.35">
      <c r="A3839" t="s">
        <v>5</v>
      </c>
      <c r="B3839" t="s">
        <v>594</v>
      </c>
      <c r="C3839">
        <v>1277</v>
      </c>
      <c r="D3839" t="s">
        <v>112</v>
      </c>
      <c r="E3839" t="s">
        <v>1125</v>
      </c>
      <c r="F3839" t="s">
        <v>76</v>
      </c>
      <c r="G3839" t="s">
        <v>76</v>
      </c>
    </row>
    <row r="3840" spans="1:7" x14ac:dyDescent="0.35">
      <c r="A3840" t="s">
        <v>5</v>
      </c>
      <c r="B3840" t="s">
        <v>595</v>
      </c>
      <c r="C3840">
        <v>2189</v>
      </c>
      <c r="D3840" t="s">
        <v>95</v>
      </c>
      <c r="E3840" t="s">
        <v>891</v>
      </c>
      <c r="F3840" t="s">
        <v>76</v>
      </c>
      <c r="G3840" t="s">
        <v>76</v>
      </c>
    </row>
    <row r="3841" spans="1:7" x14ac:dyDescent="0.35">
      <c r="A3841" t="s">
        <v>6</v>
      </c>
      <c r="B3841" t="s">
        <v>594</v>
      </c>
      <c r="C3841">
        <v>522</v>
      </c>
      <c r="D3841" t="s">
        <v>143</v>
      </c>
      <c r="E3841" t="s">
        <v>870</v>
      </c>
      <c r="F3841" t="s">
        <v>107</v>
      </c>
      <c r="G3841" t="s">
        <v>76</v>
      </c>
    </row>
    <row r="3842" spans="1:7" x14ac:dyDescent="0.35">
      <c r="A3842" t="s">
        <v>6</v>
      </c>
      <c r="B3842" t="s">
        <v>595</v>
      </c>
      <c r="C3842">
        <v>910</v>
      </c>
      <c r="D3842" t="s">
        <v>205</v>
      </c>
      <c r="E3842" t="s">
        <v>866</v>
      </c>
      <c r="F3842" t="s">
        <v>76</v>
      </c>
      <c r="G3842" t="s">
        <v>76</v>
      </c>
    </row>
    <row r="3843" spans="1:7" x14ac:dyDescent="0.35">
      <c r="A3843" t="s">
        <v>7</v>
      </c>
      <c r="B3843" t="s">
        <v>594</v>
      </c>
      <c r="C3843">
        <v>1602</v>
      </c>
      <c r="D3843" t="s">
        <v>309</v>
      </c>
      <c r="E3843" t="s">
        <v>1388</v>
      </c>
      <c r="F3843" t="s">
        <v>76</v>
      </c>
      <c r="G3843" t="s">
        <v>76</v>
      </c>
    </row>
    <row r="3844" spans="1:7" x14ac:dyDescent="0.35">
      <c r="A3844" t="s">
        <v>7</v>
      </c>
      <c r="B3844" t="s">
        <v>595</v>
      </c>
      <c r="C3844">
        <v>1644</v>
      </c>
      <c r="D3844" t="s">
        <v>118</v>
      </c>
      <c r="E3844" t="s">
        <v>733</v>
      </c>
      <c r="F3844" t="s">
        <v>76</v>
      </c>
      <c r="G3844" t="s">
        <v>76</v>
      </c>
    </row>
    <row r="3845" spans="1:7" x14ac:dyDescent="0.35">
      <c r="A3845" t="s">
        <v>241</v>
      </c>
      <c r="B3845" t="s">
        <v>594</v>
      </c>
      <c r="C3845">
        <v>6078</v>
      </c>
      <c r="D3845" t="s">
        <v>342</v>
      </c>
      <c r="E3845" t="s">
        <v>1105</v>
      </c>
      <c r="F3845" t="s">
        <v>76</v>
      </c>
      <c r="G3845" t="s">
        <v>76</v>
      </c>
    </row>
    <row r="3846" spans="1:7" x14ac:dyDescent="0.35">
      <c r="A3846" t="s">
        <v>241</v>
      </c>
      <c r="B3846" t="s">
        <v>595</v>
      </c>
      <c r="C3846">
        <v>7371</v>
      </c>
      <c r="D3846" t="s">
        <v>227</v>
      </c>
      <c r="E3846" t="s">
        <v>787</v>
      </c>
      <c r="F3846" t="s">
        <v>76</v>
      </c>
      <c r="G3846" t="s">
        <v>76</v>
      </c>
    </row>
    <row r="3848" spans="1:7" x14ac:dyDescent="0.35">
      <c r="A3848" t="s">
        <v>1389</v>
      </c>
    </row>
    <row r="3849" spans="1:7" x14ac:dyDescent="0.35">
      <c r="A3849" t="s">
        <v>14</v>
      </c>
      <c r="B3849" t="s">
        <v>2</v>
      </c>
      <c r="C3849" t="s">
        <v>853</v>
      </c>
      <c r="D3849" t="s">
        <v>854</v>
      </c>
      <c r="E3849" t="s">
        <v>1237</v>
      </c>
      <c r="F3849" t="s">
        <v>50</v>
      </c>
    </row>
    <row r="3850" spans="1:7" x14ac:dyDescent="0.35">
      <c r="A3850" t="s">
        <v>3</v>
      </c>
      <c r="B3850">
        <v>2029</v>
      </c>
      <c r="C3850" t="s">
        <v>347</v>
      </c>
      <c r="D3850" t="s">
        <v>1390</v>
      </c>
      <c r="E3850" t="s">
        <v>76</v>
      </c>
      <c r="F3850" t="s">
        <v>76</v>
      </c>
    </row>
    <row r="3851" spans="1:7" x14ac:dyDescent="0.35">
      <c r="A3851" t="s">
        <v>4</v>
      </c>
      <c r="B3851">
        <v>3276</v>
      </c>
      <c r="C3851" t="s">
        <v>238</v>
      </c>
      <c r="D3851" t="s">
        <v>840</v>
      </c>
      <c r="E3851" t="s">
        <v>76</v>
      </c>
      <c r="F3851" t="s">
        <v>76</v>
      </c>
    </row>
    <row r="3852" spans="1:7" x14ac:dyDescent="0.35">
      <c r="A3852" t="s">
        <v>5</v>
      </c>
      <c r="B3852">
        <v>3466</v>
      </c>
      <c r="C3852" t="s">
        <v>136</v>
      </c>
      <c r="D3852" t="s">
        <v>1320</v>
      </c>
      <c r="E3852" t="s">
        <v>76</v>
      </c>
      <c r="F3852" t="s">
        <v>76</v>
      </c>
    </row>
    <row r="3853" spans="1:7" x14ac:dyDescent="0.35">
      <c r="A3853" t="s">
        <v>6</v>
      </c>
      <c r="B3853">
        <v>1432</v>
      </c>
      <c r="C3853" t="s">
        <v>236</v>
      </c>
      <c r="D3853" t="s">
        <v>831</v>
      </c>
      <c r="E3853" t="s">
        <v>76</v>
      </c>
      <c r="F3853" t="s">
        <v>76</v>
      </c>
    </row>
    <row r="3854" spans="1:7" x14ac:dyDescent="0.35">
      <c r="A3854" t="s">
        <v>7</v>
      </c>
      <c r="B3854">
        <v>3246</v>
      </c>
      <c r="C3854" t="s">
        <v>136</v>
      </c>
      <c r="D3854" t="s">
        <v>1320</v>
      </c>
      <c r="E3854" t="s">
        <v>76</v>
      </c>
      <c r="F3854" t="s">
        <v>76</v>
      </c>
    </row>
    <row r="3855" spans="1:7" x14ac:dyDescent="0.35">
      <c r="A3855" t="s">
        <v>241</v>
      </c>
      <c r="B3855">
        <v>13449</v>
      </c>
      <c r="C3855" t="s">
        <v>229</v>
      </c>
      <c r="D3855" t="s">
        <v>878</v>
      </c>
      <c r="E3855" t="s">
        <v>76</v>
      </c>
      <c r="F3855" t="s">
        <v>76</v>
      </c>
    </row>
    <row r="3857" spans="1:10" x14ac:dyDescent="0.35">
      <c r="A3857" t="s">
        <v>1391</v>
      </c>
    </row>
    <row r="3858" spans="1:10" x14ac:dyDescent="0.35">
      <c r="A3858" t="s">
        <v>14</v>
      </c>
      <c r="B3858" t="s">
        <v>461</v>
      </c>
      <c r="C3858" t="s">
        <v>2</v>
      </c>
      <c r="D3858" t="s">
        <v>1237</v>
      </c>
      <c r="E3858" t="s">
        <v>1392</v>
      </c>
      <c r="F3858" t="s">
        <v>1393</v>
      </c>
      <c r="G3858" t="s">
        <v>1394</v>
      </c>
      <c r="H3858" t="s">
        <v>1395</v>
      </c>
      <c r="I3858" t="s">
        <v>1396</v>
      </c>
      <c r="J3858" t="s">
        <v>50</v>
      </c>
    </row>
    <row r="3859" spans="1:10" x14ac:dyDescent="0.35">
      <c r="A3859" t="s">
        <v>3</v>
      </c>
      <c r="B3859" t="s">
        <v>462</v>
      </c>
      <c r="C3859">
        <v>227</v>
      </c>
      <c r="D3859" t="s">
        <v>70</v>
      </c>
      <c r="E3859" t="s">
        <v>149</v>
      </c>
      <c r="F3859" t="s">
        <v>93</v>
      </c>
      <c r="G3859" t="s">
        <v>150</v>
      </c>
      <c r="H3859" t="s">
        <v>738</v>
      </c>
      <c r="I3859" t="s">
        <v>347</v>
      </c>
      <c r="J3859" t="s">
        <v>76</v>
      </c>
    </row>
    <row r="3860" spans="1:10" x14ac:dyDescent="0.35">
      <c r="A3860" t="s">
        <v>3</v>
      </c>
      <c r="B3860" t="s">
        <v>464</v>
      </c>
      <c r="C3860">
        <v>88</v>
      </c>
      <c r="D3860" t="s">
        <v>88</v>
      </c>
      <c r="E3860" t="s">
        <v>74</v>
      </c>
      <c r="F3860" t="s">
        <v>76</v>
      </c>
      <c r="G3860" t="s">
        <v>76</v>
      </c>
      <c r="H3860" t="s">
        <v>407</v>
      </c>
      <c r="I3860" t="s">
        <v>476</v>
      </c>
      <c r="J3860" t="s">
        <v>76</v>
      </c>
    </row>
    <row r="3861" spans="1:10" x14ac:dyDescent="0.35">
      <c r="A3861" t="s">
        <v>3</v>
      </c>
      <c r="B3861" t="s">
        <v>468</v>
      </c>
      <c r="C3861">
        <v>1</v>
      </c>
      <c r="D3861" t="s">
        <v>395</v>
      </c>
      <c r="E3861" t="s">
        <v>76</v>
      </c>
      <c r="F3861" t="s">
        <v>76</v>
      </c>
      <c r="G3861" t="s">
        <v>76</v>
      </c>
      <c r="H3861" t="s">
        <v>76</v>
      </c>
      <c r="I3861" t="s">
        <v>76</v>
      </c>
      <c r="J3861" t="s">
        <v>76</v>
      </c>
    </row>
    <row r="3862" spans="1:10" x14ac:dyDescent="0.35">
      <c r="A3862" t="s">
        <v>4</v>
      </c>
      <c r="B3862" t="s">
        <v>462</v>
      </c>
      <c r="C3862">
        <v>291</v>
      </c>
      <c r="D3862" t="s">
        <v>114</v>
      </c>
      <c r="E3862" t="s">
        <v>70</v>
      </c>
      <c r="F3862" t="s">
        <v>76</v>
      </c>
      <c r="G3862" t="s">
        <v>104</v>
      </c>
      <c r="H3862" t="s">
        <v>803</v>
      </c>
      <c r="I3862" t="s">
        <v>99</v>
      </c>
      <c r="J3862" t="s">
        <v>78</v>
      </c>
    </row>
    <row r="3863" spans="1:10" x14ac:dyDescent="0.35">
      <c r="A3863" t="s">
        <v>4</v>
      </c>
      <c r="B3863" t="s">
        <v>464</v>
      </c>
      <c r="C3863">
        <v>209</v>
      </c>
      <c r="D3863" t="s">
        <v>202</v>
      </c>
      <c r="E3863" t="s">
        <v>76</v>
      </c>
      <c r="F3863" t="s">
        <v>76</v>
      </c>
      <c r="G3863" t="s">
        <v>161</v>
      </c>
      <c r="H3863" t="s">
        <v>1156</v>
      </c>
      <c r="I3863" t="s">
        <v>309</v>
      </c>
      <c r="J3863" t="s">
        <v>76</v>
      </c>
    </row>
    <row r="3864" spans="1:10" x14ac:dyDescent="0.35">
      <c r="A3864" t="s">
        <v>5</v>
      </c>
      <c r="B3864" t="s">
        <v>462</v>
      </c>
      <c r="C3864">
        <v>129</v>
      </c>
      <c r="D3864" t="s">
        <v>63</v>
      </c>
      <c r="E3864" t="s">
        <v>76</v>
      </c>
      <c r="F3864" t="s">
        <v>77</v>
      </c>
      <c r="G3864" t="s">
        <v>150</v>
      </c>
      <c r="H3864" t="s">
        <v>1397</v>
      </c>
      <c r="I3864" t="s">
        <v>192</v>
      </c>
      <c r="J3864" t="s">
        <v>76</v>
      </c>
    </row>
    <row r="3865" spans="1:10" x14ac:dyDescent="0.35">
      <c r="A3865" t="s">
        <v>5</v>
      </c>
      <c r="B3865" t="s">
        <v>464</v>
      </c>
      <c r="C3865">
        <v>93</v>
      </c>
      <c r="D3865" t="s">
        <v>71</v>
      </c>
      <c r="E3865" t="s">
        <v>76</v>
      </c>
      <c r="F3865" t="s">
        <v>79</v>
      </c>
      <c r="G3865" t="s">
        <v>68</v>
      </c>
      <c r="H3865" t="s">
        <v>970</v>
      </c>
      <c r="I3865" t="s">
        <v>278</v>
      </c>
      <c r="J3865" t="s">
        <v>106</v>
      </c>
    </row>
    <row r="3866" spans="1:10" x14ac:dyDescent="0.35">
      <c r="A3866" t="s">
        <v>6</v>
      </c>
      <c r="B3866" t="s">
        <v>462</v>
      </c>
      <c r="C3866">
        <v>166</v>
      </c>
      <c r="D3866" t="s">
        <v>97</v>
      </c>
      <c r="E3866" t="s">
        <v>105</v>
      </c>
      <c r="F3866" t="s">
        <v>138</v>
      </c>
      <c r="G3866" t="s">
        <v>133</v>
      </c>
      <c r="H3866" t="s">
        <v>1398</v>
      </c>
      <c r="I3866" t="s">
        <v>113</v>
      </c>
      <c r="J3866" t="s">
        <v>75</v>
      </c>
    </row>
    <row r="3867" spans="1:10" x14ac:dyDescent="0.35">
      <c r="A3867" t="s">
        <v>6</v>
      </c>
      <c r="B3867" t="s">
        <v>464</v>
      </c>
      <c r="C3867">
        <v>54</v>
      </c>
      <c r="D3867" t="s">
        <v>345</v>
      </c>
      <c r="E3867" t="s">
        <v>77</v>
      </c>
      <c r="F3867" t="s">
        <v>88</v>
      </c>
      <c r="G3867" t="s">
        <v>102</v>
      </c>
      <c r="H3867" t="s">
        <v>889</v>
      </c>
      <c r="I3867" t="s">
        <v>56</v>
      </c>
      <c r="J3867" t="s">
        <v>76</v>
      </c>
    </row>
    <row r="3868" spans="1:10" x14ac:dyDescent="0.35">
      <c r="A3868" t="s">
        <v>7</v>
      </c>
      <c r="B3868" t="s">
        <v>462</v>
      </c>
      <c r="C3868">
        <v>190</v>
      </c>
      <c r="D3868" t="s">
        <v>209</v>
      </c>
      <c r="E3868" t="s">
        <v>237</v>
      </c>
      <c r="F3868" t="s">
        <v>198</v>
      </c>
      <c r="G3868" t="s">
        <v>68</v>
      </c>
      <c r="H3868" t="s">
        <v>1005</v>
      </c>
      <c r="I3868" t="s">
        <v>317</v>
      </c>
      <c r="J3868" t="s">
        <v>77</v>
      </c>
    </row>
    <row r="3869" spans="1:10" x14ac:dyDescent="0.35">
      <c r="A3869" t="s">
        <v>7</v>
      </c>
      <c r="B3869" t="s">
        <v>464</v>
      </c>
      <c r="C3869">
        <v>90</v>
      </c>
      <c r="D3869" t="s">
        <v>61</v>
      </c>
      <c r="E3869" t="s">
        <v>72</v>
      </c>
      <c r="F3869" t="s">
        <v>68</v>
      </c>
      <c r="G3869" t="s">
        <v>106</v>
      </c>
      <c r="H3869" t="s">
        <v>618</v>
      </c>
      <c r="I3869" t="s">
        <v>120</v>
      </c>
      <c r="J3869" t="s">
        <v>76</v>
      </c>
    </row>
    <row r="3870" spans="1:10" x14ac:dyDescent="0.35">
      <c r="A3870" t="s">
        <v>241</v>
      </c>
      <c r="B3870" t="s">
        <v>462</v>
      </c>
      <c r="C3870">
        <v>1003</v>
      </c>
      <c r="D3870" t="s">
        <v>67</v>
      </c>
      <c r="E3870" t="s">
        <v>179</v>
      </c>
      <c r="F3870" t="s">
        <v>105</v>
      </c>
      <c r="G3870" t="s">
        <v>80</v>
      </c>
      <c r="H3870" t="s">
        <v>867</v>
      </c>
      <c r="I3870" t="s">
        <v>304</v>
      </c>
      <c r="J3870" t="s">
        <v>68</v>
      </c>
    </row>
    <row r="3871" spans="1:10" x14ac:dyDescent="0.35">
      <c r="A3871" t="s">
        <v>241</v>
      </c>
      <c r="B3871" t="s">
        <v>464</v>
      </c>
      <c r="C3871">
        <v>534</v>
      </c>
      <c r="D3871" t="s">
        <v>225</v>
      </c>
      <c r="E3871" t="s">
        <v>71</v>
      </c>
      <c r="F3871" t="s">
        <v>68</v>
      </c>
      <c r="G3871" t="s">
        <v>133</v>
      </c>
      <c r="H3871" t="s">
        <v>915</v>
      </c>
      <c r="I3871" t="s">
        <v>250</v>
      </c>
      <c r="J3871" t="s">
        <v>76</v>
      </c>
    </row>
    <row r="3872" spans="1:10" x14ac:dyDescent="0.35">
      <c r="A3872" t="s">
        <v>241</v>
      </c>
      <c r="B3872" t="s">
        <v>468</v>
      </c>
      <c r="C3872">
        <v>1</v>
      </c>
      <c r="D3872" t="s">
        <v>395</v>
      </c>
      <c r="E3872" t="s">
        <v>76</v>
      </c>
      <c r="F3872" t="s">
        <v>76</v>
      </c>
      <c r="G3872" t="s">
        <v>76</v>
      </c>
      <c r="H3872" t="s">
        <v>76</v>
      </c>
      <c r="I3872" t="s">
        <v>76</v>
      </c>
      <c r="J3872" t="s">
        <v>76</v>
      </c>
    </row>
    <row r="3874" spans="1:10" x14ac:dyDescent="0.35">
      <c r="A3874" t="s">
        <v>1399</v>
      </c>
    </row>
    <row r="3875" spans="1:10" x14ac:dyDescent="0.35">
      <c r="A3875" t="s">
        <v>14</v>
      </c>
      <c r="B3875" t="s">
        <v>487</v>
      </c>
      <c r="C3875" t="s">
        <v>2</v>
      </c>
      <c r="D3875" t="s">
        <v>1237</v>
      </c>
      <c r="E3875" t="s">
        <v>1392</v>
      </c>
      <c r="F3875" t="s">
        <v>1395</v>
      </c>
      <c r="G3875" t="s">
        <v>1396</v>
      </c>
      <c r="H3875" t="s">
        <v>1393</v>
      </c>
      <c r="I3875" t="s">
        <v>1394</v>
      </c>
      <c r="J3875" t="s">
        <v>50</v>
      </c>
    </row>
    <row r="3876" spans="1:10" x14ac:dyDescent="0.35">
      <c r="A3876" t="s">
        <v>3</v>
      </c>
      <c r="B3876" t="s">
        <v>488</v>
      </c>
      <c r="C3876">
        <v>186</v>
      </c>
      <c r="D3876" t="s">
        <v>133</v>
      </c>
      <c r="E3876" t="s">
        <v>86</v>
      </c>
      <c r="F3876" t="s">
        <v>1170</v>
      </c>
      <c r="G3876" t="s">
        <v>455</v>
      </c>
      <c r="H3876" t="s">
        <v>76</v>
      </c>
      <c r="I3876" t="s">
        <v>76</v>
      </c>
      <c r="J3876" t="s">
        <v>76</v>
      </c>
    </row>
    <row r="3877" spans="1:10" x14ac:dyDescent="0.35">
      <c r="A3877" t="s">
        <v>3</v>
      </c>
      <c r="B3877" t="s">
        <v>491</v>
      </c>
      <c r="C3877">
        <v>130</v>
      </c>
      <c r="D3877" t="s">
        <v>161</v>
      </c>
      <c r="E3877" t="s">
        <v>108</v>
      </c>
      <c r="F3877" t="s">
        <v>776</v>
      </c>
      <c r="G3877" t="s">
        <v>140</v>
      </c>
      <c r="H3877" t="s">
        <v>149</v>
      </c>
      <c r="I3877" t="s">
        <v>105</v>
      </c>
      <c r="J3877" t="s">
        <v>76</v>
      </c>
    </row>
    <row r="3878" spans="1:10" x14ac:dyDescent="0.35">
      <c r="A3878" t="s">
        <v>4</v>
      </c>
      <c r="B3878" t="s">
        <v>488</v>
      </c>
      <c r="C3878">
        <v>306</v>
      </c>
      <c r="D3878" t="s">
        <v>210</v>
      </c>
      <c r="E3878" t="s">
        <v>76</v>
      </c>
      <c r="F3878" t="s">
        <v>867</v>
      </c>
      <c r="G3878" t="s">
        <v>92</v>
      </c>
      <c r="H3878" t="s">
        <v>76</v>
      </c>
      <c r="I3878" t="s">
        <v>137</v>
      </c>
      <c r="J3878" t="s">
        <v>76</v>
      </c>
    </row>
    <row r="3879" spans="1:10" x14ac:dyDescent="0.35">
      <c r="A3879" t="s">
        <v>4</v>
      </c>
      <c r="B3879" t="s">
        <v>491</v>
      </c>
      <c r="C3879">
        <v>194</v>
      </c>
      <c r="D3879" t="s">
        <v>89</v>
      </c>
      <c r="E3879" t="s">
        <v>216</v>
      </c>
      <c r="F3879" t="s">
        <v>814</v>
      </c>
      <c r="G3879" t="s">
        <v>355</v>
      </c>
      <c r="H3879" t="s">
        <v>76</v>
      </c>
      <c r="I3879" t="s">
        <v>173</v>
      </c>
      <c r="J3879" t="s">
        <v>81</v>
      </c>
    </row>
    <row r="3880" spans="1:10" x14ac:dyDescent="0.35">
      <c r="A3880" t="s">
        <v>5</v>
      </c>
      <c r="B3880" t="s">
        <v>488</v>
      </c>
      <c r="C3880">
        <v>145</v>
      </c>
      <c r="D3880" t="s">
        <v>63</v>
      </c>
      <c r="E3880" t="s">
        <v>76</v>
      </c>
      <c r="F3880" t="s">
        <v>920</v>
      </c>
      <c r="G3880" t="s">
        <v>367</v>
      </c>
      <c r="H3880" t="s">
        <v>107</v>
      </c>
      <c r="I3880" t="s">
        <v>150</v>
      </c>
      <c r="J3880" t="s">
        <v>73</v>
      </c>
    </row>
    <row r="3881" spans="1:10" x14ac:dyDescent="0.35">
      <c r="A3881" t="s">
        <v>5</v>
      </c>
      <c r="B3881" t="s">
        <v>491</v>
      </c>
      <c r="C3881">
        <v>77</v>
      </c>
      <c r="D3881" t="s">
        <v>77</v>
      </c>
      <c r="E3881" t="s">
        <v>76</v>
      </c>
      <c r="F3881" t="s">
        <v>415</v>
      </c>
      <c r="G3881" t="s">
        <v>124</v>
      </c>
      <c r="H3881" t="s">
        <v>138</v>
      </c>
      <c r="I3881" t="s">
        <v>77</v>
      </c>
      <c r="J3881" t="s">
        <v>76</v>
      </c>
    </row>
    <row r="3882" spans="1:10" x14ac:dyDescent="0.35">
      <c r="A3882" t="s">
        <v>6</v>
      </c>
      <c r="B3882" t="s">
        <v>488</v>
      </c>
      <c r="C3882">
        <v>121</v>
      </c>
      <c r="D3882" t="s">
        <v>314</v>
      </c>
      <c r="E3882" t="s">
        <v>75</v>
      </c>
      <c r="F3882" t="s">
        <v>1181</v>
      </c>
      <c r="G3882" t="s">
        <v>442</v>
      </c>
      <c r="H3882" t="s">
        <v>133</v>
      </c>
      <c r="I3882" t="s">
        <v>198</v>
      </c>
      <c r="J3882" t="s">
        <v>138</v>
      </c>
    </row>
    <row r="3883" spans="1:10" x14ac:dyDescent="0.35">
      <c r="A3883" t="s">
        <v>6</v>
      </c>
      <c r="B3883" t="s">
        <v>491</v>
      </c>
      <c r="C3883">
        <v>99</v>
      </c>
      <c r="D3883" t="s">
        <v>177</v>
      </c>
      <c r="E3883" t="s">
        <v>138</v>
      </c>
      <c r="F3883" t="s">
        <v>962</v>
      </c>
      <c r="G3883" t="s">
        <v>95</v>
      </c>
      <c r="H3883" t="s">
        <v>94</v>
      </c>
      <c r="I3883" t="s">
        <v>194</v>
      </c>
      <c r="J3883" t="s">
        <v>76</v>
      </c>
    </row>
    <row r="3884" spans="1:10" x14ac:dyDescent="0.35">
      <c r="A3884" t="s">
        <v>7</v>
      </c>
      <c r="B3884" t="s">
        <v>488</v>
      </c>
      <c r="C3884">
        <v>170</v>
      </c>
      <c r="D3884" t="s">
        <v>162</v>
      </c>
      <c r="E3884" t="s">
        <v>102</v>
      </c>
      <c r="F3884" t="s">
        <v>760</v>
      </c>
      <c r="G3884" t="s">
        <v>156</v>
      </c>
      <c r="H3884" t="s">
        <v>80</v>
      </c>
      <c r="I3884" t="s">
        <v>75</v>
      </c>
      <c r="J3884" t="s">
        <v>79</v>
      </c>
    </row>
    <row r="3885" spans="1:10" x14ac:dyDescent="0.35">
      <c r="A3885" t="s">
        <v>7</v>
      </c>
      <c r="B3885" t="s">
        <v>491</v>
      </c>
      <c r="C3885">
        <v>110</v>
      </c>
      <c r="D3885" t="s">
        <v>286</v>
      </c>
      <c r="E3885" t="s">
        <v>161</v>
      </c>
      <c r="F3885" t="s">
        <v>584</v>
      </c>
      <c r="G3885" t="s">
        <v>129</v>
      </c>
      <c r="H3885" t="s">
        <v>74</v>
      </c>
      <c r="I3885" t="s">
        <v>76</v>
      </c>
      <c r="J3885" t="s">
        <v>76</v>
      </c>
    </row>
    <row r="3886" spans="1:10" x14ac:dyDescent="0.35">
      <c r="A3886" t="s">
        <v>241</v>
      </c>
      <c r="B3886" t="s">
        <v>488</v>
      </c>
      <c r="C3886">
        <v>928</v>
      </c>
      <c r="D3886" t="s">
        <v>305</v>
      </c>
      <c r="E3886" t="s">
        <v>80</v>
      </c>
      <c r="F3886" t="s">
        <v>1170</v>
      </c>
      <c r="G3886" t="s">
        <v>299</v>
      </c>
      <c r="H3886" t="s">
        <v>150</v>
      </c>
      <c r="I3886" t="s">
        <v>74</v>
      </c>
      <c r="J3886" t="s">
        <v>106</v>
      </c>
    </row>
    <row r="3887" spans="1:10" x14ac:dyDescent="0.35">
      <c r="A3887" t="s">
        <v>241</v>
      </c>
      <c r="B3887" t="s">
        <v>491</v>
      </c>
      <c r="C3887">
        <v>610</v>
      </c>
      <c r="D3887" t="s">
        <v>89</v>
      </c>
      <c r="E3887" t="s">
        <v>70</v>
      </c>
      <c r="F3887" t="s">
        <v>1400</v>
      </c>
      <c r="G3887" t="s">
        <v>317</v>
      </c>
      <c r="H3887" t="s">
        <v>81</v>
      </c>
      <c r="I3887" t="s">
        <v>55</v>
      </c>
      <c r="J3887" t="s">
        <v>79</v>
      </c>
    </row>
    <row r="3889" spans="1:10" x14ac:dyDescent="0.35">
      <c r="A3889" t="s">
        <v>1401</v>
      </c>
    </row>
    <row r="3890" spans="1:10" x14ac:dyDescent="0.35">
      <c r="A3890" t="s">
        <v>14</v>
      </c>
      <c r="B3890" t="s">
        <v>565</v>
      </c>
      <c r="C3890" t="s">
        <v>2</v>
      </c>
      <c r="D3890" t="s">
        <v>1237</v>
      </c>
      <c r="E3890" t="s">
        <v>1392</v>
      </c>
      <c r="F3890" t="s">
        <v>1395</v>
      </c>
      <c r="G3890" t="s">
        <v>1396</v>
      </c>
      <c r="H3890" t="s">
        <v>1393</v>
      </c>
      <c r="I3890" t="s">
        <v>1394</v>
      </c>
      <c r="J3890" t="s">
        <v>50</v>
      </c>
    </row>
    <row r="3891" spans="1:10" x14ac:dyDescent="0.35">
      <c r="A3891" t="s">
        <v>3</v>
      </c>
      <c r="B3891" t="s">
        <v>566</v>
      </c>
      <c r="C3891">
        <v>153</v>
      </c>
      <c r="D3891" t="s">
        <v>104</v>
      </c>
      <c r="E3891" t="s">
        <v>133</v>
      </c>
      <c r="F3891" t="s">
        <v>1402</v>
      </c>
      <c r="G3891" t="s">
        <v>409</v>
      </c>
      <c r="H3891" t="s">
        <v>76</v>
      </c>
      <c r="I3891" t="s">
        <v>76</v>
      </c>
      <c r="J3891" t="s">
        <v>76</v>
      </c>
    </row>
    <row r="3892" spans="1:10" x14ac:dyDescent="0.35">
      <c r="A3892" t="s">
        <v>3</v>
      </c>
      <c r="B3892" t="s">
        <v>569</v>
      </c>
      <c r="C3892">
        <v>30</v>
      </c>
      <c r="D3892" t="s">
        <v>130</v>
      </c>
      <c r="E3892" t="s">
        <v>221</v>
      </c>
      <c r="F3892" t="s">
        <v>909</v>
      </c>
      <c r="G3892" t="s">
        <v>177</v>
      </c>
      <c r="H3892" t="s">
        <v>76</v>
      </c>
      <c r="I3892" t="s">
        <v>76</v>
      </c>
      <c r="J3892" t="s">
        <v>76</v>
      </c>
    </row>
    <row r="3893" spans="1:10" x14ac:dyDescent="0.35">
      <c r="A3893" t="s">
        <v>3</v>
      </c>
      <c r="B3893" t="s">
        <v>570</v>
      </c>
      <c r="C3893">
        <v>3</v>
      </c>
      <c r="D3893" t="s">
        <v>76</v>
      </c>
      <c r="E3893" t="s">
        <v>76</v>
      </c>
      <c r="F3893" t="s">
        <v>834</v>
      </c>
      <c r="G3893" t="s">
        <v>435</v>
      </c>
      <c r="H3893" t="s">
        <v>76</v>
      </c>
      <c r="I3893" t="s">
        <v>76</v>
      </c>
      <c r="J3893" t="s">
        <v>76</v>
      </c>
    </row>
    <row r="3894" spans="1:10" x14ac:dyDescent="0.35">
      <c r="A3894" t="s">
        <v>3</v>
      </c>
      <c r="B3894" t="s">
        <v>571</v>
      </c>
      <c r="C3894">
        <v>111</v>
      </c>
      <c r="D3894" t="s">
        <v>216</v>
      </c>
      <c r="E3894" t="s">
        <v>173</v>
      </c>
      <c r="F3894" t="s">
        <v>1231</v>
      </c>
      <c r="G3894" t="s">
        <v>160</v>
      </c>
      <c r="H3894" t="s">
        <v>86</v>
      </c>
      <c r="I3894" t="s">
        <v>81</v>
      </c>
      <c r="J3894" t="s">
        <v>76</v>
      </c>
    </row>
    <row r="3895" spans="1:10" x14ac:dyDescent="0.35">
      <c r="A3895" t="s">
        <v>3</v>
      </c>
      <c r="B3895" t="s">
        <v>572</v>
      </c>
      <c r="C3895">
        <v>17</v>
      </c>
      <c r="D3895" t="s">
        <v>126</v>
      </c>
      <c r="E3895" t="s">
        <v>94</v>
      </c>
      <c r="F3895" t="s">
        <v>941</v>
      </c>
      <c r="G3895" t="s">
        <v>297</v>
      </c>
      <c r="H3895" t="s">
        <v>119</v>
      </c>
      <c r="I3895" t="s">
        <v>76</v>
      </c>
      <c r="J3895" t="s">
        <v>76</v>
      </c>
    </row>
    <row r="3896" spans="1:10" x14ac:dyDescent="0.35">
      <c r="A3896" t="s">
        <v>3</v>
      </c>
      <c r="B3896" t="s">
        <v>573</v>
      </c>
      <c r="C3896">
        <v>2</v>
      </c>
      <c r="D3896" t="s">
        <v>76</v>
      </c>
      <c r="E3896" t="s">
        <v>76</v>
      </c>
      <c r="F3896" t="s">
        <v>395</v>
      </c>
      <c r="G3896" t="s">
        <v>76</v>
      </c>
      <c r="H3896" t="s">
        <v>76</v>
      </c>
      <c r="I3896" t="s">
        <v>76</v>
      </c>
      <c r="J3896" t="s">
        <v>76</v>
      </c>
    </row>
    <row r="3897" spans="1:10" x14ac:dyDescent="0.35">
      <c r="A3897" t="s">
        <v>4</v>
      </c>
      <c r="B3897" t="s">
        <v>566</v>
      </c>
      <c r="C3897">
        <v>213</v>
      </c>
      <c r="D3897" t="s">
        <v>342</v>
      </c>
      <c r="E3897" t="s">
        <v>76</v>
      </c>
      <c r="F3897" t="s">
        <v>644</v>
      </c>
      <c r="G3897" t="s">
        <v>135</v>
      </c>
      <c r="H3897" t="s">
        <v>76</v>
      </c>
      <c r="I3897" t="s">
        <v>355</v>
      </c>
      <c r="J3897" t="s">
        <v>76</v>
      </c>
    </row>
    <row r="3898" spans="1:10" x14ac:dyDescent="0.35">
      <c r="A3898" t="s">
        <v>4</v>
      </c>
      <c r="B3898" t="s">
        <v>569</v>
      </c>
      <c r="C3898">
        <v>80</v>
      </c>
      <c r="D3898" t="s">
        <v>188</v>
      </c>
      <c r="E3898" t="s">
        <v>76</v>
      </c>
      <c r="F3898" t="s">
        <v>1140</v>
      </c>
      <c r="G3898" t="s">
        <v>130</v>
      </c>
      <c r="H3898" t="s">
        <v>76</v>
      </c>
      <c r="I3898" t="s">
        <v>76</v>
      </c>
      <c r="J3898" t="s">
        <v>76</v>
      </c>
    </row>
    <row r="3899" spans="1:10" x14ac:dyDescent="0.35">
      <c r="A3899" t="s">
        <v>4</v>
      </c>
      <c r="B3899" t="s">
        <v>570</v>
      </c>
      <c r="C3899">
        <v>13</v>
      </c>
      <c r="D3899" t="s">
        <v>697</v>
      </c>
      <c r="E3899" t="s">
        <v>76</v>
      </c>
      <c r="F3899" t="s">
        <v>632</v>
      </c>
      <c r="G3899" t="s">
        <v>76</v>
      </c>
      <c r="H3899" t="s">
        <v>76</v>
      </c>
      <c r="I3899" t="s">
        <v>76</v>
      </c>
      <c r="J3899" t="s">
        <v>76</v>
      </c>
    </row>
    <row r="3900" spans="1:10" x14ac:dyDescent="0.35">
      <c r="A3900" t="s">
        <v>4</v>
      </c>
      <c r="B3900" t="s">
        <v>571</v>
      </c>
      <c r="C3900">
        <v>142</v>
      </c>
      <c r="D3900" t="s">
        <v>442</v>
      </c>
      <c r="E3900" t="s">
        <v>244</v>
      </c>
      <c r="F3900" t="s">
        <v>976</v>
      </c>
      <c r="G3900" t="s">
        <v>89</v>
      </c>
      <c r="H3900" t="s">
        <v>76</v>
      </c>
      <c r="I3900" t="s">
        <v>57</v>
      </c>
      <c r="J3900" t="s">
        <v>100</v>
      </c>
    </row>
    <row r="3901" spans="1:10" x14ac:dyDescent="0.35">
      <c r="A3901" t="s">
        <v>4</v>
      </c>
      <c r="B3901" t="s">
        <v>572</v>
      </c>
      <c r="C3901">
        <v>47</v>
      </c>
      <c r="D3901" t="s">
        <v>181</v>
      </c>
      <c r="E3901" t="s">
        <v>11</v>
      </c>
      <c r="F3901" t="s">
        <v>803</v>
      </c>
      <c r="G3901" t="s">
        <v>280</v>
      </c>
      <c r="H3901" t="s">
        <v>76</v>
      </c>
      <c r="I3901" t="s">
        <v>76</v>
      </c>
      <c r="J3901" t="s">
        <v>76</v>
      </c>
    </row>
    <row r="3902" spans="1:10" x14ac:dyDescent="0.35">
      <c r="A3902" t="s">
        <v>4</v>
      </c>
      <c r="B3902" t="s">
        <v>573</v>
      </c>
      <c r="C3902">
        <v>5</v>
      </c>
      <c r="D3902" t="s">
        <v>76</v>
      </c>
      <c r="E3902" t="s">
        <v>76</v>
      </c>
      <c r="F3902" t="s">
        <v>395</v>
      </c>
      <c r="G3902" t="s">
        <v>76</v>
      </c>
      <c r="H3902" t="s">
        <v>76</v>
      </c>
      <c r="I3902" t="s">
        <v>76</v>
      </c>
      <c r="J3902" t="s">
        <v>76</v>
      </c>
    </row>
    <row r="3903" spans="1:10" x14ac:dyDescent="0.35">
      <c r="A3903" t="s">
        <v>5</v>
      </c>
      <c r="B3903" t="s">
        <v>566</v>
      </c>
      <c r="C3903">
        <v>89</v>
      </c>
      <c r="D3903" t="s">
        <v>186</v>
      </c>
      <c r="E3903" t="s">
        <v>76</v>
      </c>
      <c r="F3903" t="s">
        <v>1134</v>
      </c>
      <c r="G3903" t="s">
        <v>70</v>
      </c>
      <c r="H3903" t="s">
        <v>76</v>
      </c>
      <c r="I3903" t="s">
        <v>68</v>
      </c>
      <c r="J3903" t="s">
        <v>73</v>
      </c>
    </row>
    <row r="3904" spans="1:10" x14ac:dyDescent="0.35">
      <c r="A3904" t="s">
        <v>5</v>
      </c>
      <c r="B3904" t="s">
        <v>569</v>
      </c>
      <c r="C3904">
        <v>44</v>
      </c>
      <c r="D3904" t="s">
        <v>75</v>
      </c>
      <c r="E3904" t="s">
        <v>76</v>
      </c>
      <c r="F3904" t="s">
        <v>905</v>
      </c>
      <c r="G3904" t="s">
        <v>160</v>
      </c>
      <c r="H3904" t="s">
        <v>79</v>
      </c>
      <c r="I3904" t="s">
        <v>142</v>
      </c>
      <c r="J3904" t="s">
        <v>76</v>
      </c>
    </row>
    <row r="3905" spans="1:10" x14ac:dyDescent="0.35">
      <c r="A3905" t="s">
        <v>5</v>
      </c>
      <c r="B3905" t="s">
        <v>570</v>
      </c>
      <c r="C3905">
        <v>12</v>
      </c>
      <c r="D3905" t="s">
        <v>76</v>
      </c>
      <c r="E3905" t="s">
        <v>76</v>
      </c>
      <c r="F3905" t="s">
        <v>259</v>
      </c>
      <c r="G3905" t="s">
        <v>614</v>
      </c>
      <c r="H3905" t="s">
        <v>76</v>
      </c>
      <c r="I3905" t="s">
        <v>76</v>
      </c>
      <c r="J3905" t="s">
        <v>76</v>
      </c>
    </row>
    <row r="3906" spans="1:10" x14ac:dyDescent="0.35">
      <c r="A3906" t="s">
        <v>5</v>
      </c>
      <c r="B3906" t="s">
        <v>571</v>
      </c>
      <c r="C3906">
        <v>46</v>
      </c>
      <c r="D3906" t="s">
        <v>76</v>
      </c>
      <c r="E3906" t="s">
        <v>76</v>
      </c>
      <c r="F3906" t="s">
        <v>1110</v>
      </c>
      <c r="G3906" t="s">
        <v>180</v>
      </c>
      <c r="H3906" t="s">
        <v>94</v>
      </c>
      <c r="I3906" t="s">
        <v>76</v>
      </c>
      <c r="J3906" t="s">
        <v>76</v>
      </c>
    </row>
    <row r="3907" spans="1:10" x14ac:dyDescent="0.35">
      <c r="A3907" t="s">
        <v>5</v>
      </c>
      <c r="B3907" t="s">
        <v>572</v>
      </c>
      <c r="C3907">
        <v>20</v>
      </c>
      <c r="D3907" t="s">
        <v>76</v>
      </c>
      <c r="E3907" t="s">
        <v>76</v>
      </c>
      <c r="F3907" t="s">
        <v>167</v>
      </c>
      <c r="G3907" t="s">
        <v>12</v>
      </c>
      <c r="H3907" t="s">
        <v>87</v>
      </c>
      <c r="I3907" t="s">
        <v>62</v>
      </c>
      <c r="J3907" t="s">
        <v>76</v>
      </c>
    </row>
    <row r="3908" spans="1:10" x14ac:dyDescent="0.35">
      <c r="A3908" t="s">
        <v>5</v>
      </c>
      <c r="B3908" t="s">
        <v>573</v>
      </c>
      <c r="C3908">
        <v>11</v>
      </c>
      <c r="D3908" t="s">
        <v>80</v>
      </c>
      <c r="E3908" t="s">
        <v>76</v>
      </c>
      <c r="F3908" t="s">
        <v>628</v>
      </c>
      <c r="G3908" t="s">
        <v>337</v>
      </c>
      <c r="H3908" t="s">
        <v>76</v>
      </c>
      <c r="I3908" t="s">
        <v>76</v>
      </c>
      <c r="J3908" t="s">
        <v>76</v>
      </c>
    </row>
    <row r="3909" spans="1:10" x14ac:dyDescent="0.35">
      <c r="A3909" t="s">
        <v>6</v>
      </c>
      <c r="B3909" t="s">
        <v>566</v>
      </c>
      <c r="C3909">
        <v>71</v>
      </c>
      <c r="D3909" t="s">
        <v>132</v>
      </c>
      <c r="E3909" t="s">
        <v>77</v>
      </c>
      <c r="F3909" t="s">
        <v>734</v>
      </c>
      <c r="G3909" t="s">
        <v>164</v>
      </c>
      <c r="H3909" t="s">
        <v>93</v>
      </c>
      <c r="I3909" t="s">
        <v>88</v>
      </c>
      <c r="J3909" t="s">
        <v>76</v>
      </c>
    </row>
    <row r="3910" spans="1:10" x14ac:dyDescent="0.35">
      <c r="A3910" t="s">
        <v>6</v>
      </c>
      <c r="B3910" t="s">
        <v>569</v>
      </c>
      <c r="C3910">
        <v>42</v>
      </c>
      <c r="D3910" t="s">
        <v>175</v>
      </c>
      <c r="E3910" t="s">
        <v>74</v>
      </c>
      <c r="F3910" t="s">
        <v>993</v>
      </c>
      <c r="G3910" t="s">
        <v>93</v>
      </c>
      <c r="H3910" t="s">
        <v>68</v>
      </c>
      <c r="I3910" t="s">
        <v>76</v>
      </c>
      <c r="J3910" t="s">
        <v>175</v>
      </c>
    </row>
    <row r="3911" spans="1:10" x14ac:dyDescent="0.35">
      <c r="A3911" t="s">
        <v>6</v>
      </c>
      <c r="B3911" t="s">
        <v>570</v>
      </c>
      <c r="C3911">
        <v>8</v>
      </c>
      <c r="D3911" t="s">
        <v>76</v>
      </c>
      <c r="E3911" t="s">
        <v>76</v>
      </c>
      <c r="F3911" t="s">
        <v>856</v>
      </c>
      <c r="G3911" t="s">
        <v>151</v>
      </c>
      <c r="H3911" t="s">
        <v>101</v>
      </c>
      <c r="I3911" t="s">
        <v>76</v>
      </c>
      <c r="J3911" t="s">
        <v>76</v>
      </c>
    </row>
    <row r="3912" spans="1:10" x14ac:dyDescent="0.35">
      <c r="A3912" t="s">
        <v>6</v>
      </c>
      <c r="B3912" t="s">
        <v>571</v>
      </c>
      <c r="C3912">
        <v>56</v>
      </c>
      <c r="D3912" t="s">
        <v>278</v>
      </c>
      <c r="E3912" t="s">
        <v>72</v>
      </c>
      <c r="F3912" t="s">
        <v>801</v>
      </c>
      <c r="G3912" t="s">
        <v>208</v>
      </c>
      <c r="H3912" t="s">
        <v>105</v>
      </c>
      <c r="I3912" t="s">
        <v>56</v>
      </c>
      <c r="J3912" t="s">
        <v>76</v>
      </c>
    </row>
    <row r="3913" spans="1:10" x14ac:dyDescent="0.35">
      <c r="A3913" t="s">
        <v>6</v>
      </c>
      <c r="B3913" t="s">
        <v>572</v>
      </c>
      <c r="C3913">
        <v>36</v>
      </c>
      <c r="D3913" t="s">
        <v>132</v>
      </c>
      <c r="E3913" t="s">
        <v>68</v>
      </c>
      <c r="F3913" t="s">
        <v>1320</v>
      </c>
      <c r="G3913" t="s">
        <v>104</v>
      </c>
      <c r="H3913" t="s">
        <v>76</v>
      </c>
      <c r="I3913" t="s">
        <v>79</v>
      </c>
      <c r="J3913" t="s">
        <v>76</v>
      </c>
    </row>
    <row r="3914" spans="1:10" x14ac:dyDescent="0.35">
      <c r="A3914" t="s">
        <v>6</v>
      </c>
      <c r="B3914" t="s">
        <v>573</v>
      </c>
      <c r="C3914">
        <v>7</v>
      </c>
      <c r="D3914" t="s">
        <v>76</v>
      </c>
      <c r="E3914" t="s">
        <v>74</v>
      </c>
      <c r="F3914" t="s">
        <v>156</v>
      </c>
      <c r="G3914" t="s">
        <v>771</v>
      </c>
      <c r="H3914" t="s">
        <v>149</v>
      </c>
      <c r="I3914" t="s">
        <v>76</v>
      </c>
      <c r="J3914" t="s">
        <v>76</v>
      </c>
    </row>
    <row r="3915" spans="1:10" x14ac:dyDescent="0.35">
      <c r="A3915" t="s">
        <v>7</v>
      </c>
      <c r="B3915" t="s">
        <v>566</v>
      </c>
      <c r="C3915">
        <v>129</v>
      </c>
      <c r="D3915" t="s">
        <v>161</v>
      </c>
      <c r="E3915" t="s">
        <v>264</v>
      </c>
      <c r="F3915" t="s">
        <v>1402</v>
      </c>
      <c r="G3915" t="s">
        <v>326</v>
      </c>
      <c r="H3915" t="s">
        <v>63</v>
      </c>
      <c r="I3915" t="s">
        <v>105</v>
      </c>
      <c r="J3915" t="s">
        <v>76</v>
      </c>
    </row>
    <row r="3916" spans="1:10" x14ac:dyDescent="0.35">
      <c r="A3916" t="s">
        <v>7</v>
      </c>
      <c r="B3916" t="s">
        <v>569</v>
      </c>
      <c r="C3916">
        <v>35</v>
      </c>
      <c r="D3916" t="s">
        <v>940</v>
      </c>
      <c r="E3916" t="s">
        <v>71</v>
      </c>
      <c r="F3916" t="s">
        <v>384</v>
      </c>
      <c r="G3916" t="s">
        <v>499</v>
      </c>
      <c r="H3916" t="s">
        <v>74</v>
      </c>
      <c r="I3916" t="s">
        <v>76</v>
      </c>
      <c r="J3916" t="s">
        <v>86</v>
      </c>
    </row>
    <row r="3917" spans="1:10" x14ac:dyDescent="0.35">
      <c r="A3917" t="s">
        <v>7</v>
      </c>
      <c r="B3917" t="s">
        <v>570</v>
      </c>
      <c r="C3917">
        <v>6</v>
      </c>
      <c r="D3917" t="s">
        <v>76</v>
      </c>
      <c r="E3917" t="s">
        <v>76</v>
      </c>
      <c r="F3917" t="s">
        <v>395</v>
      </c>
      <c r="G3917" t="s">
        <v>76</v>
      </c>
      <c r="H3917" t="s">
        <v>76</v>
      </c>
      <c r="I3917" t="s">
        <v>76</v>
      </c>
      <c r="J3917" t="s">
        <v>76</v>
      </c>
    </row>
    <row r="3918" spans="1:10" x14ac:dyDescent="0.35">
      <c r="A3918" t="s">
        <v>7</v>
      </c>
      <c r="B3918" t="s">
        <v>571</v>
      </c>
      <c r="C3918">
        <v>70</v>
      </c>
      <c r="D3918" t="s">
        <v>204</v>
      </c>
      <c r="E3918" t="s">
        <v>146</v>
      </c>
      <c r="F3918" t="s">
        <v>665</v>
      </c>
      <c r="G3918" t="s">
        <v>413</v>
      </c>
      <c r="H3918" t="s">
        <v>62</v>
      </c>
      <c r="I3918" t="s">
        <v>76</v>
      </c>
      <c r="J3918" t="s">
        <v>76</v>
      </c>
    </row>
    <row r="3919" spans="1:10" x14ac:dyDescent="0.35">
      <c r="A3919" t="s">
        <v>7</v>
      </c>
      <c r="B3919" t="s">
        <v>572</v>
      </c>
      <c r="C3919">
        <v>38</v>
      </c>
      <c r="D3919" t="s">
        <v>205</v>
      </c>
      <c r="E3919" t="s">
        <v>94</v>
      </c>
      <c r="F3919" t="s">
        <v>817</v>
      </c>
      <c r="G3919" t="s">
        <v>239</v>
      </c>
      <c r="H3919" t="s">
        <v>76</v>
      </c>
      <c r="I3919" t="s">
        <v>76</v>
      </c>
      <c r="J3919" t="s">
        <v>76</v>
      </c>
    </row>
    <row r="3920" spans="1:10" x14ac:dyDescent="0.35">
      <c r="A3920" t="s">
        <v>7</v>
      </c>
      <c r="B3920" t="s">
        <v>573</v>
      </c>
      <c r="C3920">
        <v>2</v>
      </c>
      <c r="D3920" t="s">
        <v>76</v>
      </c>
      <c r="E3920" t="s">
        <v>155</v>
      </c>
      <c r="F3920" t="s">
        <v>514</v>
      </c>
      <c r="G3920" t="s">
        <v>76</v>
      </c>
      <c r="H3920" t="s">
        <v>76</v>
      </c>
      <c r="I3920" t="s">
        <v>76</v>
      </c>
      <c r="J3920" t="s">
        <v>76</v>
      </c>
    </row>
    <row r="3921" spans="1:10" x14ac:dyDescent="0.35">
      <c r="A3921" t="s">
        <v>241</v>
      </c>
      <c r="B3921" t="s">
        <v>566</v>
      </c>
      <c r="C3921">
        <v>655</v>
      </c>
      <c r="D3921" t="s">
        <v>67</v>
      </c>
      <c r="E3921" t="s">
        <v>55</v>
      </c>
      <c r="F3921" t="s">
        <v>1403</v>
      </c>
      <c r="G3921" t="s">
        <v>304</v>
      </c>
      <c r="H3921" t="s">
        <v>68</v>
      </c>
      <c r="I3921" t="s">
        <v>133</v>
      </c>
      <c r="J3921" t="s">
        <v>76</v>
      </c>
    </row>
    <row r="3922" spans="1:10" x14ac:dyDescent="0.35">
      <c r="A3922" t="s">
        <v>241</v>
      </c>
      <c r="B3922" t="s">
        <v>569</v>
      </c>
      <c r="C3922">
        <v>231</v>
      </c>
      <c r="D3922" t="s">
        <v>386</v>
      </c>
      <c r="E3922" t="s">
        <v>105</v>
      </c>
      <c r="F3922" t="s">
        <v>734</v>
      </c>
      <c r="G3922" t="s">
        <v>367</v>
      </c>
      <c r="H3922" t="s">
        <v>68</v>
      </c>
      <c r="I3922" t="s">
        <v>106</v>
      </c>
      <c r="J3922" t="s">
        <v>72</v>
      </c>
    </row>
    <row r="3923" spans="1:10" x14ac:dyDescent="0.35">
      <c r="A3923" t="s">
        <v>241</v>
      </c>
      <c r="B3923" t="s">
        <v>570</v>
      </c>
      <c r="C3923">
        <v>42</v>
      </c>
      <c r="D3923" t="s">
        <v>347</v>
      </c>
      <c r="E3923" t="s">
        <v>76</v>
      </c>
      <c r="F3923" t="s">
        <v>706</v>
      </c>
      <c r="G3923" t="s">
        <v>148</v>
      </c>
      <c r="H3923" t="s">
        <v>149</v>
      </c>
      <c r="I3923" t="s">
        <v>76</v>
      </c>
      <c r="J3923" t="s">
        <v>76</v>
      </c>
    </row>
    <row r="3924" spans="1:10" x14ac:dyDescent="0.35">
      <c r="A3924" t="s">
        <v>241</v>
      </c>
      <c r="B3924" t="s">
        <v>571</v>
      </c>
      <c r="C3924">
        <v>425</v>
      </c>
      <c r="D3924" t="s">
        <v>176</v>
      </c>
      <c r="E3924" t="s">
        <v>96</v>
      </c>
      <c r="F3924" t="s">
        <v>1404</v>
      </c>
      <c r="G3924" t="s">
        <v>317</v>
      </c>
      <c r="H3924" t="s">
        <v>63</v>
      </c>
      <c r="I3924" t="s">
        <v>198</v>
      </c>
      <c r="J3924" t="s">
        <v>71</v>
      </c>
    </row>
    <row r="3925" spans="1:10" x14ac:dyDescent="0.35">
      <c r="A3925" t="s">
        <v>241</v>
      </c>
      <c r="B3925" t="s">
        <v>572</v>
      </c>
      <c r="C3925">
        <v>158</v>
      </c>
      <c r="D3925" t="s">
        <v>226</v>
      </c>
      <c r="E3925" t="s">
        <v>130</v>
      </c>
      <c r="F3925" t="s">
        <v>731</v>
      </c>
      <c r="G3925" t="s">
        <v>185</v>
      </c>
      <c r="H3925" t="s">
        <v>75</v>
      </c>
      <c r="I3925" t="s">
        <v>106</v>
      </c>
      <c r="J3925" t="s">
        <v>76</v>
      </c>
    </row>
    <row r="3926" spans="1:10" x14ac:dyDescent="0.35">
      <c r="A3926" t="s">
        <v>241</v>
      </c>
      <c r="B3926" t="s">
        <v>573</v>
      </c>
      <c r="C3926">
        <v>27</v>
      </c>
      <c r="D3926" t="s">
        <v>68</v>
      </c>
      <c r="E3926" t="s">
        <v>65</v>
      </c>
      <c r="F3926" t="s">
        <v>1317</v>
      </c>
      <c r="G3926" t="s">
        <v>144</v>
      </c>
      <c r="H3926" t="s">
        <v>71</v>
      </c>
      <c r="I3926" t="s">
        <v>76</v>
      </c>
      <c r="J3926" t="s">
        <v>76</v>
      </c>
    </row>
    <row r="3928" spans="1:10" x14ac:dyDescent="0.35">
      <c r="A3928" t="s">
        <v>1405</v>
      </c>
    </row>
    <row r="3929" spans="1:10" x14ac:dyDescent="0.35">
      <c r="A3929" t="s">
        <v>14</v>
      </c>
      <c r="B3929" t="s">
        <v>593</v>
      </c>
      <c r="C3929" t="s">
        <v>2</v>
      </c>
      <c r="D3929" t="s">
        <v>1237</v>
      </c>
      <c r="E3929" t="s">
        <v>1392</v>
      </c>
      <c r="F3929" t="s">
        <v>1393</v>
      </c>
      <c r="G3929" t="s">
        <v>1395</v>
      </c>
      <c r="H3929" t="s">
        <v>1396</v>
      </c>
      <c r="I3929" t="s">
        <v>1394</v>
      </c>
      <c r="J3929" t="s">
        <v>50</v>
      </c>
    </row>
    <row r="3930" spans="1:10" x14ac:dyDescent="0.35">
      <c r="A3930" t="s">
        <v>3</v>
      </c>
      <c r="B3930" t="s">
        <v>594</v>
      </c>
      <c r="C3930">
        <v>115</v>
      </c>
      <c r="D3930" t="s">
        <v>86</v>
      </c>
      <c r="E3930" t="s">
        <v>149</v>
      </c>
      <c r="F3930" t="s">
        <v>75</v>
      </c>
      <c r="G3930" t="s">
        <v>781</v>
      </c>
      <c r="H3930" t="s">
        <v>250</v>
      </c>
      <c r="I3930" t="s">
        <v>76</v>
      </c>
      <c r="J3930" t="s">
        <v>76</v>
      </c>
    </row>
    <row r="3931" spans="1:10" x14ac:dyDescent="0.35">
      <c r="A3931" t="s">
        <v>3</v>
      </c>
      <c r="B3931" t="s">
        <v>595</v>
      </c>
      <c r="C3931">
        <v>201</v>
      </c>
      <c r="D3931" t="s">
        <v>163</v>
      </c>
      <c r="E3931" t="s">
        <v>104</v>
      </c>
      <c r="F3931" t="s">
        <v>100</v>
      </c>
      <c r="G3931" t="s">
        <v>921</v>
      </c>
      <c r="H3931" t="s">
        <v>274</v>
      </c>
      <c r="I3931" t="s">
        <v>150</v>
      </c>
      <c r="J3931" t="s">
        <v>76</v>
      </c>
    </row>
    <row r="3932" spans="1:10" x14ac:dyDescent="0.35">
      <c r="A3932" t="s">
        <v>4</v>
      </c>
      <c r="B3932" t="s">
        <v>594</v>
      </c>
      <c r="C3932">
        <v>258</v>
      </c>
      <c r="D3932" t="s">
        <v>250</v>
      </c>
      <c r="E3932" t="s">
        <v>76</v>
      </c>
      <c r="F3932" t="s">
        <v>107</v>
      </c>
      <c r="G3932" t="s">
        <v>731</v>
      </c>
      <c r="H3932" t="s">
        <v>366</v>
      </c>
      <c r="I3932" t="s">
        <v>71</v>
      </c>
      <c r="J3932" t="s">
        <v>76</v>
      </c>
    </row>
    <row r="3933" spans="1:10" x14ac:dyDescent="0.35">
      <c r="A3933" t="s">
        <v>4</v>
      </c>
      <c r="B3933" t="s">
        <v>595</v>
      </c>
      <c r="C3933">
        <v>242</v>
      </c>
      <c r="D3933" t="s">
        <v>177</v>
      </c>
      <c r="E3933" t="s">
        <v>86</v>
      </c>
      <c r="F3933" t="s">
        <v>76</v>
      </c>
      <c r="G3933" t="s">
        <v>639</v>
      </c>
      <c r="H3933" t="s">
        <v>280</v>
      </c>
      <c r="I3933" t="s">
        <v>119</v>
      </c>
      <c r="J3933" t="s">
        <v>75</v>
      </c>
    </row>
    <row r="3934" spans="1:10" x14ac:dyDescent="0.35">
      <c r="A3934" t="s">
        <v>5</v>
      </c>
      <c r="B3934" t="s">
        <v>594</v>
      </c>
      <c r="C3934">
        <v>77</v>
      </c>
      <c r="D3934" t="s">
        <v>57</v>
      </c>
      <c r="E3934" t="s">
        <v>76</v>
      </c>
      <c r="F3934" t="s">
        <v>122</v>
      </c>
      <c r="G3934" t="s">
        <v>944</v>
      </c>
      <c r="H3934" t="s">
        <v>761</v>
      </c>
      <c r="I3934" t="s">
        <v>106</v>
      </c>
      <c r="J3934" t="s">
        <v>71</v>
      </c>
    </row>
    <row r="3935" spans="1:10" x14ac:dyDescent="0.35">
      <c r="A3935" t="s">
        <v>5</v>
      </c>
      <c r="B3935" t="s">
        <v>595</v>
      </c>
      <c r="C3935">
        <v>145</v>
      </c>
      <c r="D3935" t="s">
        <v>68</v>
      </c>
      <c r="E3935" t="s">
        <v>76</v>
      </c>
      <c r="F3935" t="s">
        <v>107</v>
      </c>
      <c r="G3935" t="s">
        <v>1406</v>
      </c>
      <c r="H3935" t="s">
        <v>114</v>
      </c>
      <c r="I3935" t="s">
        <v>150</v>
      </c>
      <c r="J3935" t="s">
        <v>76</v>
      </c>
    </row>
    <row r="3936" spans="1:10" x14ac:dyDescent="0.35">
      <c r="A3936" t="s">
        <v>6</v>
      </c>
      <c r="B3936" t="s">
        <v>594</v>
      </c>
      <c r="C3936">
        <v>86</v>
      </c>
      <c r="D3936" t="s">
        <v>114</v>
      </c>
      <c r="E3936" t="s">
        <v>142</v>
      </c>
      <c r="F3936" t="s">
        <v>138</v>
      </c>
      <c r="G3936" t="s">
        <v>1407</v>
      </c>
      <c r="H3936" t="s">
        <v>515</v>
      </c>
      <c r="I3936" t="s">
        <v>79</v>
      </c>
      <c r="J3936" t="s">
        <v>76</v>
      </c>
    </row>
    <row r="3937" spans="1:10" x14ac:dyDescent="0.35">
      <c r="A3937" t="s">
        <v>6</v>
      </c>
      <c r="B3937" t="s">
        <v>595</v>
      </c>
      <c r="C3937">
        <v>134</v>
      </c>
      <c r="D3937" t="s">
        <v>280</v>
      </c>
      <c r="E3937" t="s">
        <v>79</v>
      </c>
      <c r="F3937" t="s">
        <v>74</v>
      </c>
      <c r="G3937" t="s">
        <v>1170</v>
      </c>
      <c r="H3937" t="s">
        <v>134</v>
      </c>
      <c r="I3937" t="s">
        <v>163</v>
      </c>
      <c r="J3937" t="s">
        <v>94</v>
      </c>
    </row>
    <row r="3938" spans="1:10" x14ac:dyDescent="0.35">
      <c r="A3938" t="s">
        <v>7</v>
      </c>
      <c r="B3938" t="s">
        <v>594</v>
      </c>
      <c r="C3938">
        <v>100</v>
      </c>
      <c r="D3938" t="s">
        <v>367</v>
      </c>
      <c r="E3938" t="s">
        <v>94</v>
      </c>
      <c r="F3938" t="s">
        <v>68</v>
      </c>
      <c r="G3938" t="s">
        <v>801</v>
      </c>
      <c r="H3938" t="s">
        <v>262</v>
      </c>
      <c r="I3938" t="s">
        <v>106</v>
      </c>
      <c r="J3938" t="s">
        <v>75</v>
      </c>
    </row>
    <row r="3939" spans="1:10" x14ac:dyDescent="0.35">
      <c r="A3939" t="s">
        <v>7</v>
      </c>
      <c r="B3939" t="s">
        <v>595</v>
      </c>
      <c r="C3939">
        <v>180</v>
      </c>
      <c r="D3939" t="s">
        <v>307</v>
      </c>
      <c r="E3939" t="s">
        <v>99</v>
      </c>
      <c r="F3939" t="s">
        <v>151</v>
      </c>
      <c r="G3939" t="s">
        <v>706</v>
      </c>
      <c r="H3939" t="s">
        <v>233</v>
      </c>
      <c r="I3939" t="s">
        <v>68</v>
      </c>
      <c r="J3939" t="s">
        <v>76</v>
      </c>
    </row>
    <row r="3940" spans="1:10" x14ac:dyDescent="0.35">
      <c r="A3940" t="s">
        <v>241</v>
      </c>
      <c r="B3940" t="s">
        <v>594</v>
      </c>
      <c r="C3940">
        <v>636</v>
      </c>
      <c r="D3940" t="s">
        <v>185</v>
      </c>
      <c r="E3940" t="s">
        <v>105</v>
      </c>
      <c r="F3940" t="s">
        <v>71</v>
      </c>
      <c r="G3940" t="s">
        <v>971</v>
      </c>
      <c r="H3940" t="s">
        <v>435</v>
      </c>
      <c r="I3940" t="s">
        <v>77</v>
      </c>
      <c r="J3940" t="s">
        <v>106</v>
      </c>
    </row>
    <row r="3941" spans="1:10" x14ac:dyDescent="0.35">
      <c r="A3941" t="s">
        <v>241</v>
      </c>
      <c r="B3941" t="s">
        <v>595</v>
      </c>
      <c r="C3941">
        <v>902</v>
      </c>
      <c r="D3941" t="s">
        <v>67</v>
      </c>
      <c r="E3941" t="s">
        <v>173</v>
      </c>
      <c r="F3941" t="s">
        <v>105</v>
      </c>
      <c r="G3941" t="s">
        <v>774</v>
      </c>
      <c r="H3941" t="s">
        <v>202</v>
      </c>
      <c r="I3941" t="s">
        <v>133</v>
      </c>
      <c r="J3941" t="s">
        <v>77</v>
      </c>
    </row>
    <row r="3943" spans="1:10" x14ac:dyDescent="0.35">
      <c r="A3943" t="s">
        <v>1408</v>
      </c>
    </row>
    <row r="3944" spans="1:10" x14ac:dyDescent="0.35">
      <c r="A3944" t="s">
        <v>14</v>
      </c>
      <c r="B3944" t="s">
        <v>2</v>
      </c>
      <c r="C3944" t="s">
        <v>1237</v>
      </c>
      <c r="D3944" t="s">
        <v>1392</v>
      </c>
      <c r="E3944" t="s">
        <v>1393</v>
      </c>
      <c r="F3944" t="s">
        <v>1394</v>
      </c>
      <c r="G3944" t="s">
        <v>1395</v>
      </c>
      <c r="H3944" t="s">
        <v>1396</v>
      </c>
      <c r="I3944" t="s">
        <v>50</v>
      </c>
    </row>
    <row r="3945" spans="1:10" x14ac:dyDescent="0.35">
      <c r="A3945" t="s">
        <v>3</v>
      </c>
      <c r="B3945">
        <v>316</v>
      </c>
      <c r="C3945" t="s">
        <v>194</v>
      </c>
      <c r="D3945" t="s">
        <v>108</v>
      </c>
      <c r="E3945" t="s">
        <v>72</v>
      </c>
      <c r="F3945" t="s">
        <v>68</v>
      </c>
      <c r="G3945" t="s">
        <v>860</v>
      </c>
      <c r="H3945" t="s">
        <v>413</v>
      </c>
      <c r="I3945" t="s">
        <v>76</v>
      </c>
    </row>
    <row r="3946" spans="1:10" x14ac:dyDescent="0.35">
      <c r="A3946" t="s">
        <v>4</v>
      </c>
      <c r="B3946">
        <v>500</v>
      </c>
      <c r="C3946" t="s">
        <v>226</v>
      </c>
      <c r="D3946" t="s">
        <v>74</v>
      </c>
      <c r="E3946" t="s">
        <v>76</v>
      </c>
      <c r="F3946" t="s">
        <v>96</v>
      </c>
      <c r="G3946" t="s">
        <v>1314</v>
      </c>
      <c r="H3946" t="s">
        <v>53</v>
      </c>
      <c r="I3946" t="s">
        <v>71</v>
      </c>
    </row>
    <row r="3947" spans="1:10" x14ac:dyDescent="0.35">
      <c r="A3947" t="s">
        <v>5</v>
      </c>
      <c r="B3947">
        <v>222</v>
      </c>
      <c r="C3947" t="s">
        <v>105</v>
      </c>
      <c r="D3947" t="s">
        <v>76</v>
      </c>
      <c r="E3947" t="s">
        <v>79</v>
      </c>
      <c r="F3947" t="s">
        <v>71</v>
      </c>
      <c r="G3947" t="s">
        <v>881</v>
      </c>
      <c r="H3947" t="s">
        <v>304</v>
      </c>
      <c r="I3947" t="s">
        <v>107</v>
      </c>
    </row>
    <row r="3948" spans="1:10" x14ac:dyDescent="0.35">
      <c r="A3948" t="s">
        <v>6</v>
      </c>
      <c r="B3948">
        <v>220</v>
      </c>
      <c r="C3948" t="s">
        <v>442</v>
      </c>
      <c r="D3948" t="s">
        <v>78</v>
      </c>
      <c r="E3948" t="s">
        <v>186</v>
      </c>
      <c r="F3948" t="s">
        <v>149</v>
      </c>
      <c r="G3948" t="s">
        <v>999</v>
      </c>
      <c r="H3948" t="s">
        <v>290</v>
      </c>
      <c r="I3948" t="s">
        <v>71</v>
      </c>
    </row>
    <row r="3949" spans="1:10" x14ac:dyDescent="0.35">
      <c r="A3949" t="s">
        <v>7</v>
      </c>
      <c r="B3949">
        <v>280</v>
      </c>
      <c r="C3949" t="s">
        <v>208</v>
      </c>
      <c r="D3949" t="s">
        <v>109</v>
      </c>
      <c r="E3949" t="s">
        <v>186</v>
      </c>
      <c r="F3949" t="s">
        <v>79</v>
      </c>
      <c r="G3949" t="s">
        <v>1318</v>
      </c>
      <c r="H3949" t="s">
        <v>345</v>
      </c>
      <c r="I3949" t="s">
        <v>106</v>
      </c>
    </row>
    <row r="3950" spans="1:10" x14ac:dyDescent="0.35">
      <c r="A3950" t="s">
        <v>241</v>
      </c>
      <c r="B3950">
        <v>1538</v>
      </c>
      <c r="C3950" t="s">
        <v>99</v>
      </c>
      <c r="D3950" t="s">
        <v>198</v>
      </c>
      <c r="E3950" t="s">
        <v>94</v>
      </c>
      <c r="F3950" t="s">
        <v>93</v>
      </c>
      <c r="G3950" t="s">
        <v>734</v>
      </c>
      <c r="H3950" t="s">
        <v>218</v>
      </c>
      <c r="I3950" t="s">
        <v>77</v>
      </c>
    </row>
    <row r="3952" spans="1:10" x14ac:dyDescent="0.35">
      <c r="A3952" t="s">
        <v>1409</v>
      </c>
    </row>
    <row r="3953" spans="1:10" x14ac:dyDescent="0.35">
      <c r="A3953" t="s">
        <v>14</v>
      </c>
      <c r="B3953" t="s">
        <v>461</v>
      </c>
      <c r="C3953" t="s">
        <v>2</v>
      </c>
      <c r="D3953" t="s">
        <v>1237</v>
      </c>
      <c r="E3953" t="s">
        <v>1392</v>
      </c>
      <c r="F3953" t="s">
        <v>1393</v>
      </c>
      <c r="G3953" t="s">
        <v>1394</v>
      </c>
      <c r="H3953" t="s">
        <v>1395</v>
      </c>
      <c r="I3953" t="s">
        <v>1396</v>
      </c>
      <c r="J3953" t="s">
        <v>50</v>
      </c>
    </row>
    <row r="3954" spans="1:10" x14ac:dyDescent="0.35">
      <c r="A3954" t="s">
        <v>3</v>
      </c>
      <c r="B3954" t="s">
        <v>462</v>
      </c>
      <c r="C3954">
        <v>227</v>
      </c>
      <c r="D3954" t="s">
        <v>312</v>
      </c>
      <c r="E3954" t="s">
        <v>217</v>
      </c>
      <c r="F3954" t="s">
        <v>142</v>
      </c>
      <c r="G3954" t="s">
        <v>138</v>
      </c>
      <c r="H3954" t="s">
        <v>581</v>
      </c>
      <c r="I3954" t="s">
        <v>518</v>
      </c>
      <c r="J3954" t="s">
        <v>76</v>
      </c>
    </row>
    <row r="3955" spans="1:10" x14ac:dyDescent="0.35">
      <c r="A3955" t="s">
        <v>3</v>
      </c>
      <c r="B3955" t="s">
        <v>464</v>
      </c>
      <c r="C3955">
        <v>88</v>
      </c>
      <c r="D3955" t="s">
        <v>233</v>
      </c>
      <c r="E3955" t="s">
        <v>105</v>
      </c>
      <c r="F3955" t="s">
        <v>71</v>
      </c>
      <c r="G3955" t="s">
        <v>78</v>
      </c>
      <c r="H3955" t="s">
        <v>476</v>
      </c>
      <c r="I3955" t="s">
        <v>223</v>
      </c>
      <c r="J3955" t="s">
        <v>76</v>
      </c>
    </row>
    <row r="3956" spans="1:10" x14ac:dyDescent="0.35">
      <c r="A3956" t="s">
        <v>3</v>
      </c>
      <c r="B3956" t="s">
        <v>468</v>
      </c>
      <c r="C3956">
        <v>1</v>
      </c>
      <c r="D3956" t="s">
        <v>395</v>
      </c>
      <c r="E3956" t="s">
        <v>76</v>
      </c>
      <c r="F3956" t="s">
        <v>76</v>
      </c>
      <c r="G3956" t="s">
        <v>76</v>
      </c>
      <c r="H3956" t="s">
        <v>76</v>
      </c>
      <c r="I3956" t="s">
        <v>76</v>
      </c>
      <c r="J3956" t="s">
        <v>76</v>
      </c>
    </row>
    <row r="3957" spans="1:10" x14ac:dyDescent="0.35">
      <c r="A3957" t="s">
        <v>4</v>
      </c>
      <c r="B3957" t="s">
        <v>462</v>
      </c>
      <c r="C3957">
        <v>217</v>
      </c>
      <c r="D3957" t="s">
        <v>250</v>
      </c>
      <c r="E3957" t="s">
        <v>138</v>
      </c>
      <c r="F3957" t="s">
        <v>73</v>
      </c>
      <c r="G3957" t="s">
        <v>70</v>
      </c>
      <c r="H3957" t="s">
        <v>407</v>
      </c>
      <c r="I3957" t="s">
        <v>455</v>
      </c>
      <c r="J3957" t="s">
        <v>76</v>
      </c>
    </row>
    <row r="3958" spans="1:10" x14ac:dyDescent="0.35">
      <c r="A3958" t="s">
        <v>4</v>
      </c>
      <c r="B3958" t="s">
        <v>464</v>
      </c>
      <c r="C3958">
        <v>165</v>
      </c>
      <c r="D3958" t="s">
        <v>352</v>
      </c>
      <c r="E3958" t="s">
        <v>76</v>
      </c>
      <c r="F3958" t="s">
        <v>73</v>
      </c>
      <c r="G3958" t="s">
        <v>76</v>
      </c>
      <c r="H3958" t="s">
        <v>758</v>
      </c>
      <c r="I3958" t="s">
        <v>761</v>
      </c>
      <c r="J3958" t="s">
        <v>76</v>
      </c>
    </row>
    <row r="3959" spans="1:10" x14ac:dyDescent="0.35">
      <c r="A3959" t="s">
        <v>5</v>
      </c>
      <c r="B3959" t="s">
        <v>462</v>
      </c>
      <c r="C3959">
        <v>129</v>
      </c>
      <c r="D3959" t="s">
        <v>188</v>
      </c>
      <c r="E3959" t="s">
        <v>94</v>
      </c>
      <c r="F3959" t="s">
        <v>107</v>
      </c>
      <c r="G3959" t="s">
        <v>94</v>
      </c>
      <c r="H3959" t="s">
        <v>638</v>
      </c>
      <c r="I3959" t="s">
        <v>448</v>
      </c>
      <c r="J3959" t="s">
        <v>76</v>
      </c>
    </row>
    <row r="3960" spans="1:10" x14ac:dyDescent="0.35">
      <c r="A3960" t="s">
        <v>5</v>
      </c>
      <c r="B3960" t="s">
        <v>464</v>
      </c>
      <c r="C3960">
        <v>93</v>
      </c>
      <c r="D3960" t="s">
        <v>71</v>
      </c>
      <c r="E3960" t="s">
        <v>260</v>
      </c>
      <c r="F3960" t="s">
        <v>56</v>
      </c>
      <c r="G3960" t="s">
        <v>77</v>
      </c>
      <c r="H3960" t="s">
        <v>1410</v>
      </c>
      <c r="I3960" t="s">
        <v>218</v>
      </c>
      <c r="J3960" t="s">
        <v>106</v>
      </c>
    </row>
    <row r="3961" spans="1:10" x14ac:dyDescent="0.35">
      <c r="A3961" t="s">
        <v>6</v>
      </c>
      <c r="B3961" t="s">
        <v>462</v>
      </c>
      <c r="C3961">
        <v>122</v>
      </c>
      <c r="D3961" t="s">
        <v>181</v>
      </c>
      <c r="E3961" t="s">
        <v>74</v>
      </c>
      <c r="F3961" t="s">
        <v>76</v>
      </c>
      <c r="G3961" t="s">
        <v>133</v>
      </c>
      <c r="H3961" t="s">
        <v>1318</v>
      </c>
      <c r="I3961" t="s">
        <v>413</v>
      </c>
      <c r="J3961" t="s">
        <v>72</v>
      </c>
    </row>
    <row r="3962" spans="1:10" x14ac:dyDescent="0.35">
      <c r="A3962" t="s">
        <v>6</v>
      </c>
      <c r="B3962" t="s">
        <v>464</v>
      </c>
      <c r="C3962">
        <v>38</v>
      </c>
      <c r="D3962" t="s">
        <v>447</v>
      </c>
      <c r="E3962" t="s">
        <v>75</v>
      </c>
      <c r="F3962" t="s">
        <v>138</v>
      </c>
      <c r="G3962" t="s">
        <v>70</v>
      </c>
      <c r="H3962" t="s">
        <v>974</v>
      </c>
      <c r="I3962" t="s">
        <v>249</v>
      </c>
      <c r="J3962" t="s">
        <v>76</v>
      </c>
    </row>
    <row r="3963" spans="1:10" x14ac:dyDescent="0.35">
      <c r="A3963" t="s">
        <v>7</v>
      </c>
      <c r="B3963" t="s">
        <v>462</v>
      </c>
      <c r="C3963">
        <v>190</v>
      </c>
      <c r="D3963" t="s">
        <v>213</v>
      </c>
      <c r="E3963" t="s">
        <v>305</v>
      </c>
      <c r="F3963" t="s">
        <v>173</v>
      </c>
      <c r="G3963" t="s">
        <v>100</v>
      </c>
      <c r="H3963" t="s">
        <v>657</v>
      </c>
      <c r="I3963" t="s">
        <v>245</v>
      </c>
      <c r="J3963" t="s">
        <v>77</v>
      </c>
    </row>
    <row r="3964" spans="1:10" x14ac:dyDescent="0.35">
      <c r="A3964" t="s">
        <v>7</v>
      </c>
      <c r="B3964" t="s">
        <v>464</v>
      </c>
      <c r="C3964">
        <v>90</v>
      </c>
      <c r="D3964" t="s">
        <v>202</v>
      </c>
      <c r="E3964" t="s">
        <v>72</v>
      </c>
      <c r="F3964" t="s">
        <v>76</v>
      </c>
      <c r="G3964" t="s">
        <v>96</v>
      </c>
      <c r="H3964" t="s">
        <v>741</v>
      </c>
      <c r="I3964" t="s">
        <v>316</v>
      </c>
      <c r="J3964" t="s">
        <v>76</v>
      </c>
    </row>
    <row r="3965" spans="1:10" x14ac:dyDescent="0.35">
      <c r="A3965" t="s">
        <v>241</v>
      </c>
      <c r="B3965" t="s">
        <v>462</v>
      </c>
      <c r="C3965">
        <v>885</v>
      </c>
      <c r="D3965" t="s">
        <v>435</v>
      </c>
      <c r="E3965" t="s">
        <v>84</v>
      </c>
      <c r="F3965" t="s">
        <v>63</v>
      </c>
      <c r="G3965" t="s">
        <v>55</v>
      </c>
      <c r="H3965" t="s">
        <v>756</v>
      </c>
      <c r="I3965" t="s">
        <v>256</v>
      </c>
      <c r="J3965" t="s">
        <v>106</v>
      </c>
    </row>
    <row r="3966" spans="1:10" x14ac:dyDescent="0.35">
      <c r="A3966" t="s">
        <v>241</v>
      </c>
      <c r="B3966" t="s">
        <v>464</v>
      </c>
      <c r="C3966">
        <v>474</v>
      </c>
      <c r="D3966" t="s">
        <v>386</v>
      </c>
      <c r="E3966" t="s">
        <v>130</v>
      </c>
      <c r="F3966" t="s">
        <v>55</v>
      </c>
      <c r="G3966" t="s">
        <v>186</v>
      </c>
      <c r="H3966" t="s">
        <v>721</v>
      </c>
      <c r="I3966" t="s">
        <v>183</v>
      </c>
      <c r="J3966" t="s">
        <v>107</v>
      </c>
    </row>
    <row r="3967" spans="1:10" x14ac:dyDescent="0.35">
      <c r="A3967" t="s">
        <v>241</v>
      </c>
      <c r="B3967" t="s">
        <v>468</v>
      </c>
      <c r="C3967">
        <v>1</v>
      </c>
      <c r="D3967" t="s">
        <v>395</v>
      </c>
      <c r="E3967" t="s">
        <v>76</v>
      </c>
      <c r="F3967" t="s">
        <v>76</v>
      </c>
      <c r="G3967" t="s">
        <v>76</v>
      </c>
      <c r="H3967" t="s">
        <v>76</v>
      </c>
      <c r="I3967" t="s">
        <v>76</v>
      </c>
      <c r="J3967" t="s">
        <v>76</v>
      </c>
    </row>
    <row r="3969" spans="1:10" x14ac:dyDescent="0.35">
      <c r="A3969" t="s">
        <v>1411</v>
      </c>
    </row>
    <row r="3970" spans="1:10" x14ac:dyDescent="0.35">
      <c r="A3970" t="s">
        <v>14</v>
      </c>
      <c r="B3970" t="s">
        <v>487</v>
      </c>
      <c r="C3970" t="s">
        <v>2</v>
      </c>
      <c r="D3970" t="s">
        <v>1237</v>
      </c>
      <c r="E3970" t="s">
        <v>1392</v>
      </c>
      <c r="F3970" t="s">
        <v>1393</v>
      </c>
      <c r="G3970" t="s">
        <v>1394</v>
      </c>
      <c r="H3970" t="s">
        <v>1395</v>
      </c>
      <c r="I3970" t="s">
        <v>1396</v>
      </c>
      <c r="J3970" t="s">
        <v>50</v>
      </c>
    </row>
    <row r="3971" spans="1:10" x14ac:dyDescent="0.35">
      <c r="A3971" t="s">
        <v>3</v>
      </c>
      <c r="B3971" t="s">
        <v>488</v>
      </c>
      <c r="C3971">
        <v>186</v>
      </c>
      <c r="D3971" t="s">
        <v>347</v>
      </c>
      <c r="E3971" t="s">
        <v>65</v>
      </c>
      <c r="F3971" t="s">
        <v>106</v>
      </c>
      <c r="G3971" t="s">
        <v>79</v>
      </c>
      <c r="H3971" t="s">
        <v>775</v>
      </c>
      <c r="I3971" t="s">
        <v>402</v>
      </c>
      <c r="J3971" t="s">
        <v>76</v>
      </c>
    </row>
    <row r="3972" spans="1:10" x14ac:dyDescent="0.35">
      <c r="A3972" t="s">
        <v>3</v>
      </c>
      <c r="B3972" t="s">
        <v>491</v>
      </c>
      <c r="C3972">
        <v>130</v>
      </c>
      <c r="D3972" t="s">
        <v>348</v>
      </c>
      <c r="E3972" t="s">
        <v>264</v>
      </c>
      <c r="F3972" t="s">
        <v>70</v>
      </c>
      <c r="G3972" t="s">
        <v>93</v>
      </c>
      <c r="H3972" t="s">
        <v>325</v>
      </c>
      <c r="I3972" t="s">
        <v>523</v>
      </c>
      <c r="J3972" t="s">
        <v>76</v>
      </c>
    </row>
    <row r="3973" spans="1:10" x14ac:dyDescent="0.35">
      <c r="A3973" t="s">
        <v>4</v>
      </c>
      <c r="B3973" t="s">
        <v>488</v>
      </c>
      <c r="C3973">
        <v>243</v>
      </c>
      <c r="D3973" t="s">
        <v>171</v>
      </c>
      <c r="E3973" t="s">
        <v>76</v>
      </c>
      <c r="F3973" t="s">
        <v>106</v>
      </c>
      <c r="G3973" t="s">
        <v>173</v>
      </c>
      <c r="H3973" t="s">
        <v>678</v>
      </c>
      <c r="I3973" t="s">
        <v>66</v>
      </c>
      <c r="J3973" t="s">
        <v>76</v>
      </c>
    </row>
    <row r="3974" spans="1:10" x14ac:dyDescent="0.35">
      <c r="A3974" t="s">
        <v>4</v>
      </c>
      <c r="B3974" t="s">
        <v>491</v>
      </c>
      <c r="C3974">
        <v>139</v>
      </c>
      <c r="D3974" t="s">
        <v>307</v>
      </c>
      <c r="E3974" t="s">
        <v>55</v>
      </c>
      <c r="F3974" t="s">
        <v>76</v>
      </c>
      <c r="G3974" t="s">
        <v>55</v>
      </c>
      <c r="H3974" t="s">
        <v>1153</v>
      </c>
      <c r="I3974" t="s">
        <v>120</v>
      </c>
      <c r="J3974" t="s">
        <v>76</v>
      </c>
    </row>
    <row r="3975" spans="1:10" x14ac:dyDescent="0.35">
      <c r="A3975" t="s">
        <v>5</v>
      </c>
      <c r="B3975" t="s">
        <v>488</v>
      </c>
      <c r="C3975">
        <v>145</v>
      </c>
      <c r="D3975" t="s">
        <v>198</v>
      </c>
      <c r="E3975" t="s">
        <v>77</v>
      </c>
      <c r="F3975" t="s">
        <v>163</v>
      </c>
      <c r="G3975" t="s">
        <v>75</v>
      </c>
      <c r="H3975" t="s">
        <v>962</v>
      </c>
      <c r="I3975" t="s">
        <v>120</v>
      </c>
      <c r="J3975" t="s">
        <v>73</v>
      </c>
    </row>
    <row r="3976" spans="1:10" x14ac:dyDescent="0.35">
      <c r="A3976" t="s">
        <v>5</v>
      </c>
      <c r="B3976" t="s">
        <v>491</v>
      </c>
      <c r="C3976">
        <v>77</v>
      </c>
      <c r="D3976" t="s">
        <v>226</v>
      </c>
      <c r="E3976" t="s">
        <v>515</v>
      </c>
      <c r="F3976" t="s">
        <v>76</v>
      </c>
      <c r="G3976" t="s">
        <v>77</v>
      </c>
      <c r="H3976" t="s">
        <v>311</v>
      </c>
      <c r="I3976" t="s">
        <v>336</v>
      </c>
      <c r="J3976" t="s">
        <v>76</v>
      </c>
    </row>
    <row r="3977" spans="1:10" x14ac:dyDescent="0.35">
      <c r="A3977" t="s">
        <v>6</v>
      </c>
      <c r="B3977" t="s">
        <v>488</v>
      </c>
      <c r="C3977">
        <v>83</v>
      </c>
      <c r="D3977" t="s">
        <v>320</v>
      </c>
      <c r="E3977" t="s">
        <v>186</v>
      </c>
      <c r="F3977" t="s">
        <v>76</v>
      </c>
      <c r="G3977" t="s">
        <v>76</v>
      </c>
      <c r="H3977" t="s">
        <v>432</v>
      </c>
      <c r="I3977" t="s">
        <v>539</v>
      </c>
      <c r="J3977" t="s">
        <v>76</v>
      </c>
    </row>
    <row r="3978" spans="1:10" x14ac:dyDescent="0.35">
      <c r="A3978" t="s">
        <v>6</v>
      </c>
      <c r="B3978" t="s">
        <v>491</v>
      </c>
      <c r="C3978">
        <v>77</v>
      </c>
      <c r="D3978" t="s">
        <v>62</v>
      </c>
      <c r="E3978" t="s">
        <v>55</v>
      </c>
      <c r="F3978" t="s">
        <v>77</v>
      </c>
      <c r="G3978" t="s">
        <v>161</v>
      </c>
      <c r="H3978" t="s">
        <v>750</v>
      </c>
      <c r="I3978" t="s">
        <v>278</v>
      </c>
      <c r="J3978" t="s">
        <v>142</v>
      </c>
    </row>
    <row r="3979" spans="1:10" x14ac:dyDescent="0.35">
      <c r="A3979" t="s">
        <v>7</v>
      </c>
      <c r="B3979" t="s">
        <v>488</v>
      </c>
      <c r="C3979">
        <v>170</v>
      </c>
      <c r="D3979" t="s">
        <v>326</v>
      </c>
      <c r="E3979" t="s">
        <v>240</v>
      </c>
      <c r="F3979" t="s">
        <v>93</v>
      </c>
      <c r="G3979" t="s">
        <v>175</v>
      </c>
      <c r="H3979" t="s">
        <v>479</v>
      </c>
      <c r="I3979" t="s">
        <v>310</v>
      </c>
      <c r="J3979" t="s">
        <v>79</v>
      </c>
    </row>
    <row r="3980" spans="1:10" x14ac:dyDescent="0.35">
      <c r="A3980" t="s">
        <v>7</v>
      </c>
      <c r="B3980" t="s">
        <v>491</v>
      </c>
      <c r="C3980">
        <v>110</v>
      </c>
      <c r="D3980" t="s">
        <v>162</v>
      </c>
      <c r="E3980" t="s">
        <v>161</v>
      </c>
      <c r="F3980" t="s">
        <v>74</v>
      </c>
      <c r="G3980" t="s">
        <v>77</v>
      </c>
      <c r="H3980" t="s">
        <v>567</v>
      </c>
      <c r="I3980" t="s">
        <v>545</v>
      </c>
      <c r="J3980" t="s">
        <v>76</v>
      </c>
    </row>
    <row r="3981" spans="1:10" x14ac:dyDescent="0.35">
      <c r="A3981" t="s">
        <v>241</v>
      </c>
      <c r="B3981" t="s">
        <v>488</v>
      </c>
      <c r="C3981">
        <v>827</v>
      </c>
      <c r="D3981" t="s">
        <v>202</v>
      </c>
      <c r="E3981" t="s">
        <v>108</v>
      </c>
      <c r="F3981" t="s">
        <v>100</v>
      </c>
      <c r="G3981" t="s">
        <v>93</v>
      </c>
      <c r="H3981" t="s">
        <v>756</v>
      </c>
      <c r="I3981" t="s">
        <v>85</v>
      </c>
      <c r="J3981" t="s">
        <v>73</v>
      </c>
    </row>
    <row r="3982" spans="1:10" x14ac:dyDescent="0.35">
      <c r="A3982" t="s">
        <v>241</v>
      </c>
      <c r="B3982" t="s">
        <v>491</v>
      </c>
      <c r="C3982">
        <v>533</v>
      </c>
      <c r="D3982" t="s">
        <v>199</v>
      </c>
      <c r="E3982" t="s">
        <v>119</v>
      </c>
      <c r="F3982" t="s">
        <v>80</v>
      </c>
      <c r="G3982" t="s">
        <v>100</v>
      </c>
      <c r="H3982" t="s">
        <v>640</v>
      </c>
      <c r="I3982" t="s">
        <v>412</v>
      </c>
      <c r="J3982" t="s">
        <v>106</v>
      </c>
    </row>
    <row r="3984" spans="1:10" x14ac:dyDescent="0.35">
      <c r="A3984" t="s">
        <v>1412</v>
      </c>
    </row>
    <row r="3985" spans="1:10" x14ac:dyDescent="0.35">
      <c r="A3985" t="s">
        <v>14</v>
      </c>
      <c r="B3985" t="s">
        <v>565</v>
      </c>
      <c r="C3985" t="s">
        <v>2</v>
      </c>
      <c r="D3985" t="s">
        <v>1237</v>
      </c>
      <c r="E3985" t="s">
        <v>1392</v>
      </c>
      <c r="F3985" t="s">
        <v>1393</v>
      </c>
      <c r="G3985" t="s">
        <v>1395</v>
      </c>
      <c r="H3985" t="s">
        <v>1396</v>
      </c>
      <c r="I3985" t="s">
        <v>1394</v>
      </c>
      <c r="J3985" t="s">
        <v>50</v>
      </c>
    </row>
    <row r="3986" spans="1:10" x14ac:dyDescent="0.35">
      <c r="A3986" t="s">
        <v>3</v>
      </c>
      <c r="B3986" t="s">
        <v>566</v>
      </c>
      <c r="C3986">
        <v>153</v>
      </c>
      <c r="D3986" t="s">
        <v>392</v>
      </c>
      <c r="E3986" t="s">
        <v>86</v>
      </c>
      <c r="F3986" t="s">
        <v>77</v>
      </c>
      <c r="G3986" t="s">
        <v>212</v>
      </c>
      <c r="H3986" t="s">
        <v>343</v>
      </c>
      <c r="I3986" t="s">
        <v>76</v>
      </c>
      <c r="J3986" t="s">
        <v>76</v>
      </c>
    </row>
    <row r="3987" spans="1:10" x14ac:dyDescent="0.35">
      <c r="A3987" t="s">
        <v>3</v>
      </c>
      <c r="B3987" t="s">
        <v>569</v>
      </c>
      <c r="C3987">
        <v>30</v>
      </c>
      <c r="D3987" t="s">
        <v>286</v>
      </c>
      <c r="E3987" t="s">
        <v>255</v>
      </c>
      <c r="F3987" t="s">
        <v>76</v>
      </c>
      <c r="G3987" t="s">
        <v>808</v>
      </c>
      <c r="H3987" t="s">
        <v>306</v>
      </c>
      <c r="I3987" t="s">
        <v>70</v>
      </c>
      <c r="J3987" t="s">
        <v>76</v>
      </c>
    </row>
    <row r="3988" spans="1:10" x14ac:dyDescent="0.35">
      <c r="A3988" t="s">
        <v>3</v>
      </c>
      <c r="B3988" t="s">
        <v>570</v>
      </c>
      <c r="C3988">
        <v>3</v>
      </c>
      <c r="D3988" t="s">
        <v>158</v>
      </c>
      <c r="E3988" t="s">
        <v>76</v>
      </c>
      <c r="F3988" t="s">
        <v>76</v>
      </c>
      <c r="G3988" t="s">
        <v>992</v>
      </c>
      <c r="H3988" t="s">
        <v>435</v>
      </c>
      <c r="I3988" t="s">
        <v>76</v>
      </c>
      <c r="J3988" t="s">
        <v>76</v>
      </c>
    </row>
    <row r="3989" spans="1:10" x14ac:dyDescent="0.35">
      <c r="A3989" t="s">
        <v>3</v>
      </c>
      <c r="B3989" t="s">
        <v>571</v>
      </c>
      <c r="C3989">
        <v>111</v>
      </c>
      <c r="D3989" t="s">
        <v>253</v>
      </c>
      <c r="E3989" t="s">
        <v>87</v>
      </c>
      <c r="F3989" t="s">
        <v>179</v>
      </c>
      <c r="G3989" t="s">
        <v>499</v>
      </c>
      <c r="H3989" t="s">
        <v>589</v>
      </c>
      <c r="I3989" t="s">
        <v>122</v>
      </c>
      <c r="J3989" t="s">
        <v>76</v>
      </c>
    </row>
    <row r="3990" spans="1:10" x14ac:dyDescent="0.35">
      <c r="A3990" t="s">
        <v>3</v>
      </c>
      <c r="B3990" t="s">
        <v>572</v>
      </c>
      <c r="C3990">
        <v>17</v>
      </c>
      <c r="D3990" t="s">
        <v>148</v>
      </c>
      <c r="E3990" t="s">
        <v>226</v>
      </c>
      <c r="F3990" t="s">
        <v>119</v>
      </c>
      <c r="G3990" t="s">
        <v>548</v>
      </c>
      <c r="H3990" t="s">
        <v>424</v>
      </c>
      <c r="I3990" t="s">
        <v>76</v>
      </c>
      <c r="J3990" t="s">
        <v>76</v>
      </c>
    </row>
    <row r="3991" spans="1:10" x14ac:dyDescent="0.35">
      <c r="A3991" t="s">
        <v>3</v>
      </c>
      <c r="B3991" t="s">
        <v>573</v>
      </c>
      <c r="C3991">
        <v>2</v>
      </c>
      <c r="D3991" t="s">
        <v>427</v>
      </c>
      <c r="E3991" t="s">
        <v>76</v>
      </c>
      <c r="F3991" t="s">
        <v>76</v>
      </c>
      <c r="G3991" t="s">
        <v>370</v>
      </c>
      <c r="H3991" t="s">
        <v>76</v>
      </c>
      <c r="I3991" t="s">
        <v>76</v>
      </c>
      <c r="J3991" t="s">
        <v>76</v>
      </c>
    </row>
    <row r="3992" spans="1:10" x14ac:dyDescent="0.35">
      <c r="A3992" t="s">
        <v>4</v>
      </c>
      <c r="B3992" t="s">
        <v>566</v>
      </c>
      <c r="C3992">
        <v>174</v>
      </c>
      <c r="D3992" t="s">
        <v>409</v>
      </c>
      <c r="E3992" t="s">
        <v>76</v>
      </c>
      <c r="F3992" t="s">
        <v>77</v>
      </c>
      <c r="G3992" t="s">
        <v>808</v>
      </c>
      <c r="H3992" t="s">
        <v>381</v>
      </c>
      <c r="I3992" t="s">
        <v>65</v>
      </c>
      <c r="J3992" t="s">
        <v>76</v>
      </c>
    </row>
    <row r="3993" spans="1:10" x14ac:dyDescent="0.35">
      <c r="A3993" t="s">
        <v>4</v>
      </c>
      <c r="B3993" t="s">
        <v>569</v>
      </c>
      <c r="C3993">
        <v>64</v>
      </c>
      <c r="D3993" t="s">
        <v>102</v>
      </c>
      <c r="E3993" t="s">
        <v>76</v>
      </c>
      <c r="F3993" t="s">
        <v>76</v>
      </c>
      <c r="G3993" t="s">
        <v>855</v>
      </c>
      <c r="H3993" t="s">
        <v>101</v>
      </c>
      <c r="I3993" t="s">
        <v>76</v>
      </c>
      <c r="J3993" t="s">
        <v>76</v>
      </c>
    </row>
    <row r="3994" spans="1:10" x14ac:dyDescent="0.35">
      <c r="A3994" t="s">
        <v>4</v>
      </c>
      <c r="B3994" t="s">
        <v>570</v>
      </c>
      <c r="C3994">
        <v>5</v>
      </c>
      <c r="D3994" t="s">
        <v>76</v>
      </c>
      <c r="E3994" t="s">
        <v>76</v>
      </c>
      <c r="F3994" t="s">
        <v>76</v>
      </c>
      <c r="G3994" t="s">
        <v>476</v>
      </c>
      <c r="H3994" t="s">
        <v>1309</v>
      </c>
      <c r="I3994" t="s">
        <v>76</v>
      </c>
      <c r="J3994" t="s">
        <v>76</v>
      </c>
    </row>
    <row r="3995" spans="1:10" x14ac:dyDescent="0.35">
      <c r="A3995" t="s">
        <v>4</v>
      </c>
      <c r="B3995" t="s">
        <v>571</v>
      </c>
      <c r="C3995">
        <v>100</v>
      </c>
      <c r="D3995" t="s">
        <v>99</v>
      </c>
      <c r="E3995" t="s">
        <v>74</v>
      </c>
      <c r="F3995" t="s">
        <v>76</v>
      </c>
      <c r="G3995" t="s">
        <v>1233</v>
      </c>
      <c r="H3995" t="s">
        <v>171</v>
      </c>
      <c r="I3995" t="s">
        <v>142</v>
      </c>
      <c r="J3995" t="s">
        <v>76</v>
      </c>
    </row>
    <row r="3996" spans="1:10" x14ac:dyDescent="0.35">
      <c r="A3996" t="s">
        <v>4</v>
      </c>
      <c r="B3996" t="s">
        <v>572</v>
      </c>
      <c r="C3996">
        <v>38</v>
      </c>
      <c r="D3996" t="s">
        <v>301</v>
      </c>
      <c r="E3996" t="s">
        <v>76</v>
      </c>
      <c r="F3996" t="s">
        <v>76</v>
      </c>
      <c r="G3996" t="s">
        <v>275</v>
      </c>
      <c r="H3996" t="s">
        <v>128</v>
      </c>
      <c r="I3996" t="s">
        <v>76</v>
      </c>
      <c r="J3996" t="s">
        <v>76</v>
      </c>
    </row>
    <row r="3997" spans="1:10" x14ac:dyDescent="0.35">
      <c r="A3997" t="s">
        <v>4</v>
      </c>
      <c r="B3997" t="s">
        <v>573</v>
      </c>
      <c r="C3997">
        <v>1</v>
      </c>
      <c r="D3997" t="s">
        <v>76</v>
      </c>
      <c r="E3997" t="s">
        <v>76</v>
      </c>
      <c r="F3997" t="s">
        <v>76</v>
      </c>
      <c r="G3997" t="s">
        <v>395</v>
      </c>
      <c r="H3997" t="s">
        <v>76</v>
      </c>
      <c r="I3997" t="s">
        <v>76</v>
      </c>
      <c r="J3997" t="s">
        <v>76</v>
      </c>
    </row>
    <row r="3998" spans="1:10" x14ac:dyDescent="0.35">
      <c r="A3998" t="s">
        <v>5</v>
      </c>
      <c r="B3998" t="s">
        <v>566</v>
      </c>
      <c r="C3998">
        <v>89</v>
      </c>
      <c r="D3998" t="s">
        <v>173</v>
      </c>
      <c r="E3998" t="s">
        <v>76</v>
      </c>
      <c r="F3998" t="s">
        <v>240</v>
      </c>
      <c r="G3998" t="s">
        <v>1305</v>
      </c>
      <c r="H3998" t="s">
        <v>206</v>
      </c>
      <c r="I3998" t="s">
        <v>68</v>
      </c>
      <c r="J3998" t="s">
        <v>73</v>
      </c>
    </row>
    <row r="3999" spans="1:10" x14ac:dyDescent="0.35">
      <c r="A3999" t="s">
        <v>5</v>
      </c>
      <c r="B3999" t="s">
        <v>569</v>
      </c>
      <c r="C3999">
        <v>44</v>
      </c>
      <c r="D3999" t="s">
        <v>75</v>
      </c>
      <c r="E3999" t="s">
        <v>75</v>
      </c>
      <c r="F3999" t="s">
        <v>79</v>
      </c>
      <c r="G3999" t="s">
        <v>1317</v>
      </c>
      <c r="H3999" t="s">
        <v>66</v>
      </c>
      <c r="I3999" t="s">
        <v>130</v>
      </c>
      <c r="J3999" t="s">
        <v>76</v>
      </c>
    </row>
    <row r="4000" spans="1:10" x14ac:dyDescent="0.35">
      <c r="A4000" t="s">
        <v>5</v>
      </c>
      <c r="B4000" t="s">
        <v>570</v>
      </c>
      <c r="C4000">
        <v>12</v>
      </c>
      <c r="D4000" t="s">
        <v>76</v>
      </c>
      <c r="E4000" t="s">
        <v>104</v>
      </c>
      <c r="F4000" t="s">
        <v>76</v>
      </c>
      <c r="G4000" t="s">
        <v>489</v>
      </c>
      <c r="H4000" t="s">
        <v>992</v>
      </c>
      <c r="I4000" t="s">
        <v>76</v>
      </c>
      <c r="J4000" t="s">
        <v>76</v>
      </c>
    </row>
    <row r="4001" spans="1:10" x14ac:dyDescent="0.35">
      <c r="A4001" t="s">
        <v>5</v>
      </c>
      <c r="B4001" t="s">
        <v>571</v>
      </c>
      <c r="C4001">
        <v>46</v>
      </c>
      <c r="D4001" t="s">
        <v>129</v>
      </c>
      <c r="E4001" t="s">
        <v>430</v>
      </c>
      <c r="F4001" t="s">
        <v>76</v>
      </c>
      <c r="G4001" t="s">
        <v>155</v>
      </c>
      <c r="H4001" t="s">
        <v>220</v>
      </c>
      <c r="I4001" t="s">
        <v>76</v>
      </c>
      <c r="J4001" t="s">
        <v>76</v>
      </c>
    </row>
    <row r="4002" spans="1:10" x14ac:dyDescent="0.35">
      <c r="A4002" t="s">
        <v>5</v>
      </c>
      <c r="B4002" t="s">
        <v>572</v>
      </c>
      <c r="C4002">
        <v>20</v>
      </c>
      <c r="D4002" t="s">
        <v>76</v>
      </c>
      <c r="E4002" t="s">
        <v>62</v>
      </c>
      <c r="F4002" t="s">
        <v>76</v>
      </c>
      <c r="G4002" t="s">
        <v>513</v>
      </c>
      <c r="H4002" t="s">
        <v>667</v>
      </c>
      <c r="I4002" t="s">
        <v>149</v>
      </c>
      <c r="J4002" t="s">
        <v>76</v>
      </c>
    </row>
    <row r="4003" spans="1:10" x14ac:dyDescent="0.35">
      <c r="A4003" t="s">
        <v>5</v>
      </c>
      <c r="B4003" t="s">
        <v>573</v>
      </c>
      <c r="C4003">
        <v>11</v>
      </c>
      <c r="D4003" t="s">
        <v>76</v>
      </c>
      <c r="E4003" t="s">
        <v>76</v>
      </c>
      <c r="F4003" t="s">
        <v>76</v>
      </c>
      <c r="G4003" t="s">
        <v>234</v>
      </c>
      <c r="H4003" t="s">
        <v>777</v>
      </c>
      <c r="I4003" t="s">
        <v>76</v>
      </c>
      <c r="J4003" t="s">
        <v>76</v>
      </c>
    </row>
    <row r="4004" spans="1:10" x14ac:dyDescent="0.35">
      <c r="A4004" t="s">
        <v>6</v>
      </c>
      <c r="B4004" t="s">
        <v>566</v>
      </c>
      <c r="C4004">
        <v>47</v>
      </c>
      <c r="D4004" t="s">
        <v>95</v>
      </c>
      <c r="E4004" t="s">
        <v>72</v>
      </c>
      <c r="F4004" t="s">
        <v>76</v>
      </c>
      <c r="G4004" t="s">
        <v>937</v>
      </c>
      <c r="H4004" t="s">
        <v>398</v>
      </c>
      <c r="I4004" t="s">
        <v>76</v>
      </c>
      <c r="J4004" t="s">
        <v>76</v>
      </c>
    </row>
    <row r="4005" spans="1:10" x14ac:dyDescent="0.35">
      <c r="A4005" t="s">
        <v>6</v>
      </c>
      <c r="B4005" t="s">
        <v>569</v>
      </c>
      <c r="C4005">
        <v>31</v>
      </c>
      <c r="D4005" t="s">
        <v>550</v>
      </c>
      <c r="E4005" t="s">
        <v>194</v>
      </c>
      <c r="F4005" t="s">
        <v>76</v>
      </c>
      <c r="G4005" t="s">
        <v>465</v>
      </c>
      <c r="H4005" t="s">
        <v>493</v>
      </c>
      <c r="I4005" t="s">
        <v>76</v>
      </c>
      <c r="J4005" t="s">
        <v>76</v>
      </c>
    </row>
    <row r="4006" spans="1:10" x14ac:dyDescent="0.35">
      <c r="A4006" t="s">
        <v>6</v>
      </c>
      <c r="B4006" t="s">
        <v>570</v>
      </c>
      <c r="C4006">
        <v>5</v>
      </c>
      <c r="D4006" t="s">
        <v>76</v>
      </c>
      <c r="E4006" t="s">
        <v>76</v>
      </c>
      <c r="F4006" t="s">
        <v>76</v>
      </c>
      <c r="G4006" t="s">
        <v>1271</v>
      </c>
      <c r="H4006" t="s">
        <v>84</v>
      </c>
      <c r="I4006" t="s">
        <v>76</v>
      </c>
      <c r="J4006" t="s">
        <v>76</v>
      </c>
    </row>
    <row r="4007" spans="1:10" x14ac:dyDescent="0.35">
      <c r="A4007" t="s">
        <v>6</v>
      </c>
      <c r="B4007" t="s">
        <v>571</v>
      </c>
      <c r="C4007">
        <v>45</v>
      </c>
      <c r="D4007" t="s">
        <v>109</v>
      </c>
      <c r="E4007" t="s">
        <v>93</v>
      </c>
      <c r="F4007" t="s">
        <v>76</v>
      </c>
      <c r="G4007" t="s">
        <v>772</v>
      </c>
      <c r="H4007" t="s">
        <v>386</v>
      </c>
      <c r="I4007" t="s">
        <v>204</v>
      </c>
      <c r="J4007" t="s">
        <v>76</v>
      </c>
    </row>
    <row r="4008" spans="1:10" x14ac:dyDescent="0.35">
      <c r="A4008" t="s">
        <v>6</v>
      </c>
      <c r="B4008" t="s">
        <v>572</v>
      </c>
      <c r="C4008">
        <v>29</v>
      </c>
      <c r="D4008" t="s">
        <v>76</v>
      </c>
      <c r="E4008" t="s">
        <v>75</v>
      </c>
      <c r="F4008" t="s">
        <v>76</v>
      </c>
      <c r="G4008" t="s">
        <v>1413</v>
      </c>
      <c r="H4008" t="s">
        <v>240</v>
      </c>
      <c r="I4008" t="s">
        <v>104</v>
      </c>
      <c r="J4008" t="s">
        <v>146</v>
      </c>
    </row>
    <row r="4009" spans="1:10" x14ac:dyDescent="0.35">
      <c r="A4009" t="s">
        <v>6</v>
      </c>
      <c r="B4009" t="s">
        <v>573</v>
      </c>
      <c r="C4009">
        <v>3</v>
      </c>
      <c r="D4009" t="s">
        <v>76</v>
      </c>
      <c r="E4009" t="s">
        <v>214</v>
      </c>
      <c r="F4009" t="s">
        <v>259</v>
      </c>
      <c r="G4009" t="s">
        <v>394</v>
      </c>
      <c r="H4009" t="s">
        <v>76</v>
      </c>
      <c r="I4009" t="s">
        <v>76</v>
      </c>
      <c r="J4009" t="s">
        <v>76</v>
      </c>
    </row>
    <row r="4010" spans="1:10" x14ac:dyDescent="0.35">
      <c r="A4010" t="s">
        <v>7</v>
      </c>
      <c r="B4010" t="s">
        <v>566</v>
      </c>
      <c r="C4010">
        <v>129</v>
      </c>
      <c r="D4010" t="s">
        <v>53</v>
      </c>
      <c r="E4010" t="s">
        <v>204</v>
      </c>
      <c r="F4010" t="s">
        <v>198</v>
      </c>
      <c r="G4010" t="s">
        <v>375</v>
      </c>
      <c r="H4010" t="s">
        <v>329</v>
      </c>
      <c r="I4010" t="s">
        <v>97</v>
      </c>
      <c r="J4010" t="s">
        <v>76</v>
      </c>
    </row>
    <row r="4011" spans="1:10" x14ac:dyDescent="0.35">
      <c r="A4011" t="s">
        <v>7</v>
      </c>
      <c r="B4011" t="s">
        <v>569</v>
      </c>
      <c r="C4011">
        <v>35</v>
      </c>
      <c r="D4011" t="s">
        <v>619</v>
      </c>
      <c r="E4011" t="s">
        <v>71</v>
      </c>
      <c r="F4011" t="s">
        <v>76</v>
      </c>
      <c r="G4011" t="s">
        <v>599</v>
      </c>
      <c r="H4011" t="s">
        <v>467</v>
      </c>
      <c r="I4011" t="s">
        <v>76</v>
      </c>
      <c r="J4011" t="s">
        <v>86</v>
      </c>
    </row>
    <row r="4012" spans="1:10" x14ac:dyDescent="0.35">
      <c r="A4012" t="s">
        <v>7</v>
      </c>
      <c r="B4012" t="s">
        <v>570</v>
      </c>
      <c r="C4012">
        <v>6</v>
      </c>
      <c r="D4012" t="s">
        <v>76</v>
      </c>
      <c r="E4012" t="s">
        <v>121</v>
      </c>
      <c r="F4012" t="s">
        <v>76</v>
      </c>
      <c r="G4012" t="s">
        <v>446</v>
      </c>
      <c r="H4012" t="s">
        <v>651</v>
      </c>
      <c r="I4012" t="s">
        <v>121</v>
      </c>
      <c r="J4012" t="s">
        <v>76</v>
      </c>
    </row>
    <row r="4013" spans="1:10" x14ac:dyDescent="0.35">
      <c r="A4013" t="s">
        <v>7</v>
      </c>
      <c r="B4013" t="s">
        <v>571</v>
      </c>
      <c r="C4013">
        <v>70</v>
      </c>
      <c r="D4013" t="s">
        <v>202</v>
      </c>
      <c r="E4013" t="s">
        <v>146</v>
      </c>
      <c r="F4013" t="s">
        <v>62</v>
      </c>
      <c r="G4013" t="s">
        <v>375</v>
      </c>
      <c r="H4013" t="s">
        <v>336</v>
      </c>
      <c r="I4013" t="s">
        <v>68</v>
      </c>
      <c r="J4013" t="s">
        <v>76</v>
      </c>
    </row>
    <row r="4014" spans="1:10" x14ac:dyDescent="0.35">
      <c r="A4014" t="s">
        <v>7</v>
      </c>
      <c r="B4014" t="s">
        <v>572</v>
      </c>
      <c r="C4014">
        <v>38</v>
      </c>
      <c r="D4014" t="s">
        <v>99</v>
      </c>
      <c r="E4014" t="s">
        <v>94</v>
      </c>
      <c r="F4014" t="s">
        <v>76</v>
      </c>
      <c r="G4014" t="s">
        <v>874</v>
      </c>
      <c r="H4014" t="s">
        <v>191</v>
      </c>
      <c r="I4014" t="s">
        <v>76</v>
      </c>
      <c r="J4014" t="s">
        <v>76</v>
      </c>
    </row>
    <row r="4015" spans="1:10" x14ac:dyDescent="0.35">
      <c r="A4015" t="s">
        <v>7</v>
      </c>
      <c r="B4015" t="s">
        <v>573</v>
      </c>
      <c r="C4015">
        <v>2</v>
      </c>
      <c r="D4015" t="s">
        <v>76</v>
      </c>
      <c r="E4015" t="s">
        <v>155</v>
      </c>
      <c r="F4015" t="s">
        <v>76</v>
      </c>
      <c r="G4015" t="s">
        <v>514</v>
      </c>
      <c r="H4015" t="s">
        <v>76</v>
      </c>
      <c r="I4015" t="s">
        <v>76</v>
      </c>
      <c r="J4015" t="s">
        <v>76</v>
      </c>
    </row>
    <row r="4016" spans="1:10" x14ac:dyDescent="0.35">
      <c r="A4016" t="s">
        <v>241</v>
      </c>
      <c r="B4016" t="s">
        <v>566</v>
      </c>
      <c r="C4016">
        <v>592</v>
      </c>
      <c r="D4016" t="s">
        <v>126</v>
      </c>
      <c r="E4016" t="s">
        <v>86</v>
      </c>
      <c r="F4016" t="s">
        <v>74</v>
      </c>
      <c r="G4016" t="s">
        <v>661</v>
      </c>
      <c r="H4016" t="s">
        <v>310</v>
      </c>
      <c r="I4016" t="s">
        <v>142</v>
      </c>
      <c r="J4016" t="s">
        <v>76</v>
      </c>
    </row>
    <row r="4017" spans="1:10" x14ac:dyDescent="0.35">
      <c r="A4017" t="s">
        <v>241</v>
      </c>
      <c r="B4017" t="s">
        <v>569</v>
      </c>
      <c r="C4017">
        <v>204</v>
      </c>
      <c r="D4017" t="s">
        <v>294</v>
      </c>
      <c r="E4017" t="s">
        <v>133</v>
      </c>
      <c r="F4017" t="s">
        <v>107</v>
      </c>
      <c r="G4017" t="s">
        <v>721</v>
      </c>
      <c r="H4017" t="s">
        <v>502</v>
      </c>
      <c r="I4017" t="s">
        <v>138</v>
      </c>
      <c r="J4017" t="s">
        <v>94</v>
      </c>
    </row>
    <row r="4018" spans="1:10" x14ac:dyDescent="0.35">
      <c r="A4018" t="s">
        <v>241</v>
      </c>
      <c r="B4018" t="s">
        <v>570</v>
      </c>
      <c r="C4018">
        <v>31</v>
      </c>
      <c r="D4018" t="s">
        <v>133</v>
      </c>
      <c r="E4018" t="s">
        <v>142</v>
      </c>
      <c r="F4018" t="s">
        <v>76</v>
      </c>
      <c r="G4018" t="s">
        <v>741</v>
      </c>
      <c r="H4018" t="s">
        <v>513</v>
      </c>
      <c r="I4018" t="s">
        <v>105</v>
      </c>
      <c r="J4018" t="s">
        <v>76</v>
      </c>
    </row>
    <row r="4019" spans="1:10" x14ac:dyDescent="0.35">
      <c r="A4019" t="s">
        <v>241</v>
      </c>
      <c r="B4019" t="s">
        <v>571</v>
      </c>
      <c r="C4019">
        <v>372</v>
      </c>
      <c r="D4019" t="s">
        <v>207</v>
      </c>
      <c r="E4019" t="s">
        <v>217</v>
      </c>
      <c r="F4019" t="s">
        <v>55</v>
      </c>
      <c r="G4019" t="s">
        <v>520</v>
      </c>
      <c r="H4019" t="s">
        <v>393</v>
      </c>
      <c r="I4019" t="s">
        <v>74</v>
      </c>
      <c r="J4019" t="s">
        <v>76</v>
      </c>
    </row>
    <row r="4020" spans="1:10" x14ac:dyDescent="0.35">
      <c r="A4020" t="s">
        <v>241</v>
      </c>
      <c r="B4020" t="s">
        <v>572</v>
      </c>
      <c r="C4020">
        <v>142</v>
      </c>
      <c r="D4020" t="s">
        <v>309</v>
      </c>
      <c r="E4020" t="s">
        <v>142</v>
      </c>
      <c r="F4020" t="s">
        <v>71</v>
      </c>
      <c r="G4020" t="s">
        <v>1231</v>
      </c>
      <c r="H4020" t="s">
        <v>261</v>
      </c>
      <c r="I4020" t="s">
        <v>150</v>
      </c>
      <c r="J4020" t="s">
        <v>81</v>
      </c>
    </row>
    <row r="4021" spans="1:10" x14ac:dyDescent="0.35">
      <c r="A4021" t="s">
        <v>241</v>
      </c>
      <c r="B4021" t="s">
        <v>573</v>
      </c>
      <c r="C4021">
        <v>19</v>
      </c>
      <c r="D4021" t="s">
        <v>149</v>
      </c>
      <c r="E4021" t="s">
        <v>99</v>
      </c>
      <c r="F4021" t="s">
        <v>138</v>
      </c>
      <c r="G4021" t="s">
        <v>496</v>
      </c>
      <c r="H4021" t="s">
        <v>735</v>
      </c>
      <c r="I4021" t="s">
        <v>76</v>
      </c>
      <c r="J4021" t="s">
        <v>76</v>
      </c>
    </row>
    <row r="4023" spans="1:10" x14ac:dyDescent="0.35">
      <c r="A4023" t="s">
        <v>1414</v>
      </c>
    </row>
    <row r="4024" spans="1:10" x14ac:dyDescent="0.35">
      <c r="A4024" t="s">
        <v>14</v>
      </c>
      <c r="B4024" t="s">
        <v>593</v>
      </c>
      <c r="C4024" t="s">
        <v>2</v>
      </c>
      <c r="D4024" t="s">
        <v>1237</v>
      </c>
      <c r="E4024" t="s">
        <v>1392</v>
      </c>
      <c r="F4024" t="s">
        <v>1393</v>
      </c>
      <c r="G4024" t="s">
        <v>1395</v>
      </c>
      <c r="H4024" t="s">
        <v>1396</v>
      </c>
      <c r="I4024" t="s">
        <v>1394</v>
      </c>
      <c r="J4024" t="s">
        <v>50</v>
      </c>
    </row>
    <row r="4025" spans="1:10" x14ac:dyDescent="0.35">
      <c r="A4025" t="s">
        <v>3</v>
      </c>
      <c r="B4025" t="s">
        <v>594</v>
      </c>
      <c r="C4025">
        <v>115</v>
      </c>
      <c r="D4025" t="s">
        <v>66</v>
      </c>
      <c r="E4025" t="s">
        <v>87</v>
      </c>
      <c r="F4025" t="s">
        <v>79</v>
      </c>
      <c r="G4025" t="s">
        <v>323</v>
      </c>
      <c r="H4025" t="s">
        <v>484</v>
      </c>
      <c r="I4025" t="s">
        <v>76</v>
      </c>
      <c r="J4025" t="s">
        <v>76</v>
      </c>
    </row>
    <row r="4026" spans="1:10" x14ac:dyDescent="0.35">
      <c r="A4026" t="s">
        <v>3</v>
      </c>
      <c r="B4026" t="s">
        <v>595</v>
      </c>
      <c r="C4026">
        <v>201</v>
      </c>
      <c r="D4026" t="s">
        <v>330</v>
      </c>
      <c r="E4026" t="s">
        <v>163</v>
      </c>
      <c r="F4026" t="s">
        <v>151</v>
      </c>
      <c r="G4026" t="s">
        <v>215</v>
      </c>
      <c r="H4026" t="s">
        <v>599</v>
      </c>
      <c r="I4026" t="s">
        <v>100</v>
      </c>
      <c r="J4026" t="s">
        <v>76</v>
      </c>
    </row>
    <row r="4027" spans="1:10" x14ac:dyDescent="0.35">
      <c r="A4027" t="s">
        <v>4</v>
      </c>
      <c r="B4027" t="s">
        <v>594</v>
      </c>
      <c r="C4027">
        <v>230</v>
      </c>
      <c r="D4027" t="s">
        <v>113</v>
      </c>
      <c r="E4027" t="s">
        <v>76</v>
      </c>
      <c r="F4027" t="s">
        <v>79</v>
      </c>
      <c r="G4027" t="s">
        <v>1152</v>
      </c>
      <c r="H4027" t="s">
        <v>373</v>
      </c>
      <c r="I4027" t="s">
        <v>77</v>
      </c>
      <c r="J4027" t="s">
        <v>76</v>
      </c>
    </row>
    <row r="4028" spans="1:10" x14ac:dyDescent="0.35">
      <c r="A4028" t="s">
        <v>4</v>
      </c>
      <c r="B4028" t="s">
        <v>595</v>
      </c>
      <c r="C4028">
        <v>152</v>
      </c>
      <c r="D4028" t="s">
        <v>148</v>
      </c>
      <c r="E4028" t="s">
        <v>72</v>
      </c>
      <c r="F4028" t="s">
        <v>76</v>
      </c>
      <c r="G4028" t="s">
        <v>763</v>
      </c>
      <c r="H4028" t="s">
        <v>348</v>
      </c>
      <c r="I4028" t="s">
        <v>57</v>
      </c>
      <c r="J4028" t="s">
        <v>76</v>
      </c>
    </row>
    <row r="4029" spans="1:10" x14ac:dyDescent="0.35">
      <c r="A4029" t="s">
        <v>5</v>
      </c>
      <c r="B4029" t="s">
        <v>594</v>
      </c>
      <c r="C4029">
        <v>77</v>
      </c>
      <c r="D4029" t="s">
        <v>119</v>
      </c>
      <c r="E4029" t="s">
        <v>76</v>
      </c>
      <c r="F4029" t="s">
        <v>76</v>
      </c>
      <c r="G4029" t="s">
        <v>382</v>
      </c>
      <c r="H4029" t="s">
        <v>675</v>
      </c>
      <c r="I4029" t="s">
        <v>186</v>
      </c>
      <c r="J4029" t="s">
        <v>71</v>
      </c>
    </row>
    <row r="4030" spans="1:10" x14ac:dyDescent="0.35">
      <c r="A4030" t="s">
        <v>5</v>
      </c>
      <c r="B4030" t="s">
        <v>595</v>
      </c>
      <c r="C4030">
        <v>145</v>
      </c>
      <c r="D4030" t="s">
        <v>180</v>
      </c>
      <c r="E4030" t="s">
        <v>84</v>
      </c>
      <c r="F4030" t="s">
        <v>70</v>
      </c>
      <c r="G4030" t="s">
        <v>879</v>
      </c>
      <c r="H4030" t="s">
        <v>159</v>
      </c>
      <c r="I4030" t="s">
        <v>79</v>
      </c>
      <c r="J4030" t="s">
        <v>76</v>
      </c>
    </row>
    <row r="4031" spans="1:10" x14ac:dyDescent="0.35">
      <c r="A4031" t="s">
        <v>6</v>
      </c>
      <c r="B4031" t="s">
        <v>594</v>
      </c>
      <c r="C4031">
        <v>63</v>
      </c>
      <c r="D4031" t="s">
        <v>260</v>
      </c>
      <c r="E4031" t="s">
        <v>244</v>
      </c>
      <c r="F4031" t="s">
        <v>76</v>
      </c>
      <c r="G4031" t="s">
        <v>632</v>
      </c>
      <c r="H4031" t="s">
        <v>451</v>
      </c>
      <c r="I4031" t="s">
        <v>88</v>
      </c>
      <c r="J4031" t="s">
        <v>76</v>
      </c>
    </row>
    <row r="4032" spans="1:10" x14ac:dyDescent="0.35">
      <c r="A4032" t="s">
        <v>6</v>
      </c>
      <c r="B4032" t="s">
        <v>595</v>
      </c>
      <c r="C4032">
        <v>97</v>
      </c>
      <c r="D4032" t="s">
        <v>278</v>
      </c>
      <c r="E4032" t="s">
        <v>78</v>
      </c>
      <c r="F4032" t="s">
        <v>106</v>
      </c>
      <c r="G4032" t="s">
        <v>1400</v>
      </c>
      <c r="H4032" t="s">
        <v>136</v>
      </c>
      <c r="I4032" t="s">
        <v>198</v>
      </c>
      <c r="J4032" t="s">
        <v>80</v>
      </c>
    </row>
    <row r="4033" spans="1:10" x14ac:dyDescent="0.35">
      <c r="A4033" t="s">
        <v>7</v>
      </c>
      <c r="B4033" t="s">
        <v>594</v>
      </c>
      <c r="C4033">
        <v>100</v>
      </c>
      <c r="D4033" t="s">
        <v>185</v>
      </c>
      <c r="E4033" t="s">
        <v>138</v>
      </c>
      <c r="F4033" t="s">
        <v>138</v>
      </c>
      <c r="G4033" t="s">
        <v>810</v>
      </c>
      <c r="H4033" t="s">
        <v>232</v>
      </c>
      <c r="I4033" t="s">
        <v>150</v>
      </c>
      <c r="J4033" t="s">
        <v>75</v>
      </c>
    </row>
    <row r="4034" spans="1:10" x14ac:dyDescent="0.35">
      <c r="A4034" t="s">
        <v>7</v>
      </c>
      <c r="B4034" t="s">
        <v>595</v>
      </c>
      <c r="C4034">
        <v>180</v>
      </c>
      <c r="D4034" t="s">
        <v>326</v>
      </c>
      <c r="E4034" t="s">
        <v>157</v>
      </c>
      <c r="F4034" t="s">
        <v>151</v>
      </c>
      <c r="G4034" t="s">
        <v>823</v>
      </c>
      <c r="H4034" t="s">
        <v>541</v>
      </c>
      <c r="I4034" t="s">
        <v>103</v>
      </c>
      <c r="J4034" t="s">
        <v>76</v>
      </c>
    </row>
    <row r="4035" spans="1:10" x14ac:dyDescent="0.35">
      <c r="A4035" t="s">
        <v>241</v>
      </c>
      <c r="B4035" t="s">
        <v>594</v>
      </c>
      <c r="C4035">
        <v>585</v>
      </c>
      <c r="D4035" t="s">
        <v>124</v>
      </c>
      <c r="E4035" t="s">
        <v>142</v>
      </c>
      <c r="F4035" t="s">
        <v>71</v>
      </c>
      <c r="G4035" t="s">
        <v>224</v>
      </c>
      <c r="H4035" t="s">
        <v>588</v>
      </c>
      <c r="I4035" t="s">
        <v>94</v>
      </c>
      <c r="J4035" t="s">
        <v>77</v>
      </c>
    </row>
    <row r="4036" spans="1:10" x14ac:dyDescent="0.35">
      <c r="A4036" t="s">
        <v>241</v>
      </c>
      <c r="B4036" t="s">
        <v>595</v>
      </c>
      <c r="C4036">
        <v>775</v>
      </c>
      <c r="D4036" t="s">
        <v>282</v>
      </c>
      <c r="E4036" t="s">
        <v>180</v>
      </c>
      <c r="F4036" t="s">
        <v>74</v>
      </c>
      <c r="G4036" t="s">
        <v>670</v>
      </c>
      <c r="H4036" t="s">
        <v>391</v>
      </c>
      <c r="I4036" t="s">
        <v>122</v>
      </c>
      <c r="J4036" t="s">
        <v>73</v>
      </c>
    </row>
    <row r="4038" spans="1:10" x14ac:dyDescent="0.35">
      <c r="A4038" t="s">
        <v>1415</v>
      </c>
    </row>
    <row r="4039" spans="1:10" x14ac:dyDescent="0.35">
      <c r="A4039" t="s">
        <v>14</v>
      </c>
      <c r="B4039" t="s">
        <v>2</v>
      </c>
      <c r="C4039" t="s">
        <v>1237</v>
      </c>
      <c r="D4039" t="s">
        <v>1392</v>
      </c>
      <c r="E4039" t="s">
        <v>1393</v>
      </c>
      <c r="F4039" t="s">
        <v>1394</v>
      </c>
      <c r="G4039" t="s">
        <v>1395</v>
      </c>
      <c r="H4039" t="s">
        <v>1396</v>
      </c>
      <c r="I4039" t="s">
        <v>50</v>
      </c>
    </row>
    <row r="4040" spans="1:10" x14ac:dyDescent="0.35">
      <c r="A4040" t="s">
        <v>3</v>
      </c>
      <c r="B4040">
        <v>316</v>
      </c>
      <c r="C4040" t="s">
        <v>371</v>
      </c>
      <c r="D4040" t="s">
        <v>216</v>
      </c>
      <c r="E4040" t="s">
        <v>186</v>
      </c>
      <c r="F4040" t="s">
        <v>105</v>
      </c>
      <c r="G4040" t="s">
        <v>463</v>
      </c>
      <c r="H4040" t="s">
        <v>228</v>
      </c>
      <c r="I4040" t="s">
        <v>76</v>
      </c>
    </row>
    <row r="4041" spans="1:10" x14ac:dyDescent="0.35">
      <c r="A4041" t="s">
        <v>4</v>
      </c>
      <c r="B4041">
        <v>382</v>
      </c>
      <c r="C4041" t="s">
        <v>166</v>
      </c>
      <c r="D4041" t="s">
        <v>75</v>
      </c>
      <c r="E4041" t="s">
        <v>73</v>
      </c>
      <c r="F4041" t="s">
        <v>198</v>
      </c>
      <c r="G4041" t="s">
        <v>805</v>
      </c>
      <c r="H4041" t="s">
        <v>341</v>
      </c>
      <c r="I4041" t="s">
        <v>76</v>
      </c>
    </row>
    <row r="4042" spans="1:10" x14ac:dyDescent="0.35">
      <c r="A4042" t="s">
        <v>5</v>
      </c>
      <c r="B4042">
        <v>222</v>
      </c>
      <c r="C4042" t="s">
        <v>216</v>
      </c>
      <c r="D4042" t="s">
        <v>57</v>
      </c>
      <c r="E4042" t="s">
        <v>86</v>
      </c>
      <c r="F4042" t="s">
        <v>71</v>
      </c>
      <c r="G4042" t="s">
        <v>1231</v>
      </c>
      <c r="H4042" t="s">
        <v>418</v>
      </c>
      <c r="I4042" t="s">
        <v>107</v>
      </c>
    </row>
    <row r="4043" spans="1:10" x14ac:dyDescent="0.35">
      <c r="A4043" t="s">
        <v>6</v>
      </c>
      <c r="B4043">
        <v>160</v>
      </c>
      <c r="C4043" t="s">
        <v>132</v>
      </c>
      <c r="D4043" t="s">
        <v>55</v>
      </c>
      <c r="E4043" t="s">
        <v>73</v>
      </c>
      <c r="F4043" t="s">
        <v>108</v>
      </c>
      <c r="G4043" t="s">
        <v>1168</v>
      </c>
      <c r="H4043" t="s">
        <v>493</v>
      </c>
      <c r="I4043" t="s">
        <v>105</v>
      </c>
    </row>
    <row r="4044" spans="1:10" x14ac:dyDescent="0.35">
      <c r="A4044" t="s">
        <v>7</v>
      </c>
      <c r="B4044">
        <v>280</v>
      </c>
      <c r="C4044" t="s">
        <v>293</v>
      </c>
      <c r="D4044" t="s">
        <v>181</v>
      </c>
      <c r="E4044" t="s">
        <v>93</v>
      </c>
      <c r="F4044" t="s">
        <v>151</v>
      </c>
      <c r="G4044" t="s">
        <v>380</v>
      </c>
      <c r="H4044" t="s">
        <v>539</v>
      </c>
      <c r="I4044" t="s">
        <v>106</v>
      </c>
    </row>
    <row r="4045" spans="1:10" x14ac:dyDescent="0.35">
      <c r="A4045" t="s">
        <v>241</v>
      </c>
      <c r="B4045">
        <v>1360</v>
      </c>
      <c r="C4045" t="s">
        <v>218</v>
      </c>
      <c r="D4045" t="s">
        <v>194</v>
      </c>
      <c r="E4045" t="s">
        <v>80</v>
      </c>
      <c r="F4045" t="s">
        <v>55</v>
      </c>
      <c r="G4045" t="s">
        <v>684</v>
      </c>
      <c r="H4045" t="s">
        <v>256</v>
      </c>
      <c r="I4045" t="s">
        <v>73</v>
      </c>
    </row>
    <row r="4047" spans="1:10" x14ac:dyDescent="0.35">
      <c r="A4047" t="s">
        <v>1416</v>
      </c>
    </row>
    <row r="4048" spans="1:10" x14ac:dyDescent="0.35">
      <c r="A4048" t="s">
        <v>14</v>
      </c>
      <c r="B4048" t="s">
        <v>487</v>
      </c>
      <c r="C4048" t="s">
        <v>2</v>
      </c>
      <c r="D4048" t="s">
        <v>853</v>
      </c>
      <c r="E4048" t="s">
        <v>50</v>
      </c>
      <c r="F4048" t="s">
        <v>854</v>
      </c>
      <c r="G4048" t="s">
        <v>1237</v>
      </c>
    </row>
    <row r="4049" spans="1:7" x14ac:dyDescent="0.35">
      <c r="A4049" t="s">
        <v>3</v>
      </c>
      <c r="B4049" t="s">
        <v>488</v>
      </c>
      <c r="C4049">
        <v>966</v>
      </c>
      <c r="D4049" t="s">
        <v>1256</v>
      </c>
      <c r="E4049" t="s">
        <v>107</v>
      </c>
      <c r="F4049" t="s">
        <v>104</v>
      </c>
      <c r="G4049" t="s">
        <v>76</v>
      </c>
    </row>
    <row r="4050" spans="1:7" x14ac:dyDescent="0.35">
      <c r="A4050" t="s">
        <v>3</v>
      </c>
      <c r="B4050" t="s">
        <v>491</v>
      </c>
      <c r="C4050">
        <v>799</v>
      </c>
      <c r="D4050" t="s">
        <v>1242</v>
      </c>
      <c r="E4050" t="s">
        <v>76</v>
      </c>
      <c r="F4050" t="s">
        <v>151</v>
      </c>
      <c r="G4050" t="s">
        <v>76</v>
      </c>
    </row>
    <row r="4051" spans="1:7" x14ac:dyDescent="0.35">
      <c r="A4051" t="s">
        <v>4</v>
      </c>
      <c r="B4051" t="s">
        <v>488</v>
      </c>
      <c r="C4051">
        <v>1732</v>
      </c>
      <c r="D4051" t="s">
        <v>1130</v>
      </c>
      <c r="E4051" t="s">
        <v>76</v>
      </c>
      <c r="F4051" t="s">
        <v>211</v>
      </c>
      <c r="G4051" t="s">
        <v>76</v>
      </c>
    </row>
    <row r="4052" spans="1:7" x14ac:dyDescent="0.35">
      <c r="A4052" t="s">
        <v>4</v>
      </c>
      <c r="B4052" t="s">
        <v>491</v>
      </c>
      <c r="C4052">
        <v>1189</v>
      </c>
      <c r="D4052" t="s">
        <v>1271</v>
      </c>
      <c r="E4052" t="s">
        <v>76</v>
      </c>
      <c r="F4052" t="s">
        <v>163</v>
      </c>
      <c r="G4052" t="s">
        <v>73</v>
      </c>
    </row>
    <row r="4053" spans="1:7" x14ac:dyDescent="0.35">
      <c r="A4053" t="s">
        <v>5</v>
      </c>
      <c r="B4053" t="s">
        <v>488</v>
      </c>
      <c r="C4053">
        <v>1993</v>
      </c>
      <c r="D4053" t="s">
        <v>1252</v>
      </c>
      <c r="E4053" t="s">
        <v>76</v>
      </c>
      <c r="F4053" t="s">
        <v>142</v>
      </c>
      <c r="G4053" t="s">
        <v>76</v>
      </c>
    </row>
    <row r="4054" spans="1:7" x14ac:dyDescent="0.35">
      <c r="A4054" t="s">
        <v>5</v>
      </c>
      <c r="B4054" t="s">
        <v>491</v>
      </c>
      <c r="C4054">
        <v>1336</v>
      </c>
      <c r="D4054" t="s">
        <v>1240</v>
      </c>
      <c r="E4054" t="s">
        <v>76</v>
      </c>
      <c r="F4054" t="s">
        <v>133</v>
      </c>
      <c r="G4054" t="s">
        <v>76</v>
      </c>
    </row>
    <row r="4055" spans="1:7" x14ac:dyDescent="0.35">
      <c r="A4055" t="s">
        <v>6</v>
      </c>
      <c r="B4055" t="s">
        <v>488</v>
      </c>
      <c r="C4055">
        <v>733</v>
      </c>
      <c r="D4055" t="s">
        <v>1417</v>
      </c>
      <c r="E4055" t="s">
        <v>76</v>
      </c>
      <c r="F4055" t="s">
        <v>249</v>
      </c>
      <c r="G4055" t="s">
        <v>76</v>
      </c>
    </row>
    <row r="4056" spans="1:7" x14ac:dyDescent="0.35">
      <c r="A4056" t="s">
        <v>6</v>
      </c>
      <c r="B4056" t="s">
        <v>491</v>
      </c>
      <c r="C4056">
        <v>570</v>
      </c>
      <c r="D4056" t="s">
        <v>994</v>
      </c>
      <c r="E4056" t="s">
        <v>76</v>
      </c>
      <c r="F4056" t="s">
        <v>366</v>
      </c>
      <c r="G4056" t="s">
        <v>76</v>
      </c>
    </row>
    <row r="4057" spans="1:7" x14ac:dyDescent="0.35">
      <c r="A4057" t="s">
        <v>7</v>
      </c>
      <c r="B4057" t="s">
        <v>488</v>
      </c>
      <c r="C4057">
        <v>1593</v>
      </c>
      <c r="D4057" t="s">
        <v>1253</v>
      </c>
      <c r="E4057" t="s">
        <v>107</v>
      </c>
      <c r="F4057" t="s">
        <v>122</v>
      </c>
      <c r="G4057" t="s">
        <v>73</v>
      </c>
    </row>
    <row r="4058" spans="1:7" x14ac:dyDescent="0.35">
      <c r="A4058" t="s">
        <v>7</v>
      </c>
      <c r="B4058" t="s">
        <v>491</v>
      </c>
      <c r="C4058">
        <v>1451</v>
      </c>
      <c r="D4058" t="s">
        <v>1418</v>
      </c>
      <c r="E4058" t="s">
        <v>73</v>
      </c>
      <c r="F4058" t="s">
        <v>62</v>
      </c>
      <c r="G4058" t="s">
        <v>76</v>
      </c>
    </row>
    <row r="4059" spans="1:7" x14ac:dyDescent="0.35">
      <c r="A4059" t="s">
        <v>241</v>
      </c>
      <c r="B4059" t="s">
        <v>488</v>
      </c>
      <c r="C4059">
        <v>7017</v>
      </c>
      <c r="D4059" t="s">
        <v>1250</v>
      </c>
      <c r="E4059" t="s">
        <v>76</v>
      </c>
      <c r="F4059" t="s">
        <v>65</v>
      </c>
      <c r="G4059" t="s">
        <v>107</v>
      </c>
    </row>
    <row r="4060" spans="1:7" x14ac:dyDescent="0.35">
      <c r="A4060" t="s">
        <v>241</v>
      </c>
      <c r="B4060" t="s">
        <v>491</v>
      </c>
      <c r="C4060">
        <v>5345</v>
      </c>
      <c r="D4060" t="s">
        <v>1108</v>
      </c>
      <c r="E4060" t="s">
        <v>107</v>
      </c>
      <c r="F4060" t="s">
        <v>57</v>
      </c>
      <c r="G4060" t="s">
        <v>76</v>
      </c>
    </row>
    <row r="4062" spans="1:7" x14ac:dyDescent="0.35">
      <c r="A4062" t="s">
        <v>1419</v>
      </c>
    </row>
    <row r="4063" spans="1:7" x14ac:dyDescent="0.35">
      <c r="A4063" t="s">
        <v>14</v>
      </c>
      <c r="B4063" t="s">
        <v>593</v>
      </c>
      <c r="C4063" t="s">
        <v>2</v>
      </c>
      <c r="D4063" t="s">
        <v>853</v>
      </c>
      <c r="E4063" t="s">
        <v>50</v>
      </c>
      <c r="F4063" t="s">
        <v>854</v>
      </c>
      <c r="G4063" t="s">
        <v>1237</v>
      </c>
    </row>
    <row r="4064" spans="1:7" x14ac:dyDescent="0.35">
      <c r="A4064" t="s">
        <v>3</v>
      </c>
      <c r="B4064" t="s">
        <v>594</v>
      </c>
      <c r="C4064">
        <v>861</v>
      </c>
      <c r="D4064" t="s">
        <v>1247</v>
      </c>
      <c r="E4064" t="s">
        <v>107</v>
      </c>
      <c r="F4064" t="s">
        <v>108</v>
      </c>
      <c r="G4064" t="s">
        <v>76</v>
      </c>
    </row>
    <row r="4065" spans="1:7" x14ac:dyDescent="0.35">
      <c r="A4065" t="s">
        <v>3</v>
      </c>
      <c r="B4065" t="s">
        <v>595</v>
      </c>
      <c r="C4065">
        <v>904</v>
      </c>
      <c r="D4065" t="s">
        <v>1242</v>
      </c>
      <c r="E4065" t="s">
        <v>76</v>
      </c>
      <c r="F4065" t="s">
        <v>151</v>
      </c>
      <c r="G4065" t="s">
        <v>76</v>
      </c>
    </row>
    <row r="4066" spans="1:7" x14ac:dyDescent="0.35">
      <c r="A4066" t="s">
        <v>4</v>
      </c>
      <c r="B4066" t="s">
        <v>594</v>
      </c>
      <c r="C4066">
        <v>1558</v>
      </c>
      <c r="D4066" t="s">
        <v>1267</v>
      </c>
      <c r="E4066" t="s">
        <v>76</v>
      </c>
      <c r="F4066" t="s">
        <v>175</v>
      </c>
      <c r="G4066" t="s">
        <v>76</v>
      </c>
    </row>
    <row r="4067" spans="1:7" x14ac:dyDescent="0.35">
      <c r="A4067" t="s">
        <v>4</v>
      </c>
      <c r="B4067" t="s">
        <v>595</v>
      </c>
      <c r="C4067">
        <v>1363</v>
      </c>
      <c r="D4067" t="s">
        <v>1420</v>
      </c>
      <c r="E4067" t="s">
        <v>76</v>
      </c>
      <c r="F4067" t="s">
        <v>211</v>
      </c>
      <c r="G4067" t="s">
        <v>107</v>
      </c>
    </row>
    <row r="4068" spans="1:7" x14ac:dyDescent="0.35">
      <c r="A4068" t="s">
        <v>5</v>
      </c>
      <c r="B4068" t="s">
        <v>594</v>
      </c>
      <c r="C4068">
        <v>1237</v>
      </c>
      <c r="D4068" t="s">
        <v>1418</v>
      </c>
      <c r="E4068" t="s">
        <v>76</v>
      </c>
      <c r="F4068" t="s">
        <v>70</v>
      </c>
      <c r="G4068" t="s">
        <v>76</v>
      </c>
    </row>
    <row r="4069" spans="1:7" x14ac:dyDescent="0.35">
      <c r="A4069" t="s">
        <v>5</v>
      </c>
      <c r="B4069" t="s">
        <v>595</v>
      </c>
      <c r="C4069">
        <v>2092</v>
      </c>
      <c r="D4069" t="s">
        <v>1421</v>
      </c>
      <c r="E4069" t="s">
        <v>76</v>
      </c>
      <c r="F4069" t="s">
        <v>93</v>
      </c>
      <c r="G4069" t="s">
        <v>76</v>
      </c>
    </row>
    <row r="4070" spans="1:7" x14ac:dyDescent="0.35">
      <c r="A4070" t="s">
        <v>6</v>
      </c>
      <c r="B4070" t="s">
        <v>594</v>
      </c>
      <c r="C4070">
        <v>478</v>
      </c>
      <c r="D4070" t="s">
        <v>1000</v>
      </c>
      <c r="E4070" t="s">
        <v>76</v>
      </c>
      <c r="F4070" t="s">
        <v>185</v>
      </c>
      <c r="G4070" t="s">
        <v>76</v>
      </c>
    </row>
    <row r="4071" spans="1:7" x14ac:dyDescent="0.35">
      <c r="A4071" t="s">
        <v>6</v>
      </c>
      <c r="B4071" t="s">
        <v>595</v>
      </c>
      <c r="C4071">
        <v>825</v>
      </c>
      <c r="D4071" t="s">
        <v>1422</v>
      </c>
      <c r="E4071" t="s">
        <v>76</v>
      </c>
      <c r="F4071" t="s">
        <v>53</v>
      </c>
      <c r="G4071" t="s">
        <v>76</v>
      </c>
    </row>
    <row r="4072" spans="1:7" x14ac:dyDescent="0.35">
      <c r="A4072" t="s">
        <v>7</v>
      </c>
      <c r="B4072" t="s">
        <v>594</v>
      </c>
      <c r="C4072">
        <v>1541</v>
      </c>
      <c r="D4072" t="s">
        <v>1266</v>
      </c>
      <c r="E4072" t="s">
        <v>73</v>
      </c>
      <c r="F4072" t="s">
        <v>173</v>
      </c>
      <c r="G4072" t="s">
        <v>76</v>
      </c>
    </row>
    <row r="4073" spans="1:7" x14ac:dyDescent="0.35">
      <c r="A4073" t="s">
        <v>7</v>
      </c>
      <c r="B4073" t="s">
        <v>595</v>
      </c>
      <c r="C4073">
        <v>1503</v>
      </c>
      <c r="D4073" t="s">
        <v>1256</v>
      </c>
      <c r="E4073" t="s">
        <v>107</v>
      </c>
      <c r="F4073" t="s">
        <v>130</v>
      </c>
      <c r="G4073" t="s">
        <v>73</v>
      </c>
    </row>
    <row r="4074" spans="1:7" x14ac:dyDescent="0.35">
      <c r="A4074" t="s">
        <v>241</v>
      </c>
      <c r="B4074" t="s">
        <v>594</v>
      </c>
      <c r="C4074">
        <v>5675</v>
      </c>
      <c r="D4074" t="s">
        <v>1108</v>
      </c>
      <c r="E4074" t="s">
        <v>107</v>
      </c>
      <c r="F4074" t="s">
        <v>96</v>
      </c>
      <c r="G4074" t="s">
        <v>76</v>
      </c>
    </row>
    <row r="4075" spans="1:7" x14ac:dyDescent="0.35">
      <c r="A4075" t="s">
        <v>241</v>
      </c>
      <c r="B4075" t="s">
        <v>595</v>
      </c>
      <c r="C4075">
        <v>6687</v>
      </c>
      <c r="D4075" t="s">
        <v>1250</v>
      </c>
      <c r="E4075" t="s">
        <v>76</v>
      </c>
      <c r="F4075" t="s">
        <v>65</v>
      </c>
      <c r="G4075" t="s">
        <v>107</v>
      </c>
    </row>
    <row r="4077" spans="1:7" x14ac:dyDescent="0.35">
      <c r="A4077" t="s">
        <v>1423</v>
      </c>
    </row>
    <row r="4078" spans="1:7" x14ac:dyDescent="0.35">
      <c r="A4078" t="s">
        <v>14</v>
      </c>
      <c r="B4078" t="s">
        <v>2</v>
      </c>
      <c r="C4078" t="s">
        <v>853</v>
      </c>
      <c r="D4078" t="s">
        <v>50</v>
      </c>
      <c r="E4078" t="s">
        <v>854</v>
      </c>
      <c r="F4078" t="s">
        <v>1237</v>
      </c>
    </row>
    <row r="4079" spans="1:7" x14ac:dyDescent="0.35">
      <c r="A4079" t="s">
        <v>3</v>
      </c>
      <c r="B4079">
        <v>1765</v>
      </c>
      <c r="C4079" t="s">
        <v>1240</v>
      </c>
      <c r="D4079" t="s">
        <v>107</v>
      </c>
      <c r="E4079" t="s">
        <v>130</v>
      </c>
      <c r="F4079" t="s">
        <v>76</v>
      </c>
    </row>
    <row r="4080" spans="1:7" x14ac:dyDescent="0.35">
      <c r="A4080" t="s">
        <v>4</v>
      </c>
      <c r="B4080">
        <v>2921</v>
      </c>
      <c r="C4080" t="s">
        <v>1254</v>
      </c>
      <c r="D4080" t="s">
        <v>76</v>
      </c>
      <c r="E4080" t="s">
        <v>119</v>
      </c>
      <c r="F4080" t="s">
        <v>107</v>
      </c>
    </row>
    <row r="4081" spans="1:7" x14ac:dyDescent="0.35">
      <c r="A4081" t="s">
        <v>5</v>
      </c>
      <c r="B4081">
        <v>3329</v>
      </c>
      <c r="C4081" t="s">
        <v>1242</v>
      </c>
      <c r="D4081" t="s">
        <v>76</v>
      </c>
      <c r="E4081" t="s">
        <v>151</v>
      </c>
      <c r="F4081" t="s">
        <v>76</v>
      </c>
    </row>
    <row r="4082" spans="1:7" x14ac:dyDescent="0.35">
      <c r="A4082" t="s">
        <v>6</v>
      </c>
      <c r="B4082">
        <v>1303</v>
      </c>
      <c r="C4082" t="s">
        <v>863</v>
      </c>
      <c r="D4082" t="s">
        <v>76</v>
      </c>
      <c r="E4082" t="s">
        <v>177</v>
      </c>
      <c r="F4082" t="s">
        <v>76</v>
      </c>
    </row>
    <row r="4083" spans="1:7" x14ac:dyDescent="0.35">
      <c r="A4083" t="s">
        <v>7</v>
      </c>
      <c r="B4083">
        <v>3044</v>
      </c>
      <c r="C4083" t="s">
        <v>1280</v>
      </c>
      <c r="D4083" t="s">
        <v>73</v>
      </c>
      <c r="E4083" t="s">
        <v>104</v>
      </c>
      <c r="F4083" t="s">
        <v>107</v>
      </c>
    </row>
    <row r="4084" spans="1:7" x14ac:dyDescent="0.35">
      <c r="A4084" t="s">
        <v>241</v>
      </c>
      <c r="B4084">
        <v>12362</v>
      </c>
      <c r="C4084" t="s">
        <v>1250</v>
      </c>
      <c r="D4084" t="s">
        <v>107</v>
      </c>
      <c r="E4084" t="s">
        <v>65</v>
      </c>
      <c r="F4084" t="s">
        <v>76</v>
      </c>
    </row>
    <row r="4086" spans="1:7" x14ac:dyDescent="0.35">
      <c r="A4086" t="s">
        <v>1424</v>
      </c>
    </row>
    <row r="4087" spans="1:7" x14ac:dyDescent="0.35">
      <c r="A4087" t="s">
        <v>14</v>
      </c>
      <c r="B4087" t="s">
        <v>487</v>
      </c>
      <c r="C4087" t="s">
        <v>2</v>
      </c>
      <c r="D4087" t="s">
        <v>1237</v>
      </c>
      <c r="E4087" t="s">
        <v>853</v>
      </c>
      <c r="F4087" t="s">
        <v>50</v>
      </c>
      <c r="G4087" t="s">
        <v>854</v>
      </c>
    </row>
    <row r="4088" spans="1:7" x14ac:dyDescent="0.35">
      <c r="A4088" t="s">
        <v>3</v>
      </c>
      <c r="B4088" t="s">
        <v>488</v>
      </c>
      <c r="C4088">
        <v>1119</v>
      </c>
      <c r="D4088" t="s">
        <v>73</v>
      </c>
      <c r="E4088" t="s">
        <v>832</v>
      </c>
      <c r="F4088" t="s">
        <v>73</v>
      </c>
      <c r="G4088" t="s">
        <v>129</v>
      </c>
    </row>
    <row r="4089" spans="1:7" x14ac:dyDescent="0.35">
      <c r="A4089" t="s">
        <v>3</v>
      </c>
      <c r="B4089" t="s">
        <v>491</v>
      </c>
      <c r="C4089">
        <v>910</v>
      </c>
      <c r="D4089" t="s">
        <v>107</v>
      </c>
      <c r="E4089" t="s">
        <v>744</v>
      </c>
      <c r="F4089" t="s">
        <v>107</v>
      </c>
      <c r="G4089" t="s">
        <v>304</v>
      </c>
    </row>
    <row r="4090" spans="1:7" x14ac:dyDescent="0.35">
      <c r="A4090" t="s">
        <v>4</v>
      </c>
      <c r="B4090" t="s">
        <v>488</v>
      </c>
      <c r="C4090">
        <v>1945</v>
      </c>
      <c r="D4090" t="s">
        <v>76</v>
      </c>
      <c r="E4090" t="s">
        <v>1003</v>
      </c>
      <c r="F4090" t="s">
        <v>76</v>
      </c>
      <c r="G4090" t="s">
        <v>116</v>
      </c>
    </row>
    <row r="4091" spans="1:7" x14ac:dyDescent="0.35">
      <c r="A4091" t="s">
        <v>4</v>
      </c>
      <c r="B4091" t="s">
        <v>491</v>
      </c>
      <c r="C4091">
        <v>1331</v>
      </c>
      <c r="D4091" t="s">
        <v>76</v>
      </c>
      <c r="E4091" t="s">
        <v>980</v>
      </c>
      <c r="F4091" t="s">
        <v>76</v>
      </c>
      <c r="G4091" t="s">
        <v>283</v>
      </c>
    </row>
    <row r="4092" spans="1:7" x14ac:dyDescent="0.35">
      <c r="A4092" t="s">
        <v>5</v>
      </c>
      <c r="B4092" t="s">
        <v>488</v>
      </c>
      <c r="C4092">
        <v>2082</v>
      </c>
      <c r="D4092" t="s">
        <v>76</v>
      </c>
      <c r="E4092" t="s">
        <v>981</v>
      </c>
      <c r="F4092" t="s">
        <v>76</v>
      </c>
      <c r="G4092" t="s">
        <v>192</v>
      </c>
    </row>
    <row r="4093" spans="1:7" x14ac:dyDescent="0.35">
      <c r="A4093" t="s">
        <v>5</v>
      </c>
      <c r="B4093" t="s">
        <v>491</v>
      </c>
      <c r="C4093">
        <v>1382</v>
      </c>
      <c r="D4093" t="s">
        <v>107</v>
      </c>
      <c r="E4093" t="s">
        <v>1125</v>
      </c>
      <c r="F4093" t="s">
        <v>76</v>
      </c>
      <c r="G4093" t="s">
        <v>239</v>
      </c>
    </row>
    <row r="4094" spans="1:7" x14ac:dyDescent="0.35">
      <c r="A4094" t="s">
        <v>6</v>
      </c>
      <c r="B4094" t="s">
        <v>488</v>
      </c>
      <c r="C4094">
        <v>804</v>
      </c>
      <c r="D4094" t="s">
        <v>73</v>
      </c>
      <c r="E4094" t="s">
        <v>1009</v>
      </c>
      <c r="F4094" t="s">
        <v>76</v>
      </c>
      <c r="G4094" t="s">
        <v>330</v>
      </c>
    </row>
    <row r="4095" spans="1:7" x14ac:dyDescent="0.35">
      <c r="A4095" t="s">
        <v>6</v>
      </c>
      <c r="B4095" t="s">
        <v>491</v>
      </c>
      <c r="C4095">
        <v>626</v>
      </c>
      <c r="D4095" t="s">
        <v>76</v>
      </c>
      <c r="E4095" t="s">
        <v>926</v>
      </c>
      <c r="F4095" t="s">
        <v>106</v>
      </c>
      <c r="G4095" t="s">
        <v>430</v>
      </c>
    </row>
    <row r="4096" spans="1:7" x14ac:dyDescent="0.35">
      <c r="A4096" t="s">
        <v>7</v>
      </c>
      <c r="B4096" t="s">
        <v>488</v>
      </c>
      <c r="C4096">
        <v>1722</v>
      </c>
      <c r="D4096" t="s">
        <v>76</v>
      </c>
      <c r="E4096" t="s">
        <v>1115</v>
      </c>
      <c r="F4096" t="s">
        <v>76</v>
      </c>
      <c r="G4096" t="s">
        <v>8</v>
      </c>
    </row>
    <row r="4097" spans="1:7" x14ac:dyDescent="0.35">
      <c r="A4097" t="s">
        <v>7</v>
      </c>
      <c r="B4097" t="s">
        <v>491</v>
      </c>
      <c r="C4097">
        <v>1521</v>
      </c>
      <c r="D4097" t="s">
        <v>76</v>
      </c>
      <c r="E4097" t="s">
        <v>891</v>
      </c>
      <c r="F4097" t="s">
        <v>76</v>
      </c>
      <c r="G4097" t="s">
        <v>95</v>
      </c>
    </row>
    <row r="4098" spans="1:7" x14ac:dyDescent="0.35">
      <c r="A4098" t="s">
        <v>241</v>
      </c>
      <c r="B4098" t="s">
        <v>488</v>
      </c>
      <c r="C4098">
        <v>7672</v>
      </c>
      <c r="D4098" t="s">
        <v>107</v>
      </c>
      <c r="E4098" t="s">
        <v>857</v>
      </c>
      <c r="F4098" t="s">
        <v>76</v>
      </c>
      <c r="G4098" t="s">
        <v>262</v>
      </c>
    </row>
    <row r="4099" spans="1:7" x14ac:dyDescent="0.35">
      <c r="A4099" t="s">
        <v>241</v>
      </c>
      <c r="B4099" t="s">
        <v>491</v>
      </c>
      <c r="C4099">
        <v>5770</v>
      </c>
      <c r="D4099" t="s">
        <v>76</v>
      </c>
      <c r="E4099" t="s">
        <v>831</v>
      </c>
      <c r="F4099" t="s">
        <v>76</v>
      </c>
      <c r="G4099" t="s">
        <v>236</v>
      </c>
    </row>
    <row r="4101" spans="1:7" x14ac:dyDescent="0.35">
      <c r="A4101" t="s">
        <v>1425</v>
      </c>
    </row>
    <row r="4102" spans="1:7" x14ac:dyDescent="0.35">
      <c r="A4102" t="s">
        <v>14</v>
      </c>
      <c r="B4102" t="s">
        <v>593</v>
      </c>
      <c r="C4102" t="s">
        <v>2</v>
      </c>
      <c r="D4102" t="s">
        <v>1237</v>
      </c>
      <c r="E4102" t="s">
        <v>853</v>
      </c>
      <c r="F4102" t="s">
        <v>50</v>
      </c>
      <c r="G4102" t="s">
        <v>854</v>
      </c>
    </row>
    <row r="4103" spans="1:7" x14ac:dyDescent="0.35">
      <c r="A4103" t="s">
        <v>3</v>
      </c>
      <c r="B4103" t="s">
        <v>594</v>
      </c>
      <c r="C4103">
        <v>948</v>
      </c>
      <c r="D4103" t="s">
        <v>107</v>
      </c>
      <c r="E4103" t="s">
        <v>970</v>
      </c>
      <c r="F4103" t="s">
        <v>107</v>
      </c>
      <c r="G4103" t="s">
        <v>515</v>
      </c>
    </row>
    <row r="4104" spans="1:7" x14ac:dyDescent="0.35">
      <c r="A4104" t="s">
        <v>3</v>
      </c>
      <c r="B4104" t="s">
        <v>595</v>
      </c>
      <c r="C4104">
        <v>1081</v>
      </c>
      <c r="D4104" t="s">
        <v>73</v>
      </c>
      <c r="E4104" t="s">
        <v>1390</v>
      </c>
      <c r="F4104" t="s">
        <v>73</v>
      </c>
      <c r="G4104" t="s">
        <v>118</v>
      </c>
    </row>
    <row r="4105" spans="1:7" x14ac:dyDescent="0.35">
      <c r="A4105" t="s">
        <v>4</v>
      </c>
      <c r="B4105" t="s">
        <v>594</v>
      </c>
      <c r="C4105">
        <v>1729</v>
      </c>
      <c r="D4105" t="s">
        <v>76</v>
      </c>
      <c r="E4105" t="s">
        <v>881</v>
      </c>
      <c r="F4105" t="s">
        <v>76</v>
      </c>
      <c r="G4105" t="s">
        <v>262</v>
      </c>
    </row>
    <row r="4106" spans="1:7" x14ac:dyDescent="0.35">
      <c r="A4106" t="s">
        <v>4</v>
      </c>
      <c r="B4106" t="s">
        <v>595</v>
      </c>
      <c r="C4106">
        <v>1547</v>
      </c>
      <c r="D4106" t="s">
        <v>76</v>
      </c>
      <c r="E4106" t="s">
        <v>1186</v>
      </c>
      <c r="F4106" t="s">
        <v>76</v>
      </c>
      <c r="G4106" t="s">
        <v>184</v>
      </c>
    </row>
    <row r="4107" spans="1:7" x14ac:dyDescent="0.35">
      <c r="A4107" t="s">
        <v>5</v>
      </c>
      <c r="B4107" t="s">
        <v>594</v>
      </c>
      <c r="C4107">
        <v>1277</v>
      </c>
      <c r="D4107" t="s">
        <v>73</v>
      </c>
      <c r="E4107" t="s">
        <v>1426</v>
      </c>
      <c r="F4107" t="s">
        <v>76</v>
      </c>
      <c r="G4107" t="s">
        <v>299</v>
      </c>
    </row>
    <row r="4108" spans="1:7" x14ac:dyDescent="0.35">
      <c r="A4108" t="s">
        <v>5</v>
      </c>
      <c r="B4108" t="s">
        <v>595</v>
      </c>
      <c r="C4108">
        <v>2187</v>
      </c>
      <c r="D4108" t="s">
        <v>76</v>
      </c>
      <c r="E4108" t="s">
        <v>979</v>
      </c>
      <c r="F4108" t="s">
        <v>76</v>
      </c>
      <c r="G4108" t="s">
        <v>304</v>
      </c>
    </row>
    <row r="4109" spans="1:7" x14ac:dyDescent="0.35">
      <c r="A4109" t="s">
        <v>6</v>
      </c>
      <c r="B4109" t="s">
        <v>594</v>
      </c>
      <c r="C4109">
        <v>520</v>
      </c>
      <c r="D4109" t="s">
        <v>76</v>
      </c>
      <c r="E4109" t="s">
        <v>1113</v>
      </c>
      <c r="F4109" t="s">
        <v>76</v>
      </c>
      <c r="G4109" t="s">
        <v>101</v>
      </c>
    </row>
    <row r="4110" spans="1:7" x14ac:dyDescent="0.35">
      <c r="A4110" t="s">
        <v>6</v>
      </c>
      <c r="B4110" t="s">
        <v>595</v>
      </c>
      <c r="C4110">
        <v>910</v>
      </c>
      <c r="D4110" t="s">
        <v>73</v>
      </c>
      <c r="E4110" t="s">
        <v>859</v>
      </c>
      <c r="F4110" t="s">
        <v>73</v>
      </c>
      <c r="G4110" t="s">
        <v>235</v>
      </c>
    </row>
    <row r="4111" spans="1:7" x14ac:dyDescent="0.35">
      <c r="A4111" t="s">
        <v>7</v>
      </c>
      <c r="B4111" t="s">
        <v>594</v>
      </c>
      <c r="C4111">
        <v>1600</v>
      </c>
      <c r="D4111" t="s">
        <v>76</v>
      </c>
      <c r="E4111" t="s">
        <v>1003</v>
      </c>
      <c r="F4111" t="s">
        <v>76</v>
      </c>
      <c r="G4111" t="s">
        <v>116</v>
      </c>
    </row>
    <row r="4112" spans="1:7" x14ac:dyDescent="0.35">
      <c r="A4112" t="s">
        <v>7</v>
      </c>
      <c r="B4112" t="s">
        <v>595</v>
      </c>
      <c r="C4112">
        <v>1643</v>
      </c>
      <c r="D4112" t="s">
        <v>76</v>
      </c>
      <c r="E4112" t="s">
        <v>909</v>
      </c>
      <c r="F4112" t="s">
        <v>76</v>
      </c>
      <c r="G4112" t="s">
        <v>361</v>
      </c>
    </row>
    <row r="4113" spans="1:7" x14ac:dyDescent="0.35">
      <c r="A4113" t="s">
        <v>241</v>
      </c>
      <c r="B4113" t="s">
        <v>594</v>
      </c>
      <c r="C4113">
        <v>6074</v>
      </c>
      <c r="D4113" t="s">
        <v>76</v>
      </c>
      <c r="E4113" t="s">
        <v>1102</v>
      </c>
      <c r="F4113" t="s">
        <v>76</v>
      </c>
      <c r="G4113" t="s">
        <v>202</v>
      </c>
    </row>
    <row r="4114" spans="1:7" x14ac:dyDescent="0.35">
      <c r="A4114" t="s">
        <v>241</v>
      </c>
      <c r="B4114" t="s">
        <v>595</v>
      </c>
      <c r="C4114">
        <v>7368</v>
      </c>
      <c r="D4114" t="s">
        <v>76</v>
      </c>
      <c r="E4114" t="s">
        <v>912</v>
      </c>
      <c r="F4114" t="s">
        <v>107</v>
      </c>
      <c r="G4114" t="s">
        <v>364</v>
      </c>
    </row>
    <row r="4116" spans="1:7" x14ac:dyDescent="0.35">
      <c r="A4116" t="s">
        <v>1427</v>
      </c>
    </row>
    <row r="4117" spans="1:7" x14ac:dyDescent="0.35">
      <c r="A4117" t="s">
        <v>14</v>
      </c>
      <c r="B4117" t="s">
        <v>2</v>
      </c>
      <c r="C4117" t="s">
        <v>1237</v>
      </c>
      <c r="D4117" t="s">
        <v>853</v>
      </c>
      <c r="E4117" t="s">
        <v>50</v>
      </c>
      <c r="F4117" t="s">
        <v>854</v>
      </c>
    </row>
    <row r="4118" spans="1:7" x14ac:dyDescent="0.35">
      <c r="A4118" t="s">
        <v>3</v>
      </c>
      <c r="B4118">
        <v>2029</v>
      </c>
      <c r="C4118" t="s">
        <v>107</v>
      </c>
      <c r="D4118" t="s">
        <v>881</v>
      </c>
      <c r="E4118" t="s">
        <v>73</v>
      </c>
      <c r="F4118" t="s">
        <v>192</v>
      </c>
    </row>
    <row r="4119" spans="1:7" x14ac:dyDescent="0.35">
      <c r="A4119" t="s">
        <v>4</v>
      </c>
      <c r="B4119">
        <v>3276</v>
      </c>
      <c r="C4119" t="s">
        <v>76</v>
      </c>
      <c r="D4119" t="s">
        <v>1123</v>
      </c>
      <c r="E4119" t="s">
        <v>76</v>
      </c>
      <c r="F4119" t="s">
        <v>416</v>
      </c>
    </row>
    <row r="4120" spans="1:7" x14ac:dyDescent="0.35">
      <c r="A4120" t="s">
        <v>5</v>
      </c>
      <c r="B4120">
        <v>3464</v>
      </c>
      <c r="C4120" t="s">
        <v>107</v>
      </c>
      <c r="D4120" t="s">
        <v>979</v>
      </c>
      <c r="E4120" t="s">
        <v>76</v>
      </c>
      <c r="F4120" t="s">
        <v>304</v>
      </c>
    </row>
    <row r="4121" spans="1:7" x14ac:dyDescent="0.35">
      <c r="A4121" t="s">
        <v>6</v>
      </c>
      <c r="B4121">
        <v>1430</v>
      </c>
      <c r="C4121" t="s">
        <v>107</v>
      </c>
      <c r="D4121" t="s">
        <v>896</v>
      </c>
      <c r="E4121" t="s">
        <v>107</v>
      </c>
      <c r="F4121" t="s">
        <v>252</v>
      </c>
    </row>
    <row r="4122" spans="1:7" x14ac:dyDescent="0.35">
      <c r="A4122" t="s">
        <v>7</v>
      </c>
      <c r="B4122">
        <v>3243</v>
      </c>
      <c r="C4122" t="s">
        <v>76</v>
      </c>
      <c r="D4122" t="s">
        <v>984</v>
      </c>
      <c r="E4122" t="s">
        <v>76</v>
      </c>
      <c r="F4122" t="s">
        <v>192</v>
      </c>
    </row>
    <row r="4123" spans="1:7" x14ac:dyDescent="0.35">
      <c r="A4123" t="s">
        <v>241</v>
      </c>
      <c r="B4123">
        <v>13442</v>
      </c>
      <c r="C4123" t="s">
        <v>76</v>
      </c>
      <c r="D4123" t="s">
        <v>1115</v>
      </c>
      <c r="E4123" t="s">
        <v>76</v>
      </c>
      <c r="F4123" t="s">
        <v>220</v>
      </c>
    </row>
    <row r="4125" spans="1:7" x14ac:dyDescent="0.35">
      <c r="A4125" t="s">
        <v>1428</v>
      </c>
    </row>
    <row r="4126" spans="1:7" x14ac:dyDescent="0.35">
      <c r="A4126" t="s">
        <v>14</v>
      </c>
      <c r="B4126" t="s">
        <v>487</v>
      </c>
      <c r="C4126" t="s">
        <v>2</v>
      </c>
      <c r="D4126" t="s">
        <v>853</v>
      </c>
      <c r="E4126" t="s">
        <v>50</v>
      </c>
      <c r="F4126" t="s">
        <v>854</v>
      </c>
      <c r="G4126" t="s">
        <v>1237</v>
      </c>
    </row>
    <row r="4127" spans="1:7" x14ac:dyDescent="0.35">
      <c r="A4127" t="s">
        <v>3</v>
      </c>
      <c r="B4127" t="s">
        <v>488</v>
      </c>
      <c r="C4127">
        <v>929</v>
      </c>
      <c r="D4127" t="s">
        <v>1270</v>
      </c>
      <c r="E4127" t="s">
        <v>107</v>
      </c>
      <c r="F4127" t="s">
        <v>97</v>
      </c>
      <c r="G4127" t="s">
        <v>76</v>
      </c>
    </row>
    <row r="4128" spans="1:7" x14ac:dyDescent="0.35">
      <c r="A4128" t="s">
        <v>3</v>
      </c>
      <c r="B4128" t="s">
        <v>491</v>
      </c>
      <c r="C4128">
        <v>761</v>
      </c>
      <c r="D4128" t="s">
        <v>1134</v>
      </c>
      <c r="E4128" t="s">
        <v>76</v>
      </c>
      <c r="F4128" t="s">
        <v>176</v>
      </c>
      <c r="G4128" t="s">
        <v>76</v>
      </c>
    </row>
    <row r="4129" spans="1:7" x14ac:dyDescent="0.35">
      <c r="A4129" t="s">
        <v>4</v>
      </c>
      <c r="B4129" t="s">
        <v>488</v>
      </c>
      <c r="C4129">
        <v>1701</v>
      </c>
      <c r="D4129" t="s">
        <v>1312</v>
      </c>
      <c r="E4129" t="s">
        <v>76</v>
      </c>
      <c r="F4129" t="s">
        <v>338</v>
      </c>
      <c r="G4129" t="s">
        <v>107</v>
      </c>
    </row>
    <row r="4130" spans="1:7" x14ac:dyDescent="0.35">
      <c r="A4130" t="s">
        <v>4</v>
      </c>
      <c r="B4130" t="s">
        <v>491</v>
      </c>
      <c r="C4130">
        <v>1152</v>
      </c>
      <c r="D4130" t="s">
        <v>636</v>
      </c>
      <c r="E4130" t="s">
        <v>76</v>
      </c>
      <c r="F4130" t="s">
        <v>274</v>
      </c>
      <c r="G4130" t="s">
        <v>76</v>
      </c>
    </row>
    <row r="4131" spans="1:7" x14ac:dyDescent="0.35">
      <c r="A4131" t="s">
        <v>5</v>
      </c>
      <c r="B4131" t="s">
        <v>488</v>
      </c>
      <c r="C4131">
        <v>1899</v>
      </c>
      <c r="D4131" t="s">
        <v>1363</v>
      </c>
      <c r="E4131" t="s">
        <v>76</v>
      </c>
      <c r="F4131" t="s">
        <v>425</v>
      </c>
      <c r="G4131" t="s">
        <v>76</v>
      </c>
    </row>
    <row r="4132" spans="1:7" x14ac:dyDescent="0.35">
      <c r="A4132" t="s">
        <v>5</v>
      </c>
      <c r="B4132" t="s">
        <v>491</v>
      </c>
      <c r="C4132">
        <v>1277</v>
      </c>
      <c r="D4132" t="s">
        <v>1382</v>
      </c>
      <c r="E4132" t="s">
        <v>76</v>
      </c>
      <c r="F4132" t="s">
        <v>315</v>
      </c>
      <c r="G4132" t="s">
        <v>76</v>
      </c>
    </row>
    <row r="4133" spans="1:7" x14ac:dyDescent="0.35">
      <c r="A4133" t="s">
        <v>6</v>
      </c>
      <c r="B4133" t="s">
        <v>488</v>
      </c>
      <c r="C4133">
        <v>683</v>
      </c>
      <c r="D4133" t="s">
        <v>1121</v>
      </c>
      <c r="E4133" t="s">
        <v>76</v>
      </c>
      <c r="F4133" t="s">
        <v>392</v>
      </c>
      <c r="G4133" t="s">
        <v>76</v>
      </c>
    </row>
    <row r="4134" spans="1:7" x14ac:dyDescent="0.35">
      <c r="A4134" t="s">
        <v>6</v>
      </c>
      <c r="B4134" t="s">
        <v>491</v>
      </c>
      <c r="C4134">
        <v>528</v>
      </c>
      <c r="D4134" t="s">
        <v>1429</v>
      </c>
      <c r="E4134" t="s">
        <v>76</v>
      </c>
      <c r="F4134" t="s">
        <v>294</v>
      </c>
      <c r="G4134" t="s">
        <v>76</v>
      </c>
    </row>
    <row r="4135" spans="1:7" x14ac:dyDescent="0.35">
      <c r="A4135" t="s">
        <v>7</v>
      </c>
      <c r="B4135" t="s">
        <v>488</v>
      </c>
      <c r="C4135">
        <v>1526</v>
      </c>
      <c r="D4135" t="s">
        <v>1131</v>
      </c>
      <c r="E4135" t="s">
        <v>76</v>
      </c>
      <c r="F4135" t="s">
        <v>225</v>
      </c>
      <c r="G4135" t="s">
        <v>73</v>
      </c>
    </row>
    <row r="4136" spans="1:7" x14ac:dyDescent="0.35">
      <c r="A4136" t="s">
        <v>7</v>
      </c>
      <c r="B4136" t="s">
        <v>491</v>
      </c>
      <c r="C4136">
        <v>1365</v>
      </c>
      <c r="D4136" t="s">
        <v>1142</v>
      </c>
      <c r="E4136" t="s">
        <v>76</v>
      </c>
      <c r="F4136" t="s">
        <v>305</v>
      </c>
      <c r="G4136" t="s">
        <v>107</v>
      </c>
    </row>
    <row r="4137" spans="1:7" x14ac:dyDescent="0.35">
      <c r="A4137" t="s">
        <v>241</v>
      </c>
      <c r="B4137" t="s">
        <v>488</v>
      </c>
      <c r="C4137">
        <v>6738</v>
      </c>
      <c r="D4137" t="s">
        <v>870</v>
      </c>
      <c r="E4137" t="s">
        <v>76</v>
      </c>
      <c r="F4137" t="s">
        <v>143</v>
      </c>
      <c r="G4137" t="s">
        <v>107</v>
      </c>
    </row>
    <row r="4138" spans="1:7" x14ac:dyDescent="0.35">
      <c r="A4138" t="s">
        <v>241</v>
      </c>
      <c r="B4138" t="s">
        <v>491</v>
      </c>
      <c r="C4138">
        <v>5083</v>
      </c>
      <c r="D4138" t="s">
        <v>1430</v>
      </c>
      <c r="E4138" t="s">
        <v>76</v>
      </c>
      <c r="F4138" t="s">
        <v>242</v>
      </c>
      <c r="G4138" t="s">
        <v>76</v>
      </c>
    </row>
    <row r="4140" spans="1:7" x14ac:dyDescent="0.35">
      <c r="A4140" t="s">
        <v>1431</v>
      </c>
    </row>
    <row r="4141" spans="1:7" x14ac:dyDescent="0.35">
      <c r="A4141" t="s">
        <v>14</v>
      </c>
      <c r="B4141" t="s">
        <v>593</v>
      </c>
      <c r="C4141" t="s">
        <v>2</v>
      </c>
      <c r="D4141" t="s">
        <v>853</v>
      </c>
      <c r="E4141" t="s">
        <v>854</v>
      </c>
      <c r="F4141" t="s">
        <v>50</v>
      </c>
      <c r="G4141" t="s">
        <v>1237</v>
      </c>
    </row>
    <row r="4142" spans="1:7" x14ac:dyDescent="0.35">
      <c r="A4142" t="s">
        <v>3</v>
      </c>
      <c r="B4142" t="s">
        <v>594</v>
      </c>
      <c r="C4142">
        <v>839</v>
      </c>
      <c r="D4142" t="s">
        <v>1239</v>
      </c>
      <c r="E4142" t="s">
        <v>198</v>
      </c>
      <c r="F4142" t="s">
        <v>76</v>
      </c>
      <c r="G4142" t="s">
        <v>76</v>
      </c>
    </row>
    <row r="4143" spans="1:7" x14ac:dyDescent="0.35">
      <c r="A4143" t="s">
        <v>3</v>
      </c>
      <c r="B4143" t="s">
        <v>595</v>
      </c>
      <c r="C4143">
        <v>851</v>
      </c>
      <c r="D4143" t="s">
        <v>902</v>
      </c>
      <c r="E4143" t="s">
        <v>177</v>
      </c>
      <c r="F4143" t="s">
        <v>107</v>
      </c>
      <c r="G4143" t="s">
        <v>76</v>
      </c>
    </row>
    <row r="4144" spans="1:7" x14ac:dyDescent="0.35">
      <c r="A4144" t="s">
        <v>4</v>
      </c>
      <c r="B4144" t="s">
        <v>594</v>
      </c>
      <c r="C4144">
        <v>1521</v>
      </c>
      <c r="D4144" t="s">
        <v>856</v>
      </c>
      <c r="E4144" t="s">
        <v>277</v>
      </c>
      <c r="F4144" t="s">
        <v>76</v>
      </c>
      <c r="G4144" t="s">
        <v>76</v>
      </c>
    </row>
    <row r="4145" spans="1:7" x14ac:dyDescent="0.35">
      <c r="A4145" t="s">
        <v>4</v>
      </c>
      <c r="B4145" t="s">
        <v>595</v>
      </c>
      <c r="C4145">
        <v>1332</v>
      </c>
      <c r="D4145" t="s">
        <v>793</v>
      </c>
      <c r="E4145" t="s">
        <v>316</v>
      </c>
      <c r="F4145" t="s">
        <v>76</v>
      </c>
      <c r="G4145" t="s">
        <v>107</v>
      </c>
    </row>
    <row r="4146" spans="1:7" x14ac:dyDescent="0.35">
      <c r="A4146" t="s">
        <v>5</v>
      </c>
      <c r="B4146" t="s">
        <v>594</v>
      </c>
      <c r="C4146">
        <v>1175</v>
      </c>
      <c r="D4146" t="s">
        <v>1432</v>
      </c>
      <c r="E4146" t="s">
        <v>254</v>
      </c>
      <c r="F4146" t="s">
        <v>76</v>
      </c>
      <c r="G4146" t="s">
        <v>76</v>
      </c>
    </row>
    <row r="4147" spans="1:7" x14ac:dyDescent="0.35">
      <c r="A4147" t="s">
        <v>5</v>
      </c>
      <c r="B4147" t="s">
        <v>595</v>
      </c>
      <c r="C4147">
        <v>2001</v>
      </c>
      <c r="D4147" t="s">
        <v>578</v>
      </c>
      <c r="E4147" t="s">
        <v>523</v>
      </c>
      <c r="F4147" t="s">
        <v>76</v>
      </c>
      <c r="G4147" t="s">
        <v>76</v>
      </c>
    </row>
    <row r="4148" spans="1:7" x14ac:dyDescent="0.35">
      <c r="A4148" t="s">
        <v>6</v>
      </c>
      <c r="B4148" t="s">
        <v>594</v>
      </c>
      <c r="C4148">
        <v>417</v>
      </c>
      <c r="D4148" t="s">
        <v>984</v>
      </c>
      <c r="E4148" t="s">
        <v>192</v>
      </c>
      <c r="F4148" t="s">
        <v>76</v>
      </c>
      <c r="G4148" t="s">
        <v>76</v>
      </c>
    </row>
    <row r="4149" spans="1:7" x14ac:dyDescent="0.35">
      <c r="A4149" t="s">
        <v>6</v>
      </c>
      <c r="B4149" t="s">
        <v>595</v>
      </c>
      <c r="C4149">
        <v>794</v>
      </c>
      <c r="D4149" t="s">
        <v>783</v>
      </c>
      <c r="E4149" t="s">
        <v>191</v>
      </c>
      <c r="F4149" t="s">
        <v>76</v>
      </c>
      <c r="G4149" t="s">
        <v>76</v>
      </c>
    </row>
    <row r="4150" spans="1:7" x14ac:dyDescent="0.35">
      <c r="A4150" t="s">
        <v>7</v>
      </c>
      <c r="B4150" t="s">
        <v>594</v>
      </c>
      <c r="C4150">
        <v>1485</v>
      </c>
      <c r="D4150" t="s">
        <v>1245</v>
      </c>
      <c r="E4150" t="s">
        <v>104</v>
      </c>
      <c r="F4150" t="s">
        <v>76</v>
      </c>
      <c r="G4150" t="s">
        <v>76</v>
      </c>
    </row>
    <row r="4151" spans="1:7" x14ac:dyDescent="0.35">
      <c r="A4151" t="s">
        <v>7</v>
      </c>
      <c r="B4151" t="s">
        <v>595</v>
      </c>
      <c r="C4151">
        <v>1406</v>
      </c>
      <c r="D4151" t="s">
        <v>891</v>
      </c>
      <c r="E4151" t="s">
        <v>101</v>
      </c>
      <c r="F4151" t="s">
        <v>76</v>
      </c>
      <c r="G4151" t="s">
        <v>73</v>
      </c>
    </row>
    <row r="4152" spans="1:7" x14ac:dyDescent="0.35">
      <c r="A4152" t="s">
        <v>241</v>
      </c>
      <c r="B4152" t="s">
        <v>594</v>
      </c>
      <c r="C4152">
        <v>5437</v>
      </c>
      <c r="D4152" t="s">
        <v>1184</v>
      </c>
      <c r="E4152" t="s">
        <v>239</v>
      </c>
      <c r="F4152" t="s">
        <v>76</v>
      </c>
      <c r="G4152" t="s">
        <v>76</v>
      </c>
    </row>
    <row r="4153" spans="1:7" x14ac:dyDescent="0.35">
      <c r="A4153" t="s">
        <v>241</v>
      </c>
      <c r="B4153" t="s">
        <v>595</v>
      </c>
      <c r="C4153">
        <v>6384</v>
      </c>
      <c r="D4153" t="s">
        <v>1433</v>
      </c>
      <c r="E4153" t="s">
        <v>341</v>
      </c>
      <c r="F4153" t="s">
        <v>76</v>
      </c>
      <c r="G4153" t="s">
        <v>107</v>
      </c>
    </row>
    <row r="4155" spans="1:7" x14ac:dyDescent="0.35">
      <c r="A4155" t="s">
        <v>1434</v>
      </c>
    </row>
    <row r="4156" spans="1:7" x14ac:dyDescent="0.35">
      <c r="A4156" t="s">
        <v>14</v>
      </c>
      <c r="B4156" t="s">
        <v>2</v>
      </c>
      <c r="C4156" t="s">
        <v>853</v>
      </c>
      <c r="D4156" t="s">
        <v>50</v>
      </c>
      <c r="E4156" t="s">
        <v>854</v>
      </c>
      <c r="F4156" t="s">
        <v>1237</v>
      </c>
    </row>
    <row r="4157" spans="1:7" x14ac:dyDescent="0.35">
      <c r="A4157" t="s">
        <v>3</v>
      </c>
      <c r="B4157">
        <v>1690</v>
      </c>
      <c r="C4157" t="s">
        <v>1435</v>
      </c>
      <c r="D4157" t="s">
        <v>107</v>
      </c>
      <c r="E4157" t="s">
        <v>87</v>
      </c>
      <c r="F4157" t="s">
        <v>76</v>
      </c>
    </row>
    <row r="4158" spans="1:7" x14ac:dyDescent="0.35">
      <c r="A4158" t="s">
        <v>4</v>
      </c>
      <c r="B4158">
        <v>2853</v>
      </c>
      <c r="C4158" t="s">
        <v>999</v>
      </c>
      <c r="D4158" t="s">
        <v>76</v>
      </c>
      <c r="E4158" t="s">
        <v>393</v>
      </c>
      <c r="F4158" t="s">
        <v>107</v>
      </c>
    </row>
    <row r="4159" spans="1:7" x14ac:dyDescent="0.35">
      <c r="A4159" t="s">
        <v>5</v>
      </c>
      <c r="B4159">
        <v>3176</v>
      </c>
      <c r="C4159" t="s">
        <v>1152</v>
      </c>
      <c r="D4159" t="s">
        <v>76</v>
      </c>
      <c r="E4159" t="s">
        <v>471</v>
      </c>
      <c r="F4159" t="s">
        <v>76</v>
      </c>
    </row>
    <row r="4160" spans="1:7" x14ac:dyDescent="0.35">
      <c r="A4160" t="s">
        <v>6</v>
      </c>
      <c r="B4160">
        <v>1211</v>
      </c>
      <c r="C4160" t="s">
        <v>926</v>
      </c>
      <c r="D4160" t="s">
        <v>76</v>
      </c>
      <c r="E4160" t="s">
        <v>378</v>
      </c>
      <c r="F4160" t="s">
        <v>76</v>
      </c>
    </row>
    <row r="4161" spans="1:7" x14ac:dyDescent="0.35">
      <c r="A4161" t="s">
        <v>7</v>
      </c>
      <c r="B4161">
        <v>2891</v>
      </c>
      <c r="C4161" t="s">
        <v>1244</v>
      </c>
      <c r="D4161" t="s">
        <v>76</v>
      </c>
      <c r="E4161" t="s">
        <v>112</v>
      </c>
      <c r="F4161" t="s">
        <v>107</v>
      </c>
    </row>
    <row r="4162" spans="1:7" x14ac:dyDescent="0.35">
      <c r="A4162" t="s">
        <v>241</v>
      </c>
      <c r="B4162">
        <v>11821</v>
      </c>
      <c r="C4162" t="s">
        <v>1186</v>
      </c>
      <c r="D4162" t="s">
        <v>76</v>
      </c>
      <c r="E4162" t="s">
        <v>184</v>
      </c>
      <c r="F4162" t="s">
        <v>107</v>
      </c>
    </row>
    <row r="4164" spans="1:7" x14ac:dyDescent="0.35">
      <c r="A4164" t="s">
        <v>1436</v>
      </c>
    </row>
    <row r="4165" spans="1:7" x14ac:dyDescent="0.35">
      <c r="A4165" t="s">
        <v>14</v>
      </c>
      <c r="B4165" t="s">
        <v>487</v>
      </c>
      <c r="C4165" t="s">
        <v>2</v>
      </c>
      <c r="D4165" t="s">
        <v>853</v>
      </c>
      <c r="E4165" t="s">
        <v>854</v>
      </c>
      <c r="F4165" t="s">
        <v>1237</v>
      </c>
      <c r="G4165" t="s">
        <v>50</v>
      </c>
    </row>
    <row r="4166" spans="1:7" x14ac:dyDescent="0.35">
      <c r="A4166" t="s">
        <v>3</v>
      </c>
      <c r="B4166" t="s">
        <v>488</v>
      </c>
      <c r="C4166">
        <v>190</v>
      </c>
      <c r="D4166" t="s">
        <v>191</v>
      </c>
      <c r="E4166" t="s">
        <v>783</v>
      </c>
      <c r="F4166" t="s">
        <v>76</v>
      </c>
      <c r="G4166" t="s">
        <v>76</v>
      </c>
    </row>
    <row r="4167" spans="1:7" x14ac:dyDescent="0.35">
      <c r="A4167" t="s">
        <v>3</v>
      </c>
      <c r="B4167" t="s">
        <v>491</v>
      </c>
      <c r="C4167">
        <v>149</v>
      </c>
      <c r="D4167" t="s">
        <v>252</v>
      </c>
      <c r="E4167" t="s">
        <v>827</v>
      </c>
      <c r="F4167" t="s">
        <v>76</v>
      </c>
      <c r="G4167" t="s">
        <v>76</v>
      </c>
    </row>
    <row r="4168" spans="1:7" x14ac:dyDescent="0.35">
      <c r="A4168" t="s">
        <v>4</v>
      </c>
      <c r="B4168" t="s">
        <v>488</v>
      </c>
      <c r="C4168">
        <v>244</v>
      </c>
      <c r="D4168" t="s">
        <v>181</v>
      </c>
      <c r="E4168" t="s">
        <v>1110</v>
      </c>
      <c r="F4168" t="s">
        <v>76</v>
      </c>
      <c r="G4168" t="s">
        <v>76</v>
      </c>
    </row>
    <row r="4169" spans="1:7" x14ac:dyDescent="0.35">
      <c r="A4169" t="s">
        <v>4</v>
      </c>
      <c r="B4169" t="s">
        <v>491</v>
      </c>
      <c r="C4169">
        <v>179</v>
      </c>
      <c r="D4169" t="s">
        <v>309</v>
      </c>
      <c r="E4169" t="s">
        <v>1388</v>
      </c>
      <c r="F4169" t="s">
        <v>76</v>
      </c>
      <c r="G4169" t="s">
        <v>76</v>
      </c>
    </row>
    <row r="4170" spans="1:7" x14ac:dyDescent="0.35">
      <c r="A4170" t="s">
        <v>5</v>
      </c>
      <c r="B4170" t="s">
        <v>488</v>
      </c>
      <c r="C4170">
        <v>183</v>
      </c>
      <c r="D4170" t="s">
        <v>694</v>
      </c>
      <c r="E4170" t="s">
        <v>522</v>
      </c>
      <c r="F4170" t="s">
        <v>76</v>
      </c>
      <c r="G4170" t="s">
        <v>76</v>
      </c>
    </row>
    <row r="4171" spans="1:7" x14ac:dyDescent="0.35">
      <c r="A4171" t="s">
        <v>5</v>
      </c>
      <c r="B4171" t="s">
        <v>491</v>
      </c>
      <c r="C4171">
        <v>105</v>
      </c>
      <c r="D4171" t="s">
        <v>758</v>
      </c>
      <c r="E4171" t="s">
        <v>479</v>
      </c>
      <c r="F4171" t="s">
        <v>76</v>
      </c>
      <c r="G4171" t="s">
        <v>76</v>
      </c>
    </row>
    <row r="4172" spans="1:7" x14ac:dyDescent="0.35">
      <c r="A4172" t="s">
        <v>6</v>
      </c>
      <c r="B4172" t="s">
        <v>488</v>
      </c>
      <c r="C4172">
        <v>121</v>
      </c>
      <c r="D4172" t="s">
        <v>271</v>
      </c>
      <c r="E4172" t="s">
        <v>973</v>
      </c>
      <c r="F4172" t="s">
        <v>76</v>
      </c>
      <c r="G4172" t="s">
        <v>76</v>
      </c>
    </row>
    <row r="4173" spans="1:7" x14ac:dyDescent="0.35">
      <c r="A4173" t="s">
        <v>6</v>
      </c>
      <c r="B4173" t="s">
        <v>491</v>
      </c>
      <c r="C4173">
        <v>99</v>
      </c>
      <c r="D4173" t="s">
        <v>300</v>
      </c>
      <c r="E4173" t="s">
        <v>989</v>
      </c>
      <c r="F4173" t="s">
        <v>71</v>
      </c>
      <c r="G4173" t="s">
        <v>76</v>
      </c>
    </row>
    <row r="4174" spans="1:7" x14ac:dyDescent="0.35">
      <c r="A4174" t="s">
        <v>7</v>
      </c>
      <c r="B4174" t="s">
        <v>488</v>
      </c>
      <c r="C4174">
        <v>197</v>
      </c>
      <c r="D4174" t="s">
        <v>394</v>
      </c>
      <c r="E4174" t="s">
        <v>1008</v>
      </c>
      <c r="F4174" t="s">
        <v>76</v>
      </c>
      <c r="G4174" t="s">
        <v>73</v>
      </c>
    </row>
    <row r="4175" spans="1:7" x14ac:dyDescent="0.35">
      <c r="A4175" t="s">
        <v>7</v>
      </c>
      <c r="B4175" t="s">
        <v>491</v>
      </c>
      <c r="C4175">
        <v>156</v>
      </c>
      <c r="D4175" t="s">
        <v>672</v>
      </c>
      <c r="E4175" t="s">
        <v>552</v>
      </c>
      <c r="F4175" t="s">
        <v>76</v>
      </c>
      <c r="G4175" t="s">
        <v>76</v>
      </c>
    </row>
    <row r="4176" spans="1:7" x14ac:dyDescent="0.35">
      <c r="A4176" t="s">
        <v>241</v>
      </c>
      <c r="B4176" t="s">
        <v>488</v>
      </c>
      <c r="C4176">
        <v>935</v>
      </c>
      <c r="D4176" t="s">
        <v>183</v>
      </c>
      <c r="E4176" t="s">
        <v>962</v>
      </c>
      <c r="F4176" t="s">
        <v>76</v>
      </c>
      <c r="G4176" t="s">
        <v>76</v>
      </c>
    </row>
    <row r="4177" spans="1:7" x14ac:dyDescent="0.35">
      <c r="A4177" t="s">
        <v>241</v>
      </c>
      <c r="B4177" t="s">
        <v>491</v>
      </c>
      <c r="C4177">
        <v>688</v>
      </c>
      <c r="D4177" t="s">
        <v>212</v>
      </c>
      <c r="E4177" t="s">
        <v>641</v>
      </c>
      <c r="F4177" t="s">
        <v>107</v>
      </c>
      <c r="G4177" t="s">
        <v>76</v>
      </c>
    </row>
    <row r="4179" spans="1:7" x14ac:dyDescent="0.35">
      <c r="A4179" t="s">
        <v>1437</v>
      </c>
    </row>
    <row r="4180" spans="1:7" x14ac:dyDescent="0.35">
      <c r="A4180" t="s">
        <v>14</v>
      </c>
      <c r="B4180" t="s">
        <v>593</v>
      </c>
      <c r="C4180" t="s">
        <v>2</v>
      </c>
      <c r="D4180" t="s">
        <v>853</v>
      </c>
      <c r="E4180" t="s">
        <v>854</v>
      </c>
      <c r="F4180" t="s">
        <v>1237</v>
      </c>
      <c r="G4180" t="s">
        <v>50</v>
      </c>
    </row>
    <row r="4181" spans="1:7" x14ac:dyDescent="0.35">
      <c r="A4181" t="s">
        <v>3</v>
      </c>
      <c r="B4181" t="s">
        <v>594</v>
      </c>
      <c r="C4181">
        <v>109</v>
      </c>
      <c r="D4181" t="s">
        <v>200</v>
      </c>
      <c r="E4181" t="s">
        <v>821</v>
      </c>
      <c r="F4181" t="s">
        <v>76</v>
      </c>
      <c r="G4181" t="s">
        <v>76</v>
      </c>
    </row>
    <row r="4182" spans="1:7" x14ac:dyDescent="0.35">
      <c r="A4182" t="s">
        <v>3</v>
      </c>
      <c r="B4182" t="s">
        <v>595</v>
      </c>
      <c r="C4182">
        <v>230</v>
      </c>
      <c r="D4182" t="s">
        <v>430</v>
      </c>
      <c r="E4182" t="s">
        <v>1144</v>
      </c>
      <c r="F4182" t="s">
        <v>76</v>
      </c>
      <c r="G4182" t="s">
        <v>76</v>
      </c>
    </row>
    <row r="4183" spans="1:7" x14ac:dyDescent="0.35">
      <c r="A4183" t="s">
        <v>4</v>
      </c>
      <c r="B4183" t="s">
        <v>594</v>
      </c>
      <c r="C4183">
        <v>208</v>
      </c>
      <c r="D4183" t="s">
        <v>237</v>
      </c>
      <c r="E4183" t="s">
        <v>1438</v>
      </c>
      <c r="F4183" t="s">
        <v>76</v>
      </c>
      <c r="G4183" t="s">
        <v>76</v>
      </c>
    </row>
    <row r="4184" spans="1:7" x14ac:dyDescent="0.35">
      <c r="A4184" t="s">
        <v>4</v>
      </c>
      <c r="B4184" t="s">
        <v>595</v>
      </c>
      <c r="C4184">
        <v>215</v>
      </c>
      <c r="D4184" t="s">
        <v>314</v>
      </c>
      <c r="E4184" t="s">
        <v>868</v>
      </c>
      <c r="F4184" t="s">
        <v>76</v>
      </c>
      <c r="G4184" t="s">
        <v>76</v>
      </c>
    </row>
    <row r="4185" spans="1:7" x14ac:dyDescent="0.35">
      <c r="A4185" t="s">
        <v>5</v>
      </c>
      <c r="B4185" t="s">
        <v>594</v>
      </c>
      <c r="C4185">
        <v>102</v>
      </c>
      <c r="D4185" t="s">
        <v>777</v>
      </c>
      <c r="E4185" t="s">
        <v>234</v>
      </c>
      <c r="F4185" t="s">
        <v>76</v>
      </c>
      <c r="G4185" t="s">
        <v>76</v>
      </c>
    </row>
    <row r="4186" spans="1:7" x14ac:dyDescent="0.35">
      <c r="A4186" t="s">
        <v>5</v>
      </c>
      <c r="B4186" t="s">
        <v>595</v>
      </c>
      <c r="C4186">
        <v>186</v>
      </c>
      <c r="D4186" t="s">
        <v>357</v>
      </c>
      <c r="E4186" t="s">
        <v>480</v>
      </c>
      <c r="F4186" t="s">
        <v>76</v>
      </c>
      <c r="G4186" t="s">
        <v>76</v>
      </c>
    </row>
    <row r="4187" spans="1:7" x14ac:dyDescent="0.35">
      <c r="A4187" t="s">
        <v>6</v>
      </c>
      <c r="B4187" t="s">
        <v>594</v>
      </c>
      <c r="C4187">
        <v>104</v>
      </c>
      <c r="D4187" t="s">
        <v>406</v>
      </c>
      <c r="E4187" t="s">
        <v>614</v>
      </c>
      <c r="F4187" t="s">
        <v>75</v>
      </c>
      <c r="G4187" t="s">
        <v>76</v>
      </c>
    </row>
    <row r="4188" spans="1:7" x14ac:dyDescent="0.35">
      <c r="A4188" t="s">
        <v>6</v>
      </c>
      <c r="B4188" t="s">
        <v>595</v>
      </c>
      <c r="C4188">
        <v>116</v>
      </c>
      <c r="D4188" t="s">
        <v>171</v>
      </c>
      <c r="E4188" t="s">
        <v>870</v>
      </c>
      <c r="F4188" t="s">
        <v>76</v>
      </c>
      <c r="G4188" t="s">
        <v>76</v>
      </c>
    </row>
    <row r="4189" spans="1:7" x14ac:dyDescent="0.35">
      <c r="A4189" t="s">
        <v>7</v>
      </c>
      <c r="B4189" t="s">
        <v>594</v>
      </c>
      <c r="C4189">
        <v>116</v>
      </c>
      <c r="D4189" t="s">
        <v>525</v>
      </c>
      <c r="E4189" t="s">
        <v>620</v>
      </c>
      <c r="F4189" t="s">
        <v>76</v>
      </c>
      <c r="G4189" t="s">
        <v>77</v>
      </c>
    </row>
    <row r="4190" spans="1:7" x14ac:dyDescent="0.35">
      <c r="A4190" t="s">
        <v>7</v>
      </c>
      <c r="B4190" t="s">
        <v>595</v>
      </c>
      <c r="C4190">
        <v>237</v>
      </c>
      <c r="D4190" t="s">
        <v>621</v>
      </c>
      <c r="E4190" t="s">
        <v>654</v>
      </c>
      <c r="F4190" t="s">
        <v>76</v>
      </c>
      <c r="G4190" t="s">
        <v>76</v>
      </c>
    </row>
    <row r="4191" spans="1:7" x14ac:dyDescent="0.35">
      <c r="A4191" t="s">
        <v>241</v>
      </c>
      <c r="B4191" t="s">
        <v>594</v>
      </c>
      <c r="C4191">
        <v>639</v>
      </c>
      <c r="D4191" t="s">
        <v>310</v>
      </c>
      <c r="E4191" t="s">
        <v>1091</v>
      </c>
      <c r="F4191" t="s">
        <v>107</v>
      </c>
      <c r="G4191" t="s">
        <v>107</v>
      </c>
    </row>
    <row r="4192" spans="1:7" x14ac:dyDescent="0.35">
      <c r="A4192" t="s">
        <v>241</v>
      </c>
      <c r="B4192" t="s">
        <v>595</v>
      </c>
      <c r="C4192">
        <v>984</v>
      </c>
      <c r="D4192" t="s">
        <v>323</v>
      </c>
      <c r="E4192" t="s">
        <v>1233</v>
      </c>
      <c r="F4192" t="s">
        <v>76</v>
      </c>
      <c r="G4192" t="s">
        <v>76</v>
      </c>
    </row>
    <row r="4194" spans="1:7" x14ac:dyDescent="0.35">
      <c r="A4194" t="s">
        <v>1439</v>
      </c>
    </row>
    <row r="4195" spans="1:7" x14ac:dyDescent="0.35">
      <c r="A4195" t="s">
        <v>14</v>
      </c>
      <c r="B4195" t="s">
        <v>2</v>
      </c>
      <c r="C4195" t="s">
        <v>853</v>
      </c>
      <c r="D4195" t="s">
        <v>854</v>
      </c>
      <c r="E4195" t="s">
        <v>1237</v>
      </c>
      <c r="F4195" t="s">
        <v>50</v>
      </c>
    </row>
    <row r="4196" spans="1:7" x14ac:dyDescent="0.35">
      <c r="A4196" t="s">
        <v>3</v>
      </c>
      <c r="B4196">
        <v>339</v>
      </c>
      <c r="C4196" t="s">
        <v>263</v>
      </c>
      <c r="D4196" t="s">
        <v>642</v>
      </c>
      <c r="E4196" t="s">
        <v>76</v>
      </c>
      <c r="F4196" t="s">
        <v>76</v>
      </c>
    </row>
    <row r="4197" spans="1:7" x14ac:dyDescent="0.35">
      <c r="A4197" t="s">
        <v>4</v>
      </c>
      <c r="B4197">
        <v>423</v>
      </c>
      <c r="C4197" t="s">
        <v>56</v>
      </c>
      <c r="D4197" t="s">
        <v>913</v>
      </c>
      <c r="E4197" t="s">
        <v>76</v>
      </c>
      <c r="F4197" t="s">
        <v>76</v>
      </c>
    </row>
    <row r="4198" spans="1:7" x14ac:dyDescent="0.35">
      <c r="A4198" t="s">
        <v>5</v>
      </c>
      <c r="B4198">
        <v>288</v>
      </c>
      <c r="C4198" t="s">
        <v>721</v>
      </c>
      <c r="D4198" t="s">
        <v>343</v>
      </c>
      <c r="E4198" t="s">
        <v>76</v>
      </c>
      <c r="F4198" t="s">
        <v>76</v>
      </c>
    </row>
    <row r="4199" spans="1:7" x14ac:dyDescent="0.35">
      <c r="A4199" t="s">
        <v>6</v>
      </c>
      <c r="B4199">
        <v>220</v>
      </c>
      <c r="C4199" t="s">
        <v>452</v>
      </c>
      <c r="D4199" t="s">
        <v>1161</v>
      </c>
      <c r="E4199" t="s">
        <v>106</v>
      </c>
      <c r="F4199" t="s">
        <v>76</v>
      </c>
    </row>
    <row r="4200" spans="1:7" x14ac:dyDescent="0.35">
      <c r="A4200" t="s">
        <v>7</v>
      </c>
      <c r="B4200">
        <v>353</v>
      </c>
      <c r="C4200" t="s">
        <v>243</v>
      </c>
      <c r="D4200" t="s">
        <v>742</v>
      </c>
      <c r="E4200" t="s">
        <v>76</v>
      </c>
      <c r="F4200" t="s">
        <v>107</v>
      </c>
    </row>
    <row r="4201" spans="1:7" x14ac:dyDescent="0.35">
      <c r="A4201" t="s">
        <v>241</v>
      </c>
      <c r="B4201">
        <v>1623</v>
      </c>
      <c r="C4201" t="s">
        <v>574</v>
      </c>
      <c r="D4201" t="s">
        <v>773</v>
      </c>
      <c r="E4201" t="s">
        <v>76</v>
      </c>
      <c r="F4201" t="s">
        <v>76</v>
      </c>
    </row>
    <row r="4203" spans="1:7" x14ac:dyDescent="0.35">
      <c r="A4203" t="s">
        <v>1440</v>
      </c>
    </row>
    <row r="4204" spans="1:7" x14ac:dyDescent="0.35">
      <c r="A4204" t="s">
        <v>14</v>
      </c>
      <c r="B4204" t="s">
        <v>487</v>
      </c>
      <c r="C4204" t="s">
        <v>2</v>
      </c>
      <c r="D4204" t="s">
        <v>1237</v>
      </c>
      <c r="E4204" t="s">
        <v>853</v>
      </c>
      <c r="F4204" t="s">
        <v>50</v>
      </c>
      <c r="G4204" t="s">
        <v>854</v>
      </c>
    </row>
    <row r="4205" spans="1:7" x14ac:dyDescent="0.35">
      <c r="A4205" t="s">
        <v>3</v>
      </c>
      <c r="B4205" t="s">
        <v>488</v>
      </c>
      <c r="C4205">
        <v>186</v>
      </c>
      <c r="D4205" t="s">
        <v>79</v>
      </c>
      <c r="E4205" t="s">
        <v>209</v>
      </c>
      <c r="F4205" t="s">
        <v>77</v>
      </c>
      <c r="G4205" t="s">
        <v>1140</v>
      </c>
    </row>
    <row r="4206" spans="1:7" x14ac:dyDescent="0.35">
      <c r="A4206" t="s">
        <v>3</v>
      </c>
      <c r="B4206" t="s">
        <v>491</v>
      </c>
      <c r="C4206">
        <v>130</v>
      </c>
      <c r="D4206" t="s">
        <v>63</v>
      </c>
      <c r="E4206" t="s">
        <v>399</v>
      </c>
      <c r="F4206" t="s">
        <v>68</v>
      </c>
      <c r="G4206" t="s">
        <v>716</v>
      </c>
    </row>
    <row r="4207" spans="1:7" x14ac:dyDescent="0.35">
      <c r="A4207" t="s">
        <v>4</v>
      </c>
      <c r="B4207" t="s">
        <v>488</v>
      </c>
      <c r="C4207">
        <v>307</v>
      </c>
      <c r="D4207" t="s">
        <v>100</v>
      </c>
      <c r="E4207" t="s">
        <v>10</v>
      </c>
      <c r="F4207" t="s">
        <v>76</v>
      </c>
      <c r="G4207" t="s">
        <v>985</v>
      </c>
    </row>
    <row r="4208" spans="1:7" x14ac:dyDescent="0.35">
      <c r="A4208" t="s">
        <v>4</v>
      </c>
      <c r="B4208" t="s">
        <v>491</v>
      </c>
      <c r="C4208">
        <v>194</v>
      </c>
      <c r="D4208" t="s">
        <v>93</v>
      </c>
      <c r="E4208" t="s">
        <v>325</v>
      </c>
      <c r="F4208" t="s">
        <v>76</v>
      </c>
      <c r="G4208" t="s">
        <v>617</v>
      </c>
    </row>
    <row r="4209" spans="1:7" x14ac:dyDescent="0.35">
      <c r="A4209" t="s">
        <v>5</v>
      </c>
      <c r="B4209" t="s">
        <v>488</v>
      </c>
      <c r="C4209">
        <v>145</v>
      </c>
      <c r="D4209" t="s">
        <v>106</v>
      </c>
      <c r="E4209" t="s">
        <v>319</v>
      </c>
      <c r="F4209" t="s">
        <v>76</v>
      </c>
      <c r="G4209" t="s">
        <v>774</v>
      </c>
    </row>
    <row r="4210" spans="1:7" x14ac:dyDescent="0.35">
      <c r="A4210" t="s">
        <v>5</v>
      </c>
      <c r="B4210" t="s">
        <v>491</v>
      </c>
      <c r="C4210">
        <v>77</v>
      </c>
      <c r="D4210" t="s">
        <v>76</v>
      </c>
      <c r="E4210" t="s">
        <v>559</v>
      </c>
      <c r="F4210" t="s">
        <v>76</v>
      </c>
      <c r="G4210" t="s">
        <v>362</v>
      </c>
    </row>
    <row r="4211" spans="1:7" x14ac:dyDescent="0.35">
      <c r="A4211" t="s">
        <v>6</v>
      </c>
      <c r="B4211" t="s">
        <v>488</v>
      </c>
      <c r="C4211">
        <v>121</v>
      </c>
      <c r="D4211" t="s">
        <v>78</v>
      </c>
      <c r="E4211" t="s">
        <v>434</v>
      </c>
      <c r="F4211" t="s">
        <v>108</v>
      </c>
      <c r="G4211" t="s">
        <v>653</v>
      </c>
    </row>
    <row r="4212" spans="1:7" x14ac:dyDescent="0.35">
      <c r="A4212" t="s">
        <v>6</v>
      </c>
      <c r="B4212" t="s">
        <v>491</v>
      </c>
      <c r="C4212">
        <v>99</v>
      </c>
      <c r="D4212" t="s">
        <v>72</v>
      </c>
      <c r="E4212" t="s">
        <v>548</v>
      </c>
      <c r="F4212" t="s">
        <v>442</v>
      </c>
      <c r="G4212" t="s">
        <v>702</v>
      </c>
    </row>
    <row r="4213" spans="1:7" x14ac:dyDescent="0.35">
      <c r="A4213" t="s">
        <v>7</v>
      </c>
      <c r="B4213" t="s">
        <v>488</v>
      </c>
      <c r="C4213">
        <v>170</v>
      </c>
      <c r="D4213" t="s">
        <v>72</v>
      </c>
      <c r="E4213" t="s">
        <v>114</v>
      </c>
      <c r="F4213" t="s">
        <v>107</v>
      </c>
      <c r="G4213" t="s">
        <v>882</v>
      </c>
    </row>
    <row r="4214" spans="1:7" x14ac:dyDescent="0.35">
      <c r="A4214" t="s">
        <v>7</v>
      </c>
      <c r="B4214" t="s">
        <v>491</v>
      </c>
      <c r="C4214">
        <v>110</v>
      </c>
      <c r="D4214" t="s">
        <v>99</v>
      </c>
      <c r="E4214" t="s">
        <v>12</v>
      </c>
      <c r="F4214" t="s">
        <v>76</v>
      </c>
      <c r="G4214" t="s">
        <v>666</v>
      </c>
    </row>
    <row r="4215" spans="1:7" x14ac:dyDescent="0.35">
      <c r="A4215" t="s">
        <v>241</v>
      </c>
      <c r="B4215" t="s">
        <v>488</v>
      </c>
      <c r="C4215">
        <v>929</v>
      </c>
      <c r="D4215" t="s">
        <v>105</v>
      </c>
      <c r="E4215" t="s">
        <v>230</v>
      </c>
      <c r="F4215" t="s">
        <v>79</v>
      </c>
      <c r="G4215" t="s">
        <v>842</v>
      </c>
    </row>
    <row r="4216" spans="1:7" x14ac:dyDescent="0.35">
      <c r="A4216" t="s">
        <v>241</v>
      </c>
      <c r="B4216" t="s">
        <v>491</v>
      </c>
      <c r="C4216">
        <v>610</v>
      </c>
      <c r="D4216" t="s">
        <v>104</v>
      </c>
      <c r="E4216" t="s">
        <v>497</v>
      </c>
      <c r="F4216" t="s">
        <v>105</v>
      </c>
      <c r="G4216" t="s">
        <v>622</v>
      </c>
    </row>
    <row r="4218" spans="1:7" x14ac:dyDescent="0.35">
      <c r="A4218" t="s">
        <v>1441</v>
      </c>
    </row>
    <row r="4219" spans="1:7" x14ac:dyDescent="0.35">
      <c r="A4219" t="s">
        <v>14</v>
      </c>
      <c r="B4219" t="s">
        <v>593</v>
      </c>
      <c r="C4219" t="s">
        <v>2</v>
      </c>
      <c r="D4219" t="s">
        <v>1237</v>
      </c>
      <c r="E4219" t="s">
        <v>853</v>
      </c>
      <c r="F4219" t="s">
        <v>854</v>
      </c>
      <c r="G4219" t="s">
        <v>50</v>
      </c>
    </row>
    <row r="4220" spans="1:7" x14ac:dyDescent="0.35">
      <c r="A4220" t="s">
        <v>3</v>
      </c>
      <c r="B4220" t="s">
        <v>594</v>
      </c>
      <c r="C4220">
        <v>115</v>
      </c>
      <c r="D4220" t="s">
        <v>73</v>
      </c>
      <c r="E4220" t="s">
        <v>270</v>
      </c>
      <c r="F4220" t="s">
        <v>707</v>
      </c>
      <c r="G4220" t="s">
        <v>76</v>
      </c>
    </row>
    <row r="4221" spans="1:7" x14ac:dyDescent="0.35">
      <c r="A4221" t="s">
        <v>3</v>
      </c>
      <c r="B4221" t="s">
        <v>595</v>
      </c>
      <c r="C4221">
        <v>201</v>
      </c>
      <c r="D4221" t="s">
        <v>81</v>
      </c>
      <c r="E4221" t="s">
        <v>207</v>
      </c>
      <c r="F4221" t="s">
        <v>1186</v>
      </c>
      <c r="G4221" t="s">
        <v>71</v>
      </c>
    </row>
    <row r="4222" spans="1:7" x14ac:dyDescent="0.35">
      <c r="A4222" t="s">
        <v>4</v>
      </c>
      <c r="B4222" t="s">
        <v>594</v>
      </c>
      <c r="C4222">
        <v>259</v>
      </c>
      <c r="D4222" t="s">
        <v>78</v>
      </c>
      <c r="E4222" t="s">
        <v>319</v>
      </c>
      <c r="F4222" t="s">
        <v>818</v>
      </c>
      <c r="G4222" t="s">
        <v>76</v>
      </c>
    </row>
    <row r="4223" spans="1:7" x14ac:dyDescent="0.35">
      <c r="A4223" t="s">
        <v>4</v>
      </c>
      <c r="B4223" t="s">
        <v>595</v>
      </c>
      <c r="C4223">
        <v>242</v>
      </c>
      <c r="D4223" t="s">
        <v>142</v>
      </c>
      <c r="E4223" t="s">
        <v>381</v>
      </c>
      <c r="F4223" t="s">
        <v>874</v>
      </c>
      <c r="G4223" t="s">
        <v>76</v>
      </c>
    </row>
    <row r="4224" spans="1:7" x14ac:dyDescent="0.35">
      <c r="A4224" t="s">
        <v>5</v>
      </c>
      <c r="B4224" t="s">
        <v>594</v>
      </c>
      <c r="C4224">
        <v>77</v>
      </c>
      <c r="D4224" t="s">
        <v>106</v>
      </c>
      <c r="E4224" t="s">
        <v>501</v>
      </c>
      <c r="F4224" t="s">
        <v>547</v>
      </c>
      <c r="G4224" t="s">
        <v>76</v>
      </c>
    </row>
    <row r="4225" spans="1:7" x14ac:dyDescent="0.35">
      <c r="A4225" t="s">
        <v>5</v>
      </c>
      <c r="B4225" t="s">
        <v>595</v>
      </c>
      <c r="C4225">
        <v>145</v>
      </c>
      <c r="D4225" t="s">
        <v>73</v>
      </c>
      <c r="E4225" t="s">
        <v>451</v>
      </c>
      <c r="F4225" t="s">
        <v>974</v>
      </c>
      <c r="G4225" t="s">
        <v>76</v>
      </c>
    </row>
    <row r="4226" spans="1:7" x14ac:dyDescent="0.35">
      <c r="A4226" t="s">
        <v>6</v>
      </c>
      <c r="B4226" t="s">
        <v>594</v>
      </c>
      <c r="C4226">
        <v>86</v>
      </c>
      <c r="D4226" t="s">
        <v>55</v>
      </c>
      <c r="E4226" t="s">
        <v>489</v>
      </c>
      <c r="F4226" t="s">
        <v>729</v>
      </c>
      <c r="G4226" t="s">
        <v>86</v>
      </c>
    </row>
    <row r="4227" spans="1:7" x14ac:dyDescent="0.35">
      <c r="A4227" t="s">
        <v>6</v>
      </c>
      <c r="B4227" t="s">
        <v>595</v>
      </c>
      <c r="C4227">
        <v>134</v>
      </c>
      <c r="D4227" t="s">
        <v>94</v>
      </c>
      <c r="E4227" t="s">
        <v>383</v>
      </c>
      <c r="F4227" t="s">
        <v>695</v>
      </c>
      <c r="G4227" t="s">
        <v>181</v>
      </c>
    </row>
    <row r="4228" spans="1:7" x14ac:dyDescent="0.35">
      <c r="A4228" t="s">
        <v>7</v>
      </c>
      <c r="B4228" t="s">
        <v>594</v>
      </c>
      <c r="C4228">
        <v>100</v>
      </c>
      <c r="D4228" t="s">
        <v>314</v>
      </c>
      <c r="E4228" t="s">
        <v>426</v>
      </c>
      <c r="F4228" t="s">
        <v>801</v>
      </c>
      <c r="G4228" t="s">
        <v>76</v>
      </c>
    </row>
    <row r="4229" spans="1:7" x14ac:dyDescent="0.35">
      <c r="A4229" t="s">
        <v>7</v>
      </c>
      <c r="B4229" t="s">
        <v>595</v>
      </c>
      <c r="C4229">
        <v>180</v>
      </c>
      <c r="D4229" t="s">
        <v>104</v>
      </c>
      <c r="E4229" t="s">
        <v>347</v>
      </c>
      <c r="F4229" t="s">
        <v>1183</v>
      </c>
      <c r="G4229" t="s">
        <v>107</v>
      </c>
    </row>
    <row r="4230" spans="1:7" x14ac:dyDescent="0.35">
      <c r="A4230" t="s">
        <v>241</v>
      </c>
      <c r="B4230" t="s">
        <v>594</v>
      </c>
      <c r="C4230">
        <v>637</v>
      </c>
      <c r="D4230" t="s">
        <v>122</v>
      </c>
      <c r="E4230" t="s">
        <v>256</v>
      </c>
      <c r="F4230" t="s">
        <v>1363</v>
      </c>
      <c r="G4230" t="s">
        <v>79</v>
      </c>
    </row>
    <row r="4231" spans="1:7" x14ac:dyDescent="0.35">
      <c r="A4231" t="s">
        <v>241</v>
      </c>
      <c r="B4231" t="s">
        <v>595</v>
      </c>
      <c r="C4231">
        <v>902</v>
      </c>
      <c r="D4231" t="s">
        <v>100</v>
      </c>
      <c r="E4231" t="s">
        <v>144</v>
      </c>
      <c r="F4231" t="s">
        <v>1382</v>
      </c>
      <c r="G4231" t="s">
        <v>75</v>
      </c>
    </row>
    <row r="4233" spans="1:7" x14ac:dyDescent="0.35">
      <c r="A4233" t="s">
        <v>1442</v>
      </c>
    </row>
    <row r="4234" spans="1:7" x14ac:dyDescent="0.35">
      <c r="A4234" t="s">
        <v>14</v>
      </c>
      <c r="B4234" t="s">
        <v>2</v>
      </c>
      <c r="C4234" t="s">
        <v>1237</v>
      </c>
      <c r="D4234" t="s">
        <v>853</v>
      </c>
      <c r="E4234" t="s">
        <v>50</v>
      </c>
      <c r="F4234" t="s">
        <v>854</v>
      </c>
    </row>
    <row r="4235" spans="1:7" x14ac:dyDescent="0.35">
      <c r="A4235" t="s">
        <v>3</v>
      </c>
      <c r="B4235">
        <v>316</v>
      </c>
      <c r="C4235" t="s">
        <v>94</v>
      </c>
      <c r="D4235" t="s">
        <v>455</v>
      </c>
      <c r="E4235" t="s">
        <v>79</v>
      </c>
      <c r="F4235" t="s">
        <v>877</v>
      </c>
    </row>
    <row r="4236" spans="1:7" x14ac:dyDescent="0.35">
      <c r="A4236" t="s">
        <v>4</v>
      </c>
      <c r="B4236">
        <v>501</v>
      </c>
      <c r="C4236" t="s">
        <v>186</v>
      </c>
      <c r="D4236" t="s">
        <v>503</v>
      </c>
      <c r="E4236" t="s">
        <v>76</v>
      </c>
      <c r="F4236" t="s">
        <v>1443</v>
      </c>
    </row>
    <row r="4237" spans="1:7" x14ac:dyDescent="0.35">
      <c r="A4237" t="s">
        <v>5</v>
      </c>
      <c r="B4237">
        <v>222</v>
      </c>
      <c r="C4237" t="s">
        <v>73</v>
      </c>
      <c r="D4237" t="s">
        <v>298</v>
      </c>
      <c r="E4237" t="s">
        <v>76</v>
      </c>
      <c r="F4237" t="s">
        <v>776</v>
      </c>
    </row>
    <row r="4238" spans="1:7" x14ac:dyDescent="0.35">
      <c r="A4238" t="s">
        <v>6</v>
      </c>
      <c r="B4238">
        <v>220</v>
      </c>
      <c r="C4238" t="s">
        <v>138</v>
      </c>
      <c r="D4238" t="s">
        <v>940</v>
      </c>
      <c r="E4238" t="s">
        <v>216</v>
      </c>
      <c r="F4238" t="s">
        <v>927</v>
      </c>
    </row>
    <row r="4239" spans="1:7" x14ac:dyDescent="0.35">
      <c r="A4239" t="s">
        <v>7</v>
      </c>
      <c r="B4239">
        <v>280</v>
      </c>
      <c r="C4239" t="s">
        <v>194</v>
      </c>
      <c r="D4239" t="s">
        <v>330</v>
      </c>
      <c r="E4239" t="s">
        <v>107</v>
      </c>
      <c r="F4239" t="s">
        <v>841</v>
      </c>
    </row>
    <row r="4240" spans="1:7" x14ac:dyDescent="0.35">
      <c r="A4240" t="s">
        <v>241</v>
      </c>
      <c r="B4240">
        <v>1539</v>
      </c>
      <c r="C4240" t="s">
        <v>55</v>
      </c>
      <c r="D4240" t="s">
        <v>381</v>
      </c>
      <c r="E4240" t="s">
        <v>150</v>
      </c>
      <c r="F4240" t="s">
        <v>962</v>
      </c>
    </row>
    <row r="4242" spans="1:6" x14ac:dyDescent="0.35">
      <c r="A4242" t="s">
        <v>1444</v>
      </c>
    </row>
    <row r="4243" spans="1:6" x14ac:dyDescent="0.35">
      <c r="A4243" t="s">
        <v>14</v>
      </c>
      <c r="B4243" t="s">
        <v>487</v>
      </c>
      <c r="C4243" t="s">
        <v>2</v>
      </c>
      <c r="D4243" t="s">
        <v>1445</v>
      </c>
      <c r="E4243" t="s">
        <v>1446</v>
      </c>
      <c r="F4243" t="s">
        <v>1447</v>
      </c>
    </row>
    <row r="4244" spans="1:6" x14ac:dyDescent="0.35">
      <c r="A4244" t="s">
        <v>3</v>
      </c>
      <c r="B4244" t="s">
        <v>488</v>
      </c>
      <c r="C4244">
        <v>186</v>
      </c>
      <c r="D4244" t="s">
        <v>1133</v>
      </c>
      <c r="E4244" t="s">
        <v>87</v>
      </c>
      <c r="F4244" t="s">
        <v>63</v>
      </c>
    </row>
    <row r="4245" spans="1:6" x14ac:dyDescent="0.35">
      <c r="A4245" t="s">
        <v>3</v>
      </c>
      <c r="B4245" t="s">
        <v>491</v>
      </c>
      <c r="C4245">
        <v>130</v>
      </c>
      <c r="D4245" t="s">
        <v>1143</v>
      </c>
      <c r="E4245" t="s">
        <v>161</v>
      </c>
      <c r="F4245" t="s">
        <v>142</v>
      </c>
    </row>
    <row r="4246" spans="1:6" x14ac:dyDescent="0.35">
      <c r="A4246" t="s">
        <v>4</v>
      </c>
      <c r="B4246" t="s">
        <v>488</v>
      </c>
      <c r="C4246">
        <v>307</v>
      </c>
      <c r="D4246" t="s">
        <v>1422</v>
      </c>
      <c r="E4246" t="s">
        <v>221</v>
      </c>
      <c r="F4246" t="s">
        <v>151</v>
      </c>
    </row>
    <row r="4247" spans="1:6" x14ac:dyDescent="0.35">
      <c r="A4247" t="s">
        <v>4</v>
      </c>
      <c r="B4247" t="s">
        <v>491</v>
      </c>
      <c r="C4247">
        <v>194</v>
      </c>
      <c r="D4247" t="s">
        <v>869</v>
      </c>
      <c r="E4247" t="s">
        <v>177</v>
      </c>
      <c r="F4247" t="s">
        <v>75</v>
      </c>
    </row>
    <row r="4248" spans="1:6" x14ac:dyDescent="0.35">
      <c r="A4248" t="s">
        <v>5</v>
      </c>
      <c r="B4248" t="s">
        <v>488</v>
      </c>
      <c r="C4248">
        <v>145</v>
      </c>
      <c r="D4248" t="s">
        <v>1448</v>
      </c>
      <c r="E4248" t="s">
        <v>386</v>
      </c>
      <c r="F4248" t="s">
        <v>77</v>
      </c>
    </row>
    <row r="4249" spans="1:6" x14ac:dyDescent="0.35">
      <c r="A4249" t="s">
        <v>5</v>
      </c>
      <c r="B4249" t="s">
        <v>491</v>
      </c>
      <c r="C4249">
        <v>77</v>
      </c>
      <c r="D4249" t="s">
        <v>1126</v>
      </c>
      <c r="E4249" t="s">
        <v>186</v>
      </c>
      <c r="F4249" t="s">
        <v>134</v>
      </c>
    </row>
    <row r="4250" spans="1:6" x14ac:dyDescent="0.35">
      <c r="A4250" t="s">
        <v>6</v>
      </c>
      <c r="B4250" t="s">
        <v>488</v>
      </c>
      <c r="C4250">
        <v>121</v>
      </c>
      <c r="D4250" t="s">
        <v>1449</v>
      </c>
      <c r="E4250" t="s">
        <v>103</v>
      </c>
      <c r="F4250" t="s">
        <v>105</v>
      </c>
    </row>
    <row r="4251" spans="1:6" x14ac:dyDescent="0.35">
      <c r="A4251" t="s">
        <v>6</v>
      </c>
      <c r="B4251" t="s">
        <v>491</v>
      </c>
      <c r="C4251">
        <v>99</v>
      </c>
      <c r="D4251" t="s">
        <v>963</v>
      </c>
      <c r="E4251" t="s">
        <v>366</v>
      </c>
      <c r="F4251" t="s">
        <v>62</v>
      </c>
    </row>
    <row r="4252" spans="1:6" x14ac:dyDescent="0.35">
      <c r="A4252" t="s">
        <v>7</v>
      </c>
      <c r="B4252" t="s">
        <v>488</v>
      </c>
      <c r="C4252">
        <v>170</v>
      </c>
      <c r="D4252" t="s">
        <v>1004</v>
      </c>
      <c r="E4252" t="s">
        <v>179</v>
      </c>
      <c r="F4252" t="s">
        <v>68</v>
      </c>
    </row>
    <row r="4253" spans="1:6" x14ac:dyDescent="0.35">
      <c r="A4253" t="s">
        <v>7</v>
      </c>
      <c r="B4253" t="s">
        <v>491</v>
      </c>
      <c r="C4253">
        <v>110</v>
      </c>
      <c r="D4253" t="s">
        <v>1420</v>
      </c>
      <c r="E4253" t="s">
        <v>97</v>
      </c>
      <c r="F4253" t="s">
        <v>94</v>
      </c>
    </row>
    <row r="4254" spans="1:6" x14ac:dyDescent="0.35">
      <c r="A4254" t="s">
        <v>241</v>
      </c>
      <c r="B4254" t="s">
        <v>488</v>
      </c>
      <c r="C4254">
        <v>929</v>
      </c>
      <c r="D4254" t="s">
        <v>914</v>
      </c>
      <c r="E4254" t="s">
        <v>121</v>
      </c>
      <c r="F4254" t="s">
        <v>81</v>
      </c>
    </row>
    <row r="4255" spans="1:6" x14ac:dyDescent="0.35">
      <c r="A4255" t="s">
        <v>241</v>
      </c>
      <c r="B4255" t="s">
        <v>491</v>
      </c>
      <c r="C4255">
        <v>610</v>
      </c>
      <c r="D4255" t="s">
        <v>887</v>
      </c>
      <c r="E4255" t="s">
        <v>67</v>
      </c>
      <c r="F4255" t="s">
        <v>122</v>
      </c>
    </row>
    <row r="4257" spans="1:6" x14ac:dyDescent="0.35">
      <c r="A4257" t="s">
        <v>1450</v>
      </c>
    </row>
    <row r="4258" spans="1:6" x14ac:dyDescent="0.35">
      <c r="A4258" t="s">
        <v>14</v>
      </c>
      <c r="B4258" t="s">
        <v>2</v>
      </c>
      <c r="C4258" t="s">
        <v>1445</v>
      </c>
      <c r="D4258" t="s">
        <v>1446</v>
      </c>
      <c r="E4258" t="s">
        <v>1447</v>
      </c>
    </row>
    <row r="4259" spans="1:6" x14ac:dyDescent="0.35">
      <c r="A4259" t="s">
        <v>3</v>
      </c>
      <c r="B4259">
        <v>316</v>
      </c>
      <c r="C4259" t="s">
        <v>917</v>
      </c>
      <c r="D4259" t="s">
        <v>161</v>
      </c>
      <c r="E4259" t="s">
        <v>186</v>
      </c>
    </row>
    <row r="4260" spans="1:6" x14ac:dyDescent="0.35">
      <c r="A4260" t="s">
        <v>4</v>
      </c>
      <c r="B4260">
        <v>501</v>
      </c>
      <c r="C4260" t="s">
        <v>902</v>
      </c>
      <c r="D4260" t="s">
        <v>314</v>
      </c>
      <c r="E4260" t="s">
        <v>80</v>
      </c>
    </row>
    <row r="4261" spans="1:6" x14ac:dyDescent="0.35">
      <c r="A4261" t="s">
        <v>5</v>
      </c>
      <c r="B4261">
        <v>222</v>
      </c>
      <c r="C4261" t="s">
        <v>1003</v>
      </c>
      <c r="D4261" t="s">
        <v>157</v>
      </c>
      <c r="E4261" t="s">
        <v>103</v>
      </c>
    </row>
    <row r="4262" spans="1:6" x14ac:dyDescent="0.35">
      <c r="A4262" t="s">
        <v>6</v>
      </c>
      <c r="B4262">
        <v>220</v>
      </c>
      <c r="C4262" t="s">
        <v>893</v>
      </c>
      <c r="D4262" t="s">
        <v>181</v>
      </c>
      <c r="E4262" t="s">
        <v>142</v>
      </c>
    </row>
    <row r="4263" spans="1:6" x14ac:dyDescent="0.35">
      <c r="A4263" t="s">
        <v>7</v>
      </c>
      <c r="B4263">
        <v>280</v>
      </c>
      <c r="C4263" t="s">
        <v>991</v>
      </c>
      <c r="D4263" t="s">
        <v>175</v>
      </c>
      <c r="E4263" t="s">
        <v>150</v>
      </c>
    </row>
    <row r="4264" spans="1:6" x14ac:dyDescent="0.35">
      <c r="A4264" t="s">
        <v>241</v>
      </c>
      <c r="B4264">
        <v>1539</v>
      </c>
      <c r="C4264" t="s">
        <v>1388</v>
      </c>
      <c r="D4264" t="s">
        <v>211</v>
      </c>
      <c r="E4264" t="s">
        <v>100</v>
      </c>
    </row>
    <row r="4266" spans="1:6" x14ac:dyDescent="0.35">
      <c r="A4266" t="s">
        <v>1451</v>
      </c>
    </row>
    <row r="4267" spans="1:6" x14ac:dyDescent="0.35">
      <c r="A4267" t="s">
        <v>14</v>
      </c>
      <c r="B4267" t="s">
        <v>487</v>
      </c>
      <c r="C4267" t="s">
        <v>2</v>
      </c>
      <c r="D4267" t="s">
        <v>853</v>
      </c>
      <c r="E4267" t="s">
        <v>50</v>
      </c>
      <c r="F4267" t="s">
        <v>854</v>
      </c>
    </row>
    <row r="4268" spans="1:6" x14ac:dyDescent="0.35">
      <c r="A4268" t="s">
        <v>3</v>
      </c>
      <c r="B4268" t="s">
        <v>488</v>
      </c>
      <c r="C4268">
        <v>171</v>
      </c>
      <c r="D4268" t="s">
        <v>1241</v>
      </c>
      <c r="E4268" t="s">
        <v>65</v>
      </c>
      <c r="F4268" t="s">
        <v>104</v>
      </c>
    </row>
    <row r="4269" spans="1:6" x14ac:dyDescent="0.35">
      <c r="A4269" t="s">
        <v>3</v>
      </c>
      <c r="B4269" t="s">
        <v>491</v>
      </c>
      <c r="C4269">
        <v>121</v>
      </c>
      <c r="D4269" t="s">
        <v>1271</v>
      </c>
      <c r="E4269" t="s">
        <v>122</v>
      </c>
      <c r="F4269" t="s">
        <v>142</v>
      </c>
    </row>
    <row r="4270" spans="1:6" x14ac:dyDescent="0.35">
      <c r="A4270" t="s">
        <v>4</v>
      </c>
      <c r="B4270" t="s">
        <v>488</v>
      </c>
      <c r="C4270">
        <v>296</v>
      </c>
      <c r="D4270" t="s">
        <v>1104</v>
      </c>
      <c r="E4270" t="s">
        <v>68</v>
      </c>
      <c r="F4270" t="s">
        <v>168</v>
      </c>
    </row>
    <row r="4271" spans="1:6" x14ac:dyDescent="0.35">
      <c r="A4271" t="s">
        <v>4</v>
      </c>
      <c r="B4271" t="s">
        <v>491</v>
      </c>
      <c r="C4271">
        <v>183</v>
      </c>
      <c r="D4271" t="s">
        <v>1448</v>
      </c>
      <c r="E4271" t="s">
        <v>76</v>
      </c>
      <c r="F4271" t="s">
        <v>367</v>
      </c>
    </row>
    <row r="4272" spans="1:6" x14ac:dyDescent="0.35">
      <c r="A4272" t="s">
        <v>5</v>
      </c>
      <c r="B4272" t="s">
        <v>488</v>
      </c>
      <c r="C4272">
        <v>122</v>
      </c>
      <c r="D4272" t="s">
        <v>865</v>
      </c>
      <c r="E4272" t="s">
        <v>76</v>
      </c>
      <c r="F4272" t="s">
        <v>199</v>
      </c>
    </row>
    <row r="4273" spans="1:6" x14ac:dyDescent="0.35">
      <c r="A4273" t="s">
        <v>5</v>
      </c>
      <c r="B4273" t="s">
        <v>491</v>
      </c>
      <c r="C4273">
        <v>65</v>
      </c>
      <c r="D4273" t="s">
        <v>1247</v>
      </c>
      <c r="E4273" t="s">
        <v>76</v>
      </c>
      <c r="F4273" t="s">
        <v>86</v>
      </c>
    </row>
    <row r="4274" spans="1:6" x14ac:dyDescent="0.35">
      <c r="A4274" t="s">
        <v>6</v>
      </c>
      <c r="B4274" t="s">
        <v>488</v>
      </c>
      <c r="C4274">
        <v>114</v>
      </c>
      <c r="D4274" t="s">
        <v>1184</v>
      </c>
      <c r="E4274" t="s">
        <v>138</v>
      </c>
      <c r="F4274" t="s">
        <v>204</v>
      </c>
    </row>
    <row r="4275" spans="1:6" x14ac:dyDescent="0.35">
      <c r="A4275" t="s">
        <v>6</v>
      </c>
      <c r="B4275" t="s">
        <v>491</v>
      </c>
      <c r="C4275">
        <v>88</v>
      </c>
      <c r="D4275" t="s">
        <v>1244</v>
      </c>
      <c r="E4275" t="s">
        <v>67</v>
      </c>
      <c r="F4275" t="s">
        <v>93</v>
      </c>
    </row>
    <row r="4276" spans="1:6" x14ac:dyDescent="0.35">
      <c r="A4276" t="s">
        <v>7</v>
      </c>
      <c r="B4276" t="s">
        <v>488</v>
      </c>
      <c r="C4276">
        <v>161</v>
      </c>
      <c r="D4276" t="s">
        <v>913</v>
      </c>
      <c r="E4276" t="s">
        <v>106</v>
      </c>
      <c r="F4276" t="s">
        <v>67</v>
      </c>
    </row>
    <row r="4277" spans="1:6" x14ac:dyDescent="0.35">
      <c r="A4277" t="s">
        <v>7</v>
      </c>
      <c r="B4277" t="s">
        <v>491</v>
      </c>
      <c r="C4277">
        <v>102</v>
      </c>
      <c r="D4277" t="s">
        <v>821</v>
      </c>
      <c r="E4277" t="s">
        <v>77</v>
      </c>
      <c r="F4277" t="s">
        <v>10</v>
      </c>
    </row>
    <row r="4278" spans="1:6" x14ac:dyDescent="0.35">
      <c r="A4278" t="s">
        <v>241</v>
      </c>
      <c r="B4278" t="s">
        <v>488</v>
      </c>
      <c r="C4278">
        <v>864</v>
      </c>
      <c r="D4278" t="s">
        <v>1112</v>
      </c>
      <c r="E4278" t="s">
        <v>78</v>
      </c>
      <c r="F4278" t="s">
        <v>177</v>
      </c>
    </row>
    <row r="4279" spans="1:6" x14ac:dyDescent="0.35">
      <c r="A4279" t="s">
        <v>241</v>
      </c>
      <c r="B4279" t="s">
        <v>491</v>
      </c>
      <c r="C4279">
        <v>559</v>
      </c>
      <c r="D4279" t="s">
        <v>1003</v>
      </c>
      <c r="E4279" t="s">
        <v>81</v>
      </c>
      <c r="F4279" t="s">
        <v>231</v>
      </c>
    </row>
    <row r="4281" spans="1:6" x14ac:dyDescent="0.35">
      <c r="A4281" t="s">
        <v>1452</v>
      </c>
    </row>
    <row r="4282" spans="1:6" x14ac:dyDescent="0.35">
      <c r="A4282" t="s">
        <v>14</v>
      </c>
      <c r="B4282" t="s">
        <v>2</v>
      </c>
      <c r="C4282" t="s">
        <v>853</v>
      </c>
      <c r="D4282" t="s">
        <v>50</v>
      </c>
      <c r="E4282" t="s">
        <v>854</v>
      </c>
    </row>
    <row r="4283" spans="1:6" x14ac:dyDescent="0.35">
      <c r="A4283" t="s">
        <v>3</v>
      </c>
      <c r="B4283">
        <v>292</v>
      </c>
      <c r="C4283" t="s">
        <v>1110</v>
      </c>
      <c r="D4283" t="s">
        <v>86</v>
      </c>
      <c r="E4283" t="s">
        <v>198</v>
      </c>
    </row>
    <row r="4284" spans="1:6" x14ac:dyDescent="0.35">
      <c r="A4284" t="s">
        <v>4</v>
      </c>
      <c r="B4284">
        <v>479</v>
      </c>
      <c r="C4284" t="s">
        <v>970</v>
      </c>
      <c r="D4284" t="s">
        <v>77</v>
      </c>
      <c r="E4284" t="s">
        <v>135</v>
      </c>
    </row>
    <row r="4285" spans="1:6" x14ac:dyDescent="0.35">
      <c r="A4285" t="s">
        <v>5</v>
      </c>
      <c r="B4285">
        <v>187</v>
      </c>
      <c r="C4285" t="s">
        <v>1000</v>
      </c>
      <c r="D4285" t="s">
        <v>76</v>
      </c>
      <c r="E4285" t="s">
        <v>185</v>
      </c>
    </row>
    <row r="4286" spans="1:6" x14ac:dyDescent="0.35">
      <c r="A4286" t="s">
        <v>6</v>
      </c>
      <c r="B4286">
        <v>202</v>
      </c>
      <c r="C4286" t="s">
        <v>1125</v>
      </c>
      <c r="D4286" t="s">
        <v>62</v>
      </c>
      <c r="E4286" t="s">
        <v>216</v>
      </c>
    </row>
    <row r="4287" spans="1:6" x14ac:dyDescent="0.35">
      <c r="A4287" t="s">
        <v>7</v>
      </c>
      <c r="B4287">
        <v>263</v>
      </c>
      <c r="C4287" t="s">
        <v>866</v>
      </c>
      <c r="D4287" t="s">
        <v>106</v>
      </c>
      <c r="E4287" t="s">
        <v>124</v>
      </c>
    </row>
    <row r="4288" spans="1:6" x14ac:dyDescent="0.35">
      <c r="A4288" t="s">
        <v>241</v>
      </c>
      <c r="B4288">
        <v>1423</v>
      </c>
      <c r="C4288" t="s">
        <v>1135</v>
      </c>
      <c r="D4288" t="s">
        <v>105</v>
      </c>
      <c r="E4288" t="s">
        <v>225</v>
      </c>
    </row>
    <row r="4290" spans="1:12" x14ac:dyDescent="0.35">
      <c r="A4290" t="s">
        <v>1453</v>
      </c>
    </row>
    <row r="4291" spans="1:12" x14ac:dyDescent="0.35">
      <c r="A4291" t="s">
        <v>14</v>
      </c>
      <c r="B4291" t="s">
        <v>487</v>
      </c>
      <c r="C4291" t="s">
        <v>2</v>
      </c>
      <c r="D4291" t="s">
        <v>1454</v>
      </c>
      <c r="E4291" t="s">
        <v>1455</v>
      </c>
      <c r="F4291" t="s">
        <v>1456</v>
      </c>
      <c r="G4291" t="s">
        <v>1457</v>
      </c>
      <c r="H4291" t="s">
        <v>1458</v>
      </c>
      <c r="I4291" t="s">
        <v>1459</v>
      </c>
      <c r="J4291" t="s">
        <v>1460</v>
      </c>
      <c r="K4291" t="s">
        <v>1461</v>
      </c>
      <c r="L4291" t="s">
        <v>1462</v>
      </c>
    </row>
    <row r="4292" spans="1:12" x14ac:dyDescent="0.35">
      <c r="A4292" t="s">
        <v>3</v>
      </c>
      <c r="B4292" t="s">
        <v>488</v>
      </c>
      <c r="C4292">
        <v>171</v>
      </c>
      <c r="D4292" t="s">
        <v>398</v>
      </c>
      <c r="E4292" t="s">
        <v>163</v>
      </c>
      <c r="F4292" t="s">
        <v>442</v>
      </c>
      <c r="G4292" t="s">
        <v>96</v>
      </c>
      <c r="H4292" t="s">
        <v>244</v>
      </c>
      <c r="I4292" t="s">
        <v>183</v>
      </c>
      <c r="J4292" t="s">
        <v>213</v>
      </c>
      <c r="K4292" t="s">
        <v>55</v>
      </c>
      <c r="L4292" t="s">
        <v>55</v>
      </c>
    </row>
    <row r="4293" spans="1:12" x14ac:dyDescent="0.35">
      <c r="A4293" t="s">
        <v>3</v>
      </c>
      <c r="B4293" t="s">
        <v>491</v>
      </c>
      <c r="C4293">
        <v>121</v>
      </c>
      <c r="D4293" t="s">
        <v>397</v>
      </c>
      <c r="E4293" t="s">
        <v>314</v>
      </c>
      <c r="F4293" t="s">
        <v>184</v>
      </c>
      <c r="G4293" t="s">
        <v>72</v>
      </c>
      <c r="H4293" t="s">
        <v>163</v>
      </c>
      <c r="I4293" t="s">
        <v>412</v>
      </c>
      <c r="J4293" t="s">
        <v>442</v>
      </c>
      <c r="K4293" t="s">
        <v>179</v>
      </c>
      <c r="L4293" t="s">
        <v>173</v>
      </c>
    </row>
    <row r="4294" spans="1:12" x14ac:dyDescent="0.35">
      <c r="A4294" t="s">
        <v>4</v>
      </c>
      <c r="B4294" t="s">
        <v>488</v>
      </c>
      <c r="C4294">
        <v>296</v>
      </c>
      <c r="D4294" t="s">
        <v>418</v>
      </c>
      <c r="E4294" t="s">
        <v>186</v>
      </c>
      <c r="F4294" t="s">
        <v>367</v>
      </c>
      <c r="G4294" t="s">
        <v>99</v>
      </c>
      <c r="H4294" t="s">
        <v>84</v>
      </c>
      <c r="I4294" t="s">
        <v>245</v>
      </c>
      <c r="J4294" t="s">
        <v>269</v>
      </c>
      <c r="K4294" t="s">
        <v>104</v>
      </c>
      <c r="L4294" t="s">
        <v>442</v>
      </c>
    </row>
    <row r="4295" spans="1:12" x14ac:dyDescent="0.35">
      <c r="A4295" t="s">
        <v>4</v>
      </c>
      <c r="B4295" t="s">
        <v>491</v>
      </c>
      <c r="C4295">
        <v>183</v>
      </c>
      <c r="D4295" t="s">
        <v>364</v>
      </c>
      <c r="E4295" t="s">
        <v>63</v>
      </c>
      <c r="F4295" t="s">
        <v>416</v>
      </c>
      <c r="G4295" t="s">
        <v>173</v>
      </c>
      <c r="H4295" t="s">
        <v>130</v>
      </c>
      <c r="I4295" t="s">
        <v>548</v>
      </c>
      <c r="J4295" t="s">
        <v>359</v>
      </c>
      <c r="K4295" t="s">
        <v>163</v>
      </c>
      <c r="L4295" t="s">
        <v>240</v>
      </c>
    </row>
    <row r="4296" spans="1:12" x14ac:dyDescent="0.35">
      <c r="A4296" t="s">
        <v>5</v>
      </c>
      <c r="B4296" t="s">
        <v>488</v>
      </c>
      <c r="C4296">
        <v>122</v>
      </c>
      <c r="D4296" t="s">
        <v>495</v>
      </c>
      <c r="E4296" t="s">
        <v>173</v>
      </c>
      <c r="F4296" t="s">
        <v>202</v>
      </c>
      <c r="G4296" t="s">
        <v>240</v>
      </c>
      <c r="H4296" t="s">
        <v>71</v>
      </c>
      <c r="I4296" t="s">
        <v>440</v>
      </c>
      <c r="J4296" t="s">
        <v>86</v>
      </c>
      <c r="K4296" t="s">
        <v>107</v>
      </c>
      <c r="L4296" t="s">
        <v>77</v>
      </c>
    </row>
    <row r="4297" spans="1:12" x14ac:dyDescent="0.35">
      <c r="A4297" t="s">
        <v>5</v>
      </c>
      <c r="B4297" t="s">
        <v>491</v>
      </c>
      <c r="C4297">
        <v>65</v>
      </c>
      <c r="D4297" t="s">
        <v>278</v>
      </c>
      <c r="E4297" t="s">
        <v>126</v>
      </c>
      <c r="F4297" t="s">
        <v>459</v>
      </c>
      <c r="G4297" t="s">
        <v>76</v>
      </c>
      <c r="H4297" t="s">
        <v>435</v>
      </c>
      <c r="I4297" t="s">
        <v>144</v>
      </c>
      <c r="J4297" t="s">
        <v>94</v>
      </c>
      <c r="K4297" t="s">
        <v>76</v>
      </c>
      <c r="L4297" t="s">
        <v>76</v>
      </c>
    </row>
    <row r="4298" spans="1:12" x14ac:dyDescent="0.35">
      <c r="A4298" t="s">
        <v>6</v>
      </c>
      <c r="B4298" t="s">
        <v>488</v>
      </c>
      <c r="C4298">
        <v>114</v>
      </c>
      <c r="D4298" t="s">
        <v>235</v>
      </c>
      <c r="E4298" t="s">
        <v>173</v>
      </c>
      <c r="F4298" t="s">
        <v>503</v>
      </c>
      <c r="G4298" t="s">
        <v>87</v>
      </c>
      <c r="H4298" t="s">
        <v>61</v>
      </c>
      <c r="I4298" t="s">
        <v>308</v>
      </c>
      <c r="J4298" t="s">
        <v>146</v>
      </c>
      <c r="K4298" t="s">
        <v>175</v>
      </c>
      <c r="L4298" t="s">
        <v>105</v>
      </c>
    </row>
    <row r="4299" spans="1:12" x14ac:dyDescent="0.35">
      <c r="A4299" t="s">
        <v>6</v>
      </c>
      <c r="B4299" t="s">
        <v>491</v>
      </c>
      <c r="C4299">
        <v>88</v>
      </c>
      <c r="D4299" t="s">
        <v>322</v>
      </c>
      <c r="E4299" t="s">
        <v>55</v>
      </c>
      <c r="F4299" t="s">
        <v>250</v>
      </c>
      <c r="G4299" t="s">
        <v>142</v>
      </c>
      <c r="H4299" t="s">
        <v>112</v>
      </c>
      <c r="I4299" t="s">
        <v>248</v>
      </c>
      <c r="J4299" t="s">
        <v>61</v>
      </c>
      <c r="K4299" t="s">
        <v>56</v>
      </c>
      <c r="L4299" t="s">
        <v>67</v>
      </c>
    </row>
    <row r="4300" spans="1:12" x14ac:dyDescent="0.35">
      <c r="A4300" t="s">
        <v>7</v>
      </c>
      <c r="B4300" t="s">
        <v>488</v>
      </c>
      <c r="C4300">
        <v>161</v>
      </c>
      <c r="D4300" t="s">
        <v>153</v>
      </c>
      <c r="E4300" t="s">
        <v>194</v>
      </c>
      <c r="F4300" t="s">
        <v>205</v>
      </c>
      <c r="G4300" t="s">
        <v>106</v>
      </c>
      <c r="H4300" t="s">
        <v>104</v>
      </c>
      <c r="I4300" t="s">
        <v>335</v>
      </c>
      <c r="J4300" t="s">
        <v>286</v>
      </c>
      <c r="K4300" t="s">
        <v>71</v>
      </c>
      <c r="L4300" t="s">
        <v>130</v>
      </c>
    </row>
    <row r="4301" spans="1:12" x14ac:dyDescent="0.35">
      <c r="A4301" t="s">
        <v>7</v>
      </c>
      <c r="B4301" t="s">
        <v>491</v>
      </c>
      <c r="C4301">
        <v>102</v>
      </c>
      <c r="D4301" t="s">
        <v>761</v>
      </c>
      <c r="E4301" t="s">
        <v>75</v>
      </c>
      <c r="F4301" t="s">
        <v>291</v>
      </c>
      <c r="G4301" t="s">
        <v>74</v>
      </c>
      <c r="H4301" t="s">
        <v>355</v>
      </c>
      <c r="I4301" t="s">
        <v>391</v>
      </c>
      <c r="J4301" t="s">
        <v>317</v>
      </c>
      <c r="K4301" t="s">
        <v>78</v>
      </c>
      <c r="L4301" t="s">
        <v>72</v>
      </c>
    </row>
    <row r="4302" spans="1:12" x14ac:dyDescent="0.35">
      <c r="A4302" t="s">
        <v>241</v>
      </c>
      <c r="B4302" t="s">
        <v>488</v>
      </c>
      <c r="C4302">
        <v>864</v>
      </c>
      <c r="D4302" t="s">
        <v>301</v>
      </c>
      <c r="E4302" t="s">
        <v>173</v>
      </c>
      <c r="F4302" t="s">
        <v>317</v>
      </c>
      <c r="G4302" t="s">
        <v>180</v>
      </c>
      <c r="H4302" t="s">
        <v>175</v>
      </c>
      <c r="I4302" t="s">
        <v>425</v>
      </c>
      <c r="J4302" t="s">
        <v>58</v>
      </c>
      <c r="K4302" t="s">
        <v>93</v>
      </c>
      <c r="L4302" t="s">
        <v>62</v>
      </c>
    </row>
    <row r="4303" spans="1:12" x14ac:dyDescent="0.35">
      <c r="A4303" t="s">
        <v>241</v>
      </c>
      <c r="B4303" t="s">
        <v>491</v>
      </c>
      <c r="C4303">
        <v>559</v>
      </c>
      <c r="D4303" t="s">
        <v>127</v>
      </c>
      <c r="E4303" t="s">
        <v>149</v>
      </c>
      <c r="F4303" t="s">
        <v>291</v>
      </c>
      <c r="G4303" t="s">
        <v>142</v>
      </c>
      <c r="H4303" t="s">
        <v>161</v>
      </c>
      <c r="I4303" t="s">
        <v>601</v>
      </c>
      <c r="J4303" t="s">
        <v>165</v>
      </c>
      <c r="K4303" t="s">
        <v>62</v>
      </c>
      <c r="L4303" t="s">
        <v>57</v>
      </c>
    </row>
    <row r="4305" spans="1:11" x14ac:dyDescent="0.35">
      <c r="A4305" t="s">
        <v>1463</v>
      </c>
    </row>
    <row r="4306" spans="1:11" x14ac:dyDescent="0.35">
      <c r="A4306" t="s">
        <v>14</v>
      </c>
      <c r="B4306" t="s">
        <v>2</v>
      </c>
      <c r="C4306" t="s">
        <v>1454</v>
      </c>
      <c r="D4306" t="s">
        <v>1455</v>
      </c>
      <c r="E4306" t="s">
        <v>1456</v>
      </c>
      <c r="F4306" t="s">
        <v>1457</v>
      </c>
      <c r="G4306" t="s">
        <v>1458</v>
      </c>
      <c r="H4306" t="s">
        <v>1459</v>
      </c>
      <c r="I4306" t="s">
        <v>1460</v>
      </c>
      <c r="J4306" t="s">
        <v>1461</v>
      </c>
      <c r="K4306" t="s">
        <v>1462</v>
      </c>
    </row>
    <row r="4307" spans="1:11" x14ac:dyDescent="0.35">
      <c r="A4307" t="s">
        <v>3</v>
      </c>
      <c r="B4307">
        <v>292</v>
      </c>
      <c r="C4307" t="s">
        <v>489</v>
      </c>
      <c r="D4307" t="s">
        <v>119</v>
      </c>
      <c r="E4307" t="s">
        <v>126</v>
      </c>
      <c r="F4307" t="s">
        <v>104</v>
      </c>
      <c r="G4307" t="s">
        <v>244</v>
      </c>
      <c r="H4307" t="s">
        <v>90</v>
      </c>
      <c r="I4307" t="s">
        <v>278</v>
      </c>
      <c r="J4307" t="s">
        <v>133</v>
      </c>
      <c r="K4307" t="s">
        <v>198</v>
      </c>
    </row>
    <row r="4308" spans="1:11" x14ac:dyDescent="0.35">
      <c r="A4308" t="s">
        <v>4</v>
      </c>
      <c r="B4308">
        <v>479</v>
      </c>
      <c r="C4308" t="s">
        <v>219</v>
      </c>
      <c r="D4308" t="s">
        <v>100</v>
      </c>
      <c r="E4308" t="s">
        <v>165</v>
      </c>
      <c r="F4308" t="s">
        <v>121</v>
      </c>
      <c r="G4308" t="s">
        <v>65</v>
      </c>
      <c r="H4308" t="s">
        <v>301</v>
      </c>
      <c r="I4308" t="s">
        <v>347</v>
      </c>
      <c r="J4308" t="s">
        <v>179</v>
      </c>
      <c r="K4308" t="s">
        <v>314</v>
      </c>
    </row>
    <row r="4309" spans="1:11" x14ac:dyDescent="0.35">
      <c r="A4309" t="s">
        <v>5</v>
      </c>
      <c r="B4309">
        <v>187</v>
      </c>
      <c r="C4309" t="s">
        <v>321</v>
      </c>
      <c r="D4309" t="s">
        <v>240</v>
      </c>
      <c r="E4309" t="s">
        <v>447</v>
      </c>
      <c r="F4309" t="s">
        <v>194</v>
      </c>
      <c r="G4309" t="s">
        <v>137</v>
      </c>
      <c r="H4309" t="s">
        <v>399</v>
      </c>
      <c r="I4309" t="s">
        <v>122</v>
      </c>
      <c r="J4309" t="s">
        <v>107</v>
      </c>
      <c r="K4309" t="s">
        <v>106</v>
      </c>
    </row>
    <row r="4310" spans="1:11" x14ac:dyDescent="0.35">
      <c r="A4310" t="s">
        <v>6</v>
      </c>
      <c r="B4310">
        <v>202</v>
      </c>
      <c r="C4310" t="s">
        <v>9</v>
      </c>
      <c r="D4310" t="s">
        <v>130</v>
      </c>
      <c r="E4310" t="s">
        <v>371</v>
      </c>
      <c r="F4310" t="s">
        <v>175</v>
      </c>
      <c r="G4310" t="s">
        <v>225</v>
      </c>
      <c r="H4310" t="s">
        <v>66</v>
      </c>
      <c r="I4310" t="s">
        <v>157</v>
      </c>
      <c r="J4310" t="s">
        <v>119</v>
      </c>
      <c r="K4310" t="s">
        <v>62</v>
      </c>
    </row>
    <row r="4311" spans="1:11" x14ac:dyDescent="0.35">
      <c r="A4311" t="s">
        <v>7</v>
      </c>
      <c r="B4311">
        <v>263</v>
      </c>
      <c r="C4311" t="s">
        <v>306</v>
      </c>
      <c r="D4311" t="s">
        <v>130</v>
      </c>
      <c r="E4311" t="s">
        <v>364</v>
      </c>
      <c r="F4311" t="s">
        <v>78</v>
      </c>
      <c r="G4311" t="s">
        <v>244</v>
      </c>
      <c r="H4311" t="s">
        <v>577</v>
      </c>
      <c r="I4311" t="s">
        <v>113</v>
      </c>
      <c r="J4311" t="s">
        <v>75</v>
      </c>
      <c r="K4311" t="s">
        <v>74</v>
      </c>
    </row>
    <row r="4312" spans="1:11" x14ac:dyDescent="0.35">
      <c r="A4312" t="s">
        <v>241</v>
      </c>
      <c r="B4312">
        <v>1423</v>
      </c>
      <c r="C4312" t="s">
        <v>545</v>
      </c>
      <c r="D4312" t="s">
        <v>173</v>
      </c>
      <c r="E4312" t="s">
        <v>242</v>
      </c>
      <c r="F4312" t="s">
        <v>70</v>
      </c>
      <c r="G4312" t="s">
        <v>216</v>
      </c>
      <c r="H4312" t="s">
        <v>428</v>
      </c>
      <c r="I4312" t="s">
        <v>515</v>
      </c>
      <c r="J4312" t="s">
        <v>130</v>
      </c>
      <c r="K4312" t="s">
        <v>70</v>
      </c>
    </row>
    <row r="4314" spans="1:11" x14ac:dyDescent="0.35">
      <c r="A4314" t="s">
        <v>1464</v>
      </c>
    </row>
    <row r="4315" spans="1:11" x14ac:dyDescent="0.35">
      <c r="A4315" t="s">
        <v>14</v>
      </c>
      <c r="B4315" t="s">
        <v>1286</v>
      </c>
      <c r="C4315" t="s">
        <v>2</v>
      </c>
      <c r="D4315" t="s">
        <v>853</v>
      </c>
      <c r="E4315" t="s">
        <v>854</v>
      </c>
      <c r="F4315" t="s">
        <v>1465</v>
      </c>
      <c r="G4315" t="s">
        <v>50</v>
      </c>
    </row>
    <row r="4316" spans="1:11" x14ac:dyDescent="0.35">
      <c r="A4316" t="s">
        <v>3</v>
      </c>
      <c r="B4316" t="s">
        <v>1303</v>
      </c>
      <c r="C4316">
        <v>6</v>
      </c>
      <c r="D4316" t="s">
        <v>134</v>
      </c>
      <c r="E4316" t="s">
        <v>1111</v>
      </c>
      <c r="F4316" t="s">
        <v>76</v>
      </c>
      <c r="G4316" t="s">
        <v>76</v>
      </c>
    </row>
    <row r="4317" spans="1:11" x14ac:dyDescent="0.35">
      <c r="A4317" t="s">
        <v>3</v>
      </c>
      <c r="B4317" t="s">
        <v>1304</v>
      </c>
      <c r="C4317">
        <v>297</v>
      </c>
      <c r="D4317" t="s">
        <v>65</v>
      </c>
      <c r="E4317" t="s">
        <v>1271</v>
      </c>
      <c r="F4317" t="s">
        <v>75</v>
      </c>
      <c r="G4317" t="s">
        <v>76</v>
      </c>
    </row>
    <row r="4318" spans="1:11" x14ac:dyDescent="0.35">
      <c r="A4318" t="s">
        <v>3</v>
      </c>
      <c r="B4318" t="s">
        <v>50</v>
      </c>
      <c r="C4318">
        <v>83</v>
      </c>
      <c r="D4318" t="s">
        <v>129</v>
      </c>
      <c r="E4318" t="s">
        <v>733</v>
      </c>
      <c r="F4318" t="s">
        <v>76</v>
      </c>
      <c r="G4318" t="s">
        <v>68</v>
      </c>
    </row>
    <row r="4319" spans="1:11" x14ac:dyDescent="0.35">
      <c r="A4319" t="s">
        <v>4</v>
      </c>
      <c r="B4319" t="s">
        <v>1303</v>
      </c>
      <c r="C4319">
        <v>14</v>
      </c>
      <c r="D4319" t="s">
        <v>549</v>
      </c>
      <c r="E4319" t="s">
        <v>615</v>
      </c>
      <c r="F4319" t="s">
        <v>76</v>
      </c>
      <c r="G4319" t="s">
        <v>76</v>
      </c>
    </row>
    <row r="4320" spans="1:11" x14ac:dyDescent="0.35">
      <c r="A4320" t="s">
        <v>4</v>
      </c>
      <c r="B4320" t="s">
        <v>1304</v>
      </c>
      <c r="C4320">
        <v>427</v>
      </c>
      <c r="D4320" t="s">
        <v>99</v>
      </c>
      <c r="E4320" t="s">
        <v>1466</v>
      </c>
      <c r="F4320" t="s">
        <v>106</v>
      </c>
      <c r="G4320" t="s">
        <v>74</v>
      </c>
    </row>
    <row r="4321" spans="1:7" x14ac:dyDescent="0.35">
      <c r="A4321" t="s">
        <v>4</v>
      </c>
      <c r="B4321" t="s">
        <v>50</v>
      </c>
      <c r="C4321">
        <v>137</v>
      </c>
      <c r="D4321" t="s">
        <v>334</v>
      </c>
      <c r="E4321" t="s">
        <v>733</v>
      </c>
      <c r="F4321" t="s">
        <v>76</v>
      </c>
      <c r="G4321" t="s">
        <v>76</v>
      </c>
    </row>
    <row r="4322" spans="1:7" x14ac:dyDescent="0.35">
      <c r="A4322" t="s">
        <v>5</v>
      </c>
      <c r="B4322" t="s">
        <v>1303</v>
      </c>
      <c r="C4322">
        <v>17</v>
      </c>
      <c r="D4322" t="s">
        <v>76</v>
      </c>
      <c r="E4322" t="s">
        <v>395</v>
      </c>
      <c r="F4322" t="s">
        <v>76</v>
      </c>
      <c r="G4322" t="s">
        <v>76</v>
      </c>
    </row>
    <row r="4323" spans="1:7" x14ac:dyDescent="0.35">
      <c r="A4323" t="s">
        <v>5</v>
      </c>
      <c r="B4323" t="s">
        <v>1304</v>
      </c>
      <c r="C4323">
        <v>423</v>
      </c>
      <c r="D4323" t="s">
        <v>56</v>
      </c>
      <c r="E4323" t="s">
        <v>965</v>
      </c>
      <c r="F4323" t="s">
        <v>68</v>
      </c>
      <c r="G4323" t="s">
        <v>76</v>
      </c>
    </row>
    <row r="4324" spans="1:7" x14ac:dyDescent="0.35">
      <c r="A4324" t="s">
        <v>5</v>
      </c>
      <c r="B4324" t="s">
        <v>50</v>
      </c>
      <c r="C4324">
        <v>107</v>
      </c>
      <c r="D4324" t="s">
        <v>166</v>
      </c>
      <c r="E4324" t="s">
        <v>981</v>
      </c>
      <c r="F4324" t="s">
        <v>77</v>
      </c>
      <c r="G4324" t="s">
        <v>76</v>
      </c>
    </row>
    <row r="4325" spans="1:7" x14ac:dyDescent="0.35">
      <c r="A4325" t="s">
        <v>6</v>
      </c>
      <c r="B4325" t="s">
        <v>1303</v>
      </c>
      <c r="C4325">
        <v>15</v>
      </c>
      <c r="D4325" t="s">
        <v>62</v>
      </c>
      <c r="E4325" t="s">
        <v>914</v>
      </c>
      <c r="F4325" t="s">
        <v>76</v>
      </c>
      <c r="G4325" t="s">
        <v>62</v>
      </c>
    </row>
    <row r="4326" spans="1:7" x14ac:dyDescent="0.35">
      <c r="A4326" t="s">
        <v>6</v>
      </c>
      <c r="B4326" t="s">
        <v>1304</v>
      </c>
      <c r="C4326">
        <v>273</v>
      </c>
      <c r="D4326" t="s">
        <v>216</v>
      </c>
      <c r="E4326" t="s">
        <v>916</v>
      </c>
      <c r="F4326" t="s">
        <v>79</v>
      </c>
      <c r="G4326" t="s">
        <v>71</v>
      </c>
    </row>
    <row r="4327" spans="1:7" x14ac:dyDescent="0.35">
      <c r="A4327" t="s">
        <v>6</v>
      </c>
      <c r="B4327" t="s">
        <v>50</v>
      </c>
      <c r="C4327">
        <v>62</v>
      </c>
      <c r="D4327" t="s">
        <v>70</v>
      </c>
      <c r="E4327" t="s">
        <v>1418</v>
      </c>
      <c r="F4327" t="s">
        <v>76</v>
      </c>
      <c r="G4327" t="s">
        <v>76</v>
      </c>
    </row>
    <row r="4328" spans="1:7" x14ac:dyDescent="0.35">
      <c r="A4328" t="s">
        <v>7</v>
      </c>
      <c r="B4328" t="s">
        <v>1303</v>
      </c>
      <c r="C4328">
        <v>15</v>
      </c>
      <c r="D4328" t="s">
        <v>199</v>
      </c>
      <c r="E4328" t="s">
        <v>865</v>
      </c>
      <c r="F4328" t="s">
        <v>76</v>
      </c>
      <c r="G4328" t="s">
        <v>76</v>
      </c>
    </row>
    <row r="4329" spans="1:7" x14ac:dyDescent="0.35">
      <c r="A4329" t="s">
        <v>7</v>
      </c>
      <c r="B4329" t="s">
        <v>1304</v>
      </c>
      <c r="C4329">
        <v>541</v>
      </c>
      <c r="D4329" t="s">
        <v>225</v>
      </c>
      <c r="E4329" t="s">
        <v>1406</v>
      </c>
      <c r="F4329" t="s">
        <v>77</v>
      </c>
      <c r="G4329" t="s">
        <v>107</v>
      </c>
    </row>
    <row r="4330" spans="1:7" x14ac:dyDescent="0.35">
      <c r="A4330" t="s">
        <v>7</v>
      </c>
      <c r="B4330" t="s">
        <v>50</v>
      </c>
      <c r="C4330">
        <v>159</v>
      </c>
      <c r="D4330" t="s">
        <v>549</v>
      </c>
      <c r="E4330" t="s">
        <v>679</v>
      </c>
      <c r="F4330" t="s">
        <v>63</v>
      </c>
      <c r="G4330" t="s">
        <v>73</v>
      </c>
    </row>
    <row r="4331" spans="1:7" x14ac:dyDescent="0.35">
      <c r="A4331" t="s">
        <v>241</v>
      </c>
      <c r="B4331" t="s">
        <v>1303</v>
      </c>
      <c r="C4331">
        <v>67</v>
      </c>
      <c r="D4331" t="s">
        <v>101</v>
      </c>
      <c r="E4331" t="s">
        <v>920</v>
      </c>
      <c r="F4331" t="s">
        <v>76</v>
      </c>
      <c r="G4331" t="s">
        <v>71</v>
      </c>
    </row>
    <row r="4332" spans="1:7" x14ac:dyDescent="0.35">
      <c r="A4332" t="s">
        <v>241</v>
      </c>
      <c r="B4332" t="s">
        <v>1304</v>
      </c>
      <c r="C4332">
        <v>1961</v>
      </c>
      <c r="D4332" t="s">
        <v>204</v>
      </c>
      <c r="E4332" t="s">
        <v>893</v>
      </c>
      <c r="F4332" t="s">
        <v>79</v>
      </c>
      <c r="G4332" t="s">
        <v>79</v>
      </c>
    </row>
    <row r="4333" spans="1:7" x14ac:dyDescent="0.35">
      <c r="A4333" t="s">
        <v>241</v>
      </c>
      <c r="B4333" t="s">
        <v>50</v>
      </c>
      <c r="C4333">
        <v>548</v>
      </c>
      <c r="D4333" t="s">
        <v>318</v>
      </c>
      <c r="E4333" t="s">
        <v>781</v>
      </c>
      <c r="F4333" t="s">
        <v>68</v>
      </c>
      <c r="G4333" t="s">
        <v>73</v>
      </c>
    </row>
    <row r="4335" spans="1:7" x14ac:dyDescent="0.35">
      <c r="A4335" t="s">
        <v>1467</v>
      </c>
    </row>
    <row r="4336" spans="1:7" x14ac:dyDescent="0.35">
      <c r="A4336" t="s">
        <v>14</v>
      </c>
      <c r="B4336" t="s">
        <v>15</v>
      </c>
      <c r="C4336" t="s">
        <v>2</v>
      </c>
      <c r="D4336" t="s">
        <v>853</v>
      </c>
      <c r="E4336" t="s">
        <v>854</v>
      </c>
      <c r="F4336" t="s">
        <v>1465</v>
      </c>
      <c r="G4336" t="s">
        <v>50</v>
      </c>
    </row>
    <row r="4337" spans="1:7" x14ac:dyDescent="0.35">
      <c r="A4337" t="s">
        <v>3</v>
      </c>
      <c r="B4337" t="s">
        <v>52</v>
      </c>
      <c r="C4337">
        <v>38</v>
      </c>
      <c r="D4337" t="s">
        <v>57</v>
      </c>
      <c r="E4337" t="s">
        <v>1250</v>
      </c>
      <c r="F4337" t="s">
        <v>76</v>
      </c>
      <c r="G4337" t="s">
        <v>76</v>
      </c>
    </row>
    <row r="4338" spans="1:7" x14ac:dyDescent="0.35">
      <c r="A4338" t="s">
        <v>3</v>
      </c>
      <c r="B4338" t="s">
        <v>83</v>
      </c>
      <c r="C4338">
        <v>265</v>
      </c>
      <c r="D4338" t="s">
        <v>57</v>
      </c>
      <c r="E4338" t="s">
        <v>991</v>
      </c>
      <c r="F4338" t="s">
        <v>78</v>
      </c>
      <c r="G4338" t="s">
        <v>76</v>
      </c>
    </row>
    <row r="4339" spans="1:7" x14ac:dyDescent="0.35">
      <c r="A4339" t="s">
        <v>3</v>
      </c>
      <c r="B4339" t="s">
        <v>50</v>
      </c>
      <c r="C4339">
        <v>83</v>
      </c>
      <c r="D4339" t="s">
        <v>129</v>
      </c>
      <c r="E4339" t="s">
        <v>733</v>
      </c>
      <c r="F4339" t="s">
        <v>76</v>
      </c>
      <c r="G4339" t="s">
        <v>68</v>
      </c>
    </row>
    <row r="4340" spans="1:7" x14ac:dyDescent="0.35">
      <c r="A4340" t="s">
        <v>4</v>
      </c>
      <c r="B4340" t="s">
        <v>52</v>
      </c>
      <c r="C4340">
        <v>81</v>
      </c>
      <c r="D4340" t="s">
        <v>255</v>
      </c>
      <c r="E4340" t="s">
        <v>1135</v>
      </c>
      <c r="F4340" t="s">
        <v>138</v>
      </c>
      <c r="G4340" t="s">
        <v>76</v>
      </c>
    </row>
    <row r="4341" spans="1:7" x14ac:dyDescent="0.35">
      <c r="A4341" t="s">
        <v>4</v>
      </c>
      <c r="B4341" t="s">
        <v>83</v>
      </c>
      <c r="C4341">
        <v>360</v>
      </c>
      <c r="D4341" t="s">
        <v>114</v>
      </c>
      <c r="E4341" t="s">
        <v>1128</v>
      </c>
      <c r="F4341" t="s">
        <v>76</v>
      </c>
      <c r="G4341" t="s">
        <v>133</v>
      </c>
    </row>
    <row r="4342" spans="1:7" x14ac:dyDescent="0.35">
      <c r="A4342" t="s">
        <v>4</v>
      </c>
      <c r="B4342" t="s">
        <v>50</v>
      </c>
      <c r="C4342">
        <v>137</v>
      </c>
      <c r="D4342" t="s">
        <v>334</v>
      </c>
      <c r="E4342" t="s">
        <v>733</v>
      </c>
      <c r="F4342" t="s">
        <v>76</v>
      </c>
      <c r="G4342" t="s">
        <v>76</v>
      </c>
    </row>
    <row r="4343" spans="1:7" x14ac:dyDescent="0.35">
      <c r="A4343" t="s">
        <v>5</v>
      </c>
      <c r="B4343" t="s">
        <v>52</v>
      </c>
      <c r="C4343">
        <v>87</v>
      </c>
      <c r="D4343" t="s">
        <v>198</v>
      </c>
      <c r="E4343" t="s">
        <v>1468</v>
      </c>
      <c r="F4343" t="s">
        <v>94</v>
      </c>
      <c r="G4343" t="s">
        <v>76</v>
      </c>
    </row>
    <row r="4344" spans="1:7" x14ac:dyDescent="0.35">
      <c r="A4344" t="s">
        <v>5</v>
      </c>
      <c r="B4344" t="s">
        <v>83</v>
      </c>
      <c r="C4344">
        <v>353</v>
      </c>
      <c r="D4344" t="s">
        <v>99</v>
      </c>
      <c r="E4344" t="s">
        <v>1388</v>
      </c>
      <c r="F4344" t="s">
        <v>79</v>
      </c>
      <c r="G4344" t="s">
        <v>76</v>
      </c>
    </row>
    <row r="4345" spans="1:7" x14ac:dyDescent="0.35">
      <c r="A4345" t="s">
        <v>5</v>
      </c>
      <c r="B4345" t="s">
        <v>50</v>
      </c>
      <c r="C4345">
        <v>107</v>
      </c>
      <c r="D4345" t="s">
        <v>166</v>
      </c>
      <c r="E4345" t="s">
        <v>981</v>
      </c>
      <c r="F4345" t="s">
        <v>77</v>
      </c>
      <c r="G4345" t="s">
        <v>76</v>
      </c>
    </row>
    <row r="4346" spans="1:7" x14ac:dyDescent="0.35">
      <c r="A4346" t="s">
        <v>6</v>
      </c>
      <c r="B4346" t="s">
        <v>52</v>
      </c>
      <c r="C4346">
        <v>60</v>
      </c>
      <c r="D4346" t="s">
        <v>194</v>
      </c>
      <c r="E4346" t="s">
        <v>1254</v>
      </c>
      <c r="F4346" t="s">
        <v>68</v>
      </c>
      <c r="G4346" t="s">
        <v>71</v>
      </c>
    </row>
    <row r="4347" spans="1:7" x14ac:dyDescent="0.35">
      <c r="A4347" t="s">
        <v>6</v>
      </c>
      <c r="B4347" t="s">
        <v>83</v>
      </c>
      <c r="C4347">
        <v>228</v>
      </c>
      <c r="D4347" t="s">
        <v>97</v>
      </c>
      <c r="E4347" t="s">
        <v>1264</v>
      </c>
      <c r="F4347" t="s">
        <v>77</v>
      </c>
      <c r="G4347" t="s">
        <v>75</v>
      </c>
    </row>
    <row r="4348" spans="1:7" x14ac:dyDescent="0.35">
      <c r="A4348" t="s">
        <v>6</v>
      </c>
      <c r="B4348" t="s">
        <v>50</v>
      </c>
      <c r="C4348">
        <v>62</v>
      </c>
      <c r="D4348" t="s">
        <v>70</v>
      </c>
      <c r="E4348" t="s">
        <v>1418</v>
      </c>
      <c r="F4348" t="s">
        <v>76</v>
      </c>
      <c r="G4348" t="s">
        <v>76</v>
      </c>
    </row>
    <row r="4349" spans="1:7" x14ac:dyDescent="0.35">
      <c r="A4349" t="s">
        <v>7</v>
      </c>
      <c r="B4349" t="s">
        <v>52</v>
      </c>
      <c r="C4349">
        <v>116</v>
      </c>
      <c r="D4349" t="s">
        <v>366</v>
      </c>
      <c r="E4349" t="s">
        <v>908</v>
      </c>
      <c r="F4349" t="s">
        <v>107</v>
      </c>
      <c r="G4349" t="s">
        <v>77</v>
      </c>
    </row>
    <row r="4350" spans="1:7" x14ac:dyDescent="0.35">
      <c r="A4350" t="s">
        <v>7</v>
      </c>
      <c r="B4350" t="s">
        <v>83</v>
      </c>
      <c r="C4350">
        <v>440</v>
      </c>
      <c r="D4350" t="s">
        <v>278</v>
      </c>
      <c r="E4350" t="s">
        <v>1000</v>
      </c>
      <c r="F4350" t="s">
        <v>77</v>
      </c>
      <c r="G4350" t="s">
        <v>76</v>
      </c>
    </row>
    <row r="4351" spans="1:7" x14ac:dyDescent="0.35">
      <c r="A4351" t="s">
        <v>7</v>
      </c>
      <c r="B4351" t="s">
        <v>50</v>
      </c>
      <c r="C4351">
        <v>159</v>
      </c>
      <c r="D4351" t="s">
        <v>549</v>
      </c>
      <c r="E4351" t="s">
        <v>679</v>
      </c>
      <c r="F4351" t="s">
        <v>63</v>
      </c>
      <c r="G4351" t="s">
        <v>73</v>
      </c>
    </row>
    <row r="4352" spans="1:7" x14ac:dyDescent="0.35">
      <c r="A4352" t="s">
        <v>241</v>
      </c>
      <c r="B4352" t="s">
        <v>52</v>
      </c>
      <c r="C4352">
        <v>382</v>
      </c>
      <c r="D4352" t="s">
        <v>56</v>
      </c>
      <c r="E4352" t="s">
        <v>1422</v>
      </c>
      <c r="F4352" t="s">
        <v>68</v>
      </c>
      <c r="G4352" t="s">
        <v>106</v>
      </c>
    </row>
    <row r="4353" spans="1:7" x14ac:dyDescent="0.35">
      <c r="A4353" t="s">
        <v>241</v>
      </c>
      <c r="B4353" t="s">
        <v>83</v>
      </c>
      <c r="C4353">
        <v>1646</v>
      </c>
      <c r="D4353" t="s">
        <v>99</v>
      </c>
      <c r="E4353" t="s">
        <v>1184</v>
      </c>
      <c r="F4353" t="s">
        <v>79</v>
      </c>
      <c r="G4353" t="s">
        <v>79</v>
      </c>
    </row>
    <row r="4354" spans="1:7" x14ac:dyDescent="0.35">
      <c r="A4354" t="s">
        <v>241</v>
      </c>
      <c r="B4354" t="s">
        <v>50</v>
      </c>
      <c r="C4354">
        <v>548</v>
      </c>
      <c r="D4354" t="s">
        <v>318</v>
      </c>
      <c r="E4354" t="s">
        <v>781</v>
      </c>
      <c r="F4354" t="s">
        <v>68</v>
      </c>
      <c r="G4354" t="s">
        <v>73</v>
      </c>
    </row>
    <row r="4356" spans="1:7" x14ac:dyDescent="0.35">
      <c r="A4356" t="s">
        <v>1469</v>
      </c>
    </row>
    <row r="4357" spans="1:7" x14ac:dyDescent="0.35">
      <c r="A4357" t="s">
        <v>14</v>
      </c>
      <c r="B4357" t="s">
        <v>266</v>
      </c>
      <c r="C4357" t="s">
        <v>2</v>
      </c>
      <c r="D4357" t="s">
        <v>853</v>
      </c>
      <c r="E4357" t="s">
        <v>854</v>
      </c>
      <c r="F4357" t="s">
        <v>1465</v>
      </c>
      <c r="G4357" t="s">
        <v>50</v>
      </c>
    </row>
    <row r="4358" spans="1:7" x14ac:dyDescent="0.35">
      <c r="A4358" t="s">
        <v>3</v>
      </c>
      <c r="B4358" t="s">
        <v>267</v>
      </c>
      <c r="C4358">
        <v>91</v>
      </c>
      <c r="D4358" t="s">
        <v>177</v>
      </c>
      <c r="E4358" t="s">
        <v>863</v>
      </c>
      <c r="F4358" t="s">
        <v>76</v>
      </c>
      <c r="G4358" t="s">
        <v>76</v>
      </c>
    </row>
    <row r="4359" spans="1:7" x14ac:dyDescent="0.35">
      <c r="A4359" t="s">
        <v>3</v>
      </c>
      <c r="B4359" t="s">
        <v>279</v>
      </c>
      <c r="C4359">
        <v>270</v>
      </c>
      <c r="D4359" t="s">
        <v>442</v>
      </c>
      <c r="E4359" t="s">
        <v>902</v>
      </c>
      <c r="F4359" t="s">
        <v>150</v>
      </c>
      <c r="G4359" t="s">
        <v>73</v>
      </c>
    </row>
    <row r="4360" spans="1:7" x14ac:dyDescent="0.35">
      <c r="A4360" t="s">
        <v>3</v>
      </c>
      <c r="B4360" t="s">
        <v>285</v>
      </c>
      <c r="C4360">
        <v>25</v>
      </c>
      <c r="D4360" t="s">
        <v>76</v>
      </c>
      <c r="E4360" t="s">
        <v>1248</v>
      </c>
      <c r="F4360" t="s">
        <v>55</v>
      </c>
      <c r="G4360" t="s">
        <v>76</v>
      </c>
    </row>
    <row r="4361" spans="1:7" x14ac:dyDescent="0.35">
      <c r="A4361" t="s">
        <v>4</v>
      </c>
      <c r="B4361" t="s">
        <v>267</v>
      </c>
      <c r="C4361">
        <v>95</v>
      </c>
      <c r="D4361" t="s">
        <v>162</v>
      </c>
      <c r="E4361" t="s">
        <v>835</v>
      </c>
      <c r="F4361" t="s">
        <v>78</v>
      </c>
      <c r="G4361" t="s">
        <v>114</v>
      </c>
    </row>
    <row r="4362" spans="1:7" x14ac:dyDescent="0.35">
      <c r="A4362" t="s">
        <v>4</v>
      </c>
      <c r="B4362" t="s">
        <v>279</v>
      </c>
      <c r="C4362">
        <v>408</v>
      </c>
      <c r="D4362" t="s">
        <v>134</v>
      </c>
      <c r="E4362" t="s">
        <v>1111</v>
      </c>
      <c r="F4362" t="s">
        <v>76</v>
      </c>
      <c r="G4362" t="s">
        <v>76</v>
      </c>
    </row>
    <row r="4363" spans="1:7" x14ac:dyDescent="0.35">
      <c r="A4363" t="s">
        <v>4</v>
      </c>
      <c r="B4363" t="s">
        <v>285</v>
      </c>
      <c r="C4363">
        <v>75</v>
      </c>
      <c r="D4363" t="s">
        <v>113</v>
      </c>
      <c r="E4363" t="s">
        <v>875</v>
      </c>
      <c r="F4363" t="s">
        <v>76</v>
      </c>
      <c r="G4363" t="s">
        <v>76</v>
      </c>
    </row>
    <row r="4364" spans="1:7" x14ac:dyDescent="0.35">
      <c r="A4364" t="s">
        <v>5</v>
      </c>
      <c r="B4364" t="s">
        <v>267</v>
      </c>
      <c r="C4364">
        <v>31</v>
      </c>
      <c r="D4364" t="s">
        <v>63</v>
      </c>
      <c r="E4364" t="s">
        <v>1254</v>
      </c>
      <c r="F4364" t="s">
        <v>65</v>
      </c>
      <c r="G4364" t="s">
        <v>76</v>
      </c>
    </row>
    <row r="4365" spans="1:7" x14ac:dyDescent="0.35">
      <c r="A4365" t="s">
        <v>5</v>
      </c>
      <c r="B4365" t="s">
        <v>279</v>
      </c>
      <c r="C4365">
        <v>328</v>
      </c>
      <c r="D4365" t="s">
        <v>92</v>
      </c>
      <c r="E4365" t="s">
        <v>994</v>
      </c>
      <c r="F4365" t="s">
        <v>106</v>
      </c>
      <c r="G4365" t="s">
        <v>76</v>
      </c>
    </row>
    <row r="4366" spans="1:7" x14ac:dyDescent="0.35">
      <c r="A4366" t="s">
        <v>5</v>
      </c>
      <c r="B4366" t="s">
        <v>285</v>
      </c>
      <c r="C4366">
        <v>188</v>
      </c>
      <c r="D4366" t="s">
        <v>309</v>
      </c>
      <c r="E4366" t="s">
        <v>1143</v>
      </c>
      <c r="F4366" t="s">
        <v>107</v>
      </c>
      <c r="G4366" t="s">
        <v>76</v>
      </c>
    </row>
    <row r="4367" spans="1:7" x14ac:dyDescent="0.35">
      <c r="A4367" t="s">
        <v>6</v>
      </c>
      <c r="B4367" t="s">
        <v>267</v>
      </c>
      <c r="C4367">
        <v>42</v>
      </c>
      <c r="D4367" t="s">
        <v>76</v>
      </c>
      <c r="E4367" t="s">
        <v>395</v>
      </c>
      <c r="F4367" t="s">
        <v>76</v>
      </c>
      <c r="G4367" t="s">
        <v>76</v>
      </c>
    </row>
    <row r="4368" spans="1:7" x14ac:dyDescent="0.35">
      <c r="A4368" t="s">
        <v>6</v>
      </c>
      <c r="B4368" t="s">
        <v>279</v>
      </c>
      <c r="C4368">
        <v>249</v>
      </c>
      <c r="D4368" t="s">
        <v>216</v>
      </c>
      <c r="E4368" t="s">
        <v>1134</v>
      </c>
      <c r="F4368" t="s">
        <v>68</v>
      </c>
      <c r="G4368" t="s">
        <v>94</v>
      </c>
    </row>
    <row r="4369" spans="1:7" x14ac:dyDescent="0.35">
      <c r="A4369" t="s">
        <v>6</v>
      </c>
      <c r="B4369" t="s">
        <v>285</v>
      </c>
      <c r="C4369">
        <v>59</v>
      </c>
      <c r="D4369" t="s">
        <v>146</v>
      </c>
      <c r="E4369" t="s">
        <v>1137</v>
      </c>
      <c r="F4369" t="s">
        <v>76</v>
      </c>
      <c r="G4369" t="s">
        <v>76</v>
      </c>
    </row>
    <row r="4370" spans="1:7" x14ac:dyDescent="0.35">
      <c r="A4370" t="s">
        <v>7</v>
      </c>
      <c r="B4370" t="s">
        <v>267</v>
      </c>
      <c r="C4370">
        <v>61</v>
      </c>
      <c r="D4370" t="s">
        <v>313</v>
      </c>
      <c r="E4370" t="s">
        <v>1109</v>
      </c>
      <c r="F4370" t="s">
        <v>71</v>
      </c>
      <c r="G4370" t="s">
        <v>76</v>
      </c>
    </row>
    <row r="4371" spans="1:7" x14ac:dyDescent="0.35">
      <c r="A4371" t="s">
        <v>7</v>
      </c>
      <c r="B4371" t="s">
        <v>279</v>
      </c>
      <c r="C4371">
        <v>598</v>
      </c>
      <c r="D4371" t="s">
        <v>135</v>
      </c>
      <c r="E4371" t="s">
        <v>901</v>
      </c>
      <c r="F4371" t="s">
        <v>68</v>
      </c>
      <c r="G4371" t="s">
        <v>107</v>
      </c>
    </row>
    <row r="4372" spans="1:7" x14ac:dyDescent="0.35">
      <c r="A4372" t="s">
        <v>7</v>
      </c>
      <c r="B4372" t="s">
        <v>285</v>
      </c>
      <c r="C4372">
        <v>56</v>
      </c>
      <c r="D4372" t="s">
        <v>115</v>
      </c>
      <c r="E4372" t="s">
        <v>1314</v>
      </c>
      <c r="F4372" t="s">
        <v>76</v>
      </c>
      <c r="G4372" t="s">
        <v>76</v>
      </c>
    </row>
    <row r="4373" spans="1:7" x14ac:dyDescent="0.35">
      <c r="A4373" t="s">
        <v>241</v>
      </c>
      <c r="B4373" t="s">
        <v>267</v>
      </c>
      <c r="C4373">
        <v>320</v>
      </c>
      <c r="D4373" t="s">
        <v>168</v>
      </c>
      <c r="E4373" t="s">
        <v>891</v>
      </c>
      <c r="F4373" t="s">
        <v>75</v>
      </c>
      <c r="G4373" t="s">
        <v>74</v>
      </c>
    </row>
    <row r="4374" spans="1:7" x14ac:dyDescent="0.35">
      <c r="A4374" t="s">
        <v>241</v>
      </c>
      <c r="B4374" t="s">
        <v>279</v>
      </c>
      <c r="C4374">
        <v>1853</v>
      </c>
      <c r="D4374" t="s">
        <v>307</v>
      </c>
      <c r="E4374" t="s">
        <v>882</v>
      </c>
      <c r="F4374" t="s">
        <v>79</v>
      </c>
      <c r="G4374" t="s">
        <v>73</v>
      </c>
    </row>
    <row r="4375" spans="1:7" x14ac:dyDescent="0.35">
      <c r="A4375" t="s">
        <v>241</v>
      </c>
      <c r="B4375" t="s">
        <v>285</v>
      </c>
      <c r="C4375">
        <v>403</v>
      </c>
      <c r="D4375" t="s">
        <v>367</v>
      </c>
      <c r="E4375" t="s">
        <v>1126</v>
      </c>
      <c r="F4375" t="s">
        <v>73</v>
      </c>
      <c r="G4375" t="s">
        <v>76</v>
      </c>
    </row>
    <row r="4377" spans="1:7" x14ac:dyDescent="0.35">
      <c r="A4377" t="s">
        <v>1470</v>
      </c>
    </row>
    <row r="4378" spans="1:7" x14ac:dyDescent="0.35">
      <c r="A4378" t="s">
        <v>14</v>
      </c>
      <c r="B4378" t="s">
        <v>461</v>
      </c>
      <c r="C4378" t="s">
        <v>2</v>
      </c>
      <c r="D4378" t="s">
        <v>853</v>
      </c>
      <c r="E4378" t="s">
        <v>1465</v>
      </c>
      <c r="F4378" t="s">
        <v>854</v>
      </c>
      <c r="G4378" t="s">
        <v>50</v>
      </c>
    </row>
    <row r="4379" spans="1:7" x14ac:dyDescent="0.35">
      <c r="A4379" t="s">
        <v>3</v>
      </c>
      <c r="B4379" t="s">
        <v>462</v>
      </c>
      <c r="C4379">
        <v>357</v>
      </c>
      <c r="D4379" t="s">
        <v>237</v>
      </c>
      <c r="E4379" t="s">
        <v>71</v>
      </c>
      <c r="F4379" t="s">
        <v>1143</v>
      </c>
      <c r="G4379" t="s">
        <v>76</v>
      </c>
    </row>
    <row r="4380" spans="1:7" x14ac:dyDescent="0.35">
      <c r="A4380" t="s">
        <v>3</v>
      </c>
      <c r="B4380" t="s">
        <v>464</v>
      </c>
      <c r="C4380">
        <v>29</v>
      </c>
      <c r="D4380" t="s">
        <v>179</v>
      </c>
      <c r="E4380" t="s">
        <v>76</v>
      </c>
      <c r="F4380" t="s">
        <v>1119</v>
      </c>
      <c r="G4380" t="s">
        <v>142</v>
      </c>
    </row>
    <row r="4381" spans="1:7" x14ac:dyDescent="0.35">
      <c r="A4381" t="s">
        <v>4</v>
      </c>
      <c r="B4381" t="s">
        <v>462</v>
      </c>
      <c r="C4381">
        <v>482</v>
      </c>
      <c r="D4381" t="s">
        <v>299</v>
      </c>
      <c r="E4381" t="s">
        <v>106</v>
      </c>
      <c r="F4381" t="s">
        <v>981</v>
      </c>
      <c r="G4381" t="s">
        <v>186</v>
      </c>
    </row>
    <row r="4382" spans="1:7" x14ac:dyDescent="0.35">
      <c r="A4382" t="s">
        <v>4</v>
      </c>
      <c r="B4382" t="s">
        <v>464</v>
      </c>
      <c r="C4382">
        <v>96</v>
      </c>
      <c r="D4382" t="s">
        <v>107</v>
      </c>
      <c r="E4382" t="s">
        <v>76</v>
      </c>
      <c r="F4382" t="s">
        <v>1471</v>
      </c>
      <c r="G4382" t="s">
        <v>76</v>
      </c>
    </row>
    <row r="4383" spans="1:7" x14ac:dyDescent="0.35">
      <c r="A4383" t="s">
        <v>5</v>
      </c>
      <c r="B4383" t="s">
        <v>462</v>
      </c>
      <c r="C4383">
        <v>455</v>
      </c>
      <c r="D4383" t="s">
        <v>366</v>
      </c>
      <c r="E4383" t="s">
        <v>79</v>
      </c>
      <c r="F4383" t="s">
        <v>1112</v>
      </c>
      <c r="G4383" t="s">
        <v>76</v>
      </c>
    </row>
    <row r="4384" spans="1:7" x14ac:dyDescent="0.35">
      <c r="A4384" t="s">
        <v>5</v>
      </c>
      <c r="B4384" t="s">
        <v>464</v>
      </c>
      <c r="C4384">
        <v>92</v>
      </c>
      <c r="D4384" t="s">
        <v>55</v>
      </c>
      <c r="E4384" t="s">
        <v>77</v>
      </c>
      <c r="F4384" t="s">
        <v>1138</v>
      </c>
      <c r="G4384" t="s">
        <v>76</v>
      </c>
    </row>
    <row r="4385" spans="1:7" x14ac:dyDescent="0.35">
      <c r="A4385" t="s">
        <v>6</v>
      </c>
      <c r="B4385" t="s">
        <v>462</v>
      </c>
      <c r="C4385">
        <v>322</v>
      </c>
      <c r="D4385" t="s">
        <v>194</v>
      </c>
      <c r="E4385" t="s">
        <v>77</v>
      </c>
      <c r="F4385" t="s">
        <v>1257</v>
      </c>
      <c r="G4385" t="s">
        <v>150</v>
      </c>
    </row>
    <row r="4386" spans="1:7" x14ac:dyDescent="0.35">
      <c r="A4386" t="s">
        <v>6</v>
      </c>
      <c r="B4386" t="s">
        <v>464</v>
      </c>
      <c r="C4386">
        <v>28</v>
      </c>
      <c r="D4386" t="s">
        <v>225</v>
      </c>
      <c r="E4386" t="s">
        <v>76</v>
      </c>
      <c r="F4386" t="s">
        <v>1472</v>
      </c>
      <c r="G4386" t="s">
        <v>76</v>
      </c>
    </row>
    <row r="4387" spans="1:7" x14ac:dyDescent="0.35">
      <c r="A4387" t="s">
        <v>7</v>
      </c>
      <c r="B4387" t="s">
        <v>462</v>
      </c>
      <c r="C4387">
        <v>610</v>
      </c>
      <c r="D4387" t="s">
        <v>199</v>
      </c>
      <c r="E4387" t="s">
        <v>77</v>
      </c>
      <c r="F4387" t="s">
        <v>834</v>
      </c>
      <c r="G4387" t="s">
        <v>76</v>
      </c>
    </row>
    <row r="4388" spans="1:7" x14ac:dyDescent="0.35">
      <c r="A4388" t="s">
        <v>7</v>
      </c>
      <c r="B4388" t="s">
        <v>464</v>
      </c>
      <c r="C4388">
        <v>105</v>
      </c>
      <c r="D4388" t="s">
        <v>430</v>
      </c>
      <c r="E4388" t="s">
        <v>138</v>
      </c>
      <c r="F4388" t="s">
        <v>783</v>
      </c>
      <c r="G4388" t="s">
        <v>77</v>
      </c>
    </row>
    <row r="4389" spans="1:7" x14ac:dyDescent="0.35">
      <c r="A4389" t="s">
        <v>241</v>
      </c>
      <c r="B4389" t="s">
        <v>462</v>
      </c>
      <c r="C4389">
        <v>2226</v>
      </c>
      <c r="D4389" t="s">
        <v>208</v>
      </c>
      <c r="E4389" t="s">
        <v>79</v>
      </c>
      <c r="F4389" t="s">
        <v>892</v>
      </c>
      <c r="G4389" t="s">
        <v>77</v>
      </c>
    </row>
    <row r="4390" spans="1:7" x14ac:dyDescent="0.35">
      <c r="A4390" t="s">
        <v>241</v>
      </c>
      <c r="B4390" t="s">
        <v>464</v>
      </c>
      <c r="C4390">
        <v>350</v>
      </c>
      <c r="D4390" t="s">
        <v>225</v>
      </c>
      <c r="E4390" t="s">
        <v>68</v>
      </c>
      <c r="F4390" t="s">
        <v>1255</v>
      </c>
      <c r="G4390" t="s">
        <v>77</v>
      </c>
    </row>
    <row r="4392" spans="1:7" x14ac:dyDescent="0.35">
      <c r="A4392" t="s">
        <v>1473</v>
      </c>
    </row>
    <row r="4393" spans="1:7" x14ac:dyDescent="0.35">
      <c r="A4393" t="s">
        <v>14</v>
      </c>
      <c r="B4393" t="s">
        <v>487</v>
      </c>
      <c r="C4393" t="s">
        <v>2</v>
      </c>
      <c r="D4393" t="s">
        <v>853</v>
      </c>
      <c r="E4393" t="s">
        <v>854</v>
      </c>
      <c r="F4393" t="s">
        <v>1465</v>
      </c>
      <c r="G4393" t="s">
        <v>50</v>
      </c>
    </row>
    <row r="4394" spans="1:7" x14ac:dyDescent="0.35">
      <c r="A4394" t="s">
        <v>3</v>
      </c>
      <c r="B4394" t="s">
        <v>488</v>
      </c>
      <c r="C4394">
        <v>220</v>
      </c>
      <c r="D4394" t="s">
        <v>163</v>
      </c>
      <c r="E4394" t="s">
        <v>1474</v>
      </c>
      <c r="F4394" t="s">
        <v>76</v>
      </c>
      <c r="G4394" t="s">
        <v>76</v>
      </c>
    </row>
    <row r="4395" spans="1:7" x14ac:dyDescent="0.35">
      <c r="A4395" t="s">
        <v>3</v>
      </c>
      <c r="B4395" t="s">
        <v>491</v>
      </c>
      <c r="C4395">
        <v>166</v>
      </c>
      <c r="D4395" t="s">
        <v>226</v>
      </c>
      <c r="E4395" t="s">
        <v>901</v>
      </c>
      <c r="F4395" t="s">
        <v>72</v>
      </c>
      <c r="G4395" t="s">
        <v>77</v>
      </c>
    </row>
    <row r="4396" spans="1:7" x14ac:dyDescent="0.35">
      <c r="A4396" t="s">
        <v>4</v>
      </c>
      <c r="B4396" t="s">
        <v>488</v>
      </c>
      <c r="C4396">
        <v>361</v>
      </c>
      <c r="D4396" t="s">
        <v>260</v>
      </c>
      <c r="E4396" t="s">
        <v>904</v>
      </c>
      <c r="F4396" t="s">
        <v>76</v>
      </c>
      <c r="G4396" t="s">
        <v>133</v>
      </c>
    </row>
    <row r="4397" spans="1:7" x14ac:dyDescent="0.35">
      <c r="A4397" t="s">
        <v>4</v>
      </c>
      <c r="B4397" t="s">
        <v>491</v>
      </c>
      <c r="C4397">
        <v>217</v>
      </c>
      <c r="D4397" t="s">
        <v>192</v>
      </c>
      <c r="E4397" t="s">
        <v>831</v>
      </c>
      <c r="F4397" t="s">
        <v>68</v>
      </c>
      <c r="G4397" t="s">
        <v>76</v>
      </c>
    </row>
    <row r="4398" spans="1:7" x14ac:dyDescent="0.35">
      <c r="A4398" t="s">
        <v>5</v>
      </c>
      <c r="B4398" t="s">
        <v>488</v>
      </c>
      <c r="C4398">
        <v>352</v>
      </c>
      <c r="D4398" t="s">
        <v>286</v>
      </c>
      <c r="E4398" t="s">
        <v>1466</v>
      </c>
      <c r="F4398" t="s">
        <v>68</v>
      </c>
      <c r="G4398" t="s">
        <v>76</v>
      </c>
    </row>
    <row r="4399" spans="1:7" x14ac:dyDescent="0.35">
      <c r="A4399" t="s">
        <v>5</v>
      </c>
      <c r="B4399" t="s">
        <v>491</v>
      </c>
      <c r="C4399">
        <v>195</v>
      </c>
      <c r="D4399" t="s">
        <v>88</v>
      </c>
      <c r="E4399" t="s">
        <v>1449</v>
      </c>
      <c r="F4399" t="s">
        <v>77</v>
      </c>
      <c r="G4399" t="s">
        <v>76</v>
      </c>
    </row>
    <row r="4400" spans="1:7" x14ac:dyDescent="0.35">
      <c r="A4400" t="s">
        <v>6</v>
      </c>
      <c r="B4400" t="s">
        <v>488</v>
      </c>
      <c r="C4400">
        <v>190</v>
      </c>
      <c r="D4400" t="s">
        <v>264</v>
      </c>
      <c r="E4400" t="s">
        <v>1143</v>
      </c>
      <c r="F4400" t="s">
        <v>79</v>
      </c>
      <c r="G4400" t="s">
        <v>105</v>
      </c>
    </row>
    <row r="4401" spans="1:7" x14ac:dyDescent="0.35">
      <c r="A4401" t="s">
        <v>6</v>
      </c>
      <c r="B4401" t="s">
        <v>491</v>
      </c>
      <c r="C4401">
        <v>160</v>
      </c>
      <c r="D4401" t="s">
        <v>133</v>
      </c>
      <c r="E4401" t="s">
        <v>1256</v>
      </c>
      <c r="F4401" t="s">
        <v>73</v>
      </c>
      <c r="G4401" t="s">
        <v>76</v>
      </c>
    </row>
    <row r="4402" spans="1:7" x14ac:dyDescent="0.35">
      <c r="A4402" t="s">
        <v>7</v>
      </c>
      <c r="B4402" t="s">
        <v>488</v>
      </c>
      <c r="C4402">
        <v>402</v>
      </c>
      <c r="D4402" t="s">
        <v>95</v>
      </c>
      <c r="E4402" t="s">
        <v>984</v>
      </c>
      <c r="F4402" t="s">
        <v>77</v>
      </c>
      <c r="G4402" t="s">
        <v>107</v>
      </c>
    </row>
    <row r="4403" spans="1:7" x14ac:dyDescent="0.35">
      <c r="A4403" t="s">
        <v>7</v>
      </c>
      <c r="B4403" t="s">
        <v>491</v>
      </c>
      <c r="C4403">
        <v>313</v>
      </c>
      <c r="D4403" t="s">
        <v>205</v>
      </c>
      <c r="E4403" t="s">
        <v>981</v>
      </c>
      <c r="F4403" t="s">
        <v>150</v>
      </c>
      <c r="G4403" t="s">
        <v>107</v>
      </c>
    </row>
    <row r="4404" spans="1:7" x14ac:dyDescent="0.35">
      <c r="A4404" t="s">
        <v>241</v>
      </c>
      <c r="B4404" t="s">
        <v>488</v>
      </c>
      <c r="C4404">
        <v>1525</v>
      </c>
      <c r="D4404" t="s">
        <v>286</v>
      </c>
      <c r="E4404" t="s">
        <v>904</v>
      </c>
      <c r="F4404" t="s">
        <v>106</v>
      </c>
      <c r="G4404" t="s">
        <v>71</v>
      </c>
    </row>
    <row r="4405" spans="1:7" x14ac:dyDescent="0.35">
      <c r="A4405" t="s">
        <v>241</v>
      </c>
      <c r="B4405" t="s">
        <v>491</v>
      </c>
      <c r="C4405">
        <v>1051</v>
      </c>
      <c r="D4405" t="s">
        <v>162</v>
      </c>
      <c r="E4405" t="s">
        <v>1104</v>
      </c>
      <c r="F4405" t="s">
        <v>71</v>
      </c>
      <c r="G4405" t="s">
        <v>107</v>
      </c>
    </row>
    <row r="4407" spans="1:7" x14ac:dyDescent="0.35">
      <c r="A4407" t="s">
        <v>1475</v>
      </c>
    </row>
    <row r="4408" spans="1:7" x14ac:dyDescent="0.35">
      <c r="A4408" t="s">
        <v>14</v>
      </c>
      <c r="B4408" t="s">
        <v>565</v>
      </c>
      <c r="C4408" t="s">
        <v>2</v>
      </c>
      <c r="D4408" t="s">
        <v>853</v>
      </c>
      <c r="E4408" t="s">
        <v>854</v>
      </c>
      <c r="F4408" t="s">
        <v>1465</v>
      </c>
      <c r="G4408" t="s">
        <v>50</v>
      </c>
    </row>
    <row r="4409" spans="1:7" x14ac:dyDescent="0.35">
      <c r="A4409" t="s">
        <v>3</v>
      </c>
      <c r="B4409" t="s">
        <v>566</v>
      </c>
      <c r="C4409">
        <v>62</v>
      </c>
      <c r="D4409" t="s">
        <v>198</v>
      </c>
      <c r="E4409" t="s">
        <v>1239</v>
      </c>
      <c r="F4409" t="s">
        <v>76</v>
      </c>
      <c r="G4409" t="s">
        <v>76</v>
      </c>
    </row>
    <row r="4410" spans="1:7" x14ac:dyDescent="0.35">
      <c r="A4410" t="s">
        <v>3</v>
      </c>
      <c r="B4410" t="s">
        <v>569</v>
      </c>
      <c r="C4410">
        <v>145</v>
      </c>
      <c r="D4410" t="s">
        <v>181</v>
      </c>
      <c r="E4410" t="s">
        <v>1110</v>
      </c>
      <c r="F4410" t="s">
        <v>76</v>
      </c>
      <c r="G4410" t="s">
        <v>76</v>
      </c>
    </row>
    <row r="4411" spans="1:7" x14ac:dyDescent="0.35">
      <c r="A4411" t="s">
        <v>3</v>
      </c>
      <c r="B4411" t="s">
        <v>570</v>
      </c>
      <c r="C4411">
        <v>13</v>
      </c>
      <c r="D4411" t="s">
        <v>76</v>
      </c>
      <c r="E4411" t="s">
        <v>395</v>
      </c>
      <c r="F4411" t="s">
        <v>76</v>
      </c>
      <c r="G4411" t="s">
        <v>76</v>
      </c>
    </row>
    <row r="4412" spans="1:7" x14ac:dyDescent="0.35">
      <c r="A4412" t="s">
        <v>3</v>
      </c>
      <c r="B4412" t="s">
        <v>571</v>
      </c>
      <c r="C4412">
        <v>29</v>
      </c>
      <c r="D4412" t="s">
        <v>364</v>
      </c>
      <c r="E4412" t="s">
        <v>1430</v>
      </c>
      <c r="F4412" t="s">
        <v>76</v>
      </c>
      <c r="G4412" t="s">
        <v>76</v>
      </c>
    </row>
    <row r="4413" spans="1:7" x14ac:dyDescent="0.35">
      <c r="A4413" t="s">
        <v>3</v>
      </c>
      <c r="B4413" t="s">
        <v>572</v>
      </c>
      <c r="C4413">
        <v>125</v>
      </c>
      <c r="D4413" t="s">
        <v>307</v>
      </c>
      <c r="E4413" t="s">
        <v>970</v>
      </c>
      <c r="F4413" t="s">
        <v>80</v>
      </c>
      <c r="G4413" t="s">
        <v>79</v>
      </c>
    </row>
    <row r="4414" spans="1:7" x14ac:dyDescent="0.35">
      <c r="A4414" t="s">
        <v>3</v>
      </c>
      <c r="B4414" t="s">
        <v>573</v>
      </c>
      <c r="C4414">
        <v>12</v>
      </c>
      <c r="D4414" t="s">
        <v>76</v>
      </c>
      <c r="E4414" t="s">
        <v>1004</v>
      </c>
      <c r="F4414" t="s">
        <v>88</v>
      </c>
      <c r="G4414" t="s">
        <v>76</v>
      </c>
    </row>
    <row r="4415" spans="1:7" x14ac:dyDescent="0.35">
      <c r="A4415" t="s">
        <v>4</v>
      </c>
      <c r="B4415" t="s">
        <v>566</v>
      </c>
      <c r="C4415">
        <v>61</v>
      </c>
      <c r="D4415" t="s">
        <v>188</v>
      </c>
      <c r="E4415" t="s">
        <v>980</v>
      </c>
      <c r="F4415" t="s">
        <v>76</v>
      </c>
      <c r="G4415" t="s">
        <v>250</v>
      </c>
    </row>
    <row r="4416" spans="1:7" x14ac:dyDescent="0.35">
      <c r="A4416" t="s">
        <v>4</v>
      </c>
      <c r="B4416" t="s">
        <v>569</v>
      </c>
      <c r="C4416">
        <v>259</v>
      </c>
      <c r="D4416" t="s">
        <v>65</v>
      </c>
      <c r="E4416" t="s">
        <v>1476</v>
      </c>
      <c r="F4416" t="s">
        <v>76</v>
      </c>
      <c r="G4416" t="s">
        <v>76</v>
      </c>
    </row>
    <row r="4417" spans="1:7" x14ac:dyDescent="0.35">
      <c r="A4417" t="s">
        <v>4</v>
      </c>
      <c r="B4417" t="s">
        <v>570</v>
      </c>
      <c r="C4417">
        <v>41</v>
      </c>
      <c r="D4417" t="s">
        <v>182</v>
      </c>
      <c r="E4417" t="s">
        <v>1413</v>
      </c>
      <c r="F4417" t="s">
        <v>76</v>
      </c>
      <c r="G4417" t="s">
        <v>76</v>
      </c>
    </row>
    <row r="4418" spans="1:7" x14ac:dyDescent="0.35">
      <c r="A4418" t="s">
        <v>4</v>
      </c>
      <c r="B4418" t="s">
        <v>571</v>
      </c>
      <c r="C4418">
        <v>34</v>
      </c>
      <c r="D4418" t="s">
        <v>205</v>
      </c>
      <c r="E4418" t="s">
        <v>1123</v>
      </c>
      <c r="F4418" t="s">
        <v>133</v>
      </c>
      <c r="G4418" t="s">
        <v>76</v>
      </c>
    </row>
    <row r="4419" spans="1:7" x14ac:dyDescent="0.35">
      <c r="A4419" t="s">
        <v>4</v>
      </c>
      <c r="B4419" t="s">
        <v>572</v>
      </c>
      <c r="C4419">
        <v>149</v>
      </c>
      <c r="D4419" t="s">
        <v>235</v>
      </c>
      <c r="E4419" t="s">
        <v>780</v>
      </c>
      <c r="F4419" t="s">
        <v>76</v>
      </c>
      <c r="G4419" t="s">
        <v>76</v>
      </c>
    </row>
    <row r="4420" spans="1:7" x14ac:dyDescent="0.35">
      <c r="A4420" t="s">
        <v>4</v>
      </c>
      <c r="B4420" t="s">
        <v>573</v>
      </c>
      <c r="C4420">
        <v>34</v>
      </c>
      <c r="D4420" t="s">
        <v>161</v>
      </c>
      <c r="E4420" t="s">
        <v>1114</v>
      </c>
      <c r="F4420" t="s">
        <v>76</v>
      </c>
      <c r="G4420" t="s">
        <v>76</v>
      </c>
    </row>
    <row r="4421" spans="1:7" x14ac:dyDescent="0.35">
      <c r="A4421" t="s">
        <v>5</v>
      </c>
      <c r="B4421" t="s">
        <v>566</v>
      </c>
      <c r="C4421">
        <v>22</v>
      </c>
      <c r="D4421" t="s">
        <v>94</v>
      </c>
      <c r="E4421" t="s">
        <v>1257</v>
      </c>
      <c r="F4421" t="s">
        <v>88</v>
      </c>
      <c r="G4421" t="s">
        <v>76</v>
      </c>
    </row>
    <row r="4422" spans="1:7" x14ac:dyDescent="0.35">
      <c r="A4422" t="s">
        <v>5</v>
      </c>
      <c r="B4422" t="s">
        <v>569</v>
      </c>
      <c r="C4422">
        <v>216</v>
      </c>
      <c r="D4422" t="s">
        <v>136</v>
      </c>
      <c r="E4422" t="s">
        <v>872</v>
      </c>
      <c r="F4422" t="s">
        <v>106</v>
      </c>
      <c r="G4422" t="s">
        <v>76</v>
      </c>
    </row>
    <row r="4423" spans="1:7" x14ac:dyDescent="0.35">
      <c r="A4423" t="s">
        <v>5</v>
      </c>
      <c r="B4423" t="s">
        <v>570</v>
      </c>
      <c r="C4423">
        <v>114</v>
      </c>
      <c r="D4423" t="s">
        <v>157</v>
      </c>
      <c r="E4423" t="s">
        <v>1142</v>
      </c>
      <c r="F4423" t="s">
        <v>76</v>
      </c>
      <c r="G4423" t="s">
        <v>76</v>
      </c>
    </row>
    <row r="4424" spans="1:7" x14ac:dyDescent="0.35">
      <c r="A4424" t="s">
        <v>5</v>
      </c>
      <c r="B4424" t="s">
        <v>571</v>
      </c>
      <c r="C4424">
        <v>9</v>
      </c>
      <c r="D4424" t="s">
        <v>146</v>
      </c>
      <c r="E4424" t="s">
        <v>1137</v>
      </c>
      <c r="F4424" t="s">
        <v>76</v>
      </c>
      <c r="G4424" t="s">
        <v>76</v>
      </c>
    </row>
    <row r="4425" spans="1:7" x14ac:dyDescent="0.35">
      <c r="A4425" t="s">
        <v>5</v>
      </c>
      <c r="B4425" t="s">
        <v>572</v>
      </c>
      <c r="C4425">
        <v>112</v>
      </c>
      <c r="D4425" t="s">
        <v>130</v>
      </c>
      <c r="E4425" t="s">
        <v>1247</v>
      </c>
      <c r="F4425" t="s">
        <v>106</v>
      </c>
      <c r="G4425" t="s">
        <v>76</v>
      </c>
    </row>
    <row r="4426" spans="1:7" x14ac:dyDescent="0.35">
      <c r="A4426" t="s">
        <v>5</v>
      </c>
      <c r="B4426" t="s">
        <v>573</v>
      </c>
      <c r="C4426">
        <v>74</v>
      </c>
      <c r="D4426" t="s">
        <v>280</v>
      </c>
      <c r="E4426" t="s">
        <v>1422</v>
      </c>
      <c r="F4426" t="s">
        <v>79</v>
      </c>
      <c r="G4426" t="s">
        <v>76</v>
      </c>
    </row>
    <row r="4427" spans="1:7" x14ac:dyDescent="0.35">
      <c r="A4427" t="s">
        <v>6</v>
      </c>
      <c r="B4427" t="s">
        <v>566</v>
      </c>
      <c r="C4427">
        <v>26</v>
      </c>
      <c r="D4427" t="s">
        <v>76</v>
      </c>
      <c r="E4427" t="s">
        <v>395</v>
      </c>
      <c r="F4427" t="s">
        <v>76</v>
      </c>
      <c r="G4427" t="s">
        <v>76</v>
      </c>
    </row>
    <row r="4428" spans="1:7" x14ac:dyDescent="0.35">
      <c r="A4428" t="s">
        <v>6</v>
      </c>
      <c r="B4428" t="s">
        <v>569</v>
      </c>
      <c r="C4428">
        <v>128</v>
      </c>
      <c r="D4428" t="s">
        <v>240</v>
      </c>
      <c r="E4428" t="s">
        <v>1244</v>
      </c>
      <c r="F4428" t="s">
        <v>150</v>
      </c>
      <c r="G4428" t="s">
        <v>55</v>
      </c>
    </row>
    <row r="4429" spans="1:7" x14ac:dyDescent="0.35">
      <c r="A4429" t="s">
        <v>6</v>
      </c>
      <c r="B4429" t="s">
        <v>570</v>
      </c>
      <c r="C4429">
        <v>36</v>
      </c>
      <c r="D4429" t="s">
        <v>145</v>
      </c>
      <c r="E4429" t="s">
        <v>1126</v>
      </c>
      <c r="F4429" t="s">
        <v>76</v>
      </c>
      <c r="G4429" t="s">
        <v>76</v>
      </c>
    </row>
    <row r="4430" spans="1:7" x14ac:dyDescent="0.35">
      <c r="A4430" t="s">
        <v>6</v>
      </c>
      <c r="B4430" t="s">
        <v>571</v>
      </c>
      <c r="C4430">
        <v>16</v>
      </c>
      <c r="D4430" t="s">
        <v>76</v>
      </c>
      <c r="E4430" t="s">
        <v>395</v>
      </c>
      <c r="F4430" t="s">
        <v>76</v>
      </c>
      <c r="G4430" t="s">
        <v>76</v>
      </c>
    </row>
    <row r="4431" spans="1:7" x14ac:dyDescent="0.35">
      <c r="A4431" t="s">
        <v>6</v>
      </c>
      <c r="B4431" t="s">
        <v>572</v>
      </c>
      <c r="C4431">
        <v>121</v>
      </c>
      <c r="D4431" t="s">
        <v>65</v>
      </c>
      <c r="E4431" t="s">
        <v>1108</v>
      </c>
      <c r="F4431" t="s">
        <v>106</v>
      </c>
      <c r="G4431" t="s">
        <v>76</v>
      </c>
    </row>
    <row r="4432" spans="1:7" x14ac:dyDescent="0.35">
      <c r="A4432" t="s">
        <v>6</v>
      </c>
      <c r="B4432" t="s">
        <v>573</v>
      </c>
      <c r="C4432">
        <v>23</v>
      </c>
      <c r="D4432" t="s">
        <v>79</v>
      </c>
      <c r="E4432" t="s">
        <v>1274</v>
      </c>
      <c r="F4432" t="s">
        <v>76</v>
      </c>
      <c r="G4432" t="s">
        <v>76</v>
      </c>
    </row>
    <row r="4433" spans="1:7" x14ac:dyDescent="0.35">
      <c r="A4433" t="s">
        <v>7</v>
      </c>
      <c r="B4433" t="s">
        <v>566</v>
      </c>
      <c r="C4433">
        <v>40</v>
      </c>
      <c r="D4433" t="s">
        <v>416</v>
      </c>
      <c r="E4433" t="s">
        <v>900</v>
      </c>
      <c r="F4433" t="s">
        <v>94</v>
      </c>
      <c r="G4433" t="s">
        <v>76</v>
      </c>
    </row>
    <row r="4434" spans="1:7" x14ac:dyDescent="0.35">
      <c r="A4434" t="s">
        <v>7</v>
      </c>
      <c r="B4434" t="s">
        <v>569</v>
      </c>
      <c r="C4434">
        <v>329</v>
      </c>
      <c r="D4434" t="s">
        <v>317</v>
      </c>
      <c r="E4434" t="s">
        <v>410</v>
      </c>
      <c r="F4434" t="s">
        <v>106</v>
      </c>
      <c r="G4434" t="s">
        <v>73</v>
      </c>
    </row>
    <row r="4435" spans="1:7" x14ac:dyDescent="0.35">
      <c r="A4435" t="s">
        <v>7</v>
      </c>
      <c r="B4435" t="s">
        <v>570</v>
      </c>
      <c r="C4435">
        <v>33</v>
      </c>
      <c r="D4435" t="s">
        <v>192</v>
      </c>
      <c r="E4435" t="s">
        <v>984</v>
      </c>
      <c r="F4435" t="s">
        <v>76</v>
      </c>
      <c r="G4435" t="s">
        <v>76</v>
      </c>
    </row>
    <row r="4436" spans="1:7" x14ac:dyDescent="0.35">
      <c r="A4436" t="s">
        <v>7</v>
      </c>
      <c r="B4436" t="s">
        <v>571</v>
      </c>
      <c r="C4436">
        <v>21</v>
      </c>
      <c r="D4436" t="s">
        <v>511</v>
      </c>
      <c r="E4436" t="s">
        <v>760</v>
      </c>
      <c r="F4436" t="s">
        <v>76</v>
      </c>
      <c r="G4436" t="s">
        <v>76</v>
      </c>
    </row>
    <row r="4437" spans="1:7" x14ac:dyDescent="0.35">
      <c r="A4437" t="s">
        <v>7</v>
      </c>
      <c r="B4437" t="s">
        <v>572</v>
      </c>
      <c r="C4437">
        <v>269</v>
      </c>
      <c r="D4437" t="s">
        <v>112</v>
      </c>
      <c r="E4437" t="s">
        <v>1406</v>
      </c>
      <c r="F4437" t="s">
        <v>94</v>
      </c>
      <c r="G4437" t="s">
        <v>107</v>
      </c>
    </row>
    <row r="4438" spans="1:7" x14ac:dyDescent="0.35">
      <c r="A4438" t="s">
        <v>7</v>
      </c>
      <c r="B4438" t="s">
        <v>573</v>
      </c>
      <c r="C4438">
        <v>23</v>
      </c>
      <c r="D4438" t="s">
        <v>275</v>
      </c>
      <c r="E4438" t="s">
        <v>1008</v>
      </c>
      <c r="F4438" t="s">
        <v>76</v>
      </c>
      <c r="G4438" t="s">
        <v>76</v>
      </c>
    </row>
    <row r="4439" spans="1:7" x14ac:dyDescent="0.35">
      <c r="A4439" t="s">
        <v>241</v>
      </c>
      <c r="B4439" t="s">
        <v>566</v>
      </c>
      <c r="C4439">
        <v>211</v>
      </c>
      <c r="D4439" t="s">
        <v>89</v>
      </c>
      <c r="E4439" t="s">
        <v>1140</v>
      </c>
      <c r="F4439" t="s">
        <v>75</v>
      </c>
      <c r="G4439" t="s">
        <v>103</v>
      </c>
    </row>
    <row r="4440" spans="1:7" x14ac:dyDescent="0.35">
      <c r="A4440" t="s">
        <v>241</v>
      </c>
      <c r="B4440" t="s">
        <v>569</v>
      </c>
      <c r="C4440">
        <v>1077</v>
      </c>
      <c r="D4440" t="s">
        <v>58</v>
      </c>
      <c r="E4440" t="s">
        <v>858</v>
      </c>
      <c r="F4440" t="s">
        <v>106</v>
      </c>
      <c r="G4440" t="s">
        <v>106</v>
      </c>
    </row>
    <row r="4441" spans="1:7" x14ac:dyDescent="0.35">
      <c r="A4441" t="s">
        <v>241</v>
      </c>
      <c r="B4441" t="s">
        <v>570</v>
      </c>
      <c r="C4441">
        <v>237</v>
      </c>
      <c r="D4441" t="s">
        <v>342</v>
      </c>
      <c r="E4441" t="s">
        <v>1105</v>
      </c>
      <c r="F4441" t="s">
        <v>76</v>
      </c>
      <c r="G4441" t="s">
        <v>76</v>
      </c>
    </row>
    <row r="4442" spans="1:7" x14ac:dyDescent="0.35">
      <c r="A4442" t="s">
        <v>241</v>
      </c>
      <c r="B4442" t="s">
        <v>571</v>
      </c>
      <c r="C4442">
        <v>109</v>
      </c>
      <c r="D4442" t="s">
        <v>254</v>
      </c>
      <c r="E4442" t="s">
        <v>896</v>
      </c>
      <c r="F4442" t="s">
        <v>150</v>
      </c>
      <c r="G4442" t="s">
        <v>76</v>
      </c>
    </row>
    <row r="4443" spans="1:7" x14ac:dyDescent="0.35">
      <c r="A4443" t="s">
        <v>241</v>
      </c>
      <c r="B4443" t="s">
        <v>572</v>
      </c>
      <c r="C4443">
        <v>776</v>
      </c>
      <c r="D4443" t="s">
        <v>92</v>
      </c>
      <c r="E4443" t="s">
        <v>1406</v>
      </c>
      <c r="F4443" t="s">
        <v>150</v>
      </c>
      <c r="G4443" t="s">
        <v>107</v>
      </c>
    </row>
    <row r="4444" spans="1:7" x14ac:dyDescent="0.35">
      <c r="A4444" t="s">
        <v>241</v>
      </c>
      <c r="B4444" t="s">
        <v>573</v>
      </c>
      <c r="C4444">
        <v>166</v>
      </c>
      <c r="D4444" t="s">
        <v>218</v>
      </c>
      <c r="E4444" t="s">
        <v>1006</v>
      </c>
      <c r="F4444" t="s">
        <v>77</v>
      </c>
      <c r="G4444" t="s">
        <v>76</v>
      </c>
    </row>
    <row r="4446" spans="1:7" x14ac:dyDescent="0.35">
      <c r="A4446" t="s">
        <v>1477</v>
      </c>
    </row>
    <row r="4447" spans="1:7" x14ac:dyDescent="0.35">
      <c r="A4447" t="s">
        <v>14</v>
      </c>
      <c r="B4447" t="s">
        <v>1478</v>
      </c>
      <c r="C4447" t="s">
        <v>2</v>
      </c>
      <c r="D4447" t="s">
        <v>853</v>
      </c>
      <c r="E4447" t="s">
        <v>854</v>
      </c>
      <c r="F4447" t="s">
        <v>1465</v>
      </c>
      <c r="G4447" t="s">
        <v>50</v>
      </c>
    </row>
    <row r="4448" spans="1:7" x14ac:dyDescent="0.35">
      <c r="A4448" t="s">
        <v>3</v>
      </c>
      <c r="B4448" t="s">
        <v>1479</v>
      </c>
      <c r="C4448">
        <v>137</v>
      </c>
      <c r="D4448" t="s">
        <v>97</v>
      </c>
      <c r="E4448" t="s">
        <v>1263</v>
      </c>
      <c r="F4448" t="s">
        <v>76</v>
      </c>
      <c r="G4448" t="s">
        <v>76</v>
      </c>
    </row>
    <row r="4449" spans="1:7" x14ac:dyDescent="0.35">
      <c r="A4449" t="s">
        <v>3</v>
      </c>
      <c r="B4449" t="s">
        <v>1480</v>
      </c>
      <c r="C4449">
        <v>155</v>
      </c>
      <c r="D4449" t="s">
        <v>168</v>
      </c>
      <c r="E4449" t="s">
        <v>744</v>
      </c>
      <c r="F4449" t="s">
        <v>105</v>
      </c>
      <c r="G4449" t="s">
        <v>77</v>
      </c>
    </row>
    <row r="4450" spans="1:7" x14ac:dyDescent="0.35">
      <c r="A4450" t="s">
        <v>3</v>
      </c>
      <c r="B4450" t="s">
        <v>1481</v>
      </c>
      <c r="C4450">
        <v>83</v>
      </c>
      <c r="D4450" t="s">
        <v>103</v>
      </c>
      <c r="E4450" t="s">
        <v>1266</v>
      </c>
      <c r="F4450" t="s">
        <v>76</v>
      </c>
      <c r="G4450" t="s">
        <v>76</v>
      </c>
    </row>
    <row r="4451" spans="1:7" x14ac:dyDescent="0.35">
      <c r="A4451" t="s">
        <v>3</v>
      </c>
      <c r="B4451" t="s">
        <v>1482</v>
      </c>
      <c r="C4451">
        <v>11</v>
      </c>
      <c r="D4451" t="s">
        <v>76</v>
      </c>
      <c r="E4451" t="s">
        <v>1130</v>
      </c>
      <c r="F4451" t="s">
        <v>211</v>
      </c>
      <c r="G4451" t="s">
        <v>76</v>
      </c>
    </row>
    <row r="4452" spans="1:7" x14ac:dyDescent="0.35">
      <c r="A4452" t="s">
        <v>4</v>
      </c>
      <c r="B4452" t="s">
        <v>1479</v>
      </c>
      <c r="C4452">
        <v>200</v>
      </c>
      <c r="D4452" t="s">
        <v>249</v>
      </c>
      <c r="E4452" t="s">
        <v>836</v>
      </c>
      <c r="F4452" t="s">
        <v>76</v>
      </c>
      <c r="G4452" t="s">
        <v>264</v>
      </c>
    </row>
    <row r="4453" spans="1:7" x14ac:dyDescent="0.35">
      <c r="A4453" t="s">
        <v>4</v>
      </c>
      <c r="B4453" t="s">
        <v>1480</v>
      </c>
      <c r="C4453">
        <v>194</v>
      </c>
      <c r="D4453" t="s">
        <v>352</v>
      </c>
      <c r="E4453" t="s">
        <v>1139</v>
      </c>
      <c r="F4453" t="s">
        <v>68</v>
      </c>
      <c r="G4453" t="s">
        <v>76</v>
      </c>
    </row>
    <row r="4454" spans="1:7" x14ac:dyDescent="0.35">
      <c r="A4454" t="s">
        <v>4</v>
      </c>
      <c r="B4454" t="s">
        <v>1481</v>
      </c>
      <c r="C4454">
        <v>161</v>
      </c>
      <c r="D4454" t="s">
        <v>442</v>
      </c>
      <c r="E4454" t="s">
        <v>1133</v>
      </c>
      <c r="F4454" t="s">
        <v>76</v>
      </c>
      <c r="G4454" t="s">
        <v>76</v>
      </c>
    </row>
    <row r="4455" spans="1:7" x14ac:dyDescent="0.35">
      <c r="A4455" t="s">
        <v>4</v>
      </c>
      <c r="B4455" t="s">
        <v>1482</v>
      </c>
      <c r="C4455">
        <v>23</v>
      </c>
      <c r="D4455" t="s">
        <v>202</v>
      </c>
      <c r="E4455" t="s">
        <v>963</v>
      </c>
      <c r="F4455" t="s">
        <v>76</v>
      </c>
      <c r="G4455" t="s">
        <v>76</v>
      </c>
    </row>
    <row r="4456" spans="1:7" x14ac:dyDescent="0.35">
      <c r="A4456" t="s">
        <v>5</v>
      </c>
      <c r="B4456" t="s">
        <v>1479</v>
      </c>
      <c r="C4456">
        <v>221</v>
      </c>
      <c r="D4456" t="s">
        <v>134</v>
      </c>
      <c r="E4456" t="s">
        <v>1466</v>
      </c>
      <c r="F4456" t="s">
        <v>73</v>
      </c>
      <c r="G4456" t="s">
        <v>76</v>
      </c>
    </row>
    <row r="4457" spans="1:7" x14ac:dyDescent="0.35">
      <c r="A4457" t="s">
        <v>5</v>
      </c>
      <c r="B4457" t="s">
        <v>1480</v>
      </c>
      <c r="C4457">
        <v>181</v>
      </c>
      <c r="D4457" t="s">
        <v>57</v>
      </c>
      <c r="E4457" t="s">
        <v>1267</v>
      </c>
      <c r="F4457" t="s">
        <v>77</v>
      </c>
      <c r="G4457" t="s">
        <v>76</v>
      </c>
    </row>
    <row r="4458" spans="1:7" x14ac:dyDescent="0.35">
      <c r="A4458" t="s">
        <v>5</v>
      </c>
      <c r="B4458" t="s">
        <v>1481</v>
      </c>
      <c r="C4458">
        <v>131</v>
      </c>
      <c r="D4458" t="s">
        <v>366</v>
      </c>
      <c r="E4458" t="s">
        <v>1255</v>
      </c>
      <c r="F4458" t="s">
        <v>105</v>
      </c>
      <c r="G4458" t="s">
        <v>76</v>
      </c>
    </row>
    <row r="4459" spans="1:7" x14ac:dyDescent="0.35">
      <c r="A4459" t="s">
        <v>5</v>
      </c>
      <c r="B4459" t="s">
        <v>1482</v>
      </c>
      <c r="C4459">
        <v>14</v>
      </c>
      <c r="D4459" t="s">
        <v>132</v>
      </c>
      <c r="E4459" t="s">
        <v>924</v>
      </c>
      <c r="F4459" t="s">
        <v>76</v>
      </c>
      <c r="G4459" t="s">
        <v>76</v>
      </c>
    </row>
    <row r="4460" spans="1:7" x14ac:dyDescent="0.35">
      <c r="A4460" t="s">
        <v>6</v>
      </c>
      <c r="B4460" t="s">
        <v>1479</v>
      </c>
      <c r="C4460">
        <v>116</v>
      </c>
      <c r="D4460" t="s">
        <v>103</v>
      </c>
      <c r="E4460" t="s">
        <v>1257</v>
      </c>
      <c r="F4460" t="s">
        <v>76</v>
      </c>
      <c r="G4460" t="s">
        <v>186</v>
      </c>
    </row>
    <row r="4461" spans="1:7" x14ac:dyDescent="0.35">
      <c r="A4461" t="s">
        <v>6</v>
      </c>
      <c r="B4461" t="s">
        <v>1480</v>
      </c>
      <c r="C4461">
        <v>147</v>
      </c>
      <c r="D4461" t="s">
        <v>186</v>
      </c>
      <c r="E4461" t="s">
        <v>1421</v>
      </c>
      <c r="F4461" t="s">
        <v>106</v>
      </c>
      <c r="G4461" t="s">
        <v>76</v>
      </c>
    </row>
    <row r="4462" spans="1:7" x14ac:dyDescent="0.35">
      <c r="A4462" t="s">
        <v>6</v>
      </c>
      <c r="B4462" t="s">
        <v>1481</v>
      </c>
      <c r="C4462">
        <v>74</v>
      </c>
      <c r="D4462" t="s">
        <v>367</v>
      </c>
      <c r="E4462" t="s">
        <v>1136</v>
      </c>
      <c r="F4462" t="s">
        <v>81</v>
      </c>
      <c r="G4462" t="s">
        <v>76</v>
      </c>
    </row>
    <row r="4463" spans="1:7" x14ac:dyDescent="0.35">
      <c r="A4463" t="s">
        <v>6</v>
      </c>
      <c r="B4463" t="s">
        <v>1482</v>
      </c>
      <c r="C4463">
        <v>13</v>
      </c>
      <c r="D4463" t="s">
        <v>199</v>
      </c>
      <c r="E4463" t="s">
        <v>865</v>
      </c>
      <c r="F4463" t="s">
        <v>76</v>
      </c>
      <c r="G4463" t="s">
        <v>76</v>
      </c>
    </row>
    <row r="4464" spans="1:7" x14ac:dyDescent="0.35">
      <c r="A4464" t="s">
        <v>7</v>
      </c>
      <c r="B4464" t="s">
        <v>1479</v>
      </c>
      <c r="C4464">
        <v>282</v>
      </c>
      <c r="D4464" t="s">
        <v>126</v>
      </c>
      <c r="E4464" t="s">
        <v>963</v>
      </c>
      <c r="F4464" t="s">
        <v>77</v>
      </c>
      <c r="G4464" t="s">
        <v>73</v>
      </c>
    </row>
    <row r="4465" spans="1:7" x14ac:dyDescent="0.35">
      <c r="A4465" t="s">
        <v>7</v>
      </c>
      <c r="B4465" t="s">
        <v>1480</v>
      </c>
      <c r="C4465">
        <v>288</v>
      </c>
      <c r="D4465" t="s">
        <v>95</v>
      </c>
      <c r="E4465" t="s">
        <v>857</v>
      </c>
      <c r="F4465" t="s">
        <v>150</v>
      </c>
      <c r="G4465" t="s">
        <v>107</v>
      </c>
    </row>
    <row r="4466" spans="1:7" x14ac:dyDescent="0.35">
      <c r="A4466" t="s">
        <v>7</v>
      </c>
      <c r="B4466" t="s">
        <v>1481</v>
      </c>
      <c r="C4466">
        <v>120</v>
      </c>
      <c r="D4466" t="s">
        <v>247</v>
      </c>
      <c r="E4466" t="s">
        <v>1429</v>
      </c>
      <c r="F4466" t="s">
        <v>106</v>
      </c>
      <c r="G4466" t="s">
        <v>76</v>
      </c>
    </row>
    <row r="4467" spans="1:7" x14ac:dyDescent="0.35">
      <c r="A4467" t="s">
        <v>7</v>
      </c>
      <c r="B4467" t="s">
        <v>1482</v>
      </c>
      <c r="C4467">
        <v>25</v>
      </c>
      <c r="D4467" t="s">
        <v>442</v>
      </c>
      <c r="E4467" t="s">
        <v>1133</v>
      </c>
      <c r="F4467" t="s">
        <v>76</v>
      </c>
      <c r="G4467" t="s">
        <v>76</v>
      </c>
    </row>
    <row r="4468" spans="1:7" x14ac:dyDescent="0.35">
      <c r="A4468" t="s">
        <v>241</v>
      </c>
      <c r="B4468" t="s">
        <v>1479</v>
      </c>
      <c r="C4468">
        <v>956</v>
      </c>
      <c r="D4468" t="s">
        <v>92</v>
      </c>
      <c r="E4468" t="s">
        <v>1466</v>
      </c>
      <c r="F4468" t="s">
        <v>73</v>
      </c>
      <c r="G4468" t="s">
        <v>105</v>
      </c>
    </row>
    <row r="4469" spans="1:7" x14ac:dyDescent="0.35">
      <c r="A4469" t="s">
        <v>241</v>
      </c>
      <c r="B4469" t="s">
        <v>1480</v>
      </c>
      <c r="C4469">
        <v>965</v>
      </c>
      <c r="D4469" t="s">
        <v>164</v>
      </c>
      <c r="E4469" t="s">
        <v>970</v>
      </c>
      <c r="F4469" t="s">
        <v>71</v>
      </c>
      <c r="G4469" t="s">
        <v>107</v>
      </c>
    </row>
    <row r="4470" spans="1:7" x14ac:dyDescent="0.35">
      <c r="A4470" t="s">
        <v>241</v>
      </c>
      <c r="B4470" t="s">
        <v>1481</v>
      </c>
      <c r="C4470">
        <v>569</v>
      </c>
      <c r="D4470" t="s">
        <v>164</v>
      </c>
      <c r="E4470" t="s">
        <v>1140</v>
      </c>
      <c r="F4470" t="s">
        <v>79</v>
      </c>
      <c r="G4470" t="s">
        <v>76</v>
      </c>
    </row>
    <row r="4471" spans="1:7" x14ac:dyDescent="0.35">
      <c r="A4471" t="s">
        <v>241</v>
      </c>
      <c r="B4471" t="s">
        <v>1482</v>
      </c>
      <c r="C4471">
        <v>86</v>
      </c>
      <c r="D4471" t="s">
        <v>309</v>
      </c>
      <c r="E4471" t="s">
        <v>869</v>
      </c>
      <c r="F4471" t="s">
        <v>105</v>
      </c>
      <c r="G4471" t="s">
        <v>76</v>
      </c>
    </row>
    <row r="4473" spans="1:7" x14ac:dyDescent="0.35">
      <c r="A4473" t="s">
        <v>1483</v>
      </c>
    </row>
    <row r="4474" spans="1:7" x14ac:dyDescent="0.35">
      <c r="A4474" t="s">
        <v>14</v>
      </c>
      <c r="B4474" t="s">
        <v>593</v>
      </c>
      <c r="C4474" t="s">
        <v>2</v>
      </c>
      <c r="D4474" t="s">
        <v>853</v>
      </c>
      <c r="E4474" t="s">
        <v>1465</v>
      </c>
      <c r="F4474" t="s">
        <v>854</v>
      </c>
      <c r="G4474" t="s">
        <v>50</v>
      </c>
    </row>
    <row r="4475" spans="1:7" x14ac:dyDescent="0.35">
      <c r="A4475" t="s">
        <v>3</v>
      </c>
      <c r="B4475" t="s">
        <v>594</v>
      </c>
      <c r="C4475">
        <v>168</v>
      </c>
      <c r="D4475" t="s">
        <v>74</v>
      </c>
      <c r="E4475" t="s">
        <v>138</v>
      </c>
      <c r="F4475" t="s">
        <v>1272</v>
      </c>
      <c r="G4475" t="s">
        <v>76</v>
      </c>
    </row>
    <row r="4476" spans="1:7" x14ac:dyDescent="0.35">
      <c r="A4476" t="s">
        <v>3</v>
      </c>
      <c r="B4476" t="s">
        <v>595</v>
      </c>
      <c r="C4476">
        <v>218</v>
      </c>
      <c r="D4476" t="s">
        <v>290</v>
      </c>
      <c r="E4476" t="s">
        <v>106</v>
      </c>
      <c r="F4476" t="s">
        <v>1105</v>
      </c>
      <c r="G4476" t="s">
        <v>106</v>
      </c>
    </row>
    <row r="4477" spans="1:7" x14ac:dyDescent="0.35">
      <c r="A4477" t="s">
        <v>4</v>
      </c>
      <c r="B4477" t="s">
        <v>594</v>
      </c>
      <c r="C4477">
        <v>321</v>
      </c>
      <c r="D4477" t="s">
        <v>135</v>
      </c>
      <c r="E4477" t="s">
        <v>75</v>
      </c>
      <c r="F4477" t="s">
        <v>1316</v>
      </c>
      <c r="G4477" t="s">
        <v>76</v>
      </c>
    </row>
    <row r="4478" spans="1:7" x14ac:dyDescent="0.35">
      <c r="A4478" t="s">
        <v>4</v>
      </c>
      <c r="B4478" t="s">
        <v>595</v>
      </c>
      <c r="C4478">
        <v>257</v>
      </c>
      <c r="D4478" t="s">
        <v>231</v>
      </c>
      <c r="E4478" t="s">
        <v>76</v>
      </c>
      <c r="F4478" t="s">
        <v>1426</v>
      </c>
      <c r="G4478" t="s">
        <v>74</v>
      </c>
    </row>
    <row r="4479" spans="1:7" x14ac:dyDescent="0.35">
      <c r="A4479" t="s">
        <v>5</v>
      </c>
      <c r="B4479" t="s">
        <v>594</v>
      </c>
      <c r="C4479">
        <v>202</v>
      </c>
      <c r="D4479" t="s">
        <v>264</v>
      </c>
      <c r="E4479" t="s">
        <v>63</v>
      </c>
      <c r="F4479" t="s">
        <v>1417</v>
      </c>
      <c r="G4479" t="s">
        <v>76</v>
      </c>
    </row>
    <row r="4480" spans="1:7" x14ac:dyDescent="0.35">
      <c r="A4480" t="s">
        <v>5</v>
      </c>
      <c r="B4480" t="s">
        <v>595</v>
      </c>
      <c r="C4480">
        <v>345</v>
      </c>
      <c r="D4480" t="s">
        <v>177</v>
      </c>
      <c r="E4480" t="s">
        <v>73</v>
      </c>
      <c r="F4480" t="s">
        <v>902</v>
      </c>
      <c r="G4480" t="s">
        <v>76</v>
      </c>
    </row>
    <row r="4481" spans="1:7" x14ac:dyDescent="0.35">
      <c r="A4481" t="s">
        <v>6</v>
      </c>
      <c r="B4481" t="s">
        <v>594</v>
      </c>
      <c r="C4481">
        <v>160</v>
      </c>
      <c r="D4481" t="s">
        <v>260</v>
      </c>
      <c r="E4481" t="s">
        <v>106</v>
      </c>
      <c r="F4481" t="s">
        <v>908</v>
      </c>
      <c r="G4481" t="s">
        <v>80</v>
      </c>
    </row>
    <row r="4482" spans="1:7" x14ac:dyDescent="0.35">
      <c r="A4482" t="s">
        <v>6</v>
      </c>
      <c r="B4482" t="s">
        <v>595</v>
      </c>
      <c r="C4482">
        <v>190</v>
      </c>
      <c r="D4482" t="s">
        <v>198</v>
      </c>
      <c r="E4482" t="s">
        <v>79</v>
      </c>
      <c r="F4482" t="s">
        <v>1247</v>
      </c>
      <c r="G4482" t="s">
        <v>76</v>
      </c>
    </row>
    <row r="4483" spans="1:7" x14ac:dyDescent="0.35">
      <c r="A4483" t="s">
        <v>7</v>
      </c>
      <c r="B4483" t="s">
        <v>594</v>
      </c>
      <c r="C4483">
        <v>387</v>
      </c>
      <c r="D4483" t="s">
        <v>126</v>
      </c>
      <c r="E4483" t="s">
        <v>68</v>
      </c>
      <c r="F4483" t="s">
        <v>1102</v>
      </c>
      <c r="G4483" t="s">
        <v>107</v>
      </c>
    </row>
    <row r="4484" spans="1:7" x14ac:dyDescent="0.35">
      <c r="A4484" t="s">
        <v>7</v>
      </c>
      <c r="B4484" t="s">
        <v>595</v>
      </c>
      <c r="C4484">
        <v>328</v>
      </c>
      <c r="D4484" t="s">
        <v>117</v>
      </c>
      <c r="E4484" t="s">
        <v>79</v>
      </c>
      <c r="F4484" t="s">
        <v>912</v>
      </c>
      <c r="G4484" t="s">
        <v>107</v>
      </c>
    </row>
    <row r="4485" spans="1:7" x14ac:dyDescent="0.35">
      <c r="A4485" t="s">
        <v>241</v>
      </c>
      <c r="B4485" t="s">
        <v>594</v>
      </c>
      <c r="C4485">
        <v>1238</v>
      </c>
      <c r="D4485" t="s">
        <v>366</v>
      </c>
      <c r="E4485" t="s">
        <v>150</v>
      </c>
      <c r="F4485" t="s">
        <v>1466</v>
      </c>
      <c r="G4485" t="s">
        <v>73</v>
      </c>
    </row>
    <row r="4486" spans="1:7" x14ac:dyDescent="0.35">
      <c r="A4486" t="s">
        <v>241</v>
      </c>
      <c r="B4486" t="s">
        <v>595</v>
      </c>
      <c r="C4486">
        <v>1338</v>
      </c>
      <c r="D4486" t="s">
        <v>11</v>
      </c>
      <c r="E4486" t="s">
        <v>106</v>
      </c>
      <c r="F4486" t="s">
        <v>1104</v>
      </c>
      <c r="G4486" t="s">
        <v>68</v>
      </c>
    </row>
    <row r="4488" spans="1:7" x14ac:dyDescent="0.35">
      <c r="A4488" t="s">
        <v>1484</v>
      </c>
    </row>
    <row r="4489" spans="1:7" x14ac:dyDescent="0.35">
      <c r="A4489" t="s">
        <v>14</v>
      </c>
      <c r="B4489" t="s">
        <v>2</v>
      </c>
      <c r="C4489" t="s">
        <v>853</v>
      </c>
      <c r="D4489" t="s">
        <v>1465</v>
      </c>
      <c r="E4489" t="s">
        <v>50</v>
      </c>
      <c r="F4489" t="s">
        <v>854</v>
      </c>
    </row>
    <row r="4490" spans="1:7" x14ac:dyDescent="0.35">
      <c r="A4490" t="s">
        <v>3</v>
      </c>
      <c r="B4490">
        <v>386</v>
      </c>
      <c r="C4490" t="s">
        <v>146</v>
      </c>
      <c r="D4490" t="s">
        <v>71</v>
      </c>
      <c r="E4490" t="s">
        <v>73</v>
      </c>
      <c r="F4490" t="s">
        <v>1388</v>
      </c>
    </row>
    <row r="4491" spans="1:7" x14ac:dyDescent="0.35">
      <c r="A4491" t="s">
        <v>4</v>
      </c>
      <c r="B4491">
        <v>578</v>
      </c>
      <c r="C4491" t="s">
        <v>290</v>
      </c>
      <c r="D4491" t="s">
        <v>73</v>
      </c>
      <c r="E4491" t="s">
        <v>80</v>
      </c>
      <c r="F4491" t="s">
        <v>744</v>
      </c>
    </row>
    <row r="4492" spans="1:7" x14ac:dyDescent="0.35">
      <c r="A4492" t="s">
        <v>5</v>
      </c>
      <c r="B4492">
        <v>547</v>
      </c>
      <c r="C4492" t="s">
        <v>249</v>
      </c>
      <c r="D4492" t="s">
        <v>79</v>
      </c>
      <c r="E4492" t="s">
        <v>76</v>
      </c>
      <c r="F4492" t="s">
        <v>863</v>
      </c>
    </row>
    <row r="4493" spans="1:7" x14ac:dyDescent="0.35">
      <c r="A4493" t="s">
        <v>6</v>
      </c>
      <c r="B4493">
        <v>350</v>
      </c>
      <c r="C4493" t="s">
        <v>137</v>
      </c>
      <c r="D4493" t="s">
        <v>77</v>
      </c>
      <c r="E4493" t="s">
        <v>71</v>
      </c>
      <c r="F4493" t="s">
        <v>1435</v>
      </c>
    </row>
    <row r="4494" spans="1:7" x14ac:dyDescent="0.35">
      <c r="A4494" t="s">
        <v>7</v>
      </c>
      <c r="B4494">
        <v>715</v>
      </c>
      <c r="C4494" t="s">
        <v>165</v>
      </c>
      <c r="D4494" t="s">
        <v>68</v>
      </c>
      <c r="E4494" t="s">
        <v>107</v>
      </c>
      <c r="F4494" t="s">
        <v>984</v>
      </c>
    </row>
    <row r="4495" spans="1:7" x14ac:dyDescent="0.35">
      <c r="A4495" t="s">
        <v>241</v>
      </c>
      <c r="B4495">
        <v>2576</v>
      </c>
      <c r="C4495" t="s">
        <v>226</v>
      </c>
      <c r="D4495" t="s">
        <v>79</v>
      </c>
      <c r="E4495" t="s">
        <v>77</v>
      </c>
      <c r="F4495" t="s">
        <v>1105</v>
      </c>
    </row>
    <row r="4497" spans="1:26" x14ac:dyDescent="0.35">
      <c r="A4497" t="s">
        <v>1485</v>
      </c>
    </row>
    <row r="4498" spans="1:26" x14ac:dyDescent="0.35">
      <c r="A4498" t="s">
        <v>14</v>
      </c>
      <c r="B4498" t="s">
        <v>1286</v>
      </c>
      <c r="C4498" t="s">
        <v>2</v>
      </c>
      <c r="D4498" t="s">
        <v>1486</v>
      </c>
      <c r="E4498" t="s">
        <v>1487</v>
      </c>
      <c r="F4498" t="s">
        <v>1488</v>
      </c>
      <c r="G4498" t="s">
        <v>1489</v>
      </c>
      <c r="H4498" t="s">
        <v>1490</v>
      </c>
      <c r="I4498" t="s">
        <v>1491</v>
      </c>
      <c r="J4498" t="s">
        <v>1492</v>
      </c>
      <c r="K4498" t="s">
        <v>1493</v>
      </c>
      <c r="L4498" t="s">
        <v>1494</v>
      </c>
      <c r="M4498" t="s">
        <v>1495</v>
      </c>
      <c r="N4498" t="s">
        <v>1496</v>
      </c>
      <c r="O4498" t="s">
        <v>1497</v>
      </c>
      <c r="P4498" t="s">
        <v>1498</v>
      </c>
      <c r="Q4498" t="s">
        <v>1499</v>
      </c>
      <c r="R4498" t="s">
        <v>1500</v>
      </c>
      <c r="S4498" t="s">
        <v>1501</v>
      </c>
      <c r="T4498" t="s">
        <v>1502</v>
      </c>
      <c r="U4498" t="s">
        <v>1503</v>
      </c>
      <c r="V4498" t="s">
        <v>1504</v>
      </c>
      <c r="W4498" t="s">
        <v>1505</v>
      </c>
      <c r="X4498" t="s">
        <v>1506</v>
      </c>
      <c r="Y4498" t="s">
        <v>48</v>
      </c>
      <c r="Z4498" t="s">
        <v>1507</v>
      </c>
    </row>
    <row r="4499" spans="1:26" x14ac:dyDescent="0.35">
      <c r="A4499" t="s">
        <v>3</v>
      </c>
      <c r="B4499" t="s">
        <v>1303</v>
      </c>
      <c r="C4499">
        <v>4</v>
      </c>
      <c r="D4499" t="s">
        <v>711</v>
      </c>
      <c r="E4499" t="s">
        <v>292</v>
      </c>
      <c r="F4499" t="s">
        <v>135</v>
      </c>
      <c r="G4499" t="s">
        <v>76</v>
      </c>
      <c r="H4499" t="s">
        <v>76</v>
      </c>
      <c r="I4499" t="s">
        <v>76</v>
      </c>
      <c r="J4499" t="s">
        <v>76</v>
      </c>
      <c r="K4499" t="s">
        <v>76</v>
      </c>
      <c r="L4499" t="s">
        <v>76</v>
      </c>
      <c r="M4499" t="s">
        <v>76</v>
      </c>
      <c r="N4499" t="s">
        <v>76</v>
      </c>
      <c r="O4499" t="s">
        <v>76</v>
      </c>
      <c r="P4499" t="s">
        <v>76</v>
      </c>
      <c r="Q4499" t="s">
        <v>76</v>
      </c>
      <c r="R4499" t="s">
        <v>76</v>
      </c>
      <c r="S4499" t="s">
        <v>76</v>
      </c>
      <c r="T4499" t="s">
        <v>76</v>
      </c>
      <c r="U4499" t="s">
        <v>76</v>
      </c>
      <c r="V4499" t="s">
        <v>76</v>
      </c>
      <c r="W4499" t="s">
        <v>76</v>
      </c>
      <c r="X4499" t="s">
        <v>76</v>
      </c>
      <c r="Y4499" t="s">
        <v>76</v>
      </c>
      <c r="Z4499" t="s">
        <v>76</v>
      </c>
    </row>
    <row r="4500" spans="1:26" x14ac:dyDescent="0.35">
      <c r="A4500" t="s">
        <v>3</v>
      </c>
      <c r="B4500" t="s">
        <v>1304</v>
      </c>
      <c r="C4500">
        <v>187</v>
      </c>
      <c r="D4500" t="s">
        <v>937</v>
      </c>
      <c r="E4500" t="s">
        <v>283</v>
      </c>
      <c r="F4500" t="s">
        <v>171</v>
      </c>
      <c r="G4500" t="s">
        <v>93</v>
      </c>
      <c r="H4500" t="s">
        <v>187</v>
      </c>
      <c r="I4500" t="s">
        <v>105</v>
      </c>
      <c r="J4500" t="s">
        <v>68</v>
      </c>
      <c r="K4500" t="s">
        <v>198</v>
      </c>
      <c r="L4500" t="s">
        <v>74</v>
      </c>
      <c r="M4500" t="s">
        <v>73</v>
      </c>
      <c r="N4500" t="s">
        <v>81</v>
      </c>
      <c r="O4500" t="s">
        <v>198</v>
      </c>
      <c r="P4500" t="s">
        <v>76</v>
      </c>
      <c r="Q4500" t="s">
        <v>79</v>
      </c>
      <c r="R4500" t="s">
        <v>100</v>
      </c>
      <c r="S4500" t="s">
        <v>76</v>
      </c>
      <c r="T4500" t="s">
        <v>76</v>
      </c>
      <c r="U4500" t="s">
        <v>76</v>
      </c>
      <c r="V4500" t="s">
        <v>74</v>
      </c>
      <c r="W4500" t="s">
        <v>79</v>
      </c>
      <c r="X4500" t="s">
        <v>79</v>
      </c>
      <c r="Y4500" t="s">
        <v>76</v>
      </c>
      <c r="Z4500" t="s">
        <v>78</v>
      </c>
    </row>
    <row r="4501" spans="1:26" x14ac:dyDescent="0.35">
      <c r="A4501" t="s">
        <v>3</v>
      </c>
      <c r="B4501" t="s">
        <v>50</v>
      </c>
      <c r="C4501">
        <v>66</v>
      </c>
      <c r="D4501" t="s">
        <v>385</v>
      </c>
      <c r="E4501" t="s">
        <v>435</v>
      </c>
      <c r="F4501" t="s">
        <v>409</v>
      </c>
      <c r="G4501" t="s">
        <v>78</v>
      </c>
      <c r="H4501" t="s">
        <v>90</v>
      </c>
      <c r="I4501" t="s">
        <v>76</v>
      </c>
      <c r="J4501" t="s">
        <v>55</v>
      </c>
      <c r="K4501" t="s">
        <v>75</v>
      </c>
      <c r="L4501" t="s">
        <v>76</v>
      </c>
      <c r="M4501" t="s">
        <v>75</v>
      </c>
      <c r="N4501" t="s">
        <v>198</v>
      </c>
      <c r="O4501" t="s">
        <v>76</v>
      </c>
      <c r="P4501" t="s">
        <v>76</v>
      </c>
      <c r="Q4501" t="s">
        <v>78</v>
      </c>
      <c r="R4501" t="s">
        <v>198</v>
      </c>
      <c r="S4501" t="s">
        <v>78</v>
      </c>
      <c r="T4501" t="s">
        <v>76</v>
      </c>
      <c r="U4501" t="s">
        <v>76</v>
      </c>
      <c r="V4501" t="s">
        <v>100</v>
      </c>
      <c r="W4501" t="s">
        <v>76</v>
      </c>
      <c r="X4501" t="s">
        <v>77</v>
      </c>
      <c r="Y4501" t="s">
        <v>76</v>
      </c>
      <c r="Z4501" t="s">
        <v>63</v>
      </c>
    </row>
    <row r="4502" spans="1:26" x14ac:dyDescent="0.35">
      <c r="A4502" t="s">
        <v>4</v>
      </c>
      <c r="B4502" t="s">
        <v>1303</v>
      </c>
      <c r="C4502">
        <v>14</v>
      </c>
      <c r="D4502" t="s">
        <v>361</v>
      </c>
      <c r="E4502" t="s">
        <v>578</v>
      </c>
      <c r="F4502" t="s">
        <v>690</v>
      </c>
      <c r="G4502" t="s">
        <v>76</v>
      </c>
      <c r="H4502" t="s">
        <v>758</v>
      </c>
      <c r="I4502" t="s">
        <v>76</v>
      </c>
      <c r="J4502" t="s">
        <v>758</v>
      </c>
      <c r="K4502" t="s">
        <v>76</v>
      </c>
      <c r="L4502" t="s">
        <v>76</v>
      </c>
      <c r="M4502" t="s">
        <v>76</v>
      </c>
      <c r="N4502" t="s">
        <v>76</v>
      </c>
      <c r="O4502" t="s">
        <v>76</v>
      </c>
      <c r="P4502" t="s">
        <v>76</v>
      </c>
      <c r="Q4502" t="s">
        <v>76</v>
      </c>
      <c r="R4502" t="s">
        <v>76</v>
      </c>
      <c r="S4502" t="s">
        <v>76</v>
      </c>
      <c r="T4502" t="s">
        <v>76</v>
      </c>
      <c r="U4502" t="s">
        <v>76</v>
      </c>
      <c r="V4502" t="s">
        <v>57</v>
      </c>
      <c r="W4502" t="s">
        <v>76</v>
      </c>
      <c r="X4502" t="s">
        <v>280</v>
      </c>
      <c r="Y4502" t="s">
        <v>76</v>
      </c>
      <c r="Z4502" t="s">
        <v>76</v>
      </c>
    </row>
    <row r="4503" spans="1:26" x14ac:dyDescent="0.35">
      <c r="A4503" t="s">
        <v>4</v>
      </c>
      <c r="B4503" t="s">
        <v>1304</v>
      </c>
      <c r="C4503">
        <v>290</v>
      </c>
      <c r="D4503" t="s">
        <v>620</v>
      </c>
      <c r="E4503" t="s">
        <v>519</v>
      </c>
      <c r="F4503" t="s">
        <v>283</v>
      </c>
      <c r="G4503" t="s">
        <v>76</v>
      </c>
      <c r="H4503" t="s">
        <v>164</v>
      </c>
      <c r="I4503" t="s">
        <v>73</v>
      </c>
      <c r="J4503" t="s">
        <v>77</v>
      </c>
      <c r="K4503" t="s">
        <v>71</v>
      </c>
      <c r="L4503" t="s">
        <v>76</v>
      </c>
      <c r="M4503" t="s">
        <v>77</v>
      </c>
      <c r="N4503" t="s">
        <v>76</v>
      </c>
      <c r="O4503" t="s">
        <v>71</v>
      </c>
      <c r="P4503" t="s">
        <v>76</v>
      </c>
      <c r="Q4503" t="s">
        <v>76</v>
      </c>
      <c r="R4503" t="s">
        <v>76</v>
      </c>
      <c r="S4503" t="s">
        <v>107</v>
      </c>
      <c r="T4503" t="s">
        <v>76</v>
      </c>
      <c r="U4503" t="s">
        <v>76</v>
      </c>
      <c r="V4503" t="s">
        <v>198</v>
      </c>
      <c r="W4503" t="s">
        <v>106</v>
      </c>
      <c r="X4503" t="s">
        <v>76</v>
      </c>
      <c r="Y4503" t="s">
        <v>107</v>
      </c>
      <c r="Z4503" t="s">
        <v>81</v>
      </c>
    </row>
    <row r="4504" spans="1:26" x14ac:dyDescent="0.35">
      <c r="A4504" t="s">
        <v>4</v>
      </c>
      <c r="B4504" t="s">
        <v>50</v>
      </c>
      <c r="C4504">
        <v>138</v>
      </c>
      <c r="D4504" t="s">
        <v>726</v>
      </c>
      <c r="E4504" t="s">
        <v>314</v>
      </c>
      <c r="F4504" t="s">
        <v>449</v>
      </c>
      <c r="G4504" t="s">
        <v>76</v>
      </c>
      <c r="H4504" t="s">
        <v>114</v>
      </c>
      <c r="I4504" t="s">
        <v>76</v>
      </c>
      <c r="J4504" t="s">
        <v>152</v>
      </c>
      <c r="K4504" t="s">
        <v>9</v>
      </c>
      <c r="L4504" t="s">
        <v>76</v>
      </c>
      <c r="M4504" t="s">
        <v>73</v>
      </c>
      <c r="N4504" t="s">
        <v>74</v>
      </c>
      <c r="O4504" t="s">
        <v>98</v>
      </c>
      <c r="P4504" t="s">
        <v>76</v>
      </c>
      <c r="Q4504" t="s">
        <v>76</v>
      </c>
      <c r="R4504" t="s">
        <v>76</v>
      </c>
      <c r="S4504" t="s">
        <v>106</v>
      </c>
      <c r="T4504" t="s">
        <v>76</v>
      </c>
      <c r="U4504" t="s">
        <v>76</v>
      </c>
      <c r="V4504" t="s">
        <v>68</v>
      </c>
      <c r="W4504" t="s">
        <v>76</v>
      </c>
      <c r="X4504" t="s">
        <v>76</v>
      </c>
      <c r="Y4504" t="s">
        <v>76</v>
      </c>
      <c r="Z4504" t="s">
        <v>76</v>
      </c>
    </row>
    <row r="4505" spans="1:26" x14ac:dyDescent="0.35">
      <c r="A4505" t="s">
        <v>5</v>
      </c>
      <c r="B4505" t="s">
        <v>1303</v>
      </c>
      <c r="C4505">
        <v>14</v>
      </c>
      <c r="D4505" t="s">
        <v>940</v>
      </c>
      <c r="E4505" t="s">
        <v>217</v>
      </c>
      <c r="F4505" t="s">
        <v>367</v>
      </c>
      <c r="G4505" t="s">
        <v>76</v>
      </c>
      <c r="H4505" t="s">
        <v>85</v>
      </c>
      <c r="I4505" t="s">
        <v>76</v>
      </c>
      <c r="J4505" t="s">
        <v>119</v>
      </c>
      <c r="K4505" t="s">
        <v>76</v>
      </c>
      <c r="L4505" t="s">
        <v>76</v>
      </c>
      <c r="M4505" t="s">
        <v>76</v>
      </c>
      <c r="N4505" t="s">
        <v>76</v>
      </c>
      <c r="O4505" t="s">
        <v>76</v>
      </c>
      <c r="P4505" t="s">
        <v>76</v>
      </c>
      <c r="Q4505" t="s">
        <v>76</v>
      </c>
      <c r="R4505" t="s">
        <v>95</v>
      </c>
      <c r="S4505" t="s">
        <v>76</v>
      </c>
      <c r="T4505" t="s">
        <v>76</v>
      </c>
      <c r="U4505" t="s">
        <v>76</v>
      </c>
      <c r="V4505" t="s">
        <v>76</v>
      </c>
      <c r="W4505" t="s">
        <v>76</v>
      </c>
      <c r="X4505" t="s">
        <v>76</v>
      </c>
      <c r="Y4505" t="s">
        <v>76</v>
      </c>
      <c r="Z4505" t="s">
        <v>342</v>
      </c>
    </row>
    <row r="4506" spans="1:26" x14ac:dyDescent="0.35">
      <c r="A4506" t="s">
        <v>5</v>
      </c>
      <c r="B4506" t="s">
        <v>1304</v>
      </c>
      <c r="C4506">
        <v>313</v>
      </c>
      <c r="D4506" t="s">
        <v>705</v>
      </c>
      <c r="E4506" t="s">
        <v>219</v>
      </c>
      <c r="F4506" t="s">
        <v>61</v>
      </c>
      <c r="G4506" t="s">
        <v>76</v>
      </c>
      <c r="H4506" t="s">
        <v>345</v>
      </c>
      <c r="I4506" t="s">
        <v>80</v>
      </c>
      <c r="J4506" t="s">
        <v>79</v>
      </c>
      <c r="K4506" t="s">
        <v>94</v>
      </c>
      <c r="L4506" t="s">
        <v>76</v>
      </c>
      <c r="M4506" t="s">
        <v>76</v>
      </c>
      <c r="N4506" t="s">
        <v>107</v>
      </c>
      <c r="O4506" t="s">
        <v>105</v>
      </c>
      <c r="P4506" t="s">
        <v>76</v>
      </c>
      <c r="Q4506" t="s">
        <v>76</v>
      </c>
      <c r="R4506" t="s">
        <v>106</v>
      </c>
      <c r="S4506" t="s">
        <v>79</v>
      </c>
      <c r="T4506" t="s">
        <v>76</v>
      </c>
      <c r="U4506" t="s">
        <v>76</v>
      </c>
      <c r="V4506" t="s">
        <v>198</v>
      </c>
      <c r="W4506" t="s">
        <v>106</v>
      </c>
      <c r="X4506" t="s">
        <v>76</v>
      </c>
      <c r="Y4506" t="s">
        <v>79</v>
      </c>
      <c r="Z4506" t="s">
        <v>77</v>
      </c>
    </row>
    <row r="4507" spans="1:26" x14ac:dyDescent="0.35">
      <c r="A4507" t="s">
        <v>5</v>
      </c>
      <c r="B4507" t="s">
        <v>50</v>
      </c>
      <c r="C4507">
        <v>106</v>
      </c>
      <c r="D4507" t="s">
        <v>823</v>
      </c>
      <c r="E4507" t="s">
        <v>206</v>
      </c>
      <c r="F4507" t="s">
        <v>179</v>
      </c>
      <c r="G4507" t="s">
        <v>76</v>
      </c>
      <c r="H4507" t="s">
        <v>247</v>
      </c>
      <c r="I4507" t="s">
        <v>104</v>
      </c>
      <c r="J4507" t="s">
        <v>106</v>
      </c>
      <c r="K4507" t="s">
        <v>142</v>
      </c>
      <c r="L4507" t="s">
        <v>103</v>
      </c>
      <c r="M4507" t="s">
        <v>76</v>
      </c>
      <c r="N4507" t="s">
        <v>77</v>
      </c>
      <c r="O4507" t="s">
        <v>138</v>
      </c>
      <c r="P4507" t="s">
        <v>76</v>
      </c>
      <c r="Q4507" t="s">
        <v>76</v>
      </c>
      <c r="R4507" t="s">
        <v>63</v>
      </c>
      <c r="S4507" t="s">
        <v>76</v>
      </c>
      <c r="T4507" t="s">
        <v>76</v>
      </c>
      <c r="U4507" t="s">
        <v>76</v>
      </c>
      <c r="V4507" t="s">
        <v>378</v>
      </c>
      <c r="W4507" t="s">
        <v>76</v>
      </c>
      <c r="X4507" t="s">
        <v>76</v>
      </c>
      <c r="Y4507" t="s">
        <v>71</v>
      </c>
      <c r="Z4507" t="s">
        <v>81</v>
      </c>
    </row>
    <row r="4508" spans="1:26" x14ac:dyDescent="0.35">
      <c r="A4508" t="s">
        <v>6</v>
      </c>
      <c r="B4508" t="s">
        <v>1303</v>
      </c>
      <c r="C4508">
        <v>13</v>
      </c>
      <c r="D4508" t="s">
        <v>248</v>
      </c>
      <c r="E4508" t="s">
        <v>443</v>
      </c>
      <c r="F4508" t="s">
        <v>130</v>
      </c>
      <c r="G4508" t="s">
        <v>76</v>
      </c>
      <c r="H4508" t="s">
        <v>408</v>
      </c>
      <c r="I4508" t="s">
        <v>76</v>
      </c>
      <c r="J4508" t="s">
        <v>76</v>
      </c>
      <c r="K4508" t="s">
        <v>123</v>
      </c>
      <c r="L4508" t="s">
        <v>76</v>
      </c>
      <c r="M4508" t="s">
        <v>76</v>
      </c>
      <c r="N4508" t="s">
        <v>76</v>
      </c>
      <c r="O4508" t="s">
        <v>76</v>
      </c>
      <c r="P4508" t="s">
        <v>76</v>
      </c>
      <c r="Q4508" t="s">
        <v>76</v>
      </c>
      <c r="R4508" t="s">
        <v>76</v>
      </c>
      <c r="S4508" t="s">
        <v>76</v>
      </c>
      <c r="T4508" t="s">
        <v>76</v>
      </c>
      <c r="U4508" t="s">
        <v>76</v>
      </c>
      <c r="V4508" t="s">
        <v>76</v>
      </c>
      <c r="W4508" t="s">
        <v>76</v>
      </c>
      <c r="X4508" t="s">
        <v>340</v>
      </c>
      <c r="Y4508" t="s">
        <v>76</v>
      </c>
      <c r="Z4508" t="s">
        <v>76</v>
      </c>
    </row>
    <row r="4509" spans="1:26" x14ac:dyDescent="0.35">
      <c r="A4509" t="s">
        <v>6</v>
      </c>
      <c r="B4509" t="s">
        <v>1304</v>
      </c>
      <c r="C4509">
        <v>157</v>
      </c>
      <c r="D4509" t="s">
        <v>111</v>
      </c>
      <c r="E4509" t="s">
        <v>398</v>
      </c>
      <c r="F4509" t="s">
        <v>251</v>
      </c>
      <c r="G4509" t="s">
        <v>76</v>
      </c>
      <c r="H4509" t="s">
        <v>282</v>
      </c>
      <c r="I4509" t="s">
        <v>72</v>
      </c>
      <c r="J4509" t="s">
        <v>77</v>
      </c>
      <c r="K4509" t="s">
        <v>65</v>
      </c>
      <c r="L4509" t="s">
        <v>77</v>
      </c>
      <c r="M4509" t="s">
        <v>76</v>
      </c>
      <c r="N4509" t="s">
        <v>179</v>
      </c>
      <c r="O4509" t="s">
        <v>150</v>
      </c>
      <c r="P4509" t="s">
        <v>76</v>
      </c>
      <c r="Q4509" t="s">
        <v>107</v>
      </c>
      <c r="R4509" t="s">
        <v>81</v>
      </c>
      <c r="S4509" t="s">
        <v>138</v>
      </c>
      <c r="T4509" t="s">
        <v>76</v>
      </c>
      <c r="U4509" t="s">
        <v>76</v>
      </c>
      <c r="V4509" t="s">
        <v>65</v>
      </c>
      <c r="W4509" t="s">
        <v>105</v>
      </c>
      <c r="X4509" t="s">
        <v>76</v>
      </c>
      <c r="Y4509" t="s">
        <v>76</v>
      </c>
      <c r="Z4509" t="s">
        <v>73</v>
      </c>
    </row>
    <row r="4510" spans="1:26" x14ac:dyDescent="0.35">
      <c r="A4510" t="s">
        <v>6</v>
      </c>
      <c r="B4510" t="s">
        <v>50</v>
      </c>
      <c r="C4510">
        <v>57</v>
      </c>
      <c r="D4510" t="s">
        <v>431</v>
      </c>
      <c r="E4510" t="s">
        <v>182</v>
      </c>
      <c r="F4510" t="s">
        <v>116</v>
      </c>
      <c r="G4510" t="s">
        <v>76</v>
      </c>
      <c r="H4510" t="s">
        <v>134</v>
      </c>
      <c r="I4510" t="s">
        <v>179</v>
      </c>
      <c r="J4510" t="s">
        <v>79</v>
      </c>
      <c r="K4510" t="s">
        <v>130</v>
      </c>
      <c r="L4510" t="s">
        <v>71</v>
      </c>
      <c r="M4510" t="s">
        <v>76</v>
      </c>
      <c r="N4510" t="s">
        <v>213</v>
      </c>
      <c r="O4510" t="s">
        <v>71</v>
      </c>
      <c r="P4510" t="s">
        <v>76</v>
      </c>
      <c r="Q4510" t="s">
        <v>76</v>
      </c>
      <c r="R4510" t="s">
        <v>76</v>
      </c>
      <c r="S4510" t="s">
        <v>76</v>
      </c>
      <c r="T4510" t="s">
        <v>76</v>
      </c>
      <c r="U4510" t="s">
        <v>76</v>
      </c>
      <c r="V4510" t="s">
        <v>150</v>
      </c>
      <c r="W4510" t="s">
        <v>76</v>
      </c>
      <c r="X4510" t="s">
        <v>106</v>
      </c>
      <c r="Y4510" t="s">
        <v>76</v>
      </c>
      <c r="Z4510" t="s">
        <v>221</v>
      </c>
    </row>
    <row r="4511" spans="1:26" x14ac:dyDescent="0.35">
      <c r="A4511" t="s">
        <v>7</v>
      </c>
      <c r="B4511" t="s">
        <v>1303</v>
      </c>
      <c r="C4511">
        <v>19</v>
      </c>
      <c r="D4511" t="s">
        <v>319</v>
      </c>
      <c r="E4511" t="s">
        <v>127</v>
      </c>
      <c r="F4511" t="s">
        <v>76</v>
      </c>
      <c r="G4511" t="s">
        <v>76</v>
      </c>
      <c r="H4511" t="s">
        <v>283</v>
      </c>
      <c r="I4511" t="s">
        <v>105</v>
      </c>
      <c r="J4511" t="s">
        <v>76</v>
      </c>
      <c r="K4511" t="s">
        <v>96</v>
      </c>
      <c r="L4511" t="s">
        <v>76</v>
      </c>
      <c r="M4511" t="s">
        <v>76</v>
      </c>
      <c r="N4511" t="s">
        <v>133</v>
      </c>
      <c r="O4511" t="s">
        <v>76</v>
      </c>
      <c r="P4511" t="s">
        <v>76</v>
      </c>
      <c r="Q4511" t="s">
        <v>76</v>
      </c>
      <c r="R4511" t="s">
        <v>76</v>
      </c>
      <c r="S4511" t="s">
        <v>76</v>
      </c>
      <c r="T4511" t="s">
        <v>76</v>
      </c>
      <c r="U4511" t="s">
        <v>76</v>
      </c>
      <c r="V4511" t="s">
        <v>81</v>
      </c>
      <c r="W4511" t="s">
        <v>76</v>
      </c>
      <c r="X4511" t="s">
        <v>435</v>
      </c>
      <c r="Y4511" t="s">
        <v>76</v>
      </c>
      <c r="Z4511" t="s">
        <v>296</v>
      </c>
    </row>
    <row r="4512" spans="1:26" x14ac:dyDescent="0.35">
      <c r="A4512" t="s">
        <v>7</v>
      </c>
      <c r="B4512" t="s">
        <v>1304</v>
      </c>
      <c r="C4512">
        <v>431</v>
      </c>
      <c r="D4512" t="s">
        <v>990</v>
      </c>
      <c r="E4512" t="s">
        <v>8</v>
      </c>
      <c r="F4512" t="s">
        <v>216</v>
      </c>
      <c r="G4512" t="s">
        <v>106</v>
      </c>
      <c r="H4512" t="s">
        <v>116</v>
      </c>
      <c r="I4512" t="s">
        <v>73</v>
      </c>
      <c r="J4512" t="s">
        <v>86</v>
      </c>
      <c r="K4512" t="s">
        <v>93</v>
      </c>
      <c r="L4512" t="s">
        <v>100</v>
      </c>
      <c r="M4512" t="s">
        <v>73</v>
      </c>
      <c r="N4512" t="s">
        <v>76</v>
      </c>
      <c r="O4512" t="s">
        <v>57</v>
      </c>
      <c r="P4512" t="s">
        <v>76</v>
      </c>
      <c r="Q4512" t="s">
        <v>107</v>
      </c>
      <c r="R4512" t="s">
        <v>100</v>
      </c>
      <c r="S4512" t="s">
        <v>79</v>
      </c>
      <c r="T4512" t="s">
        <v>73</v>
      </c>
      <c r="U4512" t="s">
        <v>107</v>
      </c>
      <c r="V4512" t="s">
        <v>63</v>
      </c>
      <c r="W4512" t="s">
        <v>81</v>
      </c>
      <c r="X4512" t="s">
        <v>76</v>
      </c>
      <c r="Y4512" t="s">
        <v>106</v>
      </c>
      <c r="Z4512" t="s">
        <v>106</v>
      </c>
    </row>
    <row r="4513" spans="1:26" x14ac:dyDescent="0.35">
      <c r="A4513" t="s">
        <v>7</v>
      </c>
      <c r="B4513" t="s">
        <v>50</v>
      </c>
      <c r="C4513">
        <v>149</v>
      </c>
      <c r="D4513" t="s">
        <v>1309</v>
      </c>
      <c r="E4513" t="s">
        <v>231</v>
      </c>
      <c r="F4513" t="s">
        <v>194</v>
      </c>
      <c r="G4513" t="s">
        <v>74</v>
      </c>
      <c r="H4513" t="s">
        <v>217</v>
      </c>
      <c r="I4513" t="s">
        <v>78</v>
      </c>
      <c r="J4513" t="s">
        <v>94</v>
      </c>
      <c r="K4513" t="s">
        <v>175</v>
      </c>
      <c r="L4513" t="s">
        <v>75</v>
      </c>
      <c r="M4513" t="s">
        <v>122</v>
      </c>
      <c r="N4513" t="s">
        <v>55</v>
      </c>
      <c r="O4513" t="s">
        <v>74</v>
      </c>
      <c r="P4513" t="s">
        <v>76</v>
      </c>
      <c r="Q4513" t="s">
        <v>78</v>
      </c>
      <c r="R4513" t="s">
        <v>74</v>
      </c>
      <c r="S4513" t="s">
        <v>76</v>
      </c>
      <c r="T4513" t="s">
        <v>137</v>
      </c>
      <c r="U4513" t="s">
        <v>149</v>
      </c>
      <c r="V4513" t="s">
        <v>78</v>
      </c>
      <c r="W4513" t="s">
        <v>78</v>
      </c>
      <c r="X4513" t="s">
        <v>76</v>
      </c>
      <c r="Y4513" t="s">
        <v>73</v>
      </c>
      <c r="Z4513" t="s">
        <v>237</v>
      </c>
    </row>
    <row r="4514" spans="1:26" x14ac:dyDescent="0.35">
      <c r="A4514" t="s">
        <v>241</v>
      </c>
      <c r="B4514" t="s">
        <v>1303</v>
      </c>
      <c r="C4514">
        <v>64</v>
      </c>
      <c r="D4514" t="s">
        <v>358</v>
      </c>
      <c r="E4514" t="s">
        <v>498</v>
      </c>
      <c r="F4514" t="s">
        <v>176</v>
      </c>
      <c r="G4514" t="s">
        <v>76</v>
      </c>
      <c r="H4514" t="s">
        <v>582</v>
      </c>
      <c r="I4514" t="s">
        <v>68</v>
      </c>
      <c r="J4514" t="s">
        <v>137</v>
      </c>
      <c r="K4514" t="s">
        <v>67</v>
      </c>
      <c r="L4514" t="s">
        <v>76</v>
      </c>
      <c r="M4514" t="s">
        <v>76</v>
      </c>
      <c r="N4514" t="s">
        <v>63</v>
      </c>
      <c r="O4514" t="s">
        <v>76</v>
      </c>
      <c r="P4514" t="s">
        <v>76</v>
      </c>
      <c r="Q4514" t="s">
        <v>76</v>
      </c>
      <c r="R4514" t="s">
        <v>138</v>
      </c>
      <c r="S4514" t="s">
        <v>76</v>
      </c>
      <c r="T4514" t="s">
        <v>76</v>
      </c>
      <c r="U4514" t="s">
        <v>76</v>
      </c>
      <c r="V4514" t="s">
        <v>94</v>
      </c>
      <c r="W4514" t="s">
        <v>76</v>
      </c>
      <c r="X4514" t="s">
        <v>345</v>
      </c>
      <c r="Y4514" t="s">
        <v>76</v>
      </c>
      <c r="Z4514" t="s">
        <v>317</v>
      </c>
    </row>
    <row r="4515" spans="1:26" x14ac:dyDescent="0.35">
      <c r="A4515" t="s">
        <v>241</v>
      </c>
      <c r="B4515" t="s">
        <v>1304</v>
      </c>
      <c r="C4515">
        <v>1378</v>
      </c>
      <c r="D4515" t="s">
        <v>559</v>
      </c>
      <c r="E4515" t="s">
        <v>219</v>
      </c>
      <c r="F4515" t="s">
        <v>69</v>
      </c>
      <c r="G4515" t="s">
        <v>79</v>
      </c>
      <c r="H4515" t="s">
        <v>117</v>
      </c>
      <c r="I4515" t="s">
        <v>150</v>
      </c>
      <c r="J4515" t="s">
        <v>63</v>
      </c>
      <c r="K4515" t="s">
        <v>55</v>
      </c>
      <c r="L4515" t="s">
        <v>105</v>
      </c>
      <c r="M4515" t="s">
        <v>107</v>
      </c>
      <c r="N4515" t="s">
        <v>68</v>
      </c>
      <c r="O4515" t="s">
        <v>151</v>
      </c>
      <c r="P4515" t="s">
        <v>76</v>
      </c>
      <c r="Q4515" t="s">
        <v>107</v>
      </c>
      <c r="R4515" t="s">
        <v>105</v>
      </c>
      <c r="S4515" t="s">
        <v>79</v>
      </c>
      <c r="T4515" t="s">
        <v>107</v>
      </c>
      <c r="U4515" t="s">
        <v>76</v>
      </c>
      <c r="V4515" t="s">
        <v>74</v>
      </c>
      <c r="W4515" t="s">
        <v>75</v>
      </c>
      <c r="X4515" t="s">
        <v>107</v>
      </c>
      <c r="Y4515" t="s">
        <v>73</v>
      </c>
      <c r="Z4515" t="s">
        <v>79</v>
      </c>
    </row>
    <row r="4516" spans="1:26" x14ac:dyDescent="0.35">
      <c r="A4516" t="s">
        <v>241</v>
      </c>
      <c r="B4516" t="s">
        <v>50</v>
      </c>
      <c r="C4516">
        <v>516</v>
      </c>
      <c r="D4516" t="s">
        <v>616</v>
      </c>
      <c r="E4516" t="s">
        <v>342</v>
      </c>
      <c r="F4516" t="s">
        <v>254</v>
      </c>
      <c r="G4516" t="s">
        <v>150</v>
      </c>
      <c r="H4516" t="s">
        <v>326</v>
      </c>
      <c r="I4516" t="s">
        <v>78</v>
      </c>
      <c r="J4516" t="s">
        <v>56</v>
      </c>
      <c r="K4516" t="s">
        <v>132</v>
      </c>
      <c r="L4516" t="s">
        <v>150</v>
      </c>
      <c r="M4516" t="s">
        <v>75</v>
      </c>
      <c r="N4516" t="s">
        <v>133</v>
      </c>
      <c r="O4516" t="s">
        <v>146</v>
      </c>
      <c r="P4516" t="s">
        <v>76</v>
      </c>
      <c r="Q4516" t="s">
        <v>79</v>
      </c>
      <c r="R4516" t="s">
        <v>138</v>
      </c>
      <c r="S4516" t="s">
        <v>106</v>
      </c>
      <c r="T4516" t="s">
        <v>138</v>
      </c>
      <c r="U4516" t="s">
        <v>75</v>
      </c>
      <c r="V4516" t="s">
        <v>62</v>
      </c>
      <c r="W4516" t="s">
        <v>106</v>
      </c>
      <c r="X4516" t="s">
        <v>107</v>
      </c>
      <c r="Y4516" t="s">
        <v>73</v>
      </c>
      <c r="Z4516" t="s">
        <v>86</v>
      </c>
    </row>
    <row r="4518" spans="1:26" x14ac:dyDescent="0.35">
      <c r="A4518" t="s">
        <v>1508</v>
      </c>
    </row>
    <row r="4519" spans="1:26" x14ac:dyDescent="0.35">
      <c r="A4519" t="s">
        <v>14</v>
      </c>
      <c r="B4519" t="s">
        <v>266</v>
      </c>
      <c r="C4519" t="s">
        <v>2</v>
      </c>
      <c r="D4519" t="s">
        <v>1486</v>
      </c>
      <c r="E4519" t="s">
        <v>1487</v>
      </c>
      <c r="F4519" t="s">
        <v>1488</v>
      </c>
      <c r="G4519" t="s">
        <v>1489</v>
      </c>
      <c r="H4519" t="s">
        <v>1490</v>
      </c>
      <c r="I4519" t="s">
        <v>1491</v>
      </c>
      <c r="J4519" t="s">
        <v>1492</v>
      </c>
      <c r="K4519" t="s">
        <v>1493</v>
      </c>
      <c r="L4519" t="s">
        <v>1494</v>
      </c>
      <c r="M4519" t="s">
        <v>1495</v>
      </c>
      <c r="N4519" t="s">
        <v>1496</v>
      </c>
      <c r="O4519" t="s">
        <v>1497</v>
      </c>
      <c r="P4519" t="s">
        <v>1498</v>
      </c>
      <c r="Q4519" t="s">
        <v>1499</v>
      </c>
      <c r="R4519" t="s">
        <v>1500</v>
      </c>
      <c r="S4519" t="s">
        <v>1501</v>
      </c>
      <c r="T4519" t="s">
        <v>1502</v>
      </c>
      <c r="U4519" t="s">
        <v>1503</v>
      </c>
      <c r="V4519" t="s">
        <v>1504</v>
      </c>
      <c r="W4519" t="s">
        <v>1505</v>
      </c>
      <c r="X4519" t="s">
        <v>1506</v>
      </c>
      <c r="Y4519" t="s">
        <v>48</v>
      </c>
      <c r="Z4519" t="s">
        <v>1507</v>
      </c>
    </row>
    <row r="4520" spans="1:26" x14ac:dyDescent="0.35">
      <c r="A4520" t="s">
        <v>3</v>
      </c>
      <c r="B4520" t="s">
        <v>267</v>
      </c>
      <c r="C4520">
        <v>68</v>
      </c>
      <c r="D4520" t="s">
        <v>579</v>
      </c>
      <c r="E4520" t="s">
        <v>147</v>
      </c>
      <c r="F4520" t="s">
        <v>455</v>
      </c>
      <c r="G4520" t="s">
        <v>138</v>
      </c>
      <c r="H4520" t="s">
        <v>466</v>
      </c>
      <c r="I4520" t="s">
        <v>62</v>
      </c>
      <c r="J4520" t="s">
        <v>76</v>
      </c>
      <c r="K4520" t="s">
        <v>76</v>
      </c>
      <c r="L4520" t="s">
        <v>76</v>
      </c>
      <c r="M4520" t="s">
        <v>79</v>
      </c>
      <c r="N4520" t="s">
        <v>76</v>
      </c>
      <c r="O4520" t="s">
        <v>80</v>
      </c>
      <c r="P4520" t="s">
        <v>76</v>
      </c>
      <c r="Q4520" t="s">
        <v>198</v>
      </c>
      <c r="R4520" t="s">
        <v>244</v>
      </c>
      <c r="S4520" t="s">
        <v>138</v>
      </c>
      <c r="T4520" t="s">
        <v>76</v>
      </c>
      <c r="U4520" t="s">
        <v>76</v>
      </c>
      <c r="V4520" t="s">
        <v>198</v>
      </c>
      <c r="W4520" t="s">
        <v>76</v>
      </c>
      <c r="X4520" t="s">
        <v>100</v>
      </c>
      <c r="Y4520" t="s">
        <v>76</v>
      </c>
      <c r="Z4520" t="s">
        <v>74</v>
      </c>
    </row>
    <row r="4521" spans="1:26" x14ac:dyDescent="0.35">
      <c r="A4521" t="s">
        <v>3</v>
      </c>
      <c r="B4521" t="s">
        <v>279</v>
      </c>
      <c r="C4521">
        <v>169</v>
      </c>
      <c r="D4521" t="s">
        <v>520</v>
      </c>
      <c r="E4521" t="s">
        <v>64</v>
      </c>
      <c r="F4521" t="s">
        <v>330</v>
      </c>
      <c r="G4521" t="s">
        <v>77</v>
      </c>
      <c r="H4521" t="s">
        <v>412</v>
      </c>
      <c r="I4521" t="s">
        <v>76</v>
      </c>
      <c r="J4521" t="s">
        <v>63</v>
      </c>
      <c r="K4521" t="s">
        <v>173</v>
      </c>
      <c r="L4521" t="s">
        <v>55</v>
      </c>
      <c r="M4521" t="s">
        <v>77</v>
      </c>
      <c r="N4521" t="s">
        <v>198</v>
      </c>
      <c r="O4521" t="s">
        <v>93</v>
      </c>
      <c r="P4521" t="s">
        <v>76</v>
      </c>
      <c r="Q4521" t="s">
        <v>76</v>
      </c>
      <c r="R4521" t="s">
        <v>75</v>
      </c>
      <c r="S4521" t="s">
        <v>76</v>
      </c>
      <c r="T4521" t="s">
        <v>76</v>
      </c>
      <c r="U4521" t="s">
        <v>76</v>
      </c>
      <c r="V4521" t="s">
        <v>100</v>
      </c>
      <c r="W4521" t="s">
        <v>79</v>
      </c>
      <c r="X4521" t="s">
        <v>76</v>
      </c>
      <c r="Y4521" t="s">
        <v>76</v>
      </c>
      <c r="Z4521" t="s">
        <v>78</v>
      </c>
    </row>
    <row r="4522" spans="1:26" x14ac:dyDescent="0.35">
      <c r="A4522" t="s">
        <v>3</v>
      </c>
      <c r="B4522" t="s">
        <v>285</v>
      </c>
      <c r="C4522">
        <v>20</v>
      </c>
      <c r="D4522" t="s">
        <v>454</v>
      </c>
      <c r="E4522" t="s">
        <v>132</v>
      </c>
      <c r="F4522" t="s">
        <v>371</v>
      </c>
      <c r="G4522" t="s">
        <v>145</v>
      </c>
      <c r="H4522" t="s">
        <v>583</v>
      </c>
      <c r="I4522" t="s">
        <v>76</v>
      </c>
      <c r="J4522" t="s">
        <v>76</v>
      </c>
      <c r="K4522" t="s">
        <v>76</v>
      </c>
      <c r="L4522" t="s">
        <v>198</v>
      </c>
      <c r="M4522" t="s">
        <v>76</v>
      </c>
      <c r="N4522" t="s">
        <v>76</v>
      </c>
      <c r="O4522" t="s">
        <v>76</v>
      </c>
      <c r="P4522" t="s">
        <v>76</v>
      </c>
      <c r="Q4522" t="s">
        <v>76</v>
      </c>
      <c r="R4522" t="s">
        <v>62</v>
      </c>
      <c r="S4522" t="s">
        <v>76</v>
      </c>
      <c r="T4522" t="s">
        <v>76</v>
      </c>
      <c r="U4522" t="s">
        <v>76</v>
      </c>
      <c r="V4522" t="s">
        <v>100</v>
      </c>
      <c r="W4522" t="s">
        <v>76</v>
      </c>
      <c r="X4522" t="s">
        <v>76</v>
      </c>
      <c r="Y4522" t="s">
        <v>76</v>
      </c>
      <c r="Z4522" t="s">
        <v>76</v>
      </c>
    </row>
    <row r="4523" spans="1:26" x14ac:dyDescent="0.35">
      <c r="A4523" t="s">
        <v>4</v>
      </c>
      <c r="B4523" t="s">
        <v>267</v>
      </c>
      <c r="C4523">
        <v>66</v>
      </c>
      <c r="D4523" t="s">
        <v>298</v>
      </c>
      <c r="E4523" t="s">
        <v>166</v>
      </c>
      <c r="F4523" t="s">
        <v>633</v>
      </c>
      <c r="G4523" t="s">
        <v>76</v>
      </c>
      <c r="H4523" t="s">
        <v>344</v>
      </c>
      <c r="I4523" t="s">
        <v>76</v>
      </c>
      <c r="J4523" t="s">
        <v>217</v>
      </c>
      <c r="K4523" t="s">
        <v>217</v>
      </c>
      <c r="L4523" t="s">
        <v>76</v>
      </c>
      <c r="M4523" t="s">
        <v>77</v>
      </c>
      <c r="N4523" t="s">
        <v>76</v>
      </c>
      <c r="O4523" t="s">
        <v>76</v>
      </c>
      <c r="P4523" t="s">
        <v>76</v>
      </c>
      <c r="Q4523" t="s">
        <v>76</v>
      </c>
      <c r="R4523" t="s">
        <v>76</v>
      </c>
      <c r="S4523" t="s">
        <v>105</v>
      </c>
      <c r="T4523" t="s">
        <v>76</v>
      </c>
      <c r="U4523" t="s">
        <v>76</v>
      </c>
      <c r="V4523" t="s">
        <v>80</v>
      </c>
      <c r="W4523" t="s">
        <v>76</v>
      </c>
      <c r="X4523" t="s">
        <v>76</v>
      </c>
      <c r="Y4523" t="s">
        <v>76</v>
      </c>
      <c r="Z4523" t="s">
        <v>76</v>
      </c>
    </row>
    <row r="4524" spans="1:26" x14ac:dyDescent="0.35">
      <c r="A4524" t="s">
        <v>4</v>
      </c>
      <c r="B4524" t="s">
        <v>279</v>
      </c>
      <c r="C4524">
        <v>341</v>
      </c>
      <c r="D4524" t="s">
        <v>508</v>
      </c>
      <c r="E4524" t="s">
        <v>210</v>
      </c>
      <c r="F4524" t="s">
        <v>358</v>
      </c>
      <c r="G4524" t="s">
        <v>76</v>
      </c>
      <c r="H4524" t="s">
        <v>211</v>
      </c>
      <c r="I4524" t="s">
        <v>107</v>
      </c>
      <c r="J4524" t="s">
        <v>250</v>
      </c>
      <c r="K4524" t="s">
        <v>220</v>
      </c>
      <c r="L4524" t="s">
        <v>76</v>
      </c>
      <c r="M4524" t="s">
        <v>73</v>
      </c>
      <c r="N4524" t="s">
        <v>71</v>
      </c>
      <c r="O4524" t="s">
        <v>250</v>
      </c>
      <c r="P4524" t="s">
        <v>76</v>
      </c>
      <c r="Q4524" t="s">
        <v>76</v>
      </c>
      <c r="R4524" t="s">
        <v>76</v>
      </c>
      <c r="S4524" t="s">
        <v>76</v>
      </c>
      <c r="T4524" t="s">
        <v>76</v>
      </c>
      <c r="U4524" t="s">
        <v>76</v>
      </c>
      <c r="V4524" t="s">
        <v>63</v>
      </c>
      <c r="W4524" t="s">
        <v>107</v>
      </c>
      <c r="X4524" t="s">
        <v>107</v>
      </c>
      <c r="Y4524" t="s">
        <v>76</v>
      </c>
      <c r="Z4524" t="s">
        <v>71</v>
      </c>
    </row>
    <row r="4525" spans="1:26" x14ac:dyDescent="0.35">
      <c r="A4525" t="s">
        <v>4</v>
      </c>
      <c r="B4525" t="s">
        <v>285</v>
      </c>
      <c r="C4525">
        <v>35</v>
      </c>
      <c r="D4525" t="s">
        <v>139</v>
      </c>
      <c r="E4525" t="s">
        <v>601</v>
      </c>
      <c r="F4525" t="s">
        <v>378</v>
      </c>
      <c r="G4525" t="s">
        <v>76</v>
      </c>
      <c r="H4525" t="s">
        <v>762</v>
      </c>
      <c r="I4525" t="s">
        <v>76</v>
      </c>
      <c r="J4525" t="s">
        <v>186</v>
      </c>
      <c r="K4525" t="s">
        <v>76</v>
      </c>
      <c r="L4525" t="s">
        <v>76</v>
      </c>
      <c r="M4525" t="s">
        <v>76</v>
      </c>
      <c r="N4525" t="s">
        <v>134</v>
      </c>
      <c r="O4525" t="s">
        <v>68</v>
      </c>
      <c r="P4525" t="s">
        <v>76</v>
      </c>
      <c r="Q4525" t="s">
        <v>76</v>
      </c>
      <c r="R4525" t="s">
        <v>76</v>
      </c>
      <c r="S4525" t="s">
        <v>105</v>
      </c>
      <c r="T4525" t="s">
        <v>76</v>
      </c>
      <c r="U4525" t="s">
        <v>76</v>
      </c>
      <c r="V4525" t="s">
        <v>76</v>
      </c>
      <c r="W4525" t="s">
        <v>76</v>
      </c>
      <c r="X4525" t="s">
        <v>106</v>
      </c>
      <c r="Y4525" t="s">
        <v>76</v>
      </c>
      <c r="Z4525" t="s">
        <v>76</v>
      </c>
    </row>
    <row r="4526" spans="1:26" x14ac:dyDescent="0.35">
      <c r="A4526" t="s">
        <v>5</v>
      </c>
      <c r="B4526" t="s">
        <v>267</v>
      </c>
      <c r="C4526">
        <v>25</v>
      </c>
      <c r="D4526" t="s">
        <v>870</v>
      </c>
      <c r="E4526" t="s">
        <v>57</v>
      </c>
      <c r="F4526" t="s">
        <v>157</v>
      </c>
      <c r="G4526" t="s">
        <v>76</v>
      </c>
      <c r="H4526" t="s">
        <v>309</v>
      </c>
      <c r="I4526" t="s">
        <v>194</v>
      </c>
      <c r="J4526" t="s">
        <v>76</v>
      </c>
      <c r="K4526" t="s">
        <v>94</v>
      </c>
      <c r="L4526" t="s">
        <v>106</v>
      </c>
      <c r="M4526" t="s">
        <v>76</v>
      </c>
      <c r="N4526" t="s">
        <v>71</v>
      </c>
      <c r="O4526" t="s">
        <v>105</v>
      </c>
      <c r="P4526" t="s">
        <v>76</v>
      </c>
      <c r="Q4526" t="s">
        <v>76</v>
      </c>
      <c r="R4526" t="s">
        <v>76</v>
      </c>
      <c r="S4526" t="s">
        <v>194</v>
      </c>
      <c r="T4526" t="s">
        <v>76</v>
      </c>
      <c r="U4526" t="s">
        <v>76</v>
      </c>
      <c r="V4526" t="s">
        <v>221</v>
      </c>
      <c r="W4526" t="s">
        <v>76</v>
      </c>
      <c r="X4526" t="s">
        <v>76</v>
      </c>
      <c r="Y4526" t="s">
        <v>76</v>
      </c>
      <c r="Z4526" t="s">
        <v>106</v>
      </c>
    </row>
    <row r="4527" spans="1:26" x14ac:dyDescent="0.35">
      <c r="A4527" t="s">
        <v>5</v>
      </c>
      <c r="B4527" t="s">
        <v>279</v>
      </c>
      <c r="C4527">
        <v>270</v>
      </c>
      <c r="D4527" t="s">
        <v>567</v>
      </c>
      <c r="E4527" t="s">
        <v>328</v>
      </c>
      <c r="F4527" t="s">
        <v>244</v>
      </c>
      <c r="G4527" t="s">
        <v>76</v>
      </c>
      <c r="H4527" t="s">
        <v>139</v>
      </c>
      <c r="I4527" t="s">
        <v>100</v>
      </c>
      <c r="J4527" t="s">
        <v>75</v>
      </c>
      <c r="K4527" t="s">
        <v>80</v>
      </c>
      <c r="L4527" t="s">
        <v>106</v>
      </c>
      <c r="M4527" t="s">
        <v>76</v>
      </c>
      <c r="N4527" t="s">
        <v>76</v>
      </c>
      <c r="O4527" t="s">
        <v>63</v>
      </c>
      <c r="P4527" t="s">
        <v>76</v>
      </c>
      <c r="Q4527" t="s">
        <v>76</v>
      </c>
      <c r="R4527" t="s">
        <v>107</v>
      </c>
      <c r="S4527" t="s">
        <v>76</v>
      </c>
      <c r="T4527" t="s">
        <v>76</v>
      </c>
      <c r="U4527" t="s">
        <v>76</v>
      </c>
      <c r="V4527" t="s">
        <v>146</v>
      </c>
      <c r="W4527" t="s">
        <v>106</v>
      </c>
      <c r="X4527" t="s">
        <v>76</v>
      </c>
      <c r="Y4527" t="s">
        <v>75</v>
      </c>
      <c r="Z4527" t="s">
        <v>78</v>
      </c>
    </row>
    <row r="4528" spans="1:26" x14ac:dyDescent="0.35">
      <c r="A4528" t="s">
        <v>5</v>
      </c>
      <c r="B4528" t="s">
        <v>285</v>
      </c>
      <c r="C4528">
        <v>138</v>
      </c>
      <c r="D4528" t="s">
        <v>756</v>
      </c>
      <c r="E4528" t="s">
        <v>337</v>
      </c>
      <c r="F4528" t="s">
        <v>317</v>
      </c>
      <c r="G4528" t="s">
        <v>76</v>
      </c>
      <c r="H4528" t="s">
        <v>372</v>
      </c>
      <c r="I4528" t="s">
        <v>72</v>
      </c>
      <c r="J4528" t="s">
        <v>73</v>
      </c>
      <c r="K4528" t="s">
        <v>150</v>
      </c>
      <c r="L4528" t="s">
        <v>105</v>
      </c>
      <c r="M4528" t="s">
        <v>76</v>
      </c>
      <c r="N4528" t="s">
        <v>73</v>
      </c>
      <c r="O4528" t="s">
        <v>71</v>
      </c>
      <c r="P4528" t="s">
        <v>76</v>
      </c>
      <c r="Q4528" t="s">
        <v>76</v>
      </c>
      <c r="R4528" t="s">
        <v>72</v>
      </c>
      <c r="S4528" t="s">
        <v>76</v>
      </c>
      <c r="T4528" t="s">
        <v>76</v>
      </c>
      <c r="U4528" t="s">
        <v>76</v>
      </c>
      <c r="V4528" t="s">
        <v>179</v>
      </c>
      <c r="W4528" t="s">
        <v>73</v>
      </c>
      <c r="X4528" t="s">
        <v>76</v>
      </c>
      <c r="Y4528" t="s">
        <v>107</v>
      </c>
      <c r="Z4528" t="s">
        <v>77</v>
      </c>
    </row>
    <row r="4529" spans="1:26" x14ac:dyDescent="0.35">
      <c r="A4529" t="s">
        <v>6</v>
      </c>
      <c r="B4529" t="s">
        <v>267</v>
      </c>
      <c r="C4529">
        <v>22</v>
      </c>
      <c r="D4529" t="s">
        <v>356</v>
      </c>
      <c r="E4529" t="s">
        <v>554</v>
      </c>
      <c r="F4529" t="s">
        <v>494</v>
      </c>
      <c r="G4529" t="s">
        <v>76</v>
      </c>
      <c r="H4529" t="s">
        <v>274</v>
      </c>
      <c r="I4529" t="s">
        <v>164</v>
      </c>
      <c r="J4529" t="s">
        <v>76</v>
      </c>
      <c r="K4529" t="s">
        <v>76</v>
      </c>
      <c r="L4529" t="s">
        <v>76</v>
      </c>
      <c r="M4529" t="s">
        <v>76</v>
      </c>
      <c r="N4529" t="s">
        <v>226</v>
      </c>
      <c r="O4529" t="s">
        <v>76</v>
      </c>
      <c r="P4529" t="s">
        <v>76</v>
      </c>
      <c r="Q4529" t="s">
        <v>76</v>
      </c>
      <c r="R4529" t="s">
        <v>226</v>
      </c>
      <c r="S4529" t="s">
        <v>76</v>
      </c>
      <c r="T4529" t="s">
        <v>76</v>
      </c>
      <c r="U4529" t="s">
        <v>76</v>
      </c>
      <c r="V4529" t="s">
        <v>76</v>
      </c>
      <c r="W4529" t="s">
        <v>76</v>
      </c>
      <c r="X4529" t="s">
        <v>76</v>
      </c>
      <c r="Y4529" t="s">
        <v>76</v>
      </c>
      <c r="Z4529" t="s">
        <v>138</v>
      </c>
    </row>
    <row r="4530" spans="1:26" x14ac:dyDescent="0.35">
      <c r="A4530" t="s">
        <v>6</v>
      </c>
      <c r="B4530" t="s">
        <v>279</v>
      </c>
      <c r="C4530">
        <v>177</v>
      </c>
      <c r="D4530" t="s">
        <v>125</v>
      </c>
      <c r="E4530" t="s">
        <v>394</v>
      </c>
      <c r="F4530" t="s">
        <v>528</v>
      </c>
      <c r="G4530" t="s">
        <v>76</v>
      </c>
      <c r="H4530" t="s">
        <v>168</v>
      </c>
      <c r="I4530" t="s">
        <v>138</v>
      </c>
      <c r="J4530" t="s">
        <v>79</v>
      </c>
      <c r="K4530" t="s">
        <v>137</v>
      </c>
      <c r="L4530" t="s">
        <v>106</v>
      </c>
      <c r="M4530" t="s">
        <v>76</v>
      </c>
      <c r="N4530" t="s">
        <v>109</v>
      </c>
      <c r="O4530" t="s">
        <v>71</v>
      </c>
      <c r="P4530" t="s">
        <v>76</v>
      </c>
      <c r="Q4530" t="s">
        <v>107</v>
      </c>
      <c r="R4530" t="s">
        <v>73</v>
      </c>
      <c r="S4530" t="s">
        <v>78</v>
      </c>
      <c r="T4530" t="s">
        <v>76</v>
      </c>
      <c r="U4530" t="s">
        <v>76</v>
      </c>
      <c r="V4530" t="s">
        <v>103</v>
      </c>
      <c r="W4530" t="s">
        <v>78</v>
      </c>
      <c r="X4530" t="s">
        <v>93</v>
      </c>
      <c r="Y4530" t="s">
        <v>76</v>
      </c>
      <c r="Z4530" t="s">
        <v>78</v>
      </c>
    </row>
    <row r="4531" spans="1:26" x14ac:dyDescent="0.35">
      <c r="A4531" t="s">
        <v>6</v>
      </c>
      <c r="B4531" t="s">
        <v>285</v>
      </c>
      <c r="C4531">
        <v>28</v>
      </c>
      <c r="D4531" t="s">
        <v>1091</v>
      </c>
      <c r="E4531" t="s">
        <v>372</v>
      </c>
      <c r="F4531" t="s">
        <v>216</v>
      </c>
      <c r="G4531" t="s">
        <v>76</v>
      </c>
      <c r="H4531" t="s">
        <v>493</v>
      </c>
      <c r="I4531" t="s">
        <v>76</v>
      </c>
      <c r="J4531" t="s">
        <v>76</v>
      </c>
      <c r="K4531" t="s">
        <v>211</v>
      </c>
      <c r="L4531" t="s">
        <v>100</v>
      </c>
      <c r="M4531" t="s">
        <v>76</v>
      </c>
      <c r="N4531" t="s">
        <v>76</v>
      </c>
      <c r="O4531" t="s">
        <v>186</v>
      </c>
      <c r="P4531" t="s">
        <v>76</v>
      </c>
      <c r="Q4531" t="s">
        <v>76</v>
      </c>
      <c r="R4531" t="s">
        <v>76</v>
      </c>
      <c r="S4531" t="s">
        <v>150</v>
      </c>
      <c r="T4531" t="s">
        <v>76</v>
      </c>
      <c r="U4531" t="s">
        <v>76</v>
      </c>
      <c r="V4531" t="s">
        <v>81</v>
      </c>
      <c r="W4531" t="s">
        <v>76</v>
      </c>
      <c r="X4531" t="s">
        <v>150</v>
      </c>
      <c r="Y4531" t="s">
        <v>76</v>
      </c>
      <c r="Z4531" t="s">
        <v>88</v>
      </c>
    </row>
    <row r="4532" spans="1:26" x14ac:dyDescent="0.35">
      <c r="A4532" t="s">
        <v>7</v>
      </c>
      <c r="B4532" t="s">
        <v>267</v>
      </c>
      <c r="C4532">
        <v>57</v>
      </c>
      <c r="D4532" t="s">
        <v>817</v>
      </c>
      <c r="E4532" t="s">
        <v>186</v>
      </c>
      <c r="F4532" t="s">
        <v>76</v>
      </c>
      <c r="G4532" t="s">
        <v>76</v>
      </c>
      <c r="H4532" t="s">
        <v>244</v>
      </c>
      <c r="I4532" t="s">
        <v>76</v>
      </c>
      <c r="J4532" t="s">
        <v>86</v>
      </c>
      <c r="K4532" t="s">
        <v>133</v>
      </c>
      <c r="L4532" t="s">
        <v>74</v>
      </c>
      <c r="M4532" t="s">
        <v>76</v>
      </c>
      <c r="N4532" t="s">
        <v>76</v>
      </c>
      <c r="O4532" t="s">
        <v>104</v>
      </c>
      <c r="P4532" t="s">
        <v>76</v>
      </c>
      <c r="Q4532" t="s">
        <v>76</v>
      </c>
      <c r="R4532" t="s">
        <v>121</v>
      </c>
      <c r="S4532" t="s">
        <v>65</v>
      </c>
      <c r="T4532" t="s">
        <v>76</v>
      </c>
      <c r="U4532" t="s">
        <v>105</v>
      </c>
      <c r="V4532" t="s">
        <v>150</v>
      </c>
      <c r="W4532" t="s">
        <v>74</v>
      </c>
      <c r="X4532" t="s">
        <v>76</v>
      </c>
      <c r="Y4532" t="s">
        <v>76</v>
      </c>
      <c r="Z4532" t="s">
        <v>103</v>
      </c>
    </row>
    <row r="4533" spans="1:26" x14ac:dyDescent="0.35">
      <c r="A4533" t="s">
        <v>7</v>
      </c>
      <c r="B4533" t="s">
        <v>279</v>
      </c>
      <c r="C4533">
        <v>501</v>
      </c>
      <c r="D4533" t="s">
        <v>992</v>
      </c>
      <c r="E4533" t="s">
        <v>257</v>
      </c>
      <c r="F4533" t="s">
        <v>86</v>
      </c>
      <c r="G4533" t="s">
        <v>75</v>
      </c>
      <c r="H4533" t="s">
        <v>209</v>
      </c>
      <c r="I4533" t="s">
        <v>79</v>
      </c>
      <c r="J4533" t="s">
        <v>104</v>
      </c>
      <c r="K4533" t="s">
        <v>198</v>
      </c>
      <c r="L4533" t="s">
        <v>80</v>
      </c>
      <c r="M4533" t="s">
        <v>150</v>
      </c>
      <c r="N4533" t="s">
        <v>68</v>
      </c>
      <c r="O4533" t="s">
        <v>96</v>
      </c>
      <c r="P4533" t="s">
        <v>76</v>
      </c>
      <c r="Q4533" t="s">
        <v>107</v>
      </c>
      <c r="R4533" t="s">
        <v>72</v>
      </c>
      <c r="S4533" t="s">
        <v>76</v>
      </c>
      <c r="T4533" t="s">
        <v>94</v>
      </c>
      <c r="U4533" t="s">
        <v>71</v>
      </c>
      <c r="V4533" t="s">
        <v>80</v>
      </c>
      <c r="W4533" t="s">
        <v>94</v>
      </c>
      <c r="X4533" t="s">
        <v>68</v>
      </c>
      <c r="Y4533" t="s">
        <v>106</v>
      </c>
      <c r="Z4533" t="s">
        <v>142</v>
      </c>
    </row>
    <row r="4534" spans="1:26" x14ac:dyDescent="0.35">
      <c r="A4534" t="s">
        <v>7</v>
      </c>
      <c r="B4534" t="s">
        <v>285</v>
      </c>
      <c r="C4534">
        <v>41</v>
      </c>
      <c r="D4534" t="s">
        <v>850</v>
      </c>
      <c r="E4534" t="s">
        <v>156</v>
      </c>
      <c r="F4534" t="s">
        <v>359</v>
      </c>
      <c r="G4534" t="s">
        <v>76</v>
      </c>
      <c r="H4534" t="s">
        <v>308</v>
      </c>
      <c r="I4534" t="s">
        <v>76</v>
      </c>
      <c r="J4534" t="s">
        <v>76</v>
      </c>
      <c r="K4534" t="s">
        <v>93</v>
      </c>
      <c r="L4534" t="s">
        <v>76</v>
      </c>
      <c r="M4534" t="s">
        <v>76</v>
      </c>
      <c r="N4534" t="s">
        <v>76</v>
      </c>
      <c r="O4534" t="s">
        <v>76</v>
      </c>
      <c r="P4534" t="s">
        <v>76</v>
      </c>
      <c r="Q4534" t="s">
        <v>93</v>
      </c>
      <c r="R4534" t="s">
        <v>76</v>
      </c>
      <c r="S4534" t="s">
        <v>76</v>
      </c>
      <c r="T4534" t="s">
        <v>93</v>
      </c>
      <c r="U4534" t="s">
        <v>76</v>
      </c>
      <c r="V4534" t="s">
        <v>79</v>
      </c>
      <c r="W4534" t="s">
        <v>149</v>
      </c>
      <c r="X4534" t="s">
        <v>76</v>
      </c>
      <c r="Y4534" t="s">
        <v>76</v>
      </c>
      <c r="Z4534" t="s">
        <v>138</v>
      </c>
    </row>
    <row r="4535" spans="1:26" x14ac:dyDescent="0.35">
      <c r="A4535" t="s">
        <v>241</v>
      </c>
      <c r="B4535" t="s">
        <v>267</v>
      </c>
      <c r="C4535">
        <v>238</v>
      </c>
      <c r="D4535" t="s">
        <v>777</v>
      </c>
      <c r="E4535" t="s">
        <v>202</v>
      </c>
      <c r="F4535" t="s">
        <v>156</v>
      </c>
      <c r="G4535" t="s">
        <v>77</v>
      </c>
      <c r="H4535" t="s">
        <v>148</v>
      </c>
      <c r="I4535" t="s">
        <v>151</v>
      </c>
      <c r="J4535" t="s">
        <v>100</v>
      </c>
      <c r="K4535" t="s">
        <v>186</v>
      </c>
      <c r="L4535" t="s">
        <v>150</v>
      </c>
      <c r="M4535" t="s">
        <v>73</v>
      </c>
      <c r="N4535" t="s">
        <v>150</v>
      </c>
      <c r="O4535" t="s">
        <v>80</v>
      </c>
      <c r="P4535" t="s">
        <v>76</v>
      </c>
      <c r="Q4535" t="s">
        <v>150</v>
      </c>
      <c r="R4535" t="s">
        <v>96</v>
      </c>
      <c r="S4535" t="s">
        <v>151</v>
      </c>
      <c r="T4535" t="s">
        <v>76</v>
      </c>
      <c r="U4535" t="s">
        <v>77</v>
      </c>
      <c r="V4535" t="s">
        <v>93</v>
      </c>
      <c r="W4535" t="s">
        <v>150</v>
      </c>
      <c r="X4535" t="s">
        <v>79</v>
      </c>
      <c r="Y4535" t="s">
        <v>76</v>
      </c>
      <c r="Z4535" t="s">
        <v>55</v>
      </c>
    </row>
    <row r="4536" spans="1:26" x14ac:dyDescent="0.35">
      <c r="A4536" t="s">
        <v>241</v>
      </c>
      <c r="B4536" t="s">
        <v>279</v>
      </c>
      <c r="C4536">
        <v>1458</v>
      </c>
      <c r="D4536" t="s">
        <v>758</v>
      </c>
      <c r="E4536" t="s">
        <v>143</v>
      </c>
      <c r="F4536" t="s">
        <v>205</v>
      </c>
      <c r="G4536" t="s">
        <v>77</v>
      </c>
      <c r="H4536" t="s">
        <v>69</v>
      </c>
      <c r="I4536" t="s">
        <v>68</v>
      </c>
      <c r="J4536" t="s">
        <v>57</v>
      </c>
      <c r="K4536" t="s">
        <v>180</v>
      </c>
      <c r="L4536" t="s">
        <v>78</v>
      </c>
      <c r="M4536" t="s">
        <v>77</v>
      </c>
      <c r="N4536" t="s">
        <v>81</v>
      </c>
      <c r="O4536" t="s">
        <v>137</v>
      </c>
      <c r="P4536" t="s">
        <v>76</v>
      </c>
      <c r="Q4536" t="s">
        <v>107</v>
      </c>
      <c r="R4536" t="s">
        <v>150</v>
      </c>
      <c r="S4536" t="s">
        <v>107</v>
      </c>
      <c r="T4536" t="s">
        <v>77</v>
      </c>
      <c r="U4536" t="s">
        <v>106</v>
      </c>
      <c r="V4536" t="s">
        <v>130</v>
      </c>
      <c r="W4536" t="s">
        <v>71</v>
      </c>
      <c r="X4536" t="s">
        <v>79</v>
      </c>
      <c r="Y4536" t="s">
        <v>106</v>
      </c>
      <c r="Z4536" t="s">
        <v>63</v>
      </c>
    </row>
    <row r="4537" spans="1:26" x14ac:dyDescent="0.35">
      <c r="A4537" t="s">
        <v>241</v>
      </c>
      <c r="B4537" t="s">
        <v>285</v>
      </c>
      <c r="C4537">
        <v>262</v>
      </c>
      <c r="D4537" t="s">
        <v>910</v>
      </c>
      <c r="E4537" t="s">
        <v>230</v>
      </c>
      <c r="F4537" t="s">
        <v>364</v>
      </c>
      <c r="G4537" t="s">
        <v>78</v>
      </c>
      <c r="H4537" t="s">
        <v>283</v>
      </c>
      <c r="I4537" t="s">
        <v>150</v>
      </c>
      <c r="J4537" t="s">
        <v>73</v>
      </c>
      <c r="K4537" t="s">
        <v>138</v>
      </c>
      <c r="L4537" t="s">
        <v>94</v>
      </c>
      <c r="M4537" t="s">
        <v>76</v>
      </c>
      <c r="N4537" t="s">
        <v>68</v>
      </c>
      <c r="O4537" t="s">
        <v>79</v>
      </c>
      <c r="P4537" t="s">
        <v>76</v>
      </c>
      <c r="Q4537" t="s">
        <v>79</v>
      </c>
      <c r="R4537" t="s">
        <v>78</v>
      </c>
      <c r="S4537" t="s">
        <v>107</v>
      </c>
      <c r="T4537" t="s">
        <v>79</v>
      </c>
      <c r="U4537" t="s">
        <v>76</v>
      </c>
      <c r="V4537" t="s">
        <v>142</v>
      </c>
      <c r="W4537" t="s">
        <v>75</v>
      </c>
      <c r="X4537" t="s">
        <v>107</v>
      </c>
      <c r="Y4537" t="s">
        <v>76</v>
      </c>
      <c r="Z4537" t="s">
        <v>150</v>
      </c>
    </row>
    <row r="4539" spans="1:26" x14ac:dyDescent="0.35">
      <c r="A4539" t="s">
        <v>1509</v>
      </c>
    </row>
    <row r="4540" spans="1:26" x14ac:dyDescent="0.35">
      <c r="A4540" t="s">
        <v>14</v>
      </c>
      <c r="B4540" t="s">
        <v>487</v>
      </c>
      <c r="C4540" t="s">
        <v>2</v>
      </c>
      <c r="D4540" t="s">
        <v>1486</v>
      </c>
      <c r="E4540" t="s">
        <v>1487</v>
      </c>
      <c r="F4540" t="s">
        <v>1488</v>
      </c>
      <c r="G4540" t="s">
        <v>1489</v>
      </c>
      <c r="H4540" t="s">
        <v>1490</v>
      </c>
      <c r="I4540" t="s">
        <v>1491</v>
      </c>
      <c r="J4540" t="s">
        <v>1492</v>
      </c>
      <c r="K4540" t="s">
        <v>1493</v>
      </c>
      <c r="L4540" t="s">
        <v>1494</v>
      </c>
      <c r="M4540" t="s">
        <v>1495</v>
      </c>
      <c r="N4540" t="s">
        <v>1496</v>
      </c>
      <c r="O4540" t="s">
        <v>1497</v>
      </c>
      <c r="P4540" t="s">
        <v>1498</v>
      </c>
      <c r="Q4540" t="s">
        <v>1499</v>
      </c>
      <c r="R4540" t="s">
        <v>1500</v>
      </c>
      <c r="S4540" t="s">
        <v>1501</v>
      </c>
      <c r="T4540" t="s">
        <v>1502</v>
      </c>
      <c r="U4540" t="s">
        <v>1503</v>
      </c>
      <c r="V4540" t="s">
        <v>1504</v>
      </c>
      <c r="W4540" t="s">
        <v>1505</v>
      </c>
      <c r="X4540" t="s">
        <v>1506</v>
      </c>
      <c r="Y4540" t="s">
        <v>48</v>
      </c>
      <c r="Z4540" t="s">
        <v>1507</v>
      </c>
    </row>
    <row r="4541" spans="1:26" x14ac:dyDescent="0.35">
      <c r="A4541" t="s">
        <v>3</v>
      </c>
      <c r="B4541" t="s">
        <v>488</v>
      </c>
      <c r="C4541">
        <v>144</v>
      </c>
      <c r="D4541" t="s">
        <v>742</v>
      </c>
      <c r="E4541" t="s">
        <v>318</v>
      </c>
      <c r="F4541" t="s">
        <v>196</v>
      </c>
      <c r="G4541" t="s">
        <v>151</v>
      </c>
      <c r="H4541" t="s">
        <v>341</v>
      </c>
      <c r="I4541" t="s">
        <v>75</v>
      </c>
      <c r="J4541" t="s">
        <v>81</v>
      </c>
      <c r="K4541" t="s">
        <v>86</v>
      </c>
      <c r="L4541" t="s">
        <v>78</v>
      </c>
      <c r="M4541" t="s">
        <v>71</v>
      </c>
      <c r="N4541" t="s">
        <v>80</v>
      </c>
      <c r="O4541" t="s">
        <v>72</v>
      </c>
      <c r="P4541" t="s">
        <v>76</v>
      </c>
      <c r="Q4541" t="s">
        <v>68</v>
      </c>
      <c r="R4541" t="s">
        <v>79</v>
      </c>
      <c r="S4541" t="s">
        <v>68</v>
      </c>
      <c r="T4541" t="s">
        <v>76</v>
      </c>
      <c r="U4541" t="s">
        <v>76</v>
      </c>
      <c r="V4541" t="s">
        <v>72</v>
      </c>
      <c r="W4541" t="s">
        <v>76</v>
      </c>
      <c r="X4541" t="s">
        <v>150</v>
      </c>
      <c r="Y4541" t="s">
        <v>76</v>
      </c>
      <c r="Z4541" t="s">
        <v>77</v>
      </c>
    </row>
    <row r="4542" spans="1:26" x14ac:dyDescent="0.35">
      <c r="A4542" t="s">
        <v>3</v>
      </c>
      <c r="B4542" t="s">
        <v>491</v>
      </c>
      <c r="C4542">
        <v>113</v>
      </c>
      <c r="D4542" t="s">
        <v>434</v>
      </c>
      <c r="E4542" t="s">
        <v>139</v>
      </c>
      <c r="F4542" t="s">
        <v>252</v>
      </c>
      <c r="G4542" t="s">
        <v>150</v>
      </c>
      <c r="H4542" t="s">
        <v>408</v>
      </c>
      <c r="I4542" t="s">
        <v>71</v>
      </c>
      <c r="J4542" t="s">
        <v>79</v>
      </c>
      <c r="K4542" t="s">
        <v>71</v>
      </c>
      <c r="L4542" t="s">
        <v>93</v>
      </c>
      <c r="M4542" t="s">
        <v>76</v>
      </c>
      <c r="N4542" t="s">
        <v>80</v>
      </c>
      <c r="O4542" t="s">
        <v>74</v>
      </c>
      <c r="P4542" t="s">
        <v>76</v>
      </c>
      <c r="Q4542" t="s">
        <v>71</v>
      </c>
      <c r="R4542" t="s">
        <v>96</v>
      </c>
      <c r="S4542" t="s">
        <v>76</v>
      </c>
      <c r="T4542" t="s">
        <v>76</v>
      </c>
      <c r="U4542" t="s">
        <v>76</v>
      </c>
      <c r="V4542" t="s">
        <v>198</v>
      </c>
      <c r="W4542" t="s">
        <v>71</v>
      </c>
      <c r="X4542" t="s">
        <v>76</v>
      </c>
      <c r="Y4542" t="s">
        <v>76</v>
      </c>
      <c r="Z4542" t="s">
        <v>122</v>
      </c>
    </row>
    <row r="4543" spans="1:26" x14ac:dyDescent="0.35">
      <c r="A4543" t="s">
        <v>4</v>
      </c>
      <c r="B4543" t="s">
        <v>488</v>
      </c>
      <c r="C4543">
        <v>281</v>
      </c>
      <c r="D4543" t="s">
        <v>246</v>
      </c>
      <c r="E4543" t="s">
        <v>129</v>
      </c>
      <c r="F4543" t="s">
        <v>397</v>
      </c>
      <c r="G4543" t="s">
        <v>76</v>
      </c>
      <c r="H4543" t="s">
        <v>193</v>
      </c>
      <c r="I4543" t="s">
        <v>107</v>
      </c>
      <c r="J4543" t="s">
        <v>159</v>
      </c>
      <c r="K4543" t="s">
        <v>254</v>
      </c>
      <c r="L4543" t="s">
        <v>76</v>
      </c>
      <c r="M4543" t="s">
        <v>106</v>
      </c>
      <c r="N4543" t="s">
        <v>75</v>
      </c>
      <c r="O4543" t="s">
        <v>254</v>
      </c>
      <c r="P4543" t="s">
        <v>76</v>
      </c>
      <c r="Q4543" t="s">
        <v>76</v>
      </c>
      <c r="R4543" t="s">
        <v>76</v>
      </c>
      <c r="S4543" t="s">
        <v>106</v>
      </c>
      <c r="T4543" t="s">
        <v>76</v>
      </c>
      <c r="U4543" t="s">
        <v>76</v>
      </c>
      <c r="V4543" t="s">
        <v>80</v>
      </c>
      <c r="W4543" t="s">
        <v>73</v>
      </c>
      <c r="X4543" t="s">
        <v>76</v>
      </c>
      <c r="Y4543" t="s">
        <v>76</v>
      </c>
      <c r="Z4543" t="s">
        <v>76</v>
      </c>
    </row>
    <row r="4544" spans="1:26" x14ac:dyDescent="0.35">
      <c r="A4544" t="s">
        <v>4</v>
      </c>
      <c r="B4544" t="s">
        <v>491</v>
      </c>
      <c r="C4544">
        <v>161</v>
      </c>
      <c r="D4544" t="s">
        <v>850</v>
      </c>
      <c r="E4544" t="s">
        <v>132</v>
      </c>
      <c r="F4544" t="s">
        <v>574</v>
      </c>
      <c r="G4544" t="s">
        <v>76</v>
      </c>
      <c r="H4544" t="s">
        <v>181</v>
      </c>
      <c r="I4544" t="s">
        <v>76</v>
      </c>
      <c r="J4544" t="s">
        <v>106</v>
      </c>
      <c r="K4544" t="s">
        <v>65</v>
      </c>
      <c r="L4544" t="s">
        <v>76</v>
      </c>
      <c r="M4544" t="s">
        <v>107</v>
      </c>
      <c r="N4544" t="s">
        <v>80</v>
      </c>
      <c r="O4544" t="s">
        <v>107</v>
      </c>
      <c r="P4544" t="s">
        <v>76</v>
      </c>
      <c r="Q4544" t="s">
        <v>76</v>
      </c>
      <c r="R4544" t="s">
        <v>76</v>
      </c>
      <c r="S4544" t="s">
        <v>76</v>
      </c>
      <c r="T4544" t="s">
        <v>76</v>
      </c>
      <c r="U4544" t="s">
        <v>76</v>
      </c>
      <c r="V4544" t="s">
        <v>78</v>
      </c>
      <c r="W4544" t="s">
        <v>76</v>
      </c>
      <c r="X4544" t="s">
        <v>73</v>
      </c>
      <c r="Y4544" t="s">
        <v>107</v>
      </c>
      <c r="Z4544" t="s">
        <v>100</v>
      </c>
    </row>
    <row r="4545" spans="1:26" x14ac:dyDescent="0.35">
      <c r="A4545" t="s">
        <v>5</v>
      </c>
      <c r="B4545" t="s">
        <v>488</v>
      </c>
      <c r="C4545">
        <v>274</v>
      </c>
      <c r="D4545" t="s">
        <v>715</v>
      </c>
      <c r="E4545" t="s">
        <v>257</v>
      </c>
      <c r="F4545" t="s">
        <v>56</v>
      </c>
      <c r="G4545" t="s">
        <v>76</v>
      </c>
      <c r="H4545" t="s">
        <v>8</v>
      </c>
      <c r="I4545" t="s">
        <v>55</v>
      </c>
      <c r="J4545" t="s">
        <v>79</v>
      </c>
      <c r="K4545" t="s">
        <v>186</v>
      </c>
      <c r="L4545" t="s">
        <v>94</v>
      </c>
      <c r="M4545" t="s">
        <v>76</v>
      </c>
      <c r="N4545" t="s">
        <v>73</v>
      </c>
      <c r="O4545" t="s">
        <v>138</v>
      </c>
      <c r="P4545" t="s">
        <v>76</v>
      </c>
      <c r="Q4545" t="s">
        <v>76</v>
      </c>
      <c r="R4545" t="s">
        <v>94</v>
      </c>
      <c r="S4545" t="s">
        <v>68</v>
      </c>
      <c r="T4545" t="s">
        <v>76</v>
      </c>
      <c r="U4545" t="s">
        <v>76</v>
      </c>
      <c r="V4545" t="s">
        <v>176</v>
      </c>
      <c r="W4545" t="s">
        <v>73</v>
      </c>
      <c r="X4545" t="s">
        <v>76</v>
      </c>
      <c r="Y4545" t="s">
        <v>79</v>
      </c>
      <c r="Z4545" t="s">
        <v>71</v>
      </c>
    </row>
    <row r="4546" spans="1:26" x14ac:dyDescent="0.35">
      <c r="A4546" t="s">
        <v>5</v>
      </c>
      <c r="B4546" t="s">
        <v>491</v>
      </c>
      <c r="C4546">
        <v>159</v>
      </c>
      <c r="D4546" t="s">
        <v>742</v>
      </c>
      <c r="E4546" t="s">
        <v>66</v>
      </c>
      <c r="F4546" t="s">
        <v>293</v>
      </c>
      <c r="G4546" t="s">
        <v>76</v>
      </c>
      <c r="H4546" t="s">
        <v>330</v>
      </c>
      <c r="I4546" t="s">
        <v>80</v>
      </c>
      <c r="J4546" t="s">
        <v>68</v>
      </c>
      <c r="K4546" t="s">
        <v>76</v>
      </c>
      <c r="L4546" t="s">
        <v>107</v>
      </c>
      <c r="M4546" t="s">
        <v>76</v>
      </c>
      <c r="N4546" t="s">
        <v>76</v>
      </c>
      <c r="O4546" t="s">
        <v>78</v>
      </c>
      <c r="P4546" t="s">
        <v>76</v>
      </c>
      <c r="Q4546" t="s">
        <v>76</v>
      </c>
      <c r="R4546" t="s">
        <v>76</v>
      </c>
      <c r="S4546" t="s">
        <v>76</v>
      </c>
      <c r="T4546" t="s">
        <v>76</v>
      </c>
      <c r="U4546" t="s">
        <v>76</v>
      </c>
      <c r="V4546" t="s">
        <v>103</v>
      </c>
      <c r="W4546" t="s">
        <v>73</v>
      </c>
      <c r="X4546" t="s">
        <v>76</v>
      </c>
      <c r="Y4546" t="s">
        <v>79</v>
      </c>
      <c r="Z4546" t="s">
        <v>150</v>
      </c>
    </row>
    <row r="4547" spans="1:26" x14ac:dyDescent="0.35">
      <c r="A4547" t="s">
        <v>6</v>
      </c>
      <c r="B4547" t="s">
        <v>488</v>
      </c>
      <c r="C4547">
        <v>124</v>
      </c>
      <c r="D4547" t="s">
        <v>90</v>
      </c>
      <c r="E4547" t="s">
        <v>482</v>
      </c>
      <c r="F4547" t="s">
        <v>459</v>
      </c>
      <c r="G4547" t="s">
        <v>76</v>
      </c>
      <c r="H4547" t="s">
        <v>364</v>
      </c>
      <c r="I4547" t="s">
        <v>62</v>
      </c>
      <c r="J4547" t="s">
        <v>79</v>
      </c>
      <c r="K4547" t="s">
        <v>180</v>
      </c>
      <c r="L4547" t="s">
        <v>79</v>
      </c>
      <c r="M4547" t="s">
        <v>76</v>
      </c>
      <c r="N4547" t="s">
        <v>137</v>
      </c>
      <c r="O4547" t="s">
        <v>78</v>
      </c>
      <c r="P4547" t="s">
        <v>76</v>
      </c>
      <c r="Q4547" t="s">
        <v>76</v>
      </c>
      <c r="R4547" t="s">
        <v>100</v>
      </c>
      <c r="S4547" t="s">
        <v>80</v>
      </c>
      <c r="T4547" t="s">
        <v>76</v>
      </c>
      <c r="U4547" t="s">
        <v>76</v>
      </c>
      <c r="V4547" t="s">
        <v>163</v>
      </c>
      <c r="W4547" t="s">
        <v>72</v>
      </c>
      <c r="X4547" t="s">
        <v>72</v>
      </c>
      <c r="Y4547" t="s">
        <v>76</v>
      </c>
      <c r="Z4547" t="s">
        <v>74</v>
      </c>
    </row>
    <row r="4548" spans="1:26" x14ac:dyDescent="0.35">
      <c r="A4548" t="s">
        <v>6</v>
      </c>
      <c r="B4548" t="s">
        <v>491</v>
      </c>
      <c r="C4548">
        <v>103</v>
      </c>
      <c r="D4548" t="s">
        <v>610</v>
      </c>
      <c r="E4548" t="s">
        <v>236</v>
      </c>
      <c r="F4548" t="s">
        <v>207</v>
      </c>
      <c r="G4548" t="s">
        <v>76</v>
      </c>
      <c r="H4548" t="s">
        <v>239</v>
      </c>
      <c r="I4548" t="s">
        <v>76</v>
      </c>
      <c r="J4548" t="s">
        <v>106</v>
      </c>
      <c r="K4548" t="s">
        <v>70</v>
      </c>
      <c r="L4548" t="s">
        <v>77</v>
      </c>
      <c r="M4548" t="s">
        <v>76</v>
      </c>
      <c r="N4548" t="s">
        <v>211</v>
      </c>
      <c r="O4548" t="s">
        <v>106</v>
      </c>
      <c r="P4548" t="s">
        <v>76</v>
      </c>
      <c r="Q4548" t="s">
        <v>73</v>
      </c>
      <c r="R4548" t="s">
        <v>76</v>
      </c>
      <c r="S4548" t="s">
        <v>76</v>
      </c>
      <c r="T4548" t="s">
        <v>76</v>
      </c>
      <c r="U4548" t="s">
        <v>76</v>
      </c>
      <c r="V4548" t="s">
        <v>75</v>
      </c>
      <c r="W4548" t="s">
        <v>76</v>
      </c>
      <c r="X4548" t="s">
        <v>74</v>
      </c>
      <c r="Y4548" t="s">
        <v>76</v>
      </c>
      <c r="Z4548" t="s">
        <v>106</v>
      </c>
    </row>
    <row r="4549" spans="1:26" x14ac:dyDescent="0.35">
      <c r="A4549" t="s">
        <v>7</v>
      </c>
      <c r="B4549" t="s">
        <v>488</v>
      </c>
      <c r="C4549">
        <v>342</v>
      </c>
      <c r="D4549" t="s">
        <v>974</v>
      </c>
      <c r="E4549" t="s">
        <v>326</v>
      </c>
      <c r="F4549" t="s">
        <v>198</v>
      </c>
      <c r="G4549" t="s">
        <v>79</v>
      </c>
      <c r="H4549" t="s">
        <v>326</v>
      </c>
      <c r="I4549" t="s">
        <v>68</v>
      </c>
      <c r="J4549" t="s">
        <v>198</v>
      </c>
      <c r="K4549" t="s">
        <v>62</v>
      </c>
      <c r="L4549" t="s">
        <v>75</v>
      </c>
      <c r="M4549" t="s">
        <v>106</v>
      </c>
      <c r="N4549" t="s">
        <v>77</v>
      </c>
      <c r="O4549" t="s">
        <v>142</v>
      </c>
      <c r="P4549" t="s">
        <v>76</v>
      </c>
      <c r="Q4549" t="s">
        <v>76</v>
      </c>
      <c r="R4549" t="s">
        <v>133</v>
      </c>
      <c r="S4549" t="s">
        <v>79</v>
      </c>
      <c r="T4549" t="s">
        <v>75</v>
      </c>
      <c r="U4549" t="s">
        <v>73</v>
      </c>
      <c r="V4549" t="s">
        <v>63</v>
      </c>
      <c r="W4549" t="s">
        <v>94</v>
      </c>
      <c r="X4549" t="s">
        <v>73</v>
      </c>
      <c r="Y4549" t="s">
        <v>77</v>
      </c>
      <c r="Z4549" t="s">
        <v>86</v>
      </c>
    </row>
    <row r="4550" spans="1:26" x14ac:dyDescent="0.35">
      <c r="A4550" t="s">
        <v>7</v>
      </c>
      <c r="B4550" t="s">
        <v>491</v>
      </c>
      <c r="C4550">
        <v>257</v>
      </c>
      <c r="D4550" t="s">
        <v>880</v>
      </c>
      <c r="E4550" t="s">
        <v>416</v>
      </c>
      <c r="F4550" t="s">
        <v>146</v>
      </c>
      <c r="G4550" t="s">
        <v>75</v>
      </c>
      <c r="H4550" t="s">
        <v>58</v>
      </c>
      <c r="I4550" t="s">
        <v>73</v>
      </c>
      <c r="J4550" t="s">
        <v>198</v>
      </c>
      <c r="K4550" t="s">
        <v>63</v>
      </c>
      <c r="L4550" t="s">
        <v>122</v>
      </c>
      <c r="M4550" t="s">
        <v>94</v>
      </c>
      <c r="N4550" t="s">
        <v>79</v>
      </c>
      <c r="O4550" t="s">
        <v>216</v>
      </c>
      <c r="P4550" t="s">
        <v>76</v>
      </c>
      <c r="Q4550" t="s">
        <v>71</v>
      </c>
      <c r="R4550" t="s">
        <v>71</v>
      </c>
      <c r="S4550" t="s">
        <v>106</v>
      </c>
      <c r="T4550" t="s">
        <v>105</v>
      </c>
      <c r="U4550" t="s">
        <v>138</v>
      </c>
      <c r="V4550" t="s">
        <v>138</v>
      </c>
      <c r="W4550" t="s">
        <v>80</v>
      </c>
      <c r="X4550" t="s">
        <v>71</v>
      </c>
      <c r="Y4550" t="s">
        <v>107</v>
      </c>
      <c r="Z4550" t="s">
        <v>81</v>
      </c>
    </row>
    <row r="4551" spans="1:26" x14ac:dyDescent="0.35">
      <c r="A4551" t="s">
        <v>241</v>
      </c>
      <c r="B4551" t="s">
        <v>488</v>
      </c>
      <c r="C4551">
        <v>1165</v>
      </c>
      <c r="D4551" t="s">
        <v>689</v>
      </c>
      <c r="E4551" t="s">
        <v>252</v>
      </c>
      <c r="F4551" t="s">
        <v>220</v>
      </c>
      <c r="G4551" t="s">
        <v>79</v>
      </c>
      <c r="H4551" t="s">
        <v>262</v>
      </c>
      <c r="I4551" t="s">
        <v>105</v>
      </c>
      <c r="J4551" t="s">
        <v>88</v>
      </c>
      <c r="K4551" t="s">
        <v>119</v>
      </c>
      <c r="L4551" t="s">
        <v>150</v>
      </c>
      <c r="M4551" t="s">
        <v>106</v>
      </c>
      <c r="N4551" t="s">
        <v>78</v>
      </c>
      <c r="O4551" t="s">
        <v>88</v>
      </c>
      <c r="P4551" t="s">
        <v>76</v>
      </c>
      <c r="Q4551" t="s">
        <v>107</v>
      </c>
      <c r="R4551" t="s">
        <v>72</v>
      </c>
      <c r="S4551" t="s">
        <v>68</v>
      </c>
      <c r="T4551" t="s">
        <v>106</v>
      </c>
      <c r="U4551" t="s">
        <v>107</v>
      </c>
      <c r="V4551" t="s">
        <v>108</v>
      </c>
      <c r="W4551" t="s">
        <v>68</v>
      </c>
      <c r="X4551" t="s">
        <v>106</v>
      </c>
      <c r="Y4551" t="s">
        <v>106</v>
      </c>
      <c r="Z4551" t="s">
        <v>63</v>
      </c>
    </row>
    <row r="4552" spans="1:26" x14ac:dyDescent="0.35">
      <c r="A4552" t="s">
        <v>241</v>
      </c>
      <c r="B4552" t="s">
        <v>491</v>
      </c>
      <c r="C4552">
        <v>793</v>
      </c>
      <c r="D4552" t="s">
        <v>850</v>
      </c>
      <c r="E4552" t="s">
        <v>458</v>
      </c>
      <c r="F4552" t="s">
        <v>124</v>
      </c>
      <c r="G4552" t="s">
        <v>79</v>
      </c>
      <c r="H4552" t="s">
        <v>236</v>
      </c>
      <c r="I4552" t="s">
        <v>79</v>
      </c>
      <c r="J4552" t="s">
        <v>81</v>
      </c>
      <c r="K4552" t="s">
        <v>80</v>
      </c>
      <c r="L4552" t="s">
        <v>72</v>
      </c>
      <c r="M4552" t="s">
        <v>77</v>
      </c>
      <c r="N4552" t="s">
        <v>81</v>
      </c>
      <c r="O4552" t="s">
        <v>133</v>
      </c>
      <c r="P4552" t="s">
        <v>76</v>
      </c>
      <c r="Q4552" t="s">
        <v>77</v>
      </c>
      <c r="R4552" t="s">
        <v>75</v>
      </c>
      <c r="S4552" t="s">
        <v>107</v>
      </c>
      <c r="T4552" t="s">
        <v>79</v>
      </c>
      <c r="U4552" t="s">
        <v>68</v>
      </c>
      <c r="V4552" t="s">
        <v>100</v>
      </c>
      <c r="W4552" t="s">
        <v>75</v>
      </c>
      <c r="X4552" t="s">
        <v>68</v>
      </c>
      <c r="Y4552" t="s">
        <v>73</v>
      </c>
      <c r="Z4552" t="s">
        <v>81</v>
      </c>
    </row>
    <row r="4554" spans="1:26" x14ac:dyDescent="0.35">
      <c r="A4554" t="s">
        <v>1510</v>
      </c>
    </row>
    <row r="4555" spans="1:26" x14ac:dyDescent="0.35">
      <c r="A4555" t="s">
        <v>14</v>
      </c>
      <c r="B4555" t="s">
        <v>565</v>
      </c>
      <c r="C4555" t="s">
        <v>2</v>
      </c>
      <c r="D4555" t="s">
        <v>1486</v>
      </c>
      <c r="E4555" t="s">
        <v>1487</v>
      </c>
      <c r="F4555" t="s">
        <v>1488</v>
      </c>
      <c r="G4555" t="s">
        <v>1489</v>
      </c>
      <c r="H4555" t="s">
        <v>1490</v>
      </c>
      <c r="I4555" t="s">
        <v>1491</v>
      </c>
      <c r="J4555" t="s">
        <v>1492</v>
      </c>
      <c r="K4555" t="s">
        <v>1493</v>
      </c>
      <c r="L4555" t="s">
        <v>1494</v>
      </c>
      <c r="M4555" t="s">
        <v>1495</v>
      </c>
      <c r="N4555" t="s">
        <v>1496</v>
      </c>
      <c r="O4555" t="s">
        <v>1497</v>
      </c>
      <c r="P4555" t="s">
        <v>1498</v>
      </c>
      <c r="Q4555" t="s">
        <v>1499</v>
      </c>
      <c r="R4555" t="s">
        <v>1500</v>
      </c>
      <c r="S4555" t="s">
        <v>1501</v>
      </c>
      <c r="T4555" t="s">
        <v>1502</v>
      </c>
      <c r="U4555" t="s">
        <v>1503</v>
      </c>
      <c r="V4555" t="s">
        <v>1504</v>
      </c>
      <c r="W4555" t="s">
        <v>1505</v>
      </c>
      <c r="X4555" t="s">
        <v>1506</v>
      </c>
      <c r="Y4555" t="s">
        <v>48</v>
      </c>
      <c r="Z4555" t="s">
        <v>1507</v>
      </c>
    </row>
    <row r="4556" spans="1:26" x14ac:dyDescent="0.35">
      <c r="A4556" t="s">
        <v>3</v>
      </c>
      <c r="B4556" t="s">
        <v>566</v>
      </c>
      <c r="C4556">
        <v>46</v>
      </c>
      <c r="D4556" t="s">
        <v>653</v>
      </c>
      <c r="E4556" t="s">
        <v>341</v>
      </c>
      <c r="F4556" t="s">
        <v>230</v>
      </c>
      <c r="G4556" t="s">
        <v>74</v>
      </c>
      <c r="H4556" t="s">
        <v>147</v>
      </c>
      <c r="I4556" t="s">
        <v>65</v>
      </c>
      <c r="J4556" t="s">
        <v>76</v>
      </c>
      <c r="K4556" t="s">
        <v>76</v>
      </c>
      <c r="L4556" t="s">
        <v>76</v>
      </c>
      <c r="M4556" t="s">
        <v>150</v>
      </c>
      <c r="N4556" t="s">
        <v>76</v>
      </c>
      <c r="O4556" t="s">
        <v>71</v>
      </c>
      <c r="P4556" t="s">
        <v>76</v>
      </c>
      <c r="Q4556" t="s">
        <v>74</v>
      </c>
      <c r="R4556" t="s">
        <v>76</v>
      </c>
      <c r="S4556" t="s">
        <v>74</v>
      </c>
      <c r="T4556" t="s">
        <v>76</v>
      </c>
      <c r="U4556" t="s">
        <v>76</v>
      </c>
      <c r="V4556" t="s">
        <v>75</v>
      </c>
      <c r="W4556" t="s">
        <v>76</v>
      </c>
      <c r="X4556" t="s">
        <v>108</v>
      </c>
      <c r="Y4556" t="s">
        <v>76</v>
      </c>
      <c r="Z4556" t="s">
        <v>63</v>
      </c>
    </row>
    <row r="4557" spans="1:26" x14ac:dyDescent="0.35">
      <c r="A4557" t="s">
        <v>3</v>
      </c>
      <c r="B4557" t="s">
        <v>569</v>
      </c>
      <c r="C4557">
        <v>91</v>
      </c>
      <c r="D4557" t="s">
        <v>656</v>
      </c>
      <c r="E4557" t="s">
        <v>222</v>
      </c>
      <c r="F4557" t="s">
        <v>82</v>
      </c>
      <c r="G4557" t="s">
        <v>71</v>
      </c>
      <c r="H4557" t="s">
        <v>115</v>
      </c>
      <c r="I4557" t="s">
        <v>76</v>
      </c>
      <c r="J4557" t="s">
        <v>93</v>
      </c>
      <c r="K4557" t="s">
        <v>137</v>
      </c>
      <c r="L4557" t="s">
        <v>80</v>
      </c>
      <c r="M4557" t="s">
        <v>71</v>
      </c>
      <c r="N4557" t="s">
        <v>151</v>
      </c>
      <c r="O4557" t="s">
        <v>55</v>
      </c>
      <c r="P4557" t="s">
        <v>76</v>
      </c>
      <c r="Q4557" t="s">
        <v>76</v>
      </c>
      <c r="R4557" t="s">
        <v>71</v>
      </c>
      <c r="S4557" t="s">
        <v>76</v>
      </c>
      <c r="T4557" t="s">
        <v>76</v>
      </c>
      <c r="U4557" t="s">
        <v>76</v>
      </c>
      <c r="V4557" t="s">
        <v>72</v>
      </c>
      <c r="W4557" t="s">
        <v>76</v>
      </c>
      <c r="X4557" t="s">
        <v>76</v>
      </c>
      <c r="Y4557" t="s">
        <v>76</v>
      </c>
      <c r="Z4557" t="s">
        <v>76</v>
      </c>
    </row>
    <row r="4558" spans="1:26" x14ac:dyDescent="0.35">
      <c r="A4558" t="s">
        <v>3</v>
      </c>
      <c r="B4558" t="s">
        <v>570</v>
      </c>
      <c r="C4558">
        <v>7</v>
      </c>
      <c r="D4558" t="s">
        <v>170</v>
      </c>
      <c r="E4558" t="s">
        <v>97</v>
      </c>
      <c r="F4558" t="s">
        <v>194</v>
      </c>
      <c r="G4558" t="s">
        <v>171</v>
      </c>
      <c r="H4558" t="s">
        <v>278</v>
      </c>
      <c r="I4558" t="s">
        <v>76</v>
      </c>
      <c r="J4558" t="s">
        <v>76</v>
      </c>
      <c r="K4558" t="s">
        <v>76</v>
      </c>
      <c r="L4558" t="s">
        <v>76</v>
      </c>
      <c r="M4558" t="s">
        <v>76</v>
      </c>
      <c r="N4558" t="s">
        <v>76</v>
      </c>
      <c r="O4558" t="s">
        <v>76</v>
      </c>
      <c r="P4558" t="s">
        <v>76</v>
      </c>
      <c r="Q4558" t="s">
        <v>76</v>
      </c>
      <c r="R4558" t="s">
        <v>76</v>
      </c>
      <c r="S4558" t="s">
        <v>76</v>
      </c>
      <c r="T4558" t="s">
        <v>76</v>
      </c>
      <c r="U4558" t="s">
        <v>76</v>
      </c>
      <c r="V4558" t="s">
        <v>194</v>
      </c>
      <c r="W4558" t="s">
        <v>76</v>
      </c>
      <c r="X4558" t="s">
        <v>76</v>
      </c>
      <c r="Y4558" t="s">
        <v>76</v>
      </c>
      <c r="Z4558" t="s">
        <v>76</v>
      </c>
    </row>
    <row r="4559" spans="1:26" x14ac:dyDescent="0.35">
      <c r="A4559" t="s">
        <v>3</v>
      </c>
      <c r="B4559" t="s">
        <v>571</v>
      </c>
      <c r="C4559">
        <v>22</v>
      </c>
      <c r="D4559" t="s">
        <v>425</v>
      </c>
      <c r="E4559" t="s">
        <v>263</v>
      </c>
      <c r="F4559" t="s">
        <v>493</v>
      </c>
      <c r="G4559" t="s">
        <v>76</v>
      </c>
      <c r="H4559" t="s">
        <v>273</v>
      </c>
      <c r="I4559" t="s">
        <v>86</v>
      </c>
      <c r="J4559" t="s">
        <v>76</v>
      </c>
      <c r="K4559" t="s">
        <v>76</v>
      </c>
      <c r="L4559" t="s">
        <v>76</v>
      </c>
      <c r="M4559" t="s">
        <v>76</v>
      </c>
      <c r="N4559" t="s">
        <v>76</v>
      </c>
      <c r="O4559" t="s">
        <v>86</v>
      </c>
      <c r="P4559" t="s">
        <v>76</v>
      </c>
      <c r="Q4559" t="s">
        <v>86</v>
      </c>
      <c r="R4559" t="s">
        <v>11</v>
      </c>
      <c r="S4559" t="s">
        <v>76</v>
      </c>
      <c r="T4559" t="s">
        <v>76</v>
      </c>
      <c r="U4559" t="s">
        <v>76</v>
      </c>
      <c r="V4559" t="s">
        <v>102</v>
      </c>
      <c r="W4559" t="s">
        <v>76</v>
      </c>
      <c r="X4559" t="s">
        <v>76</v>
      </c>
      <c r="Y4559" t="s">
        <v>76</v>
      </c>
      <c r="Z4559" t="s">
        <v>86</v>
      </c>
    </row>
    <row r="4560" spans="1:26" x14ac:dyDescent="0.35">
      <c r="A4560" t="s">
        <v>3</v>
      </c>
      <c r="B4560" t="s">
        <v>572</v>
      </c>
      <c r="C4560">
        <v>78</v>
      </c>
      <c r="D4560" t="s">
        <v>686</v>
      </c>
      <c r="E4560" t="s">
        <v>445</v>
      </c>
      <c r="F4560" t="s">
        <v>236</v>
      </c>
      <c r="G4560" t="s">
        <v>76</v>
      </c>
      <c r="H4560" t="s">
        <v>319</v>
      </c>
      <c r="I4560" t="s">
        <v>76</v>
      </c>
      <c r="J4560" t="s">
        <v>150</v>
      </c>
      <c r="K4560" t="s">
        <v>105</v>
      </c>
      <c r="L4560" t="s">
        <v>142</v>
      </c>
      <c r="M4560" t="s">
        <v>76</v>
      </c>
      <c r="N4560" t="s">
        <v>130</v>
      </c>
      <c r="O4560" t="s">
        <v>142</v>
      </c>
      <c r="P4560" t="s">
        <v>76</v>
      </c>
      <c r="Q4560" t="s">
        <v>76</v>
      </c>
      <c r="R4560" t="s">
        <v>105</v>
      </c>
      <c r="S4560" t="s">
        <v>76</v>
      </c>
      <c r="T4560" t="s">
        <v>76</v>
      </c>
      <c r="U4560" t="s">
        <v>76</v>
      </c>
      <c r="V4560" t="s">
        <v>142</v>
      </c>
      <c r="W4560" t="s">
        <v>105</v>
      </c>
      <c r="X4560" t="s">
        <v>76</v>
      </c>
      <c r="Y4560" t="s">
        <v>76</v>
      </c>
      <c r="Z4560" t="s">
        <v>198</v>
      </c>
    </row>
    <row r="4561" spans="1:26" x14ac:dyDescent="0.35">
      <c r="A4561" t="s">
        <v>3</v>
      </c>
      <c r="B4561" t="s">
        <v>573</v>
      </c>
      <c r="C4561">
        <v>13</v>
      </c>
      <c r="D4561" t="s">
        <v>218</v>
      </c>
      <c r="E4561" t="s">
        <v>145</v>
      </c>
      <c r="F4561" t="s">
        <v>659</v>
      </c>
      <c r="G4561" t="s">
        <v>176</v>
      </c>
      <c r="H4561" t="s">
        <v>733</v>
      </c>
      <c r="I4561" t="s">
        <v>76</v>
      </c>
      <c r="J4561" t="s">
        <v>76</v>
      </c>
      <c r="K4561" t="s">
        <v>76</v>
      </c>
      <c r="L4561" t="s">
        <v>180</v>
      </c>
      <c r="M4561" t="s">
        <v>76</v>
      </c>
      <c r="N4561" t="s">
        <v>76</v>
      </c>
      <c r="O4561" t="s">
        <v>76</v>
      </c>
      <c r="P4561" t="s">
        <v>76</v>
      </c>
      <c r="Q4561" t="s">
        <v>76</v>
      </c>
      <c r="R4561" t="s">
        <v>176</v>
      </c>
      <c r="S4561" t="s">
        <v>76</v>
      </c>
      <c r="T4561" t="s">
        <v>76</v>
      </c>
      <c r="U4561" t="s">
        <v>76</v>
      </c>
      <c r="V4561" t="s">
        <v>76</v>
      </c>
      <c r="W4561" t="s">
        <v>76</v>
      </c>
      <c r="X4561" t="s">
        <v>76</v>
      </c>
      <c r="Y4561" t="s">
        <v>76</v>
      </c>
      <c r="Z4561" t="s">
        <v>76</v>
      </c>
    </row>
    <row r="4562" spans="1:26" x14ac:dyDescent="0.35">
      <c r="A4562" t="s">
        <v>4</v>
      </c>
      <c r="B4562" t="s">
        <v>566</v>
      </c>
      <c r="C4562">
        <v>41</v>
      </c>
      <c r="D4562" t="s">
        <v>657</v>
      </c>
      <c r="E4562" t="s">
        <v>195</v>
      </c>
      <c r="F4562" t="s">
        <v>576</v>
      </c>
      <c r="G4562" t="s">
        <v>76</v>
      </c>
      <c r="H4562" t="s">
        <v>283</v>
      </c>
      <c r="I4562" t="s">
        <v>76</v>
      </c>
      <c r="J4562" t="s">
        <v>342</v>
      </c>
      <c r="K4562" t="s">
        <v>68</v>
      </c>
      <c r="L4562" t="s">
        <v>76</v>
      </c>
      <c r="M4562" t="s">
        <v>150</v>
      </c>
      <c r="N4562" t="s">
        <v>76</v>
      </c>
      <c r="O4562" t="s">
        <v>76</v>
      </c>
      <c r="P4562" t="s">
        <v>76</v>
      </c>
      <c r="Q4562" t="s">
        <v>76</v>
      </c>
      <c r="R4562" t="s">
        <v>76</v>
      </c>
      <c r="S4562" t="s">
        <v>74</v>
      </c>
      <c r="T4562" t="s">
        <v>76</v>
      </c>
      <c r="U4562" t="s">
        <v>76</v>
      </c>
      <c r="V4562" t="s">
        <v>75</v>
      </c>
      <c r="W4562" t="s">
        <v>76</v>
      </c>
      <c r="X4562" t="s">
        <v>76</v>
      </c>
      <c r="Y4562" t="s">
        <v>76</v>
      </c>
      <c r="Z4562" t="s">
        <v>76</v>
      </c>
    </row>
    <row r="4563" spans="1:26" x14ac:dyDescent="0.35">
      <c r="A4563" t="s">
        <v>4</v>
      </c>
      <c r="B4563" t="s">
        <v>569</v>
      </c>
      <c r="C4563">
        <v>217</v>
      </c>
      <c r="D4563" t="s">
        <v>583</v>
      </c>
      <c r="E4563" t="s">
        <v>236</v>
      </c>
      <c r="F4563" t="s">
        <v>499</v>
      </c>
      <c r="G4563" t="s">
        <v>76</v>
      </c>
      <c r="H4563" t="s">
        <v>309</v>
      </c>
      <c r="I4563" t="s">
        <v>107</v>
      </c>
      <c r="J4563" t="s">
        <v>152</v>
      </c>
      <c r="K4563" t="s">
        <v>147</v>
      </c>
      <c r="L4563" t="s">
        <v>76</v>
      </c>
      <c r="M4563" t="s">
        <v>106</v>
      </c>
      <c r="N4563" t="s">
        <v>78</v>
      </c>
      <c r="O4563" t="s">
        <v>147</v>
      </c>
      <c r="P4563" t="s">
        <v>76</v>
      </c>
      <c r="Q4563" t="s">
        <v>76</v>
      </c>
      <c r="R4563" t="s">
        <v>76</v>
      </c>
      <c r="S4563" t="s">
        <v>76</v>
      </c>
      <c r="T4563" t="s">
        <v>76</v>
      </c>
      <c r="U4563" t="s">
        <v>76</v>
      </c>
      <c r="V4563" t="s">
        <v>186</v>
      </c>
      <c r="W4563" t="s">
        <v>73</v>
      </c>
      <c r="X4563" t="s">
        <v>76</v>
      </c>
      <c r="Y4563" t="s">
        <v>76</v>
      </c>
      <c r="Z4563" t="s">
        <v>76</v>
      </c>
    </row>
    <row r="4564" spans="1:26" x14ac:dyDescent="0.35">
      <c r="A4564" t="s">
        <v>4</v>
      </c>
      <c r="B4564" t="s">
        <v>570</v>
      </c>
      <c r="C4564">
        <v>23</v>
      </c>
      <c r="D4564" t="s">
        <v>9</v>
      </c>
      <c r="E4564" t="s">
        <v>115</v>
      </c>
      <c r="F4564" t="s">
        <v>126</v>
      </c>
      <c r="G4564" t="s">
        <v>76</v>
      </c>
      <c r="H4564" t="s">
        <v>759</v>
      </c>
      <c r="I4564" t="s">
        <v>76</v>
      </c>
      <c r="J4564" t="s">
        <v>86</v>
      </c>
      <c r="K4564" t="s">
        <v>76</v>
      </c>
      <c r="L4564" t="s">
        <v>76</v>
      </c>
      <c r="M4564" t="s">
        <v>76</v>
      </c>
      <c r="N4564" t="s">
        <v>76</v>
      </c>
      <c r="O4564" t="s">
        <v>94</v>
      </c>
      <c r="P4564" t="s">
        <v>76</v>
      </c>
      <c r="Q4564" t="s">
        <v>76</v>
      </c>
      <c r="R4564" t="s">
        <v>76</v>
      </c>
      <c r="S4564" t="s">
        <v>186</v>
      </c>
      <c r="T4564" t="s">
        <v>76</v>
      </c>
      <c r="U4564" t="s">
        <v>76</v>
      </c>
      <c r="V4564" t="s">
        <v>76</v>
      </c>
      <c r="W4564" t="s">
        <v>76</v>
      </c>
      <c r="X4564" t="s">
        <v>79</v>
      </c>
      <c r="Y4564" t="s">
        <v>76</v>
      </c>
      <c r="Z4564" t="s">
        <v>76</v>
      </c>
    </row>
    <row r="4565" spans="1:26" x14ac:dyDescent="0.35">
      <c r="A4565" t="s">
        <v>4</v>
      </c>
      <c r="B4565" t="s">
        <v>571</v>
      </c>
      <c r="C4565">
        <v>25</v>
      </c>
      <c r="D4565" t="s">
        <v>98</v>
      </c>
      <c r="E4565" t="s">
        <v>86</v>
      </c>
      <c r="F4565" t="s">
        <v>674</v>
      </c>
      <c r="G4565" t="s">
        <v>76</v>
      </c>
      <c r="H4565" t="s">
        <v>118</v>
      </c>
      <c r="I4565" t="s">
        <v>76</v>
      </c>
      <c r="J4565" t="s">
        <v>76</v>
      </c>
      <c r="K4565" t="s">
        <v>206</v>
      </c>
      <c r="L4565" t="s">
        <v>76</v>
      </c>
      <c r="M4565" t="s">
        <v>76</v>
      </c>
      <c r="N4565" t="s">
        <v>76</v>
      </c>
      <c r="O4565" t="s">
        <v>76</v>
      </c>
      <c r="P4565" t="s">
        <v>76</v>
      </c>
      <c r="Q4565" t="s">
        <v>76</v>
      </c>
      <c r="R4565" t="s">
        <v>76</v>
      </c>
      <c r="S4565" t="s">
        <v>76</v>
      </c>
      <c r="T4565" t="s">
        <v>76</v>
      </c>
      <c r="U4565" t="s">
        <v>76</v>
      </c>
      <c r="V4565" t="s">
        <v>133</v>
      </c>
      <c r="W4565" t="s">
        <v>76</v>
      </c>
      <c r="X4565" t="s">
        <v>76</v>
      </c>
      <c r="Y4565" t="s">
        <v>76</v>
      </c>
      <c r="Z4565" t="s">
        <v>76</v>
      </c>
    </row>
    <row r="4566" spans="1:26" x14ac:dyDescent="0.35">
      <c r="A4566" t="s">
        <v>4</v>
      </c>
      <c r="B4566" t="s">
        <v>572</v>
      </c>
      <c r="C4566">
        <v>124</v>
      </c>
      <c r="D4566" t="s">
        <v>848</v>
      </c>
      <c r="E4566" t="s">
        <v>309</v>
      </c>
      <c r="F4566" t="s">
        <v>503</v>
      </c>
      <c r="G4566" t="s">
        <v>76</v>
      </c>
      <c r="H4566" t="s">
        <v>74</v>
      </c>
      <c r="I4566" t="s">
        <v>76</v>
      </c>
      <c r="J4566" t="s">
        <v>77</v>
      </c>
      <c r="K4566" t="s">
        <v>122</v>
      </c>
      <c r="L4566" t="s">
        <v>76</v>
      </c>
      <c r="M4566" t="s">
        <v>107</v>
      </c>
      <c r="N4566" t="s">
        <v>76</v>
      </c>
      <c r="O4566" t="s">
        <v>107</v>
      </c>
      <c r="P4566" t="s">
        <v>76</v>
      </c>
      <c r="Q4566" t="s">
        <v>76</v>
      </c>
      <c r="R4566" t="s">
        <v>76</v>
      </c>
      <c r="S4566" t="s">
        <v>76</v>
      </c>
      <c r="T4566" t="s">
        <v>76</v>
      </c>
      <c r="U4566" t="s">
        <v>76</v>
      </c>
      <c r="V4566" t="s">
        <v>94</v>
      </c>
      <c r="W4566" t="s">
        <v>76</v>
      </c>
      <c r="X4566" t="s">
        <v>73</v>
      </c>
      <c r="Y4566" t="s">
        <v>107</v>
      </c>
      <c r="Z4566" t="s">
        <v>74</v>
      </c>
    </row>
    <row r="4567" spans="1:26" x14ac:dyDescent="0.35">
      <c r="A4567" t="s">
        <v>4</v>
      </c>
      <c r="B4567" t="s">
        <v>573</v>
      </c>
      <c r="C4567">
        <v>12</v>
      </c>
      <c r="D4567" t="s">
        <v>124</v>
      </c>
      <c r="E4567" t="s">
        <v>425</v>
      </c>
      <c r="F4567" t="s">
        <v>466</v>
      </c>
      <c r="G4567" t="s">
        <v>76</v>
      </c>
      <c r="H4567" t="s">
        <v>399</v>
      </c>
      <c r="I4567" t="s">
        <v>76</v>
      </c>
      <c r="J4567" t="s">
        <v>76</v>
      </c>
      <c r="K4567" t="s">
        <v>76</v>
      </c>
      <c r="L4567" t="s">
        <v>76</v>
      </c>
      <c r="M4567" t="s">
        <v>76</v>
      </c>
      <c r="N4567" t="s">
        <v>601</v>
      </c>
      <c r="O4567" t="s">
        <v>76</v>
      </c>
      <c r="P4567" t="s">
        <v>76</v>
      </c>
      <c r="Q4567" t="s">
        <v>76</v>
      </c>
      <c r="R4567" t="s">
        <v>76</v>
      </c>
      <c r="S4567" t="s">
        <v>76</v>
      </c>
      <c r="T4567" t="s">
        <v>76</v>
      </c>
      <c r="U4567" t="s">
        <v>76</v>
      </c>
      <c r="V4567" t="s">
        <v>76</v>
      </c>
      <c r="W4567" t="s">
        <v>76</v>
      </c>
      <c r="X4567" t="s">
        <v>76</v>
      </c>
      <c r="Y4567" t="s">
        <v>76</v>
      </c>
      <c r="Z4567" t="s">
        <v>76</v>
      </c>
    </row>
    <row r="4568" spans="1:26" x14ac:dyDescent="0.35">
      <c r="A4568" t="s">
        <v>5</v>
      </c>
      <c r="B4568" t="s">
        <v>566</v>
      </c>
      <c r="C4568">
        <v>17</v>
      </c>
      <c r="D4568" t="s">
        <v>1140</v>
      </c>
      <c r="E4568" t="s">
        <v>105</v>
      </c>
      <c r="F4568" t="s">
        <v>181</v>
      </c>
      <c r="G4568" t="s">
        <v>76</v>
      </c>
      <c r="H4568" t="s">
        <v>108</v>
      </c>
      <c r="I4568" t="s">
        <v>137</v>
      </c>
      <c r="J4568" t="s">
        <v>76</v>
      </c>
      <c r="K4568" t="s">
        <v>78</v>
      </c>
      <c r="L4568" t="s">
        <v>76</v>
      </c>
      <c r="M4568" t="s">
        <v>76</v>
      </c>
      <c r="N4568" t="s">
        <v>71</v>
      </c>
      <c r="O4568" t="s">
        <v>76</v>
      </c>
      <c r="P4568" t="s">
        <v>76</v>
      </c>
      <c r="Q4568" t="s">
        <v>76</v>
      </c>
      <c r="R4568" t="s">
        <v>76</v>
      </c>
      <c r="S4568" t="s">
        <v>137</v>
      </c>
      <c r="T4568" t="s">
        <v>76</v>
      </c>
      <c r="U4568" t="s">
        <v>76</v>
      </c>
      <c r="V4568" t="s">
        <v>76</v>
      </c>
      <c r="W4568" t="s">
        <v>76</v>
      </c>
      <c r="X4568" t="s">
        <v>76</v>
      </c>
      <c r="Y4568" t="s">
        <v>76</v>
      </c>
      <c r="Z4568" t="s">
        <v>77</v>
      </c>
    </row>
    <row r="4569" spans="1:26" x14ac:dyDescent="0.35">
      <c r="A4569" t="s">
        <v>5</v>
      </c>
      <c r="B4569" t="s">
        <v>569</v>
      </c>
      <c r="C4569">
        <v>176</v>
      </c>
      <c r="D4569" t="s">
        <v>562</v>
      </c>
      <c r="E4569" t="s">
        <v>328</v>
      </c>
      <c r="F4569" t="s">
        <v>102</v>
      </c>
      <c r="G4569" t="s">
        <v>76</v>
      </c>
      <c r="H4569" t="s">
        <v>378</v>
      </c>
      <c r="I4569" t="s">
        <v>78</v>
      </c>
      <c r="J4569" t="s">
        <v>150</v>
      </c>
      <c r="K4569" t="s">
        <v>133</v>
      </c>
      <c r="L4569" t="s">
        <v>77</v>
      </c>
      <c r="M4569" t="s">
        <v>76</v>
      </c>
      <c r="N4569" t="s">
        <v>76</v>
      </c>
      <c r="O4569" t="s">
        <v>122</v>
      </c>
      <c r="P4569" t="s">
        <v>76</v>
      </c>
      <c r="Q4569" t="s">
        <v>76</v>
      </c>
      <c r="R4569" t="s">
        <v>73</v>
      </c>
      <c r="S4569" t="s">
        <v>76</v>
      </c>
      <c r="T4569" t="s">
        <v>76</v>
      </c>
      <c r="U4569" t="s">
        <v>76</v>
      </c>
      <c r="V4569" t="s">
        <v>342</v>
      </c>
      <c r="W4569" t="s">
        <v>79</v>
      </c>
      <c r="X4569" t="s">
        <v>76</v>
      </c>
      <c r="Y4569" t="s">
        <v>78</v>
      </c>
      <c r="Z4569" t="s">
        <v>105</v>
      </c>
    </row>
    <row r="4570" spans="1:26" x14ac:dyDescent="0.35">
      <c r="A4570" t="s">
        <v>5</v>
      </c>
      <c r="B4570" t="s">
        <v>570</v>
      </c>
      <c r="C4570">
        <v>81</v>
      </c>
      <c r="D4570" t="s">
        <v>422</v>
      </c>
      <c r="E4570" t="s">
        <v>171</v>
      </c>
      <c r="F4570" t="s">
        <v>307</v>
      </c>
      <c r="G4570" t="s">
        <v>76</v>
      </c>
      <c r="H4570" t="s">
        <v>236</v>
      </c>
      <c r="I4570" t="s">
        <v>74</v>
      </c>
      <c r="J4570" t="s">
        <v>73</v>
      </c>
      <c r="K4570" t="s">
        <v>78</v>
      </c>
      <c r="L4570" t="s">
        <v>100</v>
      </c>
      <c r="M4570" t="s">
        <v>76</v>
      </c>
      <c r="N4570" t="s">
        <v>106</v>
      </c>
      <c r="O4570" t="s">
        <v>77</v>
      </c>
      <c r="P4570" t="s">
        <v>76</v>
      </c>
      <c r="Q4570" t="s">
        <v>76</v>
      </c>
      <c r="R4570" t="s">
        <v>93</v>
      </c>
      <c r="S4570" t="s">
        <v>76</v>
      </c>
      <c r="T4570" t="s">
        <v>76</v>
      </c>
      <c r="U4570" t="s">
        <v>76</v>
      </c>
      <c r="V4570" t="s">
        <v>70</v>
      </c>
      <c r="W4570" t="s">
        <v>76</v>
      </c>
      <c r="X4570" t="s">
        <v>76</v>
      </c>
      <c r="Y4570" t="s">
        <v>76</v>
      </c>
      <c r="Z4570" t="s">
        <v>106</v>
      </c>
    </row>
    <row r="4571" spans="1:26" x14ac:dyDescent="0.35">
      <c r="A4571" t="s">
        <v>5</v>
      </c>
      <c r="B4571" t="s">
        <v>571</v>
      </c>
      <c r="C4571">
        <v>8</v>
      </c>
      <c r="D4571" t="s">
        <v>502</v>
      </c>
      <c r="E4571" t="s">
        <v>391</v>
      </c>
      <c r="F4571" t="s">
        <v>391</v>
      </c>
      <c r="G4571" t="s">
        <v>76</v>
      </c>
      <c r="H4571" t="s">
        <v>525</v>
      </c>
      <c r="I4571" t="s">
        <v>76</v>
      </c>
      <c r="J4571" t="s">
        <v>76</v>
      </c>
      <c r="K4571" t="s">
        <v>76</v>
      </c>
      <c r="L4571" t="s">
        <v>86</v>
      </c>
      <c r="M4571" t="s">
        <v>76</v>
      </c>
      <c r="N4571" t="s">
        <v>76</v>
      </c>
      <c r="O4571" t="s">
        <v>367</v>
      </c>
      <c r="P4571" t="s">
        <v>76</v>
      </c>
      <c r="Q4571" t="s">
        <v>76</v>
      </c>
      <c r="R4571" t="s">
        <v>76</v>
      </c>
      <c r="S4571" t="s">
        <v>76</v>
      </c>
      <c r="T4571" t="s">
        <v>76</v>
      </c>
      <c r="U4571" t="s">
        <v>76</v>
      </c>
      <c r="V4571" t="s">
        <v>525</v>
      </c>
      <c r="W4571" t="s">
        <v>76</v>
      </c>
      <c r="X4571" t="s">
        <v>76</v>
      </c>
      <c r="Y4571" t="s">
        <v>76</v>
      </c>
      <c r="Z4571" t="s">
        <v>76</v>
      </c>
    </row>
    <row r="4572" spans="1:26" x14ac:dyDescent="0.35">
      <c r="A4572" t="s">
        <v>5</v>
      </c>
      <c r="B4572" t="s">
        <v>572</v>
      </c>
      <c r="C4572">
        <v>94</v>
      </c>
      <c r="D4572" t="s">
        <v>702</v>
      </c>
      <c r="E4572" t="s">
        <v>373</v>
      </c>
      <c r="F4572" t="s">
        <v>179</v>
      </c>
      <c r="G4572" t="s">
        <v>76</v>
      </c>
      <c r="H4572" t="s">
        <v>409</v>
      </c>
      <c r="I4572" t="s">
        <v>104</v>
      </c>
      <c r="J4572" t="s">
        <v>94</v>
      </c>
      <c r="K4572" t="s">
        <v>76</v>
      </c>
      <c r="L4572" t="s">
        <v>76</v>
      </c>
      <c r="M4572" t="s">
        <v>76</v>
      </c>
      <c r="N4572" t="s">
        <v>76</v>
      </c>
      <c r="O4572" t="s">
        <v>77</v>
      </c>
      <c r="P4572" t="s">
        <v>76</v>
      </c>
      <c r="Q4572" t="s">
        <v>76</v>
      </c>
      <c r="R4572" t="s">
        <v>76</v>
      </c>
      <c r="S4572" t="s">
        <v>76</v>
      </c>
      <c r="T4572" t="s">
        <v>76</v>
      </c>
      <c r="U4572" t="s">
        <v>76</v>
      </c>
      <c r="V4572" t="s">
        <v>78</v>
      </c>
      <c r="W4572" t="s">
        <v>76</v>
      </c>
      <c r="X4572" t="s">
        <v>76</v>
      </c>
      <c r="Y4572" t="s">
        <v>71</v>
      </c>
      <c r="Z4572" t="s">
        <v>75</v>
      </c>
    </row>
    <row r="4573" spans="1:26" x14ac:dyDescent="0.35">
      <c r="A4573" t="s">
        <v>5</v>
      </c>
      <c r="B4573" t="s">
        <v>573</v>
      </c>
      <c r="C4573">
        <v>57</v>
      </c>
      <c r="D4573" t="s">
        <v>621</v>
      </c>
      <c r="E4573" t="s">
        <v>54</v>
      </c>
      <c r="F4573" t="s">
        <v>426</v>
      </c>
      <c r="G4573" t="s">
        <v>76</v>
      </c>
      <c r="H4573" t="s">
        <v>136</v>
      </c>
      <c r="I4573" t="s">
        <v>76</v>
      </c>
      <c r="J4573" t="s">
        <v>76</v>
      </c>
      <c r="K4573" t="s">
        <v>76</v>
      </c>
      <c r="L4573" t="s">
        <v>76</v>
      </c>
      <c r="M4573" t="s">
        <v>76</v>
      </c>
      <c r="N4573" t="s">
        <v>76</v>
      </c>
      <c r="O4573" t="s">
        <v>138</v>
      </c>
      <c r="P4573" t="s">
        <v>76</v>
      </c>
      <c r="Q4573" t="s">
        <v>76</v>
      </c>
      <c r="R4573" t="s">
        <v>76</v>
      </c>
      <c r="S4573" t="s">
        <v>76</v>
      </c>
      <c r="T4573" t="s">
        <v>76</v>
      </c>
      <c r="U4573" t="s">
        <v>76</v>
      </c>
      <c r="V4573" t="s">
        <v>103</v>
      </c>
      <c r="W4573" t="s">
        <v>79</v>
      </c>
      <c r="X4573" t="s">
        <v>76</v>
      </c>
      <c r="Y4573" t="s">
        <v>106</v>
      </c>
      <c r="Z4573" t="s">
        <v>68</v>
      </c>
    </row>
    <row r="4574" spans="1:26" x14ac:dyDescent="0.35">
      <c r="A4574" t="s">
        <v>6</v>
      </c>
      <c r="B4574" t="s">
        <v>566</v>
      </c>
      <c r="C4574">
        <v>12</v>
      </c>
      <c r="D4574" t="s">
        <v>219</v>
      </c>
      <c r="E4574" t="s">
        <v>419</v>
      </c>
      <c r="F4574" t="s">
        <v>585</v>
      </c>
      <c r="G4574" t="s">
        <v>76</v>
      </c>
      <c r="H4574" t="s">
        <v>281</v>
      </c>
      <c r="I4574" t="s">
        <v>447</v>
      </c>
      <c r="J4574" t="s">
        <v>76</v>
      </c>
      <c r="K4574" t="s">
        <v>76</v>
      </c>
      <c r="L4574" t="s">
        <v>76</v>
      </c>
      <c r="M4574" t="s">
        <v>76</v>
      </c>
      <c r="N4574" t="s">
        <v>76</v>
      </c>
      <c r="O4574" t="s">
        <v>76</v>
      </c>
      <c r="P4574" t="s">
        <v>76</v>
      </c>
      <c r="Q4574" t="s">
        <v>76</v>
      </c>
      <c r="R4574" t="s">
        <v>219</v>
      </c>
      <c r="S4574" t="s">
        <v>76</v>
      </c>
      <c r="T4574" t="s">
        <v>76</v>
      </c>
      <c r="U4574" t="s">
        <v>76</v>
      </c>
      <c r="V4574" t="s">
        <v>76</v>
      </c>
      <c r="W4574" t="s">
        <v>76</v>
      </c>
      <c r="X4574" t="s">
        <v>76</v>
      </c>
      <c r="Y4574" t="s">
        <v>76</v>
      </c>
      <c r="Z4574" t="s">
        <v>76</v>
      </c>
    </row>
    <row r="4575" spans="1:26" x14ac:dyDescent="0.35">
      <c r="A4575" t="s">
        <v>6</v>
      </c>
      <c r="B4575" t="s">
        <v>569</v>
      </c>
      <c r="C4575">
        <v>96</v>
      </c>
      <c r="D4575" t="s">
        <v>300</v>
      </c>
      <c r="E4575" t="s">
        <v>664</v>
      </c>
      <c r="F4575" t="s">
        <v>362</v>
      </c>
      <c r="G4575" t="s">
        <v>76</v>
      </c>
      <c r="H4575" t="s">
        <v>202</v>
      </c>
      <c r="I4575" t="s">
        <v>74</v>
      </c>
      <c r="J4575" t="s">
        <v>79</v>
      </c>
      <c r="K4575" t="s">
        <v>137</v>
      </c>
      <c r="L4575" t="s">
        <v>73</v>
      </c>
      <c r="M4575" t="s">
        <v>76</v>
      </c>
      <c r="N4575" t="s">
        <v>121</v>
      </c>
      <c r="O4575" t="s">
        <v>105</v>
      </c>
      <c r="P4575" t="s">
        <v>76</v>
      </c>
      <c r="Q4575" t="s">
        <v>76</v>
      </c>
      <c r="R4575" t="s">
        <v>106</v>
      </c>
      <c r="S4575" t="s">
        <v>100</v>
      </c>
      <c r="T4575" t="s">
        <v>76</v>
      </c>
      <c r="U4575" t="s">
        <v>76</v>
      </c>
      <c r="V4575" t="s">
        <v>109</v>
      </c>
      <c r="W4575" t="s">
        <v>100</v>
      </c>
      <c r="X4575" t="s">
        <v>100</v>
      </c>
      <c r="Y4575" t="s">
        <v>76</v>
      </c>
      <c r="Z4575" t="s">
        <v>100</v>
      </c>
    </row>
    <row r="4576" spans="1:26" x14ac:dyDescent="0.35">
      <c r="A4576" t="s">
        <v>6</v>
      </c>
      <c r="B4576" t="s">
        <v>570</v>
      </c>
      <c r="C4576">
        <v>16</v>
      </c>
      <c r="D4576" t="s">
        <v>651</v>
      </c>
      <c r="E4576" t="s">
        <v>494</v>
      </c>
      <c r="F4576" t="s">
        <v>92</v>
      </c>
      <c r="G4576" t="s">
        <v>76</v>
      </c>
      <c r="H4576" t="s">
        <v>336</v>
      </c>
      <c r="I4576" t="s">
        <v>76</v>
      </c>
      <c r="J4576" t="s">
        <v>76</v>
      </c>
      <c r="K4576" t="s">
        <v>326</v>
      </c>
      <c r="L4576" t="s">
        <v>179</v>
      </c>
      <c r="M4576" t="s">
        <v>76</v>
      </c>
      <c r="N4576" t="s">
        <v>76</v>
      </c>
      <c r="O4576" t="s">
        <v>138</v>
      </c>
      <c r="P4576" t="s">
        <v>76</v>
      </c>
      <c r="Q4576" t="s">
        <v>76</v>
      </c>
      <c r="R4576" t="s">
        <v>76</v>
      </c>
      <c r="S4576" t="s">
        <v>72</v>
      </c>
      <c r="T4576" t="s">
        <v>76</v>
      </c>
      <c r="U4576" t="s">
        <v>76</v>
      </c>
      <c r="V4576" t="s">
        <v>76</v>
      </c>
      <c r="W4576" t="s">
        <v>76</v>
      </c>
      <c r="X4576" t="s">
        <v>76</v>
      </c>
      <c r="Y4576" t="s">
        <v>76</v>
      </c>
      <c r="Z4576" t="s">
        <v>239</v>
      </c>
    </row>
    <row r="4577" spans="1:26" x14ac:dyDescent="0.35">
      <c r="A4577" t="s">
        <v>6</v>
      </c>
      <c r="B4577" t="s">
        <v>571</v>
      </c>
      <c r="C4577">
        <v>10</v>
      </c>
      <c r="D4577" t="s">
        <v>492</v>
      </c>
      <c r="E4577" t="s">
        <v>325</v>
      </c>
      <c r="F4577" t="s">
        <v>76</v>
      </c>
      <c r="G4577" t="s">
        <v>76</v>
      </c>
      <c r="H4577" t="s">
        <v>126</v>
      </c>
      <c r="I4577" t="s">
        <v>76</v>
      </c>
      <c r="J4577" t="s">
        <v>76</v>
      </c>
      <c r="K4577" t="s">
        <v>76</v>
      </c>
      <c r="L4577" t="s">
        <v>76</v>
      </c>
      <c r="M4577" t="s">
        <v>76</v>
      </c>
      <c r="N4577" t="s">
        <v>196</v>
      </c>
      <c r="O4577" t="s">
        <v>76</v>
      </c>
      <c r="P4577" t="s">
        <v>76</v>
      </c>
      <c r="Q4577" t="s">
        <v>76</v>
      </c>
      <c r="R4577" t="s">
        <v>76</v>
      </c>
      <c r="S4577" t="s">
        <v>76</v>
      </c>
      <c r="T4577" t="s">
        <v>76</v>
      </c>
      <c r="U4577" t="s">
        <v>76</v>
      </c>
      <c r="V4577" t="s">
        <v>76</v>
      </c>
      <c r="W4577" t="s">
        <v>76</v>
      </c>
      <c r="X4577" t="s">
        <v>76</v>
      </c>
      <c r="Y4577" t="s">
        <v>76</v>
      </c>
      <c r="Z4577" t="s">
        <v>130</v>
      </c>
    </row>
    <row r="4578" spans="1:26" x14ac:dyDescent="0.35">
      <c r="A4578" t="s">
        <v>6</v>
      </c>
      <c r="B4578" t="s">
        <v>572</v>
      </c>
      <c r="C4578">
        <v>81</v>
      </c>
      <c r="D4578" t="s">
        <v>681</v>
      </c>
      <c r="E4578" t="s">
        <v>206</v>
      </c>
      <c r="F4578" t="s">
        <v>291</v>
      </c>
      <c r="G4578" t="s">
        <v>76</v>
      </c>
      <c r="H4578" t="s">
        <v>239</v>
      </c>
      <c r="I4578" t="s">
        <v>76</v>
      </c>
      <c r="J4578" t="s">
        <v>106</v>
      </c>
      <c r="K4578" t="s">
        <v>84</v>
      </c>
      <c r="L4578" t="s">
        <v>79</v>
      </c>
      <c r="M4578" t="s">
        <v>76</v>
      </c>
      <c r="N4578" t="s">
        <v>97</v>
      </c>
      <c r="O4578" t="s">
        <v>76</v>
      </c>
      <c r="P4578" t="s">
        <v>76</v>
      </c>
      <c r="Q4578" t="s">
        <v>73</v>
      </c>
      <c r="R4578" t="s">
        <v>76</v>
      </c>
      <c r="S4578" t="s">
        <v>76</v>
      </c>
      <c r="T4578" t="s">
        <v>76</v>
      </c>
      <c r="U4578" t="s">
        <v>76</v>
      </c>
      <c r="V4578" t="s">
        <v>150</v>
      </c>
      <c r="W4578" t="s">
        <v>76</v>
      </c>
      <c r="X4578" t="s">
        <v>151</v>
      </c>
      <c r="Y4578" t="s">
        <v>76</v>
      </c>
      <c r="Z4578" t="s">
        <v>76</v>
      </c>
    </row>
    <row r="4579" spans="1:26" x14ac:dyDescent="0.35">
      <c r="A4579" t="s">
        <v>6</v>
      </c>
      <c r="B4579" t="s">
        <v>573</v>
      </c>
      <c r="C4579">
        <v>12</v>
      </c>
      <c r="D4579" t="s">
        <v>875</v>
      </c>
      <c r="E4579" t="s">
        <v>181</v>
      </c>
      <c r="F4579" t="s">
        <v>105</v>
      </c>
      <c r="G4579" t="s">
        <v>76</v>
      </c>
      <c r="H4579" t="s">
        <v>181</v>
      </c>
      <c r="I4579" t="s">
        <v>76</v>
      </c>
      <c r="J4579" t="s">
        <v>76</v>
      </c>
      <c r="K4579" t="s">
        <v>76</v>
      </c>
      <c r="L4579" t="s">
        <v>76</v>
      </c>
      <c r="M4579" t="s">
        <v>76</v>
      </c>
      <c r="N4579" t="s">
        <v>76</v>
      </c>
      <c r="O4579" t="s">
        <v>151</v>
      </c>
      <c r="P4579" t="s">
        <v>76</v>
      </c>
      <c r="Q4579" t="s">
        <v>76</v>
      </c>
      <c r="R4579" t="s">
        <v>76</v>
      </c>
      <c r="S4579" t="s">
        <v>76</v>
      </c>
      <c r="T4579" t="s">
        <v>76</v>
      </c>
      <c r="U4579" t="s">
        <v>76</v>
      </c>
      <c r="V4579" t="s">
        <v>133</v>
      </c>
      <c r="W4579" t="s">
        <v>76</v>
      </c>
      <c r="X4579" t="s">
        <v>72</v>
      </c>
      <c r="Y4579" t="s">
        <v>76</v>
      </c>
      <c r="Z4579" t="s">
        <v>76</v>
      </c>
    </row>
    <row r="4580" spans="1:26" x14ac:dyDescent="0.35">
      <c r="A4580" t="s">
        <v>7</v>
      </c>
      <c r="B4580" t="s">
        <v>566</v>
      </c>
      <c r="C4580">
        <v>39</v>
      </c>
      <c r="D4580" t="s">
        <v>829</v>
      </c>
      <c r="E4580" t="s">
        <v>72</v>
      </c>
      <c r="F4580" t="s">
        <v>76</v>
      </c>
      <c r="G4580" t="s">
        <v>76</v>
      </c>
      <c r="H4580" t="s">
        <v>96</v>
      </c>
      <c r="I4580" t="s">
        <v>76</v>
      </c>
      <c r="J4580" t="s">
        <v>216</v>
      </c>
      <c r="K4580" t="s">
        <v>163</v>
      </c>
      <c r="L4580" t="s">
        <v>76</v>
      </c>
      <c r="M4580" t="s">
        <v>76</v>
      </c>
      <c r="N4580" t="s">
        <v>76</v>
      </c>
      <c r="O4580" t="s">
        <v>138</v>
      </c>
      <c r="P4580" t="s">
        <v>76</v>
      </c>
      <c r="Q4580" t="s">
        <v>76</v>
      </c>
      <c r="R4580" t="s">
        <v>57</v>
      </c>
      <c r="S4580" t="s">
        <v>194</v>
      </c>
      <c r="T4580" t="s">
        <v>76</v>
      </c>
      <c r="U4580" t="s">
        <v>76</v>
      </c>
      <c r="V4580" t="s">
        <v>105</v>
      </c>
      <c r="W4580" t="s">
        <v>76</v>
      </c>
      <c r="X4580" t="s">
        <v>76</v>
      </c>
      <c r="Y4580" t="s">
        <v>76</v>
      </c>
      <c r="Z4580" t="s">
        <v>84</v>
      </c>
    </row>
    <row r="4581" spans="1:26" x14ac:dyDescent="0.35">
      <c r="A4581" t="s">
        <v>7</v>
      </c>
      <c r="B4581" t="s">
        <v>569</v>
      </c>
      <c r="C4581">
        <v>276</v>
      </c>
      <c r="D4581" t="s">
        <v>730</v>
      </c>
      <c r="E4581" t="s">
        <v>165</v>
      </c>
      <c r="F4581" t="s">
        <v>72</v>
      </c>
      <c r="G4581" t="s">
        <v>68</v>
      </c>
      <c r="H4581" t="s">
        <v>218</v>
      </c>
      <c r="I4581" t="s">
        <v>71</v>
      </c>
      <c r="J4581" t="s">
        <v>151</v>
      </c>
      <c r="K4581" t="s">
        <v>70</v>
      </c>
      <c r="L4581" t="s">
        <v>105</v>
      </c>
      <c r="M4581" t="s">
        <v>77</v>
      </c>
      <c r="N4581" t="s">
        <v>79</v>
      </c>
      <c r="O4581" t="s">
        <v>130</v>
      </c>
      <c r="P4581" t="s">
        <v>76</v>
      </c>
      <c r="Q4581" t="s">
        <v>76</v>
      </c>
      <c r="R4581" t="s">
        <v>104</v>
      </c>
      <c r="S4581" t="s">
        <v>76</v>
      </c>
      <c r="T4581" t="s">
        <v>78</v>
      </c>
      <c r="U4581" t="s">
        <v>106</v>
      </c>
      <c r="V4581" t="s">
        <v>100</v>
      </c>
      <c r="W4581" t="s">
        <v>79</v>
      </c>
      <c r="X4581" t="s">
        <v>73</v>
      </c>
      <c r="Y4581" t="s">
        <v>79</v>
      </c>
      <c r="Z4581" t="s">
        <v>149</v>
      </c>
    </row>
    <row r="4582" spans="1:26" x14ac:dyDescent="0.35">
      <c r="A4582" t="s">
        <v>7</v>
      </c>
      <c r="B4582" t="s">
        <v>570</v>
      </c>
      <c r="C4582">
        <v>27</v>
      </c>
      <c r="D4582" t="s">
        <v>730</v>
      </c>
      <c r="E4582" t="s">
        <v>236</v>
      </c>
      <c r="F4582" t="s">
        <v>192</v>
      </c>
      <c r="G4582" t="s">
        <v>76</v>
      </c>
      <c r="H4582" t="s">
        <v>376</v>
      </c>
      <c r="I4582" t="s">
        <v>76</v>
      </c>
      <c r="J4582" t="s">
        <v>76</v>
      </c>
      <c r="K4582" t="s">
        <v>76</v>
      </c>
      <c r="L4582" t="s">
        <v>76</v>
      </c>
      <c r="M4582" t="s">
        <v>76</v>
      </c>
      <c r="N4582" t="s">
        <v>76</v>
      </c>
      <c r="O4582" t="s">
        <v>76</v>
      </c>
      <c r="P4582" t="s">
        <v>76</v>
      </c>
      <c r="Q4582" t="s">
        <v>76</v>
      </c>
      <c r="R4582" t="s">
        <v>76</v>
      </c>
      <c r="S4582" t="s">
        <v>76</v>
      </c>
      <c r="T4582" t="s">
        <v>76</v>
      </c>
      <c r="U4582" t="s">
        <v>76</v>
      </c>
      <c r="V4582" t="s">
        <v>75</v>
      </c>
      <c r="W4582" t="s">
        <v>264</v>
      </c>
      <c r="X4582" t="s">
        <v>76</v>
      </c>
      <c r="Y4582" t="s">
        <v>76</v>
      </c>
      <c r="Z4582" t="s">
        <v>76</v>
      </c>
    </row>
    <row r="4583" spans="1:26" x14ac:dyDescent="0.35">
      <c r="A4583" t="s">
        <v>7</v>
      </c>
      <c r="B4583" t="s">
        <v>571</v>
      </c>
      <c r="C4583">
        <v>18</v>
      </c>
      <c r="D4583" t="s">
        <v>1407</v>
      </c>
      <c r="E4583" t="s">
        <v>151</v>
      </c>
      <c r="F4583" t="s">
        <v>76</v>
      </c>
      <c r="G4583" t="s">
        <v>76</v>
      </c>
      <c r="H4583" t="s">
        <v>102</v>
      </c>
      <c r="I4583" t="s">
        <v>76</v>
      </c>
      <c r="J4583" t="s">
        <v>76</v>
      </c>
      <c r="K4583" t="s">
        <v>76</v>
      </c>
      <c r="L4583" t="s">
        <v>181</v>
      </c>
      <c r="M4583" t="s">
        <v>76</v>
      </c>
      <c r="N4583" t="s">
        <v>76</v>
      </c>
      <c r="O4583" t="s">
        <v>181</v>
      </c>
      <c r="P4583" t="s">
        <v>76</v>
      </c>
      <c r="Q4583" t="s">
        <v>76</v>
      </c>
      <c r="R4583" t="s">
        <v>114</v>
      </c>
      <c r="S4583" t="s">
        <v>173</v>
      </c>
      <c r="T4583" t="s">
        <v>76</v>
      </c>
      <c r="U4583" t="s">
        <v>86</v>
      </c>
      <c r="V4583" t="s">
        <v>76</v>
      </c>
      <c r="W4583" t="s">
        <v>181</v>
      </c>
      <c r="X4583" t="s">
        <v>76</v>
      </c>
      <c r="Y4583" t="s">
        <v>76</v>
      </c>
      <c r="Z4583" t="s">
        <v>105</v>
      </c>
    </row>
    <row r="4584" spans="1:26" x14ac:dyDescent="0.35">
      <c r="A4584" t="s">
        <v>7</v>
      </c>
      <c r="B4584" t="s">
        <v>572</v>
      </c>
      <c r="C4584">
        <v>225</v>
      </c>
      <c r="D4584" t="s">
        <v>407</v>
      </c>
      <c r="E4584" t="s">
        <v>378</v>
      </c>
      <c r="F4584" t="s">
        <v>180</v>
      </c>
      <c r="G4584" t="s">
        <v>78</v>
      </c>
      <c r="H4584" t="s">
        <v>260</v>
      </c>
      <c r="I4584" t="s">
        <v>106</v>
      </c>
      <c r="J4584" t="s">
        <v>173</v>
      </c>
      <c r="K4584" t="s">
        <v>81</v>
      </c>
      <c r="L4584" t="s">
        <v>142</v>
      </c>
      <c r="M4584" t="s">
        <v>105</v>
      </c>
      <c r="N4584" t="s">
        <v>71</v>
      </c>
      <c r="O4584" t="s">
        <v>119</v>
      </c>
      <c r="P4584" t="s">
        <v>76</v>
      </c>
      <c r="Q4584" t="s">
        <v>73</v>
      </c>
      <c r="R4584" t="s">
        <v>76</v>
      </c>
      <c r="S4584" t="s">
        <v>76</v>
      </c>
      <c r="T4584" t="s">
        <v>75</v>
      </c>
      <c r="U4584" t="s">
        <v>105</v>
      </c>
      <c r="V4584" t="s">
        <v>63</v>
      </c>
      <c r="W4584" t="s">
        <v>72</v>
      </c>
      <c r="X4584" t="s">
        <v>75</v>
      </c>
      <c r="Y4584" t="s">
        <v>73</v>
      </c>
      <c r="Z4584" t="s">
        <v>105</v>
      </c>
    </row>
    <row r="4585" spans="1:26" x14ac:dyDescent="0.35">
      <c r="A4585" t="s">
        <v>7</v>
      </c>
      <c r="B4585" t="s">
        <v>573</v>
      </c>
      <c r="C4585">
        <v>14</v>
      </c>
      <c r="D4585" t="s">
        <v>663</v>
      </c>
      <c r="E4585" t="s">
        <v>345</v>
      </c>
      <c r="F4585" t="s">
        <v>574</v>
      </c>
      <c r="G4585" t="s">
        <v>76</v>
      </c>
      <c r="H4585" t="s">
        <v>358</v>
      </c>
      <c r="I4585" t="s">
        <v>76</v>
      </c>
      <c r="J4585" t="s">
        <v>76</v>
      </c>
      <c r="K4585" t="s">
        <v>137</v>
      </c>
      <c r="L4585" t="s">
        <v>76</v>
      </c>
      <c r="M4585" t="s">
        <v>76</v>
      </c>
      <c r="N4585" t="s">
        <v>76</v>
      </c>
      <c r="O4585" t="s">
        <v>76</v>
      </c>
      <c r="P4585" t="s">
        <v>76</v>
      </c>
      <c r="Q4585" t="s">
        <v>137</v>
      </c>
      <c r="R4585" t="s">
        <v>76</v>
      </c>
      <c r="S4585" t="s">
        <v>76</v>
      </c>
      <c r="T4585" t="s">
        <v>137</v>
      </c>
      <c r="U4585" t="s">
        <v>76</v>
      </c>
      <c r="V4585" t="s">
        <v>76</v>
      </c>
      <c r="W4585" t="s">
        <v>76</v>
      </c>
      <c r="X4585" t="s">
        <v>76</v>
      </c>
      <c r="Y4585" t="s">
        <v>76</v>
      </c>
      <c r="Z4585" t="s">
        <v>133</v>
      </c>
    </row>
    <row r="4586" spans="1:26" x14ac:dyDescent="0.35">
      <c r="A4586" t="s">
        <v>241</v>
      </c>
      <c r="B4586" t="s">
        <v>566</v>
      </c>
      <c r="C4586">
        <v>155</v>
      </c>
      <c r="D4586" t="s">
        <v>899</v>
      </c>
      <c r="E4586" t="s">
        <v>202</v>
      </c>
      <c r="F4586" t="s">
        <v>229</v>
      </c>
      <c r="G4586" t="s">
        <v>68</v>
      </c>
      <c r="H4586" t="s">
        <v>282</v>
      </c>
      <c r="I4586" t="s">
        <v>149</v>
      </c>
      <c r="J4586" t="s">
        <v>104</v>
      </c>
      <c r="K4586" t="s">
        <v>186</v>
      </c>
      <c r="L4586" t="s">
        <v>76</v>
      </c>
      <c r="M4586" t="s">
        <v>106</v>
      </c>
      <c r="N4586" t="s">
        <v>73</v>
      </c>
      <c r="O4586" t="s">
        <v>68</v>
      </c>
      <c r="P4586" t="s">
        <v>76</v>
      </c>
      <c r="Q4586" t="s">
        <v>68</v>
      </c>
      <c r="R4586" t="s">
        <v>151</v>
      </c>
      <c r="S4586" t="s">
        <v>149</v>
      </c>
      <c r="T4586" t="s">
        <v>76</v>
      </c>
      <c r="U4586" t="s">
        <v>76</v>
      </c>
      <c r="V4586" t="s">
        <v>150</v>
      </c>
      <c r="W4586" t="s">
        <v>76</v>
      </c>
      <c r="X4586" t="s">
        <v>150</v>
      </c>
      <c r="Y4586" t="s">
        <v>76</v>
      </c>
      <c r="Z4586" t="s">
        <v>93</v>
      </c>
    </row>
    <row r="4587" spans="1:26" x14ac:dyDescent="0.35">
      <c r="A4587" t="s">
        <v>241</v>
      </c>
      <c r="B4587" t="s">
        <v>569</v>
      </c>
      <c r="C4587">
        <v>856</v>
      </c>
      <c r="D4587" t="s">
        <v>370</v>
      </c>
      <c r="E4587" t="s">
        <v>196</v>
      </c>
      <c r="F4587" t="s">
        <v>257</v>
      </c>
      <c r="G4587" t="s">
        <v>106</v>
      </c>
      <c r="H4587" t="s">
        <v>372</v>
      </c>
      <c r="I4587" t="s">
        <v>71</v>
      </c>
      <c r="J4587" t="s">
        <v>119</v>
      </c>
      <c r="K4587" t="s">
        <v>280</v>
      </c>
      <c r="L4587" t="s">
        <v>150</v>
      </c>
      <c r="M4587" t="s">
        <v>106</v>
      </c>
      <c r="N4587" t="s">
        <v>81</v>
      </c>
      <c r="O4587" t="s">
        <v>181</v>
      </c>
      <c r="P4587" t="s">
        <v>76</v>
      </c>
      <c r="Q4587" t="s">
        <v>76</v>
      </c>
      <c r="R4587" t="s">
        <v>138</v>
      </c>
      <c r="S4587" t="s">
        <v>73</v>
      </c>
      <c r="T4587" t="s">
        <v>77</v>
      </c>
      <c r="U4587" t="s">
        <v>107</v>
      </c>
      <c r="V4587" t="s">
        <v>179</v>
      </c>
      <c r="W4587" t="s">
        <v>79</v>
      </c>
      <c r="X4587" t="s">
        <v>106</v>
      </c>
      <c r="Y4587" t="s">
        <v>77</v>
      </c>
      <c r="Z4587" t="s">
        <v>80</v>
      </c>
    </row>
    <row r="4588" spans="1:26" x14ac:dyDescent="0.35">
      <c r="A4588" t="s">
        <v>241</v>
      </c>
      <c r="B4588" t="s">
        <v>570</v>
      </c>
      <c r="C4588">
        <v>154</v>
      </c>
      <c r="D4588" t="s">
        <v>660</v>
      </c>
      <c r="E4588" t="s">
        <v>184</v>
      </c>
      <c r="F4588" t="s">
        <v>231</v>
      </c>
      <c r="G4588" t="s">
        <v>138</v>
      </c>
      <c r="H4588" t="s">
        <v>493</v>
      </c>
      <c r="I4588" t="s">
        <v>138</v>
      </c>
      <c r="J4588" t="s">
        <v>106</v>
      </c>
      <c r="K4588" t="s">
        <v>138</v>
      </c>
      <c r="L4588" t="s">
        <v>138</v>
      </c>
      <c r="M4588" t="s">
        <v>76</v>
      </c>
      <c r="N4588" t="s">
        <v>73</v>
      </c>
      <c r="O4588" t="s">
        <v>77</v>
      </c>
      <c r="P4588" t="s">
        <v>76</v>
      </c>
      <c r="Q4588" t="s">
        <v>76</v>
      </c>
      <c r="R4588" t="s">
        <v>138</v>
      </c>
      <c r="S4588" t="s">
        <v>73</v>
      </c>
      <c r="T4588" t="s">
        <v>76</v>
      </c>
      <c r="U4588" t="s">
        <v>76</v>
      </c>
      <c r="V4588" t="s">
        <v>130</v>
      </c>
      <c r="W4588" t="s">
        <v>81</v>
      </c>
      <c r="X4588" t="s">
        <v>76</v>
      </c>
      <c r="Y4588" t="s">
        <v>76</v>
      </c>
      <c r="Z4588" t="s">
        <v>68</v>
      </c>
    </row>
    <row r="4589" spans="1:26" x14ac:dyDescent="0.35">
      <c r="A4589" t="s">
        <v>241</v>
      </c>
      <c r="B4589" t="s">
        <v>571</v>
      </c>
      <c r="C4589">
        <v>83</v>
      </c>
      <c r="D4589" t="s">
        <v>576</v>
      </c>
      <c r="E4589" t="s">
        <v>202</v>
      </c>
      <c r="F4589" t="s">
        <v>361</v>
      </c>
      <c r="G4589" t="s">
        <v>76</v>
      </c>
      <c r="H4589" t="s">
        <v>413</v>
      </c>
      <c r="I4589" t="s">
        <v>78</v>
      </c>
      <c r="J4589" t="s">
        <v>76</v>
      </c>
      <c r="K4589" t="s">
        <v>55</v>
      </c>
      <c r="L4589" t="s">
        <v>74</v>
      </c>
      <c r="M4589" t="s">
        <v>76</v>
      </c>
      <c r="N4589" t="s">
        <v>93</v>
      </c>
      <c r="O4589" t="s">
        <v>70</v>
      </c>
      <c r="P4589" t="s">
        <v>76</v>
      </c>
      <c r="Q4589" t="s">
        <v>78</v>
      </c>
      <c r="R4589" t="s">
        <v>67</v>
      </c>
      <c r="S4589" t="s">
        <v>78</v>
      </c>
      <c r="T4589" t="s">
        <v>76</v>
      </c>
      <c r="U4589" t="s">
        <v>78</v>
      </c>
      <c r="V4589" t="s">
        <v>175</v>
      </c>
      <c r="W4589" t="s">
        <v>93</v>
      </c>
      <c r="X4589" t="s">
        <v>76</v>
      </c>
      <c r="Y4589" t="s">
        <v>76</v>
      </c>
      <c r="Z4589" t="s">
        <v>100</v>
      </c>
    </row>
    <row r="4590" spans="1:26" x14ac:dyDescent="0.35">
      <c r="A4590" t="s">
        <v>241</v>
      </c>
      <c r="B4590" t="s">
        <v>572</v>
      </c>
      <c r="C4590">
        <v>602</v>
      </c>
      <c r="D4590" t="s">
        <v>777</v>
      </c>
      <c r="E4590" t="s">
        <v>227</v>
      </c>
      <c r="F4590" t="s">
        <v>290</v>
      </c>
      <c r="G4590" t="s">
        <v>68</v>
      </c>
      <c r="H4590" t="s">
        <v>515</v>
      </c>
      <c r="I4590" t="s">
        <v>79</v>
      </c>
      <c r="J4590" t="s">
        <v>186</v>
      </c>
      <c r="K4590" t="s">
        <v>80</v>
      </c>
      <c r="L4590" t="s">
        <v>72</v>
      </c>
      <c r="M4590" t="s">
        <v>68</v>
      </c>
      <c r="N4590" t="s">
        <v>138</v>
      </c>
      <c r="O4590" t="s">
        <v>108</v>
      </c>
      <c r="P4590" t="s">
        <v>76</v>
      </c>
      <c r="Q4590" t="s">
        <v>107</v>
      </c>
      <c r="R4590" t="s">
        <v>73</v>
      </c>
      <c r="S4590" t="s">
        <v>76</v>
      </c>
      <c r="T4590" t="s">
        <v>77</v>
      </c>
      <c r="U4590" t="s">
        <v>68</v>
      </c>
      <c r="V4590" t="s">
        <v>72</v>
      </c>
      <c r="W4590" t="s">
        <v>75</v>
      </c>
      <c r="X4590" t="s">
        <v>150</v>
      </c>
      <c r="Y4590" t="s">
        <v>73</v>
      </c>
      <c r="Z4590" t="s">
        <v>81</v>
      </c>
    </row>
    <row r="4591" spans="1:26" x14ac:dyDescent="0.35">
      <c r="A4591" t="s">
        <v>241</v>
      </c>
      <c r="B4591" t="s">
        <v>573</v>
      </c>
      <c r="C4591">
        <v>108</v>
      </c>
      <c r="D4591" t="s">
        <v>602</v>
      </c>
      <c r="E4591" t="s">
        <v>429</v>
      </c>
      <c r="F4591" t="s">
        <v>123</v>
      </c>
      <c r="G4591" t="s">
        <v>75</v>
      </c>
      <c r="H4591" t="s">
        <v>331</v>
      </c>
      <c r="I4591" t="s">
        <v>76</v>
      </c>
      <c r="J4591" t="s">
        <v>76</v>
      </c>
      <c r="K4591" t="s">
        <v>81</v>
      </c>
      <c r="L4591" t="s">
        <v>71</v>
      </c>
      <c r="M4591" t="s">
        <v>76</v>
      </c>
      <c r="N4591" t="s">
        <v>81</v>
      </c>
      <c r="O4591" t="s">
        <v>71</v>
      </c>
      <c r="P4591" t="s">
        <v>76</v>
      </c>
      <c r="Q4591" t="s">
        <v>81</v>
      </c>
      <c r="R4591" t="s">
        <v>75</v>
      </c>
      <c r="S4591" t="s">
        <v>76</v>
      </c>
      <c r="T4591" t="s">
        <v>81</v>
      </c>
      <c r="U4591" t="s">
        <v>76</v>
      </c>
      <c r="V4591" t="s">
        <v>80</v>
      </c>
      <c r="W4591" t="s">
        <v>73</v>
      </c>
      <c r="X4591" t="s">
        <v>107</v>
      </c>
      <c r="Y4591" t="s">
        <v>107</v>
      </c>
      <c r="Z4591" t="s">
        <v>78</v>
      </c>
    </row>
    <row r="4593" spans="1:26" x14ac:dyDescent="0.35">
      <c r="A4593" t="s">
        <v>1511</v>
      </c>
    </row>
    <row r="4594" spans="1:26" x14ac:dyDescent="0.35">
      <c r="A4594" t="s">
        <v>14</v>
      </c>
      <c r="B4594" t="s">
        <v>1478</v>
      </c>
      <c r="C4594" t="s">
        <v>2</v>
      </c>
      <c r="D4594" t="s">
        <v>1486</v>
      </c>
      <c r="E4594" t="s">
        <v>1487</v>
      </c>
      <c r="F4594" t="s">
        <v>1488</v>
      </c>
      <c r="G4594" t="s">
        <v>1489</v>
      </c>
      <c r="H4594" t="s">
        <v>1490</v>
      </c>
      <c r="I4594" t="s">
        <v>1491</v>
      </c>
      <c r="J4594" t="s">
        <v>1492</v>
      </c>
      <c r="K4594" t="s">
        <v>1493</v>
      </c>
      <c r="L4594" t="s">
        <v>1494</v>
      </c>
      <c r="M4594" t="s">
        <v>1495</v>
      </c>
      <c r="N4594" t="s">
        <v>1496</v>
      </c>
      <c r="O4594" t="s">
        <v>1497</v>
      </c>
      <c r="P4594" t="s">
        <v>1498</v>
      </c>
      <c r="Q4594" t="s">
        <v>1499</v>
      </c>
      <c r="R4594" t="s">
        <v>1500</v>
      </c>
      <c r="S4594" t="s">
        <v>1501</v>
      </c>
      <c r="T4594" t="s">
        <v>1502</v>
      </c>
      <c r="U4594" t="s">
        <v>1503</v>
      </c>
      <c r="V4594" t="s">
        <v>1504</v>
      </c>
      <c r="W4594" t="s">
        <v>1505</v>
      </c>
      <c r="X4594" t="s">
        <v>1506</v>
      </c>
      <c r="Y4594" t="s">
        <v>48</v>
      </c>
      <c r="Z4594" t="s">
        <v>1507</v>
      </c>
    </row>
    <row r="4595" spans="1:26" x14ac:dyDescent="0.35">
      <c r="A4595" t="s">
        <v>3</v>
      </c>
      <c r="B4595" t="s">
        <v>1479</v>
      </c>
      <c r="C4595">
        <v>97</v>
      </c>
      <c r="D4595" t="s">
        <v>646</v>
      </c>
      <c r="E4595" t="s">
        <v>152</v>
      </c>
      <c r="F4595" t="s">
        <v>200</v>
      </c>
      <c r="G4595" t="s">
        <v>179</v>
      </c>
      <c r="H4595" t="s">
        <v>503</v>
      </c>
      <c r="I4595" t="s">
        <v>138</v>
      </c>
      <c r="J4595" t="s">
        <v>55</v>
      </c>
      <c r="K4595" t="s">
        <v>93</v>
      </c>
      <c r="L4595" t="s">
        <v>71</v>
      </c>
      <c r="M4595" t="s">
        <v>76</v>
      </c>
      <c r="N4595" t="s">
        <v>122</v>
      </c>
      <c r="O4595" t="s">
        <v>93</v>
      </c>
      <c r="P4595" t="s">
        <v>76</v>
      </c>
      <c r="Q4595" t="s">
        <v>150</v>
      </c>
      <c r="R4595" t="s">
        <v>71</v>
      </c>
      <c r="S4595" t="s">
        <v>150</v>
      </c>
      <c r="T4595" t="s">
        <v>76</v>
      </c>
      <c r="U4595" t="s">
        <v>76</v>
      </c>
      <c r="V4595" t="s">
        <v>138</v>
      </c>
      <c r="W4595" t="s">
        <v>76</v>
      </c>
      <c r="X4595" t="s">
        <v>106</v>
      </c>
      <c r="Y4595" t="s">
        <v>76</v>
      </c>
      <c r="Z4595" t="s">
        <v>68</v>
      </c>
    </row>
    <row r="4596" spans="1:26" x14ac:dyDescent="0.35">
      <c r="A4596" t="s">
        <v>3</v>
      </c>
      <c r="B4596" t="s">
        <v>1480</v>
      </c>
      <c r="C4596">
        <v>106</v>
      </c>
      <c r="D4596" t="s">
        <v>546</v>
      </c>
      <c r="E4596" t="s">
        <v>230</v>
      </c>
      <c r="F4596" t="s">
        <v>330</v>
      </c>
      <c r="G4596" t="s">
        <v>75</v>
      </c>
      <c r="H4596" t="s">
        <v>489</v>
      </c>
      <c r="I4596" t="s">
        <v>150</v>
      </c>
      <c r="J4596" t="s">
        <v>79</v>
      </c>
      <c r="K4596" t="s">
        <v>150</v>
      </c>
      <c r="L4596" t="s">
        <v>142</v>
      </c>
      <c r="M4596" t="s">
        <v>76</v>
      </c>
      <c r="N4596" t="s">
        <v>100</v>
      </c>
      <c r="O4596" t="s">
        <v>122</v>
      </c>
      <c r="P4596" t="s">
        <v>76</v>
      </c>
      <c r="Q4596" t="s">
        <v>150</v>
      </c>
      <c r="R4596" t="s">
        <v>175</v>
      </c>
      <c r="S4596" t="s">
        <v>76</v>
      </c>
      <c r="T4596" t="s">
        <v>76</v>
      </c>
      <c r="U4596" t="s">
        <v>76</v>
      </c>
      <c r="V4596" t="s">
        <v>133</v>
      </c>
      <c r="W4596" t="s">
        <v>150</v>
      </c>
      <c r="X4596" t="s">
        <v>76</v>
      </c>
      <c r="Y4596" t="s">
        <v>76</v>
      </c>
      <c r="Z4596" t="s">
        <v>151</v>
      </c>
    </row>
    <row r="4597" spans="1:26" x14ac:dyDescent="0.35">
      <c r="A4597" t="s">
        <v>3</v>
      </c>
      <c r="B4597" t="s">
        <v>1481</v>
      </c>
      <c r="C4597">
        <v>47</v>
      </c>
      <c r="D4597" t="s">
        <v>655</v>
      </c>
      <c r="E4597" t="s">
        <v>318</v>
      </c>
      <c r="F4597" t="s">
        <v>220</v>
      </c>
      <c r="G4597" t="s">
        <v>76</v>
      </c>
      <c r="H4597" t="s">
        <v>206</v>
      </c>
      <c r="I4597" t="s">
        <v>76</v>
      </c>
      <c r="J4597" t="s">
        <v>76</v>
      </c>
      <c r="K4597" t="s">
        <v>121</v>
      </c>
      <c r="L4597" t="s">
        <v>93</v>
      </c>
      <c r="M4597" t="s">
        <v>142</v>
      </c>
      <c r="N4597" t="s">
        <v>76</v>
      </c>
      <c r="O4597" t="s">
        <v>76</v>
      </c>
      <c r="P4597" t="s">
        <v>76</v>
      </c>
      <c r="Q4597" t="s">
        <v>76</v>
      </c>
      <c r="R4597" t="s">
        <v>76</v>
      </c>
      <c r="S4597" t="s">
        <v>76</v>
      </c>
      <c r="T4597" t="s">
        <v>76</v>
      </c>
      <c r="U4597" t="s">
        <v>76</v>
      </c>
      <c r="V4597" t="s">
        <v>74</v>
      </c>
      <c r="W4597" t="s">
        <v>76</v>
      </c>
      <c r="X4597" t="s">
        <v>186</v>
      </c>
      <c r="Y4597" t="s">
        <v>76</v>
      </c>
      <c r="Z4597" t="s">
        <v>76</v>
      </c>
    </row>
    <row r="4598" spans="1:26" x14ac:dyDescent="0.35">
      <c r="A4598" t="s">
        <v>3</v>
      </c>
      <c r="B4598" t="s">
        <v>1482</v>
      </c>
      <c r="C4598">
        <v>7</v>
      </c>
      <c r="D4598" t="s">
        <v>519</v>
      </c>
      <c r="E4598" t="s">
        <v>164</v>
      </c>
      <c r="F4598" t="s">
        <v>164</v>
      </c>
      <c r="G4598" t="s">
        <v>76</v>
      </c>
      <c r="H4598" t="s">
        <v>964</v>
      </c>
      <c r="I4598" t="s">
        <v>76</v>
      </c>
      <c r="J4598" t="s">
        <v>76</v>
      </c>
      <c r="K4598" t="s">
        <v>76</v>
      </c>
      <c r="L4598" t="s">
        <v>76</v>
      </c>
      <c r="M4598" t="s">
        <v>76</v>
      </c>
      <c r="N4598" t="s">
        <v>76</v>
      </c>
      <c r="O4598" t="s">
        <v>76</v>
      </c>
      <c r="P4598" t="s">
        <v>76</v>
      </c>
      <c r="Q4598" t="s">
        <v>76</v>
      </c>
      <c r="R4598" t="s">
        <v>76</v>
      </c>
      <c r="S4598" t="s">
        <v>76</v>
      </c>
      <c r="T4598" t="s">
        <v>76</v>
      </c>
      <c r="U4598" t="s">
        <v>76</v>
      </c>
      <c r="V4598" t="s">
        <v>76</v>
      </c>
      <c r="W4598" t="s">
        <v>76</v>
      </c>
      <c r="X4598" t="s">
        <v>76</v>
      </c>
      <c r="Y4598" t="s">
        <v>76</v>
      </c>
      <c r="Z4598" t="s">
        <v>76</v>
      </c>
    </row>
    <row r="4599" spans="1:26" x14ac:dyDescent="0.35">
      <c r="A4599" t="s">
        <v>4</v>
      </c>
      <c r="B4599" t="s">
        <v>1479</v>
      </c>
      <c r="C4599">
        <v>181</v>
      </c>
      <c r="D4599" t="s">
        <v>480</v>
      </c>
      <c r="E4599" t="s">
        <v>136</v>
      </c>
      <c r="F4599" t="s">
        <v>752</v>
      </c>
      <c r="G4599" t="s">
        <v>76</v>
      </c>
      <c r="H4599" t="s">
        <v>205</v>
      </c>
      <c r="I4599" t="s">
        <v>76</v>
      </c>
      <c r="J4599" t="s">
        <v>337</v>
      </c>
      <c r="K4599" t="s">
        <v>297</v>
      </c>
      <c r="L4599" t="s">
        <v>76</v>
      </c>
      <c r="M4599" t="s">
        <v>106</v>
      </c>
      <c r="N4599" t="s">
        <v>76</v>
      </c>
      <c r="O4599" t="s">
        <v>297</v>
      </c>
      <c r="P4599" t="s">
        <v>76</v>
      </c>
      <c r="Q4599" t="s">
        <v>76</v>
      </c>
      <c r="R4599" t="s">
        <v>76</v>
      </c>
      <c r="S4599" t="s">
        <v>106</v>
      </c>
      <c r="T4599" t="s">
        <v>76</v>
      </c>
      <c r="U4599" t="s">
        <v>76</v>
      </c>
      <c r="V4599" t="s">
        <v>55</v>
      </c>
      <c r="W4599" t="s">
        <v>73</v>
      </c>
      <c r="X4599" t="s">
        <v>76</v>
      </c>
      <c r="Y4599" t="s">
        <v>76</v>
      </c>
      <c r="Z4599" t="s">
        <v>76</v>
      </c>
    </row>
    <row r="4600" spans="1:26" x14ac:dyDescent="0.35">
      <c r="A4600" t="s">
        <v>4</v>
      </c>
      <c r="B4600" t="s">
        <v>1480</v>
      </c>
      <c r="C4600">
        <v>143</v>
      </c>
      <c r="D4600" t="s">
        <v>672</v>
      </c>
      <c r="E4600" t="s">
        <v>278</v>
      </c>
      <c r="F4600" t="s">
        <v>443</v>
      </c>
      <c r="G4600" t="s">
        <v>76</v>
      </c>
      <c r="H4600" t="s">
        <v>217</v>
      </c>
      <c r="I4600" t="s">
        <v>76</v>
      </c>
      <c r="J4600" t="s">
        <v>77</v>
      </c>
      <c r="K4600" t="s">
        <v>88</v>
      </c>
      <c r="L4600" t="s">
        <v>76</v>
      </c>
      <c r="M4600" t="s">
        <v>107</v>
      </c>
      <c r="N4600" t="s">
        <v>186</v>
      </c>
      <c r="O4600" t="s">
        <v>107</v>
      </c>
      <c r="P4600" t="s">
        <v>76</v>
      </c>
      <c r="Q4600" t="s">
        <v>76</v>
      </c>
      <c r="R4600" t="s">
        <v>76</v>
      </c>
      <c r="S4600" t="s">
        <v>76</v>
      </c>
      <c r="T4600" t="s">
        <v>76</v>
      </c>
      <c r="U4600" t="s">
        <v>76</v>
      </c>
      <c r="V4600" t="s">
        <v>105</v>
      </c>
      <c r="W4600" t="s">
        <v>76</v>
      </c>
      <c r="X4600" t="s">
        <v>73</v>
      </c>
      <c r="Y4600" t="s">
        <v>107</v>
      </c>
      <c r="Z4600" t="s">
        <v>76</v>
      </c>
    </row>
    <row r="4601" spans="1:26" x14ac:dyDescent="0.35">
      <c r="A4601" t="s">
        <v>4</v>
      </c>
      <c r="B4601" t="s">
        <v>1481</v>
      </c>
      <c r="C4601">
        <v>100</v>
      </c>
      <c r="D4601" t="s">
        <v>616</v>
      </c>
      <c r="E4601" t="s">
        <v>59</v>
      </c>
      <c r="F4601" t="s">
        <v>366</v>
      </c>
      <c r="G4601" t="s">
        <v>76</v>
      </c>
      <c r="H4601" t="s">
        <v>146</v>
      </c>
      <c r="I4601" t="s">
        <v>77</v>
      </c>
      <c r="J4601" t="s">
        <v>105</v>
      </c>
      <c r="K4601" t="s">
        <v>79</v>
      </c>
      <c r="L4601" t="s">
        <v>76</v>
      </c>
      <c r="M4601" t="s">
        <v>73</v>
      </c>
      <c r="N4601" t="s">
        <v>194</v>
      </c>
      <c r="O4601" t="s">
        <v>77</v>
      </c>
      <c r="P4601" t="s">
        <v>76</v>
      </c>
      <c r="Q4601" t="s">
        <v>76</v>
      </c>
      <c r="R4601" t="s">
        <v>76</v>
      </c>
      <c r="S4601" t="s">
        <v>79</v>
      </c>
      <c r="T4601" t="s">
        <v>76</v>
      </c>
      <c r="U4601" t="s">
        <v>76</v>
      </c>
      <c r="V4601" t="s">
        <v>68</v>
      </c>
      <c r="W4601" t="s">
        <v>76</v>
      </c>
      <c r="X4601" t="s">
        <v>76</v>
      </c>
      <c r="Y4601" t="s">
        <v>76</v>
      </c>
      <c r="Z4601" t="s">
        <v>76</v>
      </c>
    </row>
    <row r="4602" spans="1:26" x14ac:dyDescent="0.35">
      <c r="A4602" t="s">
        <v>4</v>
      </c>
      <c r="B4602" t="s">
        <v>1482</v>
      </c>
      <c r="C4602">
        <v>18</v>
      </c>
      <c r="D4602" t="s">
        <v>128</v>
      </c>
      <c r="E4602" t="s">
        <v>62</v>
      </c>
      <c r="F4602" t="s">
        <v>201</v>
      </c>
      <c r="G4602" t="s">
        <v>76</v>
      </c>
      <c r="H4602" t="s">
        <v>55</v>
      </c>
      <c r="I4602" t="s">
        <v>76</v>
      </c>
      <c r="J4602" t="s">
        <v>76</v>
      </c>
      <c r="K4602" t="s">
        <v>76</v>
      </c>
      <c r="L4602" t="s">
        <v>76</v>
      </c>
      <c r="M4602" t="s">
        <v>76</v>
      </c>
      <c r="N4602" t="s">
        <v>76</v>
      </c>
      <c r="O4602" t="s">
        <v>76</v>
      </c>
      <c r="P4602" t="s">
        <v>76</v>
      </c>
      <c r="Q4602" t="s">
        <v>76</v>
      </c>
      <c r="R4602" t="s">
        <v>76</v>
      </c>
      <c r="S4602" t="s">
        <v>76</v>
      </c>
      <c r="T4602" t="s">
        <v>76</v>
      </c>
      <c r="U4602" t="s">
        <v>76</v>
      </c>
      <c r="V4602" t="s">
        <v>68</v>
      </c>
      <c r="W4602" t="s">
        <v>76</v>
      </c>
      <c r="X4602" t="s">
        <v>76</v>
      </c>
      <c r="Y4602" t="s">
        <v>76</v>
      </c>
      <c r="Z4602" t="s">
        <v>330</v>
      </c>
    </row>
    <row r="4603" spans="1:26" x14ac:dyDescent="0.35">
      <c r="A4603" t="s">
        <v>5</v>
      </c>
      <c r="B4603" t="s">
        <v>1479</v>
      </c>
      <c r="C4603">
        <v>160</v>
      </c>
      <c r="D4603" t="s">
        <v>669</v>
      </c>
      <c r="E4603" t="s">
        <v>515</v>
      </c>
      <c r="F4603" t="s">
        <v>134</v>
      </c>
      <c r="G4603" t="s">
        <v>76</v>
      </c>
      <c r="H4603" t="s">
        <v>182</v>
      </c>
      <c r="I4603" t="s">
        <v>122</v>
      </c>
      <c r="J4603" t="s">
        <v>68</v>
      </c>
      <c r="K4603" t="s">
        <v>186</v>
      </c>
      <c r="L4603" t="s">
        <v>186</v>
      </c>
      <c r="M4603" t="s">
        <v>76</v>
      </c>
      <c r="N4603" t="s">
        <v>77</v>
      </c>
      <c r="O4603" t="s">
        <v>93</v>
      </c>
      <c r="P4603" t="s">
        <v>76</v>
      </c>
      <c r="Q4603" t="s">
        <v>76</v>
      </c>
      <c r="R4603" t="s">
        <v>78</v>
      </c>
      <c r="S4603" t="s">
        <v>76</v>
      </c>
      <c r="T4603" t="s">
        <v>76</v>
      </c>
      <c r="U4603" t="s">
        <v>76</v>
      </c>
      <c r="V4603" t="s">
        <v>264</v>
      </c>
      <c r="W4603" t="s">
        <v>79</v>
      </c>
      <c r="X4603" t="s">
        <v>76</v>
      </c>
      <c r="Y4603" t="s">
        <v>79</v>
      </c>
      <c r="Z4603" t="s">
        <v>78</v>
      </c>
    </row>
    <row r="4604" spans="1:26" x14ac:dyDescent="0.35">
      <c r="A4604" t="s">
        <v>5</v>
      </c>
      <c r="B4604" t="s">
        <v>1480</v>
      </c>
      <c r="C4604">
        <v>149</v>
      </c>
      <c r="D4604" t="s">
        <v>660</v>
      </c>
      <c r="E4604" t="s">
        <v>300</v>
      </c>
      <c r="F4604" t="s">
        <v>113</v>
      </c>
      <c r="G4604" t="s">
        <v>76</v>
      </c>
      <c r="H4604" t="s">
        <v>302</v>
      </c>
      <c r="I4604" t="s">
        <v>80</v>
      </c>
      <c r="J4604" t="s">
        <v>68</v>
      </c>
      <c r="K4604" t="s">
        <v>76</v>
      </c>
      <c r="L4604" t="s">
        <v>107</v>
      </c>
      <c r="M4604" t="s">
        <v>76</v>
      </c>
      <c r="N4604" t="s">
        <v>76</v>
      </c>
      <c r="O4604" t="s">
        <v>78</v>
      </c>
      <c r="P4604" t="s">
        <v>76</v>
      </c>
      <c r="Q4604" t="s">
        <v>76</v>
      </c>
      <c r="R4604" t="s">
        <v>76</v>
      </c>
      <c r="S4604" t="s">
        <v>76</v>
      </c>
      <c r="T4604" t="s">
        <v>76</v>
      </c>
      <c r="U4604" t="s">
        <v>76</v>
      </c>
      <c r="V4604" t="s">
        <v>62</v>
      </c>
      <c r="W4604" t="s">
        <v>73</v>
      </c>
      <c r="X4604" t="s">
        <v>76</v>
      </c>
      <c r="Y4604" t="s">
        <v>77</v>
      </c>
      <c r="Z4604" t="s">
        <v>150</v>
      </c>
    </row>
    <row r="4605" spans="1:26" x14ac:dyDescent="0.35">
      <c r="A4605" t="s">
        <v>5</v>
      </c>
      <c r="B4605" t="s">
        <v>1481</v>
      </c>
      <c r="C4605">
        <v>114</v>
      </c>
      <c r="D4605" t="s">
        <v>758</v>
      </c>
      <c r="E4605" t="s">
        <v>219</v>
      </c>
      <c r="F4605" t="s">
        <v>96</v>
      </c>
      <c r="G4605" t="s">
        <v>76</v>
      </c>
      <c r="H4605" t="s">
        <v>136</v>
      </c>
      <c r="I4605" t="s">
        <v>80</v>
      </c>
      <c r="J4605" t="s">
        <v>77</v>
      </c>
      <c r="K4605" t="s">
        <v>186</v>
      </c>
      <c r="L4605" t="s">
        <v>76</v>
      </c>
      <c r="M4605" t="s">
        <v>76</v>
      </c>
      <c r="N4605" t="s">
        <v>76</v>
      </c>
      <c r="O4605" t="s">
        <v>79</v>
      </c>
      <c r="P4605" t="s">
        <v>76</v>
      </c>
      <c r="Q4605" t="s">
        <v>76</v>
      </c>
      <c r="R4605" t="s">
        <v>75</v>
      </c>
      <c r="S4605" t="s">
        <v>78</v>
      </c>
      <c r="T4605" t="s">
        <v>76</v>
      </c>
      <c r="U4605" t="s">
        <v>76</v>
      </c>
      <c r="V4605" t="s">
        <v>56</v>
      </c>
      <c r="W4605" t="s">
        <v>76</v>
      </c>
      <c r="X4605" t="s">
        <v>76</v>
      </c>
      <c r="Y4605" t="s">
        <v>79</v>
      </c>
      <c r="Z4605" t="s">
        <v>106</v>
      </c>
    </row>
    <row r="4606" spans="1:26" x14ac:dyDescent="0.35">
      <c r="A4606" t="s">
        <v>5</v>
      </c>
      <c r="B4606" t="s">
        <v>1482</v>
      </c>
      <c r="C4606">
        <v>10</v>
      </c>
      <c r="D4606" t="s">
        <v>978</v>
      </c>
      <c r="E4606" t="s">
        <v>76</v>
      </c>
      <c r="F4606" t="s">
        <v>159</v>
      </c>
      <c r="G4606" t="s">
        <v>76</v>
      </c>
      <c r="H4606" t="s">
        <v>208</v>
      </c>
      <c r="I4606" t="s">
        <v>76</v>
      </c>
      <c r="J4606" t="s">
        <v>76</v>
      </c>
      <c r="K4606" t="s">
        <v>76</v>
      </c>
      <c r="L4606" t="s">
        <v>76</v>
      </c>
      <c r="M4606" t="s">
        <v>76</v>
      </c>
      <c r="N4606" t="s">
        <v>76</v>
      </c>
      <c r="O4606" t="s">
        <v>76</v>
      </c>
      <c r="P4606" t="s">
        <v>76</v>
      </c>
      <c r="Q4606" t="s">
        <v>76</v>
      </c>
      <c r="R4606" t="s">
        <v>76</v>
      </c>
      <c r="S4606" t="s">
        <v>76</v>
      </c>
      <c r="T4606" t="s">
        <v>76</v>
      </c>
      <c r="U4606" t="s">
        <v>76</v>
      </c>
      <c r="V4606" t="s">
        <v>76</v>
      </c>
      <c r="W4606" t="s">
        <v>76</v>
      </c>
      <c r="X4606" t="s">
        <v>76</v>
      </c>
      <c r="Y4606" t="s">
        <v>151</v>
      </c>
      <c r="Z4606" t="s">
        <v>76</v>
      </c>
    </row>
    <row r="4607" spans="1:26" x14ac:dyDescent="0.35">
      <c r="A4607" t="s">
        <v>6</v>
      </c>
      <c r="B4607" t="s">
        <v>1479</v>
      </c>
      <c r="C4607">
        <v>73</v>
      </c>
      <c r="D4607" t="s">
        <v>200</v>
      </c>
      <c r="E4607" t="s">
        <v>763</v>
      </c>
      <c r="F4607" t="s">
        <v>820</v>
      </c>
      <c r="G4607" t="s">
        <v>76</v>
      </c>
      <c r="H4607" t="s">
        <v>166</v>
      </c>
      <c r="I4607" t="s">
        <v>163</v>
      </c>
      <c r="J4607" t="s">
        <v>76</v>
      </c>
      <c r="K4607" t="s">
        <v>78</v>
      </c>
      <c r="L4607" t="s">
        <v>106</v>
      </c>
      <c r="M4607" t="s">
        <v>76</v>
      </c>
      <c r="N4607" t="s">
        <v>89</v>
      </c>
      <c r="O4607" t="s">
        <v>138</v>
      </c>
      <c r="P4607" t="s">
        <v>76</v>
      </c>
      <c r="Q4607" t="s">
        <v>76</v>
      </c>
      <c r="R4607" t="s">
        <v>77</v>
      </c>
      <c r="S4607" t="s">
        <v>74</v>
      </c>
      <c r="T4607" t="s">
        <v>76</v>
      </c>
      <c r="U4607" t="s">
        <v>76</v>
      </c>
      <c r="V4607" t="s">
        <v>151</v>
      </c>
      <c r="W4607" t="s">
        <v>74</v>
      </c>
      <c r="X4607" t="s">
        <v>73</v>
      </c>
      <c r="Y4607" t="s">
        <v>76</v>
      </c>
      <c r="Z4607" t="s">
        <v>94</v>
      </c>
    </row>
    <row r="4608" spans="1:26" x14ac:dyDescent="0.35">
      <c r="A4608" t="s">
        <v>6</v>
      </c>
      <c r="B4608" t="s">
        <v>1480</v>
      </c>
      <c r="C4608">
        <v>95</v>
      </c>
      <c r="D4608" t="s">
        <v>880</v>
      </c>
      <c r="E4608" t="s">
        <v>242</v>
      </c>
      <c r="F4608" t="s">
        <v>166</v>
      </c>
      <c r="G4608" t="s">
        <v>76</v>
      </c>
      <c r="H4608" t="s">
        <v>112</v>
      </c>
      <c r="I4608" t="s">
        <v>76</v>
      </c>
      <c r="J4608" t="s">
        <v>106</v>
      </c>
      <c r="K4608" t="s">
        <v>133</v>
      </c>
      <c r="L4608" t="s">
        <v>77</v>
      </c>
      <c r="M4608" t="s">
        <v>76</v>
      </c>
      <c r="N4608" t="s">
        <v>176</v>
      </c>
      <c r="O4608" t="s">
        <v>106</v>
      </c>
      <c r="P4608" t="s">
        <v>76</v>
      </c>
      <c r="Q4608" t="s">
        <v>73</v>
      </c>
      <c r="R4608" t="s">
        <v>76</v>
      </c>
      <c r="S4608" t="s">
        <v>76</v>
      </c>
      <c r="T4608" t="s">
        <v>76</v>
      </c>
      <c r="U4608" t="s">
        <v>76</v>
      </c>
      <c r="V4608" t="s">
        <v>94</v>
      </c>
      <c r="W4608" t="s">
        <v>76</v>
      </c>
      <c r="X4608" t="s">
        <v>142</v>
      </c>
      <c r="Y4608" t="s">
        <v>76</v>
      </c>
      <c r="Z4608" t="s">
        <v>106</v>
      </c>
    </row>
    <row r="4609" spans="1:26" x14ac:dyDescent="0.35">
      <c r="A4609" t="s">
        <v>6</v>
      </c>
      <c r="B4609" t="s">
        <v>1481</v>
      </c>
      <c r="C4609">
        <v>51</v>
      </c>
      <c r="D4609" t="s">
        <v>228</v>
      </c>
      <c r="E4609" t="s">
        <v>332</v>
      </c>
      <c r="F4609" t="s">
        <v>214</v>
      </c>
      <c r="G4609" t="s">
        <v>76</v>
      </c>
      <c r="H4609" t="s">
        <v>219</v>
      </c>
      <c r="I4609" t="s">
        <v>105</v>
      </c>
      <c r="J4609" t="s">
        <v>81</v>
      </c>
      <c r="K4609" t="s">
        <v>269</v>
      </c>
      <c r="L4609" t="s">
        <v>75</v>
      </c>
      <c r="M4609" t="s">
        <v>76</v>
      </c>
      <c r="N4609" t="s">
        <v>76</v>
      </c>
      <c r="O4609" t="s">
        <v>71</v>
      </c>
      <c r="P4609" t="s">
        <v>76</v>
      </c>
      <c r="Q4609" t="s">
        <v>76</v>
      </c>
      <c r="R4609" t="s">
        <v>180</v>
      </c>
      <c r="S4609" t="s">
        <v>77</v>
      </c>
      <c r="T4609" t="s">
        <v>76</v>
      </c>
      <c r="U4609" t="s">
        <v>76</v>
      </c>
      <c r="V4609" t="s">
        <v>92</v>
      </c>
      <c r="W4609" t="s">
        <v>76</v>
      </c>
      <c r="X4609" t="s">
        <v>175</v>
      </c>
      <c r="Y4609" t="s">
        <v>76</v>
      </c>
      <c r="Z4609" t="s">
        <v>180</v>
      </c>
    </row>
    <row r="4610" spans="1:26" x14ac:dyDescent="0.35">
      <c r="A4610" t="s">
        <v>6</v>
      </c>
      <c r="B4610" t="s">
        <v>1482</v>
      </c>
      <c r="C4610">
        <v>8</v>
      </c>
      <c r="D4610" t="s">
        <v>585</v>
      </c>
      <c r="E4610" t="s">
        <v>198</v>
      </c>
      <c r="F4610" t="s">
        <v>325</v>
      </c>
      <c r="G4610" t="s">
        <v>76</v>
      </c>
      <c r="H4610" t="s">
        <v>114</v>
      </c>
      <c r="I4610" t="s">
        <v>76</v>
      </c>
      <c r="J4610" t="s">
        <v>76</v>
      </c>
      <c r="K4610" t="s">
        <v>277</v>
      </c>
      <c r="L4610" t="s">
        <v>76</v>
      </c>
      <c r="M4610" t="s">
        <v>76</v>
      </c>
      <c r="N4610" t="s">
        <v>76</v>
      </c>
      <c r="O4610" t="s">
        <v>76</v>
      </c>
      <c r="P4610" t="s">
        <v>76</v>
      </c>
      <c r="Q4610" t="s">
        <v>76</v>
      </c>
      <c r="R4610" t="s">
        <v>76</v>
      </c>
      <c r="S4610" t="s">
        <v>76</v>
      </c>
      <c r="T4610" t="s">
        <v>76</v>
      </c>
      <c r="U4610" t="s">
        <v>76</v>
      </c>
      <c r="V4610" t="s">
        <v>76</v>
      </c>
      <c r="W4610" t="s">
        <v>76</v>
      </c>
      <c r="X4610" t="s">
        <v>76</v>
      </c>
      <c r="Y4610" t="s">
        <v>76</v>
      </c>
      <c r="Z4610" t="s">
        <v>76</v>
      </c>
    </row>
    <row r="4611" spans="1:26" x14ac:dyDescent="0.35">
      <c r="A4611" t="s">
        <v>7</v>
      </c>
      <c r="B4611" t="s">
        <v>1479</v>
      </c>
      <c r="C4611">
        <v>251</v>
      </c>
      <c r="D4611" t="s">
        <v>1168</v>
      </c>
      <c r="E4611" t="s">
        <v>95</v>
      </c>
      <c r="F4611" t="s">
        <v>75</v>
      </c>
      <c r="G4611" t="s">
        <v>71</v>
      </c>
      <c r="H4611" t="s">
        <v>386</v>
      </c>
      <c r="I4611" t="s">
        <v>150</v>
      </c>
      <c r="J4611" t="s">
        <v>198</v>
      </c>
      <c r="K4611" t="s">
        <v>86</v>
      </c>
      <c r="L4611" t="s">
        <v>75</v>
      </c>
      <c r="M4611" t="s">
        <v>107</v>
      </c>
      <c r="N4611" t="s">
        <v>76</v>
      </c>
      <c r="O4611" t="s">
        <v>72</v>
      </c>
      <c r="P4611" t="s">
        <v>76</v>
      </c>
      <c r="Q4611" t="s">
        <v>76</v>
      </c>
      <c r="R4611" t="s">
        <v>105</v>
      </c>
      <c r="S4611" t="s">
        <v>150</v>
      </c>
      <c r="T4611" t="s">
        <v>76</v>
      </c>
      <c r="U4611" t="s">
        <v>76</v>
      </c>
      <c r="V4611" t="s">
        <v>74</v>
      </c>
      <c r="W4611" t="s">
        <v>68</v>
      </c>
      <c r="X4611" t="s">
        <v>76</v>
      </c>
      <c r="Y4611" t="s">
        <v>77</v>
      </c>
      <c r="Z4611" t="s">
        <v>151</v>
      </c>
    </row>
    <row r="4612" spans="1:26" x14ac:dyDescent="0.35">
      <c r="A4612" t="s">
        <v>7</v>
      </c>
      <c r="B4612" t="s">
        <v>1480</v>
      </c>
      <c r="C4612">
        <v>240</v>
      </c>
      <c r="D4612" t="s">
        <v>631</v>
      </c>
      <c r="E4612" t="s">
        <v>118</v>
      </c>
      <c r="F4612" t="s">
        <v>204</v>
      </c>
      <c r="G4612" t="s">
        <v>94</v>
      </c>
      <c r="H4612" t="s">
        <v>185</v>
      </c>
      <c r="I4612" t="s">
        <v>106</v>
      </c>
      <c r="J4612" t="s">
        <v>186</v>
      </c>
      <c r="K4612" t="s">
        <v>81</v>
      </c>
      <c r="L4612" t="s">
        <v>151</v>
      </c>
      <c r="M4612" t="s">
        <v>71</v>
      </c>
      <c r="N4612" t="s">
        <v>68</v>
      </c>
      <c r="O4612" t="s">
        <v>97</v>
      </c>
      <c r="P4612" t="s">
        <v>76</v>
      </c>
      <c r="Q4612" t="s">
        <v>71</v>
      </c>
      <c r="R4612" t="s">
        <v>71</v>
      </c>
      <c r="S4612" t="s">
        <v>106</v>
      </c>
      <c r="T4612" t="s">
        <v>105</v>
      </c>
      <c r="U4612" t="s">
        <v>138</v>
      </c>
      <c r="V4612" t="s">
        <v>138</v>
      </c>
      <c r="W4612" t="s">
        <v>100</v>
      </c>
      <c r="X4612" t="s">
        <v>150</v>
      </c>
      <c r="Y4612" t="s">
        <v>107</v>
      </c>
      <c r="Z4612" t="s">
        <v>81</v>
      </c>
    </row>
    <row r="4613" spans="1:26" x14ac:dyDescent="0.35">
      <c r="A4613" t="s">
        <v>7</v>
      </c>
      <c r="B4613" t="s">
        <v>1481</v>
      </c>
      <c r="C4613">
        <v>91</v>
      </c>
      <c r="D4613" t="s">
        <v>553</v>
      </c>
      <c r="E4613" t="s">
        <v>112</v>
      </c>
      <c r="F4613" t="s">
        <v>314</v>
      </c>
      <c r="G4613" t="s">
        <v>76</v>
      </c>
      <c r="H4613" t="s">
        <v>220</v>
      </c>
      <c r="I4613" t="s">
        <v>76</v>
      </c>
      <c r="J4613" t="s">
        <v>151</v>
      </c>
      <c r="K4613" t="s">
        <v>175</v>
      </c>
      <c r="L4613" t="s">
        <v>94</v>
      </c>
      <c r="M4613" t="s">
        <v>150</v>
      </c>
      <c r="N4613" t="s">
        <v>81</v>
      </c>
      <c r="O4613" t="s">
        <v>194</v>
      </c>
      <c r="P4613" t="s">
        <v>76</v>
      </c>
      <c r="Q4613" t="s">
        <v>76</v>
      </c>
      <c r="R4613" t="s">
        <v>314</v>
      </c>
      <c r="S4613" t="s">
        <v>76</v>
      </c>
      <c r="T4613" t="s">
        <v>108</v>
      </c>
      <c r="U4613" t="s">
        <v>150</v>
      </c>
      <c r="V4613" t="s">
        <v>106</v>
      </c>
      <c r="W4613" t="s">
        <v>93</v>
      </c>
      <c r="X4613" t="s">
        <v>68</v>
      </c>
      <c r="Y4613" t="s">
        <v>106</v>
      </c>
      <c r="Z4613" t="s">
        <v>180</v>
      </c>
    </row>
    <row r="4614" spans="1:26" x14ac:dyDescent="0.35">
      <c r="A4614" t="s">
        <v>7</v>
      </c>
      <c r="B4614" t="s">
        <v>1482</v>
      </c>
      <c r="C4614">
        <v>17</v>
      </c>
      <c r="D4614" t="s">
        <v>268</v>
      </c>
      <c r="E4614" t="s">
        <v>213</v>
      </c>
      <c r="F4614" t="s">
        <v>186</v>
      </c>
      <c r="G4614" t="s">
        <v>76</v>
      </c>
      <c r="H4614" t="s">
        <v>240</v>
      </c>
      <c r="I4614" t="s">
        <v>76</v>
      </c>
      <c r="J4614" t="s">
        <v>159</v>
      </c>
      <c r="K4614" t="s">
        <v>53</v>
      </c>
      <c r="L4614" t="s">
        <v>76</v>
      </c>
      <c r="M4614" t="s">
        <v>240</v>
      </c>
      <c r="N4614" t="s">
        <v>76</v>
      </c>
      <c r="O4614" t="s">
        <v>76</v>
      </c>
      <c r="P4614" t="s">
        <v>76</v>
      </c>
      <c r="Q4614" t="s">
        <v>76</v>
      </c>
      <c r="R4614" t="s">
        <v>76</v>
      </c>
      <c r="S4614" t="s">
        <v>76</v>
      </c>
      <c r="T4614" t="s">
        <v>76</v>
      </c>
      <c r="U4614" t="s">
        <v>76</v>
      </c>
      <c r="V4614" t="s">
        <v>186</v>
      </c>
      <c r="W4614" t="s">
        <v>76</v>
      </c>
      <c r="X4614" t="s">
        <v>76</v>
      </c>
      <c r="Y4614" t="s">
        <v>76</v>
      </c>
      <c r="Z4614" t="s">
        <v>122</v>
      </c>
    </row>
    <row r="4615" spans="1:26" x14ac:dyDescent="0.35">
      <c r="A4615" t="s">
        <v>241</v>
      </c>
      <c r="B4615" t="s">
        <v>1479</v>
      </c>
      <c r="C4615">
        <v>762</v>
      </c>
      <c r="D4615" t="s">
        <v>660</v>
      </c>
      <c r="E4615" t="s">
        <v>493</v>
      </c>
      <c r="F4615" t="s">
        <v>247</v>
      </c>
      <c r="G4615" t="s">
        <v>150</v>
      </c>
      <c r="H4615" t="s">
        <v>207</v>
      </c>
      <c r="I4615" t="s">
        <v>81</v>
      </c>
      <c r="J4615" t="s">
        <v>87</v>
      </c>
      <c r="K4615" t="s">
        <v>264</v>
      </c>
      <c r="L4615" t="s">
        <v>150</v>
      </c>
      <c r="M4615" t="s">
        <v>107</v>
      </c>
      <c r="N4615" t="s">
        <v>78</v>
      </c>
      <c r="O4615" t="s">
        <v>161</v>
      </c>
      <c r="P4615" t="s">
        <v>76</v>
      </c>
      <c r="Q4615" t="s">
        <v>107</v>
      </c>
      <c r="R4615" t="s">
        <v>150</v>
      </c>
      <c r="S4615" t="s">
        <v>71</v>
      </c>
      <c r="T4615" t="s">
        <v>76</v>
      </c>
      <c r="U4615" t="s">
        <v>76</v>
      </c>
      <c r="V4615" t="s">
        <v>130</v>
      </c>
      <c r="W4615" t="s">
        <v>68</v>
      </c>
      <c r="X4615" t="s">
        <v>107</v>
      </c>
      <c r="Y4615" t="s">
        <v>73</v>
      </c>
      <c r="Z4615" t="s">
        <v>138</v>
      </c>
    </row>
    <row r="4616" spans="1:26" x14ac:dyDescent="0.35">
      <c r="A4616" t="s">
        <v>241</v>
      </c>
      <c r="B4616" t="s">
        <v>1480</v>
      </c>
      <c r="C4616">
        <v>733</v>
      </c>
      <c r="D4616" t="s">
        <v>751</v>
      </c>
      <c r="E4616" t="s">
        <v>254</v>
      </c>
      <c r="F4616" t="s">
        <v>69</v>
      </c>
      <c r="G4616" t="s">
        <v>68</v>
      </c>
      <c r="H4616" t="s">
        <v>220</v>
      </c>
      <c r="I4616" t="s">
        <v>79</v>
      </c>
      <c r="J4616" t="s">
        <v>78</v>
      </c>
      <c r="K4616" t="s">
        <v>72</v>
      </c>
      <c r="L4616" t="s">
        <v>72</v>
      </c>
      <c r="M4616" t="s">
        <v>106</v>
      </c>
      <c r="N4616" t="s">
        <v>72</v>
      </c>
      <c r="O4616" t="s">
        <v>104</v>
      </c>
      <c r="P4616" t="s">
        <v>76</v>
      </c>
      <c r="Q4616" t="s">
        <v>79</v>
      </c>
      <c r="R4616" t="s">
        <v>94</v>
      </c>
      <c r="S4616" t="s">
        <v>107</v>
      </c>
      <c r="T4616" t="s">
        <v>79</v>
      </c>
      <c r="U4616" t="s">
        <v>68</v>
      </c>
      <c r="V4616" t="s">
        <v>186</v>
      </c>
      <c r="W4616" t="s">
        <v>94</v>
      </c>
      <c r="X4616" t="s">
        <v>68</v>
      </c>
      <c r="Y4616" t="s">
        <v>73</v>
      </c>
      <c r="Z4616" t="s">
        <v>105</v>
      </c>
    </row>
    <row r="4617" spans="1:26" x14ac:dyDescent="0.35">
      <c r="A4617" t="s">
        <v>241</v>
      </c>
      <c r="B4617" t="s">
        <v>1481</v>
      </c>
      <c r="C4617">
        <v>403</v>
      </c>
      <c r="D4617" t="s">
        <v>751</v>
      </c>
      <c r="E4617" t="s">
        <v>254</v>
      </c>
      <c r="F4617" t="s">
        <v>255</v>
      </c>
      <c r="G4617" t="s">
        <v>76</v>
      </c>
      <c r="H4617" t="s">
        <v>101</v>
      </c>
      <c r="I4617" t="s">
        <v>150</v>
      </c>
      <c r="J4617" t="s">
        <v>105</v>
      </c>
      <c r="K4617" t="s">
        <v>96</v>
      </c>
      <c r="L4617" t="s">
        <v>71</v>
      </c>
      <c r="M4617" t="s">
        <v>68</v>
      </c>
      <c r="N4617" t="s">
        <v>75</v>
      </c>
      <c r="O4617" t="s">
        <v>72</v>
      </c>
      <c r="P4617" t="s">
        <v>76</v>
      </c>
      <c r="Q4617" t="s">
        <v>76</v>
      </c>
      <c r="R4617" t="s">
        <v>133</v>
      </c>
      <c r="S4617" t="s">
        <v>79</v>
      </c>
      <c r="T4617" t="s">
        <v>75</v>
      </c>
      <c r="U4617" t="s">
        <v>106</v>
      </c>
      <c r="V4617" t="s">
        <v>70</v>
      </c>
      <c r="W4617" t="s">
        <v>71</v>
      </c>
      <c r="X4617" t="s">
        <v>75</v>
      </c>
      <c r="Y4617" t="s">
        <v>106</v>
      </c>
      <c r="Z4617" t="s">
        <v>93</v>
      </c>
    </row>
    <row r="4618" spans="1:26" x14ac:dyDescent="0.35">
      <c r="A4618" t="s">
        <v>241</v>
      </c>
      <c r="B4618" t="s">
        <v>1482</v>
      </c>
      <c r="C4618">
        <v>60</v>
      </c>
      <c r="D4618" t="s">
        <v>492</v>
      </c>
      <c r="E4618" t="s">
        <v>204</v>
      </c>
      <c r="F4618" t="s">
        <v>347</v>
      </c>
      <c r="G4618" t="s">
        <v>76</v>
      </c>
      <c r="H4618" t="s">
        <v>254</v>
      </c>
      <c r="I4618" t="s">
        <v>76</v>
      </c>
      <c r="J4618" t="s">
        <v>146</v>
      </c>
      <c r="K4618" t="s">
        <v>102</v>
      </c>
      <c r="L4618" t="s">
        <v>76</v>
      </c>
      <c r="M4618" t="s">
        <v>74</v>
      </c>
      <c r="N4618" t="s">
        <v>76</v>
      </c>
      <c r="O4618" t="s">
        <v>76</v>
      </c>
      <c r="P4618" t="s">
        <v>76</v>
      </c>
      <c r="Q4618" t="s">
        <v>76</v>
      </c>
      <c r="R4618" t="s">
        <v>76</v>
      </c>
      <c r="S4618" t="s">
        <v>76</v>
      </c>
      <c r="T4618" t="s">
        <v>76</v>
      </c>
      <c r="U4618" t="s">
        <v>76</v>
      </c>
      <c r="V4618" t="s">
        <v>150</v>
      </c>
      <c r="W4618" t="s">
        <v>76</v>
      </c>
      <c r="X4618" t="s">
        <v>76</v>
      </c>
      <c r="Y4618" t="s">
        <v>73</v>
      </c>
      <c r="Z4618" t="s">
        <v>180</v>
      </c>
    </row>
    <row r="4620" spans="1:26" x14ac:dyDescent="0.35">
      <c r="A4620" t="s">
        <v>1512</v>
      </c>
    </row>
    <row r="4621" spans="1:26" x14ac:dyDescent="0.35">
      <c r="A4621" t="s">
        <v>14</v>
      </c>
      <c r="B4621" t="s">
        <v>593</v>
      </c>
      <c r="C4621" t="s">
        <v>2</v>
      </c>
      <c r="D4621" t="s">
        <v>1486</v>
      </c>
      <c r="E4621" t="s">
        <v>1487</v>
      </c>
      <c r="F4621" t="s">
        <v>1488</v>
      </c>
      <c r="G4621" t="s">
        <v>1489</v>
      </c>
      <c r="H4621" t="s">
        <v>1490</v>
      </c>
      <c r="I4621" t="s">
        <v>1491</v>
      </c>
      <c r="J4621" t="s">
        <v>1492</v>
      </c>
      <c r="K4621" t="s">
        <v>1493</v>
      </c>
      <c r="L4621" t="s">
        <v>1494</v>
      </c>
      <c r="M4621" t="s">
        <v>1495</v>
      </c>
      <c r="N4621" t="s">
        <v>1496</v>
      </c>
      <c r="O4621" t="s">
        <v>1497</v>
      </c>
      <c r="P4621" t="s">
        <v>1498</v>
      </c>
      <c r="Q4621" t="s">
        <v>1499</v>
      </c>
      <c r="R4621" t="s">
        <v>1500</v>
      </c>
      <c r="S4621" t="s">
        <v>1501</v>
      </c>
      <c r="T4621" t="s">
        <v>1502</v>
      </c>
      <c r="U4621" t="s">
        <v>1503</v>
      </c>
      <c r="V4621" t="s">
        <v>1504</v>
      </c>
      <c r="W4621" t="s">
        <v>1505</v>
      </c>
      <c r="X4621" t="s">
        <v>1506</v>
      </c>
      <c r="Y4621" t="s">
        <v>48</v>
      </c>
      <c r="Z4621" t="s">
        <v>1507</v>
      </c>
    </row>
    <row r="4622" spans="1:26" x14ac:dyDescent="0.35">
      <c r="A4622" t="s">
        <v>3</v>
      </c>
      <c r="B4622" t="s">
        <v>594</v>
      </c>
      <c r="C4622">
        <v>115</v>
      </c>
      <c r="D4622" t="s">
        <v>420</v>
      </c>
      <c r="E4622" t="s">
        <v>143</v>
      </c>
      <c r="F4622" t="s">
        <v>359</v>
      </c>
      <c r="G4622" t="s">
        <v>76</v>
      </c>
      <c r="H4622" t="s">
        <v>212</v>
      </c>
      <c r="I4622" t="s">
        <v>138</v>
      </c>
      <c r="J4622" t="s">
        <v>122</v>
      </c>
      <c r="K4622" t="s">
        <v>63</v>
      </c>
      <c r="L4622" t="s">
        <v>63</v>
      </c>
      <c r="M4622" t="s">
        <v>106</v>
      </c>
      <c r="N4622" t="s">
        <v>106</v>
      </c>
      <c r="O4622" t="s">
        <v>94</v>
      </c>
      <c r="P4622" t="s">
        <v>76</v>
      </c>
      <c r="Q4622" t="s">
        <v>76</v>
      </c>
      <c r="R4622" t="s">
        <v>76</v>
      </c>
      <c r="S4622" t="s">
        <v>76</v>
      </c>
      <c r="T4622" t="s">
        <v>76</v>
      </c>
      <c r="U4622" t="s">
        <v>76</v>
      </c>
      <c r="V4622" t="s">
        <v>149</v>
      </c>
      <c r="W4622" t="s">
        <v>76</v>
      </c>
      <c r="X4622" t="s">
        <v>106</v>
      </c>
      <c r="Y4622" t="s">
        <v>76</v>
      </c>
      <c r="Z4622" t="s">
        <v>80</v>
      </c>
    </row>
    <row r="4623" spans="1:26" x14ac:dyDescent="0.35">
      <c r="A4623" t="s">
        <v>3</v>
      </c>
      <c r="B4623" t="s">
        <v>595</v>
      </c>
      <c r="C4623">
        <v>142</v>
      </c>
      <c r="D4623" t="s">
        <v>433</v>
      </c>
      <c r="E4623" t="s">
        <v>413</v>
      </c>
      <c r="F4623" t="s">
        <v>347</v>
      </c>
      <c r="G4623" t="s">
        <v>86</v>
      </c>
      <c r="H4623" t="s">
        <v>412</v>
      </c>
      <c r="I4623" t="s">
        <v>68</v>
      </c>
      <c r="J4623" t="s">
        <v>76</v>
      </c>
      <c r="K4623" t="s">
        <v>151</v>
      </c>
      <c r="L4623" t="s">
        <v>72</v>
      </c>
      <c r="M4623" t="s">
        <v>79</v>
      </c>
      <c r="N4623" t="s">
        <v>130</v>
      </c>
      <c r="O4623" t="s">
        <v>122</v>
      </c>
      <c r="P4623" t="s">
        <v>76</v>
      </c>
      <c r="Q4623" t="s">
        <v>78</v>
      </c>
      <c r="R4623" t="s">
        <v>62</v>
      </c>
      <c r="S4623" t="s">
        <v>68</v>
      </c>
      <c r="T4623" t="s">
        <v>76</v>
      </c>
      <c r="U4623" t="s">
        <v>76</v>
      </c>
      <c r="V4623" t="s">
        <v>78</v>
      </c>
      <c r="W4623" t="s">
        <v>68</v>
      </c>
      <c r="X4623" t="s">
        <v>68</v>
      </c>
      <c r="Y4623" t="s">
        <v>76</v>
      </c>
      <c r="Z4623" t="s">
        <v>75</v>
      </c>
    </row>
    <row r="4624" spans="1:26" x14ac:dyDescent="0.35">
      <c r="A4624" t="s">
        <v>4</v>
      </c>
      <c r="B4624" t="s">
        <v>594</v>
      </c>
      <c r="C4624">
        <v>286</v>
      </c>
      <c r="D4624" t="s">
        <v>728</v>
      </c>
      <c r="E4624" t="s">
        <v>199</v>
      </c>
      <c r="F4624" t="s">
        <v>85</v>
      </c>
      <c r="G4624" t="s">
        <v>76</v>
      </c>
      <c r="H4624" t="s">
        <v>65</v>
      </c>
      <c r="I4624" t="s">
        <v>107</v>
      </c>
      <c r="J4624" t="s">
        <v>147</v>
      </c>
      <c r="K4624" t="s">
        <v>445</v>
      </c>
      <c r="L4624" t="s">
        <v>76</v>
      </c>
      <c r="M4624" t="s">
        <v>106</v>
      </c>
      <c r="N4624" t="s">
        <v>78</v>
      </c>
      <c r="O4624" t="s">
        <v>445</v>
      </c>
      <c r="P4624" t="s">
        <v>76</v>
      </c>
      <c r="Q4624" t="s">
        <v>76</v>
      </c>
      <c r="R4624" t="s">
        <v>76</v>
      </c>
      <c r="S4624" t="s">
        <v>73</v>
      </c>
      <c r="T4624" t="s">
        <v>76</v>
      </c>
      <c r="U4624" t="s">
        <v>76</v>
      </c>
      <c r="V4624" t="s">
        <v>138</v>
      </c>
      <c r="W4624" t="s">
        <v>73</v>
      </c>
      <c r="X4624" t="s">
        <v>107</v>
      </c>
      <c r="Y4624" t="s">
        <v>107</v>
      </c>
      <c r="Z4624" t="s">
        <v>76</v>
      </c>
    </row>
    <row r="4625" spans="1:26" x14ac:dyDescent="0.35">
      <c r="A4625" t="s">
        <v>4</v>
      </c>
      <c r="B4625" t="s">
        <v>595</v>
      </c>
      <c r="C4625">
        <v>156</v>
      </c>
      <c r="D4625" t="s">
        <v>522</v>
      </c>
      <c r="E4625" t="s">
        <v>229</v>
      </c>
      <c r="F4625" t="s">
        <v>476</v>
      </c>
      <c r="G4625" t="s">
        <v>76</v>
      </c>
      <c r="H4625" t="s">
        <v>373</v>
      </c>
      <c r="I4625" t="s">
        <v>76</v>
      </c>
      <c r="J4625" t="s">
        <v>80</v>
      </c>
      <c r="K4625" t="s">
        <v>86</v>
      </c>
      <c r="L4625" t="s">
        <v>76</v>
      </c>
      <c r="M4625" t="s">
        <v>73</v>
      </c>
      <c r="N4625" t="s">
        <v>81</v>
      </c>
      <c r="O4625" t="s">
        <v>107</v>
      </c>
      <c r="P4625" t="s">
        <v>76</v>
      </c>
      <c r="Q4625" t="s">
        <v>76</v>
      </c>
      <c r="R4625" t="s">
        <v>76</v>
      </c>
      <c r="S4625" t="s">
        <v>73</v>
      </c>
      <c r="T4625" t="s">
        <v>76</v>
      </c>
      <c r="U4625" t="s">
        <v>76</v>
      </c>
      <c r="V4625" t="s">
        <v>80</v>
      </c>
      <c r="W4625" t="s">
        <v>76</v>
      </c>
      <c r="X4625" t="s">
        <v>76</v>
      </c>
      <c r="Y4625" t="s">
        <v>76</v>
      </c>
      <c r="Z4625" t="s">
        <v>81</v>
      </c>
    </row>
    <row r="4626" spans="1:26" x14ac:dyDescent="0.35">
      <c r="A4626" t="s">
        <v>5</v>
      </c>
      <c r="B4626" t="s">
        <v>594</v>
      </c>
      <c r="C4626">
        <v>158</v>
      </c>
      <c r="D4626" t="s">
        <v>434</v>
      </c>
      <c r="E4626" t="s">
        <v>519</v>
      </c>
      <c r="F4626" t="s">
        <v>364</v>
      </c>
      <c r="G4626" t="s">
        <v>76</v>
      </c>
      <c r="H4626" t="s">
        <v>203</v>
      </c>
      <c r="I4626" t="s">
        <v>65</v>
      </c>
      <c r="J4626" t="s">
        <v>151</v>
      </c>
      <c r="K4626" t="s">
        <v>62</v>
      </c>
      <c r="L4626" t="s">
        <v>151</v>
      </c>
      <c r="M4626" t="s">
        <v>76</v>
      </c>
      <c r="N4626" t="s">
        <v>76</v>
      </c>
      <c r="O4626" t="s">
        <v>179</v>
      </c>
      <c r="P4626" t="s">
        <v>76</v>
      </c>
      <c r="Q4626" t="s">
        <v>76</v>
      </c>
      <c r="R4626" t="s">
        <v>76</v>
      </c>
      <c r="S4626" t="s">
        <v>186</v>
      </c>
      <c r="T4626" t="s">
        <v>76</v>
      </c>
      <c r="U4626" t="s">
        <v>76</v>
      </c>
      <c r="V4626" t="s">
        <v>193</v>
      </c>
      <c r="W4626" t="s">
        <v>76</v>
      </c>
      <c r="X4626" t="s">
        <v>76</v>
      </c>
      <c r="Y4626" t="s">
        <v>79</v>
      </c>
      <c r="Z4626" t="s">
        <v>173</v>
      </c>
    </row>
    <row r="4627" spans="1:26" x14ac:dyDescent="0.35">
      <c r="A4627" t="s">
        <v>5</v>
      </c>
      <c r="B4627" t="s">
        <v>595</v>
      </c>
      <c r="C4627">
        <v>275</v>
      </c>
      <c r="D4627" t="s">
        <v>805</v>
      </c>
      <c r="E4627" t="s">
        <v>252</v>
      </c>
      <c r="F4627" t="s">
        <v>176</v>
      </c>
      <c r="G4627" t="s">
        <v>76</v>
      </c>
      <c r="H4627" t="s">
        <v>207</v>
      </c>
      <c r="I4627" t="s">
        <v>81</v>
      </c>
      <c r="J4627" t="s">
        <v>76</v>
      </c>
      <c r="K4627" t="s">
        <v>71</v>
      </c>
      <c r="L4627" t="s">
        <v>73</v>
      </c>
      <c r="M4627" t="s">
        <v>76</v>
      </c>
      <c r="N4627" t="s">
        <v>73</v>
      </c>
      <c r="O4627" t="s">
        <v>68</v>
      </c>
      <c r="P4627" t="s">
        <v>76</v>
      </c>
      <c r="Q4627" t="s">
        <v>76</v>
      </c>
      <c r="R4627" t="s">
        <v>150</v>
      </c>
      <c r="S4627" t="s">
        <v>76</v>
      </c>
      <c r="T4627" t="s">
        <v>76</v>
      </c>
      <c r="U4627" t="s">
        <v>76</v>
      </c>
      <c r="V4627" t="s">
        <v>65</v>
      </c>
      <c r="W4627" t="s">
        <v>106</v>
      </c>
      <c r="X4627" t="s">
        <v>76</v>
      </c>
      <c r="Y4627" t="s">
        <v>79</v>
      </c>
      <c r="Z4627" t="s">
        <v>107</v>
      </c>
    </row>
    <row r="4628" spans="1:26" x14ac:dyDescent="0.35">
      <c r="A4628" t="s">
        <v>6</v>
      </c>
      <c r="B4628" t="s">
        <v>594</v>
      </c>
      <c r="C4628">
        <v>107</v>
      </c>
      <c r="D4628" t="s">
        <v>469</v>
      </c>
      <c r="E4628" t="s">
        <v>362</v>
      </c>
      <c r="F4628" t="s">
        <v>190</v>
      </c>
      <c r="G4628" t="s">
        <v>76</v>
      </c>
      <c r="H4628" t="s">
        <v>95</v>
      </c>
      <c r="I4628" t="s">
        <v>76</v>
      </c>
      <c r="J4628" t="s">
        <v>79</v>
      </c>
      <c r="K4628" t="s">
        <v>53</v>
      </c>
      <c r="L4628" t="s">
        <v>77</v>
      </c>
      <c r="M4628" t="s">
        <v>76</v>
      </c>
      <c r="N4628" t="s">
        <v>76</v>
      </c>
      <c r="O4628" t="s">
        <v>94</v>
      </c>
      <c r="P4628" t="s">
        <v>76</v>
      </c>
      <c r="Q4628" t="s">
        <v>76</v>
      </c>
      <c r="R4628" t="s">
        <v>106</v>
      </c>
      <c r="S4628" t="s">
        <v>76</v>
      </c>
      <c r="T4628" t="s">
        <v>76</v>
      </c>
      <c r="U4628" t="s">
        <v>76</v>
      </c>
      <c r="V4628" t="s">
        <v>179</v>
      </c>
      <c r="W4628" t="s">
        <v>76</v>
      </c>
      <c r="X4628" t="s">
        <v>80</v>
      </c>
      <c r="Y4628" t="s">
        <v>76</v>
      </c>
      <c r="Z4628" t="s">
        <v>76</v>
      </c>
    </row>
    <row r="4629" spans="1:26" x14ac:dyDescent="0.35">
      <c r="A4629" t="s">
        <v>6</v>
      </c>
      <c r="B4629" t="s">
        <v>595</v>
      </c>
      <c r="C4629">
        <v>120</v>
      </c>
      <c r="D4629" t="s">
        <v>259</v>
      </c>
      <c r="E4629" t="s">
        <v>426</v>
      </c>
      <c r="F4629" t="s">
        <v>66</v>
      </c>
      <c r="G4629" t="s">
        <v>76</v>
      </c>
      <c r="H4629" t="s">
        <v>126</v>
      </c>
      <c r="I4629" t="s">
        <v>179</v>
      </c>
      <c r="J4629" t="s">
        <v>106</v>
      </c>
      <c r="K4629" t="s">
        <v>63</v>
      </c>
      <c r="L4629" t="s">
        <v>79</v>
      </c>
      <c r="M4629" t="s">
        <v>76</v>
      </c>
      <c r="N4629" t="s">
        <v>185</v>
      </c>
      <c r="O4629" t="s">
        <v>79</v>
      </c>
      <c r="P4629" t="s">
        <v>76</v>
      </c>
      <c r="Q4629" t="s">
        <v>107</v>
      </c>
      <c r="R4629" t="s">
        <v>63</v>
      </c>
      <c r="S4629" t="s">
        <v>80</v>
      </c>
      <c r="T4629" t="s">
        <v>76</v>
      </c>
      <c r="U4629" t="s">
        <v>76</v>
      </c>
      <c r="V4629" t="s">
        <v>142</v>
      </c>
      <c r="W4629" t="s">
        <v>63</v>
      </c>
      <c r="X4629" t="s">
        <v>186</v>
      </c>
      <c r="Y4629" t="s">
        <v>76</v>
      </c>
      <c r="Z4629" t="s">
        <v>151</v>
      </c>
    </row>
    <row r="4630" spans="1:26" x14ac:dyDescent="0.35">
      <c r="A4630" t="s">
        <v>7</v>
      </c>
      <c r="B4630" t="s">
        <v>594</v>
      </c>
      <c r="C4630">
        <v>329</v>
      </c>
      <c r="D4630" t="s">
        <v>962</v>
      </c>
      <c r="E4630" t="s">
        <v>164</v>
      </c>
      <c r="F4630" t="s">
        <v>151</v>
      </c>
      <c r="G4630" t="s">
        <v>79</v>
      </c>
      <c r="H4630" t="s">
        <v>97</v>
      </c>
      <c r="I4630" t="s">
        <v>150</v>
      </c>
      <c r="J4630" t="s">
        <v>137</v>
      </c>
      <c r="K4630" t="s">
        <v>103</v>
      </c>
      <c r="L4630" t="s">
        <v>81</v>
      </c>
      <c r="M4630" t="s">
        <v>107</v>
      </c>
      <c r="N4630" t="s">
        <v>73</v>
      </c>
      <c r="O4630" t="s">
        <v>100</v>
      </c>
      <c r="P4630" t="s">
        <v>76</v>
      </c>
      <c r="Q4630" t="s">
        <v>73</v>
      </c>
      <c r="R4630" t="s">
        <v>78</v>
      </c>
      <c r="S4630" t="s">
        <v>150</v>
      </c>
      <c r="T4630" t="s">
        <v>76</v>
      </c>
      <c r="U4630" t="s">
        <v>76</v>
      </c>
      <c r="V4630" t="s">
        <v>93</v>
      </c>
      <c r="W4630" t="s">
        <v>75</v>
      </c>
      <c r="X4630" t="s">
        <v>150</v>
      </c>
      <c r="Y4630" t="s">
        <v>73</v>
      </c>
      <c r="Z4630" t="s">
        <v>78</v>
      </c>
    </row>
    <row r="4631" spans="1:26" x14ac:dyDescent="0.35">
      <c r="A4631" t="s">
        <v>7</v>
      </c>
      <c r="B4631" t="s">
        <v>595</v>
      </c>
      <c r="C4631">
        <v>270</v>
      </c>
      <c r="D4631" t="s">
        <v>945</v>
      </c>
      <c r="E4631" t="s">
        <v>392</v>
      </c>
      <c r="F4631" t="s">
        <v>146</v>
      </c>
      <c r="G4631" t="s">
        <v>75</v>
      </c>
      <c r="H4631" t="s">
        <v>458</v>
      </c>
      <c r="I4631" t="s">
        <v>76</v>
      </c>
      <c r="J4631" t="s">
        <v>79</v>
      </c>
      <c r="K4631" t="s">
        <v>100</v>
      </c>
      <c r="L4631" t="s">
        <v>100</v>
      </c>
      <c r="M4631" t="s">
        <v>105</v>
      </c>
      <c r="N4631" t="s">
        <v>150</v>
      </c>
      <c r="O4631" t="s">
        <v>109</v>
      </c>
      <c r="P4631" t="s">
        <v>76</v>
      </c>
      <c r="Q4631" t="s">
        <v>77</v>
      </c>
      <c r="R4631" t="s">
        <v>151</v>
      </c>
      <c r="S4631" t="s">
        <v>76</v>
      </c>
      <c r="T4631" t="s">
        <v>93</v>
      </c>
      <c r="U4631" t="s">
        <v>72</v>
      </c>
      <c r="V4631" t="s">
        <v>75</v>
      </c>
      <c r="W4631" t="s">
        <v>100</v>
      </c>
      <c r="X4631" t="s">
        <v>76</v>
      </c>
      <c r="Y4631" t="s">
        <v>77</v>
      </c>
      <c r="Z4631" t="s">
        <v>70</v>
      </c>
    </row>
    <row r="4632" spans="1:26" x14ac:dyDescent="0.35">
      <c r="A4632" t="s">
        <v>241</v>
      </c>
      <c r="B4632" t="s">
        <v>594</v>
      </c>
      <c r="C4632">
        <v>995</v>
      </c>
      <c r="D4632" t="s">
        <v>695</v>
      </c>
      <c r="E4632" t="s">
        <v>182</v>
      </c>
      <c r="F4632" t="s">
        <v>276</v>
      </c>
      <c r="G4632" t="s">
        <v>73</v>
      </c>
      <c r="H4632" t="s">
        <v>293</v>
      </c>
      <c r="I4632" t="s">
        <v>75</v>
      </c>
      <c r="J4632" t="s">
        <v>67</v>
      </c>
      <c r="K4632" t="s">
        <v>89</v>
      </c>
      <c r="L4632" t="s">
        <v>105</v>
      </c>
      <c r="M4632" t="s">
        <v>107</v>
      </c>
      <c r="N4632" t="s">
        <v>106</v>
      </c>
      <c r="O4632" t="s">
        <v>97</v>
      </c>
      <c r="P4632" t="s">
        <v>76</v>
      </c>
      <c r="Q4632" t="s">
        <v>107</v>
      </c>
      <c r="R4632" t="s">
        <v>68</v>
      </c>
      <c r="S4632" t="s">
        <v>68</v>
      </c>
      <c r="T4632" t="s">
        <v>76</v>
      </c>
      <c r="U4632" t="s">
        <v>76</v>
      </c>
      <c r="V4632" t="s">
        <v>173</v>
      </c>
      <c r="W4632" t="s">
        <v>79</v>
      </c>
      <c r="X4632" t="s">
        <v>68</v>
      </c>
      <c r="Y4632" t="s">
        <v>107</v>
      </c>
      <c r="Z4632" t="s">
        <v>94</v>
      </c>
    </row>
    <row r="4633" spans="1:26" x14ac:dyDescent="0.35">
      <c r="A4633" t="s">
        <v>241</v>
      </c>
      <c r="B4633" t="s">
        <v>595</v>
      </c>
      <c r="C4633">
        <v>963</v>
      </c>
      <c r="D4633" t="s">
        <v>370</v>
      </c>
      <c r="E4633" t="s">
        <v>493</v>
      </c>
      <c r="F4633" t="s">
        <v>69</v>
      </c>
      <c r="G4633" t="s">
        <v>150</v>
      </c>
      <c r="H4633" t="s">
        <v>328</v>
      </c>
      <c r="I4633" t="s">
        <v>75</v>
      </c>
      <c r="J4633" t="s">
        <v>77</v>
      </c>
      <c r="K4633" t="s">
        <v>80</v>
      </c>
      <c r="L4633" t="s">
        <v>94</v>
      </c>
      <c r="M4633" t="s">
        <v>79</v>
      </c>
      <c r="N4633" t="s">
        <v>186</v>
      </c>
      <c r="O4633" t="s">
        <v>122</v>
      </c>
      <c r="P4633" t="s">
        <v>76</v>
      </c>
      <c r="Q4633" t="s">
        <v>106</v>
      </c>
      <c r="R4633" t="s">
        <v>100</v>
      </c>
      <c r="S4633" t="s">
        <v>106</v>
      </c>
      <c r="T4633" t="s">
        <v>71</v>
      </c>
      <c r="U4633" t="s">
        <v>79</v>
      </c>
      <c r="V4633" t="s">
        <v>55</v>
      </c>
      <c r="W4633" t="s">
        <v>75</v>
      </c>
      <c r="X4633" t="s">
        <v>106</v>
      </c>
      <c r="Y4633" t="s">
        <v>106</v>
      </c>
      <c r="Z4633" t="s">
        <v>100</v>
      </c>
    </row>
    <row r="4635" spans="1:26" x14ac:dyDescent="0.35">
      <c r="A4635" t="s">
        <v>1513</v>
      </c>
    </row>
    <row r="4636" spans="1:26" x14ac:dyDescent="0.35">
      <c r="A4636" t="s">
        <v>14</v>
      </c>
      <c r="B4636" t="s">
        <v>2</v>
      </c>
      <c r="C4636" t="s">
        <v>1486</v>
      </c>
      <c r="D4636" t="s">
        <v>1487</v>
      </c>
      <c r="E4636" t="s">
        <v>1488</v>
      </c>
      <c r="F4636" t="s">
        <v>1489</v>
      </c>
      <c r="G4636" t="s">
        <v>1490</v>
      </c>
      <c r="H4636" t="s">
        <v>1491</v>
      </c>
      <c r="I4636" t="s">
        <v>1492</v>
      </c>
      <c r="J4636" t="s">
        <v>1493</v>
      </c>
      <c r="K4636" t="s">
        <v>1494</v>
      </c>
      <c r="L4636" t="s">
        <v>1495</v>
      </c>
      <c r="M4636" t="s">
        <v>1496</v>
      </c>
      <c r="N4636" t="s">
        <v>1497</v>
      </c>
      <c r="O4636" t="s">
        <v>1498</v>
      </c>
      <c r="P4636" t="s">
        <v>1499</v>
      </c>
      <c r="Q4636" t="s">
        <v>1500</v>
      </c>
      <c r="R4636" t="s">
        <v>1501</v>
      </c>
      <c r="S4636" t="s">
        <v>1502</v>
      </c>
      <c r="T4636" t="s">
        <v>1503</v>
      </c>
      <c r="U4636" t="s">
        <v>1504</v>
      </c>
      <c r="V4636" t="s">
        <v>1505</v>
      </c>
      <c r="W4636" t="s">
        <v>1506</v>
      </c>
      <c r="X4636" t="s">
        <v>48</v>
      </c>
      <c r="Y4636" t="s">
        <v>1507</v>
      </c>
    </row>
    <row r="4637" spans="1:26" x14ac:dyDescent="0.35">
      <c r="A4637" t="s">
        <v>3</v>
      </c>
      <c r="B4637">
        <v>257</v>
      </c>
      <c r="C4637" t="s">
        <v>311</v>
      </c>
      <c r="D4637" t="s">
        <v>344</v>
      </c>
      <c r="E4637" t="s">
        <v>302</v>
      </c>
      <c r="F4637" t="s">
        <v>100</v>
      </c>
      <c r="G4637" t="s">
        <v>306</v>
      </c>
      <c r="H4637" t="s">
        <v>75</v>
      </c>
      <c r="I4637" t="s">
        <v>94</v>
      </c>
      <c r="J4637" t="s">
        <v>93</v>
      </c>
      <c r="K4637" t="s">
        <v>72</v>
      </c>
      <c r="L4637" t="s">
        <v>77</v>
      </c>
      <c r="M4637" t="s">
        <v>80</v>
      </c>
      <c r="N4637" t="s">
        <v>100</v>
      </c>
      <c r="O4637" t="s">
        <v>76</v>
      </c>
      <c r="P4637" t="s">
        <v>68</v>
      </c>
      <c r="Q4637" t="s">
        <v>55</v>
      </c>
      <c r="R4637" t="s">
        <v>106</v>
      </c>
      <c r="S4637" t="s">
        <v>76</v>
      </c>
      <c r="T4637" t="s">
        <v>76</v>
      </c>
      <c r="U4637" t="s">
        <v>55</v>
      </c>
      <c r="V4637" t="s">
        <v>106</v>
      </c>
      <c r="W4637" t="s">
        <v>77</v>
      </c>
      <c r="X4637" t="s">
        <v>76</v>
      </c>
      <c r="Y4637" t="s">
        <v>138</v>
      </c>
    </row>
    <row r="4638" spans="1:26" x14ac:dyDescent="0.35">
      <c r="A4638" t="s">
        <v>4</v>
      </c>
      <c r="B4638">
        <v>442</v>
      </c>
      <c r="C4638" t="s">
        <v>224</v>
      </c>
      <c r="D4638" t="s">
        <v>101</v>
      </c>
      <c r="E4638" t="s">
        <v>325</v>
      </c>
      <c r="F4638" t="s">
        <v>76</v>
      </c>
      <c r="G4638" t="s">
        <v>134</v>
      </c>
      <c r="H4638" t="s">
        <v>107</v>
      </c>
      <c r="I4638" t="s">
        <v>282</v>
      </c>
      <c r="J4638" t="s">
        <v>199</v>
      </c>
      <c r="K4638" t="s">
        <v>76</v>
      </c>
      <c r="L4638" t="s">
        <v>73</v>
      </c>
      <c r="M4638" t="s">
        <v>105</v>
      </c>
      <c r="N4638" t="s">
        <v>116</v>
      </c>
      <c r="O4638" t="s">
        <v>76</v>
      </c>
      <c r="P4638" t="s">
        <v>76</v>
      </c>
      <c r="Q4638" t="s">
        <v>76</v>
      </c>
      <c r="R4638" t="s">
        <v>73</v>
      </c>
      <c r="S4638" t="s">
        <v>76</v>
      </c>
      <c r="T4638" t="s">
        <v>76</v>
      </c>
      <c r="U4638" t="s">
        <v>72</v>
      </c>
      <c r="V4638" t="s">
        <v>107</v>
      </c>
      <c r="W4638" t="s">
        <v>107</v>
      </c>
      <c r="X4638" t="s">
        <v>76</v>
      </c>
      <c r="Y4638" t="s">
        <v>68</v>
      </c>
    </row>
    <row r="4639" spans="1:26" x14ac:dyDescent="0.35">
      <c r="A4639" t="s">
        <v>5</v>
      </c>
      <c r="B4639">
        <v>433</v>
      </c>
      <c r="C4639" t="s">
        <v>369</v>
      </c>
      <c r="D4639" t="s">
        <v>330</v>
      </c>
      <c r="E4639" t="s">
        <v>188</v>
      </c>
      <c r="F4639" t="s">
        <v>76</v>
      </c>
      <c r="G4639" t="s">
        <v>129</v>
      </c>
      <c r="H4639" t="s">
        <v>186</v>
      </c>
      <c r="I4639" t="s">
        <v>79</v>
      </c>
      <c r="J4639" t="s">
        <v>138</v>
      </c>
      <c r="K4639" t="s">
        <v>71</v>
      </c>
      <c r="L4639" t="s">
        <v>76</v>
      </c>
      <c r="M4639" t="s">
        <v>107</v>
      </c>
      <c r="N4639" t="s">
        <v>105</v>
      </c>
      <c r="O4639" t="s">
        <v>76</v>
      </c>
      <c r="P4639" t="s">
        <v>76</v>
      </c>
      <c r="Q4639" t="s">
        <v>71</v>
      </c>
      <c r="R4639" t="s">
        <v>77</v>
      </c>
      <c r="S4639" t="s">
        <v>76</v>
      </c>
      <c r="T4639" t="s">
        <v>76</v>
      </c>
      <c r="U4639" t="s">
        <v>119</v>
      </c>
      <c r="V4639" t="s">
        <v>73</v>
      </c>
      <c r="W4639" t="s">
        <v>76</v>
      </c>
      <c r="X4639" t="s">
        <v>79</v>
      </c>
      <c r="Y4639" t="s">
        <v>71</v>
      </c>
    </row>
    <row r="4640" spans="1:26" x14ac:dyDescent="0.35">
      <c r="A4640" t="s">
        <v>6</v>
      </c>
      <c r="B4640">
        <v>227</v>
      </c>
      <c r="C4640" t="s">
        <v>745</v>
      </c>
      <c r="D4640" t="s">
        <v>321</v>
      </c>
      <c r="E4640" t="s">
        <v>316</v>
      </c>
      <c r="F4640" t="s">
        <v>76</v>
      </c>
      <c r="G4640" t="s">
        <v>218</v>
      </c>
      <c r="H4640" t="s">
        <v>55</v>
      </c>
      <c r="I4640" t="s">
        <v>77</v>
      </c>
      <c r="J4640" t="s">
        <v>175</v>
      </c>
      <c r="K4640" t="s">
        <v>77</v>
      </c>
      <c r="L4640" t="s">
        <v>76</v>
      </c>
      <c r="M4640" t="s">
        <v>221</v>
      </c>
      <c r="N4640" t="s">
        <v>150</v>
      </c>
      <c r="O4640" t="s">
        <v>76</v>
      </c>
      <c r="P4640" t="s">
        <v>107</v>
      </c>
      <c r="Q4640" t="s">
        <v>94</v>
      </c>
      <c r="R4640" t="s">
        <v>75</v>
      </c>
      <c r="S4640" t="s">
        <v>76</v>
      </c>
      <c r="T4640" t="s">
        <v>76</v>
      </c>
      <c r="U4640" t="s">
        <v>104</v>
      </c>
      <c r="V4640" t="s">
        <v>75</v>
      </c>
      <c r="W4640" t="s">
        <v>100</v>
      </c>
      <c r="X4640" t="s">
        <v>76</v>
      </c>
      <c r="Y4640" t="s">
        <v>81</v>
      </c>
    </row>
    <row r="4641" spans="1:26" x14ac:dyDescent="0.35">
      <c r="A4641" t="s">
        <v>7</v>
      </c>
      <c r="B4641">
        <v>599</v>
      </c>
      <c r="C4641" t="s">
        <v>703</v>
      </c>
      <c r="D4641" t="s">
        <v>372</v>
      </c>
      <c r="E4641" t="s">
        <v>137</v>
      </c>
      <c r="F4641" t="s">
        <v>71</v>
      </c>
      <c r="G4641" t="s">
        <v>213</v>
      </c>
      <c r="H4641" t="s">
        <v>77</v>
      </c>
      <c r="I4641" t="s">
        <v>198</v>
      </c>
      <c r="J4641" t="s">
        <v>198</v>
      </c>
      <c r="K4641" t="s">
        <v>63</v>
      </c>
      <c r="L4641" t="s">
        <v>68</v>
      </c>
      <c r="M4641" t="s">
        <v>79</v>
      </c>
      <c r="N4641" t="s">
        <v>62</v>
      </c>
      <c r="O4641" t="s">
        <v>76</v>
      </c>
      <c r="P4641" t="s">
        <v>106</v>
      </c>
      <c r="Q4641" t="s">
        <v>100</v>
      </c>
      <c r="R4641" t="s">
        <v>77</v>
      </c>
      <c r="S4641" t="s">
        <v>94</v>
      </c>
      <c r="T4641" t="s">
        <v>71</v>
      </c>
      <c r="U4641" t="s">
        <v>72</v>
      </c>
      <c r="V4641" t="s">
        <v>138</v>
      </c>
      <c r="W4641" t="s">
        <v>77</v>
      </c>
      <c r="X4641" t="s">
        <v>106</v>
      </c>
      <c r="Y4641" t="s">
        <v>142</v>
      </c>
    </row>
    <row r="4642" spans="1:26" x14ac:dyDescent="0.35">
      <c r="A4642" t="s">
        <v>241</v>
      </c>
      <c r="B4642">
        <v>1958</v>
      </c>
      <c r="C4642" t="s">
        <v>508</v>
      </c>
      <c r="D4642" t="s">
        <v>294</v>
      </c>
      <c r="E4642" t="s">
        <v>206</v>
      </c>
      <c r="F4642" t="s">
        <v>79</v>
      </c>
      <c r="G4642" t="s">
        <v>220</v>
      </c>
      <c r="H4642" t="s">
        <v>75</v>
      </c>
      <c r="I4642" t="s">
        <v>86</v>
      </c>
      <c r="J4642" t="s">
        <v>57</v>
      </c>
      <c r="K4642" t="s">
        <v>94</v>
      </c>
      <c r="L4642" t="s">
        <v>106</v>
      </c>
      <c r="M4642" t="s">
        <v>105</v>
      </c>
      <c r="N4642" t="s">
        <v>179</v>
      </c>
      <c r="O4642" t="s">
        <v>76</v>
      </c>
      <c r="P4642" t="s">
        <v>73</v>
      </c>
      <c r="Q4642" t="s">
        <v>138</v>
      </c>
      <c r="R4642" t="s">
        <v>77</v>
      </c>
      <c r="S4642" t="s">
        <v>77</v>
      </c>
      <c r="T4642" t="s">
        <v>106</v>
      </c>
      <c r="U4642" t="s">
        <v>151</v>
      </c>
      <c r="V4642" t="s">
        <v>71</v>
      </c>
      <c r="W4642" t="s">
        <v>77</v>
      </c>
      <c r="X4642" t="s">
        <v>73</v>
      </c>
      <c r="Y4642" t="s">
        <v>72</v>
      </c>
    </row>
    <row r="4644" spans="1:26" x14ac:dyDescent="0.35">
      <c r="A4644" t="s">
        <v>1514</v>
      </c>
    </row>
    <row r="4645" spans="1:26" x14ac:dyDescent="0.35">
      <c r="A4645" t="s">
        <v>14</v>
      </c>
      <c r="B4645" t="s">
        <v>1286</v>
      </c>
      <c r="C4645" t="s">
        <v>2</v>
      </c>
      <c r="D4645" t="s">
        <v>1486</v>
      </c>
      <c r="E4645" t="s">
        <v>1487</v>
      </c>
      <c r="F4645" t="s">
        <v>1488</v>
      </c>
      <c r="G4645" t="s">
        <v>1489</v>
      </c>
      <c r="H4645" t="s">
        <v>1490</v>
      </c>
      <c r="I4645" t="s">
        <v>1491</v>
      </c>
      <c r="J4645" t="s">
        <v>1492</v>
      </c>
      <c r="K4645" t="s">
        <v>1493</v>
      </c>
      <c r="L4645" t="s">
        <v>1494</v>
      </c>
      <c r="M4645" t="s">
        <v>1495</v>
      </c>
      <c r="N4645" t="s">
        <v>1496</v>
      </c>
      <c r="O4645" t="s">
        <v>1497</v>
      </c>
      <c r="P4645" t="s">
        <v>1498</v>
      </c>
      <c r="Q4645" t="s">
        <v>1499</v>
      </c>
      <c r="R4645" t="s">
        <v>1500</v>
      </c>
      <c r="S4645" t="s">
        <v>1501</v>
      </c>
      <c r="T4645" t="s">
        <v>1502</v>
      </c>
      <c r="U4645" t="s">
        <v>1503</v>
      </c>
      <c r="V4645" t="s">
        <v>1504</v>
      </c>
      <c r="W4645" t="s">
        <v>1505</v>
      </c>
      <c r="X4645" t="s">
        <v>1506</v>
      </c>
      <c r="Y4645" t="s">
        <v>48</v>
      </c>
      <c r="Z4645" t="s">
        <v>1507</v>
      </c>
    </row>
    <row r="4646" spans="1:26" x14ac:dyDescent="0.35">
      <c r="A4646" t="s">
        <v>3</v>
      </c>
      <c r="B4646" t="s">
        <v>1303</v>
      </c>
      <c r="C4646">
        <v>6</v>
      </c>
      <c r="D4646" t="s">
        <v>421</v>
      </c>
      <c r="E4646" t="s">
        <v>308</v>
      </c>
      <c r="F4646" t="s">
        <v>308</v>
      </c>
      <c r="G4646" t="s">
        <v>76</v>
      </c>
      <c r="H4646" t="s">
        <v>166</v>
      </c>
      <c r="I4646" t="s">
        <v>76</v>
      </c>
      <c r="J4646" t="s">
        <v>76</v>
      </c>
      <c r="K4646" t="s">
        <v>76</v>
      </c>
      <c r="L4646" t="s">
        <v>76</v>
      </c>
      <c r="M4646" t="s">
        <v>76</v>
      </c>
      <c r="N4646" t="s">
        <v>76</v>
      </c>
      <c r="O4646" t="s">
        <v>76</v>
      </c>
      <c r="P4646" t="s">
        <v>76</v>
      </c>
      <c r="Q4646" t="s">
        <v>76</v>
      </c>
      <c r="R4646" t="s">
        <v>76</v>
      </c>
      <c r="S4646" t="s">
        <v>166</v>
      </c>
      <c r="T4646" t="s">
        <v>76</v>
      </c>
      <c r="U4646" t="s">
        <v>76</v>
      </c>
      <c r="V4646" t="s">
        <v>76</v>
      </c>
      <c r="W4646" t="s">
        <v>76</v>
      </c>
      <c r="X4646" t="s">
        <v>231</v>
      </c>
      <c r="Y4646" t="s">
        <v>76</v>
      </c>
      <c r="Z4646" t="s">
        <v>76</v>
      </c>
    </row>
    <row r="4647" spans="1:26" x14ac:dyDescent="0.35">
      <c r="A4647" t="s">
        <v>3</v>
      </c>
      <c r="B4647" t="s">
        <v>1304</v>
      </c>
      <c r="C4647">
        <v>177</v>
      </c>
      <c r="D4647" t="s">
        <v>667</v>
      </c>
      <c r="E4647" t="s">
        <v>261</v>
      </c>
      <c r="F4647" t="s">
        <v>430</v>
      </c>
      <c r="G4647" t="s">
        <v>79</v>
      </c>
      <c r="H4647" t="s">
        <v>229</v>
      </c>
      <c r="I4647" t="s">
        <v>138</v>
      </c>
      <c r="J4647" t="s">
        <v>105</v>
      </c>
      <c r="K4647" t="s">
        <v>179</v>
      </c>
      <c r="L4647" t="s">
        <v>78</v>
      </c>
      <c r="M4647" t="s">
        <v>76</v>
      </c>
      <c r="N4647" t="s">
        <v>76</v>
      </c>
      <c r="O4647" t="s">
        <v>119</v>
      </c>
      <c r="P4647" t="s">
        <v>76</v>
      </c>
      <c r="Q4647" t="s">
        <v>76</v>
      </c>
      <c r="R4647" t="s">
        <v>79</v>
      </c>
      <c r="S4647" t="s">
        <v>79</v>
      </c>
      <c r="T4647" t="s">
        <v>76</v>
      </c>
      <c r="U4647" t="s">
        <v>76</v>
      </c>
      <c r="V4647" t="s">
        <v>103</v>
      </c>
      <c r="W4647" t="s">
        <v>76</v>
      </c>
      <c r="X4647" t="s">
        <v>76</v>
      </c>
      <c r="Y4647" t="s">
        <v>76</v>
      </c>
      <c r="Z4647" t="s">
        <v>80</v>
      </c>
    </row>
    <row r="4648" spans="1:26" x14ac:dyDescent="0.35">
      <c r="A4648" t="s">
        <v>3</v>
      </c>
      <c r="B4648" t="s">
        <v>50</v>
      </c>
      <c r="C4648">
        <v>72</v>
      </c>
      <c r="D4648" t="s">
        <v>674</v>
      </c>
      <c r="E4648" t="s">
        <v>254</v>
      </c>
      <c r="F4648" t="s">
        <v>257</v>
      </c>
      <c r="G4648" t="s">
        <v>94</v>
      </c>
      <c r="H4648" t="s">
        <v>127</v>
      </c>
      <c r="I4648" t="s">
        <v>76</v>
      </c>
      <c r="J4648" t="s">
        <v>72</v>
      </c>
      <c r="K4648" t="s">
        <v>76</v>
      </c>
      <c r="L4648" t="s">
        <v>76</v>
      </c>
      <c r="M4648" t="s">
        <v>76</v>
      </c>
      <c r="N4648" t="s">
        <v>142</v>
      </c>
      <c r="O4648" t="s">
        <v>75</v>
      </c>
      <c r="P4648" t="s">
        <v>76</v>
      </c>
      <c r="Q4648" t="s">
        <v>76</v>
      </c>
      <c r="R4648" t="s">
        <v>142</v>
      </c>
      <c r="S4648" t="s">
        <v>94</v>
      </c>
      <c r="T4648" t="s">
        <v>76</v>
      </c>
      <c r="U4648" t="s">
        <v>76</v>
      </c>
      <c r="V4648" t="s">
        <v>93</v>
      </c>
      <c r="W4648" t="s">
        <v>76</v>
      </c>
      <c r="X4648" t="s">
        <v>76</v>
      </c>
      <c r="Y4648" t="s">
        <v>76</v>
      </c>
      <c r="Z4648" t="s">
        <v>76</v>
      </c>
    </row>
    <row r="4649" spans="1:26" x14ac:dyDescent="0.35">
      <c r="A4649" t="s">
        <v>4</v>
      </c>
      <c r="B4649" t="s">
        <v>1303</v>
      </c>
      <c r="C4649">
        <v>8</v>
      </c>
      <c r="D4649" t="s">
        <v>188</v>
      </c>
      <c r="E4649" t="s">
        <v>896</v>
      </c>
      <c r="F4649" t="s">
        <v>1400</v>
      </c>
      <c r="G4649" t="s">
        <v>76</v>
      </c>
      <c r="H4649" t="s">
        <v>170</v>
      </c>
      <c r="I4649" t="s">
        <v>211</v>
      </c>
      <c r="J4649" t="s">
        <v>76</v>
      </c>
      <c r="K4649" t="s">
        <v>76</v>
      </c>
      <c r="L4649" t="s">
        <v>76</v>
      </c>
      <c r="M4649" t="s">
        <v>76</v>
      </c>
      <c r="N4649" t="s">
        <v>76</v>
      </c>
      <c r="O4649" t="s">
        <v>643</v>
      </c>
      <c r="P4649" t="s">
        <v>211</v>
      </c>
      <c r="Q4649" t="s">
        <v>76</v>
      </c>
      <c r="R4649" t="s">
        <v>76</v>
      </c>
      <c r="S4649" t="s">
        <v>76</v>
      </c>
      <c r="T4649" t="s">
        <v>76</v>
      </c>
      <c r="U4649" t="s">
        <v>76</v>
      </c>
      <c r="V4649" t="s">
        <v>96</v>
      </c>
      <c r="W4649" t="s">
        <v>76</v>
      </c>
      <c r="X4649" t="s">
        <v>211</v>
      </c>
      <c r="Y4649" t="s">
        <v>76</v>
      </c>
      <c r="Z4649" t="s">
        <v>76</v>
      </c>
    </row>
    <row r="4650" spans="1:26" x14ac:dyDescent="0.35">
      <c r="A4650" t="s">
        <v>4</v>
      </c>
      <c r="B4650" t="s">
        <v>1304</v>
      </c>
      <c r="C4650">
        <v>293</v>
      </c>
      <c r="D4650" t="s">
        <v>517</v>
      </c>
      <c r="E4650" t="s">
        <v>301</v>
      </c>
      <c r="F4650" t="s">
        <v>190</v>
      </c>
      <c r="G4650" t="s">
        <v>73</v>
      </c>
      <c r="H4650" t="s">
        <v>171</v>
      </c>
      <c r="I4650" t="s">
        <v>104</v>
      </c>
      <c r="J4650" t="s">
        <v>107</v>
      </c>
      <c r="K4650" t="s">
        <v>77</v>
      </c>
      <c r="L4650" t="s">
        <v>55</v>
      </c>
      <c r="M4650" t="s">
        <v>73</v>
      </c>
      <c r="N4650" t="s">
        <v>76</v>
      </c>
      <c r="O4650" t="s">
        <v>93</v>
      </c>
      <c r="P4650" t="s">
        <v>76</v>
      </c>
      <c r="Q4650" t="s">
        <v>76</v>
      </c>
      <c r="R4650" t="s">
        <v>77</v>
      </c>
      <c r="S4650" t="s">
        <v>107</v>
      </c>
      <c r="T4650" t="s">
        <v>76</v>
      </c>
      <c r="U4650" t="s">
        <v>76</v>
      </c>
      <c r="V4650" t="s">
        <v>74</v>
      </c>
      <c r="W4650" t="s">
        <v>77</v>
      </c>
      <c r="X4650" t="s">
        <v>76</v>
      </c>
      <c r="Y4650" t="s">
        <v>78</v>
      </c>
      <c r="Z4650" t="s">
        <v>76</v>
      </c>
    </row>
    <row r="4651" spans="1:26" x14ac:dyDescent="0.35">
      <c r="A4651" t="s">
        <v>4</v>
      </c>
      <c r="B4651" t="s">
        <v>50</v>
      </c>
      <c r="C4651">
        <v>112</v>
      </c>
      <c r="D4651" t="s">
        <v>234</v>
      </c>
      <c r="E4651" t="s">
        <v>286</v>
      </c>
      <c r="F4651" t="s">
        <v>362</v>
      </c>
      <c r="G4651" t="s">
        <v>76</v>
      </c>
      <c r="H4651" t="s">
        <v>114</v>
      </c>
      <c r="I4651" t="s">
        <v>107</v>
      </c>
      <c r="J4651" t="s">
        <v>384</v>
      </c>
      <c r="K4651" t="s">
        <v>110</v>
      </c>
      <c r="L4651" t="s">
        <v>107</v>
      </c>
      <c r="M4651" t="s">
        <v>107</v>
      </c>
      <c r="N4651" t="s">
        <v>76</v>
      </c>
      <c r="O4651" t="s">
        <v>428</v>
      </c>
      <c r="P4651" t="s">
        <v>76</v>
      </c>
      <c r="Q4651" t="s">
        <v>76</v>
      </c>
      <c r="R4651" t="s">
        <v>80</v>
      </c>
      <c r="S4651" t="s">
        <v>76</v>
      </c>
      <c r="T4651" t="s">
        <v>76</v>
      </c>
      <c r="U4651" t="s">
        <v>73</v>
      </c>
      <c r="V4651" t="s">
        <v>55</v>
      </c>
      <c r="W4651" t="s">
        <v>72</v>
      </c>
      <c r="X4651" t="s">
        <v>76</v>
      </c>
      <c r="Y4651" t="s">
        <v>76</v>
      </c>
      <c r="Z4651" t="s">
        <v>107</v>
      </c>
    </row>
    <row r="4652" spans="1:26" x14ac:dyDescent="0.35">
      <c r="A4652" t="s">
        <v>5</v>
      </c>
      <c r="B4652" t="s">
        <v>1303</v>
      </c>
      <c r="C4652">
        <v>11</v>
      </c>
      <c r="D4652" t="s">
        <v>591</v>
      </c>
      <c r="E4652" t="s">
        <v>70</v>
      </c>
      <c r="F4652" t="s">
        <v>70</v>
      </c>
      <c r="G4652" t="s">
        <v>76</v>
      </c>
      <c r="H4652" t="s">
        <v>378</v>
      </c>
      <c r="I4652" t="s">
        <v>76</v>
      </c>
      <c r="J4652" t="s">
        <v>76</v>
      </c>
      <c r="K4652" t="s">
        <v>76</v>
      </c>
      <c r="L4652" t="s">
        <v>87</v>
      </c>
      <c r="M4652" t="s">
        <v>76</v>
      </c>
      <c r="N4652" t="s">
        <v>76</v>
      </c>
      <c r="O4652" t="s">
        <v>76</v>
      </c>
      <c r="P4652" t="s">
        <v>76</v>
      </c>
      <c r="Q4652" t="s">
        <v>76</v>
      </c>
      <c r="R4652" t="s">
        <v>299</v>
      </c>
      <c r="S4652" t="s">
        <v>76</v>
      </c>
      <c r="T4652" t="s">
        <v>76</v>
      </c>
      <c r="U4652" t="s">
        <v>76</v>
      </c>
      <c r="V4652" t="s">
        <v>76</v>
      </c>
      <c r="W4652" t="s">
        <v>76</v>
      </c>
      <c r="X4652" t="s">
        <v>325</v>
      </c>
      <c r="Y4652" t="s">
        <v>76</v>
      </c>
      <c r="Z4652" t="s">
        <v>76</v>
      </c>
    </row>
    <row r="4653" spans="1:26" x14ac:dyDescent="0.35">
      <c r="A4653" t="s">
        <v>5</v>
      </c>
      <c r="B4653" t="s">
        <v>1304</v>
      </c>
      <c r="C4653">
        <v>342</v>
      </c>
      <c r="D4653" t="s">
        <v>709</v>
      </c>
      <c r="E4653" t="s">
        <v>242</v>
      </c>
      <c r="F4653" t="s">
        <v>229</v>
      </c>
      <c r="G4653" t="s">
        <v>76</v>
      </c>
      <c r="H4653" t="s">
        <v>412</v>
      </c>
      <c r="I4653" t="s">
        <v>106</v>
      </c>
      <c r="J4653" t="s">
        <v>78</v>
      </c>
      <c r="K4653" t="s">
        <v>75</v>
      </c>
      <c r="L4653" t="s">
        <v>77</v>
      </c>
      <c r="M4653" t="s">
        <v>107</v>
      </c>
      <c r="N4653" t="s">
        <v>73</v>
      </c>
      <c r="O4653" t="s">
        <v>77</v>
      </c>
      <c r="P4653" t="s">
        <v>76</v>
      </c>
      <c r="Q4653" t="s">
        <v>76</v>
      </c>
      <c r="R4653" t="s">
        <v>73</v>
      </c>
      <c r="S4653" t="s">
        <v>76</v>
      </c>
      <c r="T4653" t="s">
        <v>76</v>
      </c>
      <c r="U4653" t="s">
        <v>76</v>
      </c>
      <c r="V4653" t="s">
        <v>151</v>
      </c>
      <c r="W4653" t="s">
        <v>73</v>
      </c>
      <c r="X4653" t="s">
        <v>107</v>
      </c>
      <c r="Y4653" t="s">
        <v>105</v>
      </c>
      <c r="Z4653" t="s">
        <v>79</v>
      </c>
    </row>
    <row r="4654" spans="1:26" x14ac:dyDescent="0.35">
      <c r="A4654" t="s">
        <v>5</v>
      </c>
      <c r="B4654" t="s">
        <v>50</v>
      </c>
      <c r="C4654">
        <v>103</v>
      </c>
      <c r="D4654" t="s">
        <v>620</v>
      </c>
      <c r="E4654" t="s">
        <v>254</v>
      </c>
      <c r="F4654" t="s">
        <v>149</v>
      </c>
      <c r="G4654" t="s">
        <v>76</v>
      </c>
      <c r="H4654" t="s">
        <v>183</v>
      </c>
      <c r="I4654" t="s">
        <v>142</v>
      </c>
      <c r="J4654" t="s">
        <v>77</v>
      </c>
      <c r="K4654" t="s">
        <v>63</v>
      </c>
      <c r="L4654" t="s">
        <v>151</v>
      </c>
      <c r="M4654" t="s">
        <v>76</v>
      </c>
      <c r="N4654" t="s">
        <v>73</v>
      </c>
      <c r="O4654" t="s">
        <v>77</v>
      </c>
      <c r="P4654" t="s">
        <v>76</v>
      </c>
      <c r="Q4654" t="s">
        <v>76</v>
      </c>
      <c r="R4654" t="s">
        <v>76</v>
      </c>
      <c r="S4654" t="s">
        <v>76</v>
      </c>
      <c r="T4654" t="s">
        <v>76</v>
      </c>
      <c r="U4654" t="s">
        <v>71</v>
      </c>
      <c r="V4654" t="s">
        <v>286</v>
      </c>
      <c r="W4654" t="s">
        <v>76</v>
      </c>
      <c r="X4654" t="s">
        <v>76</v>
      </c>
      <c r="Y4654" t="s">
        <v>105</v>
      </c>
      <c r="Z4654" t="s">
        <v>78</v>
      </c>
    </row>
    <row r="4655" spans="1:26" x14ac:dyDescent="0.35">
      <c r="A4655" t="s">
        <v>6</v>
      </c>
      <c r="B4655" t="s">
        <v>1303</v>
      </c>
      <c r="C4655">
        <v>12</v>
      </c>
      <c r="D4655" t="s">
        <v>627</v>
      </c>
      <c r="E4655" t="s">
        <v>137</v>
      </c>
      <c r="F4655" t="s">
        <v>137</v>
      </c>
      <c r="G4655" t="s">
        <v>76</v>
      </c>
      <c r="H4655" t="s">
        <v>591</v>
      </c>
      <c r="I4655" t="s">
        <v>76</v>
      </c>
      <c r="J4655" t="s">
        <v>109</v>
      </c>
      <c r="K4655" t="s">
        <v>76</v>
      </c>
      <c r="L4655" t="s">
        <v>76</v>
      </c>
      <c r="M4655" t="s">
        <v>76</v>
      </c>
      <c r="N4655" t="s">
        <v>76</v>
      </c>
      <c r="O4655" t="s">
        <v>76</v>
      </c>
      <c r="P4655" t="s">
        <v>76</v>
      </c>
      <c r="Q4655" t="s">
        <v>109</v>
      </c>
      <c r="R4655" t="s">
        <v>76</v>
      </c>
      <c r="S4655" t="s">
        <v>76</v>
      </c>
      <c r="T4655" t="s">
        <v>76</v>
      </c>
      <c r="U4655" t="s">
        <v>76</v>
      </c>
      <c r="V4655" t="s">
        <v>76</v>
      </c>
      <c r="W4655" t="s">
        <v>76</v>
      </c>
      <c r="X4655" t="s">
        <v>181</v>
      </c>
      <c r="Y4655" t="s">
        <v>76</v>
      </c>
      <c r="Z4655" t="s">
        <v>76</v>
      </c>
    </row>
    <row r="4656" spans="1:26" x14ac:dyDescent="0.35">
      <c r="A4656" t="s">
        <v>6</v>
      </c>
      <c r="B4656" t="s">
        <v>1304</v>
      </c>
      <c r="C4656">
        <v>177</v>
      </c>
      <c r="D4656" t="s">
        <v>714</v>
      </c>
      <c r="E4656" t="s">
        <v>174</v>
      </c>
      <c r="F4656" t="s">
        <v>698</v>
      </c>
      <c r="G4656" t="s">
        <v>106</v>
      </c>
      <c r="H4656" t="s">
        <v>269</v>
      </c>
      <c r="I4656" t="s">
        <v>76</v>
      </c>
      <c r="J4656" t="s">
        <v>107</v>
      </c>
      <c r="K4656" t="s">
        <v>175</v>
      </c>
      <c r="L4656" t="s">
        <v>71</v>
      </c>
      <c r="M4656" t="s">
        <v>73</v>
      </c>
      <c r="N4656" t="s">
        <v>138</v>
      </c>
      <c r="O4656" t="s">
        <v>55</v>
      </c>
      <c r="P4656" t="s">
        <v>76</v>
      </c>
      <c r="Q4656" t="s">
        <v>76</v>
      </c>
      <c r="R4656" t="s">
        <v>76</v>
      </c>
      <c r="S4656" t="s">
        <v>133</v>
      </c>
      <c r="T4656" t="s">
        <v>76</v>
      </c>
      <c r="U4656" t="s">
        <v>76</v>
      </c>
      <c r="V4656" t="s">
        <v>100</v>
      </c>
      <c r="W4656" t="s">
        <v>107</v>
      </c>
      <c r="X4656" t="s">
        <v>76</v>
      </c>
      <c r="Y4656" t="s">
        <v>107</v>
      </c>
      <c r="Z4656" t="s">
        <v>138</v>
      </c>
    </row>
    <row r="4657" spans="1:26" x14ac:dyDescent="0.35">
      <c r="A4657" t="s">
        <v>6</v>
      </c>
      <c r="B4657" t="s">
        <v>50</v>
      </c>
      <c r="C4657">
        <v>47</v>
      </c>
      <c r="D4657" t="s">
        <v>691</v>
      </c>
      <c r="E4657" t="s">
        <v>161</v>
      </c>
      <c r="F4657" t="s">
        <v>329</v>
      </c>
      <c r="G4657" t="s">
        <v>76</v>
      </c>
      <c r="H4657" t="s">
        <v>161</v>
      </c>
      <c r="I4657" t="s">
        <v>76</v>
      </c>
      <c r="J4657" t="s">
        <v>76</v>
      </c>
      <c r="K4657" t="s">
        <v>81</v>
      </c>
      <c r="L4657" t="s">
        <v>76</v>
      </c>
      <c r="M4657" t="s">
        <v>76</v>
      </c>
      <c r="N4657" t="s">
        <v>94</v>
      </c>
      <c r="O4657" t="s">
        <v>76</v>
      </c>
      <c r="P4657" t="s">
        <v>76</v>
      </c>
      <c r="Q4657" t="s">
        <v>76</v>
      </c>
      <c r="R4657" t="s">
        <v>76</v>
      </c>
      <c r="S4657" t="s">
        <v>76</v>
      </c>
      <c r="T4657" t="s">
        <v>76</v>
      </c>
      <c r="U4657" t="s">
        <v>71</v>
      </c>
      <c r="V4657" t="s">
        <v>72</v>
      </c>
      <c r="W4657" t="s">
        <v>76</v>
      </c>
      <c r="X4657" t="s">
        <v>79</v>
      </c>
      <c r="Y4657" t="s">
        <v>79</v>
      </c>
      <c r="Z4657" t="s">
        <v>142</v>
      </c>
    </row>
    <row r="4658" spans="1:26" x14ac:dyDescent="0.35">
      <c r="A4658" t="s">
        <v>7</v>
      </c>
      <c r="B4658" t="s">
        <v>1303</v>
      </c>
      <c r="C4658">
        <v>15</v>
      </c>
      <c r="D4658" t="s">
        <v>118</v>
      </c>
      <c r="E4658" t="s">
        <v>449</v>
      </c>
      <c r="F4658" t="s">
        <v>160</v>
      </c>
      <c r="G4658" t="s">
        <v>76</v>
      </c>
      <c r="H4658" t="s">
        <v>798</v>
      </c>
      <c r="I4658" t="s">
        <v>76</v>
      </c>
      <c r="J4658" t="s">
        <v>142</v>
      </c>
      <c r="K4658" t="s">
        <v>65</v>
      </c>
      <c r="L4658" t="s">
        <v>76</v>
      </c>
      <c r="M4658" t="s">
        <v>76</v>
      </c>
      <c r="N4658" t="s">
        <v>76</v>
      </c>
      <c r="O4658" t="s">
        <v>76</v>
      </c>
      <c r="P4658" t="s">
        <v>76</v>
      </c>
      <c r="Q4658" t="s">
        <v>76</v>
      </c>
      <c r="R4658" t="s">
        <v>76</v>
      </c>
      <c r="S4658" t="s">
        <v>76</v>
      </c>
      <c r="T4658" t="s">
        <v>76</v>
      </c>
      <c r="U4658" t="s">
        <v>76</v>
      </c>
      <c r="V4658" t="s">
        <v>76</v>
      </c>
      <c r="W4658" t="s">
        <v>76</v>
      </c>
      <c r="X4658" t="s">
        <v>366</v>
      </c>
      <c r="Y4658" t="s">
        <v>76</v>
      </c>
      <c r="Z4658" t="s">
        <v>177</v>
      </c>
    </row>
    <row r="4659" spans="1:26" x14ac:dyDescent="0.35">
      <c r="A4659" t="s">
        <v>7</v>
      </c>
      <c r="B4659" t="s">
        <v>1304</v>
      </c>
      <c r="C4659">
        <v>429</v>
      </c>
      <c r="D4659" t="s">
        <v>622</v>
      </c>
      <c r="E4659" t="s">
        <v>171</v>
      </c>
      <c r="F4659" t="s">
        <v>204</v>
      </c>
      <c r="G4659" t="s">
        <v>77</v>
      </c>
      <c r="H4659" t="s">
        <v>164</v>
      </c>
      <c r="I4659" t="s">
        <v>186</v>
      </c>
      <c r="J4659" t="s">
        <v>138</v>
      </c>
      <c r="K4659" t="s">
        <v>86</v>
      </c>
      <c r="L4659" t="s">
        <v>93</v>
      </c>
      <c r="M4659" t="s">
        <v>73</v>
      </c>
      <c r="N4659" t="s">
        <v>106</v>
      </c>
      <c r="O4659" t="s">
        <v>104</v>
      </c>
      <c r="P4659" t="s">
        <v>76</v>
      </c>
      <c r="Q4659" t="s">
        <v>106</v>
      </c>
      <c r="R4659" t="s">
        <v>71</v>
      </c>
      <c r="S4659" t="s">
        <v>71</v>
      </c>
      <c r="T4659" t="s">
        <v>73</v>
      </c>
      <c r="U4659" t="s">
        <v>76</v>
      </c>
      <c r="V4659" t="s">
        <v>78</v>
      </c>
      <c r="W4659" t="s">
        <v>186</v>
      </c>
      <c r="X4659" t="s">
        <v>76</v>
      </c>
      <c r="Y4659" t="s">
        <v>76</v>
      </c>
      <c r="Z4659" t="s">
        <v>107</v>
      </c>
    </row>
    <row r="4660" spans="1:26" x14ac:dyDescent="0.35">
      <c r="A4660" t="s">
        <v>7</v>
      </c>
      <c r="B4660" t="s">
        <v>50</v>
      </c>
      <c r="C4660">
        <v>159</v>
      </c>
      <c r="D4660" t="s">
        <v>777</v>
      </c>
      <c r="E4660" t="s">
        <v>192</v>
      </c>
      <c r="F4660" t="s">
        <v>240</v>
      </c>
      <c r="G4660" t="s">
        <v>68</v>
      </c>
      <c r="H4660" t="s">
        <v>188</v>
      </c>
      <c r="I4660" t="s">
        <v>79</v>
      </c>
      <c r="J4660" t="s">
        <v>244</v>
      </c>
      <c r="K4660" t="s">
        <v>55</v>
      </c>
      <c r="L4660" t="s">
        <v>81</v>
      </c>
      <c r="M4660" t="s">
        <v>94</v>
      </c>
      <c r="N4660" t="s">
        <v>149</v>
      </c>
      <c r="O4660" t="s">
        <v>55</v>
      </c>
      <c r="P4660" t="s">
        <v>76</v>
      </c>
      <c r="Q4660" t="s">
        <v>76</v>
      </c>
      <c r="R4660" t="s">
        <v>80</v>
      </c>
      <c r="S4660" t="s">
        <v>106</v>
      </c>
      <c r="T4660" t="s">
        <v>151</v>
      </c>
      <c r="U4660" t="s">
        <v>130</v>
      </c>
      <c r="V4660" t="s">
        <v>55</v>
      </c>
      <c r="W4660" t="s">
        <v>55</v>
      </c>
      <c r="X4660" t="s">
        <v>78</v>
      </c>
      <c r="Y4660" t="s">
        <v>73</v>
      </c>
      <c r="Z4660" t="s">
        <v>75</v>
      </c>
    </row>
    <row r="4661" spans="1:26" x14ac:dyDescent="0.35">
      <c r="A4661" t="s">
        <v>241</v>
      </c>
      <c r="B4661" t="s">
        <v>1303</v>
      </c>
      <c r="C4661">
        <v>52</v>
      </c>
      <c r="D4661" t="s">
        <v>499</v>
      </c>
      <c r="E4661" t="s">
        <v>333</v>
      </c>
      <c r="F4661" t="s">
        <v>502</v>
      </c>
      <c r="G4661" t="s">
        <v>76</v>
      </c>
      <c r="H4661" t="s">
        <v>586</v>
      </c>
      <c r="I4661" t="s">
        <v>79</v>
      </c>
      <c r="J4661" t="s">
        <v>100</v>
      </c>
      <c r="K4661" t="s">
        <v>186</v>
      </c>
      <c r="L4661" t="s">
        <v>71</v>
      </c>
      <c r="M4661" t="s">
        <v>76</v>
      </c>
      <c r="N4661" t="s">
        <v>76</v>
      </c>
      <c r="O4661" t="s">
        <v>102</v>
      </c>
      <c r="P4661" t="s">
        <v>79</v>
      </c>
      <c r="Q4661" t="s">
        <v>68</v>
      </c>
      <c r="R4661" t="s">
        <v>72</v>
      </c>
      <c r="S4661" t="s">
        <v>122</v>
      </c>
      <c r="T4661" t="s">
        <v>76</v>
      </c>
      <c r="U4661" t="s">
        <v>76</v>
      </c>
      <c r="V4661" t="s">
        <v>106</v>
      </c>
      <c r="W4661" t="s">
        <v>76</v>
      </c>
      <c r="X4661" t="s">
        <v>515</v>
      </c>
      <c r="Y4661" t="s">
        <v>76</v>
      </c>
      <c r="Z4661" t="s">
        <v>96</v>
      </c>
    </row>
    <row r="4662" spans="1:26" x14ac:dyDescent="0.35">
      <c r="A4662" t="s">
        <v>241</v>
      </c>
      <c r="B4662" t="s">
        <v>1304</v>
      </c>
      <c r="C4662">
        <v>1418</v>
      </c>
      <c r="D4662" t="s">
        <v>419</v>
      </c>
      <c r="E4662" t="s">
        <v>174</v>
      </c>
      <c r="F4662" t="s">
        <v>233</v>
      </c>
      <c r="G4662" t="s">
        <v>106</v>
      </c>
      <c r="H4662" t="s">
        <v>257</v>
      </c>
      <c r="I4662" t="s">
        <v>138</v>
      </c>
      <c r="J4662" t="s">
        <v>94</v>
      </c>
      <c r="K4662" t="s">
        <v>151</v>
      </c>
      <c r="L4662" t="s">
        <v>81</v>
      </c>
      <c r="M4662" t="s">
        <v>73</v>
      </c>
      <c r="N4662" t="s">
        <v>106</v>
      </c>
      <c r="O4662" t="s">
        <v>151</v>
      </c>
      <c r="P4662" t="s">
        <v>76</v>
      </c>
      <c r="Q4662" t="s">
        <v>107</v>
      </c>
      <c r="R4662" t="s">
        <v>77</v>
      </c>
      <c r="S4662" t="s">
        <v>71</v>
      </c>
      <c r="T4662" t="s">
        <v>107</v>
      </c>
      <c r="U4662" t="s">
        <v>76</v>
      </c>
      <c r="V4662" t="s">
        <v>186</v>
      </c>
      <c r="W4662" t="s">
        <v>75</v>
      </c>
      <c r="X4662" t="s">
        <v>76</v>
      </c>
      <c r="Y4662" t="s">
        <v>77</v>
      </c>
      <c r="Z4662" t="s">
        <v>79</v>
      </c>
    </row>
    <row r="4663" spans="1:26" x14ac:dyDescent="0.35">
      <c r="A4663" t="s">
        <v>241</v>
      </c>
      <c r="B4663" t="s">
        <v>50</v>
      </c>
      <c r="C4663">
        <v>493</v>
      </c>
      <c r="D4663" t="s">
        <v>721</v>
      </c>
      <c r="E4663" t="s">
        <v>317</v>
      </c>
      <c r="F4663" t="s">
        <v>302</v>
      </c>
      <c r="G4663" t="s">
        <v>77</v>
      </c>
      <c r="H4663" t="s">
        <v>95</v>
      </c>
      <c r="I4663" t="s">
        <v>79</v>
      </c>
      <c r="J4663" t="s">
        <v>239</v>
      </c>
      <c r="K4663" t="s">
        <v>305</v>
      </c>
      <c r="L4663" t="s">
        <v>150</v>
      </c>
      <c r="M4663" t="s">
        <v>77</v>
      </c>
      <c r="N4663" t="s">
        <v>80</v>
      </c>
      <c r="O4663" t="s">
        <v>99</v>
      </c>
      <c r="P4663" t="s">
        <v>76</v>
      </c>
      <c r="Q4663" t="s">
        <v>76</v>
      </c>
      <c r="R4663" t="s">
        <v>81</v>
      </c>
      <c r="S4663" t="s">
        <v>106</v>
      </c>
      <c r="T4663" t="s">
        <v>150</v>
      </c>
      <c r="U4663" t="s">
        <v>78</v>
      </c>
      <c r="V4663" t="s">
        <v>108</v>
      </c>
      <c r="W4663" t="s">
        <v>94</v>
      </c>
      <c r="X4663" t="s">
        <v>77</v>
      </c>
      <c r="Y4663" t="s">
        <v>106</v>
      </c>
      <c r="Z4663" t="s">
        <v>71</v>
      </c>
    </row>
    <row r="4665" spans="1:26" x14ac:dyDescent="0.35">
      <c r="A4665" t="s">
        <v>1515</v>
      </c>
    </row>
    <row r="4666" spans="1:26" x14ac:dyDescent="0.35">
      <c r="A4666" t="s">
        <v>14</v>
      </c>
      <c r="B4666" t="s">
        <v>266</v>
      </c>
      <c r="C4666" t="s">
        <v>2</v>
      </c>
      <c r="D4666" t="s">
        <v>1486</v>
      </c>
      <c r="E4666" t="s">
        <v>1487</v>
      </c>
      <c r="F4666" t="s">
        <v>1488</v>
      </c>
      <c r="G4666" t="s">
        <v>1489</v>
      </c>
      <c r="H4666" t="s">
        <v>1490</v>
      </c>
      <c r="I4666" t="s">
        <v>1491</v>
      </c>
      <c r="J4666" t="s">
        <v>1492</v>
      </c>
      <c r="K4666" t="s">
        <v>1493</v>
      </c>
      <c r="L4666" t="s">
        <v>1494</v>
      </c>
      <c r="M4666" t="s">
        <v>1495</v>
      </c>
      <c r="N4666" t="s">
        <v>1496</v>
      </c>
      <c r="O4666" t="s">
        <v>1497</v>
      </c>
      <c r="P4666" t="s">
        <v>1498</v>
      </c>
      <c r="Q4666" t="s">
        <v>1499</v>
      </c>
      <c r="R4666" t="s">
        <v>1500</v>
      </c>
      <c r="S4666" t="s">
        <v>1501</v>
      </c>
      <c r="T4666" t="s">
        <v>1502</v>
      </c>
      <c r="U4666" t="s">
        <v>1503</v>
      </c>
      <c r="V4666" t="s">
        <v>1504</v>
      </c>
      <c r="W4666" t="s">
        <v>1505</v>
      </c>
      <c r="X4666" t="s">
        <v>1506</v>
      </c>
      <c r="Y4666" t="s">
        <v>48</v>
      </c>
      <c r="Z4666" t="s">
        <v>1507</v>
      </c>
    </row>
    <row r="4667" spans="1:26" x14ac:dyDescent="0.35">
      <c r="A4667" t="s">
        <v>3</v>
      </c>
      <c r="B4667" t="s">
        <v>267</v>
      </c>
      <c r="C4667">
        <v>53</v>
      </c>
      <c r="D4667" t="s">
        <v>562</v>
      </c>
      <c r="E4667" t="s">
        <v>227</v>
      </c>
      <c r="F4667" t="s">
        <v>171</v>
      </c>
      <c r="G4667" t="s">
        <v>86</v>
      </c>
      <c r="H4667" t="s">
        <v>123</v>
      </c>
      <c r="I4667" t="s">
        <v>57</v>
      </c>
      <c r="J4667" t="s">
        <v>76</v>
      </c>
      <c r="K4667" t="s">
        <v>76</v>
      </c>
      <c r="L4667" t="s">
        <v>63</v>
      </c>
      <c r="M4667" t="s">
        <v>76</v>
      </c>
      <c r="N4667" t="s">
        <v>76</v>
      </c>
      <c r="O4667" t="s">
        <v>86</v>
      </c>
      <c r="P4667" t="s">
        <v>76</v>
      </c>
      <c r="Q4667" t="s">
        <v>76</v>
      </c>
      <c r="R4667" t="s">
        <v>63</v>
      </c>
      <c r="S4667" t="s">
        <v>86</v>
      </c>
      <c r="T4667" t="s">
        <v>76</v>
      </c>
      <c r="U4667" t="s">
        <v>76</v>
      </c>
      <c r="V4667" t="s">
        <v>137</v>
      </c>
      <c r="W4667" t="s">
        <v>76</v>
      </c>
      <c r="X4667" t="s">
        <v>76</v>
      </c>
      <c r="Y4667" t="s">
        <v>76</v>
      </c>
      <c r="Z4667" t="s">
        <v>76</v>
      </c>
    </row>
    <row r="4668" spans="1:26" x14ac:dyDescent="0.35">
      <c r="A4668" t="s">
        <v>3</v>
      </c>
      <c r="B4668" t="s">
        <v>279</v>
      </c>
      <c r="C4668">
        <v>189</v>
      </c>
      <c r="D4668" t="s">
        <v>789</v>
      </c>
      <c r="E4668" t="s">
        <v>296</v>
      </c>
      <c r="F4668" t="s">
        <v>238</v>
      </c>
      <c r="G4668" t="s">
        <v>76</v>
      </c>
      <c r="H4668" t="s">
        <v>269</v>
      </c>
      <c r="I4668" t="s">
        <v>76</v>
      </c>
      <c r="J4668" t="s">
        <v>100</v>
      </c>
      <c r="K4668" t="s">
        <v>86</v>
      </c>
      <c r="L4668" t="s">
        <v>79</v>
      </c>
      <c r="M4668" t="s">
        <v>76</v>
      </c>
      <c r="N4668" t="s">
        <v>78</v>
      </c>
      <c r="O4668" t="s">
        <v>88</v>
      </c>
      <c r="P4668" t="s">
        <v>76</v>
      </c>
      <c r="Q4668" t="s">
        <v>76</v>
      </c>
      <c r="R4668" t="s">
        <v>78</v>
      </c>
      <c r="S4668" t="s">
        <v>79</v>
      </c>
      <c r="T4668" t="s">
        <v>76</v>
      </c>
      <c r="U4668" t="s">
        <v>76</v>
      </c>
      <c r="V4668" t="s">
        <v>198</v>
      </c>
      <c r="W4668" t="s">
        <v>76</v>
      </c>
      <c r="X4668" t="s">
        <v>106</v>
      </c>
      <c r="Y4668" t="s">
        <v>76</v>
      </c>
      <c r="Z4668" t="s">
        <v>72</v>
      </c>
    </row>
    <row r="4669" spans="1:26" x14ac:dyDescent="0.35">
      <c r="A4669" t="s">
        <v>3</v>
      </c>
      <c r="B4669" t="s">
        <v>285</v>
      </c>
      <c r="C4669">
        <v>13</v>
      </c>
      <c r="D4669" t="s">
        <v>581</v>
      </c>
      <c r="E4669" t="s">
        <v>391</v>
      </c>
      <c r="F4669" t="s">
        <v>320</v>
      </c>
      <c r="G4669" t="s">
        <v>76</v>
      </c>
      <c r="H4669" t="s">
        <v>735</v>
      </c>
      <c r="I4669" t="s">
        <v>76</v>
      </c>
      <c r="J4669" t="s">
        <v>76</v>
      </c>
      <c r="K4669" t="s">
        <v>76</v>
      </c>
      <c r="L4669" t="s">
        <v>76</v>
      </c>
      <c r="M4669" t="s">
        <v>76</v>
      </c>
      <c r="N4669" t="s">
        <v>76</v>
      </c>
      <c r="O4669" t="s">
        <v>76</v>
      </c>
      <c r="P4669" t="s">
        <v>76</v>
      </c>
      <c r="Q4669" t="s">
        <v>76</v>
      </c>
      <c r="R4669" t="s">
        <v>76</v>
      </c>
      <c r="S4669" t="s">
        <v>76</v>
      </c>
      <c r="T4669" t="s">
        <v>76</v>
      </c>
      <c r="U4669" t="s">
        <v>76</v>
      </c>
      <c r="V4669" t="s">
        <v>76</v>
      </c>
      <c r="W4669" t="s">
        <v>76</v>
      </c>
      <c r="X4669" t="s">
        <v>76</v>
      </c>
      <c r="Y4669" t="s">
        <v>76</v>
      </c>
      <c r="Z4669" t="s">
        <v>76</v>
      </c>
    </row>
    <row r="4670" spans="1:26" x14ac:dyDescent="0.35">
      <c r="A4670" t="s">
        <v>4</v>
      </c>
      <c r="B4670" t="s">
        <v>267</v>
      </c>
      <c r="C4670">
        <v>63</v>
      </c>
      <c r="D4670" t="s">
        <v>294</v>
      </c>
      <c r="E4670" t="s">
        <v>183</v>
      </c>
      <c r="F4670" t="s">
        <v>652</v>
      </c>
      <c r="G4670" t="s">
        <v>76</v>
      </c>
      <c r="H4670" t="s">
        <v>409</v>
      </c>
      <c r="I4670" t="s">
        <v>193</v>
      </c>
      <c r="J4670" t="s">
        <v>76</v>
      </c>
      <c r="K4670" t="s">
        <v>240</v>
      </c>
      <c r="L4670" t="s">
        <v>76</v>
      </c>
      <c r="M4670" t="s">
        <v>76</v>
      </c>
      <c r="N4670" t="s">
        <v>76</v>
      </c>
      <c r="O4670" t="s">
        <v>217</v>
      </c>
      <c r="P4670" t="s">
        <v>76</v>
      </c>
      <c r="Q4670" t="s">
        <v>76</v>
      </c>
      <c r="R4670" t="s">
        <v>76</v>
      </c>
      <c r="S4670" t="s">
        <v>79</v>
      </c>
      <c r="T4670" t="s">
        <v>76</v>
      </c>
      <c r="U4670" t="s">
        <v>76</v>
      </c>
      <c r="V4670" t="s">
        <v>81</v>
      </c>
      <c r="W4670" t="s">
        <v>76</v>
      </c>
      <c r="X4670" t="s">
        <v>76</v>
      </c>
      <c r="Y4670" t="s">
        <v>76</v>
      </c>
      <c r="Z4670" t="s">
        <v>73</v>
      </c>
    </row>
    <row r="4671" spans="1:26" x14ac:dyDescent="0.35">
      <c r="A4671" t="s">
        <v>4</v>
      </c>
      <c r="B4671" t="s">
        <v>279</v>
      </c>
      <c r="C4671">
        <v>314</v>
      </c>
      <c r="D4671" t="s">
        <v>552</v>
      </c>
      <c r="E4671" t="s">
        <v>196</v>
      </c>
      <c r="F4671" t="s">
        <v>558</v>
      </c>
      <c r="G4671" t="s">
        <v>107</v>
      </c>
      <c r="H4671" t="s">
        <v>282</v>
      </c>
      <c r="I4671" t="s">
        <v>76</v>
      </c>
      <c r="J4671" t="s">
        <v>184</v>
      </c>
      <c r="K4671" t="s">
        <v>247</v>
      </c>
      <c r="L4671" t="s">
        <v>77</v>
      </c>
      <c r="M4671" t="s">
        <v>73</v>
      </c>
      <c r="N4671" t="s">
        <v>76</v>
      </c>
      <c r="O4671" t="s">
        <v>493</v>
      </c>
      <c r="P4671" t="s">
        <v>76</v>
      </c>
      <c r="Q4671" t="s">
        <v>76</v>
      </c>
      <c r="R4671" t="s">
        <v>107</v>
      </c>
      <c r="S4671" t="s">
        <v>76</v>
      </c>
      <c r="T4671" t="s">
        <v>76</v>
      </c>
      <c r="U4671" t="s">
        <v>107</v>
      </c>
      <c r="V4671" t="s">
        <v>63</v>
      </c>
      <c r="W4671" t="s">
        <v>73</v>
      </c>
      <c r="X4671" t="s">
        <v>76</v>
      </c>
      <c r="Y4671" t="s">
        <v>71</v>
      </c>
      <c r="Z4671" t="s">
        <v>76</v>
      </c>
    </row>
    <row r="4672" spans="1:26" x14ac:dyDescent="0.35">
      <c r="A4672" t="s">
        <v>4</v>
      </c>
      <c r="B4672" t="s">
        <v>285</v>
      </c>
      <c r="C4672">
        <v>36</v>
      </c>
      <c r="D4672" t="s">
        <v>207</v>
      </c>
      <c r="E4672" t="s">
        <v>139</v>
      </c>
      <c r="F4672" t="s">
        <v>383</v>
      </c>
      <c r="G4672" t="s">
        <v>76</v>
      </c>
      <c r="H4672" t="s">
        <v>426</v>
      </c>
      <c r="I4672" t="s">
        <v>186</v>
      </c>
      <c r="J4672" t="s">
        <v>81</v>
      </c>
      <c r="K4672" t="s">
        <v>76</v>
      </c>
      <c r="L4672" t="s">
        <v>112</v>
      </c>
      <c r="M4672" t="s">
        <v>76</v>
      </c>
      <c r="N4672" t="s">
        <v>76</v>
      </c>
      <c r="O4672" t="s">
        <v>75</v>
      </c>
      <c r="P4672" t="s">
        <v>75</v>
      </c>
      <c r="Q4672" t="s">
        <v>76</v>
      </c>
      <c r="R4672" t="s">
        <v>286</v>
      </c>
      <c r="S4672" t="s">
        <v>76</v>
      </c>
      <c r="T4672" t="s">
        <v>76</v>
      </c>
      <c r="U4672" t="s">
        <v>76</v>
      </c>
      <c r="V4672" t="s">
        <v>177</v>
      </c>
      <c r="W4672" t="s">
        <v>53</v>
      </c>
      <c r="X4672" t="s">
        <v>75</v>
      </c>
      <c r="Y4672" t="s">
        <v>76</v>
      </c>
      <c r="Z4672" t="s">
        <v>76</v>
      </c>
    </row>
    <row r="4673" spans="1:26" x14ac:dyDescent="0.35">
      <c r="A4673" t="s">
        <v>5</v>
      </c>
      <c r="B4673" t="s">
        <v>267</v>
      </c>
      <c r="C4673">
        <v>21</v>
      </c>
      <c r="D4673" t="s">
        <v>624</v>
      </c>
      <c r="E4673" t="s">
        <v>366</v>
      </c>
      <c r="F4673" t="s">
        <v>177</v>
      </c>
      <c r="G4673" t="s">
        <v>76</v>
      </c>
      <c r="H4673" t="s">
        <v>495</v>
      </c>
      <c r="I4673" t="s">
        <v>78</v>
      </c>
      <c r="J4673" t="s">
        <v>76</v>
      </c>
      <c r="K4673" t="s">
        <v>76</v>
      </c>
      <c r="L4673" t="s">
        <v>68</v>
      </c>
      <c r="M4673" t="s">
        <v>76</v>
      </c>
      <c r="N4673" t="s">
        <v>76</v>
      </c>
      <c r="O4673" t="s">
        <v>72</v>
      </c>
      <c r="P4673" t="s">
        <v>76</v>
      </c>
      <c r="Q4673" t="s">
        <v>76</v>
      </c>
      <c r="R4673" t="s">
        <v>76</v>
      </c>
      <c r="S4673" t="s">
        <v>76</v>
      </c>
      <c r="T4673" t="s">
        <v>76</v>
      </c>
      <c r="U4673" t="s">
        <v>76</v>
      </c>
      <c r="V4673" t="s">
        <v>74</v>
      </c>
      <c r="W4673" t="s">
        <v>76</v>
      </c>
      <c r="X4673" t="s">
        <v>76</v>
      </c>
      <c r="Y4673" t="s">
        <v>79</v>
      </c>
      <c r="Z4673" t="s">
        <v>68</v>
      </c>
    </row>
    <row r="4674" spans="1:26" x14ac:dyDescent="0.35">
      <c r="A4674" t="s">
        <v>5</v>
      </c>
      <c r="B4674" t="s">
        <v>279</v>
      </c>
      <c r="C4674">
        <v>287</v>
      </c>
      <c r="D4674" t="s">
        <v>759</v>
      </c>
      <c r="E4674" t="s">
        <v>458</v>
      </c>
      <c r="F4674" t="s">
        <v>202</v>
      </c>
      <c r="G4674" t="s">
        <v>76</v>
      </c>
      <c r="H4674" t="s">
        <v>315</v>
      </c>
      <c r="I4674" t="s">
        <v>76</v>
      </c>
      <c r="J4674" t="s">
        <v>138</v>
      </c>
      <c r="K4674" t="s">
        <v>150</v>
      </c>
      <c r="L4674" t="s">
        <v>94</v>
      </c>
      <c r="M4674" t="s">
        <v>107</v>
      </c>
      <c r="N4674" t="s">
        <v>107</v>
      </c>
      <c r="O4674" t="s">
        <v>73</v>
      </c>
      <c r="P4674" t="s">
        <v>76</v>
      </c>
      <c r="Q4674" t="s">
        <v>76</v>
      </c>
      <c r="R4674" t="s">
        <v>76</v>
      </c>
      <c r="S4674" t="s">
        <v>76</v>
      </c>
      <c r="T4674" t="s">
        <v>76</v>
      </c>
      <c r="U4674" t="s">
        <v>76</v>
      </c>
      <c r="V4674" t="s">
        <v>93</v>
      </c>
      <c r="W4674" t="s">
        <v>73</v>
      </c>
      <c r="X4674" t="s">
        <v>107</v>
      </c>
      <c r="Y4674" t="s">
        <v>78</v>
      </c>
      <c r="Z4674" t="s">
        <v>68</v>
      </c>
    </row>
    <row r="4675" spans="1:26" x14ac:dyDescent="0.35">
      <c r="A4675" t="s">
        <v>5</v>
      </c>
      <c r="B4675" t="s">
        <v>285</v>
      </c>
      <c r="C4675">
        <v>148</v>
      </c>
      <c r="D4675" t="s">
        <v>690</v>
      </c>
      <c r="E4675" t="s">
        <v>236</v>
      </c>
      <c r="F4675" t="s">
        <v>124</v>
      </c>
      <c r="G4675" t="s">
        <v>76</v>
      </c>
      <c r="H4675" t="s">
        <v>191</v>
      </c>
      <c r="I4675" t="s">
        <v>100</v>
      </c>
      <c r="J4675" t="s">
        <v>73</v>
      </c>
      <c r="K4675" t="s">
        <v>63</v>
      </c>
      <c r="L4675" t="s">
        <v>79</v>
      </c>
      <c r="M4675" t="s">
        <v>76</v>
      </c>
      <c r="N4675" t="s">
        <v>79</v>
      </c>
      <c r="O4675" t="s">
        <v>77</v>
      </c>
      <c r="P4675" t="s">
        <v>76</v>
      </c>
      <c r="Q4675" t="s">
        <v>76</v>
      </c>
      <c r="R4675" t="s">
        <v>94</v>
      </c>
      <c r="S4675" t="s">
        <v>76</v>
      </c>
      <c r="T4675" t="s">
        <v>76</v>
      </c>
      <c r="U4675" t="s">
        <v>77</v>
      </c>
      <c r="V4675" t="s">
        <v>237</v>
      </c>
      <c r="W4675" t="s">
        <v>107</v>
      </c>
      <c r="X4675" t="s">
        <v>138</v>
      </c>
      <c r="Y4675" t="s">
        <v>138</v>
      </c>
      <c r="Z4675" t="s">
        <v>79</v>
      </c>
    </row>
    <row r="4676" spans="1:26" x14ac:dyDescent="0.35">
      <c r="A4676" t="s">
        <v>6</v>
      </c>
      <c r="B4676" t="s">
        <v>267</v>
      </c>
      <c r="C4676">
        <v>24</v>
      </c>
      <c r="D4676" t="s">
        <v>810</v>
      </c>
      <c r="E4676" t="s">
        <v>280</v>
      </c>
      <c r="F4676" t="s">
        <v>262</v>
      </c>
      <c r="G4676" t="s">
        <v>76</v>
      </c>
      <c r="H4676" t="s">
        <v>242</v>
      </c>
      <c r="I4676" t="s">
        <v>76</v>
      </c>
      <c r="J4676" t="s">
        <v>76</v>
      </c>
      <c r="K4676" t="s">
        <v>71</v>
      </c>
      <c r="L4676" t="s">
        <v>76</v>
      </c>
      <c r="M4676" t="s">
        <v>76</v>
      </c>
      <c r="N4676" t="s">
        <v>76</v>
      </c>
      <c r="O4676" t="s">
        <v>76</v>
      </c>
      <c r="P4676" t="s">
        <v>76</v>
      </c>
      <c r="Q4676" t="s">
        <v>76</v>
      </c>
      <c r="R4676" t="s">
        <v>76</v>
      </c>
      <c r="S4676" t="s">
        <v>116</v>
      </c>
      <c r="T4676" t="s">
        <v>76</v>
      </c>
      <c r="U4676" t="s">
        <v>55</v>
      </c>
      <c r="V4676" t="s">
        <v>55</v>
      </c>
      <c r="W4676" t="s">
        <v>76</v>
      </c>
      <c r="X4676" t="s">
        <v>76</v>
      </c>
      <c r="Y4676" t="s">
        <v>76</v>
      </c>
      <c r="Z4676" t="s">
        <v>76</v>
      </c>
    </row>
    <row r="4677" spans="1:26" x14ac:dyDescent="0.35">
      <c r="A4677" t="s">
        <v>6</v>
      </c>
      <c r="B4677" t="s">
        <v>279</v>
      </c>
      <c r="C4677">
        <v>177</v>
      </c>
      <c r="D4677" t="s">
        <v>544</v>
      </c>
      <c r="E4677" t="s">
        <v>347</v>
      </c>
      <c r="F4677" t="s">
        <v>449</v>
      </c>
      <c r="G4677" t="s">
        <v>106</v>
      </c>
      <c r="H4677" t="s">
        <v>208</v>
      </c>
      <c r="I4677" t="s">
        <v>76</v>
      </c>
      <c r="J4677" t="s">
        <v>106</v>
      </c>
      <c r="K4677" t="s">
        <v>163</v>
      </c>
      <c r="L4677" t="s">
        <v>79</v>
      </c>
      <c r="M4677" t="s">
        <v>73</v>
      </c>
      <c r="N4677" t="s">
        <v>106</v>
      </c>
      <c r="O4677" t="s">
        <v>186</v>
      </c>
      <c r="P4677" t="s">
        <v>76</v>
      </c>
      <c r="Q4677" t="s">
        <v>73</v>
      </c>
      <c r="R4677" t="s">
        <v>76</v>
      </c>
      <c r="S4677" t="s">
        <v>76</v>
      </c>
      <c r="T4677" t="s">
        <v>76</v>
      </c>
      <c r="U4677" t="s">
        <v>76</v>
      </c>
      <c r="V4677" t="s">
        <v>186</v>
      </c>
      <c r="W4677" t="s">
        <v>107</v>
      </c>
      <c r="X4677" t="s">
        <v>77</v>
      </c>
      <c r="Y4677" t="s">
        <v>106</v>
      </c>
      <c r="Z4677" t="s">
        <v>72</v>
      </c>
    </row>
    <row r="4678" spans="1:26" x14ac:dyDescent="0.35">
      <c r="A4678" t="s">
        <v>6</v>
      </c>
      <c r="B4678" t="s">
        <v>285</v>
      </c>
      <c r="C4678">
        <v>35</v>
      </c>
      <c r="D4678" t="s">
        <v>910</v>
      </c>
      <c r="E4678" t="s">
        <v>269</v>
      </c>
      <c r="F4678" t="s">
        <v>359</v>
      </c>
      <c r="G4678" t="s">
        <v>76</v>
      </c>
      <c r="H4678" t="s">
        <v>347</v>
      </c>
      <c r="I4678" t="s">
        <v>76</v>
      </c>
      <c r="J4678" t="s">
        <v>76</v>
      </c>
      <c r="K4678" t="s">
        <v>76</v>
      </c>
      <c r="L4678" t="s">
        <v>150</v>
      </c>
      <c r="M4678" t="s">
        <v>76</v>
      </c>
      <c r="N4678" t="s">
        <v>176</v>
      </c>
      <c r="O4678" t="s">
        <v>76</v>
      </c>
      <c r="P4678" t="s">
        <v>76</v>
      </c>
      <c r="Q4678" t="s">
        <v>76</v>
      </c>
      <c r="R4678" t="s">
        <v>76</v>
      </c>
      <c r="S4678" t="s">
        <v>240</v>
      </c>
      <c r="T4678" t="s">
        <v>76</v>
      </c>
      <c r="U4678" t="s">
        <v>76</v>
      </c>
      <c r="V4678" t="s">
        <v>76</v>
      </c>
      <c r="W4678" t="s">
        <v>76</v>
      </c>
      <c r="X4678" t="s">
        <v>76</v>
      </c>
      <c r="Y4678" t="s">
        <v>76</v>
      </c>
      <c r="Z4678" t="s">
        <v>130</v>
      </c>
    </row>
    <row r="4679" spans="1:26" x14ac:dyDescent="0.35">
      <c r="A4679" t="s">
        <v>7</v>
      </c>
      <c r="B4679" t="s">
        <v>267</v>
      </c>
      <c r="C4679">
        <v>56</v>
      </c>
      <c r="D4679" t="s">
        <v>974</v>
      </c>
      <c r="E4679" t="s">
        <v>225</v>
      </c>
      <c r="F4679" t="s">
        <v>293</v>
      </c>
      <c r="G4679" t="s">
        <v>77</v>
      </c>
      <c r="H4679" t="s">
        <v>252</v>
      </c>
      <c r="I4679" t="s">
        <v>100</v>
      </c>
      <c r="J4679" t="s">
        <v>106</v>
      </c>
      <c r="K4679" t="s">
        <v>57</v>
      </c>
      <c r="L4679" t="s">
        <v>100</v>
      </c>
      <c r="M4679" t="s">
        <v>76</v>
      </c>
      <c r="N4679" t="s">
        <v>76</v>
      </c>
      <c r="O4679" t="s">
        <v>76</v>
      </c>
      <c r="P4679" t="s">
        <v>76</v>
      </c>
      <c r="Q4679" t="s">
        <v>76</v>
      </c>
      <c r="R4679" t="s">
        <v>76</v>
      </c>
      <c r="S4679" t="s">
        <v>221</v>
      </c>
      <c r="T4679" t="s">
        <v>77</v>
      </c>
      <c r="U4679" t="s">
        <v>76</v>
      </c>
      <c r="V4679" t="s">
        <v>150</v>
      </c>
      <c r="W4679" t="s">
        <v>76</v>
      </c>
      <c r="X4679" t="s">
        <v>76</v>
      </c>
      <c r="Y4679" t="s">
        <v>76</v>
      </c>
      <c r="Z4679" t="s">
        <v>76</v>
      </c>
    </row>
    <row r="4680" spans="1:26" x14ac:dyDescent="0.35">
      <c r="A4680" t="s">
        <v>7</v>
      </c>
      <c r="B4680" t="s">
        <v>279</v>
      </c>
      <c r="C4680">
        <v>499</v>
      </c>
      <c r="D4680" t="s">
        <v>610</v>
      </c>
      <c r="E4680" t="s">
        <v>159</v>
      </c>
      <c r="F4680" t="s">
        <v>181</v>
      </c>
      <c r="G4680" t="s">
        <v>79</v>
      </c>
      <c r="H4680" t="s">
        <v>307</v>
      </c>
      <c r="I4680" t="s">
        <v>75</v>
      </c>
      <c r="J4680" t="s">
        <v>151</v>
      </c>
      <c r="K4680" t="s">
        <v>122</v>
      </c>
      <c r="L4680" t="s">
        <v>93</v>
      </c>
      <c r="M4680" t="s">
        <v>79</v>
      </c>
      <c r="N4680" t="s">
        <v>105</v>
      </c>
      <c r="O4680" t="s">
        <v>103</v>
      </c>
      <c r="P4680" t="s">
        <v>76</v>
      </c>
      <c r="Q4680" t="s">
        <v>106</v>
      </c>
      <c r="R4680" t="s">
        <v>78</v>
      </c>
      <c r="S4680" t="s">
        <v>76</v>
      </c>
      <c r="T4680" t="s">
        <v>75</v>
      </c>
      <c r="U4680" t="s">
        <v>71</v>
      </c>
      <c r="V4680" t="s">
        <v>72</v>
      </c>
      <c r="W4680" t="s">
        <v>186</v>
      </c>
      <c r="X4680" t="s">
        <v>106</v>
      </c>
      <c r="Y4680" t="s">
        <v>107</v>
      </c>
      <c r="Z4680" t="s">
        <v>68</v>
      </c>
    </row>
    <row r="4681" spans="1:26" x14ac:dyDescent="0.35">
      <c r="A4681" t="s">
        <v>7</v>
      </c>
      <c r="B4681" t="s">
        <v>285</v>
      </c>
      <c r="C4681">
        <v>48</v>
      </c>
      <c r="D4681" t="s">
        <v>822</v>
      </c>
      <c r="E4681" t="s">
        <v>341</v>
      </c>
      <c r="F4681" t="s">
        <v>166</v>
      </c>
      <c r="G4681" t="s">
        <v>76</v>
      </c>
      <c r="H4681" t="s">
        <v>519</v>
      </c>
      <c r="I4681" t="s">
        <v>119</v>
      </c>
      <c r="J4681" t="s">
        <v>76</v>
      </c>
      <c r="K4681" t="s">
        <v>119</v>
      </c>
      <c r="L4681" t="s">
        <v>76</v>
      </c>
      <c r="M4681" t="s">
        <v>76</v>
      </c>
      <c r="N4681" t="s">
        <v>76</v>
      </c>
      <c r="O4681" t="s">
        <v>76</v>
      </c>
      <c r="P4681" t="s">
        <v>76</v>
      </c>
      <c r="Q4681" t="s">
        <v>76</v>
      </c>
      <c r="R4681" t="s">
        <v>77</v>
      </c>
      <c r="S4681" t="s">
        <v>76</v>
      </c>
      <c r="T4681" t="s">
        <v>76</v>
      </c>
      <c r="U4681" t="s">
        <v>76</v>
      </c>
      <c r="V4681" t="s">
        <v>76</v>
      </c>
      <c r="W4681" t="s">
        <v>62</v>
      </c>
      <c r="X4681" t="s">
        <v>74</v>
      </c>
      <c r="Y4681" t="s">
        <v>76</v>
      </c>
      <c r="Z4681" t="s">
        <v>76</v>
      </c>
    </row>
    <row r="4682" spans="1:26" x14ac:dyDescent="0.35">
      <c r="A4682" t="s">
        <v>241</v>
      </c>
      <c r="B4682" t="s">
        <v>267</v>
      </c>
      <c r="C4682">
        <v>217</v>
      </c>
      <c r="D4682" t="s">
        <v>709</v>
      </c>
      <c r="E4682" t="s">
        <v>250</v>
      </c>
      <c r="F4682" t="s">
        <v>219</v>
      </c>
      <c r="G4682" t="s">
        <v>78</v>
      </c>
      <c r="H4682" t="s">
        <v>127</v>
      </c>
      <c r="I4682" t="s">
        <v>179</v>
      </c>
      <c r="J4682" t="s">
        <v>107</v>
      </c>
      <c r="K4682" t="s">
        <v>142</v>
      </c>
      <c r="L4682" t="s">
        <v>105</v>
      </c>
      <c r="M4682" t="s">
        <v>76</v>
      </c>
      <c r="N4682" t="s">
        <v>76</v>
      </c>
      <c r="O4682" t="s">
        <v>55</v>
      </c>
      <c r="P4682" t="s">
        <v>76</v>
      </c>
      <c r="Q4682" t="s">
        <v>76</v>
      </c>
      <c r="R4682" t="s">
        <v>79</v>
      </c>
      <c r="S4682" t="s">
        <v>57</v>
      </c>
      <c r="T4682" t="s">
        <v>107</v>
      </c>
      <c r="U4682" t="s">
        <v>73</v>
      </c>
      <c r="V4682" t="s">
        <v>74</v>
      </c>
      <c r="W4682" t="s">
        <v>76</v>
      </c>
      <c r="X4682" t="s">
        <v>76</v>
      </c>
      <c r="Y4682" t="s">
        <v>107</v>
      </c>
      <c r="Z4682" t="s">
        <v>107</v>
      </c>
    </row>
    <row r="4683" spans="1:26" x14ac:dyDescent="0.35">
      <c r="A4683" t="s">
        <v>241</v>
      </c>
      <c r="B4683" t="s">
        <v>279</v>
      </c>
      <c r="C4683">
        <v>1466</v>
      </c>
      <c r="D4683" t="s">
        <v>721</v>
      </c>
      <c r="E4683" t="s">
        <v>291</v>
      </c>
      <c r="F4683" t="s">
        <v>118</v>
      </c>
      <c r="G4683" t="s">
        <v>106</v>
      </c>
      <c r="H4683" t="s">
        <v>165</v>
      </c>
      <c r="I4683" t="s">
        <v>77</v>
      </c>
      <c r="J4683" t="s">
        <v>57</v>
      </c>
      <c r="K4683" t="s">
        <v>163</v>
      </c>
      <c r="L4683" t="s">
        <v>138</v>
      </c>
      <c r="M4683" t="s">
        <v>106</v>
      </c>
      <c r="N4683" t="s">
        <v>71</v>
      </c>
      <c r="O4683" t="s">
        <v>180</v>
      </c>
      <c r="P4683" t="s">
        <v>76</v>
      </c>
      <c r="Q4683" t="s">
        <v>107</v>
      </c>
      <c r="R4683" t="s">
        <v>68</v>
      </c>
      <c r="S4683" t="s">
        <v>107</v>
      </c>
      <c r="T4683" t="s">
        <v>77</v>
      </c>
      <c r="U4683" t="s">
        <v>106</v>
      </c>
      <c r="V4683" t="s">
        <v>100</v>
      </c>
      <c r="W4683" t="s">
        <v>75</v>
      </c>
      <c r="X4683" t="s">
        <v>73</v>
      </c>
      <c r="Y4683" t="s">
        <v>77</v>
      </c>
      <c r="Z4683" t="s">
        <v>71</v>
      </c>
    </row>
    <row r="4684" spans="1:26" x14ac:dyDescent="0.35">
      <c r="A4684" t="s">
        <v>241</v>
      </c>
      <c r="B4684" t="s">
        <v>285</v>
      </c>
      <c r="C4684">
        <v>280</v>
      </c>
      <c r="D4684" t="s">
        <v>632</v>
      </c>
      <c r="E4684" t="s">
        <v>378</v>
      </c>
      <c r="F4684" t="s">
        <v>416</v>
      </c>
      <c r="G4684" t="s">
        <v>76</v>
      </c>
      <c r="H4684" t="s">
        <v>64</v>
      </c>
      <c r="I4684" t="s">
        <v>198</v>
      </c>
      <c r="J4684" t="s">
        <v>73</v>
      </c>
      <c r="K4684" t="s">
        <v>142</v>
      </c>
      <c r="L4684" t="s">
        <v>94</v>
      </c>
      <c r="M4684" t="s">
        <v>76</v>
      </c>
      <c r="N4684" t="s">
        <v>94</v>
      </c>
      <c r="O4684" t="s">
        <v>106</v>
      </c>
      <c r="P4684" t="s">
        <v>107</v>
      </c>
      <c r="Q4684" t="s">
        <v>76</v>
      </c>
      <c r="R4684" t="s">
        <v>138</v>
      </c>
      <c r="S4684" t="s">
        <v>71</v>
      </c>
      <c r="T4684" t="s">
        <v>76</v>
      </c>
      <c r="U4684" t="s">
        <v>73</v>
      </c>
      <c r="V4684" t="s">
        <v>57</v>
      </c>
      <c r="W4684" t="s">
        <v>80</v>
      </c>
      <c r="X4684" t="s">
        <v>138</v>
      </c>
      <c r="Y4684" t="s">
        <v>68</v>
      </c>
      <c r="Z4684" t="s">
        <v>79</v>
      </c>
    </row>
    <row r="4686" spans="1:26" x14ac:dyDescent="0.35">
      <c r="A4686" t="s">
        <v>1516</v>
      </c>
    </row>
    <row r="4687" spans="1:26" x14ac:dyDescent="0.35">
      <c r="A4687" t="s">
        <v>14</v>
      </c>
      <c r="B4687" t="s">
        <v>487</v>
      </c>
      <c r="C4687" t="s">
        <v>2</v>
      </c>
      <c r="D4687" t="s">
        <v>1486</v>
      </c>
      <c r="E4687" t="s">
        <v>1487</v>
      </c>
      <c r="F4687" t="s">
        <v>1488</v>
      </c>
      <c r="G4687" t="s">
        <v>1489</v>
      </c>
      <c r="H4687" t="s">
        <v>1490</v>
      </c>
      <c r="I4687" t="s">
        <v>1491</v>
      </c>
      <c r="J4687" t="s">
        <v>1492</v>
      </c>
      <c r="K4687" t="s">
        <v>1493</v>
      </c>
      <c r="L4687" t="s">
        <v>1494</v>
      </c>
      <c r="M4687" t="s">
        <v>1495</v>
      </c>
      <c r="N4687" t="s">
        <v>1496</v>
      </c>
      <c r="O4687" t="s">
        <v>1497</v>
      </c>
      <c r="P4687" t="s">
        <v>1498</v>
      </c>
      <c r="Q4687" t="s">
        <v>1499</v>
      </c>
      <c r="R4687" t="s">
        <v>1500</v>
      </c>
      <c r="S4687" t="s">
        <v>1501</v>
      </c>
      <c r="T4687" t="s">
        <v>1502</v>
      </c>
      <c r="U4687" t="s">
        <v>1503</v>
      </c>
      <c r="V4687" t="s">
        <v>1504</v>
      </c>
      <c r="W4687" t="s">
        <v>1505</v>
      </c>
      <c r="X4687" t="s">
        <v>1506</v>
      </c>
      <c r="Y4687" t="s">
        <v>48</v>
      </c>
      <c r="Z4687" t="s">
        <v>1507</v>
      </c>
    </row>
    <row r="4688" spans="1:26" x14ac:dyDescent="0.35">
      <c r="A4688" t="s">
        <v>3</v>
      </c>
      <c r="B4688" t="s">
        <v>488</v>
      </c>
      <c r="C4688">
        <v>144</v>
      </c>
      <c r="D4688" t="s">
        <v>945</v>
      </c>
      <c r="E4688" t="s">
        <v>447</v>
      </c>
      <c r="F4688" t="s">
        <v>254</v>
      </c>
      <c r="G4688" t="s">
        <v>68</v>
      </c>
      <c r="H4688" t="s">
        <v>238</v>
      </c>
      <c r="I4688" t="s">
        <v>76</v>
      </c>
      <c r="J4688" t="s">
        <v>55</v>
      </c>
      <c r="K4688" t="s">
        <v>63</v>
      </c>
      <c r="L4688" t="s">
        <v>68</v>
      </c>
      <c r="M4688" t="s">
        <v>76</v>
      </c>
      <c r="N4688" t="s">
        <v>76</v>
      </c>
      <c r="O4688" t="s">
        <v>173</v>
      </c>
      <c r="P4688" t="s">
        <v>76</v>
      </c>
      <c r="Q4688" t="s">
        <v>76</v>
      </c>
      <c r="R4688" t="s">
        <v>68</v>
      </c>
      <c r="S4688" t="s">
        <v>138</v>
      </c>
      <c r="T4688" t="s">
        <v>76</v>
      </c>
      <c r="U4688" t="s">
        <v>76</v>
      </c>
      <c r="V4688" t="s">
        <v>130</v>
      </c>
      <c r="W4688" t="s">
        <v>76</v>
      </c>
      <c r="X4688" t="s">
        <v>76</v>
      </c>
      <c r="Y4688" t="s">
        <v>76</v>
      </c>
      <c r="Z4688" t="s">
        <v>78</v>
      </c>
    </row>
    <row r="4689" spans="1:26" x14ac:dyDescent="0.35">
      <c r="A4689" t="s">
        <v>3</v>
      </c>
      <c r="B4689" t="s">
        <v>491</v>
      </c>
      <c r="C4689">
        <v>111</v>
      </c>
      <c r="D4689" t="s">
        <v>1174</v>
      </c>
      <c r="E4689" t="s">
        <v>10</v>
      </c>
      <c r="F4689" t="s">
        <v>361</v>
      </c>
      <c r="G4689" t="s">
        <v>71</v>
      </c>
      <c r="H4689" t="s">
        <v>294</v>
      </c>
      <c r="I4689" t="s">
        <v>100</v>
      </c>
      <c r="J4689" t="s">
        <v>79</v>
      </c>
      <c r="K4689" t="s">
        <v>108</v>
      </c>
      <c r="L4689" t="s">
        <v>150</v>
      </c>
      <c r="M4689" t="s">
        <v>76</v>
      </c>
      <c r="N4689" t="s">
        <v>80</v>
      </c>
      <c r="O4689" t="s">
        <v>88</v>
      </c>
      <c r="P4689" t="s">
        <v>76</v>
      </c>
      <c r="Q4689" t="s">
        <v>76</v>
      </c>
      <c r="R4689" t="s">
        <v>80</v>
      </c>
      <c r="S4689" t="s">
        <v>71</v>
      </c>
      <c r="T4689" t="s">
        <v>76</v>
      </c>
      <c r="U4689" t="s">
        <v>76</v>
      </c>
      <c r="V4689" t="s">
        <v>86</v>
      </c>
      <c r="W4689" t="s">
        <v>76</v>
      </c>
      <c r="X4689" t="s">
        <v>79</v>
      </c>
      <c r="Y4689" t="s">
        <v>76</v>
      </c>
      <c r="Z4689" t="s">
        <v>78</v>
      </c>
    </row>
    <row r="4690" spans="1:26" x14ac:dyDescent="0.35">
      <c r="A4690" t="s">
        <v>4</v>
      </c>
      <c r="B4690" t="s">
        <v>488</v>
      </c>
      <c r="C4690">
        <v>255</v>
      </c>
      <c r="D4690" t="s">
        <v>477</v>
      </c>
      <c r="E4690" t="s">
        <v>494</v>
      </c>
      <c r="F4690" t="s">
        <v>676</v>
      </c>
      <c r="G4690" t="s">
        <v>73</v>
      </c>
      <c r="H4690" t="s">
        <v>192</v>
      </c>
      <c r="I4690" t="s">
        <v>72</v>
      </c>
      <c r="J4690" t="s">
        <v>332</v>
      </c>
      <c r="K4690" t="s">
        <v>332</v>
      </c>
      <c r="L4690" t="s">
        <v>100</v>
      </c>
      <c r="M4690" t="s">
        <v>73</v>
      </c>
      <c r="N4690" t="s">
        <v>76</v>
      </c>
      <c r="O4690" t="s">
        <v>391</v>
      </c>
      <c r="P4690" t="s">
        <v>107</v>
      </c>
      <c r="Q4690" t="s">
        <v>76</v>
      </c>
      <c r="R4690" t="s">
        <v>72</v>
      </c>
      <c r="S4690" t="s">
        <v>107</v>
      </c>
      <c r="T4690" t="s">
        <v>76</v>
      </c>
      <c r="U4690" t="s">
        <v>76</v>
      </c>
      <c r="V4690" t="s">
        <v>105</v>
      </c>
      <c r="W4690" t="s">
        <v>106</v>
      </c>
      <c r="X4690" t="s">
        <v>107</v>
      </c>
      <c r="Y4690" t="s">
        <v>76</v>
      </c>
      <c r="Z4690" t="s">
        <v>76</v>
      </c>
    </row>
    <row r="4691" spans="1:26" x14ac:dyDescent="0.35">
      <c r="A4691" t="s">
        <v>4</v>
      </c>
      <c r="B4691" t="s">
        <v>491</v>
      </c>
      <c r="C4691">
        <v>158</v>
      </c>
      <c r="D4691" t="s">
        <v>701</v>
      </c>
      <c r="E4691" t="s">
        <v>252</v>
      </c>
      <c r="F4691" t="s">
        <v>253</v>
      </c>
      <c r="G4691" t="s">
        <v>76</v>
      </c>
      <c r="H4691" t="s">
        <v>229</v>
      </c>
      <c r="I4691" t="s">
        <v>100</v>
      </c>
      <c r="J4691" t="s">
        <v>76</v>
      </c>
      <c r="K4691" t="s">
        <v>55</v>
      </c>
      <c r="L4691" t="s">
        <v>107</v>
      </c>
      <c r="M4691" t="s">
        <v>107</v>
      </c>
      <c r="N4691" t="s">
        <v>76</v>
      </c>
      <c r="O4691" t="s">
        <v>76</v>
      </c>
      <c r="P4691" t="s">
        <v>76</v>
      </c>
      <c r="Q4691" t="s">
        <v>76</v>
      </c>
      <c r="R4691" t="s">
        <v>73</v>
      </c>
      <c r="S4691" t="s">
        <v>76</v>
      </c>
      <c r="T4691" t="s">
        <v>76</v>
      </c>
      <c r="U4691" t="s">
        <v>73</v>
      </c>
      <c r="V4691" t="s">
        <v>62</v>
      </c>
      <c r="W4691" t="s">
        <v>63</v>
      </c>
      <c r="X4691" t="s">
        <v>76</v>
      </c>
      <c r="Y4691" t="s">
        <v>81</v>
      </c>
      <c r="Z4691" t="s">
        <v>107</v>
      </c>
    </row>
    <row r="4692" spans="1:26" x14ac:dyDescent="0.35">
      <c r="A4692" t="s">
        <v>5</v>
      </c>
      <c r="B4692" t="s">
        <v>488</v>
      </c>
      <c r="C4692">
        <v>275</v>
      </c>
      <c r="D4692" t="s">
        <v>749</v>
      </c>
      <c r="E4692" t="s">
        <v>206</v>
      </c>
      <c r="F4692" t="s">
        <v>146</v>
      </c>
      <c r="G4692" t="s">
        <v>76</v>
      </c>
      <c r="H4692" t="s">
        <v>474</v>
      </c>
      <c r="I4692" t="s">
        <v>71</v>
      </c>
      <c r="J4692" t="s">
        <v>73</v>
      </c>
      <c r="K4692" t="s">
        <v>81</v>
      </c>
      <c r="L4692" t="s">
        <v>106</v>
      </c>
      <c r="M4692" t="s">
        <v>107</v>
      </c>
      <c r="N4692" t="s">
        <v>106</v>
      </c>
      <c r="O4692" t="s">
        <v>106</v>
      </c>
      <c r="P4692" t="s">
        <v>76</v>
      </c>
      <c r="Q4692" t="s">
        <v>76</v>
      </c>
      <c r="R4692" t="s">
        <v>79</v>
      </c>
      <c r="S4692" t="s">
        <v>76</v>
      </c>
      <c r="T4692" t="s">
        <v>76</v>
      </c>
      <c r="U4692" t="s">
        <v>73</v>
      </c>
      <c r="V4692" t="s">
        <v>103</v>
      </c>
      <c r="W4692" t="s">
        <v>73</v>
      </c>
      <c r="X4692" t="s">
        <v>107</v>
      </c>
      <c r="Y4692" t="s">
        <v>73</v>
      </c>
      <c r="Z4692" t="s">
        <v>77</v>
      </c>
    </row>
    <row r="4693" spans="1:26" x14ac:dyDescent="0.35">
      <c r="A4693" t="s">
        <v>5</v>
      </c>
      <c r="B4693" t="s">
        <v>491</v>
      </c>
      <c r="C4693">
        <v>181</v>
      </c>
      <c r="D4693" t="s">
        <v>354</v>
      </c>
      <c r="E4693" t="s">
        <v>230</v>
      </c>
      <c r="F4693" t="s">
        <v>261</v>
      </c>
      <c r="G4693" t="s">
        <v>76</v>
      </c>
      <c r="H4693" t="s">
        <v>359</v>
      </c>
      <c r="I4693" t="s">
        <v>79</v>
      </c>
      <c r="J4693" t="s">
        <v>151</v>
      </c>
      <c r="K4693" t="s">
        <v>106</v>
      </c>
      <c r="L4693" t="s">
        <v>100</v>
      </c>
      <c r="M4693" t="s">
        <v>76</v>
      </c>
      <c r="N4693" t="s">
        <v>107</v>
      </c>
      <c r="O4693" t="s">
        <v>79</v>
      </c>
      <c r="P4693" t="s">
        <v>107</v>
      </c>
      <c r="Q4693" t="s">
        <v>76</v>
      </c>
      <c r="R4693" t="s">
        <v>76</v>
      </c>
      <c r="S4693" t="s">
        <v>76</v>
      </c>
      <c r="T4693" t="s">
        <v>76</v>
      </c>
      <c r="U4693" t="s">
        <v>76</v>
      </c>
      <c r="V4693" t="s">
        <v>194</v>
      </c>
      <c r="W4693" t="s">
        <v>76</v>
      </c>
      <c r="X4693" t="s">
        <v>105</v>
      </c>
      <c r="Y4693" t="s">
        <v>108</v>
      </c>
      <c r="Z4693" t="s">
        <v>75</v>
      </c>
    </row>
    <row r="4694" spans="1:26" x14ac:dyDescent="0.35">
      <c r="A4694" t="s">
        <v>6</v>
      </c>
      <c r="B4694" t="s">
        <v>488</v>
      </c>
      <c r="C4694">
        <v>120</v>
      </c>
      <c r="D4694" t="s">
        <v>234</v>
      </c>
      <c r="E4694" t="s">
        <v>519</v>
      </c>
      <c r="F4694" t="s">
        <v>511</v>
      </c>
      <c r="G4694" t="s">
        <v>76</v>
      </c>
      <c r="H4694" t="s">
        <v>8</v>
      </c>
      <c r="I4694" t="s">
        <v>76</v>
      </c>
      <c r="J4694" t="s">
        <v>76</v>
      </c>
      <c r="K4694" t="s">
        <v>137</v>
      </c>
      <c r="L4694" t="s">
        <v>71</v>
      </c>
      <c r="M4694" t="s">
        <v>76</v>
      </c>
      <c r="N4694" t="s">
        <v>76</v>
      </c>
      <c r="O4694" t="s">
        <v>108</v>
      </c>
      <c r="P4694" t="s">
        <v>76</v>
      </c>
      <c r="Q4694" t="s">
        <v>76</v>
      </c>
      <c r="R4694" t="s">
        <v>76</v>
      </c>
      <c r="S4694" t="s">
        <v>74</v>
      </c>
      <c r="T4694" t="s">
        <v>76</v>
      </c>
      <c r="U4694" t="s">
        <v>76</v>
      </c>
      <c r="V4694" t="s">
        <v>130</v>
      </c>
      <c r="W4694" t="s">
        <v>76</v>
      </c>
      <c r="X4694" t="s">
        <v>107</v>
      </c>
      <c r="Y4694" t="s">
        <v>76</v>
      </c>
      <c r="Z4694" t="s">
        <v>138</v>
      </c>
    </row>
    <row r="4695" spans="1:26" x14ac:dyDescent="0.35">
      <c r="A4695" t="s">
        <v>6</v>
      </c>
      <c r="B4695" t="s">
        <v>491</v>
      </c>
      <c r="C4695">
        <v>116</v>
      </c>
      <c r="D4695" t="s">
        <v>910</v>
      </c>
      <c r="E4695" t="s">
        <v>162</v>
      </c>
      <c r="F4695" t="s">
        <v>329</v>
      </c>
      <c r="G4695" t="s">
        <v>77</v>
      </c>
      <c r="H4695" t="s">
        <v>92</v>
      </c>
      <c r="I4695" t="s">
        <v>76</v>
      </c>
      <c r="J4695" t="s">
        <v>77</v>
      </c>
      <c r="K4695" t="s">
        <v>122</v>
      </c>
      <c r="L4695" t="s">
        <v>106</v>
      </c>
      <c r="M4695" t="s">
        <v>106</v>
      </c>
      <c r="N4695" t="s">
        <v>142</v>
      </c>
      <c r="O4695" t="s">
        <v>76</v>
      </c>
      <c r="P4695" t="s">
        <v>76</v>
      </c>
      <c r="Q4695" t="s">
        <v>73</v>
      </c>
      <c r="R4695" t="s">
        <v>76</v>
      </c>
      <c r="S4695" t="s">
        <v>100</v>
      </c>
      <c r="T4695" t="s">
        <v>76</v>
      </c>
      <c r="U4695" t="s">
        <v>77</v>
      </c>
      <c r="V4695" t="s">
        <v>68</v>
      </c>
      <c r="W4695" t="s">
        <v>107</v>
      </c>
      <c r="X4695" t="s">
        <v>77</v>
      </c>
      <c r="Y4695" t="s">
        <v>77</v>
      </c>
      <c r="Z4695" t="s">
        <v>100</v>
      </c>
    </row>
    <row r="4696" spans="1:26" x14ac:dyDescent="0.35">
      <c r="A4696" t="s">
        <v>7</v>
      </c>
      <c r="B4696" t="s">
        <v>488</v>
      </c>
      <c r="C4696">
        <v>346</v>
      </c>
      <c r="D4696" t="s">
        <v>674</v>
      </c>
      <c r="E4696" t="s">
        <v>117</v>
      </c>
      <c r="F4696" t="s">
        <v>56</v>
      </c>
      <c r="G4696" t="s">
        <v>71</v>
      </c>
      <c r="H4696" t="s">
        <v>326</v>
      </c>
      <c r="I4696" t="s">
        <v>80</v>
      </c>
      <c r="J4696" t="s">
        <v>151</v>
      </c>
      <c r="K4696" t="s">
        <v>57</v>
      </c>
      <c r="L4696" t="s">
        <v>80</v>
      </c>
      <c r="M4696" t="s">
        <v>106</v>
      </c>
      <c r="N4696" t="s">
        <v>77</v>
      </c>
      <c r="O4696" t="s">
        <v>142</v>
      </c>
      <c r="P4696" t="s">
        <v>76</v>
      </c>
      <c r="Q4696" t="s">
        <v>76</v>
      </c>
      <c r="R4696" t="s">
        <v>80</v>
      </c>
      <c r="S4696" t="s">
        <v>75</v>
      </c>
      <c r="T4696" t="s">
        <v>68</v>
      </c>
      <c r="U4696" t="s">
        <v>106</v>
      </c>
      <c r="V4696" t="s">
        <v>94</v>
      </c>
      <c r="W4696" t="s">
        <v>63</v>
      </c>
      <c r="X4696" t="s">
        <v>76</v>
      </c>
      <c r="Y4696" t="s">
        <v>107</v>
      </c>
      <c r="Z4696" t="s">
        <v>71</v>
      </c>
    </row>
    <row r="4697" spans="1:26" x14ac:dyDescent="0.35">
      <c r="A4697" t="s">
        <v>7</v>
      </c>
      <c r="B4697" t="s">
        <v>491</v>
      </c>
      <c r="C4697">
        <v>257</v>
      </c>
      <c r="D4697" t="s">
        <v>883</v>
      </c>
      <c r="E4697" t="s">
        <v>409</v>
      </c>
      <c r="F4697" t="s">
        <v>249</v>
      </c>
      <c r="G4697" t="s">
        <v>73</v>
      </c>
      <c r="H4697" t="s">
        <v>11</v>
      </c>
      <c r="I4697" t="s">
        <v>138</v>
      </c>
      <c r="J4697" t="s">
        <v>81</v>
      </c>
      <c r="K4697" t="s">
        <v>63</v>
      </c>
      <c r="L4697" t="s">
        <v>93</v>
      </c>
      <c r="M4697" t="s">
        <v>79</v>
      </c>
      <c r="N4697" t="s">
        <v>72</v>
      </c>
      <c r="O4697" t="s">
        <v>86</v>
      </c>
      <c r="P4697" t="s">
        <v>76</v>
      </c>
      <c r="Q4697" t="s">
        <v>79</v>
      </c>
      <c r="R4697" t="s">
        <v>76</v>
      </c>
      <c r="S4697" t="s">
        <v>107</v>
      </c>
      <c r="T4697" t="s">
        <v>75</v>
      </c>
      <c r="U4697" t="s">
        <v>75</v>
      </c>
      <c r="V4697" t="s">
        <v>63</v>
      </c>
      <c r="W4697" t="s">
        <v>74</v>
      </c>
      <c r="X4697" t="s">
        <v>94</v>
      </c>
      <c r="Y4697" t="s">
        <v>107</v>
      </c>
      <c r="Z4697" t="s">
        <v>106</v>
      </c>
    </row>
    <row r="4698" spans="1:26" x14ac:dyDescent="0.35">
      <c r="A4698" t="s">
        <v>241</v>
      </c>
      <c r="B4698" t="s">
        <v>488</v>
      </c>
      <c r="C4698">
        <v>1140</v>
      </c>
      <c r="D4698" t="s">
        <v>741</v>
      </c>
      <c r="E4698" t="s">
        <v>373</v>
      </c>
      <c r="F4698" t="s">
        <v>182</v>
      </c>
      <c r="G4698" t="s">
        <v>77</v>
      </c>
      <c r="H4698" t="s">
        <v>328</v>
      </c>
      <c r="I4698" t="s">
        <v>94</v>
      </c>
      <c r="J4698" t="s">
        <v>244</v>
      </c>
      <c r="K4698" t="s">
        <v>161</v>
      </c>
      <c r="L4698" t="s">
        <v>78</v>
      </c>
      <c r="M4698" t="s">
        <v>73</v>
      </c>
      <c r="N4698" t="s">
        <v>73</v>
      </c>
      <c r="O4698" t="s">
        <v>221</v>
      </c>
      <c r="P4698" t="s">
        <v>76</v>
      </c>
      <c r="Q4698" t="s">
        <v>76</v>
      </c>
      <c r="R4698" t="s">
        <v>94</v>
      </c>
      <c r="S4698" t="s">
        <v>150</v>
      </c>
      <c r="T4698" t="s">
        <v>73</v>
      </c>
      <c r="U4698" t="s">
        <v>73</v>
      </c>
      <c r="V4698" t="s">
        <v>55</v>
      </c>
      <c r="W4698" t="s">
        <v>71</v>
      </c>
      <c r="X4698" t="s">
        <v>107</v>
      </c>
      <c r="Y4698" t="s">
        <v>107</v>
      </c>
      <c r="Z4698" t="s">
        <v>68</v>
      </c>
    </row>
    <row r="4699" spans="1:26" x14ac:dyDescent="0.35">
      <c r="A4699" t="s">
        <v>241</v>
      </c>
      <c r="B4699" t="s">
        <v>491</v>
      </c>
      <c r="C4699">
        <v>823</v>
      </c>
      <c r="D4699" t="s">
        <v>660</v>
      </c>
      <c r="E4699" t="s">
        <v>455</v>
      </c>
      <c r="F4699" t="s">
        <v>458</v>
      </c>
      <c r="G4699" t="s">
        <v>106</v>
      </c>
      <c r="H4699" t="s">
        <v>95</v>
      </c>
      <c r="I4699" t="s">
        <v>78</v>
      </c>
      <c r="J4699" t="s">
        <v>78</v>
      </c>
      <c r="K4699" t="s">
        <v>80</v>
      </c>
      <c r="L4699" t="s">
        <v>81</v>
      </c>
      <c r="M4699" t="s">
        <v>106</v>
      </c>
      <c r="N4699" t="s">
        <v>105</v>
      </c>
      <c r="O4699" t="s">
        <v>93</v>
      </c>
      <c r="P4699" t="s">
        <v>76</v>
      </c>
      <c r="Q4699" t="s">
        <v>73</v>
      </c>
      <c r="R4699" t="s">
        <v>106</v>
      </c>
      <c r="S4699" t="s">
        <v>77</v>
      </c>
      <c r="T4699" t="s">
        <v>77</v>
      </c>
      <c r="U4699" t="s">
        <v>77</v>
      </c>
      <c r="V4699" t="s">
        <v>122</v>
      </c>
      <c r="W4699" t="s">
        <v>78</v>
      </c>
      <c r="X4699" t="s">
        <v>150</v>
      </c>
      <c r="Y4699" t="s">
        <v>71</v>
      </c>
      <c r="Z4699" t="s">
        <v>71</v>
      </c>
    </row>
    <row r="4701" spans="1:26" x14ac:dyDescent="0.35">
      <c r="A4701" t="s">
        <v>1517</v>
      </c>
    </row>
    <row r="4702" spans="1:26" x14ac:dyDescent="0.35">
      <c r="A4702" t="s">
        <v>14</v>
      </c>
      <c r="B4702" t="s">
        <v>565</v>
      </c>
      <c r="C4702" t="s">
        <v>2</v>
      </c>
      <c r="D4702" t="s">
        <v>1486</v>
      </c>
      <c r="E4702" t="s">
        <v>1487</v>
      </c>
      <c r="F4702" t="s">
        <v>1488</v>
      </c>
      <c r="G4702" t="s">
        <v>1489</v>
      </c>
      <c r="H4702" t="s">
        <v>1490</v>
      </c>
      <c r="I4702" t="s">
        <v>1491</v>
      </c>
      <c r="J4702" t="s">
        <v>1492</v>
      </c>
      <c r="K4702" t="s">
        <v>1493</v>
      </c>
      <c r="L4702" t="s">
        <v>1494</v>
      </c>
      <c r="M4702" t="s">
        <v>1495</v>
      </c>
      <c r="N4702" t="s">
        <v>1496</v>
      </c>
      <c r="O4702" t="s">
        <v>1497</v>
      </c>
      <c r="P4702" t="s">
        <v>1498</v>
      </c>
      <c r="Q4702" t="s">
        <v>1499</v>
      </c>
      <c r="R4702" t="s">
        <v>1500</v>
      </c>
      <c r="S4702" t="s">
        <v>1501</v>
      </c>
      <c r="T4702" t="s">
        <v>1502</v>
      </c>
      <c r="U4702" t="s">
        <v>1503</v>
      </c>
      <c r="V4702" t="s">
        <v>1504</v>
      </c>
      <c r="W4702" t="s">
        <v>1505</v>
      </c>
      <c r="X4702" t="s">
        <v>1506</v>
      </c>
      <c r="Y4702" t="s">
        <v>48</v>
      </c>
      <c r="Z4702" t="s">
        <v>1507</v>
      </c>
    </row>
    <row r="4703" spans="1:26" x14ac:dyDescent="0.35">
      <c r="A4703" t="s">
        <v>3</v>
      </c>
      <c r="B4703" t="s">
        <v>566</v>
      </c>
      <c r="C4703">
        <v>38</v>
      </c>
      <c r="D4703" t="s">
        <v>401</v>
      </c>
      <c r="E4703" t="s">
        <v>330</v>
      </c>
      <c r="F4703" t="s">
        <v>391</v>
      </c>
      <c r="G4703" t="s">
        <v>151</v>
      </c>
      <c r="H4703" t="s">
        <v>539</v>
      </c>
      <c r="I4703" t="s">
        <v>76</v>
      </c>
      <c r="J4703" t="s">
        <v>76</v>
      </c>
      <c r="K4703" t="s">
        <v>76</v>
      </c>
      <c r="L4703" t="s">
        <v>151</v>
      </c>
      <c r="M4703" t="s">
        <v>76</v>
      </c>
      <c r="N4703" t="s">
        <v>76</v>
      </c>
      <c r="O4703" t="s">
        <v>151</v>
      </c>
      <c r="P4703" t="s">
        <v>76</v>
      </c>
      <c r="Q4703" t="s">
        <v>76</v>
      </c>
      <c r="R4703" t="s">
        <v>151</v>
      </c>
      <c r="S4703" t="s">
        <v>102</v>
      </c>
      <c r="T4703" t="s">
        <v>76</v>
      </c>
      <c r="U4703" t="s">
        <v>76</v>
      </c>
      <c r="V4703" t="s">
        <v>94</v>
      </c>
      <c r="W4703" t="s">
        <v>76</v>
      </c>
      <c r="X4703" t="s">
        <v>76</v>
      </c>
      <c r="Y4703" t="s">
        <v>76</v>
      </c>
      <c r="Z4703" t="s">
        <v>76</v>
      </c>
    </row>
    <row r="4704" spans="1:26" x14ac:dyDescent="0.35">
      <c r="A4704" t="s">
        <v>3</v>
      </c>
      <c r="B4704" t="s">
        <v>569</v>
      </c>
      <c r="C4704">
        <v>97</v>
      </c>
      <c r="D4704" t="s">
        <v>681</v>
      </c>
      <c r="E4704" t="s">
        <v>519</v>
      </c>
      <c r="F4704" t="s">
        <v>129</v>
      </c>
      <c r="G4704" t="s">
        <v>76</v>
      </c>
      <c r="H4704" t="s">
        <v>290</v>
      </c>
      <c r="I4704" t="s">
        <v>76</v>
      </c>
      <c r="J4704" t="s">
        <v>104</v>
      </c>
      <c r="K4704" t="s">
        <v>122</v>
      </c>
      <c r="L4704" t="s">
        <v>76</v>
      </c>
      <c r="M4704" t="s">
        <v>76</v>
      </c>
      <c r="N4704" t="s">
        <v>76</v>
      </c>
      <c r="O4704" t="s">
        <v>65</v>
      </c>
      <c r="P4704" t="s">
        <v>76</v>
      </c>
      <c r="Q4704" t="s">
        <v>76</v>
      </c>
      <c r="R4704" t="s">
        <v>76</v>
      </c>
      <c r="S4704" t="s">
        <v>76</v>
      </c>
      <c r="T4704" t="s">
        <v>76</v>
      </c>
      <c r="U4704" t="s">
        <v>76</v>
      </c>
      <c r="V4704" t="s">
        <v>179</v>
      </c>
      <c r="W4704" t="s">
        <v>76</v>
      </c>
      <c r="X4704" t="s">
        <v>76</v>
      </c>
      <c r="Y4704" t="s">
        <v>76</v>
      </c>
      <c r="Z4704" t="s">
        <v>72</v>
      </c>
    </row>
    <row r="4705" spans="1:26" x14ac:dyDescent="0.35">
      <c r="A4705" t="s">
        <v>3</v>
      </c>
      <c r="B4705" t="s">
        <v>570</v>
      </c>
      <c r="C4705">
        <v>9</v>
      </c>
      <c r="D4705" t="s">
        <v>12</v>
      </c>
      <c r="E4705" t="s">
        <v>470</v>
      </c>
      <c r="F4705" t="s">
        <v>76</v>
      </c>
      <c r="G4705" t="s">
        <v>76</v>
      </c>
      <c r="H4705" t="s">
        <v>228</v>
      </c>
      <c r="I4705" t="s">
        <v>76</v>
      </c>
      <c r="J4705" t="s">
        <v>76</v>
      </c>
      <c r="K4705" t="s">
        <v>76</v>
      </c>
      <c r="L4705" t="s">
        <v>76</v>
      </c>
      <c r="M4705" t="s">
        <v>76</v>
      </c>
      <c r="N4705" t="s">
        <v>76</v>
      </c>
      <c r="O4705" t="s">
        <v>76</v>
      </c>
      <c r="P4705" t="s">
        <v>76</v>
      </c>
      <c r="Q4705" t="s">
        <v>76</v>
      </c>
      <c r="R4705" t="s">
        <v>76</v>
      </c>
      <c r="S4705" t="s">
        <v>76</v>
      </c>
      <c r="T4705" t="s">
        <v>76</v>
      </c>
      <c r="U4705" t="s">
        <v>76</v>
      </c>
      <c r="V4705" t="s">
        <v>76</v>
      </c>
      <c r="W4705" t="s">
        <v>76</v>
      </c>
      <c r="X4705" t="s">
        <v>76</v>
      </c>
      <c r="Y4705" t="s">
        <v>76</v>
      </c>
      <c r="Z4705" t="s">
        <v>76</v>
      </c>
    </row>
    <row r="4706" spans="1:26" x14ac:dyDescent="0.35">
      <c r="A4706" t="s">
        <v>3</v>
      </c>
      <c r="B4706" t="s">
        <v>571</v>
      </c>
      <c r="C4706">
        <v>15</v>
      </c>
      <c r="D4706" t="s">
        <v>268</v>
      </c>
      <c r="E4706" t="s">
        <v>136</v>
      </c>
      <c r="F4706" t="s">
        <v>88</v>
      </c>
      <c r="G4706" t="s">
        <v>88</v>
      </c>
      <c r="H4706" t="s">
        <v>430</v>
      </c>
      <c r="I4706" t="s">
        <v>11</v>
      </c>
      <c r="J4706" t="s">
        <v>76</v>
      </c>
      <c r="K4706" t="s">
        <v>76</v>
      </c>
      <c r="L4706" t="s">
        <v>76</v>
      </c>
      <c r="M4706" t="s">
        <v>76</v>
      </c>
      <c r="N4706" t="s">
        <v>76</v>
      </c>
      <c r="O4706" t="s">
        <v>88</v>
      </c>
      <c r="P4706" t="s">
        <v>76</v>
      </c>
      <c r="Q4706" t="s">
        <v>76</v>
      </c>
      <c r="R4706" t="s">
        <v>76</v>
      </c>
      <c r="S4706" t="s">
        <v>76</v>
      </c>
      <c r="T4706" t="s">
        <v>76</v>
      </c>
      <c r="U4706" t="s">
        <v>76</v>
      </c>
      <c r="V4706" t="s">
        <v>342</v>
      </c>
      <c r="W4706" t="s">
        <v>76</v>
      </c>
      <c r="X4706" t="s">
        <v>76</v>
      </c>
      <c r="Y4706" t="s">
        <v>76</v>
      </c>
      <c r="Z4706" t="s">
        <v>76</v>
      </c>
    </row>
    <row r="4707" spans="1:26" x14ac:dyDescent="0.35">
      <c r="A4707" t="s">
        <v>3</v>
      </c>
      <c r="B4707" t="s">
        <v>572</v>
      </c>
      <c r="C4707">
        <v>92</v>
      </c>
      <c r="D4707" t="s">
        <v>719</v>
      </c>
      <c r="E4707" t="s">
        <v>467</v>
      </c>
      <c r="F4707" t="s">
        <v>254</v>
      </c>
      <c r="G4707" t="s">
        <v>76</v>
      </c>
      <c r="H4707" t="s">
        <v>364</v>
      </c>
      <c r="I4707" t="s">
        <v>76</v>
      </c>
      <c r="J4707" t="s">
        <v>68</v>
      </c>
      <c r="K4707" t="s">
        <v>65</v>
      </c>
      <c r="L4707" t="s">
        <v>94</v>
      </c>
      <c r="M4707" t="s">
        <v>76</v>
      </c>
      <c r="N4707" t="s">
        <v>74</v>
      </c>
      <c r="O4707" t="s">
        <v>163</v>
      </c>
      <c r="P4707" t="s">
        <v>76</v>
      </c>
      <c r="Q4707" t="s">
        <v>76</v>
      </c>
      <c r="R4707" t="s">
        <v>74</v>
      </c>
      <c r="S4707" t="s">
        <v>75</v>
      </c>
      <c r="T4707" t="s">
        <v>76</v>
      </c>
      <c r="U4707" t="s">
        <v>76</v>
      </c>
      <c r="V4707" t="s">
        <v>63</v>
      </c>
      <c r="W4707" t="s">
        <v>76</v>
      </c>
      <c r="X4707" t="s">
        <v>71</v>
      </c>
      <c r="Y4707" t="s">
        <v>76</v>
      </c>
      <c r="Z4707" t="s">
        <v>81</v>
      </c>
    </row>
    <row r="4708" spans="1:26" x14ac:dyDescent="0.35">
      <c r="A4708" t="s">
        <v>3</v>
      </c>
      <c r="B4708" t="s">
        <v>573</v>
      </c>
      <c r="C4708">
        <v>4</v>
      </c>
      <c r="D4708" t="s">
        <v>603</v>
      </c>
      <c r="E4708" t="s">
        <v>135</v>
      </c>
      <c r="F4708" t="s">
        <v>599</v>
      </c>
      <c r="G4708" t="s">
        <v>76</v>
      </c>
      <c r="H4708" t="s">
        <v>923</v>
      </c>
      <c r="I4708" t="s">
        <v>76</v>
      </c>
      <c r="J4708" t="s">
        <v>76</v>
      </c>
      <c r="K4708" t="s">
        <v>76</v>
      </c>
      <c r="L4708" t="s">
        <v>76</v>
      </c>
      <c r="M4708" t="s">
        <v>76</v>
      </c>
      <c r="N4708" t="s">
        <v>76</v>
      </c>
      <c r="O4708" t="s">
        <v>76</v>
      </c>
      <c r="P4708" t="s">
        <v>76</v>
      </c>
      <c r="Q4708" t="s">
        <v>76</v>
      </c>
      <c r="R4708" t="s">
        <v>76</v>
      </c>
      <c r="S4708" t="s">
        <v>76</v>
      </c>
      <c r="T4708" t="s">
        <v>76</v>
      </c>
      <c r="U4708" t="s">
        <v>76</v>
      </c>
      <c r="V4708" t="s">
        <v>76</v>
      </c>
      <c r="W4708" t="s">
        <v>76</v>
      </c>
      <c r="X4708" t="s">
        <v>76</v>
      </c>
      <c r="Y4708" t="s">
        <v>76</v>
      </c>
      <c r="Z4708" t="s">
        <v>76</v>
      </c>
    </row>
    <row r="4709" spans="1:26" x14ac:dyDescent="0.35">
      <c r="A4709" t="s">
        <v>4</v>
      </c>
      <c r="B4709" t="s">
        <v>566</v>
      </c>
      <c r="C4709">
        <v>43</v>
      </c>
      <c r="D4709" t="s">
        <v>393</v>
      </c>
      <c r="E4709" t="s">
        <v>849</v>
      </c>
      <c r="F4709" t="s">
        <v>676</v>
      </c>
      <c r="G4709" t="s">
        <v>76</v>
      </c>
      <c r="H4709" t="s">
        <v>230</v>
      </c>
      <c r="I4709" t="s">
        <v>225</v>
      </c>
      <c r="J4709" t="s">
        <v>76</v>
      </c>
      <c r="K4709" t="s">
        <v>76</v>
      </c>
      <c r="L4709" t="s">
        <v>76</v>
      </c>
      <c r="M4709" t="s">
        <v>76</v>
      </c>
      <c r="N4709" t="s">
        <v>76</v>
      </c>
      <c r="O4709" t="s">
        <v>58</v>
      </c>
      <c r="P4709" t="s">
        <v>76</v>
      </c>
      <c r="Q4709" t="s">
        <v>76</v>
      </c>
      <c r="R4709" t="s">
        <v>76</v>
      </c>
      <c r="S4709" t="s">
        <v>71</v>
      </c>
      <c r="T4709" t="s">
        <v>76</v>
      </c>
      <c r="U4709" t="s">
        <v>76</v>
      </c>
      <c r="V4709" t="s">
        <v>186</v>
      </c>
      <c r="W4709" t="s">
        <v>76</v>
      </c>
      <c r="X4709" t="s">
        <v>76</v>
      </c>
      <c r="Y4709" t="s">
        <v>76</v>
      </c>
      <c r="Z4709" t="s">
        <v>76</v>
      </c>
    </row>
    <row r="4710" spans="1:26" x14ac:dyDescent="0.35">
      <c r="A4710" t="s">
        <v>4</v>
      </c>
      <c r="B4710" t="s">
        <v>569</v>
      </c>
      <c r="C4710">
        <v>191</v>
      </c>
      <c r="D4710" t="s">
        <v>333</v>
      </c>
      <c r="E4710" t="s">
        <v>120</v>
      </c>
      <c r="F4710" t="s">
        <v>670</v>
      </c>
      <c r="G4710" t="s">
        <v>73</v>
      </c>
      <c r="H4710" t="s">
        <v>135</v>
      </c>
      <c r="I4710" t="s">
        <v>76</v>
      </c>
      <c r="J4710" t="s">
        <v>425</v>
      </c>
      <c r="K4710" t="s">
        <v>336</v>
      </c>
      <c r="L4710" t="s">
        <v>68</v>
      </c>
      <c r="M4710" t="s">
        <v>73</v>
      </c>
      <c r="N4710" t="s">
        <v>76</v>
      </c>
      <c r="O4710" t="s">
        <v>284</v>
      </c>
      <c r="P4710" t="s">
        <v>76</v>
      </c>
      <c r="Q4710" t="s">
        <v>76</v>
      </c>
      <c r="R4710" t="s">
        <v>107</v>
      </c>
      <c r="S4710" t="s">
        <v>76</v>
      </c>
      <c r="T4710" t="s">
        <v>76</v>
      </c>
      <c r="U4710" t="s">
        <v>76</v>
      </c>
      <c r="V4710" t="s">
        <v>78</v>
      </c>
      <c r="W4710" t="s">
        <v>77</v>
      </c>
      <c r="X4710" t="s">
        <v>76</v>
      </c>
      <c r="Y4710" t="s">
        <v>76</v>
      </c>
      <c r="Z4710" t="s">
        <v>76</v>
      </c>
    </row>
    <row r="4711" spans="1:26" x14ac:dyDescent="0.35">
      <c r="A4711" t="s">
        <v>4</v>
      </c>
      <c r="B4711" t="s">
        <v>570</v>
      </c>
      <c r="C4711">
        <v>21</v>
      </c>
      <c r="D4711" t="s">
        <v>114</v>
      </c>
      <c r="E4711" t="s">
        <v>276</v>
      </c>
      <c r="F4711" t="s">
        <v>234</v>
      </c>
      <c r="G4711" t="s">
        <v>76</v>
      </c>
      <c r="H4711" t="s">
        <v>325</v>
      </c>
      <c r="I4711" t="s">
        <v>74</v>
      </c>
      <c r="J4711" t="s">
        <v>74</v>
      </c>
      <c r="K4711" t="s">
        <v>76</v>
      </c>
      <c r="L4711" t="s">
        <v>95</v>
      </c>
      <c r="M4711" t="s">
        <v>76</v>
      </c>
      <c r="N4711" t="s">
        <v>76</v>
      </c>
      <c r="O4711" t="s">
        <v>72</v>
      </c>
      <c r="P4711" t="s">
        <v>72</v>
      </c>
      <c r="Q4711" t="s">
        <v>76</v>
      </c>
      <c r="R4711" t="s">
        <v>207</v>
      </c>
      <c r="S4711" t="s">
        <v>76</v>
      </c>
      <c r="T4711" t="s">
        <v>76</v>
      </c>
      <c r="U4711" t="s">
        <v>76</v>
      </c>
      <c r="V4711" t="s">
        <v>94</v>
      </c>
      <c r="W4711" t="s">
        <v>76</v>
      </c>
      <c r="X4711" t="s">
        <v>72</v>
      </c>
      <c r="Y4711" t="s">
        <v>76</v>
      </c>
      <c r="Z4711" t="s">
        <v>76</v>
      </c>
    </row>
    <row r="4712" spans="1:26" x14ac:dyDescent="0.35">
      <c r="A4712" t="s">
        <v>4</v>
      </c>
      <c r="B4712" t="s">
        <v>571</v>
      </c>
      <c r="C4712">
        <v>20</v>
      </c>
      <c r="D4712" t="s">
        <v>84</v>
      </c>
      <c r="E4712" t="s">
        <v>130</v>
      </c>
      <c r="F4712" t="s">
        <v>838</v>
      </c>
      <c r="G4712" t="s">
        <v>76</v>
      </c>
      <c r="H4712" t="s">
        <v>332</v>
      </c>
      <c r="I4712" t="s">
        <v>328</v>
      </c>
      <c r="J4712" t="s">
        <v>76</v>
      </c>
      <c r="K4712" t="s">
        <v>328</v>
      </c>
      <c r="L4712" t="s">
        <v>76</v>
      </c>
      <c r="M4712" t="s">
        <v>76</v>
      </c>
      <c r="N4712" t="s">
        <v>76</v>
      </c>
      <c r="O4712" t="s">
        <v>76</v>
      </c>
      <c r="P4712" t="s">
        <v>76</v>
      </c>
      <c r="Q4712" t="s">
        <v>76</v>
      </c>
      <c r="R4712" t="s">
        <v>76</v>
      </c>
      <c r="S4712" t="s">
        <v>76</v>
      </c>
      <c r="T4712" t="s">
        <v>76</v>
      </c>
      <c r="U4712" t="s">
        <v>76</v>
      </c>
      <c r="V4712" t="s">
        <v>68</v>
      </c>
      <c r="W4712" t="s">
        <v>76</v>
      </c>
      <c r="X4712" t="s">
        <v>76</v>
      </c>
      <c r="Y4712" t="s">
        <v>76</v>
      </c>
      <c r="Z4712" t="s">
        <v>68</v>
      </c>
    </row>
    <row r="4713" spans="1:26" x14ac:dyDescent="0.35">
      <c r="A4713" t="s">
        <v>4</v>
      </c>
      <c r="B4713" t="s">
        <v>572</v>
      </c>
      <c r="C4713">
        <v>123</v>
      </c>
      <c r="D4713" t="s">
        <v>533</v>
      </c>
      <c r="E4713" t="s">
        <v>174</v>
      </c>
      <c r="F4713" t="s">
        <v>318</v>
      </c>
      <c r="G4713" t="s">
        <v>76</v>
      </c>
      <c r="H4713" t="s">
        <v>206</v>
      </c>
      <c r="I4713" t="s">
        <v>76</v>
      </c>
      <c r="J4713" t="s">
        <v>76</v>
      </c>
      <c r="K4713" t="s">
        <v>106</v>
      </c>
      <c r="L4713" t="s">
        <v>107</v>
      </c>
      <c r="M4713" t="s">
        <v>107</v>
      </c>
      <c r="N4713" t="s">
        <v>76</v>
      </c>
      <c r="O4713" t="s">
        <v>76</v>
      </c>
      <c r="P4713" t="s">
        <v>76</v>
      </c>
      <c r="Q4713" t="s">
        <v>76</v>
      </c>
      <c r="R4713" t="s">
        <v>73</v>
      </c>
      <c r="S4713" t="s">
        <v>76</v>
      </c>
      <c r="T4713" t="s">
        <v>76</v>
      </c>
      <c r="U4713" t="s">
        <v>73</v>
      </c>
      <c r="V4713" t="s">
        <v>74</v>
      </c>
      <c r="W4713" t="s">
        <v>76</v>
      </c>
      <c r="X4713" t="s">
        <v>76</v>
      </c>
      <c r="Y4713" t="s">
        <v>80</v>
      </c>
      <c r="Z4713" t="s">
        <v>76</v>
      </c>
    </row>
    <row r="4714" spans="1:26" x14ac:dyDescent="0.35">
      <c r="A4714" t="s">
        <v>4</v>
      </c>
      <c r="B4714" t="s">
        <v>573</v>
      </c>
      <c r="C4714">
        <v>15</v>
      </c>
      <c r="D4714" t="s">
        <v>324</v>
      </c>
      <c r="E4714" t="s">
        <v>412</v>
      </c>
      <c r="F4714" t="s">
        <v>550</v>
      </c>
      <c r="G4714" t="s">
        <v>76</v>
      </c>
      <c r="H4714" t="s">
        <v>56</v>
      </c>
      <c r="I4714" t="s">
        <v>81</v>
      </c>
      <c r="J4714" t="s">
        <v>76</v>
      </c>
      <c r="K4714" t="s">
        <v>76</v>
      </c>
      <c r="L4714" t="s">
        <v>76</v>
      </c>
      <c r="M4714" t="s">
        <v>76</v>
      </c>
      <c r="N4714" t="s">
        <v>76</v>
      </c>
      <c r="O4714" t="s">
        <v>76</v>
      </c>
      <c r="P4714" t="s">
        <v>76</v>
      </c>
      <c r="Q4714" t="s">
        <v>76</v>
      </c>
      <c r="R4714" t="s">
        <v>76</v>
      </c>
      <c r="S4714" t="s">
        <v>76</v>
      </c>
      <c r="T4714" t="s">
        <v>76</v>
      </c>
      <c r="U4714" t="s">
        <v>76</v>
      </c>
      <c r="V4714" t="s">
        <v>152</v>
      </c>
      <c r="W4714" t="s">
        <v>152</v>
      </c>
      <c r="X4714" t="s">
        <v>76</v>
      </c>
      <c r="Y4714" t="s">
        <v>76</v>
      </c>
      <c r="Z4714" t="s">
        <v>76</v>
      </c>
    </row>
    <row r="4715" spans="1:26" x14ac:dyDescent="0.35">
      <c r="A4715" t="s">
        <v>5</v>
      </c>
      <c r="B4715" t="s">
        <v>566</v>
      </c>
      <c r="C4715">
        <v>15</v>
      </c>
      <c r="D4715" t="s">
        <v>923</v>
      </c>
      <c r="E4715" t="s">
        <v>175</v>
      </c>
      <c r="F4715" t="s">
        <v>179</v>
      </c>
      <c r="G4715" t="s">
        <v>76</v>
      </c>
      <c r="H4715" t="s">
        <v>456</v>
      </c>
      <c r="I4715" t="s">
        <v>138</v>
      </c>
      <c r="J4715" t="s">
        <v>76</v>
      </c>
      <c r="K4715" t="s">
        <v>76</v>
      </c>
      <c r="L4715" t="s">
        <v>76</v>
      </c>
      <c r="M4715" t="s">
        <v>76</v>
      </c>
      <c r="N4715" t="s">
        <v>76</v>
      </c>
      <c r="O4715" t="s">
        <v>76</v>
      </c>
      <c r="P4715" t="s">
        <v>76</v>
      </c>
      <c r="Q4715" t="s">
        <v>76</v>
      </c>
      <c r="R4715" t="s">
        <v>76</v>
      </c>
      <c r="S4715" t="s">
        <v>76</v>
      </c>
      <c r="T4715" t="s">
        <v>76</v>
      </c>
      <c r="U4715" t="s">
        <v>76</v>
      </c>
      <c r="V4715" t="s">
        <v>76</v>
      </c>
      <c r="W4715" t="s">
        <v>76</v>
      </c>
      <c r="X4715" t="s">
        <v>76</v>
      </c>
      <c r="Y4715" t="s">
        <v>76</v>
      </c>
      <c r="Z4715" t="s">
        <v>68</v>
      </c>
    </row>
    <row r="4716" spans="1:26" x14ac:dyDescent="0.35">
      <c r="A4716" t="s">
        <v>5</v>
      </c>
      <c r="B4716" t="s">
        <v>569</v>
      </c>
      <c r="C4716">
        <v>168</v>
      </c>
      <c r="D4716" t="s">
        <v>567</v>
      </c>
      <c r="E4716" t="s">
        <v>378</v>
      </c>
      <c r="F4716" t="s">
        <v>132</v>
      </c>
      <c r="G4716" t="s">
        <v>76</v>
      </c>
      <c r="H4716" t="s">
        <v>428</v>
      </c>
      <c r="I4716" t="s">
        <v>76</v>
      </c>
      <c r="J4716" t="s">
        <v>106</v>
      </c>
      <c r="K4716" t="s">
        <v>94</v>
      </c>
      <c r="L4716" t="s">
        <v>79</v>
      </c>
      <c r="M4716" t="s">
        <v>107</v>
      </c>
      <c r="N4716" t="s">
        <v>107</v>
      </c>
      <c r="O4716" t="s">
        <v>73</v>
      </c>
      <c r="P4716" t="s">
        <v>76</v>
      </c>
      <c r="Q4716" t="s">
        <v>76</v>
      </c>
      <c r="R4716" t="s">
        <v>76</v>
      </c>
      <c r="S4716" t="s">
        <v>76</v>
      </c>
      <c r="T4716" t="s">
        <v>76</v>
      </c>
      <c r="U4716" t="s">
        <v>76</v>
      </c>
      <c r="V4716" t="s">
        <v>142</v>
      </c>
      <c r="W4716" t="s">
        <v>106</v>
      </c>
      <c r="X4716" t="s">
        <v>73</v>
      </c>
      <c r="Y4716" t="s">
        <v>106</v>
      </c>
      <c r="Z4716" t="s">
        <v>106</v>
      </c>
    </row>
    <row r="4717" spans="1:26" x14ac:dyDescent="0.35">
      <c r="A4717" t="s">
        <v>5</v>
      </c>
      <c r="B4717" t="s">
        <v>570</v>
      </c>
      <c r="C4717">
        <v>92</v>
      </c>
      <c r="D4717" t="s">
        <v>614</v>
      </c>
      <c r="E4717" t="s">
        <v>225</v>
      </c>
      <c r="F4717" t="s">
        <v>88</v>
      </c>
      <c r="G4717" t="s">
        <v>76</v>
      </c>
      <c r="H4717" t="s">
        <v>519</v>
      </c>
      <c r="I4717" t="s">
        <v>186</v>
      </c>
      <c r="J4717" t="s">
        <v>76</v>
      </c>
      <c r="K4717" t="s">
        <v>142</v>
      </c>
      <c r="L4717" t="s">
        <v>76</v>
      </c>
      <c r="M4717" t="s">
        <v>76</v>
      </c>
      <c r="N4717" t="s">
        <v>150</v>
      </c>
      <c r="O4717" t="s">
        <v>68</v>
      </c>
      <c r="P4717" t="s">
        <v>76</v>
      </c>
      <c r="Q4717" t="s">
        <v>76</v>
      </c>
      <c r="R4717" t="s">
        <v>72</v>
      </c>
      <c r="S4717" t="s">
        <v>76</v>
      </c>
      <c r="T4717" t="s">
        <v>76</v>
      </c>
      <c r="U4717" t="s">
        <v>68</v>
      </c>
      <c r="V4717" t="s">
        <v>176</v>
      </c>
      <c r="W4717" t="s">
        <v>107</v>
      </c>
      <c r="X4717" t="s">
        <v>76</v>
      </c>
      <c r="Y4717" t="s">
        <v>107</v>
      </c>
      <c r="Z4717" t="s">
        <v>77</v>
      </c>
    </row>
    <row r="4718" spans="1:26" x14ac:dyDescent="0.35">
      <c r="A4718" t="s">
        <v>5</v>
      </c>
      <c r="B4718" t="s">
        <v>571</v>
      </c>
      <c r="C4718">
        <v>6</v>
      </c>
      <c r="D4718" t="s">
        <v>76</v>
      </c>
      <c r="E4718" t="s">
        <v>496</v>
      </c>
      <c r="F4718" t="s">
        <v>496</v>
      </c>
      <c r="G4718" t="s">
        <v>76</v>
      </c>
      <c r="H4718" t="s">
        <v>368</v>
      </c>
      <c r="I4718" t="s">
        <v>76</v>
      </c>
      <c r="J4718" t="s">
        <v>76</v>
      </c>
      <c r="K4718" t="s">
        <v>76</v>
      </c>
      <c r="L4718" t="s">
        <v>119</v>
      </c>
      <c r="M4718" t="s">
        <v>76</v>
      </c>
      <c r="N4718" t="s">
        <v>76</v>
      </c>
      <c r="O4718" t="s">
        <v>250</v>
      </c>
      <c r="P4718" t="s">
        <v>76</v>
      </c>
      <c r="Q4718" t="s">
        <v>76</v>
      </c>
      <c r="R4718" t="s">
        <v>76</v>
      </c>
      <c r="S4718" t="s">
        <v>76</v>
      </c>
      <c r="T4718" t="s">
        <v>76</v>
      </c>
      <c r="U4718" t="s">
        <v>76</v>
      </c>
      <c r="V4718" t="s">
        <v>230</v>
      </c>
      <c r="W4718" t="s">
        <v>76</v>
      </c>
      <c r="X4718" t="s">
        <v>76</v>
      </c>
      <c r="Y4718" t="s">
        <v>175</v>
      </c>
      <c r="Z4718" t="s">
        <v>76</v>
      </c>
    </row>
    <row r="4719" spans="1:26" x14ac:dyDescent="0.35">
      <c r="A4719" t="s">
        <v>5</v>
      </c>
      <c r="B4719" t="s">
        <v>572</v>
      </c>
      <c r="C4719">
        <v>119</v>
      </c>
      <c r="D4719" t="s">
        <v>427</v>
      </c>
      <c r="E4719" t="s">
        <v>364</v>
      </c>
      <c r="F4719" t="s">
        <v>330</v>
      </c>
      <c r="G4719" t="s">
        <v>76</v>
      </c>
      <c r="H4719" t="s">
        <v>308</v>
      </c>
      <c r="I4719" t="s">
        <v>76</v>
      </c>
      <c r="J4719" t="s">
        <v>173</v>
      </c>
      <c r="K4719" t="s">
        <v>77</v>
      </c>
      <c r="L4719" t="s">
        <v>100</v>
      </c>
      <c r="M4719" t="s">
        <v>76</v>
      </c>
      <c r="N4719" t="s">
        <v>107</v>
      </c>
      <c r="O4719" t="s">
        <v>77</v>
      </c>
      <c r="P4719" t="s">
        <v>107</v>
      </c>
      <c r="Q4719" t="s">
        <v>76</v>
      </c>
      <c r="R4719" t="s">
        <v>76</v>
      </c>
      <c r="S4719" t="s">
        <v>76</v>
      </c>
      <c r="T4719" t="s">
        <v>76</v>
      </c>
      <c r="U4719" t="s">
        <v>76</v>
      </c>
      <c r="V4719" t="s">
        <v>80</v>
      </c>
      <c r="W4719" t="s">
        <v>76</v>
      </c>
      <c r="X4719" t="s">
        <v>76</v>
      </c>
      <c r="Y4719" t="s">
        <v>151</v>
      </c>
      <c r="Z4719" t="s">
        <v>94</v>
      </c>
    </row>
    <row r="4720" spans="1:26" x14ac:dyDescent="0.35">
      <c r="A4720" t="s">
        <v>5</v>
      </c>
      <c r="B4720" t="s">
        <v>573</v>
      </c>
      <c r="C4720">
        <v>56</v>
      </c>
      <c r="D4720" t="s">
        <v>574</v>
      </c>
      <c r="E4720" t="s">
        <v>474</v>
      </c>
      <c r="F4720" t="s">
        <v>275</v>
      </c>
      <c r="G4720" t="s">
        <v>76</v>
      </c>
      <c r="H4720" t="s">
        <v>345</v>
      </c>
      <c r="I4720" t="s">
        <v>80</v>
      </c>
      <c r="J4720" t="s">
        <v>150</v>
      </c>
      <c r="K4720" t="s">
        <v>76</v>
      </c>
      <c r="L4720" t="s">
        <v>63</v>
      </c>
      <c r="M4720" t="s">
        <v>76</v>
      </c>
      <c r="N4720" t="s">
        <v>76</v>
      </c>
      <c r="O4720" t="s">
        <v>76</v>
      </c>
      <c r="P4720" t="s">
        <v>76</v>
      </c>
      <c r="Q4720" t="s">
        <v>76</v>
      </c>
      <c r="R4720" t="s">
        <v>76</v>
      </c>
      <c r="S4720" t="s">
        <v>76</v>
      </c>
      <c r="T4720" t="s">
        <v>76</v>
      </c>
      <c r="U4720" t="s">
        <v>76</v>
      </c>
      <c r="V4720" t="s">
        <v>225</v>
      </c>
      <c r="W4720" t="s">
        <v>76</v>
      </c>
      <c r="X4720" t="s">
        <v>175</v>
      </c>
      <c r="Y4720" t="s">
        <v>194</v>
      </c>
      <c r="Z4720" t="s">
        <v>150</v>
      </c>
    </row>
    <row r="4721" spans="1:26" x14ac:dyDescent="0.35">
      <c r="A4721" t="s">
        <v>6</v>
      </c>
      <c r="B4721" t="s">
        <v>566</v>
      </c>
      <c r="C4721">
        <v>13</v>
      </c>
      <c r="D4721" t="s">
        <v>554</v>
      </c>
      <c r="E4721" t="s">
        <v>307</v>
      </c>
      <c r="F4721" t="s">
        <v>322</v>
      </c>
      <c r="G4721" t="s">
        <v>76</v>
      </c>
      <c r="H4721" t="s">
        <v>435</v>
      </c>
      <c r="I4721" t="s">
        <v>76</v>
      </c>
      <c r="J4721" t="s">
        <v>76</v>
      </c>
      <c r="K4721" t="s">
        <v>138</v>
      </c>
      <c r="L4721" t="s">
        <v>76</v>
      </c>
      <c r="M4721" t="s">
        <v>76</v>
      </c>
      <c r="N4721" t="s">
        <v>76</v>
      </c>
      <c r="O4721" t="s">
        <v>76</v>
      </c>
      <c r="P4721" t="s">
        <v>76</v>
      </c>
      <c r="Q4721" t="s">
        <v>76</v>
      </c>
      <c r="R4721" t="s">
        <v>76</v>
      </c>
      <c r="S4721" t="s">
        <v>359</v>
      </c>
      <c r="T4721" t="s">
        <v>76</v>
      </c>
      <c r="U4721" t="s">
        <v>76</v>
      </c>
      <c r="V4721" t="s">
        <v>76</v>
      </c>
      <c r="W4721" t="s">
        <v>76</v>
      </c>
      <c r="X4721" t="s">
        <v>76</v>
      </c>
      <c r="Y4721" t="s">
        <v>76</v>
      </c>
      <c r="Z4721" t="s">
        <v>76</v>
      </c>
    </row>
    <row r="4722" spans="1:26" x14ac:dyDescent="0.35">
      <c r="A4722" t="s">
        <v>6</v>
      </c>
      <c r="B4722" t="s">
        <v>569</v>
      </c>
      <c r="C4722">
        <v>84</v>
      </c>
      <c r="D4722" t="s">
        <v>284</v>
      </c>
      <c r="E4722" t="s">
        <v>393</v>
      </c>
      <c r="F4722" t="s">
        <v>406</v>
      </c>
      <c r="G4722" t="s">
        <v>76</v>
      </c>
      <c r="H4722" t="s">
        <v>69</v>
      </c>
      <c r="I4722" t="s">
        <v>76</v>
      </c>
      <c r="J4722" t="s">
        <v>76</v>
      </c>
      <c r="K4722" t="s">
        <v>89</v>
      </c>
      <c r="L4722" t="s">
        <v>68</v>
      </c>
      <c r="M4722" t="s">
        <v>76</v>
      </c>
      <c r="N4722" t="s">
        <v>76</v>
      </c>
      <c r="O4722" t="s">
        <v>163</v>
      </c>
      <c r="P4722" t="s">
        <v>76</v>
      </c>
      <c r="Q4722" t="s">
        <v>76</v>
      </c>
      <c r="R4722" t="s">
        <v>76</v>
      </c>
      <c r="S4722" t="s">
        <v>76</v>
      </c>
      <c r="T4722" t="s">
        <v>76</v>
      </c>
      <c r="U4722" t="s">
        <v>76</v>
      </c>
      <c r="V4722" t="s">
        <v>194</v>
      </c>
      <c r="W4722" t="s">
        <v>76</v>
      </c>
      <c r="X4722" t="s">
        <v>73</v>
      </c>
      <c r="Y4722" t="s">
        <v>76</v>
      </c>
      <c r="Z4722" t="s">
        <v>68</v>
      </c>
    </row>
    <row r="4723" spans="1:26" x14ac:dyDescent="0.35">
      <c r="A4723" t="s">
        <v>6</v>
      </c>
      <c r="B4723" t="s">
        <v>570</v>
      </c>
      <c r="C4723">
        <v>23</v>
      </c>
      <c r="D4723" t="s">
        <v>672</v>
      </c>
      <c r="E4723" t="s">
        <v>156</v>
      </c>
      <c r="F4723" t="s">
        <v>330</v>
      </c>
      <c r="G4723" t="s">
        <v>76</v>
      </c>
      <c r="H4723" t="s">
        <v>147</v>
      </c>
      <c r="I4723" t="s">
        <v>76</v>
      </c>
      <c r="J4723" t="s">
        <v>76</v>
      </c>
      <c r="K4723" t="s">
        <v>76</v>
      </c>
      <c r="L4723" t="s">
        <v>78</v>
      </c>
      <c r="M4723" t="s">
        <v>76</v>
      </c>
      <c r="N4723" t="s">
        <v>76</v>
      </c>
      <c r="O4723" t="s">
        <v>76</v>
      </c>
      <c r="P4723" t="s">
        <v>76</v>
      </c>
      <c r="Q4723" t="s">
        <v>76</v>
      </c>
      <c r="R4723" t="s">
        <v>76</v>
      </c>
      <c r="S4723" t="s">
        <v>76</v>
      </c>
      <c r="T4723" t="s">
        <v>76</v>
      </c>
      <c r="U4723" t="s">
        <v>76</v>
      </c>
      <c r="V4723" t="s">
        <v>76</v>
      </c>
      <c r="W4723" t="s">
        <v>76</v>
      </c>
      <c r="X4723" t="s">
        <v>76</v>
      </c>
      <c r="Y4723" t="s">
        <v>76</v>
      </c>
      <c r="Z4723" t="s">
        <v>57</v>
      </c>
    </row>
    <row r="4724" spans="1:26" x14ac:dyDescent="0.35">
      <c r="A4724" t="s">
        <v>6</v>
      </c>
      <c r="B4724" t="s">
        <v>571</v>
      </c>
      <c r="C4724">
        <v>11</v>
      </c>
      <c r="D4724" t="s">
        <v>817</v>
      </c>
      <c r="E4724" t="s">
        <v>163</v>
      </c>
      <c r="F4724" t="s">
        <v>72</v>
      </c>
      <c r="G4724" t="s">
        <v>76</v>
      </c>
      <c r="H4724" t="s">
        <v>330</v>
      </c>
      <c r="I4724" t="s">
        <v>76</v>
      </c>
      <c r="J4724" t="s">
        <v>76</v>
      </c>
      <c r="K4724" t="s">
        <v>76</v>
      </c>
      <c r="L4724" t="s">
        <v>76</v>
      </c>
      <c r="M4724" t="s">
        <v>76</v>
      </c>
      <c r="N4724" t="s">
        <v>76</v>
      </c>
      <c r="O4724" t="s">
        <v>76</v>
      </c>
      <c r="P4724" t="s">
        <v>76</v>
      </c>
      <c r="Q4724" t="s">
        <v>76</v>
      </c>
      <c r="R4724" t="s">
        <v>76</v>
      </c>
      <c r="S4724" t="s">
        <v>76</v>
      </c>
      <c r="T4724" t="s">
        <v>76</v>
      </c>
      <c r="U4724" t="s">
        <v>175</v>
      </c>
      <c r="V4724" t="s">
        <v>175</v>
      </c>
      <c r="W4724" t="s">
        <v>76</v>
      </c>
      <c r="X4724" t="s">
        <v>76</v>
      </c>
      <c r="Y4724" t="s">
        <v>76</v>
      </c>
      <c r="Z4724" t="s">
        <v>76</v>
      </c>
    </row>
    <row r="4725" spans="1:26" x14ac:dyDescent="0.35">
      <c r="A4725" t="s">
        <v>6</v>
      </c>
      <c r="B4725" t="s">
        <v>572</v>
      </c>
      <c r="C4725">
        <v>93</v>
      </c>
      <c r="D4725" t="s">
        <v>632</v>
      </c>
      <c r="E4725" t="s">
        <v>113</v>
      </c>
      <c r="F4725" t="s">
        <v>54</v>
      </c>
      <c r="G4725" t="s">
        <v>79</v>
      </c>
      <c r="H4725" t="s">
        <v>249</v>
      </c>
      <c r="I4725" t="s">
        <v>76</v>
      </c>
      <c r="J4725" t="s">
        <v>79</v>
      </c>
      <c r="K4725" t="s">
        <v>104</v>
      </c>
      <c r="L4725" t="s">
        <v>77</v>
      </c>
      <c r="M4725" t="s">
        <v>77</v>
      </c>
      <c r="N4725" t="s">
        <v>77</v>
      </c>
      <c r="O4725" t="s">
        <v>76</v>
      </c>
      <c r="P4725" t="s">
        <v>76</v>
      </c>
      <c r="Q4725" t="s">
        <v>106</v>
      </c>
      <c r="R4725" t="s">
        <v>76</v>
      </c>
      <c r="S4725" t="s">
        <v>76</v>
      </c>
      <c r="T4725" t="s">
        <v>76</v>
      </c>
      <c r="U4725" t="s">
        <v>76</v>
      </c>
      <c r="V4725" t="s">
        <v>106</v>
      </c>
      <c r="W4725" t="s">
        <v>107</v>
      </c>
      <c r="X4725" t="s">
        <v>79</v>
      </c>
      <c r="Y4725" t="s">
        <v>77</v>
      </c>
      <c r="Z4725" t="s">
        <v>74</v>
      </c>
    </row>
    <row r="4726" spans="1:26" x14ac:dyDescent="0.35">
      <c r="A4726" t="s">
        <v>6</v>
      </c>
      <c r="B4726" t="s">
        <v>573</v>
      </c>
      <c r="C4726">
        <v>12</v>
      </c>
      <c r="D4726" t="s">
        <v>310</v>
      </c>
      <c r="E4726" t="s">
        <v>114</v>
      </c>
      <c r="F4726" t="s">
        <v>548</v>
      </c>
      <c r="G4726" t="s">
        <v>76</v>
      </c>
      <c r="H4726" t="s">
        <v>114</v>
      </c>
      <c r="I4726" t="s">
        <v>76</v>
      </c>
      <c r="J4726" t="s">
        <v>76</v>
      </c>
      <c r="K4726" t="s">
        <v>76</v>
      </c>
      <c r="L4726" t="s">
        <v>76</v>
      </c>
      <c r="M4726" t="s">
        <v>76</v>
      </c>
      <c r="N4726" t="s">
        <v>409</v>
      </c>
      <c r="O4726" t="s">
        <v>76</v>
      </c>
      <c r="P4726" t="s">
        <v>76</v>
      </c>
      <c r="Q4726" t="s">
        <v>76</v>
      </c>
      <c r="R4726" t="s">
        <v>76</v>
      </c>
      <c r="S4726" t="s">
        <v>174</v>
      </c>
      <c r="T4726" t="s">
        <v>76</v>
      </c>
      <c r="U4726" t="s">
        <v>76</v>
      </c>
      <c r="V4726" t="s">
        <v>76</v>
      </c>
      <c r="W4726" t="s">
        <v>76</v>
      </c>
      <c r="X4726" t="s">
        <v>76</v>
      </c>
      <c r="Y4726" t="s">
        <v>76</v>
      </c>
      <c r="Z4726" t="s">
        <v>76</v>
      </c>
    </row>
    <row r="4727" spans="1:26" x14ac:dyDescent="0.35">
      <c r="A4727" t="s">
        <v>7</v>
      </c>
      <c r="B4727" t="s">
        <v>566</v>
      </c>
      <c r="C4727">
        <v>37</v>
      </c>
      <c r="D4727" t="s">
        <v>623</v>
      </c>
      <c r="E4727" t="s">
        <v>244</v>
      </c>
      <c r="F4727" t="s">
        <v>286</v>
      </c>
      <c r="G4727" t="s">
        <v>71</v>
      </c>
      <c r="H4727" t="s">
        <v>126</v>
      </c>
      <c r="I4727" t="s">
        <v>86</v>
      </c>
      <c r="J4727" t="s">
        <v>79</v>
      </c>
      <c r="K4727" t="s">
        <v>67</v>
      </c>
      <c r="L4727" t="s">
        <v>86</v>
      </c>
      <c r="M4727" t="s">
        <v>76</v>
      </c>
      <c r="N4727" t="s">
        <v>76</v>
      </c>
      <c r="O4727" t="s">
        <v>76</v>
      </c>
      <c r="P4727" t="s">
        <v>76</v>
      </c>
      <c r="Q4727" t="s">
        <v>76</v>
      </c>
      <c r="R4727" t="s">
        <v>76</v>
      </c>
      <c r="S4727" t="s">
        <v>305</v>
      </c>
      <c r="T4727" t="s">
        <v>71</v>
      </c>
      <c r="U4727" t="s">
        <v>76</v>
      </c>
      <c r="V4727" t="s">
        <v>138</v>
      </c>
      <c r="W4727" t="s">
        <v>76</v>
      </c>
      <c r="X4727" t="s">
        <v>76</v>
      </c>
      <c r="Y4727" t="s">
        <v>76</v>
      </c>
      <c r="Z4727" t="s">
        <v>76</v>
      </c>
    </row>
    <row r="4728" spans="1:26" x14ac:dyDescent="0.35">
      <c r="A4728" t="s">
        <v>7</v>
      </c>
      <c r="B4728" t="s">
        <v>569</v>
      </c>
      <c r="C4728">
        <v>279</v>
      </c>
      <c r="D4728" t="s">
        <v>665</v>
      </c>
      <c r="E4728" t="s">
        <v>156</v>
      </c>
      <c r="F4728" t="s">
        <v>240</v>
      </c>
      <c r="G4728" t="s">
        <v>150</v>
      </c>
      <c r="H4728" t="s">
        <v>367</v>
      </c>
      <c r="I4728" t="s">
        <v>106</v>
      </c>
      <c r="J4728" t="s">
        <v>173</v>
      </c>
      <c r="K4728" t="s">
        <v>130</v>
      </c>
      <c r="L4728" t="s">
        <v>80</v>
      </c>
      <c r="M4728" t="s">
        <v>77</v>
      </c>
      <c r="N4728" t="s">
        <v>68</v>
      </c>
      <c r="O4728" t="s">
        <v>104</v>
      </c>
      <c r="P4728" t="s">
        <v>76</v>
      </c>
      <c r="Q4728" t="s">
        <v>76</v>
      </c>
      <c r="R4728" t="s">
        <v>55</v>
      </c>
      <c r="S4728" t="s">
        <v>76</v>
      </c>
      <c r="T4728" t="s">
        <v>71</v>
      </c>
      <c r="U4728" t="s">
        <v>77</v>
      </c>
      <c r="V4728" t="s">
        <v>78</v>
      </c>
      <c r="W4728" t="s">
        <v>105</v>
      </c>
      <c r="X4728" t="s">
        <v>76</v>
      </c>
      <c r="Y4728" t="s">
        <v>107</v>
      </c>
      <c r="Z4728" t="s">
        <v>150</v>
      </c>
    </row>
    <row r="4729" spans="1:26" x14ac:dyDescent="0.35">
      <c r="A4729" t="s">
        <v>7</v>
      </c>
      <c r="B4729" t="s">
        <v>570</v>
      </c>
      <c r="C4729">
        <v>30</v>
      </c>
      <c r="D4729" t="s">
        <v>369</v>
      </c>
      <c r="E4729" t="s">
        <v>301</v>
      </c>
      <c r="F4729" t="s">
        <v>213</v>
      </c>
      <c r="G4729" t="s">
        <v>76</v>
      </c>
      <c r="H4729" t="s">
        <v>131</v>
      </c>
      <c r="I4729" t="s">
        <v>213</v>
      </c>
      <c r="J4729" t="s">
        <v>76</v>
      </c>
      <c r="K4729" t="s">
        <v>213</v>
      </c>
      <c r="L4729" t="s">
        <v>76</v>
      </c>
      <c r="M4729" t="s">
        <v>76</v>
      </c>
      <c r="N4729" t="s">
        <v>76</v>
      </c>
      <c r="O4729" t="s">
        <v>76</v>
      </c>
      <c r="P4729" t="s">
        <v>76</v>
      </c>
      <c r="Q4729" t="s">
        <v>76</v>
      </c>
      <c r="R4729" t="s">
        <v>71</v>
      </c>
      <c r="S4729" t="s">
        <v>76</v>
      </c>
      <c r="T4729" t="s">
        <v>76</v>
      </c>
      <c r="U4729" t="s">
        <v>76</v>
      </c>
      <c r="V4729" t="s">
        <v>76</v>
      </c>
      <c r="W4729" t="s">
        <v>280</v>
      </c>
      <c r="X4729" t="s">
        <v>76</v>
      </c>
      <c r="Y4729" t="s">
        <v>76</v>
      </c>
      <c r="Z4729" t="s">
        <v>76</v>
      </c>
    </row>
    <row r="4730" spans="1:26" x14ac:dyDescent="0.35">
      <c r="A4730" t="s">
        <v>7</v>
      </c>
      <c r="B4730" t="s">
        <v>571</v>
      </c>
      <c r="C4730">
        <v>19</v>
      </c>
      <c r="D4730" t="s">
        <v>1518</v>
      </c>
      <c r="E4730" t="s">
        <v>364</v>
      </c>
      <c r="F4730" t="s">
        <v>192</v>
      </c>
      <c r="G4730" t="s">
        <v>76</v>
      </c>
      <c r="H4730" t="s">
        <v>315</v>
      </c>
      <c r="I4730" t="s">
        <v>76</v>
      </c>
      <c r="J4730" t="s">
        <v>76</v>
      </c>
      <c r="K4730" t="s">
        <v>76</v>
      </c>
      <c r="L4730" t="s">
        <v>76</v>
      </c>
      <c r="M4730" t="s">
        <v>76</v>
      </c>
      <c r="N4730" t="s">
        <v>76</v>
      </c>
      <c r="O4730" t="s">
        <v>76</v>
      </c>
      <c r="P4730" t="s">
        <v>76</v>
      </c>
      <c r="Q4730" t="s">
        <v>76</v>
      </c>
      <c r="R4730" t="s">
        <v>76</v>
      </c>
      <c r="S4730" t="s">
        <v>105</v>
      </c>
      <c r="T4730" t="s">
        <v>76</v>
      </c>
      <c r="U4730" t="s">
        <v>76</v>
      </c>
      <c r="V4730" t="s">
        <v>76</v>
      </c>
      <c r="W4730" t="s">
        <v>76</v>
      </c>
      <c r="X4730" t="s">
        <v>76</v>
      </c>
      <c r="Y4730" t="s">
        <v>76</v>
      </c>
      <c r="Z4730" t="s">
        <v>76</v>
      </c>
    </row>
    <row r="4731" spans="1:26" x14ac:dyDescent="0.35">
      <c r="A4731" t="s">
        <v>7</v>
      </c>
      <c r="B4731" t="s">
        <v>572</v>
      </c>
      <c r="C4731">
        <v>220</v>
      </c>
      <c r="D4731" t="s">
        <v>662</v>
      </c>
      <c r="E4731" t="s">
        <v>494</v>
      </c>
      <c r="F4731" t="s">
        <v>161</v>
      </c>
      <c r="G4731" t="s">
        <v>106</v>
      </c>
      <c r="H4731" t="s">
        <v>67</v>
      </c>
      <c r="I4731" t="s">
        <v>63</v>
      </c>
      <c r="J4731" t="s">
        <v>100</v>
      </c>
      <c r="K4731" t="s">
        <v>55</v>
      </c>
      <c r="L4731" t="s">
        <v>198</v>
      </c>
      <c r="M4731" t="s">
        <v>68</v>
      </c>
      <c r="N4731" t="s">
        <v>186</v>
      </c>
      <c r="O4731" t="s">
        <v>57</v>
      </c>
      <c r="P4731" t="s">
        <v>76</v>
      </c>
      <c r="Q4731" t="s">
        <v>68</v>
      </c>
      <c r="R4731" t="s">
        <v>76</v>
      </c>
      <c r="S4731" t="s">
        <v>76</v>
      </c>
      <c r="T4731" t="s">
        <v>78</v>
      </c>
      <c r="U4731" t="s">
        <v>78</v>
      </c>
      <c r="V4731" t="s">
        <v>55</v>
      </c>
      <c r="W4731" t="s">
        <v>130</v>
      </c>
      <c r="X4731" t="s">
        <v>68</v>
      </c>
      <c r="Y4731" t="s">
        <v>107</v>
      </c>
      <c r="Z4731" t="s">
        <v>106</v>
      </c>
    </row>
    <row r="4732" spans="1:26" x14ac:dyDescent="0.35">
      <c r="A4732" t="s">
        <v>7</v>
      </c>
      <c r="B4732" t="s">
        <v>573</v>
      </c>
      <c r="C4732">
        <v>18</v>
      </c>
      <c r="D4732" t="s">
        <v>1231</v>
      </c>
      <c r="E4732" t="s">
        <v>257</v>
      </c>
      <c r="F4732" t="s">
        <v>347</v>
      </c>
      <c r="G4732" t="s">
        <v>76</v>
      </c>
      <c r="H4732" t="s">
        <v>337</v>
      </c>
      <c r="I4732" t="s">
        <v>76</v>
      </c>
      <c r="J4732" t="s">
        <v>76</v>
      </c>
      <c r="K4732" t="s">
        <v>76</v>
      </c>
      <c r="L4732" t="s">
        <v>76</v>
      </c>
      <c r="M4732" t="s">
        <v>76</v>
      </c>
      <c r="N4732" t="s">
        <v>76</v>
      </c>
      <c r="O4732" t="s">
        <v>76</v>
      </c>
      <c r="P4732" t="s">
        <v>76</v>
      </c>
      <c r="Q4732" t="s">
        <v>76</v>
      </c>
      <c r="R4732" t="s">
        <v>76</v>
      </c>
      <c r="S4732" t="s">
        <v>76</v>
      </c>
      <c r="T4732" t="s">
        <v>76</v>
      </c>
      <c r="U4732" t="s">
        <v>76</v>
      </c>
      <c r="V4732" t="s">
        <v>76</v>
      </c>
      <c r="W4732" t="s">
        <v>76</v>
      </c>
      <c r="X4732" t="s">
        <v>175</v>
      </c>
      <c r="Y4732" t="s">
        <v>76</v>
      </c>
      <c r="Z4732" t="s">
        <v>76</v>
      </c>
    </row>
    <row r="4733" spans="1:26" x14ac:dyDescent="0.35">
      <c r="A4733" t="s">
        <v>241</v>
      </c>
      <c r="B4733" t="s">
        <v>566</v>
      </c>
      <c r="C4733">
        <v>146</v>
      </c>
      <c r="D4733" t="s">
        <v>520</v>
      </c>
      <c r="E4733" t="s">
        <v>352</v>
      </c>
      <c r="F4733" t="s">
        <v>147</v>
      </c>
      <c r="G4733" t="s">
        <v>75</v>
      </c>
      <c r="H4733" t="s">
        <v>297</v>
      </c>
      <c r="I4733" t="s">
        <v>198</v>
      </c>
      <c r="J4733" t="s">
        <v>73</v>
      </c>
      <c r="K4733" t="s">
        <v>122</v>
      </c>
      <c r="L4733" t="s">
        <v>100</v>
      </c>
      <c r="M4733" t="s">
        <v>76</v>
      </c>
      <c r="N4733" t="s">
        <v>76</v>
      </c>
      <c r="O4733" t="s">
        <v>93</v>
      </c>
      <c r="P4733" t="s">
        <v>76</v>
      </c>
      <c r="Q4733" t="s">
        <v>76</v>
      </c>
      <c r="R4733" t="s">
        <v>71</v>
      </c>
      <c r="S4733" t="s">
        <v>181</v>
      </c>
      <c r="T4733" t="s">
        <v>73</v>
      </c>
      <c r="U4733" t="s">
        <v>76</v>
      </c>
      <c r="V4733" t="s">
        <v>94</v>
      </c>
      <c r="W4733" t="s">
        <v>76</v>
      </c>
      <c r="X4733" t="s">
        <v>76</v>
      </c>
      <c r="Y4733" t="s">
        <v>76</v>
      </c>
      <c r="Z4733" t="s">
        <v>107</v>
      </c>
    </row>
    <row r="4734" spans="1:26" x14ac:dyDescent="0.35">
      <c r="A4734" t="s">
        <v>241</v>
      </c>
      <c r="B4734" t="s">
        <v>569</v>
      </c>
      <c r="C4734">
        <v>819</v>
      </c>
      <c r="D4734" t="s">
        <v>640</v>
      </c>
      <c r="E4734" t="s">
        <v>392</v>
      </c>
      <c r="F4734" t="s">
        <v>247</v>
      </c>
      <c r="G4734" t="s">
        <v>77</v>
      </c>
      <c r="H4734" t="s">
        <v>117</v>
      </c>
      <c r="I4734" t="s">
        <v>107</v>
      </c>
      <c r="J4734" t="s">
        <v>264</v>
      </c>
      <c r="K4734" t="s">
        <v>314</v>
      </c>
      <c r="L4734" t="s">
        <v>94</v>
      </c>
      <c r="M4734" t="s">
        <v>73</v>
      </c>
      <c r="N4734" t="s">
        <v>73</v>
      </c>
      <c r="O4734" t="s">
        <v>146</v>
      </c>
      <c r="P4734" t="s">
        <v>76</v>
      </c>
      <c r="Q4734" t="s">
        <v>76</v>
      </c>
      <c r="R4734" t="s">
        <v>150</v>
      </c>
      <c r="S4734" t="s">
        <v>76</v>
      </c>
      <c r="T4734" t="s">
        <v>106</v>
      </c>
      <c r="U4734" t="s">
        <v>73</v>
      </c>
      <c r="V4734" t="s">
        <v>55</v>
      </c>
      <c r="W4734" t="s">
        <v>68</v>
      </c>
      <c r="X4734" t="s">
        <v>107</v>
      </c>
      <c r="Y4734" t="s">
        <v>107</v>
      </c>
      <c r="Z4734" t="s">
        <v>71</v>
      </c>
    </row>
    <row r="4735" spans="1:26" x14ac:dyDescent="0.35">
      <c r="A4735" t="s">
        <v>241</v>
      </c>
      <c r="B4735" t="s">
        <v>570</v>
      </c>
      <c r="C4735">
        <v>175</v>
      </c>
      <c r="D4735" t="s">
        <v>741</v>
      </c>
      <c r="E4735" t="s">
        <v>334</v>
      </c>
      <c r="F4735" t="s">
        <v>162</v>
      </c>
      <c r="G4735" t="s">
        <v>76</v>
      </c>
      <c r="H4735" t="s">
        <v>426</v>
      </c>
      <c r="I4735" t="s">
        <v>179</v>
      </c>
      <c r="J4735" t="s">
        <v>73</v>
      </c>
      <c r="K4735" t="s">
        <v>70</v>
      </c>
      <c r="L4735" t="s">
        <v>138</v>
      </c>
      <c r="M4735" t="s">
        <v>76</v>
      </c>
      <c r="N4735" t="s">
        <v>77</v>
      </c>
      <c r="O4735" t="s">
        <v>77</v>
      </c>
      <c r="P4735" t="s">
        <v>107</v>
      </c>
      <c r="Q4735" t="s">
        <v>76</v>
      </c>
      <c r="R4735" t="s">
        <v>93</v>
      </c>
      <c r="S4735" t="s">
        <v>76</v>
      </c>
      <c r="T4735" t="s">
        <v>76</v>
      </c>
      <c r="U4735" t="s">
        <v>106</v>
      </c>
      <c r="V4735" t="s">
        <v>173</v>
      </c>
      <c r="W4735" t="s">
        <v>80</v>
      </c>
      <c r="X4735" t="s">
        <v>107</v>
      </c>
      <c r="Y4735" t="s">
        <v>107</v>
      </c>
      <c r="Z4735" t="s">
        <v>71</v>
      </c>
    </row>
    <row r="4736" spans="1:26" x14ac:dyDescent="0.35">
      <c r="A4736" t="s">
        <v>241</v>
      </c>
      <c r="B4736" t="s">
        <v>571</v>
      </c>
      <c r="C4736">
        <v>71</v>
      </c>
      <c r="D4736" t="s">
        <v>645</v>
      </c>
      <c r="E4736" t="s">
        <v>199</v>
      </c>
      <c r="F4736" t="s">
        <v>493</v>
      </c>
      <c r="G4736" t="s">
        <v>138</v>
      </c>
      <c r="H4736" t="s">
        <v>502</v>
      </c>
      <c r="I4736" t="s">
        <v>119</v>
      </c>
      <c r="J4736" t="s">
        <v>76</v>
      </c>
      <c r="K4736" t="s">
        <v>142</v>
      </c>
      <c r="L4736" t="s">
        <v>73</v>
      </c>
      <c r="M4736" t="s">
        <v>76</v>
      </c>
      <c r="N4736" t="s">
        <v>76</v>
      </c>
      <c r="O4736" t="s">
        <v>80</v>
      </c>
      <c r="P4736" t="s">
        <v>76</v>
      </c>
      <c r="Q4736" t="s">
        <v>76</v>
      </c>
      <c r="R4736" t="s">
        <v>76</v>
      </c>
      <c r="S4736" t="s">
        <v>79</v>
      </c>
      <c r="T4736" t="s">
        <v>76</v>
      </c>
      <c r="U4736" t="s">
        <v>79</v>
      </c>
      <c r="V4736" t="s">
        <v>244</v>
      </c>
      <c r="W4736" t="s">
        <v>76</v>
      </c>
      <c r="X4736" t="s">
        <v>76</v>
      </c>
      <c r="Y4736" t="s">
        <v>107</v>
      </c>
      <c r="Z4736" t="s">
        <v>107</v>
      </c>
    </row>
    <row r="4737" spans="1:26" x14ac:dyDescent="0.35">
      <c r="A4737" t="s">
        <v>241</v>
      </c>
      <c r="B4737" t="s">
        <v>572</v>
      </c>
      <c r="C4737">
        <v>647</v>
      </c>
      <c r="D4737" t="s">
        <v>898</v>
      </c>
      <c r="E4737" t="s">
        <v>344</v>
      </c>
      <c r="F4737" t="s">
        <v>148</v>
      </c>
      <c r="G4737" t="s">
        <v>73</v>
      </c>
      <c r="H4737" t="s">
        <v>145</v>
      </c>
      <c r="I4737" t="s">
        <v>71</v>
      </c>
      <c r="J4737" t="s">
        <v>81</v>
      </c>
      <c r="K4737" t="s">
        <v>55</v>
      </c>
      <c r="L4737" t="s">
        <v>63</v>
      </c>
      <c r="M4737" t="s">
        <v>106</v>
      </c>
      <c r="N4737" t="s">
        <v>138</v>
      </c>
      <c r="O4737" t="s">
        <v>151</v>
      </c>
      <c r="P4737" t="s">
        <v>76</v>
      </c>
      <c r="Q4737" t="s">
        <v>106</v>
      </c>
      <c r="R4737" t="s">
        <v>77</v>
      </c>
      <c r="S4737" t="s">
        <v>73</v>
      </c>
      <c r="T4737" t="s">
        <v>79</v>
      </c>
      <c r="U4737" t="s">
        <v>79</v>
      </c>
      <c r="V4737" t="s">
        <v>80</v>
      </c>
      <c r="W4737" t="s">
        <v>105</v>
      </c>
      <c r="X4737" t="s">
        <v>77</v>
      </c>
      <c r="Y4737" t="s">
        <v>71</v>
      </c>
      <c r="Z4737" t="s">
        <v>150</v>
      </c>
    </row>
    <row r="4738" spans="1:26" x14ac:dyDescent="0.35">
      <c r="A4738" t="s">
        <v>241</v>
      </c>
      <c r="B4738" t="s">
        <v>573</v>
      </c>
      <c r="C4738">
        <v>105</v>
      </c>
      <c r="D4738" t="s">
        <v>481</v>
      </c>
      <c r="E4738" t="s">
        <v>120</v>
      </c>
      <c r="F4738" t="s">
        <v>322</v>
      </c>
      <c r="G4738" t="s">
        <v>76</v>
      </c>
      <c r="H4738" t="s">
        <v>196</v>
      </c>
      <c r="I4738" t="s">
        <v>71</v>
      </c>
      <c r="J4738" t="s">
        <v>106</v>
      </c>
      <c r="K4738" t="s">
        <v>76</v>
      </c>
      <c r="L4738" t="s">
        <v>68</v>
      </c>
      <c r="M4738" t="s">
        <v>76</v>
      </c>
      <c r="N4738" t="s">
        <v>55</v>
      </c>
      <c r="O4738" t="s">
        <v>76</v>
      </c>
      <c r="P4738" t="s">
        <v>76</v>
      </c>
      <c r="Q4738" t="s">
        <v>76</v>
      </c>
      <c r="R4738" t="s">
        <v>76</v>
      </c>
      <c r="S4738" t="s">
        <v>100</v>
      </c>
      <c r="T4738" t="s">
        <v>76</v>
      </c>
      <c r="U4738" t="s">
        <v>76</v>
      </c>
      <c r="V4738" t="s">
        <v>102</v>
      </c>
      <c r="W4738" t="s">
        <v>80</v>
      </c>
      <c r="X4738" t="s">
        <v>149</v>
      </c>
      <c r="Y4738" t="s">
        <v>72</v>
      </c>
      <c r="Z4738" t="s">
        <v>106</v>
      </c>
    </row>
    <row r="4740" spans="1:26" x14ac:dyDescent="0.35">
      <c r="A4740" t="s">
        <v>1519</v>
      </c>
    </row>
    <row r="4741" spans="1:26" x14ac:dyDescent="0.35">
      <c r="A4741" t="s">
        <v>14</v>
      </c>
      <c r="B4741" t="s">
        <v>1478</v>
      </c>
      <c r="C4741" t="s">
        <v>2</v>
      </c>
      <c r="D4741" t="s">
        <v>1486</v>
      </c>
      <c r="E4741" t="s">
        <v>1487</v>
      </c>
      <c r="F4741" t="s">
        <v>1488</v>
      </c>
      <c r="G4741" t="s">
        <v>1489</v>
      </c>
      <c r="H4741" t="s">
        <v>1490</v>
      </c>
      <c r="I4741" t="s">
        <v>1491</v>
      </c>
      <c r="J4741" t="s">
        <v>1492</v>
      </c>
      <c r="K4741" t="s">
        <v>1493</v>
      </c>
      <c r="L4741" t="s">
        <v>1494</v>
      </c>
      <c r="M4741" t="s">
        <v>1495</v>
      </c>
      <c r="N4741" t="s">
        <v>1496</v>
      </c>
      <c r="O4741" t="s">
        <v>1497</v>
      </c>
      <c r="P4741" t="s">
        <v>1498</v>
      </c>
      <c r="Q4741" t="s">
        <v>1499</v>
      </c>
      <c r="R4741" t="s">
        <v>1500</v>
      </c>
      <c r="S4741" t="s">
        <v>1501</v>
      </c>
      <c r="T4741" t="s">
        <v>1502</v>
      </c>
      <c r="U4741" t="s">
        <v>1503</v>
      </c>
      <c r="V4741" t="s">
        <v>1504</v>
      </c>
      <c r="W4741" t="s">
        <v>1505</v>
      </c>
      <c r="X4741" t="s">
        <v>1506</v>
      </c>
      <c r="Y4741" t="s">
        <v>48</v>
      </c>
      <c r="Z4741" t="s">
        <v>1507</v>
      </c>
    </row>
    <row r="4742" spans="1:26" x14ac:dyDescent="0.35">
      <c r="A4742" t="s">
        <v>3</v>
      </c>
      <c r="B4742" t="s">
        <v>1479</v>
      </c>
      <c r="C4742">
        <v>87</v>
      </c>
      <c r="D4742" t="s">
        <v>419</v>
      </c>
      <c r="E4742" t="s">
        <v>227</v>
      </c>
      <c r="F4742" t="s">
        <v>372</v>
      </c>
      <c r="G4742" t="s">
        <v>94</v>
      </c>
      <c r="H4742" t="s">
        <v>152</v>
      </c>
      <c r="I4742" t="s">
        <v>76</v>
      </c>
      <c r="J4742" t="s">
        <v>108</v>
      </c>
      <c r="K4742" t="s">
        <v>151</v>
      </c>
      <c r="L4742" t="s">
        <v>94</v>
      </c>
      <c r="M4742" t="s">
        <v>76</v>
      </c>
      <c r="N4742" t="s">
        <v>76</v>
      </c>
      <c r="O4742" t="s">
        <v>216</v>
      </c>
      <c r="P4742" t="s">
        <v>76</v>
      </c>
      <c r="Q4742" t="s">
        <v>76</v>
      </c>
      <c r="R4742" t="s">
        <v>94</v>
      </c>
      <c r="S4742" t="s">
        <v>94</v>
      </c>
      <c r="T4742" t="s">
        <v>76</v>
      </c>
      <c r="U4742" t="s">
        <v>76</v>
      </c>
      <c r="V4742" t="s">
        <v>62</v>
      </c>
      <c r="W4742" t="s">
        <v>76</v>
      </c>
      <c r="X4742" t="s">
        <v>76</v>
      </c>
      <c r="Y4742" t="s">
        <v>76</v>
      </c>
      <c r="Z4742" t="s">
        <v>68</v>
      </c>
    </row>
    <row r="4743" spans="1:26" x14ac:dyDescent="0.35">
      <c r="A4743" t="s">
        <v>3</v>
      </c>
      <c r="B4743" t="s">
        <v>1480</v>
      </c>
      <c r="C4743">
        <v>105</v>
      </c>
      <c r="D4743" t="s">
        <v>721</v>
      </c>
      <c r="E4743" t="s">
        <v>283</v>
      </c>
      <c r="F4743" t="s">
        <v>373</v>
      </c>
      <c r="G4743" t="s">
        <v>150</v>
      </c>
      <c r="H4743" t="s">
        <v>302</v>
      </c>
      <c r="I4743" t="s">
        <v>81</v>
      </c>
      <c r="J4743" t="s">
        <v>79</v>
      </c>
      <c r="K4743" t="s">
        <v>173</v>
      </c>
      <c r="L4743" t="s">
        <v>75</v>
      </c>
      <c r="M4743" t="s">
        <v>76</v>
      </c>
      <c r="N4743" t="s">
        <v>100</v>
      </c>
      <c r="O4743" t="s">
        <v>163</v>
      </c>
      <c r="P4743" t="s">
        <v>76</v>
      </c>
      <c r="Q4743" t="s">
        <v>76</v>
      </c>
      <c r="R4743" t="s">
        <v>100</v>
      </c>
      <c r="S4743" t="s">
        <v>150</v>
      </c>
      <c r="T4743" t="s">
        <v>76</v>
      </c>
      <c r="U4743" t="s">
        <v>76</v>
      </c>
      <c r="V4743" t="s">
        <v>149</v>
      </c>
      <c r="W4743" t="s">
        <v>76</v>
      </c>
      <c r="X4743" t="s">
        <v>68</v>
      </c>
      <c r="Y4743" t="s">
        <v>76</v>
      </c>
      <c r="Z4743" t="s">
        <v>105</v>
      </c>
    </row>
    <row r="4744" spans="1:26" x14ac:dyDescent="0.35">
      <c r="A4744" t="s">
        <v>3</v>
      </c>
      <c r="B4744" t="s">
        <v>1481</v>
      </c>
      <c r="C4744">
        <v>57</v>
      </c>
      <c r="D4744" t="s">
        <v>650</v>
      </c>
      <c r="E4744" t="s">
        <v>189</v>
      </c>
      <c r="F4744" t="s">
        <v>66</v>
      </c>
      <c r="G4744" t="s">
        <v>76</v>
      </c>
      <c r="H4744" t="s">
        <v>208</v>
      </c>
      <c r="I4744" t="s">
        <v>76</v>
      </c>
      <c r="J4744" t="s">
        <v>76</v>
      </c>
      <c r="K4744" t="s">
        <v>76</v>
      </c>
      <c r="L4744" t="s">
        <v>76</v>
      </c>
      <c r="M4744" t="s">
        <v>76</v>
      </c>
      <c r="N4744" t="s">
        <v>76</v>
      </c>
      <c r="O4744" t="s">
        <v>76</v>
      </c>
      <c r="P4744" t="s">
        <v>76</v>
      </c>
      <c r="Q4744" t="s">
        <v>76</v>
      </c>
      <c r="R4744" t="s">
        <v>76</v>
      </c>
      <c r="S4744" t="s">
        <v>100</v>
      </c>
      <c r="T4744" t="s">
        <v>76</v>
      </c>
      <c r="U4744" t="s">
        <v>76</v>
      </c>
      <c r="V4744" t="s">
        <v>78</v>
      </c>
      <c r="W4744" t="s">
        <v>76</v>
      </c>
      <c r="X4744" t="s">
        <v>76</v>
      </c>
      <c r="Y4744" t="s">
        <v>76</v>
      </c>
      <c r="Z4744" t="s">
        <v>100</v>
      </c>
    </row>
    <row r="4745" spans="1:26" x14ac:dyDescent="0.35">
      <c r="A4745" t="s">
        <v>3</v>
      </c>
      <c r="B4745" t="s">
        <v>1482</v>
      </c>
      <c r="C4745">
        <v>6</v>
      </c>
      <c r="D4745" t="s">
        <v>831</v>
      </c>
      <c r="E4745" t="s">
        <v>99</v>
      </c>
      <c r="F4745" t="s">
        <v>76</v>
      </c>
      <c r="G4745" t="s">
        <v>76</v>
      </c>
      <c r="H4745" t="s">
        <v>76</v>
      </c>
      <c r="I4745" t="s">
        <v>99</v>
      </c>
      <c r="J4745" t="s">
        <v>76</v>
      </c>
      <c r="K4745" t="s">
        <v>76</v>
      </c>
      <c r="L4745" t="s">
        <v>76</v>
      </c>
      <c r="M4745" t="s">
        <v>76</v>
      </c>
      <c r="N4745" t="s">
        <v>76</v>
      </c>
      <c r="O4745" t="s">
        <v>76</v>
      </c>
      <c r="P4745" t="s">
        <v>76</v>
      </c>
      <c r="Q4745" t="s">
        <v>76</v>
      </c>
      <c r="R4745" t="s">
        <v>76</v>
      </c>
      <c r="S4745" t="s">
        <v>76</v>
      </c>
      <c r="T4745" t="s">
        <v>76</v>
      </c>
      <c r="U4745" t="s">
        <v>76</v>
      </c>
      <c r="V4745" t="s">
        <v>76</v>
      </c>
      <c r="W4745" t="s">
        <v>76</v>
      </c>
      <c r="X4745" t="s">
        <v>76</v>
      </c>
      <c r="Y4745" t="s">
        <v>76</v>
      </c>
      <c r="Z4745" t="s">
        <v>76</v>
      </c>
    </row>
    <row r="4746" spans="1:26" x14ac:dyDescent="0.35">
      <c r="A4746" t="s">
        <v>4</v>
      </c>
      <c r="B4746" t="s">
        <v>1479</v>
      </c>
      <c r="C4746">
        <v>146</v>
      </c>
      <c r="D4746" t="s">
        <v>10</v>
      </c>
      <c r="E4746" t="s">
        <v>392</v>
      </c>
      <c r="F4746" t="s">
        <v>431</v>
      </c>
      <c r="G4746" t="s">
        <v>76</v>
      </c>
      <c r="H4746" t="s">
        <v>317</v>
      </c>
      <c r="I4746" t="s">
        <v>74</v>
      </c>
      <c r="J4746" t="s">
        <v>377</v>
      </c>
      <c r="K4746" t="s">
        <v>619</v>
      </c>
      <c r="L4746" t="s">
        <v>79</v>
      </c>
      <c r="M4746" t="s">
        <v>76</v>
      </c>
      <c r="N4746" t="s">
        <v>76</v>
      </c>
      <c r="O4746" t="s">
        <v>527</v>
      </c>
      <c r="P4746" t="s">
        <v>73</v>
      </c>
      <c r="Q4746" t="s">
        <v>76</v>
      </c>
      <c r="R4746" t="s">
        <v>55</v>
      </c>
      <c r="S4746" t="s">
        <v>73</v>
      </c>
      <c r="T4746" t="s">
        <v>76</v>
      </c>
      <c r="U4746" t="s">
        <v>76</v>
      </c>
      <c r="V4746" t="s">
        <v>105</v>
      </c>
      <c r="W4746" t="s">
        <v>79</v>
      </c>
      <c r="X4746" t="s">
        <v>73</v>
      </c>
      <c r="Y4746" t="s">
        <v>76</v>
      </c>
      <c r="Z4746" t="s">
        <v>76</v>
      </c>
    </row>
    <row r="4747" spans="1:26" x14ac:dyDescent="0.35">
      <c r="A4747" t="s">
        <v>4</v>
      </c>
      <c r="B4747" t="s">
        <v>1480</v>
      </c>
      <c r="C4747">
        <v>141</v>
      </c>
      <c r="D4747" t="s">
        <v>670</v>
      </c>
      <c r="E4747" t="s">
        <v>230</v>
      </c>
      <c r="F4747" t="s">
        <v>120</v>
      </c>
      <c r="G4747" t="s">
        <v>76</v>
      </c>
      <c r="H4747" t="s">
        <v>364</v>
      </c>
      <c r="I4747" t="s">
        <v>107</v>
      </c>
      <c r="J4747" t="s">
        <v>76</v>
      </c>
      <c r="K4747" t="s">
        <v>93</v>
      </c>
      <c r="L4747" t="s">
        <v>107</v>
      </c>
      <c r="M4747" t="s">
        <v>107</v>
      </c>
      <c r="N4747" t="s">
        <v>76</v>
      </c>
      <c r="O4747" t="s">
        <v>76</v>
      </c>
      <c r="P4747" t="s">
        <v>76</v>
      </c>
      <c r="Q4747" t="s">
        <v>76</v>
      </c>
      <c r="R4747" t="s">
        <v>73</v>
      </c>
      <c r="S4747" t="s">
        <v>76</v>
      </c>
      <c r="T4747" t="s">
        <v>76</v>
      </c>
      <c r="U4747" t="s">
        <v>73</v>
      </c>
      <c r="V4747" t="s">
        <v>57</v>
      </c>
      <c r="W4747" t="s">
        <v>100</v>
      </c>
      <c r="X4747" t="s">
        <v>76</v>
      </c>
      <c r="Y4747" t="s">
        <v>72</v>
      </c>
      <c r="Z4747" t="s">
        <v>107</v>
      </c>
    </row>
    <row r="4748" spans="1:26" x14ac:dyDescent="0.35">
      <c r="A4748" t="s">
        <v>4</v>
      </c>
      <c r="B4748" t="s">
        <v>1481</v>
      </c>
      <c r="C4748">
        <v>109</v>
      </c>
      <c r="D4748" t="s">
        <v>406</v>
      </c>
      <c r="E4748" t="s">
        <v>310</v>
      </c>
      <c r="F4748" t="s">
        <v>499</v>
      </c>
      <c r="G4748" t="s">
        <v>79</v>
      </c>
      <c r="H4748" t="s">
        <v>416</v>
      </c>
      <c r="I4748" t="s">
        <v>73</v>
      </c>
      <c r="J4748" t="s">
        <v>150</v>
      </c>
      <c r="K4748" t="s">
        <v>76</v>
      </c>
      <c r="L4748" t="s">
        <v>244</v>
      </c>
      <c r="M4748" t="s">
        <v>79</v>
      </c>
      <c r="N4748" t="s">
        <v>76</v>
      </c>
      <c r="O4748" t="s">
        <v>194</v>
      </c>
      <c r="P4748" t="s">
        <v>76</v>
      </c>
      <c r="Q4748" t="s">
        <v>76</v>
      </c>
      <c r="R4748" t="s">
        <v>68</v>
      </c>
      <c r="S4748" t="s">
        <v>76</v>
      </c>
      <c r="T4748" t="s">
        <v>76</v>
      </c>
      <c r="U4748" t="s">
        <v>76</v>
      </c>
      <c r="V4748" t="s">
        <v>105</v>
      </c>
      <c r="W4748" t="s">
        <v>76</v>
      </c>
      <c r="X4748" t="s">
        <v>76</v>
      </c>
      <c r="Y4748" t="s">
        <v>76</v>
      </c>
      <c r="Z4748" t="s">
        <v>76</v>
      </c>
    </row>
    <row r="4749" spans="1:26" x14ac:dyDescent="0.35">
      <c r="A4749" t="s">
        <v>4</v>
      </c>
      <c r="B4749" t="s">
        <v>1482</v>
      </c>
      <c r="C4749">
        <v>17</v>
      </c>
      <c r="D4749" t="s">
        <v>277</v>
      </c>
      <c r="E4749" t="s">
        <v>175</v>
      </c>
      <c r="F4749" t="s">
        <v>896</v>
      </c>
      <c r="G4749" t="s">
        <v>76</v>
      </c>
      <c r="H4749" t="s">
        <v>81</v>
      </c>
      <c r="I4749" t="s">
        <v>131</v>
      </c>
      <c r="J4749" t="s">
        <v>76</v>
      </c>
      <c r="K4749" t="s">
        <v>94</v>
      </c>
      <c r="L4749" t="s">
        <v>76</v>
      </c>
      <c r="M4749" t="s">
        <v>76</v>
      </c>
      <c r="N4749" t="s">
        <v>76</v>
      </c>
      <c r="O4749" t="s">
        <v>76</v>
      </c>
      <c r="P4749" t="s">
        <v>76</v>
      </c>
      <c r="Q4749" t="s">
        <v>76</v>
      </c>
      <c r="R4749" t="s">
        <v>76</v>
      </c>
      <c r="S4749" t="s">
        <v>76</v>
      </c>
      <c r="T4749" t="s">
        <v>76</v>
      </c>
      <c r="U4749" t="s">
        <v>76</v>
      </c>
      <c r="V4749" t="s">
        <v>76</v>
      </c>
      <c r="W4749" t="s">
        <v>76</v>
      </c>
      <c r="X4749" t="s">
        <v>76</v>
      </c>
      <c r="Y4749" t="s">
        <v>76</v>
      </c>
      <c r="Z4749" t="s">
        <v>76</v>
      </c>
    </row>
    <row r="4750" spans="1:26" x14ac:dyDescent="0.35">
      <c r="A4750" t="s">
        <v>5</v>
      </c>
      <c r="B4750" t="s">
        <v>1479</v>
      </c>
      <c r="C4750">
        <v>174</v>
      </c>
      <c r="D4750" t="s">
        <v>777</v>
      </c>
      <c r="E4750" t="s">
        <v>225</v>
      </c>
      <c r="F4750" t="s">
        <v>177</v>
      </c>
      <c r="G4750" t="s">
        <v>76</v>
      </c>
      <c r="H4750" t="s">
        <v>337</v>
      </c>
      <c r="I4750" t="s">
        <v>94</v>
      </c>
      <c r="J4750" t="s">
        <v>107</v>
      </c>
      <c r="K4750" t="s">
        <v>76</v>
      </c>
      <c r="L4750" t="s">
        <v>79</v>
      </c>
      <c r="M4750" t="s">
        <v>76</v>
      </c>
      <c r="N4750" t="s">
        <v>77</v>
      </c>
      <c r="O4750" t="s">
        <v>73</v>
      </c>
      <c r="P4750" t="s">
        <v>76</v>
      </c>
      <c r="Q4750" t="s">
        <v>76</v>
      </c>
      <c r="R4750" t="s">
        <v>106</v>
      </c>
      <c r="S4750" t="s">
        <v>76</v>
      </c>
      <c r="T4750" t="s">
        <v>76</v>
      </c>
      <c r="U4750" t="s">
        <v>106</v>
      </c>
      <c r="V4750" t="s">
        <v>130</v>
      </c>
      <c r="W4750" t="s">
        <v>106</v>
      </c>
      <c r="X4750" t="s">
        <v>76</v>
      </c>
      <c r="Y4750" t="s">
        <v>107</v>
      </c>
      <c r="Z4750" t="s">
        <v>73</v>
      </c>
    </row>
    <row r="4751" spans="1:26" x14ac:dyDescent="0.35">
      <c r="A4751" t="s">
        <v>5</v>
      </c>
      <c r="B4751" t="s">
        <v>1480</v>
      </c>
      <c r="C4751">
        <v>168</v>
      </c>
      <c r="D4751" t="s">
        <v>444</v>
      </c>
      <c r="E4751" t="s">
        <v>147</v>
      </c>
      <c r="F4751" t="s">
        <v>308</v>
      </c>
      <c r="G4751" t="s">
        <v>76</v>
      </c>
      <c r="H4751" t="s">
        <v>127</v>
      </c>
      <c r="I4751" t="s">
        <v>76</v>
      </c>
      <c r="J4751" t="s">
        <v>198</v>
      </c>
      <c r="K4751" t="s">
        <v>106</v>
      </c>
      <c r="L4751" t="s">
        <v>186</v>
      </c>
      <c r="M4751" t="s">
        <v>76</v>
      </c>
      <c r="N4751" t="s">
        <v>107</v>
      </c>
      <c r="O4751" t="s">
        <v>79</v>
      </c>
      <c r="P4751" t="s">
        <v>107</v>
      </c>
      <c r="Q4751" t="s">
        <v>76</v>
      </c>
      <c r="R4751" t="s">
        <v>76</v>
      </c>
      <c r="S4751" t="s">
        <v>76</v>
      </c>
      <c r="T4751" t="s">
        <v>76</v>
      </c>
      <c r="U4751" t="s">
        <v>76</v>
      </c>
      <c r="V4751" t="s">
        <v>175</v>
      </c>
      <c r="W4751" t="s">
        <v>76</v>
      </c>
      <c r="X4751" t="s">
        <v>138</v>
      </c>
      <c r="Y4751" t="s">
        <v>108</v>
      </c>
      <c r="Z4751" t="s">
        <v>94</v>
      </c>
    </row>
    <row r="4752" spans="1:26" x14ac:dyDescent="0.35">
      <c r="A4752" t="s">
        <v>5</v>
      </c>
      <c r="B4752" t="s">
        <v>1481</v>
      </c>
      <c r="C4752">
        <v>101</v>
      </c>
      <c r="D4752" t="s">
        <v>246</v>
      </c>
      <c r="E4752" t="s">
        <v>467</v>
      </c>
      <c r="F4752" t="s">
        <v>175</v>
      </c>
      <c r="G4752" t="s">
        <v>76</v>
      </c>
      <c r="H4752" t="s">
        <v>457</v>
      </c>
      <c r="I4752" t="s">
        <v>76</v>
      </c>
      <c r="J4752" t="s">
        <v>106</v>
      </c>
      <c r="K4752" t="s">
        <v>194</v>
      </c>
      <c r="L4752" t="s">
        <v>76</v>
      </c>
      <c r="M4752" t="s">
        <v>106</v>
      </c>
      <c r="N4752" t="s">
        <v>107</v>
      </c>
      <c r="O4752" t="s">
        <v>68</v>
      </c>
      <c r="P4752" t="s">
        <v>76</v>
      </c>
      <c r="Q4752" t="s">
        <v>76</v>
      </c>
      <c r="R4752" t="s">
        <v>71</v>
      </c>
      <c r="S4752" t="s">
        <v>76</v>
      </c>
      <c r="T4752" t="s">
        <v>76</v>
      </c>
      <c r="U4752" t="s">
        <v>76</v>
      </c>
      <c r="V4752" t="s">
        <v>102</v>
      </c>
      <c r="W4752" t="s">
        <v>76</v>
      </c>
      <c r="X4752" t="s">
        <v>106</v>
      </c>
      <c r="Y4752" t="s">
        <v>79</v>
      </c>
      <c r="Z4752" t="s">
        <v>71</v>
      </c>
    </row>
    <row r="4753" spans="1:26" x14ac:dyDescent="0.35">
      <c r="A4753" t="s">
        <v>5</v>
      </c>
      <c r="B4753" t="s">
        <v>1482</v>
      </c>
      <c r="C4753">
        <v>13</v>
      </c>
      <c r="D4753" t="s">
        <v>1183</v>
      </c>
      <c r="E4753" t="s">
        <v>76</v>
      </c>
      <c r="F4753" t="s">
        <v>99</v>
      </c>
      <c r="G4753" t="s">
        <v>76</v>
      </c>
      <c r="H4753" t="s">
        <v>76</v>
      </c>
      <c r="I4753" t="s">
        <v>307</v>
      </c>
      <c r="J4753" t="s">
        <v>76</v>
      </c>
      <c r="K4753" t="s">
        <v>76</v>
      </c>
      <c r="L4753" t="s">
        <v>76</v>
      </c>
      <c r="M4753" t="s">
        <v>76</v>
      </c>
      <c r="N4753" t="s">
        <v>76</v>
      </c>
      <c r="O4753" t="s">
        <v>76</v>
      </c>
      <c r="P4753" t="s">
        <v>76</v>
      </c>
      <c r="Q4753" t="s">
        <v>76</v>
      </c>
      <c r="R4753" t="s">
        <v>76</v>
      </c>
      <c r="S4753" t="s">
        <v>76</v>
      </c>
      <c r="T4753" t="s">
        <v>76</v>
      </c>
      <c r="U4753" t="s">
        <v>76</v>
      </c>
      <c r="V4753" t="s">
        <v>76</v>
      </c>
      <c r="W4753" t="s">
        <v>76</v>
      </c>
      <c r="X4753" t="s">
        <v>76</v>
      </c>
      <c r="Y4753" t="s">
        <v>173</v>
      </c>
      <c r="Z4753" t="s">
        <v>76</v>
      </c>
    </row>
    <row r="4754" spans="1:26" x14ac:dyDescent="0.35">
      <c r="A4754" t="s">
        <v>6</v>
      </c>
      <c r="B4754" t="s">
        <v>1479</v>
      </c>
      <c r="C4754">
        <v>68</v>
      </c>
      <c r="D4754" t="s">
        <v>362</v>
      </c>
      <c r="E4754" t="s">
        <v>283</v>
      </c>
      <c r="F4754" t="s">
        <v>574</v>
      </c>
      <c r="G4754" t="s">
        <v>76</v>
      </c>
      <c r="H4754" t="s">
        <v>207</v>
      </c>
      <c r="I4754" t="s">
        <v>76</v>
      </c>
      <c r="J4754" t="s">
        <v>76</v>
      </c>
      <c r="K4754" t="s">
        <v>77</v>
      </c>
      <c r="L4754" t="s">
        <v>68</v>
      </c>
      <c r="M4754" t="s">
        <v>76</v>
      </c>
      <c r="N4754" t="s">
        <v>76</v>
      </c>
      <c r="O4754" t="s">
        <v>77</v>
      </c>
      <c r="P4754" t="s">
        <v>76</v>
      </c>
      <c r="Q4754" t="s">
        <v>76</v>
      </c>
      <c r="R4754" t="s">
        <v>76</v>
      </c>
      <c r="S4754" t="s">
        <v>104</v>
      </c>
      <c r="T4754" t="s">
        <v>76</v>
      </c>
      <c r="U4754" t="s">
        <v>76</v>
      </c>
      <c r="V4754" t="s">
        <v>173</v>
      </c>
      <c r="W4754" t="s">
        <v>76</v>
      </c>
      <c r="X4754" t="s">
        <v>76</v>
      </c>
      <c r="Y4754" t="s">
        <v>76</v>
      </c>
      <c r="Z4754" t="s">
        <v>138</v>
      </c>
    </row>
    <row r="4755" spans="1:26" x14ac:dyDescent="0.35">
      <c r="A4755" t="s">
        <v>6</v>
      </c>
      <c r="B4755" t="s">
        <v>1480</v>
      </c>
      <c r="C4755">
        <v>110</v>
      </c>
      <c r="D4755" t="s">
        <v>583</v>
      </c>
      <c r="E4755" t="s">
        <v>208</v>
      </c>
      <c r="F4755" t="s">
        <v>523</v>
      </c>
      <c r="G4755" t="s">
        <v>77</v>
      </c>
      <c r="H4755" t="s">
        <v>177</v>
      </c>
      <c r="I4755" t="s">
        <v>76</v>
      </c>
      <c r="J4755" t="s">
        <v>77</v>
      </c>
      <c r="K4755" t="s">
        <v>72</v>
      </c>
      <c r="L4755" t="s">
        <v>106</v>
      </c>
      <c r="M4755" t="s">
        <v>106</v>
      </c>
      <c r="N4755" t="s">
        <v>122</v>
      </c>
      <c r="O4755" t="s">
        <v>76</v>
      </c>
      <c r="P4755" t="s">
        <v>76</v>
      </c>
      <c r="Q4755" t="s">
        <v>106</v>
      </c>
      <c r="R4755" t="s">
        <v>76</v>
      </c>
      <c r="S4755" t="s">
        <v>100</v>
      </c>
      <c r="T4755" t="s">
        <v>76</v>
      </c>
      <c r="U4755" t="s">
        <v>77</v>
      </c>
      <c r="V4755" t="s">
        <v>68</v>
      </c>
      <c r="W4755" t="s">
        <v>107</v>
      </c>
      <c r="X4755" t="s">
        <v>77</v>
      </c>
      <c r="Y4755" t="s">
        <v>77</v>
      </c>
      <c r="Z4755" t="s">
        <v>100</v>
      </c>
    </row>
    <row r="4756" spans="1:26" x14ac:dyDescent="0.35">
      <c r="A4756" t="s">
        <v>6</v>
      </c>
      <c r="B4756" t="s">
        <v>1481</v>
      </c>
      <c r="C4756">
        <v>52</v>
      </c>
      <c r="D4756" t="s">
        <v>589</v>
      </c>
      <c r="E4756" t="s">
        <v>143</v>
      </c>
      <c r="F4756" t="s">
        <v>178</v>
      </c>
      <c r="G4756" t="s">
        <v>76</v>
      </c>
      <c r="H4756" t="s">
        <v>372</v>
      </c>
      <c r="I4756" t="s">
        <v>76</v>
      </c>
      <c r="J4756" t="s">
        <v>76</v>
      </c>
      <c r="K4756" t="s">
        <v>250</v>
      </c>
      <c r="L4756" t="s">
        <v>150</v>
      </c>
      <c r="M4756" t="s">
        <v>76</v>
      </c>
      <c r="N4756" t="s">
        <v>76</v>
      </c>
      <c r="O4756" t="s">
        <v>132</v>
      </c>
      <c r="P4756" t="s">
        <v>76</v>
      </c>
      <c r="Q4756" t="s">
        <v>76</v>
      </c>
      <c r="R4756" t="s">
        <v>76</v>
      </c>
      <c r="S4756" t="s">
        <v>150</v>
      </c>
      <c r="T4756" t="s">
        <v>76</v>
      </c>
      <c r="U4756" t="s">
        <v>76</v>
      </c>
      <c r="V4756" t="s">
        <v>186</v>
      </c>
      <c r="W4756" t="s">
        <v>76</v>
      </c>
      <c r="X4756" t="s">
        <v>77</v>
      </c>
      <c r="Y4756" t="s">
        <v>76</v>
      </c>
      <c r="Z4756" t="s">
        <v>105</v>
      </c>
    </row>
    <row r="4757" spans="1:26" x14ac:dyDescent="0.35">
      <c r="A4757" t="s">
        <v>6</v>
      </c>
      <c r="B4757" t="s">
        <v>1482</v>
      </c>
      <c r="C4757">
        <v>6</v>
      </c>
      <c r="D4757" t="s">
        <v>272</v>
      </c>
      <c r="E4757" t="s">
        <v>324</v>
      </c>
      <c r="F4757" t="s">
        <v>435</v>
      </c>
      <c r="G4757" t="s">
        <v>76</v>
      </c>
      <c r="H4757" t="s">
        <v>324</v>
      </c>
      <c r="I4757" t="s">
        <v>76</v>
      </c>
      <c r="J4757" t="s">
        <v>76</v>
      </c>
      <c r="K4757" t="s">
        <v>558</v>
      </c>
      <c r="L4757" t="s">
        <v>76</v>
      </c>
      <c r="M4757" t="s">
        <v>76</v>
      </c>
      <c r="N4757" t="s">
        <v>76</v>
      </c>
      <c r="O4757" t="s">
        <v>76</v>
      </c>
      <c r="P4757" t="s">
        <v>76</v>
      </c>
      <c r="Q4757" t="s">
        <v>76</v>
      </c>
      <c r="R4757" t="s">
        <v>76</v>
      </c>
      <c r="S4757" t="s">
        <v>76</v>
      </c>
      <c r="T4757" t="s">
        <v>76</v>
      </c>
      <c r="U4757" t="s">
        <v>76</v>
      </c>
      <c r="V4757" t="s">
        <v>76</v>
      </c>
      <c r="W4757" t="s">
        <v>76</v>
      </c>
      <c r="X4757" t="s">
        <v>76</v>
      </c>
      <c r="Y4757" t="s">
        <v>76</v>
      </c>
      <c r="Z4757" t="s">
        <v>76</v>
      </c>
    </row>
    <row r="4758" spans="1:26" x14ac:dyDescent="0.35">
      <c r="A4758" t="s">
        <v>7</v>
      </c>
      <c r="B4758" t="s">
        <v>1479</v>
      </c>
      <c r="C4758">
        <v>237</v>
      </c>
      <c r="D4758" t="s">
        <v>890</v>
      </c>
      <c r="E4758" t="s">
        <v>227</v>
      </c>
      <c r="F4758" t="s">
        <v>108</v>
      </c>
      <c r="G4758" t="s">
        <v>78</v>
      </c>
      <c r="H4758" t="s">
        <v>220</v>
      </c>
      <c r="I4758" t="s">
        <v>77</v>
      </c>
      <c r="J4758" t="s">
        <v>108</v>
      </c>
      <c r="K4758" t="s">
        <v>142</v>
      </c>
      <c r="L4758" t="s">
        <v>55</v>
      </c>
      <c r="M4758" t="s">
        <v>107</v>
      </c>
      <c r="N4758" t="s">
        <v>71</v>
      </c>
      <c r="O4758" t="s">
        <v>133</v>
      </c>
      <c r="P4758" t="s">
        <v>76</v>
      </c>
      <c r="Q4758" t="s">
        <v>76</v>
      </c>
      <c r="R4758" t="s">
        <v>100</v>
      </c>
      <c r="S4758" t="s">
        <v>81</v>
      </c>
      <c r="T4758" t="s">
        <v>76</v>
      </c>
      <c r="U4758" t="s">
        <v>107</v>
      </c>
      <c r="V4758" t="s">
        <v>81</v>
      </c>
      <c r="W4758" t="s">
        <v>81</v>
      </c>
      <c r="X4758" t="s">
        <v>76</v>
      </c>
      <c r="Y4758" t="s">
        <v>76</v>
      </c>
      <c r="Z4758" t="s">
        <v>77</v>
      </c>
    </row>
    <row r="4759" spans="1:26" x14ac:dyDescent="0.35">
      <c r="A4759" t="s">
        <v>7</v>
      </c>
      <c r="B4759" t="s">
        <v>1480</v>
      </c>
      <c r="C4759">
        <v>238</v>
      </c>
      <c r="D4759" t="s">
        <v>702</v>
      </c>
      <c r="E4759" t="s">
        <v>152</v>
      </c>
      <c r="F4759" t="s">
        <v>237</v>
      </c>
      <c r="G4759" t="s">
        <v>73</v>
      </c>
      <c r="H4759" t="s">
        <v>11</v>
      </c>
      <c r="I4759" t="s">
        <v>138</v>
      </c>
      <c r="J4759" t="s">
        <v>72</v>
      </c>
      <c r="K4759" t="s">
        <v>138</v>
      </c>
      <c r="L4759" t="s">
        <v>74</v>
      </c>
      <c r="M4759" t="s">
        <v>73</v>
      </c>
      <c r="N4759" t="s">
        <v>63</v>
      </c>
      <c r="O4759" t="s">
        <v>173</v>
      </c>
      <c r="P4759" t="s">
        <v>76</v>
      </c>
      <c r="Q4759" t="s">
        <v>79</v>
      </c>
      <c r="R4759" t="s">
        <v>76</v>
      </c>
      <c r="S4759" t="s">
        <v>107</v>
      </c>
      <c r="T4759" t="s">
        <v>75</v>
      </c>
      <c r="U4759" t="s">
        <v>75</v>
      </c>
      <c r="V4759" t="s">
        <v>63</v>
      </c>
      <c r="W4759" t="s">
        <v>74</v>
      </c>
      <c r="X4759" t="s">
        <v>94</v>
      </c>
      <c r="Y4759" t="s">
        <v>107</v>
      </c>
      <c r="Z4759" t="s">
        <v>73</v>
      </c>
    </row>
    <row r="4760" spans="1:26" x14ac:dyDescent="0.35">
      <c r="A4760" t="s">
        <v>7</v>
      </c>
      <c r="B4760" t="s">
        <v>1481</v>
      </c>
      <c r="C4760">
        <v>109</v>
      </c>
      <c r="D4760" t="s">
        <v>622</v>
      </c>
      <c r="E4760" t="s">
        <v>69</v>
      </c>
      <c r="F4760" t="s">
        <v>372</v>
      </c>
      <c r="G4760" t="s">
        <v>76</v>
      </c>
      <c r="H4760" t="s">
        <v>53</v>
      </c>
      <c r="I4760" t="s">
        <v>88</v>
      </c>
      <c r="J4760" t="s">
        <v>63</v>
      </c>
      <c r="K4760" t="s">
        <v>280</v>
      </c>
      <c r="L4760" t="s">
        <v>105</v>
      </c>
      <c r="M4760" t="s">
        <v>71</v>
      </c>
      <c r="N4760" t="s">
        <v>76</v>
      </c>
      <c r="O4760" t="s">
        <v>138</v>
      </c>
      <c r="P4760" t="s">
        <v>76</v>
      </c>
      <c r="Q4760" t="s">
        <v>76</v>
      </c>
      <c r="R4760" t="s">
        <v>81</v>
      </c>
      <c r="S4760" t="s">
        <v>76</v>
      </c>
      <c r="T4760" t="s">
        <v>80</v>
      </c>
      <c r="U4760" t="s">
        <v>71</v>
      </c>
      <c r="V4760" t="s">
        <v>73</v>
      </c>
      <c r="W4760" t="s">
        <v>55</v>
      </c>
      <c r="X4760" t="s">
        <v>76</v>
      </c>
      <c r="Y4760" t="s">
        <v>73</v>
      </c>
      <c r="Z4760" t="s">
        <v>105</v>
      </c>
    </row>
    <row r="4761" spans="1:26" x14ac:dyDescent="0.35">
      <c r="A4761" t="s">
        <v>7</v>
      </c>
      <c r="B4761" t="s">
        <v>1482</v>
      </c>
      <c r="C4761">
        <v>19</v>
      </c>
      <c r="D4761" t="s">
        <v>261</v>
      </c>
      <c r="E4761" t="s">
        <v>549</v>
      </c>
      <c r="F4761" t="s">
        <v>203</v>
      </c>
      <c r="G4761" t="s">
        <v>76</v>
      </c>
      <c r="H4761" t="s">
        <v>209</v>
      </c>
      <c r="I4761" t="s">
        <v>76</v>
      </c>
      <c r="J4761" t="s">
        <v>76</v>
      </c>
      <c r="K4761" t="s">
        <v>307</v>
      </c>
      <c r="L4761" t="s">
        <v>76</v>
      </c>
      <c r="M4761" t="s">
        <v>204</v>
      </c>
      <c r="N4761" t="s">
        <v>76</v>
      </c>
      <c r="O4761" t="s">
        <v>76</v>
      </c>
      <c r="P4761" t="s">
        <v>76</v>
      </c>
      <c r="Q4761" t="s">
        <v>63</v>
      </c>
      <c r="R4761" t="s">
        <v>76</v>
      </c>
      <c r="S4761" t="s">
        <v>76</v>
      </c>
      <c r="T4761" t="s">
        <v>76</v>
      </c>
      <c r="U4761" t="s">
        <v>76</v>
      </c>
      <c r="V4761" t="s">
        <v>76</v>
      </c>
      <c r="W4761" t="s">
        <v>76</v>
      </c>
      <c r="X4761" t="s">
        <v>76</v>
      </c>
      <c r="Y4761" t="s">
        <v>76</v>
      </c>
      <c r="Z4761" t="s">
        <v>81</v>
      </c>
    </row>
    <row r="4762" spans="1:26" x14ac:dyDescent="0.35">
      <c r="A4762" t="s">
        <v>241</v>
      </c>
      <c r="B4762" t="s">
        <v>1479</v>
      </c>
      <c r="C4762">
        <v>712</v>
      </c>
      <c r="D4762" t="s">
        <v>759</v>
      </c>
      <c r="E4762" t="s">
        <v>276</v>
      </c>
      <c r="F4762" t="s">
        <v>416</v>
      </c>
      <c r="G4762" t="s">
        <v>79</v>
      </c>
      <c r="H4762" t="s">
        <v>254</v>
      </c>
      <c r="I4762" t="s">
        <v>71</v>
      </c>
      <c r="J4762" t="s">
        <v>217</v>
      </c>
      <c r="K4762" t="s">
        <v>240</v>
      </c>
      <c r="L4762" t="s">
        <v>78</v>
      </c>
      <c r="M4762" t="s">
        <v>76</v>
      </c>
      <c r="N4762" t="s">
        <v>106</v>
      </c>
      <c r="O4762" t="s">
        <v>146</v>
      </c>
      <c r="P4762" t="s">
        <v>76</v>
      </c>
      <c r="Q4762" t="s">
        <v>76</v>
      </c>
      <c r="R4762" t="s">
        <v>105</v>
      </c>
      <c r="S4762" t="s">
        <v>94</v>
      </c>
      <c r="T4762" t="s">
        <v>76</v>
      </c>
      <c r="U4762" t="s">
        <v>107</v>
      </c>
      <c r="V4762" t="s">
        <v>74</v>
      </c>
      <c r="W4762" t="s">
        <v>71</v>
      </c>
      <c r="X4762" t="s">
        <v>76</v>
      </c>
      <c r="Y4762" t="s">
        <v>76</v>
      </c>
      <c r="Z4762" t="s">
        <v>77</v>
      </c>
    </row>
    <row r="4763" spans="1:26" x14ac:dyDescent="0.35">
      <c r="A4763" t="s">
        <v>241</v>
      </c>
      <c r="B4763" t="s">
        <v>1480</v>
      </c>
      <c r="C4763">
        <v>762</v>
      </c>
      <c r="D4763" t="s">
        <v>746</v>
      </c>
      <c r="E4763" t="s">
        <v>376</v>
      </c>
      <c r="F4763" t="s">
        <v>227</v>
      </c>
      <c r="G4763" t="s">
        <v>106</v>
      </c>
      <c r="H4763" t="s">
        <v>192</v>
      </c>
      <c r="I4763" t="s">
        <v>150</v>
      </c>
      <c r="J4763" t="s">
        <v>105</v>
      </c>
      <c r="K4763" t="s">
        <v>72</v>
      </c>
      <c r="L4763" t="s">
        <v>81</v>
      </c>
      <c r="M4763" t="s">
        <v>107</v>
      </c>
      <c r="N4763" t="s">
        <v>138</v>
      </c>
      <c r="O4763" t="s">
        <v>74</v>
      </c>
      <c r="P4763" t="s">
        <v>76</v>
      </c>
      <c r="Q4763" t="s">
        <v>73</v>
      </c>
      <c r="R4763" t="s">
        <v>106</v>
      </c>
      <c r="S4763" t="s">
        <v>77</v>
      </c>
      <c r="T4763" t="s">
        <v>77</v>
      </c>
      <c r="U4763" t="s">
        <v>79</v>
      </c>
      <c r="V4763" t="s">
        <v>151</v>
      </c>
      <c r="W4763" t="s">
        <v>105</v>
      </c>
      <c r="X4763" t="s">
        <v>150</v>
      </c>
      <c r="Y4763" t="s">
        <v>71</v>
      </c>
      <c r="Z4763" t="s">
        <v>71</v>
      </c>
    </row>
    <row r="4764" spans="1:26" x14ac:dyDescent="0.35">
      <c r="A4764" t="s">
        <v>241</v>
      </c>
      <c r="B4764" t="s">
        <v>1481</v>
      </c>
      <c r="C4764">
        <v>428</v>
      </c>
      <c r="D4764" t="s">
        <v>633</v>
      </c>
      <c r="E4764" t="s">
        <v>64</v>
      </c>
      <c r="F4764" t="s">
        <v>294</v>
      </c>
      <c r="G4764" t="s">
        <v>107</v>
      </c>
      <c r="H4764" t="s">
        <v>118</v>
      </c>
      <c r="I4764" t="s">
        <v>63</v>
      </c>
      <c r="J4764" t="s">
        <v>150</v>
      </c>
      <c r="K4764" t="s">
        <v>216</v>
      </c>
      <c r="L4764" t="s">
        <v>78</v>
      </c>
      <c r="M4764" t="s">
        <v>77</v>
      </c>
      <c r="N4764" t="s">
        <v>76</v>
      </c>
      <c r="O4764" t="s">
        <v>186</v>
      </c>
      <c r="P4764" t="s">
        <v>76</v>
      </c>
      <c r="Q4764" t="s">
        <v>76</v>
      </c>
      <c r="R4764" t="s">
        <v>150</v>
      </c>
      <c r="S4764" t="s">
        <v>106</v>
      </c>
      <c r="T4764" t="s">
        <v>71</v>
      </c>
      <c r="U4764" t="s">
        <v>106</v>
      </c>
      <c r="V4764" t="s">
        <v>100</v>
      </c>
      <c r="W4764" t="s">
        <v>150</v>
      </c>
      <c r="X4764" t="s">
        <v>107</v>
      </c>
      <c r="Y4764" t="s">
        <v>73</v>
      </c>
      <c r="Z4764" t="s">
        <v>94</v>
      </c>
    </row>
    <row r="4765" spans="1:26" x14ac:dyDescent="0.35">
      <c r="A4765" t="s">
        <v>241</v>
      </c>
      <c r="B4765" t="s">
        <v>1482</v>
      </c>
      <c r="C4765">
        <v>61</v>
      </c>
      <c r="D4765" t="s">
        <v>735</v>
      </c>
      <c r="E4765" t="s">
        <v>129</v>
      </c>
      <c r="F4765" t="s">
        <v>245</v>
      </c>
      <c r="G4765" t="s">
        <v>76</v>
      </c>
      <c r="H4765" t="s">
        <v>119</v>
      </c>
      <c r="I4765" t="s">
        <v>237</v>
      </c>
      <c r="J4765" t="s">
        <v>76</v>
      </c>
      <c r="K4765" t="s">
        <v>87</v>
      </c>
      <c r="L4765" t="s">
        <v>76</v>
      </c>
      <c r="M4765" t="s">
        <v>122</v>
      </c>
      <c r="N4765" t="s">
        <v>76</v>
      </c>
      <c r="O4765" t="s">
        <v>76</v>
      </c>
      <c r="P4765" t="s">
        <v>76</v>
      </c>
      <c r="Q4765" t="s">
        <v>79</v>
      </c>
      <c r="R4765" t="s">
        <v>76</v>
      </c>
      <c r="S4765" t="s">
        <v>76</v>
      </c>
      <c r="T4765" t="s">
        <v>76</v>
      </c>
      <c r="U4765" t="s">
        <v>76</v>
      </c>
      <c r="V4765" t="s">
        <v>76</v>
      </c>
      <c r="W4765" t="s">
        <v>76</v>
      </c>
      <c r="X4765" t="s">
        <v>76</v>
      </c>
      <c r="Y4765" t="s">
        <v>79</v>
      </c>
      <c r="Z4765" t="s">
        <v>79</v>
      </c>
    </row>
    <row r="4767" spans="1:26" x14ac:dyDescent="0.35">
      <c r="A4767" t="s">
        <v>1520</v>
      </c>
    </row>
    <row r="4768" spans="1:26" x14ac:dyDescent="0.35">
      <c r="A4768" t="s">
        <v>14</v>
      </c>
      <c r="B4768" t="s">
        <v>593</v>
      </c>
      <c r="C4768" t="s">
        <v>2</v>
      </c>
      <c r="D4768" t="s">
        <v>1486</v>
      </c>
      <c r="E4768" t="s">
        <v>1487</v>
      </c>
      <c r="F4768" t="s">
        <v>1488</v>
      </c>
      <c r="G4768" t="s">
        <v>1489</v>
      </c>
      <c r="H4768" t="s">
        <v>1490</v>
      </c>
      <c r="I4768" t="s">
        <v>1491</v>
      </c>
      <c r="J4768" t="s">
        <v>1492</v>
      </c>
      <c r="K4768" t="s">
        <v>1493</v>
      </c>
      <c r="L4768" t="s">
        <v>1494</v>
      </c>
      <c r="M4768" t="s">
        <v>1495</v>
      </c>
      <c r="N4768" t="s">
        <v>1496</v>
      </c>
      <c r="O4768" t="s">
        <v>1497</v>
      </c>
      <c r="P4768" t="s">
        <v>1498</v>
      </c>
      <c r="Q4768" t="s">
        <v>1499</v>
      </c>
      <c r="R4768" t="s">
        <v>1500</v>
      </c>
      <c r="S4768" t="s">
        <v>1501</v>
      </c>
      <c r="T4768" t="s">
        <v>1502</v>
      </c>
      <c r="U4768" t="s">
        <v>1503</v>
      </c>
      <c r="V4768" t="s">
        <v>1504</v>
      </c>
      <c r="W4768" t="s">
        <v>1505</v>
      </c>
      <c r="X4768" t="s">
        <v>1506</v>
      </c>
      <c r="Y4768" t="s">
        <v>48</v>
      </c>
      <c r="Z4768" t="s">
        <v>1507</v>
      </c>
    </row>
    <row r="4769" spans="1:26" x14ac:dyDescent="0.35">
      <c r="A4769" t="s">
        <v>3</v>
      </c>
      <c r="B4769" t="s">
        <v>594</v>
      </c>
      <c r="C4769">
        <v>103</v>
      </c>
      <c r="D4769" t="s">
        <v>669</v>
      </c>
      <c r="E4769" t="s">
        <v>209</v>
      </c>
      <c r="F4769" t="s">
        <v>171</v>
      </c>
      <c r="G4769" t="s">
        <v>76</v>
      </c>
      <c r="H4769" t="s">
        <v>9</v>
      </c>
      <c r="I4769" t="s">
        <v>79</v>
      </c>
      <c r="J4769" t="s">
        <v>72</v>
      </c>
      <c r="K4769" t="s">
        <v>76</v>
      </c>
      <c r="L4769" t="s">
        <v>94</v>
      </c>
      <c r="M4769" t="s">
        <v>76</v>
      </c>
      <c r="N4769" t="s">
        <v>76</v>
      </c>
      <c r="O4769" t="s">
        <v>138</v>
      </c>
      <c r="P4769" t="s">
        <v>76</v>
      </c>
      <c r="Q4769" t="s">
        <v>76</v>
      </c>
      <c r="R4769" t="s">
        <v>76</v>
      </c>
      <c r="S4769" t="s">
        <v>76</v>
      </c>
      <c r="T4769" t="s">
        <v>76</v>
      </c>
      <c r="U4769" t="s">
        <v>76</v>
      </c>
      <c r="V4769" t="s">
        <v>137</v>
      </c>
      <c r="W4769" t="s">
        <v>76</v>
      </c>
      <c r="X4769" t="s">
        <v>76</v>
      </c>
      <c r="Y4769" t="s">
        <v>76</v>
      </c>
      <c r="Z4769" t="s">
        <v>186</v>
      </c>
    </row>
    <row r="4770" spans="1:26" x14ac:dyDescent="0.35">
      <c r="A4770" t="s">
        <v>3</v>
      </c>
      <c r="B4770" t="s">
        <v>595</v>
      </c>
      <c r="C4770">
        <v>152</v>
      </c>
      <c r="D4770" t="s">
        <v>721</v>
      </c>
      <c r="E4770" t="s">
        <v>183</v>
      </c>
      <c r="F4770" t="s">
        <v>416</v>
      </c>
      <c r="G4770" t="s">
        <v>78</v>
      </c>
      <c r="H4770" t="s">
        <v>166</v>
      </c>
      <c r="I4770" t="s">
        <v>94</v>
      </c>
      <c r="J4770" t="s">
        <v>105</v>
      </c>
      <c r="K4770" t="s">
        <v>70</v>
      </c>
      <c r="L4770" t="s">
        <v>79</v>
      </c>
      <c r="M4770" t="s">
        <v>76</v>
      </c>
      <c r="N4770" t="s">
        <v>138</v>
      </c>
      <c r="O4770" t="s">
        <v>221</v>
      </c>
      <c r="P4770" t="s">
        <v>76</v>
      </c>
      <c r="Q4770" t="s">
        <v>76</v>
      </c>
      <c r="R4770" t="s">
        <v>100</v>
      </c>
      <c r="S4770" t="s">
        <v>63</v>
      </c>
      <c r="T4770" t="s">
        <v>76</v>
      </c>
      <c r="U4770" t="s">
        <v>76</v>
      </c>
      <c r="V4770" t="s">
        <v>100</v>
      </c>
      <c r="W4770" t="s">
        <v>76</v>
      </c>
      <c r="X4770" t="s">
        <v>77</v>
      </c>
      <c r="Y4770" t="s">
        <v>76</v>
      </c>
      <c r="Z4770" t="s">
        <v>79</v>
      </c>
    </row>
    <row r="4771" spans="1:26" x14ac:dyDescent="0.35">
      <c r="A4771" t="s">
        <v>4</v>
      </c>
      <c r="B4771" t="s">
        <v>594</v>
      </c>
      <c r="C4771">
        <v>262</v>
      </c>
      <c r="D4771" t="s">
        <v>484</v>
      </c>
      <c r="E4771" t="s">
        <v>392</v>
      </c>
      <c r="F4771" t="s">
        <v>303</v>
      </c>
      <c r="G4771" t="s">
        <v>73</v>
      </c>
      <c r="H4771" t="s">
        <v>209</v>
      </c>
      <c r="I4771" t="s">
        <v>107</v>
      </c>
      <c r="J4771" t="s">
        <v>467</v>
      </c>
      <c r="K4771" t="s">
        <v>339</v>
      </c>
      <c r="L4771" t="s">
        <v>79</v>
      </c>
      <c r="M4771" t="s">
        <v>107</v>
      </c>
      <c r="N4771" t="s">
        <v>76</v>
      </c>
      <c r="O4771" t="s">
        <v>339</v>
      </c>
      <c r="P4771" t="s">
        <v>76</v>
      </c>
      <c r="Q4771" t="s">
        <v>76</v>
      </c>
      <c r="R4771" t="s">
        <v>77</v>
      </c>
      <c r="S4771" t="s">
        <v>107</v>
      </c>
      <c r="T4771" t="s">
        <v>76</v>
      </c>
      <c r="U4771" t="s">
        <v>107</v>
      </c>
      <c r="V4771" t="s">
        <v>108</v>
      </c>
      <c r="W4771" t="s">
        <v>72</v>
      </c>
      <c r="X4771" t="s">
        <v>76</v>
      </c>
      <c r="Y4771" t="s">
        <v>94</v>
      </c>
      <c r="Z4771" t="s">
        <v>76</v>
      </c>
    </row>
    <row r="4772" spans="1:26" x14ac:dyDescent="0.35">
      <c r="A4772" t="s">
        <v>4</v>
      </c>
      <c r="B4772" t="s">
        <v>595</v>
      </c>
      <c r="C4772">
        <v>151</v>
      </c>
      <c r="D4772" t="s">
        <v>748</v>
      </c>
      <c r="E4772" t="s">
        <v>339</v>
      </c>
      <c r="F4772" t="s">
        <v>490</v>
      </c>
      <c r="G4772" t="s">
        <v>76</v>
      </c>
      <c r="H4772" t="s">
        <v>230</v>
      </c>
      <c r="I4772" t="s">
        <v>70</v>
      </c>
      <c r="J4772" t="s">
        <v>106</v>
      </c>
      <c r="K4772" t="s">
        <v>186</v>
      </c>
      <c r="L4772" t="s">
        <v>100</v>
      </c>
      <c r="M4772" t="s">
        <v>73</v>
      </c>
      <c r="N4772" t="s">
        <v>76</v>
      </c>
      <c r="O4772" t="s">
        <v>57</v>
      </c>
      <c r="P4772" t="s">
        <v>73</v>
      </c>
      <c r="Q4772" t="s">
        <v>76</v>
      </c>
      <c r="R4772" t="s">
        <v>80</v>
      </c>
      <c r="S4772" t="s">
        <v>76</v>
      </c>
      <c r="T4772" t="s">
        <v>76</v>
      </c>
      <c r="U4772" t="s">
        <v>76</v>
      </c>
      <c r="V4772" t="s">
        <v>78</v>
      </c>
      <c r="W4772" t="s">
        <v>107</v>
      </c>
      <c r="X4772" t="s">
        <v>73</v>
      </c>
      <c r="Y4772" t="s">
        <v>76</v>
      </c>
      <c r="Z4772" t="s">
        <v>76</v>
      </c>
    </row>
    <row r="4773" spans="1:26" x14ac:dyDescent="0.35">
      <c r="A4773" t="s">
        <v>5</v>
      </c>
      <c r="B4773" t="s">
        <v>594</v>
      </c>
      <c r="C4773">
        <v>168</v>
      </c>
      <c r="D4773" t="s">
        <v>459</v>
      </c>
      <c r="E4773" t="s">
        <v>332</v>
      </c>
      <c r="F4773" t="s">
        <v>366</v>
      </c>
      <c r="G4773" t="s">
        <v>76</v>
      </c>
      <c r="H4773" t="s">
        <v>418</v>
      </c>
      <c r="I4773" t="s">
        <v>72</v>
      </c>
      <c r="J4773" t="s">
        <v>86</v>
      </c>
      <c r="K4773" t="s">
        <v>100</v>
      </c>
      <c r="L4773" t="s">
        <v>122</v>
      </c>
      <c r="M4773" t="s">
        <v>73</v>
      </c>
      <c r="N4773" t="s">
        <v>68</v>
      </c>
      <c r="O4773" t="s">
        <v>68</v>
      </c>
      <c r="P4773" t="s">
        <v>76</v>
      </c>
      <c r="Q4773" t="s">
        <v>76</v>
      </c>
      <c r="R4773" t="s">
        <v>76</v>
      </c>
      <c r="S4773" t="s">
        <v>76</v>
      </c>
      <c r="T4773" t="s">
        <v>76</v>
      </c>
      <c r="U4773" t="s">
        <v>79</v>
      </c>
      <c r="V4773" t="s">
        <v>278</v>
      </c>
      <c r="W4773" t="s">
        <v>79</v>
      </c>
      <c r="X4773" t="s">
        <v>72</v>
      </c>
      <c r="Y4773" t="s">
        <v>80</v>
      </c>
      <c r="Z4773" t="s">
        <v>78</v>
      </c>
    </row>
    <row r="4774" spans="1:26" x14ac:dyDescent="0.35">
      <c r="A4774" t="s">
        <v>5</v>
      </c>
      <c r="B4774" t="s">
        <v>595</v>
      </c>
      <c r="C4774">
        <v>288</v>
      </c>
      <c r="D4774" t="s">
        <v>654</v>
      </c>
      <c r="E4774" t="s">
        <v>269</v>
      </c>
      <c r="F4774" t="s">
        <v>165</v>
      </c>
      <c r="G4774" t="s">
        <v>76</v>
      </c>
      <c r="H4774" t="s">
        <v>172</v>
      </c>
      <c r="I4774" t="s">
        <v>106</v>
      </c>
      <c r="J4774" t="s">
        <v>107</v>
      </c>
      <c r="K4774" t="s">
        <v>71</v>
      </c>
      <c r="L4774" t="s">
        <v>106</v>
      </c>
      <c r="M4774" t="s">
        <v>76</v>
      </c>
      <c r="N4774" t="s">
        <v>107</v>
      </c>
      <c r="O4774" t="s">
        <v>106</v>
      </c>
      <c r="P4774" t="s">
        <v>76</v>
      </c>
      <c r="Q4774" t="s">
        <v>76</v>
      </c>
      <c r="R4774" t="s">
        <v>77</v>
      </c>
      <c r="S4774" t="s">
        <v>76</v>
      </c>
      <c r="T4774" t="s">
        <v>76</v>
      </c>
      <c r="U4774" t="s">
        <v>76</v>
      </c>
      <c r="V4774" t="s">
        <v>63</v>
      </c>
      <c r="W4774" t="s">
        <v>76</v>
      </c>
      <c r="X4774" t="s">
        <v>107</v>
      </c>
      <c r="Y4774" t="s">
        <v>94</v>
      </c>
      <c r="Z4774" t="s">
        <v>106</v>
      </c>
    </row>
    <row r="4775" spans="1:26" x14ac:dyDescent="0.35">
      <c r="A4775" t="s">
        <v>6</v>
      </c>
      <c r="B4775" t="s">
        <v>594</v>
      </c>
      <c r="C4775">
        <v>119</v>
      </c>
      <c r="D4775" t="s">
        <v>562</v>
      </c>
      <c r="E4775" t="s">
        <v>8</v>
      </c>
      <c r="F4775" t="s">
        <v>315</v>
      </c>
      <c r="G4775" t="s">
        <v>77</v>
      </c>
      <c r="H4775" t="s">
        <v>124</v>
      </c>
      <c r="I4775" t="s">
        <v>76</v>
      </c>
      <c r="J4775" t="s">
        <v>106</v>
      </c>
      <c r="K4775" t="s">
        <v>204</v>
      </c>
      <c r="L4775" t="s">
        <v>106</v>
      </c>
      <c r="M4775" t="s">
        <v>77</v>
      </c>
      <c r="N4775" t="s">
        <v>76</v>
      </c>
      <c r="O4775" t="s">
        <v>76</v>
      </c>
      <c r="P4775" t="s">
        <v>76</v>
      </c>
      <c r="Q4775" t="s">
        <v>106</v>
      </c>
      <c r="R4775" t="s">
        <v>76</v>
      </c>
      <c r="S4775" t="s">
        <v>106</v>
      </c>
      <c r="T4775" t="s">
        <v>76</v>
      </c>
      <c r="U4775" t="s">
        <v>77</v>
      </c>
      <c r="V4775" t="s">
        <v>138</v>
      </c>
      <c r="W4775" t="s">
        <v>76</v>
      </c>
      <c r="X4775" t="s">
        <v>106</v>
      </c>
      <c r="Y4775" t="s">
        <v>77</v>
      </c>
      <c r="Z4775" t="s">
        <v>77</v>
      </c>
    </row>
    <row r="4776" spans="1:26" x14ac:dyDescent="0.35">
      <c r="A4776" t="s">
        <v>6</v>
      </c>
      <c r="B4776" t="s">
        <v>595</v>
      </c>
      <c r="C4776">
        <v>117</v>
      </c>
      <c r="D4776" t="s">
        <v>178</v>
      </c>
      <c r="E4776" t="s">
        <v>129</v>
      </c>
      <c r="F4776" t="s">
        <v>169</v>
      </c>
      <c r="G4776" t="s">
        <v>76</v>
      </c>
      <c r="H4776" t="s">
        <v>290</v>
      </c>
      <c r="I4776" t="s">
        <v>76</v>
      </c>
      <c r="J4776" t="s">
        <v>107</v>
      </c>
      <c r="K4776" t="s">
        <v>77</v>
      </c>
      <c r="L4776" t="s">
        <v>71</v>
      </c>
      <c r="M4776" t="s">
        <v>76</v>
      </c>
      <c r="N4776" t="s">
        <v>74</v>
      </c>
      <c r="O4776" t="s">
        <v>130</v>
      </c>
      <c r="P4776" t="s">
        <v>76</v>
      </c>
      <c r="Q4776" t="s">
        <v>76</v>
      </c>
      <c r="R4776" t="s">
        <v>76</v>
      </c>
      <c r="S4776" t="s">
        <v>62</v>
      </c>
      <c r="T4776" t="s">
        <v>76</v>
      </c>
      <c r="U4776" t="s">
        <v>76</v>
      </c>
      <c r="V4776" t="s">
        <v>186</v>
      </c>
      <c r="W4776" t="s">
        <v>107</v>
      </c>
      <c r="X4776" t="s">
        <v>106</v>
      </c>
      <c r="Y4776" t="s">
        <v>76</v>
      </c>
      <c r="Z4776" t="s">
        <v>151</v>
      </c>
    </row>
    <row r="4777" spans="1:26" x14ac:dyDescent="0.35">
      <c r="A4777" t="s">
        <v>7</v>
      </c>
      <c r="B4777" t="s">
        <v>594</v>
      </c>
      <c r="C4777">
        <v>328</v>
      </c>
      <c r="D4777" t="s">
        <v>899</v>
      </c>
      <c r="E4777" t="s">
        <v>156</v>
      </c>
      <c r="F4777" t="s">
        <v>88</v>
      </c>
      <c r="G4777" t="s">
        <v>73</v>
      </c>
      <c r="H4777" t="s">
        <v>194</v>
      </c>
      <c r="I4777" t="s">
        <v>150</v>
      </c>
      <c r="J4777" t="s">
        <v>103</v>
      </c>
      <c r="K4777" t="s">
        <v>104</v>
      </c>
      <c r="L4777" t="s">
        <v>108</v>
      </c>
      <c r="M4777" t="s">
        <v>107</v>
      </c>
      <c r="N4777" t="s">
        <v>79</v>
      </c>
      <c r="O4777" t="s">
        <v>122</v>
      </c>
      <c r="P4777" t="s">
        <v>76</v>
      </c>
      <c r="Q4777" t="s">
        <v>77</v>
      </c>
      <c r="R4777" t="s">
        <v>107</v>
      </c>
      <c r="S4777" t="s">
        <v>68</v>
      </c>
      <c r="T4777" t="s">
        <v>76</v>
      </c>
      <c r="U4777" t="s">
        <v>76</v>
      </c>
      <c r="V4777" t="s">
        <v>122</v>
      </c>
      <c r="W4777" t="s">
        <v>55</v>
      </c>
      <c r="X4777" t="s">
        <v>76</v>
      </c>
      <c r="Y4777" t="s">
        <v>107</v>
      </c>
      <c r="Z4777" t="s">
        <v>94</v>
      </c>
    </row>
    <row r="4778" spans="1:26" x14ac:dyDescent="0.35">
      <c r="A4778" t="s">
        <v>7</v>
      </c>
      <c r="B4778" t="s">
        <v>595</v>
      </c>
      <c r="C4778">
        <v>275</v>
      </c>
      <c r="D4778" t="s">
        <v>746</v>
      </c>
      <c r="E4778" t="s">
        <v>445</v>
      </c>
      <c r="F4778" t="s">
        <v>290</v>
      </c>
      <c r="G4778" t="s">
        <v>71</v>
      </c>
      <c r="H4778" t="s">
        <v>493</v>
      </c>
      <c r="I4778" t="s">
        <v>74</v>
      </c>
      <c r="J4778" t="s">
        <v>71</v>
      </c>
      <c r="K4778" t="s">
        <v>133</v>
      </c>
      <c r="L4778" t="s">
        <v>150</v>
      </c>
      <c r="M4778" t="s">
        <v>71</v>
      </c>
      <c r="N4778" t="s">
        <v>81</v>
      </c>
      <c r="O4778" t="s">
        <v>104</v>
      </c>
      <c r="P4778" t="s">
        <v>76</v>
      </c>
      <c r="Q4778" t="s">
        <v>107</v>
      </c>
      <c r="R4778" t="s">
        <v>80</v>
      </c>
      <c r="S4778" t="s">
        <v>79</v>
      </c>
      <c r="T4778" t="s">
        <v>81</v>
      </c>
      <c r="U4778" t="s">
        <v>105</v>
      </c>
      <c r="V4778" t="s">
        <v>73</v>
      </c>
      <c r="W4778" t="s">
        <v>100</v>
      </c>
      <c r="X4778" t="s">
        <v>75</v>
      </c>
      <c r="Y4778" t="s">
        <v>107</v>
      </c>
      <c r="Z4778" t="s">
        <v>76</v>
      </c>
    </row>
    <row r="4779" spans="1:26" x14ac:dyDescent="0.35">
      <c r="A4779" t="s">
        <v>241</v>
      </c>
      <c r="B4779" t="s">
        <v>594</v>
      </c>
      <c r="C4779">
        <v>980</v>
      </c>
      <c r="D4779" t="s">
        <v>942</v>
      </c>
      <c r="E4779" t="s">
        <v>129</v>
      </c>
      <c r="F4779" t="s">
        <v>276</v>
      </c>
      <c r="G4779" t="s">
        <v>73</v>
      </c>
      <c r="H4779" t="s">
        <v>515</v>
      </c>
      <c r="I4779" t="s">
        <v>68</v>
      </c>
      <c r="J4779" t="s">
        <v>264</v>
      </c>
      <c r="K4779" t="s">
        <v>355</v>
      </c>
      <c r="L4779" t="s">
        <v>186</v>
      </c>
      <c r="M4779" t="s">
        <v>107</v>
      </c>
      <c r="N4779" t="s">
        <v>106</v>
      </c>
      <c r="O4779" t="s">
        <v>119</v>
      </c>
      <c r="P4779" t="s">
        <v>76</v>
      </c>
      <c r="Q4779" t="s">
        <v>73</v>
      </c>
      <c r="R4779" t="s">
        <v>107</v>
      </c>
      <c r="S4779" t="s">
        <v>106</v>
      </c>
      <c r="T4779" t="s">
        <v>76</v>
      </c>
      <c r="U4779" t="s">
        <v>107</v>
      </c>
      <c r="V4779" t="s">
        <v>179</v>
      </c>
      <c r="W4779" t="s">
        <v>105</v>
      </c>
      <c r="X4779" t="s">
        <v>73</v>
      </c>
      <c r="Y4779" t="s">
        <v>79</v>
      </c>
      <c r="Z4779" t="s">
        <v>75</v>
      </c>
    </row>
    <row r="4780" spans="1:26" x14ac:dyDescent="0.35">
      <c r="A4780" t="s">
        <v>241</v>
      </c>
      <c r="B4780" t="s">
        <v>595</v>
      </c>
      <c r="C4780">
        <v>983</v>
      </c>
      <c r="D4780" t="s">
        <v>580</v>
      </c>
      <c r="E4780" t="s">
        <v>120</v>
      </c>
      <c r="F4780" t="s">
        <v>131</v>
      </c>
      <c r="G4780" t="s">
        <v>77</v>
      </c>
      <c r="H4780" t="s">
        <v>455</v>
      </c>
      <c r="I4780" t="s">
        <v>81</v>
      </c>
      <c r="J4780" t="s">
        <v>79</v>
      </c>
      <c r="K4780" t="s">
        <v>55</v>
      </c>
      <c r="L4780" t="s">
        <v>71</v>
      </c>
      <c r="M4780" t="s">
        <v>106</v>
      </c>
      <c r="N4780" t="s">
        <v>94</v>
      </c>
      <c r="O4780" t="s">
        <v>130</v>
      </c>
      <c r="P4780" t="s">
        <v>76</v>
      </c>
      <c r="Q4780" t="s">
        <v>76</v>
      </c>
      <c r="R4780" t="s">
        <v>105</v>
      </c>
      <c r="S4780" t="s">
        <v>150</v>
      </c>
      <c r="T4780" t="s">
        <v>79</v>
      </c>
      <c r="U4780" t="s">
        <v>77</v>
      </c>
      <c r="V4780" t="s">
        <v>78</v>
      </c>
      <c r="W4780" t="s">
        <v>71</v>
      </c>
      <c r="X4780" t="s">
        <v>79</v>
      </c>
      <c r="Y4780" t="s">
        <v>106</v>
      </c>
      <c r="Z4780" t="s">
        <v>77</v>
      </c>
    </row>
    <row r="4782" spans="1:26" x14ac:dyDescent="0.35">
      <c r="A4782" t="s">
        <v>1521</v>
      </c>
    </row>
    <row r="4783" spans="1:26" x14ac:dyDescent="0.35">
      <c r="A4783" t="s">
        <v>14</v>
      </c>
      <c r="B4783" t="s">
        <v>2</v>
      </c>
      <c r="C4783" t="s">
        <v>1486</v>
      </c>
      <c r="D4783" t="s">
        <v>1487</v>
      </c>
      <c r="E4783" t="s">
        <v>1488</v>
      </c>
      <c r="F4783" t="s">
        <v>1489</v>
      </c>
      <c r="G4783" t="s">
        <v>1490</v>
      </c>
      <c r="H4783" t="s">
        <v>1491</v>
      </c>
      <c r="I4783" t="s">
        <v>1492</v>
      </c>
      <c r="J4783" t="s">
        <v>1493</v>
      </c>
      <c r="K4783" t="s">
        <v>1494</v>
      </c>
      <c r="L4783" t="s">
        <v>1495</v>
      </c>
      <c r="M4783" t="s">
        <v>1496</v>
      </c>
      <c r="N4783" t="s">
        <v>1497</v>
      </c>
      <c r="O4783" t="s">
        <v>1498</v>
      </c>
      <c r="P4783" t="s">
        <v>1499</v>
      </c>
      <c r="Q4783" t="s">
        <v>1500</v>
      </c>
      <c r="R4783" t="s">
        <v>1501</v>
      </c>
      <c r="S4783" t="s">
        <v>1502</v>
      </c>
      <c r="T4783" t="s">
        <v>1503</v>
      </c>
      <c r="U4783" t="s">
        <v>1504</v>
      </c>
      <c r="V4783" t="s">
        <v>1505</v>
      </c>
      <c r="W4783" t="s">
        <v>1506</v>
      </c>
      <c r="X4783" t="s">
        <v>48</v>
      </c>
      <c r="Y4783" t="s">
        <v>1507</v>
      </c>
    </row>
    <row r="4784" spans="1:26" x14ac:dyDescent="0.35">
      <c r="A4784" t="s">
        <v>3</v>
      </c>
      <c r="B4784">
        <v>255</v>
      </c>
      <c r="C4784" t="s">
        <v>567</v>
      </c>
      <c r="D4784" t="s">
        <v>447</v>
      </c>
      <c r="E4784" t="s">
        <v>458</v>
      </c>
      <c r="F4784" t="s">
        <v>71</v>
      </c>
      <c r="G4784" t="s">
        <v>373</v>
      </c>
      <c r="H4784" t="s">
        <v>150</v>
      </c>
      <c r="I4784" t="s">
        <v>138</v>
      </c>
      <c r="J4784" t="s">
        <v>142</v>
      </c>
      <c r="K4784" t="s">
        <v>71</v>
      </c>
      <c r="L4784" t="s">
        <v>76</v>
      </c>
      <c r="M4784" t="s">
        <v>150</v>
      </c>
      <c r="N4784" t="s">
        <v>70</v>
      </c>
      <c r="O4784" t="s">
        <v>76</v>
      </c>
      <c r="P4784" t="s">
        <v>76</v>
      </c>
      <c r="Q4784" t="s">
        <v>78</v>
      </c>
      <c r="R4784" t="s">
        <v>94</v>
      </c>
      <c r="S4784" t="s">
        <v>76</v>
      </c>
      <c r="T4784" t="s">
        <v>76</v>
      </c>
      <c r="U4784" t="s">
        <v>104</v>
      </c>
      <c r="V4784" t="s">
        <v>76</v>
      </c>
      <c r="W4784" t="s">
        <v>73</v>
      </c>
      <c r="X4784" t="s">
        <v>76</v>
      </c>
      <c r="Y4784" t="s">
        <v>78</v>
      </c>
    </row>
    <row r="4785" spans="1:25" x14ac:dyDescent="0.35">
      <c r="A4785" t="s">
        <v>4</v>
      </c>
      <c r="B4785">
        <v>413</v>
      </c>
      <c r="C4785" t="s">
        <v>289</v>
      </c>
      <c r="D4785" t="s">
        <v>445</v>
      </c>
      <c r="E4785" t="s">
        <v>406</v>
      </c>
      <c r="F4785" t="s">
        <v>107</v>
      </c>
      <c r="G4785" t="s">
        <v>352</v>
      </c>
      <c r="H4785" t="s">
        <v>80</v>
      </c>
      <c r="I4785" t="s">
        <v>101</v>
      </c>
      <c r="J4785" t="s">
        <v>229</v>
      </c>
      <c r="K4785" t="s">
        <v>78</v>
      </c>
      <c r="L4785" t="s">
        <v>107</v>
      </c>
      <c r="M4785" t="s">
        <v>76</v>
      </c>
      <c r="N4785" t="s">
        <v>276</v>
      </c>
      <c r="O4785" t="s">
        <v>107</v>
      </c>
      <c r="P4785" t="s">
        <v>76</v>
      </c>
      <c r="Q4785" t="s">
        <v>94</v>
      </c>
      <c r="R4785" t="s">
        <v>107</v>
      </c>
      <c r="S4785" t="s">
        <v>76</v>
      </c>
      <c r="T4785" t="s">
        <v>107</v>
      </c>
      <c r="U4785" t="s">
        <v>74</v>
      </c>
      <c r="V4785" t="s">
        <v>75</v>
      </c>
      <c r="W4785" t="s">
        <v>107</v>
      </c>
      <c r="X4785" t="s">
        <v>68</v>
      </c>
      <c r="Y4785" t="s">
        <v>76</v>
      </c>
    </row>
    <row r="4786" spans="1:25" x14ac:dyDescent="0.35">
      <c r="A4786" t="s">
        <v>5</v>
      </c>
      <c r="B4786">
        <v>456</v>
      </c>
      <c r="C4786" t="s">
        <v>726</v>
      </c>
      <c r="D4786" t="s">
        <v>233</v>
      </c>
      <c r="E4786" t="s">
        <v>202</v>
      </c>
      <c r="F4786" t="s">
        <v>76</v>
      </c>
      <c r="G4786" t="s">
        <v>503</v>
      </c>
      <c r="H4786" t="s">
        <v>68</v>
      </c>
      <c r="I4786" t="s">
        <v>75</v>
      </c>
      <c r="J4786" t="s">
        <v>94</v>
      </c>
      <c r="K4786" t="s">
        <v>150</v>
      </c>
      <c r="L4786" t="s">
        <v>107</v>
      </c>
      <c r="M4786" t="s">
        <v>73</v>
      </c>
      <c r="N4786" t="s">
        <v>77</v>
      </c>
      <c r="O4786" t="s">
        <v>76</v>
      </c>
      <c r="P4786" t="s">
        <v>76</v>
      </c>
      <c r="Q4786" t="s">
        <v>106</v>
      </c>
      <c r="R4786" t="s">
        <v>76</v>
      </c>
      <c r="S4786" t="s">
        <v>76</v>
      </c>
      <c r="T4786" t="s">
        <v>107</v>
      </c>
      <c r="U4786" t="s">
        <v>70</v>
      </c>
      <c r="V4786" t="s">
        <v>73</v>
      </c>
      <c r="W4786" t="s">
        <v>79</v>
      </c>
      <c r="X4786" t="s">
        <v>105</v>
      </c>
      <c r="Y4786" t="s">
        <v>68</v>
      </c>
    </row>
    <row r="4787" spans="1:25" x14ac:dyDescent="0.35">
      <c r="A4787" t="s">
        <v>6</v>
      </c>
      <c r="B4787">
        <v>236</v>
      </c>
      <c r="C4787" t="s">
        <v>561</v>
      </c>
      <c r="D4787" t="s">
        <v>148</v>
      </c>
      <c r="E4787" t="s">
        <v>710</v>
      </c>
      <c r="F4787" t="s">
        <v>73</v>
      </c>
      <c r="G4787" t="s">
        <v>116</v>
      </c>
      <c r="H4787" t="s">
        <v>76</v>
      </c>
      <c r="I4787" t="s">
        <v>73</v>
      </c>
      <c r="J4787" t="s">
        <v>62</v>
      </c>
      <c r="K4787" t="s">
        <v>79</v>
      </c>
      <c r="L4787" t="s">
        <v>73</v>
      </c>
      <c r="M4787" t="s">
        <v>105</v>
      </c>
      <c r="N4787" t="s">
        <v>72</v>
      </c>
      <c r="O4787" t="s">
        <v>76</v>
      </c>
      <c r="P4787" t="s">
        <v>107</v>
      </c>
      <c r="Q4787" t="s">
        <v>76</v>
      </c>
      <c r="R4787" t="s">
        <v>55</v>
      </c>
      <c r="S4787" t="s">
        <v>76</v>
      </c>
      <c r="T4787" t="s">
        <v>73</v>
      </c>
      <c r="U4787" t="s">
        <v>63</v>
      </c>
      <c r="V4787" t="s">
        <v>107</v>
      </c>
      <c r="W4787" t="s">
        <v>106</v>
      </c>
      <c r="X4787" t="s">
        <v>73</v>
      </c>
      <c r="Y4787" t="s">
        <v>72</v>
      </c>
    </row>
    <row r="4788" spans="1:25" x14ac:dyDescent="0.35">
      <c r="A4788" t="s">
        <v>7</v>
      </c>
      <c r="B4788">
        <v>603</v>
      </c>
      <c r="C4788" t="s">
        <v>666</v>
      </c>
      <c r="D4788" t="s">
        <v>392</v>
      </c>
      <c r="E4788" t="s">
        <v>237</v>
      </c>
      <c r="F4788" t="s">
        <v>79</v>
      </c>
      <c r="G4788" t="s">
        <v>293</v>
      </c>
      <c r="H4788" t="s">
        <v>72</v>
      </c>
      <c r="I4788" t="s">
        <v>55</v>
      </c>
      <c r="J4788" t="s">
        <v>133</v>
      </c>
      <c r="K4788" t="s">
        <v>186</v>
      </c>
      <c r="L4788" t="s">
        <v>77</v>
      </c>
      <c r="M4788" t="s">
        <v>75</v>
      </c>
      <c r="N4788" t="s">
        <v>130</v>
      </c>
      <c r="O4788" t="s">
        <v>76</v>
      </c>
      <c r="P4788" t="s">
        <v>73</v>
      </c>
      <c r="Q4788" t="s">
        <v>75</v>
      </c>
      <c r="R4788" t="s">
        <v>68</v>
      </c>
      <c r="S4788" t="s">
        <v>71</v>
      </c>
      <c r="T4788" t="s">
        <v>68</v>
      </c>
      <c r="U4788" t="s">
        <v>138</v>
      </c>
      <c r="V4788" t="s">
        <v>186</v>
      </c>
      <c r="W4788" t="s">
        <v>79</v>
      </c>
      <c r="X4788" t="s">
        <v>107</v>
      </c>
      <c r="Y4788" t="s">
        <v>79</v>
      </c>
    </row>
    <row r="4789" spans="1:25" x14ac:dyDescent="0.35">
      <c r="A4789" t="s">
        <v>241</v>
      </c>
      <c r="B4789">
        <v>1963</v>
      </c>
      <c r="C4789" t="s">
        <v>357</v>
      </c>
      <c r="D4789" t="s">
        <v>252</v>
      </c>
      <c r="E4789" t="s">
        <v>238</v>
      </c>
      <c r="F4789" t="s">
        <v>106</v>
      </c>
      <c r="G4789" t="s">
        <v>242</v>
      </c>
      <c r="H4789" t="s">
        <v>78</v>
      </c>
      <c r="I4789" t="s">
        <v>108</v>
      </c>
      <c r="J4789" t="s">
        <v>57</v>
      </c>
      <c r="K4789" t="s">
        <v>105</v>
      </c>
      <c r="L4789" t="s">
        <v>73</v>
      </c>
      <c r="M4789" t="s">
        <v>71</v>
      </c>
      <c r="N4789" t="s">
        <v>65</v>
      </c>
      <c r="O4789" t="s">
        <v>76</v>
      </c>
      <c r="P4789" t="s">
        <v>107</v>
      </c>
      <c r="Q4789" t="s">
        <v>71</v>
      </c>
      <c r="R4789" t="s">
        <v>68</v>
      </c>
      <c r="S4789" t="s">
        <v>106</v>
      </c>
      <c r="T4789" t="s">
        <v>106</v>
      </c>
      <c r="U4789" t="s">
        <v>74</v>
      </c>
      <c r="V4789" t="s">
        <v>75</v>
      </c>
      <c r="W4789" t="s">
        <v>77</v>
      </c>
      <c r="X4789" t="s">
        <v>77</v>
      </c>
      <c r="Y4789" t="s">
        <v>68</v>
      </c>
    </row>
    <row r="4791" spans="1:25" x14ac:dyDescent="0.35">
      <c r="A4791" t="s">
        <v>1522</v>
      </c>
    </row>
    <row r="4792" spans="1:25" x14ac:dyDescent="0.35">
      <c r="A4792" t="s">
        <v>14</v>
      </c>
      <c r="B4792" t="s">
        <v>1286</v>
      </c>
      <c r="C4792" t="s">
        <v>2</v>
      </c>
      <c r="D4792" t="s">
        <v>1523</v>
      </c>
      <c r="E4792" t="s">
        <v>1524</v>
      </c>
    </row>
    <row r="4793" spans="1:25" x14ac:dyDescent="0.35">
      <c r="A4793" t="s">
        <v>3</v>
      </c>
      <c r="B4793" t="s">
        <v>1303</v>
      </c>
      <c r="C4793">
        <v>7</v>
      </c>
      <c r="D4793" t="s">
        <v>1265</v>
      </c>
      <c r="E4793" t="s">
        <v>244</v>
      </c>
    </row>
    <row r="4794" spans="1:25" x14ac:dyDescent="0.35">
      <c r="A4794" t="s">
        <v>3</v>
      </c>
      <c r="B4794" t="s">
        <v>1304</v>
      </c>
      <c r="C4794">
        <v>313</v>
      </c>
      <c r="D4794" t="s">
        <v>1108</v>
      </c>
      <c r="E4794" t="s">
        <v>194</v>
      </c>
    </row>
    <row r="4795" spans="1:25" x14ac:dyDescent="0.35">
      <c r="A4795" t="s">
        <v>3</v>
      </c>
      <c r="B4795" t="s">
        <v>50</v>
      </c>
      <c r="C4795">
        <v>88</v>
      </c>
      <c r="D4795" t="s">
        <v>1241</v>
      </c>
      <c r="E4795" t="s">
        <v>89</v>
      </c>
    </row>
    <row r="4796" spans="1:25" x14ac:dyDescent="0.35">
      <c r="A4796" t="s">
        <v>4</v>
      </c>
      <c r="B4796" t="s">
        <v>1303</v>
      </c>
      <c r="C4796">
        <v>23</v>
      </c>
      <c r="D4796" t="s">
        <v>1406</v>
      </c>
      <c r="E4796" t="s">
        <v>58</v>
      </c>
    </row>
    <row r="4797" spans="1:25" x14ac:dyDescent="0.35">
      <c r="A4797" t="s">
        <v>4</v>
      </c>
      <c r="B4797" t="s">
        <v>1304</v>
      </c>
      <c r="C4797">
        <v>514</v>
      </c>
      <c r="D4797" t="s">
        <v>1282</v>
      </c>
      <c r="E4797" t="s">
        <v>409</v>
      </c>
    </row>
    <row r="4798" spans="1:25" x14ac:dyDescent="0.35">
      <c r="A4798" t="s">
        <v>4</v>
      </c>
      <c r="B4798" t="s">
        <v>50</v>
      </c>
      <c r="C4798">
        <v>160</v>
      </c>
      <c r="D4798" t="s">
        <v>618</v>
      </c>
      <c r="E4798" t="s">
        <v>368</v>
      </c>
    </row>
    <row r="4799" spans="1:25" x14ac:dyDescent="0.35">
      <c r="A4799" t="s">
        <v>5</v>
      </c>
      <c r="B4799" t="s">
        <v>1303</v>
      </c>
      <c r="C4799">
        <v>18</v>
      </c>
      <c r="D4799" t="s">
        <v>1468</v>
      </c>
      <c r="E4799" t="s">
        <v>179</v>
      </c>
    </row>
    <row r="4800" spans="1:25" x14ac:dyDescent="0.35">
      <c r="A4800" t="s">
        <v>5</v>
      </c>
      <c r="B4800" t="s">
        <v>1304</v>
      </c>
      <c r="C4800">
        <v>450</v>
      </c>
      <c r="D4800" t="s">
        <v>1105</v>
      </c>
      <c r="E4800" t="s">
        <v>342</v>
      </c>
    </row>
    <row r="4801" spans="1:5" x14ac:dyDescent="0.35">
      <c r="A4801" t="s">
        <v>5</v>
      </c>
      <c r="B4801" t="s">
        <v>50</v>
      </c>
      <c r="C4801">
        <v>119</v>
      </c>
      <c r="D4801" t="s">
        <v>1104</v>
      </c>
      <c r="E4801" t="s">
        <v>515</v>
      </c>
    </row>
    <row r="4802" spans="1:5" x14ac:dyDescent="0.35">
      <c r="A4802" t="s">
        <v>6</v>
      </c>
      <c r="B4802" t="s">
        <v>1303</v>
      </c>
      <c r="C4802">
        <v>18</v>
      </c>
      <c r="D4802" t="s">
        <v>1468</v>
      </c>
      <c r="E4802" t="s">
        <v>179</v>
      </c>
    </row>
    <row r="4803" spans="1:5" x14ac:dyDescent="0.35">
      <c r="A4803" t="s">
        <v>6</v>
      </c>
      <c r="B4803" t="s">
        <v>1304</v>
      </c>
      <c r="C4803">
        <v>311</v>
      </c>
      <c r="D4803" t="s">
        <v>781</v>
      </c>
      <c r="E4803" t="s">
        <v>64</v>
      </c>
    </row>
    <row r="4804" spans="1:5" x14ac:dyDescent="0.35">
      <c r="A4804" t="s">
        <v>6</v>
      </c>
      <c r="B4804" t="s">
        <v>50</v>
      </c>
      <c r="C4804">
        <v>69</v>
      </c>
      <c r="D4804" t="s">
        <v>916</v>
      </c>
      <c r="E4804" t="s">
        <v>217</v>
      </c>
    </row>
    <row r="4805" spans="1:5" x14ac:dyDescent="0.35">
      <c r="A4805" t="s">
        <v>7</v>
      </c>
      <c r="B4805" t="s">
        <v>1303</v>
      </c>
      <c r="C4805">
        <v>18</v>
      </c>
      <c r="D4805" t="s">
        <v>1140</v>
      </c>
      <c r="E4805" t="s">
        <v>386</v>
      </c>
    </row>
    <row r="4806" spans="1:5" x14ac:dyDescent="0.35">
      <c r="A4806" t="s">
        <v>7</v>
      </c>
      <c r="B4806" t="s">
        <v>1304</v>
      </c>
      <c r="C4806">
        <v>557</v>
      </c>
      <c r="D4806" t="s">
        <v>1242</v>
      </c>
      <c r="E4806" t="s">
        <v>151</v>
      </c>
    </row>
    <row r="4807" spans="1:5" x14ac:dyDescent="0.35">
      <c r="A4807" t="s">
        <v>7</v>
      </c>
      <c r="B4807" t="s">
        <v>50</v>
      </c>
      <c r="C4807">
        <v>170</v>
      </c>
      <c r="D4807" t="s">
        <v>1250</v>
      </c>
      <c r="E4807" t="s">
        <v>57</v>
      </c>
    </row>
    <row r="4808" spans="1:5" x14ac:dyDescent="0.35">
      <c r="A4808" t="s">
        <v>241</v>
      </c>
      <c r="B4808" t="s">
        <v>1303</v>
      </c>
      <c r="C4808">
        <v>84</v>
      </c>
      <c r="D4808" t="s">
        <v>1142</v>
      </c>
      <c r="E4808" t="s">
        <v>157</v>
      </c>
    </row>
    <row r="4809" spans="1:5" x14ac:dyDescent="0.35">
      <c r="A4809" t="s">
        <v>241</v>
      </c>
      <c r="B4809" t="s">
        <v>1304</v>
      </c>
      <c r="C4809">
        <v>2145</v>
      </c>
      <c r="D4809" t="s">
        <v>1525</v>
      </c>
      <c r="E4809" t="s">
        <v>11</v>
      </c>
    </row>
    <row r="4810" spans="1:5" x14ac:dyDescent="0.35">
      <c r="A4810" t="s">
        <v>241</v>
      </c>
      <c r="B4810" t="s">
        <v>50</v>
      </c>
      <c r="C4810">
        <v>606</v>
      </c>
      <c r="D4810" t="s">
        <v>866</v>
      </c>
      <c r="E4810" t="s">
        <v>205</v>
      </c>
    </row>
    <row r="4812" spans="1:5" x14ac:dyDescent="0.35">
      <c r="A4812" t="s">
        <v>1526</v>
      </c>
    </row>
    <row r="4813" spans="1:5" x14ac:dyDescent="0.35">
      <c r="A4813" t="s">
        <v>14</v>
      </c>
      <c r="B4813" t="s">
        <v>266</v>
      </c>
      <c r="C4813" t="s">
        <v>2</v>
      </c>
      <c r="D4813" t="s">
        <v>1523</v>
      </c>
      <c r="E4813" t="s">
        <v>1524</v>
      </c>
    </row>
    <row r="4814" spans="1:5" x14ac:dyDescent="0.35">
      <c r="A4814" t="s">
        <v>3</v>
      </c>
      <c r="B4814" t="s">
        <v>267</v>
      </c>
      <c r="C4814">
        <v>96</v>
      </c>
      <c r="D4814" t="s">
        <v>991</v>
      </c>
      <c r="E4814" t="s">
        <v>102</v>
      </c>
    </row>
    <row r="4815" spans="1:5" x14ac:dyDescent="0.35">
      <c r="A4815" t="s">
        <v>3</v>
      </c>
      <c r="B4815" t="s">
        <v>279</v>
      </c>
      <c r="C4815">
        <v>284</v>
      </c>
      <c r="D4815" t="s">
        <v>1476</v>
      </c>
      <c r="E4815" t="s">
        <v>65</v>
      </c>
    </row>
    <row r="4816" spans="1:5" x14ac:dyDescent="0.35">
      <c r="A4816" t="s">
        <v>3</v>
      </c>
      <c r="B4816" t="s">
        <v>285</v>
      </c>
      <c r="C4816">
        <v>28</v>
      </c>
      <c r="D4816" t="s">
        <v>1102</v>
      </c>
      <c r="E4816" t="s">
        <v>210</v>
      </c>
    </row>
    <row r="4817" spans="1:5" x14ac:dyDescent="0.35">
      <c r="A4817" t="s">
        <v>4</v>
      </c>
      <c r="B4817" t="s">
        <v>267</v>
      </c>
      <c r="C4817">
        <v>109</v>
      </c>
      <c r="D4817" t="s">
        <v>1175</v>
      </c>
      <c r="E4817" t="s">
        <v>144</v>
      </c>
    </row>
    <row r="4818" spans="1:5" x14ac:dyDescent="0.35">
      <c r="A4818" t="s">
        <v>4</v>
      </c>
      <c r="B4818" t="s">
        <v>279</v>
      </c>
      <c r="C4818">
        <v>496</v>
      </c>
      <c r="D4818" t="s">
        <v>976</v>
      </c>
      <c r="E4818" t="s">
        <v>158</v>
      </c>
    </row>
    <row r="4819" spans="1:5" x14ac:dyDescent="0.35">
      <c r="A4819" t="s">
        <v>4</v>
      </c>
      <c r="B4819" t="s">
        <v>285</v>
      </c>
      <c r="C4819">
        <v>92</v>
      </c>
      <c r="D4819" t="s">
        <v>859</v>
      </c>
      <c r="E4819" t="s">
        <v>152</v>
      </c>
    </row>
    <row r="4820" spans="1:5" x14ac:dyDescent="0.35">
      <c r="A4820" t="s">
        <v>5</v>
      </c>
      <c r="B4820" t="s">
        <v>267</v>
      </c>
      <c r="C4820">
        <v>34</v>
      </c>
      <c r="D4820" t="s">
        <v>973</v>
      </c>
      <c r="E4820" t="s">
        <v>271</v>
      </c>
    </row>
    <row r="4821" spans="1:5" x14ac:dyDescent="0.35">
      <c r="A4821" t="s">
        <v>5</v>
      </c>
      <c r="B4821" t="s">
        <v>279</v>
      </c>
      <c r="C4821">
        <v>359</v>
      </c>
      <c r="D4821" t="s">
        <v>858</v>
      </c>
      <c r="E4821" t="s">
        <v>209</v>
      </c>
    </row>
    <row r="4822" spans="1:5" x14ac:dyDescent="0.35">
      <c r="A4822" t="s">
        <v>5</v>
      </c>
      <c r="B4822" t="s">
        <v>285</v>
      </c>
      <c r="C4822">
        <v>194</v>
      </c>
      <c r="D4822" t="s">
        <v>1133</v>
      </c>
      <c r="E4822" t="s">
        <v>442</v>
      </c>
    </row>
    <row r="4823" spans="1:5" x14ac:dyDescent="0.35">
      <c r="A4823" t="s">
        <v>6</v>
      </c>
      <c r="B4823" t="s">
        <v>267</v>
      </c>
      <c r="C4823">
        <v>53</v>
      </c>
      <c r="D4823" t="s">
        <v>1429</v>
      </c>
      <c r="E4823" t="s">
        <v>294</v>
      </c>
    </row>
    <row r="4824" spans="1:5" x14ac:dyDescent="0.35">
      <c r="A4824" t="s">
        <v>6</v>
      </c>
      <c r="B4824" t="s">
        <v>279</v>
      </c>
      <c r="C4824">
        <v>278</v>
      </c>
      <c r="D4824" t="s">
        <v>827</v>
      </c>
      <c r="E4824" t="s">
        <v>252</v>
      </c>
    </row>
    <row r="4825" spans="1:5" x14ac:dyDescent="0.35">
      <c r="A4825" t="s">
        <v>6</v>
      </c>
      <c r="B4825" t="s">
        <v>285</v>
      </c>
      <c r="C4825">
        <v>67</v>
      </c>
      <c r="D4825" t="s">
        <v>827</v>
      </c>
      <c r="E4825" t="s">
        <v>252</v>
      </c>
    </row>
    <row r="4826" spans="1:5" x14ac:dyDescent="0.35">
      <c r="A4826" t="s">
        <v>7</v>
      </c>
      <c r="B4826" t="s">
        <v>267</v>
      </c>
      <c r="C4826">
        <v>70</v>
      </c>
      <c r="D4826" t="s">
        <v>865</v>
      </c>
      <c r="E4826" t="s">
        <v>199</v>
      </c>
    </row>
    <row r="4827" spans="1:5" x14ac:dyDescent="0.35">
      <c r="A4827" t="s">
        <v>7</v>
      </c>
      <c r="B4827" t="s">
        <v>279</v>
      </c>
      <c r="C4827">
        <v>618</v>
      </c>
      <c r="D4827" t="s">
        <v>1246</v>
      </c>
      <c r="E4827" t="s">
        <v>80</v>
      </c>
    </row>
    <row r="4828" spans="1:5" x14ac:dyDescent="0.35">
      <c r="A4828" t="s">
        <v>7</v>
      </c>
      <c r="B4828" t="s">
        <v>285</v>
      </c>
      <c r="C4828">
        <v>57</v>
      </c>
      <c r="D4828" t="s">
        <v>1247</v>
      </c>
      <c r="E4828" t="s">
        <v>86</v>
      </c>
    </row>
    <row r="4829" spans="1:5" x14ac:dyDescent="0.35">
      <c r="A4829" t="s">
        <v>241</v>
      </c>
      <c r="B4829" t="s">
        <v>267</v>
      </c>
      <c r="C4829">
        <v>362</v>
      </c>
      <c r="D4829" t="s">
        <v>1413</v>
      </c>
      <c r="E4829" t="s">
        <v>182</v>
      </c>
    </row>
    <row r="4830" spans="1:5" x14ac:dyDescent="0.35">
      <c r="A4830" t="s">
        <v>241</v>
      </c>
      <c r="B4830" t="s">
        <v>279</v>
      </c>
      <c r="C4830">
        <v>2035</v>
      </c>
      <c r="D4830" t="s">
        <v>908</v>
      </c>
      <c r="E4830" t="s">
        <v>61</v>
      </c>
    </row>
    <row r="4831" spans="1:5" x14ac:dyDescent="0.35">
      <c r="A4831" t="s">
        <v>241</v>
      </c>
      <c r="B4831" t="s">
        <v>285</v>
      </c>
      <c r="C4831">
        <v>438</v>
      </c>
      <c r="D4831" t="s">
        <v>1316</v>
      </c>
      <c r="E4831" t="s">
        <v>193</v>
      </c>
    </row>
    <row r="4833" spans="1:5" x14ac:dyDescent="0.35">
      <c r="A4833" t="s">
        <v>1527</v>
      </c>
    </row>
    <row r="4834" spans="1:5" x14ac:dyDescent="0.35">
      <c r="A4834" t="s">
        <v>14</v>
      </c>
      <c r="B4834" t="s">
        <v>461</v>
      </c>
      <c r="C4834" t="s">
        <v>2</v>
      </c>
      <c r="D4834" t="s">
        <v>1523</v>
      </c>
      <c r="E4834" t="s">
        <v>1524</v>
      </c>
    </row>
    <row r="4835" spans="1:5" x14ac:dyDescent="0.35">
      <c r="A4835" t="s">
        <v>3</v>
      </c>
      <c r="B4835" t="s">
        <v>462</v>
      </c>
      <c r="C4835">
        <v>378</v>
      </c>
      <c r="D4835" t="s">
        <v>987</v>
      </c>
      <c r="E4835" t="s">
        <v>216</v>
      </c>
    </row>
    <row r="4836" spans="1:5" x14ac:dyDescent="0.35">
      <c r="A4836" t="s">
        <v>3</v>
      </c>
      <c r="B4836" t="s">
        <v>464</v>
      </c>
      <c r="C4836">
        <v>30</v>
      </c>
      <c r="D4836" t="s">
        <v>1250</v>
      </c>
      <c r="E4836" t="s">
        <v>57</v>
      </c>
    </row>
    <row r="4837" spans="1:5" x14ac:dyDescent="0.35">
      <c r="A4837" t="s">
        <v>4</v>
      </c>
      <c r="B4837" t="s">
        <v>462</v>
      </c>
      <c r="C4837">
        <v>584</v>
      </c>
      <c r="D4837" t="s">
        <v>1433</v>
      </c>
      <c r="E4837" t="s">
        <v>296</v>
      </c>
    </row>
    <row r="4838" spans="1:5" x14ac:dyDescent="0.35">
      <c r="A4838" t="s">
        <v>4</v>
      </c>
      <c r="B4838" t="s">
        <v>464</v>
      </c>
      <c r="C4838">
        <v>113</v>
      </c>
      <c r="D4838" t="s">
        <v>862</v>
      </c>
      <c r="E4838" t="s">
        <v>428</v>
      </c>
    </row>
    <row r="4839" spans="1:5" x14ac:dyDescent="0.35">
      <c r="A4839" t="s">
        <v>5</v>
      </c>
      <c r="B4839" t="s">
        <v>462</v>
      </c>
      <c r="C4839">
        <v>490</v>
      </c>
      <c r="D4839" t="s">
        <v>1111</v>
      </c>
      <c r="E4839" t="s">
        <v>134</v>
      </c>
    </row>
    <row r="4840" spans="1:5" x14ac:dyDescent="0.35">
      <c r="A4840" t="s">
        <v>5</v>
      </c>
      <c r="B4840" t="s">
        <v>464</v>
      </c>
      <c r="C4840">
        <v>97</v>
      </c>
      <c r="D4840" t="s">
        <v>819</v>
      </c>
      <c r="E4840" t="s">
        <v>117</v>
      </c>
    </row>
    <row r="4841" spans="1:5" x14ac:dyDescent="0.35">
      <c r="A4841" t="s">
        <v>6</v>
      </c>
      <c r="B4841" t="s">
        <v>462</v>
      </c>
      <c r="C4841">
        <v>363</v>
      </c>
      <c r="D4841" t="s">
        <v>1426</v>
      </c>
      <c r="E4841" t="s">
        <v>282</v>
      </c>
    </row>
    <row r="4842" spans="1:5" x14ac:dyDescent="0.35">
      <c r="A4842" t="s">
        <v>6</v>
      </c>
      <c r="B4842" t="s">
        <v>464</v>
      </c>
      <c r="C4842">
        <v>35</v>
      </c>
      <c r="D4842" t="s">
        <v>660</v>
      </c>
      <c r="E4842" t="s">
        <v>154</v>
      </c>
    </row>
    <row r="4843" spans="1:5" x14ac:dyDescent="0.35">
      <c r="A4843" t="s">
        <v>7</v>
      </c>
      <c r="B4843" t="s">
        <v>462</v>
      </c>
      <c r="C4843">
        <v>635</v>
      </c>
      <c r="D4843" t="s">
        <v>1247</v>
      </c>
      <c r="E4843" t="s">
        <v>86</v>
      </c>
    </row>
    <row r="4844" spans="1:5" x14ac:dyDescent="0.35">
      <c r="A4844" t="s">
        <v>7</v>
      </c>
      <c r="B4844" t="s">
        <v>464</v>
      </c>
      <c r="C4844">
        <v>110</v>
      </c>
      <c r="D4844" t="s">
        <v>1252</v>
      </c>
      <c r="E4844" t="s">
        <v>142</v>
      </c>
    </row>
    <row r="4845" spans="1:5" x14ac:dyDescent="0.35">
      <c r="A4845" t="s">
        <v>241</v>
      </c>
      <c r="B4845" t="s">
        <v>462</v>
      </c>
      <c r="C4845">
        <v>2450</v>
      </c>
      <c r="D4845" t="s">
        <v>882</v>
      </c>
      <c r="E4845" t="s">
        <v>226</v>
      </c>
    </row>
    <row r="4846" spans="1:5" x14ac:dyDescent="0.35">
      <c r="A4846" t="s">
        <v>241</v>
      </c>
      <c r="B4846" t="s">
        <v>464</v>
      </c>
      <c r="C4846">
        <v>385</v>
      </c>
      <c r="D4846" t="s">
        <v>988</v>
      </c>
      <c r="E4846" t="s">
        <v>247</v>
      </c>
    </row>
    <row r="4848" spans="1:5" x14ac:dyDescent="0.35">
      <c r="A4848" t="s">
        <v>1528</v>
      </c>
    </row>
    <row r="4849" spans="1:5" x14ac:dyDescent="0.35">
      <c r="A4849" t="s">
        <v>14</v>
      </c>
      <c r="B4849" t="s">
        <v>487</v>
      </c>
      <c r="C4849" t="s">
        <v>2</v>
      </c>
      <c r="D4849" t="s">
        <v>1523</v>
      </c>
      <c r="E4849" t="s">
        <v>1524</v>
      </c>
    </row>
    <row r="4850" spans="1:5" x14ac:dyDescent="0.35">
      <c r="A4850" t="s">
        <v>3</v>
      </c>
      <c r="B4850" t="s">
        <v>488</v>
      </c>
      <c r="C4850">
        <v>231</v>
      </c>
      <c r="D4850" t="s">
        <v>1130</v>
      </c>
      <c r="E4850" t="s">
        <v>211</v>
      </c>
    </row>
    <row r="4851" spans="1:5" x14ac:dyDescent="0.35">
      <c r="A4851" t="s">
        <v>3</v>
      </c>
      <c r="B4851" t="s">
        <v>491</v>
      </c>
      <c r="C4851">
        <v>177</v>
      </c>
      <c r="D4851" t="s">
        <v>1243</v>
      </c>
      <c r="E4851" t="s">
        <v>149</v>
      </c>
    </row>
    <row r="4852" spans="1:5" x14ac:dyDescent="0.35">
      <c r="A4852" t="s">
        <v>4</v>
      </c>
      <c r="B4852" t="s">
        <v>488</v>
      </c>
      <c r="C4852">
        <v>431</v>
      </c>
      <c r="D4852" t="s">
        <v>750</v>
      </c>
      <c r="E4852" t="s">
        <v>261</v>
      </c>
    </row>
    <row r="4853" spans="1:5" x14ac:dyDescent="0.35">
      <c r="A4853" t="s">
        <v>4</v>
      </c>
      <c r="B4853" t="s">
        <v>491</v>
      </c>
      <c r="C4853">
        <v>266</v>
      </c>
      <c r="D4853" t="s">
        <v>1407</v>
      </c>
      <c r="E4853" t="s">
        <v>332</v>
      </c>
    </row>
    <row r="4854" spans="1:5" x14ac:dyDescent="0.35">
      <c r="A4854" t="s">
        <v>5</v>
      </c>
      <c r="B4854" t="s">
        <v>488</v>
      </c>
      <c r="C4854">
        <v>371</v>
      </c>
      <c r="D4854" t="s">
        <v>1525</v>
      </c>
      <c r="E4854" t="s">
        <v>11</v>
      </c>
    </row>
    <row r="4855" spans="1:5" x14ac:dyDescent="0.35">
      <c r="A4855" t="s">
        <v>5</v>
      </c>
      <c r="B4855" t="s">
        <v>491</v>
      </c>
      <c r="C4855">
        <v>216</v>
      </c>
      <c r="D4855" t="s">
        <v>1448</v>
      </c>
      <c r="E4855" t="s">
        <v>367</v>
      </c>
    </row>
    <row r="4856" spans="1:5" x14ac:dyDescent="0.35">
      <c r="A4856" t="s">
        <v>6</v>
      </c>
      <c r="B4856" t="s">
        <v>488</v>
      </c>
      <c r="C4856">
        <v>214</v>
      </c>
      <c r="D4856" t="s">
        <v>837</v>
      </c>
      <c r="E4856" t="s">
        <v>196</v>
      </c>
    </row>
    <row r="4857" spans="1:5" x14ac:dyDescent="0.35">
      <c r="A4857" t="s">
        <v>6</v>
      </c>
      <c r="B4857" t="s">
        <v>491</v>
      </c>
      <c r="C4857">
        <v>184</v>
      </c>
      <c r="D4857" t="s">
        <v>856</v>
      </c>
      <c r="E4857" t="s">
        <v>277</v>
      </c>
    </row>
    <row r="4858" spans="1:5" x14ac:dyDescent="0.35">
      <c r="A4858" t="s">
        <v>7</v>
      </c>
      <c r="B4858" t="s">
        <v>488</v>
      </c>
      <c r="C4858">
        <v>413</v>
      </c>
      <c r="D4858" t="s">
        <v>1138</v>
      </c>
      <c r="E4858" t="s">
        <v>122</v>
      </c>
    </row>
    <row r="4859" spans="1:5" x14ac:dyDescent="0.35">
      <c r="A4859" t="s">
        <v>7</v>
      </c>
      <c r="B4859" t="s">
        <v>491</v>
      </c>
      <c r="C4859">
        <v>332</v>
      </c>
      <c r="D4859" t="s">
        <v>1468</v>
      </c>
      <c r="E4859" t="s">
        <v>179</v>
      </c>
    </row>
    <row r="4860" spans="1:5" x14ac:dyDescent="0.35">
      <c r="A4860" t="s">
        <v>241</v>
      </c>
      <c r="B4860" t="s">
        <v>488</v>
      </c>
      <c r="C4860">
        <v>1660</v>
      </c>
      <c r="D4860" t="s">
        <v>970</v>
      </c>
      <c r="E4860" t="s">
        <v>293</v>
      </c>
    </row>
    <row r="4861" spans="1:5" x14ac:dyDescent="0.35">
      <c r="A4861" t="s">
        <v>241</v>
      </c>
      <c r="B4861" t="s">
        <v>491</v>
      </c>
      <c r="C4861">
        <v>1175</v>
      </c>
      <c r="D4861" t="s">
        <v>1525</v>
      </c>
      <c r="E4861" t="s">
        <v>11</v>
      </c>
    </row>
    <row r="4863" spans="1:5" x14ac:dyDescent="0.35">
      <c r="A4863" t="s">
        <v>1529</v>
      </c>
    </row>
    <row r="4864" spans="1:5" x14ac:dyDescent="0.35">
      <c r="A4864" t="s">
        <v>14</v>
      </c>
      <c r="B4864" t="s">
        <v>593</v>
      </c>
      <c r="C4864" t="s">
        <v>2</v>
      </c>
      <c r="D4864" t="s">
        <v>1523</v>
      </c>
      <c r="E4864" t="s">
        <v>1524</v>
      </c>
    </row>
    <row r="4865" spans="1:5" x14ac:dyDescent="0.35">
      <c r="A4865" t="s">
        <v>3</v>
      </c>
      <c r="B4865" t="s">
        <v>594</v>
      </c>
      <c r="C4865">
        <v>174</v>
      </c>
      <c r="D4865" t="s">
        <v>1476</v>
      </c>
      <c r="E4865" t="s">
        <v>65</v>
      </c>
    </row>
    <row r="4866" spans="1:5" x14ac:dyDescent="0.35">
      <c r="A4866" t="s">
        <v>3</v>
      </c>
      <c r="B4866" t="s">
        <v>595</v>
      </c>
      <c r="C4866">
        <v>234</v>
      </c>
      <c r="D4866" t="s">
        <v>906</v>
      </c>
      <c r="E4866" t="s">
        <v>121</v>
      </c>
    </row>
    <row r="4867" spans="1:5" x14ac:dyDescent="0.35">
      <c r="A4867" t="s">
        <v>4</v>
      </c>
      <c r="B4867" t="s">
        <v>594</v>
      </c>
      <c r="C4867">
        <v>382</v>
      </c>
      <c r="D4867" t="s">
        <v>1168</v>
      </c>
      <c r="E4867" t="s">
        <v>577</v>
      </c>
    </row>
    <row r="4868" spans="1:5" x14ac:dyDescent="0.35">
      <c r="A4868" t="s">
        <v>4</v>
      </c>
      <c r="B4868" t="s">
        <v>595</v>
      </c>
      <c r="C4868">
        <v>315</v>
      </c>
      <c r="D4868" t="s">
        <v>833</v>
      </c>
      <c r="E4868" t="s">
        <v>139</v>
      </c>
    </row>
    <row r="4869" spans="1:5" x14ac:dyDescent="0.35">
      <c r="A4869" t="s">
        <v>5</v>
      </c>
      <c r="B4869" t="s">
        <v>594</v>
      </c>
      <c r="C4869">
        <v>218</v>
      </c>
      <c r="D4869" t="s">
        <v>1267</v>
      </c>
      <c r="E4869" t="s">
        <v>175</v>
      </c>
    </row>
    <row r="4870" spans="1:5" x14ac:dyDescent="0.35">
      <c r="A4870" t="s">
        <v>5</v>
      </c>
      <c r="B4870" t="s">
        <v>595</v>
      </c>
      <c r="C4870">
        <v>369</v>
      </c>
      <c r="D4870" t="s">
        <v>865</v>
      </c>
      <c r="E4870" t="s">
        <v>199</v>
      </c>
    </row>
    <row r="4871" spans="1:5" x14ac:dyDescent="0.35">
      <c r="A4871" t="s">
        <v>6</v>
      </c>
      <c r="B4871" t="s">
        <v>594</v>
      </c>
      <c r="C4871">
        <v>174</v>
      </c>
      <c r="D4871" t="s">
        <v>1122</v>
      </c>
      <c r="E4871" t="s">
        <v>318</v>
      </c>
    </row>
    <row r="4872" spans="1:5" x14ac:dyDescent="0.35">
      <c r="A4872" t="s">
        <v>6</v>
      </c>
      <c r="B4872" t="s">
        <v>595</v>
      </c>
      <c r="C4872">
        <v>224</v>
      </c>
      <c r="D4872" t="s">
        <v>787</v>
      </c>
      <c r="E4872" t="s">
        <v>118</v>
      </c>
    </row>
    <row r="4873" spans="1:5" x14ac:dyDescent="0.35">
      <c r="A4873" t="s">
        <v>7</v>
      </c>
      <c r="B4873" t="s">
        <v>594</v>
      </c>
      <c r="C4873">
        <v>402</v>
      </c>
      <c r="D4873" t="s">
        <v>1240</v>
      </c>
      <c r="E4873" t="s">
        <v>133</v>
      </c>
    </row>
    <row r="4874" spans="1:5" x14ac:dyDescent="0.35">
      <c r="A4874" t="s">
        <v>7</v>
      </c>
      <c r="B4874" t="s">
        <v>595</v>
      </c>
      <c r="C4874">
        <v>343</v>
      </c>
      <c r="D4874" t="s">
        <v>1280</v>
      </c>
      <c r="E4874" t="s">
        <v>173</v>
      </c>
    </row>
    <row r="4875" spans="1:5" x14ac:dyDescent="0.35">
      <c r="A4875" t="s">
        <v>241</v>
      </c>
      <c r="B4875" t="s">
        <v>594</v>
      </c>
      <c r="C4875">
        <v>1350</v>
      </c>
      <c r="D4875" t="s">
        <v>892</v>
      </c>
      <c r="E4875" t="s">
        <v>213</v>
      </c>
    </row>
    <row r="4876" spans="1:5" x14ac:dyDescent="0.35">
      <c r="A4876" t="s">
        <v>241</v>
      </c>
      <c r="B4876" t="s">
        <v>595</v>
      </c>
      <c r="C4876">
        <v>1485</v>
      </c>
      <c r="D4876" t="s">
        <v>1140</v>
      </c>
      <c r="E4876" t="s">
        <v>386</v>
      </c>
    </row>
    <row r="4878" spans="1:5" x14ac:dyDescent="0.35">
      <c r="A4878" t="s">
        <v>1530</v>
      </c>
    </row>
    <row r="4879" spans="1:5" x14ac:dyDescent="0.35">
      <c r="A4879" t="s">
        <v>14</v>
      </c>
      <c r="B4879" t="s">
        <v>2</v>
      </c>
      <c r="C4879" t="s">
        <v>1523</v>
      </c>
      <c r="D4879" t="s">
        <v>1524</v>
      </c>
    </row>
    <row r="4880" spans="1:5" x14ac:dyDescent="0.35">
      <c r="A4880" t="s">
        <v>3</v>
      </c>
      <c r="B4880">
        <v>408</v>
      </c>
      <c r="C4880" t="s">
        <v>1002</v>
      </c>
      <c r="D4880" t="s">
        <v>180</v>
      </c>
    </row>
    <row r="4881" spans="1:5" x14ac:dyDescent="0.35">
      <c r="A4881" t="s">
        <v>4</v>
      </c>
      <c r="B4881">
        <v>697</v>
      </c>
      <c r="C4881" t="s">
        <v>803</v>
      </c>
      <c r="D4881" t="s">
        <v>418</v>
      </c>
    </row>
    <row r="4882" spans="1:5" x14ac:dyDescent="0.35">
      <c r="A4882" t="s">
        <v>5</v>
      </c>
      <c r="B4882">
        <v>587</v>
      </c>
      <c r="C4882" t="s">
        <v>1105</v>
      </c>
      <c r="D4882" t="s">
        <v>342</v>
      </c>
    </row>
    <row r="4883" spans="1:5" x14ac:dyDescent="0.35">
      <c r="A4883" t="s">
        <v>6</v>
      </c>
      <c r="B4883">
        <v>398</v>
      </c>
      <c r="C4883" t="s">
        <v>786</v>
      </c>
      <c r="D4883" t="s">
        <v>131</v>
      </c>
    </row>
    <row r="4884" spans="1:5" x14ac:dyDescent="0.35">
      <c r="A4884" t="s">
        <v>7</v>
      </c>
      <c r="B4884">
        <v>745</v>
      </c>
      <c r="C4884" t="s">
        <v>1256</v>
      </c>
      <c r="D4884" t="s">
        <v>108</v>
      </c>
    </row>
    <row r="4885" spans="1:5" x14ac:dyDescent="0.35">
      <c r="A4885" t="s">
        <v>241</v>
      </c>
      <c r="B4885">
        <v>2835</v>
      </c>
      <c r="C4885" t="s">
        <v>1128</v>
      </c>
      <c r="D4885" t="s">
        <v>135</v>
      </c>
    </row>
    <row r="4887" spans="1:5" x14ac:dyDescent="0.35">
      <c r="A4887" t="s">
        <v>1531</v>
      </c>
    </row>
    <row r="4888" spans="1:5" x14ac:dyDescent="0.35">
      <c r="A4888" t="s">
        <v>14</v>
      </c>
      <c r="B4888" t="s">
        <v>1286</v>
      </c>
      <c r="C4888" t="s">
        <v>2</v>
      </c>
      <c r="D4888" t="s">
        <v>1532</v>
      </c>
      <c r="E4888" t="s">
        <v>1533</v>
      </c>
    </row>
    <row r="4889" spans="1:5" x14ac:dyDescent="0.35">
      <c r="A4889" t="s">
        <v>3</v>
      </c>
      <c r="B4889" t="s">
        <v>1303</v>
      </c>
      <c r="C4889">
        <v>2</v>
      </c>
      <c r="D4889" t="s">
        <v>395</v>
      </c>
      <c r="E4889" t="s">
        <v>76</v>
      </c>
    </row>
    <row r="4890" spans="1:5" x14ac:dyDescent="0.35">
      <c r="A4890" t="s">
        <v>3</v>
      </c>
      <c r="B4890" t="s">
        <v>1304</v>
      </c>
      <c r="C4890">
        <v>86</v>
      </c>
      <c r="D4890" t="s">
        <v>1253</v>
      </c>
      <c r="E4890" t="s">
        <v>130</v>
      </c>
    </row>
    <row r="4891" spans="1:5" x14ac:dyDescent="0.35">
      <c r="A4891" t="s">
        <v>3</v>
      </c>
      <c r="B4891" t="s">
        <v>50</v>
      </c>
      <c r="C4891">
        <v>15</v>
      </c>
      <c r="D4891" t="s">
        <v>1534</v>
      </c>
      <c r="E4891" t="s">
        <v>168</v>
      </c>
    </row>
    <row r="4892" spans="1:5" x14ac:dyDescent="0.35">
      <c r="A4892" t="s">
        <v>4</v>
      </c>
      <c r="B4892" t="s">
        <v>1303</v>
      </c>
      <c r="C4892">
        <v>4</v>
      </c>
      <c r="D4892" t="s">
        <v>395</v>
      </c>
      <c r="E4892" t="s">
        <v>76</v>
      </c>
    </row>
    <row r="4893" spans="1:5" x14ac:dyDescent="0.35">
      <c r="A4893" t="s">
        <v>4</v>
      </c>
      <c r="B4893" t="s">
        <v>1304</v>
      </c>
      <c r="C4893">
        <v>147</v>
      </c>
      <c r="D4893" t="s">
        <v>1417</v>
      </c>
      <c r="E4893" t="s">
        <v>249</v>
      </c>
    </row>
    <row r="4894" spans="1:5" x14ac:dyDescent="0.35">
      <c r="A4894" t="s">
        <v>4</v>
      </c>
      <c r="B4894" t="s">
        <v>50</v>
      </c>
      <c r="C4894">
        <v>24</v>
      </c>
      <c r="D4894" t="s">
        <v>395</v>
      </c>
      <c r="E4894" t="s">
        <v>76</v>
      </c>
    </row>
    <row r="4895" spans="1:5" x14ac:dyDescent="0.35">
      <c r="A4895" t="s">
        <v>5</v>
      </c>
      <c r="B4895" t="s">
        <v>1303</v>
      </c>
      <c r="C4895">
        <v>3</v>
      </c>
      <c r="D4895" t="s">
        <v>395</v>
      </c>
      <c r="E4895" t="s">
        <v>76</v>
      </c>
    </row>
    <row r="4896" spans="1:5" x14ac:dyDescent="0.35">
      <c r="A4896" t="s">
        <v>5</v>
      </c>
      <c r="B4896" t="s">
        <v>1304</v>
      </c>
      <c r="C4896">
        <v>128</v>
      </c>
      <c r="D4896" t="s">
        <v>1184</v>
      </c>
      <c r="E4896" t="s">
        <v>239</v>
      </c>
    </row>
    <row r="4897" spans="1:5" x14ac:dyDescent="0.35">
      <c r="A4897" t="s">
        <v>5</v>
      </c>
      <c r="B4897" t="s">
        <v>50</v>
      </c>
      <c r="C4897">
        <v>18</v>
      </c>
      <c r="D4897" t="s">
        <v>708</v>
      </c>
      <c r="E4897" t="s">
        <v>698</v>
      </c>
    </row>
    <row r="4898" spans="1:5" x14ac:dyDescent="0.35">
      <c r="A4898" t="s">
        <v>6</v>
      </c>
      <c r="B4898" t="s">
        <v>1303</v>
      </c>
      <c r="C4898">
        <v>8</v>
      </c>
      <c r="D4898" t="s">
        <v>1174</v>
      </c>
      <c r="E4898" t="s">
        <v>481</v>
      </c>
    </row>
    <row r="4899" spans="1:5" x14ac:dyDescent="0.35">
      <c r="A4899" t="s">
        <v>6</v>
      </c>
      <c r="B4899" t="s">
        <v>1304</v>
      </c>
      <c r="C4899">
        <v>96</v>
      </c>
      <c r="D4899" t="s">
        <v>912</v>
      </c>
      <c r="E4899" t="s">
        <v>233</v>
      </c>
    </row>
    <row r="4900" spans="1:5" x14ac:dyDescent="0.35">
      <c r="A4900" t="s">
        <v>6</v>
      </c>
      <c r="B4900" t="s">
        <v>50</v>
      </c>
      <c r="C4900">
        <v>9</v>
      </c>
      <c r="D4900" t="s">
        <v>395</v>
      </c>
      <c r="E4900" t="s">
        <v>76</v>
      </c>
    </row>
    <row r="4901" spans="1:5" x14ac:dyDescent="0.35">
      <c r="A4901" t="s">
        <v>7</v>
      </c>
      <c r="B4901" t="s">
        <v>1303</v>
      </c>
      <c r="C4901">
        <v>6</v>
      </c>
      <c r="D4901" t="s">
        <v>858</v>
      </c>
      <c r="E4901" t="s">
        <v>209</v>
      </c>
    </row>
    <row r="4902" spans="1:5" x14ac:dyDescent="0.35">
      <c r="A4902" t="s">
        <v>7</v>
      </c>
      <c r="B4902" t="s">
        <v>1304</v>
      </c>
      <c r="C4902">
        <v>188</v>
      </c>
      <c r="D4902" t="s">
        <v>1421</v>
      </c>
      <c r="E4902" t="s">
        <v>93</v>
      </c>
    </row>
    <row r="4903" spans="1:5" x14ac:dyDescent="0.35">
      <c r="A4903" t="s">
        <v>7</v>
      </c>
      <c r="B4903" t="s">
        <v>50</v>
      </c>
      <c r="C4903">
        <v>25</v>
      </c>
      <c r="D4903" t="s">
        <v>395</v>
      </c>
      <c r="E4903" t="s">
        <v>76</v>
      </c>
    </row>
    <row r="4904" spans="1:5" x14ac:dyDescent="0.35">
      <c r="A4904" t="s">
        <v>241</v>
      </c>
      <c r="B4904" t="s">
        <v>1303</v>
      </c>
      <c r="C4904">
        <v>23</v>
      </c>
      <c r="D4904" t="s">
        <v>1535</v>
      </c>
      <c r="E4904" t="s">
        <v>376</v>
      </c>
    </row>
    <row r="4905" spans="1:5" x14ac:dyDescent="0.35">
      <c r="A4905" t="s">
        <v>241</v>
      </c>
      <c r="B4905" t="s">
        <v>1304</v>
      </c>
      <c r="C4905">
        <v>645</v>
      </c>
      <c r="D4905" t="s">
        <v>1110</v>
      </c>
      <c r="E4905" t="s">
        <v>181</v>
      </c>
    </row>
    <row r="4906" spans="1:5" x14ac:dyDescent="0.35">
      <c r="A4906" t="s">
        <v>241</v>
      </c>
      <c r="B4906" t="s">
        <v>50</v>
      </c>
      <c r="C4906">
        <v>91</v>
      </c>
      <c r="D4906" t="s">
        <v>1426</v>
      </c>
      <c r="E4906" t="s">
        <v>282</v>
      </c>
    </row>
    <row r="4908" spans="1:5" x14ac:dyDescent="0.35">
      <c r="A4908" t="s">
        <v>1536</v>
      </c>
    </row>
    <row r="4909" spans="1:5" x14ac:dyDescent="0.35">
      <c r="A4909" t="s">
        <v>14</v>
      </c>
      <c r="B4909" t="s">
        <v>266</v>
      </c>
      <c r="C4909" t="s">
        <v>2</v>
      </c>
      <c r="D4909" t="s">
        <v>1532</v>
      </c>
      <c r="E4909" t="s">
        <v>1533</v>
      </c>
    </row>
    <row r="4910" spans="1:5" x14ac:dyDescent="0.35">
      <c r="A4910" t="s">
        <v>3</v>
      </c>
      <c r="B4910" t="s">
        <v>267</v>
      </c>
      <c r="C4910">
        <v>27</v>
      </c>
      <c r="D4910" t="s">
        <v>395</v>
      </c>
      <c r="E4910" t="s">
        <v>76</v>
      </c>
    </row>
    <row r="4911" spans="1:5" x14ac:dyDescent="0.35">
      <c r="A4911" t="s">
        <v>3</v>
      </c>
      <c r="B4911" t="s">
        <v>279</v>
      </c>
      <c r="C4911">
        <v>69</v>
      </c>
      <c r="D4911" t="s">
        <v>1243</v>
      </c>
      <c r="E4911" t="s">
        <v>149</v>
      </c>
    </row>
    <row r="4912" spans="1:5" x14ac:dyDescent="0.35">
      <c r="A4912" t="s">
        <v>3</v>
      </c>
      <c r="B4912" t="s">
        <v>285</v>
      </c>
      <c r="C4912">
        <v>7</v>
      </c>
      <c r="D4912" t="s">
        <v>1210</v>
      </c>
      <c r="E4912" t="s">
        <v>582</v>
      </c>
    </row>
    <row r="4913" spans="1:5" x14ac:dyDescent="0.35">
      <c r="A4913" t="s">
        <v>4</v>
      </c>
      <c r="B4913" t="s">
        <v>267</v>
      </c>
      <c r="C4913">
        <v>31</v>
      </c>
      <c r="D4913" t="s">
        <v>395</v>
      </c>
      <c r="E4913" t="s">
        <v>76</v>
      </c>
    </row>
    <row r="4914" spans="1:5" x14ac:dyDescent="0.35">
      <c r="A4914" t="s">
        <v>4</v>
      </c>
      <c r="B4914" t="s">
        <v>279</v>
      </c>
      <c r="C4914">
        <v>126</v>
      </c>
      <c r="D4914" t="s">
        <v>970</v>
      </c>
      <c r="E4914" t="s">
        <v>293</v>
      </c>
    </row>
    <row r="4915" spans="1:5" x14ac:dyDescent="0.35">
      <c r="A4915" t="s">
        <v>4</v>
      </c>
      <c r="B4915" t="s">
        <v>285</v>
      </c>
      <c r="C4915">
        <v>18</v>
      </c>
      <c r="D4915" t="s">
        <v>1438</v>
      </c>
      <c r="E4915" t="s">
        <v>237</v>
      </c>
    </row>
    <row r="4916" spans="1:5" x14ac:dyDescent="0.35">
      <c r="A4916" t="s">
        <v>5</v>
      </c>
      <c r="B4916" t="s">
        <v>267</v>
      </c>
      <c r="C4916">
        <v>9</v>
      </c>
      <c r="D4916" t="s">
        <v>395</v>
      </c>
      <c r="E4916" t="s">
        <v>76</v>
      </c>
    </row>
    <row r="4917" spans="1:5" x14ac:dyDescent="0.35">
      <c r="A4917" t="s">
        <v>5</v>
      </c>
      <c r="B4917" t="s">
        <v>279</v>
      </c>
      <c r="C4917">
        <v>99</v>
      </c>
      <c r="D4917" t="s">
        <v>839</v>
      </c>
      <c r="E4917" t="s">
        <v>82</v>
      </c>
    </row>
    <row r="4918" spans="1:5" x14ac:dyDescent="0.35">
      <c r="A4918" t="s">
        <v>5</v>
      </c>
      <c r="B4918" t="s">
        <v>285</v>
      </c>
      <c r="C4918">
        <v>41</v>
      </c>
      <c r="D4918" t="s">
        <v>1418</v>
      </c>
      <c r="E4918" t="s">
        <v>70</v>
      </c>
    </row>
    <row r="4919" spans="1:5" x14ac:dyDescent="0.35">
      <c r="A4919" t="s">
        <v>6</v>
      </c>
      <c r="B4919" t="s">
        <v>267</v>
      </c>
      <c r="C4919">
        <v>10</v>
      </c>
      <c r="D4919" t="s">
        <v>997</v>
      </c>
      <c r="E4919" t="s">
        <v>330</v>
      </c>
    </row>
    <row r="4920" spans="1:5" x14ac:dyDescent="0.35">
      <c r="A4920" t="s">
        <v>6</v>
      </c>
      <c r="B4920" t="s">
        <v>279</v>
      </c>
      <c r="C4920">
        <v>89</v>
      </c>
      <c r="D4920" t="s">
        <v>1320</v>
      </c>
      <c r="E4920" t="s">
        <v>136</v>
      </c>
    </row>
    <row r="4921" spans="1:5" x14ac:dyDescent="0.35">
      <c r="A4921" t="s">
        <v>6</v>
      </c>
      <c r="B4921" t="s">
        <v>285</v>
      </c>
      <c r="C4921">
        <v>14</v>
      </c>
      <c r="D4921" t="s">
        <v>738</v>
      </c>
      <c r="E4921" t="s">
        <v>90</v>
      </c>
    </row>
    <row r="4922" spans="1:5" x14ac:dyDescent="0.35">
      <c r="A4922" t="s">
        <v>7</v>
      </c>
      <c r="B4922" t="s">
        <v>267</v>
      </c>
      <c r="C4922">
        <v>9</v>
      </c>
      <c r="D4922" t="s">
        <v>395</v>
      </c>
      <c r="E4922" t="s">
        <v>76</v>
      </c>
    </row>
    <row r="4923" spans="1:5" x14ac:dyDescent="0.35">
      <c r="A4923" t="s">
        <v>7</v>
      </c>
      <c r="B4923" t="s">
        <v>279</v>
      </c>
      <c r="C4923">
        <v>192</v>
      </c>
      <c r="D4923" t="s">
        <v>998</v>
      </c>
      <c r="E4923" t="s">
        <v>100</v>
      </c>
    </row>
    <row r="4924" spans="1:5" x14ac:dyDescent="0.35">
      <c r="A4924" t="s">
        <v>7</v>
      </c>
      <c r="B4924" t="s">
        <v>285</v>
      </c>
      <c r="C4924">
        <v>18</v>
      </c>
      <c r="D4924" t="s">
        <v>1435</v>
      </c>
      <c r="E4924" t="s">
        <v>87</v>
      </c>
    </row>
    <row r="4925" spans="1:5" x14ac:dyDescent="0.35">
      <c r="A4925" t="s">
        <v>241</v>
      </c>
      <c r="B4925" t="s">
        <v>267</v>
      </c>
      <c r="C4925">
        <v>86</v>
      </c>
      <c r="D4925" t="s">
        <v>998</v>
      </c>
      <c r="E4925" t="s">
        <v>100</v>
      </c>
    </row>
    <row r="4926" spans="1:5" x14ac:dyDescent="0.35">
      <c r="A4926" t="s">
        <v>241</v>
      </c>
      <c r="B4926" t="s">
        <v>279</v>
      </c>
      <c r="C4926">
        <v>575</v>
      </c>
      <c r="D4926" t="s">
        <v>1438</v>
      </c>
      <c r="E4926" t="s">
        <v>237</v>
      </c>
    </row>
    <row r="4927" spans="1:5" x14ac:dyDescent="0.35">
      <c r="A4927" t="s">
        <v>241</v>
      </c>
      <c r="B4927" t="s">
        <v>285</v>
      </c>
      <c r="C4927">
        <v>98</v>
      </c>
      <c r="D4927" t="s">
        <v>887</v>
      </c>
      <c r="E4927" t="s">
        <v>255</v>
      </c>
    </row>
    <row r="4929" spans="1:5" x14ac:dyDescent="0.35">
      <c r="A4929" t="s">
        <v>1537</v>
      </c>
    </row>
    <row r="4930" spans="1:5" x14ac:dyDescent="0.35">
      <c r="A4930" t="s">
        <v>14</v>
      </c>
      <c r="B4930" t="s">
        <v>461</v>
      </c>
      <c r="C4930" t="s">
        <v>2</v>
      </c>
      <c r="D4930" t="s">
        <v>1532</v>
      </c>
      <c r="E4930" t="s">
        <v>1533</v>
      </c>
    </row>
    <row r="4931" spans="1:5" x14ac:dyDescent="0.35">
      <c r="A4931" t="s">
        <v>3</v>
      </c>
      <c r="B4931" t="s">
        <v>462</v>
      </c>
      <c r="C4931">
        <v>93</v>
      </c>
      <c r="D4931" t="s">
        <v>1474</v>
      </c>
      <c r="E4931" t="s">
        <v>163</v>
      </c>
    </row>
    <row r="4932" spans="1:5" x14ac:dyDescent="0.35">
      <c r="A4932" t="s">
        <v>3</v>
      </c>
      <c r="B4932" t="s">
        <v>464</v>
      </c>
      <c r="C4932">
        <v>10</v>
      </c>
      <c r="D4932" t="s">
        <v>395</v>
      </c>
      <c r="E4932" t="s">
        <v>76</v>
      </c>
    </row>
    <row r="4933" spans="1:5" x14ac:dyDescent="0.35">
      <c r="A4933" t="s">
        <v>4</v>
      </c>
      <c r="B4933" t="s">
        <v>462</v>
      </c>
      <c r="C4933">
        <v>138</v>
      </c>
      <c r="D4933" t="s">
        <v>1133</v>
      </c>
      <c r="E4933" t="s">
        <v>442</v>
      </c>
    </row>
    <row r="4934" spans="1:5" x14ac:dyDescent="0.35">
      <c r="A4934" t="s">
        <v>4</v>
      </c>
      <c r="B4934" t="s">
        <v>464</v>
      </c>
      <c r="C4934">
        <v>37</v>
      </c>
      <c r="D4934" t="s">
        <v>1417</v>
      </c>
      <c r="E4934" t="s">
        <v>249</v>
      </c>
    </row>
    <row r="4935" spans="1:5" x14ac:dyDescent="0.35">
      <c r="A4935" t="s">
        <v>5</v>
      </c>
      <c r="B4935" t="s">
        <v>462</v>
      </c>
      <c r="C4935">
        <v>115</v>
      </c>
      <c r="D4935" t="s">
        <v>987</v>
      </c>
      <c r="E4935" t="s">
        <v>216</v>
      </c>
    </row>
    <row r="4936" spans="1:5" x14ac:dyDescent="0.35">
      <c r="A4936" t="s">
        <v>5</v>
      </c>
      <c r="B4936" t="s">
        <v>464</v>
      </c>
      <c r="C4936">
        <v>34</v>
      </c>
      <c r="D4936" t="s">
        <v>631</v>
      </c>
      <c r="E4936" t="s">
        <v>558</v>
      </c>
    </row>
    <row r="4937" spans="1:5" x14ac:dyDescent="0.35">
      <c r="A4937" t="s">
        <v>6</v>
      </c>
      <c r="B4937" t="s">
        <v>462</v>
      </c>
      <c r="C4937">
        <v>102</v>
      </c>
      <c r="D4937" t="s">
        <v>872</v>
      </c>
      <c r="E4937" t="s">
        <v>69</v>
      </c>
    </row>
    <row r="4938" spans="1:5" x14ac:dyDescent="0.35">
      <c r="A4938" t="s">
        <v>6</v>
      </c>
      <c r="B4938" t="s">
        <v>464</v>
      </c>
      <c r="C4938">
        <v>11</v>
      </c>
      <c r="D4938" t="s">
        <v>1306</v>
      </c>
      <c r="E4938" t="s">
        <v>358</v>
      </c>
    </row>
    <row r="4939" spans="1:5" x14ac:dyDescent="0.35">
      <c r="A4939" t="s">
        <v>7</v>
      </c>
      <c r="B4939" t="s">
        <v>462</v>
      </c>
      <c r="C4939">
        <v>178</v>
      </c>
      <c r="D4939" t="s">
        <v>1245</v>
      </c>
      <c r="E4939" t="s">
        <v>104</v>
      </c>
    </row>
    <row r="4940" spans="1:5" x14ac:dyDescent="0.35">
      <c r="A4940" t="s">
        <v>7</v>
      </c>
      <c r="B4940" t="s">
        <v>464</v>
      </c>
      <c r="C4940">
        <v>41</v>
      </c>
      <c r="D4940" t="s">
        <v>395</v>
      </c>
      <c r="E4940" t="s">
        <v>76</v>
      </c>
    </row>
    <row r="4941" spans="1:5" x14ac:dyDescent="0.35">
      <c r="A4941" t="s">
        <v>241</v>
      </c>
      <c r="B4941" t="s">
        <v>462</v>
      </c>
      <c r="C4941">
        <v>626</v>
      </c>
      <c r="D4941" t="s">
        <v>906</v>
      </c>
      <c r="E4941" t="s">
        <v>121</v>
      </c>
    </row>
    <row r="4942" spans="1:5" x14ac:dyDescent="0.35">
      <c r="A4942" t="s">
        <v>241</v>
      </c>
      <c r="B4942" t="s">
        <v>464</v>
      </c>
      <c r="C4942">
        <v>133</v>
      </c>
      <c r="D4942" t="s">
        <v>901</v>
      </c>
      <c r="E4942" t="s">
        <v>126</v>
      </c>
    </row>
    <row r="4944" spans="1:5" x14ac:dyDescent="0.35">
      <c r="A4944" t="s">
        <v>1538</v>
      </c>
    </row>
    <row r="4945" spans="1:5" x14ac:dyDescent="0.35">
      <c r="A4945" t="s">
        <v>14</v>
      </c>
      <c r="B4945" t="s">
        <v>487</v>
      </c>
      <c r="C4945" t="s">
        <v>2</v>
      </c>
      <c r="D4945" t="s">
        <v>1532</v>
      </c>
      <c r="E4945" t="s">
        <v>1533</v>
      </c>
    </row>
    <row r="4946" spans="1:5" x14ac:dyDescent="0.35">
      <c r="A4946" t="s">
        <v>3</v>
      </c>
      <c r="B4946" t="s">
        <v>488</v>
      </c>
      <c r="C4946">
        <v>63</v>
      </c>
      <c r="D4946" t="s">
        <v>1283</v>
      </c>
      <c r="E4946" t="s">
        <v>78</v>
      </c>
    </row>
    <row r="4947" spans="1:5" x14ac:dyDescent="0.35">
      <c r="A4947" t="s">
        <v>3</v>
      </c>
      <c r="B4947" t="s">
        <v>491</v>
      </c>
      <c r="C4947">
        <v>40</v>
      </c>
      <c r="D4947" t="s">
        <v>882</v>
      </c>
      <c r="E4947" t="s">
        <v>226</v>
      </c>
    </row>
    <row r="4948" spans="1:5" x14ac:dyDescent="0.35">
      <c r="A4948" t="s">
        <v>4</v>
      </c>
      <c r="B4948" t="s">
        <v>488</v>
      </c>
      <c r="C4948">
        <v>119</v>
      </c>
      <c r="D4948" t="s">
        <v>882</v>
      </c>
      <c r="E4948" t="s">
        <v>226</v>
      </c>
    </row>
    <row r="4949" spans="1:5" x14ac:dyDescent="0.35">
      <c r="A4949" t="s">
        <v>4</v>
      </c>
      <c r="B4949" t="s">
        <v>491</v>
      </c>
      <c r="C4949">
        <v>56</v>
      </c>
      <c r="D4949" t="s">
        <v>1276</v>
      </c>
      <c r="E4949" t="s">
        <v>150</v>
      </c>
    </row>
    <row r="4950" spans="1:5" x14ac:dyDescent="0.35">
      <c r="A4950" t="s">
        <v>5</v>
      </c>
      <c r="B4950" t="s">
        <v>488</v>
      </c>
      <c r="C4950">
        <v>99</v>
      </c>
      <c r="D4950" t="s">
        <v>981</v>
      </c>
      <c r="E4950" t="s">
        <v>352</v>
      </c>
    </row>
    <row r="4951" spans="1:5" x14ac:dyDescent="0.35">
      <c r="A4951" t="s">
        <v>5</v>
      </c>
      <c r="B4951" t="s">
        <v>491</v>
      </c>
      <c r="C4951">
        <v>50</v>
      </c>
      <c r="D4951" t="s">
        <v>1137</v>
      </c>
      <c r="E4951" t="s">
        <v>146</v>
      </c>
    </row>
    <row r="4952" spans="1:5" x14ac:dyDescent="0.35">
      <c r="A4952" t="s">
        <v>6</v>
      </c>
      <c r="B4952" t="s">
        <v>488</v>
      </c>
      <c r="C4952">
        <v>65</v>
      </c>
      <c r="D4952" t="s">
        <v>969</v>
      </c>
      <c r="E4952" t="s">
        <v>242</v>
      </c>
    </row>
    <row r="4953" spans="1:5" x14ac:dyDescent="0.35">
      <c r="A4953" t="s">
        <v>6</v>
      </c>
      <c r="B4953" t="s">
        <v>491</v>
      </c>
      <c r="C4953">
        <v>48</v>
      </c>
      <c r="D4953" t="s">
        <v>819</v>
      </c>
      <c r="E4953" t="s">
        <v>117</v>
      </c>
    </row>
    <row r="4954" spans="1:5" x14ac:dyDescent="0.35">
      <c r="A4954" t="s">
        <v>7</v>
      </c>
      <c r="B4954" t="s">
        <v>488</v>
      </c>
      <c r="C4954">
        <v>126</v>
      </c>
      <c r="D4954" t="s">
        <v>404</v>
      </c>
      <c r="E4954" t="s">
        <v>63</v>
      </c>
    </row>
    <row r="4955" spans="1:5" x14ac:dyDescent="0.35">
      <c r="A4955" t="s">
        <v>7</v>
      </c>
      <c r="B4955" t="s">
        <v>491</v>
      </c>
      <c r="C4955">
        <v>93</v>
      </c>
      <c r="D4955" t="s">
        <v>1240</v>
      </c>
      <c r="E4955" t="s">
        <v>133</v>
      </c>
    </row>
    <row r="4956" spans="1:5" x14ac:dyDescent="0.35">
      <c r="A4956" t="s">
        <v>241</v>
      </c>
      <c r="B4956" t="s">
        <v>488</v>
      </c>
      <c r="C4956">
        <v>472</v>
      </c>
      <c r="D4956" t="s">
        <v>1438</v>
      </c>
      <c r="E4956" t="s">
        <v>237</v>
      </c>
    </row>
    <row r="4957" spans="1:5" x14ac:dyDescent="0.35">
      <c r="A4957" t="s">
        <v>241</v>
      </c>
      <c r="B4957" t="s">
        <v>491</v>
      </c>
      <c r="C4957">
        <v>287</v>
      </c>
      <c r="D4957" t="s">
        <v>1420</v>
      </c>
      <c r="E4957" t="s">
        <v>264</v>
      </c>
    </row>
    <row r="4959" spans="1:5" x14ac:dyDescent="0.35">
      <c r="A4959" t="s">
        <v>1539</v>
      </c>
    </row>
    <row r="4960" spans="1:5" x14ac:dyDescent="0.35">
      <c r="A4960" t="s">
        <v>14</v>
      </c>
      <c r="B4960" t="s">
        <v>593</v>
      </c>
      <c r="C4960" t="s">
        <v>2</v>
      </c>
      <c r="D4960" t="s">
        <v>1532</v>
      </c>
      <c r="E4960" t="s">
        <v>1533</v>
      </c>
    </row>
    <row r="4961" spans="1:5" x14ac:dyDescent="0.35">
      <c r="A4961" t="s">
        <v>3</v>
      </c>
      <c r="B4961" t="s">
        <v>594</v>
      </c>
      <c r="C4961">
        <v>53</v>
      </c>
      <c r="D4961" t="s">
        <v>1277</v>
      </c>
      <c r="E4961" t="s">
        <v>72</v>
      </c>
    </row>
    <row r="4962" spans="1:5" x14ac:dyDescent="0.35">
      <c r="A4962" t="s">
        <v>3</v>
      </c>
      <c r="B4962" t="s">
        <v>595</v>
      </c>
      <c r="C4962">
        <v>50</v>
      </c>
      <c r="D4962" t="s">
        <v>868</v>
      </c>
      <c r="E4962" t="s">
        <v>314</v>
      </c>
    </row>
    <row r="4963" spans="1:5" x14ac:dyDescent="0.35">
      <c r="A4963" t="s">
        <v>4</v>
      </c>
      <c r="B4963" t="s">
        <v>594</v>
      </c>
      <c r="C4963">
        <v>116</v>
      </c>
      <c r="D4963" t="s">
        <v>1239</v>
      </c>
      <c r="E4963" t="s">
        <v>198</v>
      </c>
    </row>
    <row r="4964" spans="1:5" x14ac:dyDescent="0.35">
      <c r="A4964" t="s">
        <v>4</v>
      </c>
      <c r="B4964" t="s">
        <v>595</v>
      </c>
      <c r="C4964">
        <v>59</v>
      </c>
      <c r="D4964" t="s">
        <v>1131</v>
      </c>
      <c r="E4964" t="s">
        <v>278</v>
      </c>
    </row>
    <row r="4965" spans="1:5" x14ac:dyDescent="0.35">
      <c r="A4965" t="s">
        <v>5</v>
      </c>
      <c r="B4965" t="s">
        <v>594</v>
      </c>
      <c r="C4965">
        <v>51</v>
      </c>
      <c r="D4965" t="s">
        <v>1540</v>
      </c>
      <c r="E4965" t="s">
        <v>373</v>
      </c>
    </row>
    <row r="4966" spans="1:5" x14ac:dyDescent="0.35">
      <c r="A4966" t="s">
        <v>5</v>
      </c>
      <c r="B4966" t="s">
        <v>595</v>
      </c>
      <c r="C4966">
        <v>98</v>
      </c>
      <c r="D4966" t="s">
        <v>875</v>
      </c>
      <c r="E4966" t="s">
        <v>113</v>
      </c>
    </row>
    <row r="4967" spans="1:5" x14ac:dyDescent="0.35">
      <c r="A4967" t="s">
        <v>6</v>
      </c>
      <c r="B4967" t="s">
        <v>594</v>
      </c>
      <c r="C4967">
        <v>59</v>
      </c>
      <c r="D4967" t="s">
        <v>1403</v>
      </c>
      <c r="E4967" t="s">
        <v>339</v>
      </c>
    </row>
    <row r="4968" spans="1:5" x14ac:dyDescent="0.35">
      <c r="A4968" t="s">
        <v>6</v>
      </c>
      <c r="B4968" t="s">
        <v>595</v>
      </c>
      <c r="C4968">
        <v>54</v>
      </c>
      <c r="D4968" t="s">
        <v>863</v>
      </c>
      <c r="E4968" t="s">
        <v>177</v>
      </c>
    </row>
    <row r="4969" spans="1:5" x14ac:dyDescent="0.35">
      <c r="A4969" t="s">
        <v>7</v>
      </c>
      <c r="B4969" t="s">
        <v>594</v>
      </c>
      <c r="C4969">
        <v>134</v>
      </c>
      <c r="D4969" t="s">
        <v>1541</v>
      </c>
      <c r="E4969" t="s">
        <v>94</v>
      </c>
    </row>
    <row r="4970" spans="1:5" x14ac:dyDescent="0.35">
      <c r="A4970" t="s">
        <v>7</v>
      </c>
      <c r="B4970" t="s">
        <v>595</v>
      </c>
      <c r="C4970">
        <v>85</v>
      </c>
      <c r="D4970" t="s">
        <v>1468</v>
      </c>
      <c r="E4970" t="s">
        <v>179</v>
      </c>
    </row>
    <row r="4971" spans="1:5" x14ac:dyDescent="0.35">
      <c r="A4971" t="s">
        <v>241</v>
      </c>
      <c r="B4971" t="s">
        <v>594</v>
      </c>
      <c r="C4971">
        <v>413</v>
      </c>
      <c r="D4971" t="s">
        <v>1119</v>
      </c>
      <c r="E4971" t="s">
        <v>240</v>
      </c>
    </row>
    <row r="4972" spans="1:5" x14ac:dyDescent="0.35">
      <c r="A4972" t="s">
        <v>241</v>
      </c>
      <c r="B4972" t="s">
        <v>595</v>
      </c>
      <c r="C4972">
        <v>346</v>
      </c>
      <c r="D4972" t="s">
        <v>917</v>
      </c>
      <c r="E4972" t="s">
        <v>260</v>
      </c>
    </row>
    <row r="4974" spans="1:5" x14ac:dyDescent="0.35">
      <c r="A4974" t="s">
        <v>1542</v>
      </c>
    </row>
    <row r="4975" spans="1:5" x14ac:dyDescent="0.35">
      <c r="A4975" t="s">
        <v>14</v>
      </c>
      <c r="B4975" t="s">
        <v>2</v>
      </c>
      <c r="C4975" t="s">
        <v>1532</v>
      </c>
      <c r="D4975" t="s">
        <v>1533</v>
      </c>
    </row>
    <row r="4976" spans="1:5" x14ac:dyDescent="0.35">
      <c r="A4976" t="s">
        <v>3</v>
      </c>
      <c r="B4976">
        <v>103</v>
      </c>
      <c r="C4976" t="s">
        <v>1108</v>
      </c>
      <c r="D4976" t="s">
        <v>194</v>
      </c>
    </row>
    <row r="4977" spans="1:5" x14ac:dyDescent="0.35">
      <c r="A4977" t="s">
        <v>4</v>
      </c>
      <c r="B4977">
        <v>175</v>
      </c>
      <c r="C4977" t="s">
        <v>965</v>
      </c>
      <c r="D4977" t="s">
        <v>99</v>
      </c>
    </row>
    <row r="4978" spans="1:5" x14ac:dyDescent="0.35">
      <c r="A4978" t="s">
        <v>5</v>
      </c>
      <c r="B4978">
        <v>149</v>
      </c>
      <c r="C4978" t="s">
        <v>1102</v>
      </c>
      <c r="D4978" t="s">
        <v>210</v>
      </c>
    </row>
    <row r="4979" spans="1:5" x14ac:dyDescent="0.35">
      <c r="A4979" t="s">
        <v>6</v>
      </c>
      <c r="B4979">
        <v>113</v>
      </c>
      <c r="C4979" t="s">
        <v>886</v>
      </c>
      <c r="D4979" t="s">
        <v>148</v>
      </c>
    </row>
    <row r="4980" spans="1:5" x14ac:dyDescent="0.35">
      <c r="A4980" t="s">
        <v>7</v>
      </c>
      <c r="B4980">
        <v>219</v>
      </c>
      <c r="C4980" t="s">
        <v>1421</v>
      </c>
      <c r="D4980" t="s">
        <v>93</v>
      </c>
    </row>
    <row r="4981" spans="1:5" x14ac:dyDescent="0.35">
      <c r="A4981" t="s">
        <v>241</v>
      </c>
      <c r="B4981">
        <v>759</v>
      </c>
      <c r="C4981" t="s">
        <v>913</v>
      </c>
      <c r="D4981" t="s">
        <v>56</v>
      </c>
    </row>
    <row r="4983" spans="1:5" x14ac:dyDescent="0.35">
      <c r="A4983" t="s">
        <v>1543</v>
      </c>
    </row>
    <row r="4984" spans="1:5" x14ac:dyDescent="0.35">
      <c r="A4984" t="s">
        <v>14</v>
      </c>
      <c r="B4984" t="s">
        <v>1286</v>
      </c>
      <c r="C4984" t="s">
        <v>2</v>
      </c>
      <c r="D4984" t="s">
        <v>1544</v>
      </c>
      <c r="E4984" t="s">
        <v>1545</v>
      </c>
    </row>
    <row r="4985" spans="1:5" x14ac:dyDescent="0.35">
      <c r="A4985" t="s">
        <v>3</v>
      </c>
      <c r="B4985" t="s">
        <v>1304</v>
      </c>
      <c r="C4985">
        <v>14</v>
      </c>
      <c r="D4985" t="s">
        <v>831</v>
      </c>
      <c r="E4985" t="s">
        <v>236</v>
      </c>
    </row>
    <row r="4986" spans="1:5" x14ac:dyDescent="0.35">
      <c r="A4986" t="s">
        <v>3</v>
      </c>
      <c r="B4986" t="s">
        <v>50</v>
      </c>
      <c r="C4986">
        <v>33</v>
      </c>
      <c r="D4986" t="s">
        <v>872</v>
      </c>
      <c r="E4986" t="s">
        <v>69</v>
      </c>
    </row>
    <row r="4987" spans="1:5" x14ac:dyDescent="0.35">
      <c r="A4987" t="s">
        <v>4</v>
      </c>
      <c r="B4987" t="s">
        <v>1303</v>
      </c>
      <c r="C4987">
        <v>1</v>
      </c>
      <c r="D4987" t="s">
        <v>395</v>
      </c>
      <c r="E4987" t="s">
        <v>76</v>
      </c>
    </row>
    <row r="4988" spans="1:5" x14ac:dyDescent="0.35">
      <c r="A4988" t="s">
        <v>4</v>
      </c>
      <c r="B4988" t="s">
        <v>1304</v>
      </c>
      <c r="C4988">
        <v>15</v>
      </c>
      <c r="D4988" t="s">
        <v>1410</v>
      </c>
      <c r="E4988" t="s">
        <v>441</v>
      </c>
    </row>
    <row r="4989" spans="1:5" x14ac:dyDescent="0.35">
      <c r="A4989" t="s">
        <v>4</v>
      </c>
      <c r="B4989" t="s">
        <v>50</v>
      </c>
      <c r="C4989">
        <v>54</v>
      </c>
      <c r="D4989" t="s">
        <v>1438</v>
      </c>
      <c r="E4989" t="s">
        <v>237</v>
      </c>
    </row>
    <row r="4990" spans="1:5" x14ac:dyDescent="0.35">
      <c r="A4990" t="s">
        <v>5</v>
      </c>
      <c r="B4990" t="s">
        <v>1303</v>
      </c>
      <c r="C4990">
        <v>2</v>
      </c>
      <c r="D4990" t="s">
        <v>557</v>
      </c>
      <c r="E4990" t="s">
        <v>727</v>
      </c>
    </row>
    <row r="4991" spans="1:5" x14ac:dyDescent="0.35">
      <c r="A4991" t="s">
        <v>5</v>
      </c>
      <c r="B4991" t="s">
        <v>1304</v>
      </c>
      <c r="C4991">
        <v>15</v>
      </c>
      <c r="D4991" t="s">
        <v>395</v>
      </c>
      <c r="E4991" t="s">
        <v>76</v>
      </c>
    </row>
    <row r="4992" spans="1:5" x14ac:dyDescent="0.35">
      <c r="A4992" t="s">
        <v>5</v>
      </c>
      <c r="B4992" t="s">
        <v>50</v>
      </c>
      <c r="C4992">
        <v>35</v>
      </c>
      <c r="D4992" t="s">
        <v>842</v>
      </c>
      <c r="E4992" t="s">
        <v>447</v>
      </c>
    </row>
    <row r="4993" spans="1:5" x14ac:dyDescent="0.35">
      <c r="A4993" t="s">
        <v>6</v>
      </c>
      <c r="B4993" t="s">
        <v>1303</v>
      </c>
      <c r="C4993">
        <v>1</v>
      </c>
      <c r="D4993" t="s">
        <v>395</v>
      </c>
      <c r="E4993" t="s">
        <v>76</v>
      </c>
    </row>
    <row r="4994" spans="1:5" x14ac:dyDescent="0.35">
      <c r="A4994" t="s">
        <v>6</v>
      </c>
      <c r="B4994" t="s">
        <v>1304</v>
      </c>
      <c r="C4994">
        <v>11</v>
      </c>
      <c r="D4994" t="s">
        <v>814</v>
      </c>
      <c r="E4994" t="s">
        <v>313</v>
      </c>
    </row>
    <row r="4995" spans="1:5" x14ac:dyDescent="0.35">
      <c r="A4995" t="s">
        <v>6</v>
      </c>
      <c r="B4995" t="s">
        <v>50</v>
      </c>
      <c r="C4995">
        <v>22</v>
      </c>
      <c r="D4995" t="s">
        <v>997</v>
      </c>
      <c r="E4995" t="s">
        <v>330</v>
      </c>
    </row>
    <row r="4996" spans="1:5" x14ac:dyDescent="0.35">
      <c r="A4996" t="s">
        <v>7</v>
      </c>
      <c r="B4996" t="s">
        <v>1303</v>
      </c>
      <c r="C4996">
        <v>1</v>
      </c>
      <c r="D4996" t="s">
        <v>395</v>
      </c>
      <c r="E4996" t="s">
        <v>76</v>
      </c>
    </row>
    <row r="4997" spans="1:5" x14ac:dyDescent="0.35">
      <c r="A4997" t="s">
        <v>7</v>
      </c>
      <c r="B4997" t="s">
        <v>1304</v>
      </c>
      <c r="C4997">
        <v>19</v>
      </c>
      <c r="D4997" t="s">
        <v>1271</v>
      </c>
      <c r="E4997" t="s">
        <v>84</v>
      </c>
    </row>
    <row r="4998" spans="1:5" x14ac:dyDescent="0.35">
      <c r="A4998" t="s">
        <v>7</v>
      </c>
      <c r="B4998" t="s">
        <v>50</v>
      </c>
      <c r="C4998">
        <v>56</v>
      </c>
      <c r="D4998" t="s">
        <v>636</v>
      </c>
      <c r="E4998" t="s">
        <v>274</v>
      </c>
    </row>
    <row r="4999" spans="1:5" x14ac:dyDescent="0.35">
      <c r="A4999" t="s">
        <v>241</v>
      </c>
      <c r="B4999" t="s">
        <v>1303</v>
      </c>
      <c r="C4999">
        <v>5</v>
      </c>
      <c r="D4999" t="s">
        <v>1104</v>
      </c>
      <c r="E4999" t="s">
        <v>515</v>
      </c>
    </row>
    <row r="5000" spans="1:5" x14ac:dyDescent="0.35">
      <c r="A5000" t="s">
        <v>241</v>
      </c>
      <c r="B5000" t="s">
        <v>1304</v>
      </c>
      <c r="C5000">
        <v>74</v>
      </c>
      <c r="D5000" t="s">
        <v>1003</v>
      </c>
      <c r="E5000" t="s">
        <v>116</v>
      </c>
    </row>
    <row r="5001" spans="1:5" x14ac:dyDescent="0.35">
      <c r="A5001" t="s">
        <v>241</v>
      </c>
      <c r="B5001" t="s">
        <v>50</v>
      </c>
      <c r="C5001">
        <v>200</v>
      </c>
      <c r="D5001" t="s">
        <v>1546</v>
      </c>
      <c r="E5001" t="s">
        <v>129</v>
      </c>
    </row>
    <row r="5003" spans="1:5" x14ac:dyDescent="0.35">
      <c r="A5003" t="s">
        <v>1547</v>
      </c>
    </row>
    <row r="5004" spans="1:5" x14ac:dyDescent="0.35">
      <c r="A5004" t="s">
        <v>14</v>
      </c>
      <c r="B5004" t="s">
        <v>266</v>
      </c>
      <c r="C5004" t="s">
        <v>2</v>
      </c>
      <c r="D5004" t="s">
        <v>1544</v>
      </c>
      <c r="E5004" t="s">
        <v>1545</v>
      </c>
    </row>
    <row r="5005" spans="1:5" x14ac:dyDescent="0.35">
      <c r="A5005" t="s">
        <v>3</v>
      </c>
      <c r="B5005" t="s">
        <v>267</v>
      </c>
      <c r="C5005">
        <v>11</v>
      </c>
      <c r="D5005" t="s">
        <v>856</v>
      </c>
      <c r="E5005" t="s">
        <v>277</v>
      </c>
    </row>
    <row r="5006" spans="1:5" x14ac:dyDescent="0.35">
      <c r="A5006" t="s">
        <v>3</v>
      </c>
      <c r="B5006" t="s">
        <v>279</v>
      </c>
      <c r="C5006">
        <v>30</v>
      </c>
      <c r="D5006" t="s">
        <v>733</v>
      </c>
      <c r="E5006" t="s">
        <v>334</v>
      </c>
    </row>
    <row r="5007" spans="1:5" x14ac:dyDescent="0.35">
      <c r="A5007" t="s">
        <v>3</v>
      </c>
      <c r="B5007" t="s">
        <v>285</v>
      </c>
      <c r="C5007">
        <v>6</v>
      </c>
      <c r="D5007" t="s">
        <v>395</v>
      </c>
      <c r="E5007" t="s">
        <v>76</v>
      </c>
    </row>
    <row r="5008" spans="1:5" x14ac:dyDescent="0.35">
      <c r="A5008" t="s">
        <v>4</v>
      </c>
      <c r="B5008" t="s">
        <v>267</v>
      </c>
      <c r="C5008">
        <v>15</v>
      </c>
      <c r="D5008" t="s">
        <v>1266</v>
      </c>
      <c r="E5008" t="s">
        <v>103</v>
      </c>
    </row>
    <row r="5009" spans="1:5" x14ac:dyDescent="0.35">
      <c r="A5009" t="s">
        <v>4</v>
      </c>
      <c r="B5009" t="s">
        <v>279</v>
      </c>
      <c r="C5009">
        <v>45</v>
      </c>
      <c r="D5009" t="s">
        <v>1388</v>
      </c>
      <c r="E5009" t="s">
        <v>309</v>
      </c>
    </row>
    <row r="5010" spans="1:5" x14ac:dyDescent="0.35">
      <c r="A5010" t="s">
        <v>4</v>
      </c>
      <c r="B5010" t="s">
        <v>285</v>
      </c>
      <c r="C5010">
        <v>10</v>
      </c>
      <c r="D5010" t="s">
        <v>469</v>
      </c>
      <c r="E5010" t="s">
        <v>669</v>
      </c>
    </row>
    <row r="5011" spans="1:5" x14ac:dyDescent="0.35">
      <c r="A5011" t="s">
        <v>5</v>
      </c>
      <c r="B5011" t="s">
        <v>267</v>
      </c>
      <c r="C5011">
        <v>4</v>
      </c>
      <c r="D5011" t="s">
        <v>395</v>
      </c>
      <c r="E5011" t="s">
        <v>76</v>
      </c>
    </row>
    <row r="5012" spans="1:5" x14ac:dyDescent="0.35">
      <c r="A5012" t="s">
        <v>5</v>
      </c>
      <c r="B5012" t="s">
        <v>279</v>
      </c>
      <c r="C5012">
        <v>31</v>
      </c>
      <c r="D5012" t="s">
        <v>1116</v>
      </c>
      <c r="E5012" t="s">
        <v>218</v>
      </c>
    </row>
    <row r="5013" spans="1:5" x14ac:dyDescent="0.35">
      <c r="A5013" t="s">
        <v>5</v>
      </c>
      <c r="B5013" t="s">
        <v>285</v>
      </c>
      <c r="C5013">
        <v>17</v>
      </c>
      <c r="D5013" t="s">
        <v>902</v>
      </c>
      <c r="E5013" t="s">
        <v>188</v>
      </c>
    </row>
    <row r="5014" spans="1:5" x14ac:dyDescent="0.35">
      <c r="A5014" t="s">
        <v>6</v>
      </c>
      <c r="B5014" t="s">
        <v>267</v>
      </c>
      <c r="C5014">
        <v>3</v>
      </c>
      <c r="D5014" t="s">
        <v>155</v>
      </c>
      <c r="E5014" t="s">
        <v>514</v>
      </c>
    </row>
    <row r="5015" spans="1:5" x14ac:dyDescent="0.35">
      <c r="A5015" t="s">
        <v>6</v>
      </c>
      <c r="B5015" t="s">
        <v>279</v>
      </c>
      <c r="C5015">
        <v>21</v>
      </c>
      <c r="D5015" t="s">
        <v>1277</v>
      </c>
      <c r="E5015" t="s">
        <v>72</v>
      </c>
    </row>
    <row r="5016" spans="1:5" x14ac:dyDescent="0.35">
      <c r="A5016" t="s">
        <v>6</v>
      </c>
      <c r="B5016" t="s">
        <v>285</v>
      </c>
      <c r="C5016">
        <v>10</v>
      </c>
      <c r="D5016" t="s">
        <v>646</v>
      </c>
      <c r="E5016" t="s">
        <v>473</v>
      </c>
    </row>
    <row r="5017" spans="1:5" x14ac:dyDescent="0.35">
      <c r="A5017" t="s">
        <v>7</v>
      </c>
      <c r="B5017" t="s">
        <v>267</v>
      </c>
      <c r="C5017">
        <v>8</v>
      </c>
      <c r="D5017" t="s">
        <v>974</v>
      </c>
      <c r="E5017" t="s">
        <v>475</v>
      </c>
    </row>
    <row r="5018" spans="1:5" x14ac:dyDescent="0.35">
      <c r="A5018" t="s">
        <v>7</v>
      </c>
      <c r="B5018" t="s">
        <v>279</v>
      </c>
      <c r="C5018">
        <v>60</v>
      </c>
      <c r="D5018" t="s">
        <v>920</v>
      </c>
      <c r="E5018" t="s">
        <v>372</v>
      </c>
    </row>
    <row r="5019" spans="1:5" x14ac:dyDescent="0.35">
      <c r="A5019" t="s">
        <v>7</v>
      </c>
      <c r="B5019" t="s">
        <v>285</v>
      </c>
      <c r="C5019">
        <v>8</v>
      </c>
      <c r="D5019" t="s">
        <v>1402</v>
      </c>
      <c r="E5019" t="s">
        <v>601</v>
      </c>
    </row>
    <row r="5020" spans="1:5" x14ac:dyDescent="0.35">
      <c r="A5020" t="s">
        <v>241</v>
      </c>
      <c r="B5020" t="s">
        <v>267</v>
      </c>
      <c r="C5020">
        <v>41</v>
      </c>
      <c r="D5020" t="s">
        <v>896</v>
      </c>
      <c r="E5020" t="s">
        <v>493</v>
      </c>
    </row>
    <row r="5021" spans="1:5" x14ac:dyDescent="0.35">
      <c r="A5021" t="s">
        <v>241</v>
      </c>
      <c r="B5021" t="s">
        <v>279</v>
      </c>
      <c r="C5021">
        <v>187</v>
      </c>
      <c r="D5021" t="s">
        <v>970</v>
      </c>
      <c r="E5021" t="s">
        <v>293</v>
      </c>
    </row>
    <row r="5022" spans="1:5" x14ac:dyDescent="0.35">
      <c r="A5022" t="s">
        <v>241</v>
      </c>
      <c r="B5022" t="s">
        <v>285</v>
      </c>
      <c r="C5022">
        <v>51</v>
      </c>
      <c r="D5022" t="s">
        <v>1305</v>
      </c>
      <c r="E5022" t="s">
        <v>308</v>
      </c>
    </row>
    <row r="5024" spans="1:5" x14ac:dyDescent="0.35">
      <c r="A5024" t="s">
        <v>1548</v>
      </c>
    </row>
    <row r="5025" spans="1:5" x14ac:dyDescent="0.35">
      <c r="A5025" t="s">
        <v>14</v>
      </c>
      <c r="B5025" t="s">
        <v>461</v>
      </c>
      <c r="C5025" t="s">
        <v>2</v>
      </c>
      <c r="D5025" t="s">
        <v>1544</v>
      </c>
      <c r="E5025" t="s">
        <v>1545</v>
      </c>
    </row>
    <row r="5026" spans="1:5" x14ac:dyDescent="0.35">
      <c r="A5026" t="s">
        <v>3</v>
      </c>
      <c r="B5026" t="s">
        <v>462</v>
      </c>
      <c r="C5026">
        <v>45</v>
      </c>
      <c r="D5026" t="s">
        <v>981</v>
      </c>
      <c r="E5026" t="s">
        <v>352</v>
      </c>
    </row>
    <row r="5027" spans="1:5" x14ac:dyDescent="0.35">
      <c r="A5027" t="s">
        <v>3</v>
      </c>
      <c r="B5027" t="s">
        <v>464</v>
      </c>
      <c r="C5027">
        <v>2</v>
      </c>
      <c r="D5027" t="s">
        <v>395</v>
      </c>
      <c r="E5027" t="s">
        <v>76</v>
      </c>
    </row>
    <row r="5028" spans="1:5" x14ac:dyDescent="0.35">
      <c r="A5028" t="s">
        <v>4</v>
      </c>
      <c r="B5028" t="s">
        <v>462</v>
      </c>
      <c r="C5028">
        <v>60</v>
      </c>
      <c r="D5028" t="s">
        <v>1116</v>
      </c>
      <c r="E5028" t="s">
        <v>218</v>
      </c>
    </row>
    <row r="5029" spans="1:5" x14ac:dyDescent="0.35">
      <c r="A5029" t="s">
        <v>4</v>
      </c>
      <c r="B5029" t="s">
        <v>464</v>
      </c>
      <c r="C5029">
        <v>10</v>
      </c>
      <c r="D5029" t="s">
        <v>1143</v>
      </c>
      <c r="E5029" t="s">
        <v>305</v>
      </c>
    </row>
    <row r="5030" spans="1:5" x14ac:dyDescent="0.35">
      <c r="A5030" t="s">
        <v>5</v>
      </c>
      <c r="B5030" t="s">
        <v>462</v>
      </c>
      <c r="C5030">
        <v>42</v>
      </c>
      <c r="D5030" t="s">
        <v>1112</v>
      </c>
      <c r="E5030" t="s">
        <v>286</v>
      </c>
    </row>
    <row r="5031" spans="1:5" x14ac:dyDescent="0.35">
      <c r="A5031" t="s">
        <v>5</v>
      </c>
      <c r="B5031" t="s">
        <v>464</v>
      </c>
      <c r="C5031">
        <v>10</v>
      </c>
      <c r="D5031" t="s">
        <v>1385</v>
      </c>
      <c r="E5031" t="s">
        <v>320</v>
      </c>
    </row>
    <row r="5032" spans="1:5" x14ac:dyDescent="0.35">
      <c r="A5032" t="s">
        <v>6</v>
      </c>
      <c r="B5032" t="s">
        <v>462</v>
      </c>
      <c r="C5032">
        <v>32</v>
      </c>
      <c r="D5032" t="s">
        <v>780</v>
      </c>
      <c r="E5032" t="s">
        <v>235</v>
      </c>
    </row>
    <row r="5033" spans="1:5" x14ac:dyDescent="0.35">
      <c r="A5033" t="s">
        <v>6</v>
      </c>
      <c r="B5033" t="s">
        <v>464</v>
      </c>
      <c r="C5033">
        <v>2</v>
      </c>
      <c r="D5033" t="s">
        <v>395</v>
      </c>
      <c r="E5033" t="s">
        <v>76</v>
      </c>
    </row>
    <row r="5034" spans="1:5" x14ac:dyDescent="0.35">
      <c r="A5034" t="s">
        <v>7</v>
      </c>
      <c r="B5034" t="s">
        <v>462</v>
      </c>
      <c r="C5034">
        <v>70</v>
      </c>
      <c r="D5034" t="s">
        <v>804</v>
      </c>
      <c r="E5034" t="s">
        <v>174</v>
      </c>
    </row>
    <row r="5035" spans="1:5" x14ac:dyDescent="0.35">
      <c r="A5035" t="s">
        <v>7</v>
      </c>
      <c r="B5035" t="s">
        <v>464</v>
      </c>
      <c r="C5035">
        <v>6</v>
      </c>
      <c r="D5035" t="s">
        <v>395</v>
      </c>
      <c r="E5035" t="s">
        <v>76</v>
      </c>
    </row>
    <row r="5036" spans="1:5" x14ac:dyDescent="0.35">
      <c r="A5036" t="s">
        <v>241</v>
      </c>
      <c r="B5036" t="s">
        <v>462</v>
      </c>
      <c r="C5036">
        <v>249</v>
      </c>
      <c r="D5036" t="s">
        <v>415</v>
      </c>
      <c r="E5036" t="s">
        <v>276</v>
      </c>
    </row>
    <row r="5037" spans="1:5" x14ac:dyDescent="0.35">
      <c r="A5037" t="s">
        <v>241</v>
      </c>
      <c r="B5037" t="s">
        <v>464</v>
      </c>
      <c r="C5037">
        <v>30</v>
      </c>
      <c r="D5037" t="s">
        <v>1004</v>
      </c>
      <c r="E5037" t="s">
        <v>88</v>
      </c>
    </row>
    <row r="5039" spans="1:5" x14ac:dyDescent="0.35">
      <c r="A5039" t="s">
        <v>1549</v>
      </c>
    </row>
    <row r="5040" spans="1:5" x14ac:dyDescent="0.35">
      <c r="A5040" t="s">
        <v>14</v>
      </c>
      <c r="B5040" t="s">
        <v>487</v>
      </c>
      <c r="C5040" t="s">
        <v>2</v>
      </c>
      <c r="D5040" t="s">
        <v>1544</v>
      </c>
      <c r="E5040" t="s">
        <v>1545</v>
      </c>
    </row>
    <row r="5041" spans="1:5" x14ac:dyDescent="0.35">
      <c r="A5041" t="s">
        <v>3</v>
      </c>
      <c r="B5041" t="s">
        <v>488</v>
      </c>
      <c r="C5041">
        <v>29</v>
      </c>
      <c r="D5041" t="s">
        <v>997</v>
      </c>
      <c r="E5041" t="s">
        <v>330</v>
      </c>
    </row>
    <row r="5042" spans="1:5" x14ac:dyDescent="0.35">
      <c r="A5042" t="s">
        <v>3</v>
      </c>
      <c r="B5042" t="s">
        <v>491</v>
      </c>
      <c r="C5042">
        <v>18</v>
      </c>
      <c r="D5042" t="s">
        <v>863</v>
      </c>
      <c r="E5042" t="s">
        <v>177</v>
      </c>
    </row>
    <row r="5043" spans="1:5" x14ac:dyDescent="0.35">
      <c r="A5043" t="s">
        <v>4</v>
      </c>
      <c r="B5043" t="s">
        <v>488</v>
      </c>
      <c r="C5043">
        <v>37</v>
      </c>
      <c r="D5043" t="s">
        <v>869</v>
      </c>
      <c r="E5043" t="s">
        <v>307</v>
      </c>
    </row>
    <row r="5044" spans="1:5" x14ac:dyDescent="0.35">
      <c r="A5044" t="s">
        <v>4</v>
      </c>
      <c r="B5044" t="s">
        <v>491</v>
      </c>
      <c r="C5044">
        <v>33</v>
      </c>
      <c r="D5044" t="s">
        <v>836</v>
      </c>
      <c r="E5044" t="s">
        <v>166</v>
      </c>
    </row>
    <row r="5045" spans="1:5" x14ac:dyDescent="0.35">
      <c r="A5045" t="s">
        <v>5</v>
      </c>
      <c r="B5045" t="s">
        <v>488</v>
      </c>
      <c r="C5045">
        <v>33</v>
      </c>
      <c r="D5045" t="s">
        <v>1540</v>
      </c>
      <c r="E5045" t="s">
        <v>373</v>
      </c>
    </row>
    <row r="5046" spans="1:5" x14ac:dyDescent="0.35">
      <c r="A5046" t="s">
        <v>5</v>
      </c>
      <c r="B5046" t="s">
        <v>491</v>
      </c>
      <c r="C5046">
        <v>19</v>
      </c>
      <c r="D5046" t="s">
        <v>1267</v>
      </c>
      <c r="E5046" t="s">
        <v>175</v>
      </c>
    </row>
    <row r="5047" spans="1:5" x14ac:dyDescent="0.35">
      <c r="A5047" t="s">
        <v>6</v>
      </c>
      <c r="B5047" t="s">
        <v>488</v>
      </c>
      <c r="C5047">
        <v>16</v>
      </c>
      <c r="D5047" t="s">
        <v>543</v>
      </c>
      <c r="E5047" t="s">
        <v>463</v>
      </c>
    </row>
    <row r="5048" spans="1:5" x14ac:dyDescent="0.35">
      <c r="A5048" t="s">
        <v>6</v>
      </c>
      <c r="B5048" t="s">
        <v>491</v>
      </c>
      <c r="C5048">
        <v>18</v>
      </c>
      <c r="D5048" t="s">
        <v>1406</v>
      </c>
      <c r="E5048" t="s">
        <v>58</v>
      </c>
    </row>
    <row r="5049" spans="1:5" x14ac:dyDescent="0.35">
      <c r="A5049" t="s">
        <v>7</v>
      </c>
      <c r="B5049" t="s">
        <v>488</v>
      </c>
      <c r="C5049">
        <v>48</v>
      </c>
      <c r="D5049" t="s">
        <v>829</v>
      </c>
      <c r="E5049" t="s">
        <v>494</v>
      </c>
    </row>
    <row r="5050" spans="1:5" x14ac:dyDescent="0.35">
      <c r="A5050" t="s">
        <v>7</v>
      </c>
      <c r="B5050" t="s">
        <v>491</v>
      </c>
      <c r="C5050">
        <v>28</v>
      </c>
      <c r="D5050" t="s">
        <v>1126</v>
      </c>
      <c r="E5050" t="s">
        <v>145</v>
      </c>
    </row>
    <row r="5051" spans="1:5" x14ac:dyDescent="0.35">
      <c r="A5051" t="s">
        <v>241</v>
      </c>
      <c r="B5051" t="s">
        <v>488</v>
      </c>
      <c r="C5051">
        <v>163</v>
      </c>
      <c r="D5051" t="s">
        <v>835</v>
      </c>
      <c r="E5051" t="s">
        <v>120</v>
      </c>
    </row>
    <row r="5052" spans="1:5" x14ac:dyDescent="0.35">
      <c r="A5052" t="s">
        <v>241</v>
      </c>
      <c r="B5052" t="s">
        <v>491</v>
      </c>
      <c r="C5052">
        <v>116</v>
      </c>
      <c r="D5052" t="s">
        <v>904</v>
      </c>
      <c r="E5052" t="s">
        <v>162</v>
      </c>
    </row>
    <row r="5054" spans="1:5" x14ac:dyDescent="0.35">
      <c r="A5054" t="s">
        <v>1550</v>
      </c>
    </row>
    <row r="5055" spans="1:5" x14ac:dyDescent="0.35">
      <c r="A5055" t="s">
        <v>14</v>
      </c>
      <c r="B5055" t="s">
        <v>593</v>
      </c>
      <c r="C5055" t="s">
        <v>2</v>
      </c>
      <c r="D5055" t="s">
        <v>1544</v>
      </c>
      <c r="E5055" t="s">
        <v>1545</v>
      </c>
    </row>
    <row r="5056" spans="1:5" x14ac:dyDescent="0.35">
      <c r="A5056" t="s">
        <v>3</v>
      </c>
      <c r="B5056" t="s">
        <v>594</v>
      </c>
      <c r="C5056">
        <v>27</v>
      </c>
      <c r="D5056" t="s">
        <v>830</v>
      </c>
      <c r="E5056" t="s">
        <v>371</v>
      </c>
    </row>
    <row r="5057" spans="1:5" x14ac:dyDescent="0.35">
      <c r="A5057" t="s">
        <v>3</v>
      </c>
      <c r="B5057" t="s">
        <v>595</v>
      </c>
      <c r="C5057">
        <v>20</v>
      </c>
      <c r="D5057" t="s">
        <v>1101</v>
      </c>
      <c r="E5057" t="s">
        <v>355</v>
      </c>
    </row>
    <row r="5058" spans="1:5" x14ac:dyDescent="0.35">
      <c r="A5058" t="s">
        <v>4</v>
      </c>
      <c r="B5058" t="s">
        <v>594</v>
      </c>
      <c r="C5058">
        <v>38</v>
      </c>
      <c r="D5058" t="s">
        <v>1143</v>
      </c>
      <c r="E5058" t="s">
        <v>305</v>
      </c>
    </row>
    <row r="5059" spans="1:5" x14ac:dyDescent="0.35">
      <c r="A5059" t="s">
        <v>4</v>
      </c>
      <c r="B5059" t="s">
        <v>595</v>
      </c>
      <c r="C5059">
        <v>32</v>
      </c>
      <c r="D5059" t="s">
        <v>1186</v>
      </c>
      <c r="E5059" t="s">
        <v>184</v>
      </c>
    </row>
    <row r="5060" spans="1:5" x14ac:dyDescent="0.35">
      <c r="A5060" t="s">
        <v>5</v>
      </c>
      <c r="B5060" t="s">
        <v>594</v>
      </c>
      <c r="C5060">
        <v>23</v>
      </c>
      <c r="D5060" t="s">
        <v>968</v>
      </c>
      <c r="E5060" t="s">
        <v>195</v>
      </c>
    </row>
    <row r="5061" spans="1:5" x14ac:dyDescent="0.35">
      <c r="A5061" t="s">
        <v>5</v>
      </c>
      <c r="B5061" t="s">
        <v>595</v>
      </c>
      <c r="C5061">
        <v>29</v>
      </c>
      <c r="D5061" t="s">
        <v>1256</v>
      </c>
      <c r="E5061" t="s">
        <v>108</v>
      </c>
    </row>
    <row r="5062" spans="1:5" x14ac:dyDescent="0.35">
      <c r="A5062" t="s">
        <v>6</v>
      </c>
      <c r="B5062" t="s">
        <v>594</v>
      </c>
      <c r="C5062">
        <v>14</v>
      </c>
      <c r="D5062" t="s">
        <v>1001</v>
      </c>
      <c r="E5062" t="s">
        <v>186</v>
      </c>
    </row>
    <row r="5063" spans="1:5" x14ac:dyDescent="0.35">
      <c r="A5063" t="s">
        <v>6</v>
      </c>
      <c r="B5063" t="s">
        <v>595</v>
      </c>
      <c r="C5063">
        <v>20</v>
      </c>
      <c r="D5063" t="s">
        <v>623</v>
      </c>
      <c r="E5063" t="s">
        <v>755</v>
      </c>
    </row>
    <row r="5064" spans="1:5" x14ac:dyDescent="0.35">
      <c r="A5064" t="s">
        <v>7</v>
      </c>
      <c r="B5064" t="s">
        <v>594</v>
      </c>
      <c r="C5064">
        <v>35</v>
      </c>
      <c r="D5064" t="s">
        <v>1177</v>
      </c>
      <c r="E5064" t="s">
        <v>331</v>
      </c>
    </row>
    <row r="5065" spans="1:5" x14ac:dyDescent="0.35">
      <c r="A5065" t="s">
        <v>7</v>
      </c>
      <c r="B5065" t="s">
        <v>595</v>
      </c>
      <c r="C5065">
        <v>41</v>
      </c>
      <c r="D5065" t="s">
        <v>1116</v>
      </c>
      <c r="E5065" t="s">
        <v>218</v>
      </c>
    </row>
    <row r="5066" spans="1:5" x14ac:dyDescent="0.35">
      <c r="A5066" t="s">
        <v>241</v>
      </c>
      <c r="B5066" t="s">
        <v>594</v>
      </c>
      <c r="C5066">
        <v>137</v>
      </c>
      <c r="D5066" t="s">
        <v>856</v>
      </c>
      <c r="E5066" t="s">
        <v>277</v>
      </c>
    </row>
    <row r="5067" spans="1:5" x14ac:dyDescent="0.35">
      <c r="A5067" t="s">
        <v>241</v>
      </c>
      <c r="B5067" t="s">
        <v>595</v>
      </c>
      <c r="C5067">
        <v>142</v>
      </c>
      <c r="D5067" t="s">
        <v>1113</v>
      </c>
      <c r="E5067" t="s">
        <v>101</v>
      </c>
    </row>
    <row r="5069" spans="1:5" x14ac:dyDescent="0.35">
      <c r="A5069" t="s">
        <v>1551</v>
      </c>
    </row>
    <row r="5070" spans="1:5" x14ac:dyDescent="0.35">
      <c r="A5070" t="s">
        <v>14</v>
      </c>
      <c r="B5070" t="s">
        <v>2</v>
      </c>
      <c r="C5070" t="s">
        <v>1544</v>
      </c>
      <c r="D5070" t="s">
        <v>1545</v>
      </c>
    </row>
    <row r="5071" spans="1:5" x14ac:dyDescent="0.35">
      <c r="A5071" t="s">
        <v>3</v>
      </c>
      <c r="B5071">
        <v>47</v>
      </c>
      <c r="C5071" t="s">
        <v>1113</v>
      </c>
      <c r="D5071" t="s">
        <v>101</v>
      </c>
    </row>
    <row r="5072" spans="1:5" x14ac:dyDescent="0.35">
      <c r="A5072" t="s">
        <v>4</v>
      </c>
      <c r="B5072">
        <v>70</v>
      </c>
      <c r="C5072" t="s">
        <v>963</v>
      </c>
      <c r="D5072" t="s">
        <v>202</v>
      </c>
    </row>
    <row r="5073" spans="1:5" x14ac:dyDescent="0.35">
      <c r="A5073" t="s">
        <v>5</v>
      </c>
      <c r="B5073">
        <v>52</v>
      </c>
      <c r="C5073" t="s">
        <v>882</v>
      </c>
      <c r="D5073" t="s">
        <v>226</v>
      </c>
    </row>
    <row r="5074" spans="1:5" x14ac:dyDescent="0.35">
      <c r="A5074" t="s">
        <v>6</v>
      </c>
      <c r="B5074">
        <v>34</v>
      </c>
      <c r="C5074" t="s">
        <v>403</v>
      </c>
      <c r="D5074" t="s">
        <v>230</v>
      </c>
    </row>
    <row r="5075" spans="1:5" x14ac:dyDescent="0.35">
      <c r="A5075" t="s">
        <v>7</v>
      </c>
      <c r="B5075">
        <v>76</v>
      </c>
      <c r="C5075" t="s">
        <v>1432</v>
      </c>
      <c r="D5075" t="s">
        <v>254</v>
      </c>
    </row>
    <row r="5076" spans="1:5" x14ac:dyDescent="0.35">
      <c r="A5076" t="s">
        <v>241</v>
      </c>
      <c r="B5076">
        <v>279</v>
      </c>
      <c r="C5076" t="s">
        <v>857</v>
      </c>
      <c r="D5076" t="s">
        <v>220</v>
      </c>
    </row>
    <row r="5078" spans="1:5" x14ac:dyDescent="0.35">
      <c r="A5078" t="s">
        <v>1552</v>
      </c>
    </row>
    <row r="5079" spans="1:5" x14ac:dyDescent="0.35">
      <c r="A5079" t="s">
        <v>14</v>
      </c>
      <c r="B5079" t="s">
        <v>1286</v>
      </c>
      <c r="C5079" t="s">
        <v>2</v>
      </c>
      <c r="D5079" t="s">
        <v>1544</v>
      </c>
      <c r="E5079" t="s">
        <v>1545</v>
      </c>
    </row>
    <row r="5080" spans="1:5" x14ac:dyDescent="0.35">
      <c r="A5080" t="s">
        <v>3</v>
      </c>
      <c r="B5080" t="s">
        <v>1303</v>
      </c>
      <c r="C5080">
        <v>1</v>
      </c>
      <c r="D5080" t="s">
        <v>395</v>
      </c>
      <c r="E5080" t="s">
        <v>76</v>
      </c>
    </row>
    <row r="5081" spans="1:5" x14ac:dyDescent="0.35">
      <c r="A5081" t="s">
        <v>3</v>
      </c>
      <c r="B5081" t="s">
        <v>1304</v>
      </c>
      <c r="C5081">
        <v>94</v>
      </c>
      <c r="D5081" t="s">
        <v>1248</v>
      </c>
      <c r="E5081" t="s">
        <v>55</v>
      </c>
    </row>
    <row r="5082" spans="1:5" x14ac:dyDescent="0.35">
      <c r="A5082" t="s">
        <v>3</v>
      </c>
      <c r="B5082" t="s">
        <v>50</v>
      </c>
      <c r="C5082">
        <v>25</v>
      </c>
      <c r="D5082" t="s">
        <v>906</v>
      </c>
      <c r="E5082" t="s">
        <v>121</v>
      </c>
    </row>
    <row r="5083" spans="1:5" x14ac:dyDescent="0.35">
      <c r="A5083" t="s">
        <v>4</v>
      </c>
      <c r="B5083" t="s">
        <v>1303</v>
      </c>
      <c r="C5083">
        <v>10</v>
      </c>
      <c r="D5083" t="s">
        <v>718</v>
      </c>
      <c r="E5083" t="s">
        <v>620</v>
      </c>
    </row>
    <row r="5084" spans="1:5" x14ac:dyDescent="0.35">
      <c r="A5084" t="s">
        <v>4</v>
      </c>
      <c r="B5084" t="s">
        <v>1304</v>
      </c>
      <c r="C5084">
        <v>121</v>
      </c>
      <c r="D5084" t="s">
        <v>1275</v>
      </c>
      <c r="E5084" t="s">
        <v>77</v>
      </c>
    </row>
    <row r="5085" spans="1:5" x14ac:dyDescent="0.35">
      <c r="A5085" t="s">
        <v>4</v>
      </c>
      <c r="B5085" t="s">
        <v>50</v>
      </c>
      <c r="C5085">
        <v>50</v>
      </c>
      <c r="D5085" t="s">
        <v>1553</v>
      </c>
      <c r="E5085" t="s">
        <v>68</v>
      </c>
    </row>
    <row r="5086" spans="1:5" x14ac:dyDescent="0.35">
      <c r="A5086" t="s">
        <v>5</v>
      </c>
      <c r="B5086" t="s">
        <v>1303</v>
      </c>
      <c r="C5086">
        <v>8</v>
      </c>
      <c r="D5086" t="s">
        <v>395</v>
      </c>
      <c r="E5086" t="s">
        <v>76</v>
      </c>
    </row>
    <row r="5087" spans="1:5" x14ac:dyDescent="0.35">
      <c r="A5087" t="s">
        <v>5</v>
      </c>
      <c r="B5087" t="s">
        <v>1304</v>
      </c>
      <c r="C5087">
        <v>115</v>
      </c>
      <c r="D5087" t="s">
        <v>1279</v>
      </c>
      <c r="E5087" t="s">
        <v>81</v>
      </c>
    </row>
    <row r="5088" spans="1:5" x14ac:dyDescent="0.35">
      <c r="A5088" t="s">
        <v>5</v>
      </c>
      <c r="B5088" t="s">
        <v>50</v>
      </c>
      <c r="C5088">
        <v>32</v>
      </c>
      <c r="D5088" t="s">
        <v>653</v>
      </c>
      <c r="E5088" t="s">
        <v>586</v>
      </c>
    </row>
    <row r="5089" spans="1:5" x14ac:dyDescent="0.35">
      <c r="A5089" t="s">
        <v>6</v>
      </c>
      <c r="B5089" t="s">
        <v>1303</v>
      </c>
      <c r="C5089">
        <v>4</v>
      </c>
      <c r="D5089" t="s">
        <v>395</v>
      </c>
      <c r="E5089" t="s">
        <v>76</v>
      </c>
    </row>
    <row r="5090" spans="1:5" x14ac:dyDescent="0.35">
      <c r="A5090" t="s">
        <v>6</v>
      </c>
      <c r="B5090" t="s">
        <v>1304</v>
      </c>
      <c r="C5090">
        <v>74</v>
      </c>
      <c r="D5090" t="s">
        <v>1247</v>
      </c>
      <c r="E5090" t="s">
        <v>86</v>
      </c>
    </row>
    <row r="5091" spans="1:5" x14ac:dyDescent="0.35">
      <c r="A5091" t="s">
        <v>6</v>
      </c>
      <c r="B5091" t="s">
        <v>50</v>
      </c>
      <c r="C5091">
        <v>26</v>
      </c>
      <c r="D5091" t="s">
        <v>395</v>
      </c>
      <c r="E5091" t="s">
        <v>76</v>
      </c>
    </row>
    <row r="5092" spans="1:5" x14ac:dyDescent="0.35">
      <c r="A5092" t="s">
        <v>7</v>
      </c>
      <c r="B5092" t="s">
        <v>1303</v>
      </c>
      <c r="C5092">
        <v>7</v>
      </c>
      <c r="D5092" t="s">
        <v>395</v>
      </c>
      <c r="E5092" t="s">
        <v>76</v>
      </c>
    </row>
    <row r="5093" spans="1:5" x14ac:dyDescent="0.35">
      <c r="A5093" t="s">
        <v>7</v>
      </c>
      <c r="B5093" t="s">
        <v>1304</v>
      </c>
      <c r="C5093">
        <v>169</v>
      </c>
      <c r="D5093" t="s">
        <v>1274</v>
      </c>
      <c r="E5093" t="s">
        <v>79</v>
      </c>
    </row>
    <row r="5094" spans="1:5" x14ac:dyDescent="0.35">
      <c r="A5094" t="s">
        <v>7</v>
      </c>
      <c r="B5094" t="s">
        <v>50</v>
      </c>
      <c r="C5094">
        <v>55</v>
      </c>
      <c r="D5094" t="s">
        <v>1265</v>
      </c>
      <c r="E5094" t="s">
        <v>244</v>
      </c>
    </row>
    <row r="5095" spans="1:5" x14ac:dyDescent="0.35">
      <c r="A5095" t="s">
        <v>241</v>
      </c>
      <c r="B5095" t="s">
        <v>1303</v>
      </c>
      <c r="C5095">
        <v>30</v>
      </c>
      <c r="D5095" t="s">
        <v>1554</v>
      </c>
      <c r="E5095" t="s">
        <v>203</v>
      </c>
    </row>
    <row r="5096" spans="1:5" x14ac:dyDescent="0.35">
      <c r="A5096" t="s">
        <v>241</v>
      </c>
      <c r="B5096" t="s">
        <v>1304</v>
      </c>
      <c r="C5096">
        <v>573</v>
      </c>
      <c r="D5096" t="s">
        <v>1283</v>
      </c>
      <c r="E5096" t="s">
        <v>78</v>
      </c>
    </row>
    <row r="5097" spans="1:5" x14ac:dyDescent="0.35">
      <c r="A5097" t="s">
        <v>241</v>
      </c>
      <c r="B5097" t="s">
        <v>50</v>
      </c>
      <c r="C5097">
        <v>188</v>
      </c>
      <c r="D5097" t="s">
        <v>1388</v>
      </c>
      <c r="E5097" t="s">
        <v>309</v>
      </c>
    </row>
    <row r="5099" spans="1:5" x14ac:dyDescent="0.35">
      <c r="A5099" t="s">
        <v>1555</v>
      </c>
    </row>
    <row r="5100" spans="1:5" x14ac:dyDescent="0.35">
      <c r="A5100" t="s">
        <v>14</v>
      </c>
      <c r="B5100" t="s">
        <v>266</v>
      </c>
      <c r="C5100" t="s">
        <v>2</v>
      </c>
      <c r="D5100" t="s">
        <v>1544</v>
      </c>
      <c r="E5100" t="s">
        <v>1545</v>
      </c>
    </row>
    <row r="5101" spans="1:5" x14ac:dyDescent="0.35">
      <c r="A5101" t="s">
        <v>3</v>
      </c>
      <c r="B5101" t="s">
        <v>267</v>
      </c>
      <c r="C5101">
        <v>38</v>
      </c>
      <c r="D5101" t="s">
        <v>1103</v>
      </c>
      <c r="E5101" t="s">
        <v>96</v>
      </c>
    </row>
    <row r="5102" spans="1:5" x14ac:dyDescent="0.35">
      <c r="A5102" t="s">
        <v>3</v>
      </c>
      <c r="B5102" t="s">
        <v>279</v>
      </c>
      <c r="C5102">
        <v>75</v>
      </c>
      <c r="D5102" t="s">
        <v>1138</v>
      </c>
      <c r="E5102" t="s">
        <v>122</v>
      </c>
    </row>
    <row r="5103" spans="1:5" x14ac:dyDescent="0.35">
      <c r="A5103" t="s">
        <v>3</v>
      </c>
      <c r="B5103" t="s">
        <v>285</v>
      </c>
      <c r="C5103">
        <v>7</v>
      </c>
      <c r="D5103" t="s">
        <v>395</v>
      </c>
      <c r="E5103" t="s">
        <v>76</v>
      </c>
    </row>
    <row r="5104" spans="1:5" x14ac:dyDescent="0.35">
      <c r="A5104" t="s">
        <v>4</v>
      </c>
      <c r="B5104" t="s">
        <v>267</v>
      </c>
      <c r="C5104">
        <v>31</v>
      </c>
      <c r="D5104" t="s">
        <v>395</v>
      </c>
      <c r="E5104" t="s">
        <v>76</v>
      </c>
    </row>
    <row r="5105" spans="1:5" x14ac:dyDescent="0.35">
      <c r="A5105" t="s">
        <v>4</v>
      </c>
      <c r="B5105" t="s">
        <v>279</v>
      </c>
      <c r="C5105">
        <v>126</v>
      </c>
      <c r="D5105" t="s">
        <v>1257</v>
      </c>
      <c r="E5105" t="s">
        <v>109</v>
      </c>
    </row>
    <row r="5106" spans="1:5" x14ac:dyDescent="0.35">
      <c r="A5106" t="s">
        <v>4</v>
      </c>
      <c r="B5106" t="s">
        <v>285</v>
      </c>
      <c r="C5106">
        <v>24</v>
      </c>
      <c r="D5106" t="s">
        <v>1110</v>
      </c>
      <c r="E5106" t="s">
        <v>181</v>
      </c>
    </row>
    <row r="5107" spans="1:5" x14ac:dyDescent="0.35">
      <c r="A5107" t="s">
        <v>5</v>
      </c>
      <c r="B5107" t="s">
        <v>267</v>
      </c>
      <c r="C5107">
        <v>8</v>
      </c>
      <c r="D5107" t="s">
        <v>395</v>
      </c>
      <c r="E5107" t="s">
        <v>76</v>
      </c>
    </row>
    <row r="5108" spans="1:5" x14ac:dyDescent="0.35">
      <c r="A5108" t="s">
        <v>5</v>
      </c>
      <c r="B5108" t="s">
        <v>279</v>
      </c>
      <c r="C5108">
        <v>93</v>
      </c>
      <c r="D5108" t="s">
        <v>1115</v>
      </c>
      <c r="E5108" t="s">
        <v>8</v>
      </c>
    </row>
    <row r="5109" spans="1:5" x14ac:dyDescent="0.35">
      <c r="A5109" t="s">
        <v>5</v>
      </c>
      <c r="B5109" t="s">
        <v>285</v>
      </c>
      <c r="C5109">
        <v>54</v>
      </c>
      <c r="D5109" t="s">
        <v>1279</v>
      </c>
      <c r="E5109" t="s">
        <v>81</v>
      </c>
    </row>
    <row r="5110" spans="1:5" x14ac:dyDescent="0.35">
      <c r="A5110" t="s">
        <v>6</v>
      </c>
      <c r="B5110" t="s">
        <v>267</v>
      </c>
      <c r="C5110">
        <v>11</v>
      </c>
      <c r="D5110" t="s">
        <v>1554</v>
      </c>
      <c r="E5110" t="s">
        <v>203</v>
      </c>
    </row>
    <row r="5111" spans="1:5" x14ac:dyDescent="0.35">
      <c r="A5111" t="s">
        <v>6</v>
      </c>
      <c r="B5111" t="s">
        <v>279</v>
      </c>
      <c r="C5111">
        <v>78</v>
      </c>
      <c r="D5111" t="s">
        <v>395</v>
      </c>
      <c r="E5111" t="s">
        <v>76</v>
      </c>
    </row>
    <row r="5112" spans="1:5" x14ac:dyDescent="0.35">
      <c r="A5112" t="s">
        <v>6</v>
      </c>
      <c r="B5112" t="s">
        <v>285</v>
      </c>
      <c r="C5112">
        <v>15</v>
      </c>
      <c r="D5112" t="s">
        <v>395</v>
      </c>
      <c r="E5112" t="s">
        <v>76</v>
      </c>
    </row>
    <row r="5113" spans="1:5" x14ac:dyDescent="0.35">
      <c r="A5113" t="s">
        <v>7</v>
      </c>
      <c r="B5113" t="s">
        <v>267</v>
      </c>
      <c r="C5113">
        <v>26</v>
      </c>
      <c r="D5113" t="s">
        <v>1276</v>
      </c>
      <c r="E5113" t="s">
        <v>150</v>
      </c>
    </row>
    <row r="5114" spans="1:5" x14ac:dyDescent="0.35">
      <c r="A5114" t="s">
        <v>7</v>
      </c>
      <c r="B5114" t="s">
        <v>279</v>
      </c>
      <c r="C5114">
        <v>191</v>
      </c>
      <c r="D5114" t="s">
        <v>1556</v>
      </c>
      <c r="E5114" t="s">
        <v>105</v>
      </c>
    </row>
    <row r="5115" spans="1:5" x14ac:dyDescent="0.35">
      <c r="A5115" t="s">
        <v>7</v>
      </c>
      <c r="B5115" t="s">
        <v>285</v>
      </c>
      <c r="C5115">
        <v>14</v>
      </c>
      <c r="D5115" t="s">
        <v>395</v>
      </c>
      <c r="E5115" t="s">
        <v>76</v>
      </c>
    </row>
    <row r="5116" spans="1:5" x14ac:dyDescent="0.35">
      <c r="A5116" t="s">
        <v>241</v>
      </c>
      <c r="B5116" t="s">
        <v>267</v>
      </c>
      <c r="C5116">
        <v>114</v>
      </c>
      <c r="D5116" t="s">
        <v>1245</v>
      </c>
      <c r="E5116" t="s">
        <v>104</v>
      </c>
    </row>
    <row r="5117" spans="1:5" x14ac:dyDescent="0.35">
      <c r="A5117" t="s">
        <v>241</v>
      </c>
      <c r="B5117" t="s">
        <v>279</v>
      </c>
      <c r="C5117">
        <v>563</v>
      </c>
      <c r="D5117" t="s">
        <v>1266</v>
      </c>
      <c r="E5117" t="s">
        <v>103</v>
      </c>
    </row>
    <row r="5118" spans="1:5" x14ac:dyDescent="0.35">
      <c r="A5118" t="s">
        <v>241</v>
      </c>
      <c r="B5118" t="s">
        <v>285</v>
      </c>
      <c r="C5118">
        <v>114</v>
      </c>
      <c r="D5118" t="s">
        <v>1252</v>
      </c>
      <c r="E5118" t="s">
        <v>142</v>
      </c>
    </row>
    <row r="5120" spans="1:5" x14ac:dyDescent="0.35">
      <c r="A5120" t="s">
        <v>1557</v>
      </c>
    </row>
    <row r="5121" spans="1:5" x14ac:dyDescent="0.35">
      <c r="A5121" t="s">
        <v>14</v>
      </c>
      <c r="B5121" t="s">
        <v>461</v>
      </c>
      <c r="C5121" t="s">
        <v>2</v>
      </c>
      <c r="D5121" t="s">
        <v>1544</v>
      </c>
      <c r="E5121" t="s">
        <v>1545</v>
      </c>
    </row>
    <row r="5122" spans="1:5" x14ac:dyDescent="0.35">
      <c r="A5122" t="s">
        <v>3</v>
      </c>
      <c r="B5122" t="s">
        <v>462</v>
      </c>
      <c r="C5122">
        <v>113</v>
      </c>
      <c r="D5122" t="s">
        <v>1240</v>
      </c>
      <c r="E5122" t="s">
        <v>133</v>
      </c>
    </row>
    <row r="5123" spans="1:5" x14ac:dyDescent="0.35">
      <c r="A5123" t="s">
        <v>3</v>
      </c>
      <c r="B5123" t="s">
        <v>464</v>
      </c>
      <c r="C5123">
        <v>7</v>
      </c>
      <c r="D5123" t="s">
        <v>395</v>
      </c>
      <c r="E5123" t="s">
        <v>76</v>
      </c>
    </row>
    <row r="5124" spans="1:5" x14ac:dyDescent="0.35">
      <c r="A5124" t="s">
        <v>4</v>
      </c>
      <c r="B5124" t="s">
        <v>462</v>
      </c>
      <c r="C5124">
        <v>154</v>
      </c>
      <c r="D5124" t="s">
        <v>991</v>
      </c>
      <c r="E5124" t="s">
        <v>102</v>
      </c>
    </row>
    <row r="5125" spans="1:5" x14ac:dyDescent="0.35">
      <c r="A5125" t="s">
        <v>4</v>
      </c>
      <c r="B5125" t="s">
        <v>464</v>
      </c>
      <c r="C5125">
        <v>27</v>
      </c>
      <c r="D5125" t="s">
        <v>395</v>
      </c>
      <c r="E5125" t="s">
        <v>76</v>
      </c>
    </row>
    <row r="5126" spans="1:5" x14ac:dyDescent="0.35">
      <c r="A5126" t="s">
        <v>5</v>
      </c>
      <c r="B5126" t="s">
        <v>462</v>
      </c>
      <c r="C5126">
        <v>131</v>
      </c>
      <c r="D5126" t="s">
        <v>404</v>
      </c>
      <c r="E5126" t="s">
        <v>63</v>
      </c>
    </row>
    <row r="5127" spans="1:5" x14ac:dyDescent="0.35">
      <c r="A5127" t="s">
        <v>5</v>
      </c>
      <c r="B5127" t="s">
        <v>464</v>
      </c>
      <c r="C5127">
        <v>24</v>
      </c>
      <c r="D5127" t="s">
        <v>551</v>
      </c>
      <c r="E5127" t="s">
        <v>169</v>
      </c>
    </row>
    <row r="5128" spans="1:5" x14ac:dyDescent="0.35">
      <c r="A5128" t="s">
        <v>6</v>
      </c>
      <c r="B5128" t="s">
        <v>462</v>
      </c>
      <c r="C5128">
        <v>98</v>
      </c>
      <c r="D5128" t="s">
        <v>1132</v>
      </c>
      <c r="E5128" t="s">
        <v>74</v>
      </c>
    </row>
    <row r="5129" spans="1:5" x14ac:dyDescent="0.35">
      <c r="A5129" t="s">
        <v>6</v>
      </c>
      <c r="B5129" t="s">
        <v>464</v>
      </c>
      <c r="C5129">
        <v>6</v>
      </c>
      <c r="D5129" t="s">
        <v>395</v>
      </c>
      <c r="E5129" t="s">
        <v>76</v>
      </c>
    </row>
    <row r="5130" spans="1:5" x14ac:dyDescent="0.35">
      <c r="A5130" t="s">
        <v>7</v>
      </c>
      <c r="B5130" t="s">
        <v>462</v>
      </c>
      <c r="C5130">
        <v>199</v>
      </c>
      <c r="D5130" t="s">
        <v>1238</v>
      </c>
      <c r="E5130" t="s">
        <v>138</v>
      </c>
    </row>
    <row r="5131" spans="1:5" x14ac:dyDescent="0.35">
      <c r="A5131" t="s">
        <v>7</v>
      </c>
      <c r="B5131" t="s">
        <v>464</v>
      </c>
      <c r="C5131">
        <v>32</v>
      </c>
      <c r="D5131" t="s">
        <v>395</v>
      </c>
      <c r="E5131" t="s">
        <v>76</v>
      </c>
    </row>
    <row r="5132" spans="1:5" x14ac:dyDescent="0.35">
      <c r="A5132" t="s">
        <v>241</v>
      </c>
      <c r="B5132" t="s">
        <v>462</v>
      </c>
      <c r="C5132">
        <v>695</v>
      </c>
      <c r="D5132" t="s">
        <v>1252</v>
      </c>
      <c r="E5132" t="s">
        <v>142</v>
      </c>
    </row>
    <row r="5133" spans="1:5" x14ac:dyDescent="0.35">
      <c r="A5133" t="s">
        <v>241</v>
      </c>
      <c r="B5133" t="s">
        <v>464</v>
      </c>
      <c r="C5133">
        <v>96</v>
      </c>
      <c r="D5133" t="s">
        <v>1184</v>
      </c>
      <c r="E5133" t="s">
        <v>239</v>
      </c>
    </row>
    <row r="5135" spans="1:5" x14ac:dyDescent="0.35">
      <c r="A5135" t="s">
        <v>1558</v>
      </c>
    </row>
    <row r="5136" spans="1:5" x14ac:dyDescent="0.35">
      <c r="A5136" t="s">
        <v>14</v>
      </c>
      <c r="B5136" t="s">
        <v>487</v>
      </c>
      <c r="C5136" t="s">
        <v>2</v>
      </c>
      <c r="D5136" t="s">
        <v>1544</v>
      </c>
      <c r="E5136" t="s">
        <v>1545</v>
      </c>
    </row>
    <row r="5137" spans="1:5" x14ac:dyDescent="0.35">
      <c r="A5137" t="s">
        <v>3</v>
      </c>
      <c r="B5137" t="s">
        <v>488</v>
      </c>
      <c r="C5137">
        <v>64</v>
      </c>
      <c r="D5137" t="s">
        <v>1239</v>
      </c>
      <c r="E5137" t="s">
        <v>198</v>
      </c>
    </row>
    <row r="5138" spans="1:5" x14ac:dyDescent="0.35">
      <c r="A5138" t="s">
        <v>3</v>
      </c>
      <c r="B5138" t="s">
        <v>491</v>
      </c>
      <c r="C5138">
        <v>56</v>
      </c>
      <c r="D5138" t="s">
        <v>1240</v>
      </c>
      <c r="E5138" t="s">
        <v>133</v>
      </c>
    </row>
    <row r="5139" spans="1:5" x14ac:dyDescent="0.35">
      <c r="A5139" t="s">
        <v>4</v>
      </c>
      <c r="B5139" t="s">
        <v>488</v>
      </c>
      <c r="C5139">
        <v>117</v>
      </c>
      <c r="D5139" t="s">
        <v>1275</v>
      </c>
      <c r="E5139" t="s">
        <v>77</v>
      </c>
    </row>
    <row r="5140" spans="1:5" x14ac:dyDescent="0.35">
      <c r="A5140" t="s">
        <v>4</v>
      </c>
      <c r="B5140" t="s">
        <v>491</v>
      </c>
      <c r="C5140">
        <v>64</v>
      </c>
      <c r="D5140" t="s">
        <v>1525</v>
      </c>
      <c r="E5140" t="s">
        <v>11</v>
      </c>
    </row>
    <row r="5141" spans="1:5" x14ac:dyDescent="0.35">
      <c r="A5141" t="s">
        <v>5</v>
      </c>
      <c r="B5141" t="s">
        <v>488</v>
      </c>
      <c r="C5141">
        <v>107</v>
      </c>
      <c r="D5141" t="s">
        <v>1112</v>
      </c>
      <c r="E5141" t="s">
        <v>286</v>
      </c>
    </row>
    <row r="5142" spans="1:5" x14ac:dyDescent="0.35">
      <c r="A5142" t="s">
        <v>5</v>
      </c>
      <c r="B5142" t="s">
        <v>491</v>
      </c>
      <c r="C5142">
        <v>48</v>
      </c>
      <c r="D5142" t="s">
        <v>1108</v>
      </c>
      <c r="E5142" t="s">
        <v>194</v>
      </c>
    </row>
    <row r="5143" spans="1:5" x14ac:dyDescent="0.35">
      <c r="A5143" t="s">
        <v>6</v>
      </c>
      <c r="B5143" t="s">
        <v>488</v>
      </c>
      <c r="C5143">
        <v>57</v>
      </c>
      <c r="D5143" t="s">
        <v>1250</v>
      </c>
      <c r="E5143" t="s">
        <v>57</v>
      </c>
    </row>
    <row r="5144" spans="1:5" x14ac:dyDescent="0.35">
      <c r="A5144" t="s">
        <v>6</v>
      </c>
      <c r="B5144" t="s">
        <v>491</v>
      </c>
      <c r="C5144">
        <v>47</v>
      </c>
      <c r="D5144" t="s">
        <v>395</v>
      </c>
      <c r="E5144" t="s">
        <v>76</v>
      </c>
    </row>
    <row r="5145" spans="1:5" x14ac:dyDescent="0.35">
      <c r="A5145" t="s">
        <v>7</v>
      </c>
      <c r="B5145" t="s">
        <v>488</v>
      </c>
      <c r="C5145">
        <v>130</v>
      </c>
      <c r="D5145" t="s">
        <v>1277</v>
      </c>
      <c r="E5145" t="s">
        <v>72</v>
      </c>
    </row>
    <row r="5146" spans="1:5" x14ac:dyDescent="0.35">
      <c r="A5146" t="s">
        <v>7</v>
      </c>
      <c r="B5146" t="s">
        <v>491</v>
      </c>
      <c r="C5146">
        <v>101</v>
      </c>
      <c r="D5146" t="s">
        <v>1276</v>
      </c>
      <c r="E5146" t="s">
        <v>150</v>
      </c>
    </row>
    <row r="5147" spans="1:5" x14ac:dyDescent="0.35">
      <c r="A5147" t="s">
        <v>241</v>
      </c>
      <c r="B5147" t="s">
        <v>488</v>
      </c>
      <c r="C5147">
        <v>475</v>
      </c>
      <c r="D5147" t="s">
        <v>1266</v>
      </c>
      <c r="E5147" t="s">
        <v>103</v>
      </c>
    </row>
    <row r="5148" spans="1:5" x14ac:dyDescent="0.35">
      <c r="A5148" t="s">
        <v>241</v>
      </c>
      <c r="B5148" t="s">
        <v>491</v>
      </c>
      <c r="C5148">
        <v>316</v>
      </c>
      <c r="D5148" t="s">
        <v>1240</v>
      </c>
      <c r="E5148" t="s">
        <v>133</v>
      </c>
    </row>
    <row r="5150" spans="1:5" x14ac:dyDescent="0.35">
      <c r="A5150" t="s">
        <v>1559</v>
      </c>
    </row>
    <row r="5151" spans="1:5" x14ac:dyDescent="0.35">
      <c r="A5151" t="s">
        <v>14</v>
      </c>
      <c r="B5151" t="s">
        <v>593</v>
      </c>
      <c r="C5151" t="s">
        <v>2</v>
      </c>
      <c r="D5151" t="s">
        <v>1544</v>
      </c>
      <c r="E5151" t="s">
        <v>1545</v>
      </c>
    </row>
    <row r="5152" spans="1:5" x14ac:dyDescent="0.35">
      <c r="A5152" t="s">
        <v>3</v>
      </c>
      <c r="B5152" t="s">
        <v>594</v>
      </c>
      <c r="C5152">
        <v>56</v>
      </c>
      <c r="D5152" t="s">
        <v>1474</v>
      </c>
      <c r="E5152" t="s">
        <v>163</v>
      </c>
    </row>
    <row r="5153" spans="1:5" x14ac:dyDescent="0.35">
      <c r="A5153" t="s">
        <v>3</v>
      </c>
      <c r="B5153" t="s">
        <v>595</v>
      </c>
      <c r="C5153">
        <v>64</v>
      </c>
      <c r="D5153" t="s">
        <v>1556</v>
      </c>
      <c r="E5153" t="s">
        <v>105</v>
      </c>
    </row>
    <row r="5154" spans="1:5" x14ac:dyDescent="0.35">
      <c r="A5154" t="s">
        <v>4</v>
      </c>
      <c r="B5154" t="s">
        <v>594</v>
      </c>
      <c r="C5154">
        <v>110</v>
      </c>
      <c r="D5154" t="s">
        <v>1421</v>
      </c>
      <c r="E5154" t="s">
        <v>93</v>
      </c>
    </row>
    <row r="5155" spans="1:5" x14ac:dyDescent="0.35">
      <c r="A5155" t="s">
        <v>4</v>
      </c>
      <c r="B5155" t="s">
        <v>595</v>
      </c>
      <c r="C5155">
        <v>71</v>
      </c>
      <c r="D5155" t="s">
        <v>1271</v>
      </c>
      <c r="E5155" t="s">
        <v>84</v>
      </c>
    </row>
    <row r="5156" spans="1:5" x14ac:dyDescent="0.35">
      <c r="A5156" t="s">
        <v>5</v>
      </c>
      <c r="B5156" t="s">
        <v>594</v>
      </c>
      <c r="C5156">
        <v>64</v>
      </c>
      <c r="D5156" t="s">
        <v>1449</v>
      </c>
      <c r="E5156" t="s">
        <v>137</v>
      </c>
    </row>
    <row r="5157" spans="1:5" x14ac:dyDescent="0.35">
      <c r="A5157" t="s">
        <v>5</v>
      </c>
      <c r="B5157" t="s">
        <v>595</v>
      </c>
      <c r="C5157">
        <v>91</v>
      </c>
      <c r="D5157" t="s">
        <v>924</v>
      </c>
      <c r="E5157" t="s">
        <v>132</v>
      </c>
    </row>
    <row r="5158" spans="1:5" x14ac:dyDescent="0.35">
      <c r="A5158" t="s">
        <v>6</v>
      </c>
      <c r="B5158" t="s">
        <v>594</v>
      </c>
      <c r="C5158">
        <v>55</v>
      </c>
      <c r="D5158" t="s">
        <v>395</v>
      </c>
      <c r="E5158" t="s">
        <v>76</v>
      </c>
    </row>
    <row r="5159" spans="1:5" x14ac:dyDescent="0.35">
      <c r="A5159" t="s">
        <v>6</v>
      </c>
      <c r="B5159" t="s">
        <v>595</v>
      </c>
      <c r="C5159">
        <v>49</v>
      </c>
      <c r="D5159" t="s">
        <v>1250</v>
      </c>
      <c r="E5159" t="s">
        <v>57</v>
      </c>
    </row>
    <row r="5160" spans="1:5" x14ac:dyDescent="0.35">
      <c r="A5160" t="s">
        <v>7</v>
      </c>
      <c r="B5160" t="s">
        <v>594</v>
      </c>
      <c r="C5160">
        <v>145</v>
      </c>
      <c r="D5160" t="s">
        <v>1251</v>
      </c>
      <c r="E5160" t="s">
        <v>71</v>
      </c>
    </row>
    <row r="5161" spans="1:5" x14ac:dyDescent="0.35">
      <c r="A5161" t="s">
        <v>7</v>
      </c>
      <c r="B5161" t="s">
        <v>595</v>
      </c>
      <c r="C5161">
        <v>86</v>
      </c>
      <c r="D5161" t="s">
        <v>998</v>
      </c>
      <c r="E5161" t="s">
        <v>100</v>
      </c>
    </row>
    <row r="5162" spans="1:5" x14ac:dyDescent="0.35">
      <c r="A5162" t="s">
        <v>241</v>
      </c>
      <c r="B5162" t="s">
        <v>594</v>
      </c>
      <c r="C5162">
        <v>430</v>
      </c>
      <c r="D5162" t="s">
        <v>1246</v>
      </c>
      <c r="E5162" t="s">
        <v>80</v>
      </c>
    </row>
    <row r="5163" spans="1:5" x14ac:dyDescent="0.35">
      <c r="A5163" t="s">
        <v>241</v>
      </c>
      <c r="B5163" t="s">
        <v>595</v>
      </c>
      <c r="C5163">
        <v>361</v>
      </c>
      <c r="D5163" t="s">
        <v>1004</v>
      </c>
      <c r="E5163" t="s">
        <v>88</v>
      </c>
    </row>
    <row r="5165" spans="1:5" x14ac:dyDescent="0.35">
      <c r="A5165" t="s">
        <v>1560</v>
      </c>
    </row>
    <row r="5166" spans="1:5" x14ac:dyDescent="0.35">
      <c r="A5166" t="s">
        <v>14</v>
      </c>
      <c r="B5166" t="s">
        <v>2</v>
      </c>
      <c r="C5166" t="s">
        <v>1544</v>
      </c>
      <c r="D5166" t="s">
        <v>1545</v>
      </c>
    </row>
    <row r="5167" spans="1:5" x14ac:dyDescent="0.35">
      <c r="A5167" t="s">
        <v>3</v>
      </c>
      <c r="B5167">
        <v>120</v>
      </c>
      <c r="C5167" t="s">
        <v>1253</v>
      </c>
      <c r="D5167" t="s">
        <v>130</v>
      </c>
    </row>
    <row r="5168" spans="1:5" x14ac:dyDescent="0.35">
      <c r="A5168" t="s">
        <v>4</v>
      </c>
      <c r="B5168">
        <v>181</v>
      </c>
      <c r="C5168" t="s">
        <v>1108</v>
      </c>
      <c r="D5168" t="s">
        <v>194</v>
      </c>
    </row>
    <row r="5169" spans="1:5" x14ac:dyDescent="0.35">
      <c r="A5169" t="s">
        <v>5</v>
      </c>
      <c r="B5169">
        <v>155</v>
      </c>
      <c r="C5169" t="s">
        <v>1388</v>
      </c>
      <c r="D5169" t="s">
        <v>309</v>
      </c>
    </row>
    <row r="5170" spans="1:5" x14ac:dyDescent="0.35">
      <c r="A5170" t="s">
        <v>6</v>
      </c>
      <c r="B5170">
        <v>104</v>
      </c>
      <c r="C5170" t="s">
        <v>1248</v>
      </c>
      <c r="D5170" t="s">
        <v>55</v>
      </c>
    </row>
    <row r="5171" spans="1:5" x14ac:dyDescent="0.35">
      <c r="A5171" t="s">
        <v>7</v>
      </c>
      <c r="B5171">
        <v>231</v>
      </c>
      <c r="C5171" t="s">
        <v>1283</v>
      </c>
      <c r="D5171" t="s">
        <v>78</v>
      </c>
    </row>
    <row r="5172" spans="1:5" x14ac:dyDescent="0.35">
      <c r="A5172" t="s">
        <v>241</v>
      </c>
      <c r="B5172">
        <v>791</v>
      </c>
      <c r="C5172" t="s">
        <v>1247</v>
      </c>
      <c r="D5172" t="s">
        <v>86</v>
      </c>
    </row>
    <row r="5174" spans="1:5" x14ac:dyDescent="0.35">
      <c r="A5174" t="s">
        <v>1561</v>
      </c>
    </row>
    <row r="5175" spans="1:5" x14ac:dyDescent="0.35">
      <c r="A5175" t="s">
        <v>14</v>
      </c>
      <c r="B5175" t="s">
        <v>1286</v>
      </c>
      <c r="C5175" t="s">
        <v>2</v>
      </c>
      <c r="D5175" t="s">
        <v>1562</v>
      </c>
      <c r="E5175" t="s">
        <v>1563</v>
      </c>
    </row>
    <row r="5176" spans="1:5" x14ac:dyDescent="0.35">
      <c r="A5176" t="s">
        <v>3</v>
      </c>
      <c r="B5176" t="s">
        <v>1303</v>
      </c>
      <c r="C5176">
        <v>2</v>
      </c>
      <c r="D5176" t="s">
        <v>395</v>
      </c>
      <c r="E5176" t="s">
        <v>76</v>
      </c>
    </row>
    <row r="5177" spans="1:5" x14ac:dyDescent="0.35">
      <c r="A5177" t="s">
        <v>3</v>
      </c>
      <c r="B5177" t="s">
        <v>1304</v>
      </c>
      <c r="C5177">
        <v>93</v>
      </c>
      <c r="D5177" t="s">
        <v>1251</v>
      </c>
      <c r="E5177" t="s">
        <v>71</v>
      </c>
    </row>
    <row r="5178" spans="1:5" x14ac:dyDescent="0.35">
      <c r="A5178" t="s">
        <v>3</v>
      </c>
      <c r="B5178" t="s">
        <v>50</v>
      </c>
      <c r="C5178">
        <v>18</v>
      </c>
      <c r="D5178" t="s">
        <v>1266</v>
      </c>
      <c r="E5178" t="s">
        <v>103</v>
      </c>
    </row>
    <row r="5179" spans="1:5" x14ac:dyDescent="0.35">
      <c r="A5179" t="s">
        <v>4</v>
      </c>
      <c r="B5179" t="s">
        <v>1303</v>
      </c>
      <c r="C5179">
        <v>5</v>
      </c>
      <c r="D5179" t="s">
        <v>395</v>
      </c>
      <c r="E5179" t="s">
        <v>76</v>
      </c>
    </row>
    <row r="5180" spans="1:5" x14ac:dyDescent="0.35">
      <c r="A5180" t="s">
        <v>4</v>
      </c>
      <c r="B5180" t="s">
        <v>1304</v>
      </c>
      <c r="C5180">
        <v>143</v>
      </c>
      <c r="D5180" t="s">
        <v>1142</v>
      </c>
      <c r="E5180" t="s">
        <v>157</v>
      </c>
    </row>
    <row r="5181" spans="1:5" x14ac:dyDescent="0.35">
      <c r="A5181" t="s">
        <v>4</v>
      </c>
      <c r="B5181" t="s">
        <v>50</v>
      </c>
      <c r="C5181">
        <v>26</v>
      </c>
      <c r="D5181" t="s">
        <v>1254</v>
      </c>
      <c r="E5181" t="s">
        <v>119</v>
      </c>
    </row>
    <row r="5182" spans="1:5" x14ac:dyDescent="0.35">
      <c r="A5182" t="s">
        <v>5</v>
      </c>
      <c r="B5182" t="s">
        <v>1303</v>
      </c>
      <c r="C5182">
        <v>4</v>
      </c>
      <c r="D5182" t="s">
        <v>395</v>
      </c>
      <c r="E5182" t="s">
        <v>76</v>
      </c>
    </row>
    <row r="5183" spans="1:5" x14ac:dyDescent="0.35">
      <c r="A5183" t="s">
        <v>5</v>
      </c>
      <c r="B5183" t="s">
        <v>1304</v>
      </c>
      <c r="C5183">
        <v>147</v>
      </c>
      <c r="D5183" t="s">
        <v>1256</v>
      </c>
      <c r="E5183" t="s">
        <v>108</v>
      </c>
    </row>
    <row r="5184" spans="1:5" x14ac:dyDescent="0.35">
      <c r="A5184" t="s">
        <v>5</v>
      </c>
      <c r="B5184" t="s">
        <v>50</v>
      </c>
      <c r="C5184">
        <v>18</v>
      </c>
      <c r="D5184" t="s">
        <v>1250</v>
      </c>
      <c r="E5184" t="s">
        <v>57</v>
      </c>
    </row>
    <row r="5185" spans="1:5" x14ac:dyDescent="0.35">
      <c r="A5185" t="s">
        <v>6</v>
      </c>
      <c r="B5185" t="s">
        <v>1303</v>
      </c>
      <c r="C5185">
        <v>6</v>
      </c>
      <c r="D5185" t="s">
        <v>395</v>
      </c>
      <c r="E5185" t="s">
        <v>76</v>
      </c>
    </row>
    <row r="5186" spans="1:5" x14ac:dyDescent="0.35">
      <c r="A5186" t="s">
        <v>6</v>
      </c>
      <c r="B5186" t="s">
        <v>1304</v>
      </c>
      <c r="C5186">
        <v>108</v>
      </c>
      <c r="D5186" t="s">
        <v>1417</v>
      </c>
      <c r="E5186" t="s">
        <v>249</v>
      </c>
    </row>
    <row r="5187" spans="1:5" x14ac:dyDescent="0.35">
      <c r="A5187" t="s">
        <v>6</v>
      </c>
      <c r="B5187" t="s">
        <v>50</v>
      </c>
      <c r="C5187">
        <v>8</v>
      </c>
      <c r="D5187" t="s">
        <v>395</v>
      </c>
      <c r="E5187" t="s">
        <v>76</v>
      </c>
    </row>
    <row r="5188" spans="1:5" x14ac:dyDescent="0.35">
      <c r="A5188" t="s">
        <v>7</v>
      </c>
      <c r="B5188" t="s">
        <v>1303</v>
      </c>
      <c r="C5188">
        <v>6</v>
      </c>
      <c r="D5188" t="s">
        <v>395</v>
      </c>
      <c r="E5188" t="s">
        <v>76</v>
      </c>
    </row>
    <row r="5189" spans="1:5" x14ac:dyDescent="0.35">
      <c r="A5189" t="s">
        <v>7</v>
      </c>
      <c r="B5189" t="s">
        <v>1304</v>
      </c>
      <c r="C5189">
        <v>171</v>
      </c>
      <c r="D5189" t="s">
        <v>1247</v>
      </c>
      <c r="E5189" t="s">
        <v>86</v>
      </c>
    </row>
    <row r="5190" spans="1:5" x14ac:dyDescent="0.35">
      <c r="A5190" t="s">
        <v>7</v>
      </c>
      <c r="B5190" t="s">
        <v>50</v>
      </c>
      <c r="C5190">
        <v>23</v>
      </c>
      <c r="D5190" t="s">
        <v>1001</v>
      </c>
      <c r="E5190" t="s">
        <v>186</v>
      </c>
    </row>
    <row r="5191" spans="1:5" x14ac:dyDescent="0.35">
      <c r="A5191" t="s">
        <v>241</v>
      </c>
      <c r="B5191" t="s">
        <v>1303</v>
      </c>
      <c r="C5191">
        <v>23</v>
      </c>
      <c r="D5191" t="s">
        <v>395</v>
      </c>
      <c r="E5191" t="s">
        <v>76</v>
      </c>
    </row>
    <row r="5192" spans="1:5" x14ac:dyDescent="0.35">
      <c r="A5192" t="s">
        <v>241</v>
      </c>
      <c r="B5192" t="s">
        <v>1304</v>
      </c>
      <c r="C5192">
        <v>662</v>
      </c>
      <c r="D5192" t="s">
        <v>1267</v>
      </c>
      <c r="E5192" t="s">
        <v>175</v>
      </c>
    </row>
    <row r="5193" spans="1:5" x14ac:dyDescent="0.35">
      <c r="A5193" t="s">
        <v>241</v>
      </c>
      <c r="B5193" t="s">
        <v>50</v>
      </c>
      <c r="C5193">
        <v>93</v>
      </c>
      <c r="D5193" t="s">
        <v>1266</v>
      </c>
      <c r="E5193" t="s">
        <v>103</v>
      </c>
    </row>
    <row r="5195" spans="1:5" x14ac:dyDescent="0.35">
      <c r="A5195" t="s">
        <v>1564</v>
      </c>
    </row>
    <row r="5196" spans="1:5" x14ac:dyDescent="0.35">
      <c r="A5196" t="s">
        <v>14</v>
      </c>
      <c r="B5196" t="s">
        <v>266</v>
      </c>
      <c r="C5196" t="s">
        <v>2</v>
      </c>
      <c r="D5196" t="s">
        <v>1562</v>
      </c>
      <c r="E5196" t="s">
        <v>1563</v>
      </c>
    </row>
    <row r="5197" spans="1:5" x14ac:dyDescent="0.35">
      <c r="A5197" t="s">
        <v>3</v>
      </c>
      <c r="B5197" t="s">
        <v>267</v>
      </c>
      <c r="C5197">
        <v>23</v>
      </c>
      <c r="D5197" t="s">
        <v>1247</v>
      </c>
      <c r="E5197" t="s">
        <v>86</v>
      </c>
    </row>
    <row r="5198" spans="1:5" x14ac:dyDescent="0.35">
      <c r="A5198" t="s">
        <v>3</v>
      </c>
      <c r="B5198" t="s">
        <v>279</v>
      </c>
      <c r="C5198">
        <v>85</v>
      </c>
      <c r="D5198" t="s">
        <v>1565</v>
      </c>
      <c r="E5198" t="s">
        <v>75</v>
      </c>
    </row>
    <row r="5199" spans="1:5" x14ac:dyDescent="0.35">
      <c r="A5199" t="s">
        <v>3</v>
      </c>
      <c r="B5199" t="s">
        <v>285</v>
      </c>
      <c r="C5199">
        <v>5</v>
      </c>
      <c r="D5199" t="s">
        <v>395</v>
      </c>
      <c r="E5199" t="s">
        <v>76</v>
      </c>
    </row>
    <row r="5200" spans="1:5" x14ac:dyDescent="0.35">
      <c r="A5200" t="s">
        <v>4</v>
      </c>
      <c r="B5200" t="s">
        <v>267</v>
      </c>
      <c r="C5200">
        <v>24</v>
      </c>
      <c r="D5200" t="s">
        <v>395</v>
      </c>
      <c r="E5200" t="s">
        <v>76</v>
      </c>
    </row>
    <row r="5201" spans="1:5" x14ac:dyDescent="0.35">
      <c r="A5201" t="s">
        <v>4</v>
      </c>
      <c r="B5201" t="s">
        <v>279</v>
      </c>
      <c r="C5201">
        <v>129</v>
      </c>
      <c r="D5201" t="s">
        <v>904</v>
      </c>
      <c r="E5201" t="s">
        <v>162</v>
      </c>
    </row>
    <row r="5202" spans="1:5" x14ac:dyDescent="0.35">
      <c r="A5202" t="s">
        <v>4</v>
      </c>
      <c r="B5202" t="s">
        <v>285</v>
      </c>
      <c r="C5202">
        <v>21</v>
      </c>
      <c r="D5202" t="s">
        <v>395</v>
      </c>
      <c r="E5202" t="s">
        <v>76</v>
      </c>
    </row>
    <row r="5203" spans="1:5" x14ac:dyDescent="0.35">
      <c r="A5203" t="s">
        <v>5</v>
      </c>
      <c r="B5203" t="s">
        <v>267</v>
      </c>
      <c r="C5203">
        <v>5</v>
      </c>
      <c r="D5203" t="s">
        <v>395</v>
      </c>
      <c r="E5203" t="s">
        <v>76</v>
      </c>
    </row>
    <row r="5204" spans="1:5" x14ac:dyDescent="0.35">
      <c r="A5204" t="s">
        <v>5</v>
      </c>
      <c r="B5204" t="s">
        <v>279</v>
      </c>
      <c r="C5204">
        <v>105</v>
      </c>
      <c r="D5204" t="s">
        <v>1468</v>
      </c>
      <c r="E5204" t="s">
        <v>179</v>
      </c>
    </row>
    <row r="5205" spans="1:5" x14ac:dyDescent="0.35">
      <c r="A5205" t="s">
        <v>5</v>
      </c>
      <c r="B5205" t="s">
        <v>285</v>
      </c>
      <c r="C5205">
        <v>59</v>
      </c>
      <c r="D5205" t="s">
        <v>1252</v>
      </c>
      <c r="E5205" t="s">
        <v>142</v>
      </c>
    </row>
    <row r="5206" spans="1:5" x14ac:dyDescent="0.35">
      <c r="A5206" t="s">
        <v>6</v>
      </c>
      <c r="B5206" t="s">
        <v>267</v>
      </c>
      <c r="C5206">
        <v>16</v>
      </c>
      <c r="D5206" t="s">
        <v>815</v>
      </c>
      <c r="E5206" t="s">
        <v>297</v>
      </c>
    </row>
    <row r="5207" spans="1:5" x14ac:dyDescent="0.35">
      <c r="A5207" t="s">
        <v>6</v>
      </c>
      <c r="B5207" t="s">
        <v>279</v>
      </c>
      <c r="C5207">
        <v>94</v>
      </c>
      <c r="D5207" t="s">
        <v>1476</v>
      </c>
      <c r="E5207" t="s">
        <v>65</v>
      </c>
    </row>
    <row r="5208" spans="1:5" x14ac:dyDescent="0.35">
      <c r="A5208" t="s">
        <v>6</v>
      </c>
      <c r="B5208" t="s">
        <v>285</v>
      </c>
      <c r="C5208">
        <v>12</v>
      </c>
      <c r="D5208" t="s">
        <v>395</v>
      </c>
      <c r="E5208" t="s">
        <v>76</v>
      </c>
    </row>
    <row r="5209" spans="1:5" x14ac:dyDescent="0.35">
      <c r="A5209" t="s">
        <v>7</v>
      </c>
      <c r="B5209" t="s">
        <v>267</v>
      </c>
      <c r="C5209">
        <v>16</v>
      </c>
      <c r="D5209" t="s">
        <v>395</v>
      </c>
      <c r="E5209" t="s">
        <v>76</v>
      </c>
    </row>
    <row r="5210" spans="1:5" x14ac:dyDescent="0.35">
      <c r="A5210" t="s">
        <v>7</v>
      </c>
      <c r="B5210" t="s">
        <v>279</v>
      </c>
      <c r="C5210">
        <v>173</v>
      </c>
      <c r="D5210" t="s">
        <v>1252</v>
      </c>
      <c r="E5210" t="s">
        <v>142</v>
      </c>
    </row>
    <row r="5211" spans="1:5" x14ac:dyDescent="0.35">
      <c r="A5211" t="s">
        <v>7</v>
      </c>
      <c r="B5211" t="s">
        <v>285</v>
      </c>
      <c r="C5211">
        <v>11</v>
      </c>
      <c r="D5211" t="s">
        <v>1320</v>
      </c>
      <c r="E5211" t="s">
        <v>136</v>
      </c>
    </row>
    <row r="5212" spans="1:5" x14ac:dyDescent="0.35">
      <c r="A5212" t="s">
        <v>241</v>
      </c>
      <c r="B5212" t="s">
        <v>267</v>
      </c>
      <c r="C5212">
        <v>84</v>
      </c>
      <c r="D5212" t="s">
        <v>1241</v>
      </c>
      <c r="E5212" t="s">
        <v>89</v>
      </c>
    </row>
    <row r="5213" spans="1:5" x14ac:dyDescent="0.35">
      <c r="A5213" t="s">
        <v>241</v>
      </c>
      <c r="B5213" t="s">
        <v>279</v>
      </c>
      <c r="C5213">
        <v>586</v>
      </c>
      <c r="D5213" t="s">
        <v>1108</v>
      </c>
      <c r="E5213" t="s">
        <v>194</v>
      </c>
    </row>
    <row r="5214" spans="1:5" x14ac:dyDescent="0.35">
      <c r="A5214" t="s">
        <v>241</v>
      </c>
      <c r="B5214" t="s">
        <v>285</v>
      </c>
      <c r="C5214">
        <v>108</v>
      </c>
      <c r="D5214" t="s">
        <v>1242</v>
      </c>
      <c r="E5214" t="s">
        <v>151</v>
      </c>
    </row>
    <row r="5216" spans="1:5" x14ac:dyDescent="0.35">
      <c r="A5216" t="s">
        <v>1566</v>
      </c>
    </row>
    <row r="5217" spans="1:5" x14ac:dyDescent="0.35">
      <c r="A5217" t="s">
        <v>14</v>
      </c>
      <c r="B5217" t="s">
        <v>461</v>
      </c>
      <c r="C5217" t="s">
        <v>2</v>
      </c>
      <c r="D5217" t="s">
        <v>1562</v>
      </c>
      <c r="E5217" t="s">
        <v>1563</v>
      </c>
    </row>
    <row r="5218" spans="1:5" x14ac:dyDescent="0.35">
      <c r="A5218" t="s">
        <v>3</v>
      </c>
      <c r="B5218" t="s">
        <v>462</v>
      </c>
      <c r="C5218">
        <v>104</v>
      </c>
      <c r="D5218" t="s">
        <v>1238</v>
      </c>
      <c r="E5218" t="s">
        <v>138</v>
      </c>
    </row>
    <row r="5219" spans="1:5" x14ac:dyDescent="0.35">
      <c r="A5219" t="s">
        <v>3</v>
      </c>
      <c r="B5219" t="s">
        <v>464</v>
      </c>
      <c r="C5219">
        <v>9</v>
      </c>
      <c r="D5219" t="s">
        <v>395</v>
      </c>
      <c r="E5219" t="s">
        <v>76</v>
      </c>
    </row>
    <row r="5220" spans="1:5" x14ac:dyDescent="0.35">
      <c r="A5220" t="s">
        <v>4</v>
      </c>
      <c r="B5220" t="s">
        <v>462</v>
      </c>
      <c r="C5220">
        <v>154</v>
      </c>
      <c r="D5220" t="s">
        <v>1438</v>
      </c>
      <c r="E5220" t="s">
        <v>237</v>
      </c>
    </row>
    <row r="5221" spans="1:5" x14ac:dyDescent="0.35">
      <c r="A5221" t="s">
        <v>4</v>
      </c>
      <c r="B5221" t="s">
        <v>464</v>
      </c>
      <c r="C5221">
        <v>20</v>
      </c>
      <c r="D5221" t="s">
        <v>395</v>
      </c>
      <c r="E5221" t="s">
        <v>76</v>
      </c>
    </row>
    <row r="5222" spans="1:5" x14ac:dyDescent="0.35">
      <c r="A5222" t="s">
        <v>5</v>
      </c>
      <c r="B5222" t="s">
        <v>462</v>
      </c>
      <c r="C5222">
        <v>140</v>
      </c>
      <c r="D5222" t="s">
        <v>1468</v>
      </c>
      <c r="E5222" t="s">
        <v>179</v>
      </c>
    </row>
    <row r="5223" spans="1:5" x14ac:dyDescent="0.35">
      <c r="A5223" t="s">
        <v>5</v>
      </c>
      <c r="B5223" t="s">
        <v>464</v>
      </c>
      <c r="C5223">
        <v>29</v>
      </c>
      <c r="D5223" t="s">
        <v>1565</v>
      </c>
      <c r="E5223" t="s">
        <v>75</v>
      </c>
    </row>
    <row r="5224" spans="1:5" x14ac:dyDescent="0.35">
      <c r="A5224" t="s">
        <v>6</v>
      </c>
      <c r="B5224" t="s">
        <v>462</v>
      </c>
      <c r="C5224">
        <v>112</v>
      </c>
      <c r="D5224" t="s">
        <v>1435</v>
      </c>
      <c r="E5224" t="s">
        <v>87</v>
      </c>
    </row>
    <row r="5225" spans="1:5" x14ac:dyDescent="0.35">
      <c r="A5225" t="s">
        <v>6</v>
      </c>
      <c r="B5225" t="s">
        <v>464</v>
      </c>
      <c r="C5225">
        <v>10</v>
      </c>
      <c r="D5225" t="s">
        <v>993</v>
      </c>
      <c r="E5225" t="s">
        <v>165</v>
      </c>
    </row>
    <row r="5226" spans="1:5" x14ac:dyDescent="0.35">
      <c r="A5226" t="s">
        <v>7</v>
      </c>
      <c r="B5226" t="s">
        <v>462</v>
      </c>
      <c r="C5226">
        <v>170</v>
      </c>
      <c r="D5226" t="s">
        <v>1240</v>
      </c>
      <c r="E5226" t="s">
        <v>133</v>
      </c>
    </row>
    <row r="5227" spans="1:5" x14ac:dyDescent="0.35">
      <c r="A5227" t="s">
        <v>7</v>
      </c>
      <c r="B5227" t="s">
        <v>464</v>
      </c>
      <c r="C5227">
        <v>30</v>
      </c>
      <c r="D5227" t="s">
        <v>1418</v>
      </c>
      <c r="E5227" t="s">
        <v>70</v>
      </c>
    </row>
    <row r="5228" spans="1:5" x14ac:dyDescent="0.35">
      <c r="A5228" t="s">
        <v>241</v>
      </c>
      <c r="B5228" t="s">
        <v>462</v>
      </c>
      <c r="C5228">
        <v>680</v>
      </c>
      <c r="D5228" t="s">
        <v>1004</v>
      </c>
      <c r="E5228" t="s">
        <v>88</v>
      </c>
    </row>
    <row r="5229" spans="1:5" x14ac:dyDescent="0.35">
      <c r="A5229" t="s">
        <v>241</v>
      </c>
      <c r="B5229" t="s">
        <v>464</v>
      </c>
      <c r="C5229">
        <v>98</v>
      </c>
      <c r="D5229" t="s">
        <v>1280</v>
      </c>
      <c r="E5229" t="s">
        <v>173</v>
      </c>
    </row>
    <row r="5231" spans="1:5" x14ac:dyDescent="0.35">
      <c r="A5231" t="s">
        <v>1567</v>
      </c>
    </row>
    <row r="5232" spans="1:5" x14ac:dyDescent="0.35">
      <c r="A5232" t="s">
        <v>14</v>
      </c>
      <c r="B5232" t="s">
        <v>487</v>
      </c>
      <c r="C5232" t="s">
        <v>2</v>
      </c>
      <c r="D5232" t="s">
        <v>1562</v>
      </c>
      <c r="E5232" t="s">
        <v>1563</v>
      </c>
    </row>
    <row r="5233" spans="1:5" x14ac:dyDescent="0.35">
      <c r="A5233" t="s">
        <v>3</v>
      </c>
      <c r="B5233" t="s">
        <v>488</v>
      </c>
      <c r="C5233">
        <v>70</v>
      </c>
      <c r="D5233" t="s">
        <v>1283</v>
      </c>
      <c r="E5233" t="s">
        <v>78</v>
      </c>
    </row>
    <row r="5234" spans="1:5" x14ac:dyDescent="0.35">
      <c r="A5234" t="s">
        <v>3</v>
      </c>
      <c r="B5234" t="s">
        <v>491</v>
      </c>
      <c r="C5234">
        <v>43</v>
      </c>
      <c r="D5234" t="s">
        <v>1279</v>
      </c>
      <c r="E5234" t="s">
        <v>81</v>
      </c>
    </row>
    <row r="5235" spans="1:5" x14ac:dyDescent="0.35">
      <c r="A5235" t="s">
        <v>4</v>
      </c>
      <c r="B5235" t="s">
        <v>488</v>
      </c>
      <c r="C5235">
        <v>117</v>
      </c>
      <c r="D5235" t="s">
        <v>1239</v>
      </c>
      <c r="E5235" t="s">
        <v>198</v>
      </c>
    </row>
    <row r="5236" spans="1:5" x14ac:dyDescent="0.35">
      <c r="A5236" t="s">
        <v>4</v>
      </c>
      <c r="B5236" t="s">
        <v>491</v>
      </c>
      <c r="C5236">
        <v>57</v>
      </c>
      <c r="D5236" t="s">
        <v>1136</v>
      </c>
      <c r="E5236" t="s">
        <v>269</v>
      </c>
    </row>
    <row r="5237" spans="1:5" x14ac:dyDescent="0.35">
      <c r="A5237" t="s">
        <v>5</v>
      </c>
      <c r="B5237" t="s">
        <v>488</v>
      </c>
      <c r="C5237">
        <v>107</v>
      </c>
      <c r="D5237" t="s">
        <v>1541</v>
      </c>
      <c r="E5237" t="s">
        <v>94</v>
      </c>
    </row>
    <row r="5238" spans="1:5" x14ac:dyDescent="0.35">
      <c r="A5238" t="s">
        <v>5</v>
      </c>
      <c r="B5238" t="s">
        <v>491</v>
      </c>
      <c r="C5238">
        <v>62</v>
      </c>
      <c r="D5238" t="s">
        <v>916</v>
      </c>
      <c r="E5238" t="s">
        <v>217</v>
      </c>
    </row>
    <row r="5239" spans="1:5" x14ac:dyDescent="0.35">
      <c r="A5239" t="s">
        <v>6</v>
      </c>
      <c r="B5239" t="s">
        <v>488</v>
      </c>
      <c r="C5239">
        <v>72</v>
      </c>
      <c r="D5239" t="s">
        <v>1143</v>
      </c>
      <c r="E5239" t="s">
        <v>305</v>
      </c>
    </row>
    <row r="5240" spans="1:5" x14ac:dyDescent="0.35">
      <c r="A5240" t="s">
        <v>6</v>
      </c>
      <c r="B5240" t="s">
        <v>491</v>
      </c>
      <c r="C5240">
        <v>50</v>
      </c>
      <c r="D5240" t="s">
        <v>1265</v>
      </c>
      <c r="E5240" t="s">
        <v>244</v>
      </c>
    </row>
    <row r="5241" spans="1:5" x14ac:dyDescent="0.35">
      <c r="A5241" t="s">
        <v>7</v>
      </c>
      <c r="B5241" t="s">
        <v>488</v>
      </c>
      <c r="C5241">
        <v>120</v>
      </c>
      <c r="D5241" t="s">
        <v>1250</v>
      </c>
      <c r="E5241" t="s">
        <v>57</v>
      </c>
    </row>
    <row r="5242" spans="1:5" x14ac:dyDescent="0.35">
      <c r="A5242" t="s">
        <v>7</v>
      </c>
      <c r="B5242" t="s">
        <v>491</v>
      </c>
      <c r="C5242">
        <v>80</v>
      </c>
      <c r="D5242" t="s">
        <v>1279</v>
      </c>
      <c r="E5242" t="s">
        <v>81</v>
      </c>
    </row>
    <row r="5243" spans="1:5" x14ac:dyDescent="0.35">
      <c r="A5243" t="s">
        <v>241</v>
      </c>
      <c r="B5243" t="s">
        <v>488</v>
      </c>
      <c r="C5243">
        <v>486</v>
      </c>
      <c r="D5243" t="s">
        <v>1280</v>
      </c>
      <c r="E5243" t="s">
        <v>173</v>
      </c>
    </row>
    <row r="5244" spans="1:5" x14ac:dyDescent="0.35">
      <c r="A5244" t="s">
        <v>241</v>
      </c>
      <c r="B5244" t="s">
        <v>491</v>
      </c>
      <c r="C5244">
        <v>292</v>
      </c>
      <c r="D5244" t="s">
        <v>1257</v>
      </c>
      <c r="E5244" t="s">
        <v>109</v>
      </c>
    </row>
    <row r="5246" spans="1:5" x14ac:dyDescent="0.35">
      <c r="A5246" t="s">
        <v>1568</v>
      </c>
    </row>
    <row r="5247" spans="1:5" x14ac:dyDescent="0.35">
      <c r="A5247" t="s">
        <v>14</v>
      </c>
      <c r="B5247" t="s">
        <v>593</v>
      </c>
      <c r="C5247" t="s">
        <v>2</v>
      </c>
      <c r="D5247" t="s">
        <v>1562</v>
      </c>
      <c r="E5247" t="s">
        <v>1563</v>
      </c>
    </row>
    <row r="5248" spans="1:5" x14ac:dyDescent="0.35">
      <c r="A5248" t="s">
        <v>3</v>
      </c>
      <c r="B5248" t="s">
        <v>594</v>
      </c>
      <c r="C5248">
        <v>47</v>
      </c>
      <c r="D5248" t="s">
        <v>395</v>
      </c>
      <c r="E5248" t="s">
        <v>76</v>
      </c>
    </row>
    <row r="5249" spans="1:5" x14ac:dyDescent="0.35">
      <c r="A5249" t="s">
        <v>3</v>
      </c>
      <c r="B5249" t="s">
        <v>595</v>
      </c>
      <c r="C5249">
        <v>66</v>
      </c>
      <c r="D5249" t="s">
        <v>1421</v>
      </c>
      <c r="E5249" t="s">
        <v>93</v>
      </c>
    </row>
    <row r="5250" spans="1:5" x14ac:dyDescent="0.35">
      <c r="A5250" t="s">
        <v>4</v>
      </c>
      <c r="B5250" t="s">
        <v>594</v>
      </c>
      <c r="C5250">
        <v>99</v>
      </c>
      <c r="D5250" t="s">
        <v>1271</v>
      </c>
      <c r="E5250" t="s">
        <v>84</v>
      </c>
    </row>
    <row r="5251" spans="1:5" x14ac:dyDescent="0.35">
      <c r="A5251" t="s">
        <v>4</v>
      </c>
      <c r="B5251" t="s">
        <v>595</v>
      </c>
      <c r="C5251">
        <v>75</v>
      </c>
      <c r="D5251" t="s">
        <v>1184</v>
      </c>
      <c r="E5251" t="s">
        <v>239</v>
      </c>
    </row>
    <row r="5252" spans="1:5" x14ac:dyDescent="0.35">
      <c r="A5252" t="s">
        <v>5</v>
      </c>
      <c r="B5252" t="s">
        <v>594</v>
      </c>
      <c r="C5252">
        <v>64</v>
      </c>
      <c r="D5252" t="s">
        <v>916</v>
      </c>
      <c r="E5252" t="s">
        <v>217</v>
      </c>
    </row>
    <row r="5253" spans="1:5" x14ac:dyDescent="0.35">
      <c r="A5253" t="s">
        <v>5</v>
      </c>
      <c r="B5253" t="s">
        <v>595</v>
      </c>
      <c r="C5253">
        <v>105</v>
      </c>
      <c r="D5253" t="s">
        <v>1001</v>
      </c>
      <c r="E5253" t="s">
        <v>186</v>
      </c>
    </row>
    <row r="5254" spans="1:5" x14ac:dyDescent="0.35">
      <c r="A5254" t="s">
        <v>6</v>
      </c>
      <c r="B5254" t="s">
        <v>594</v>
      </c>
      <c r="C5254">
        <v>67</v>
      </c>
      <c r="D5254" t="s">
        <v>1004</v>
      </c>
      <c r="E5254" t="s">
        <v>88</v>
      </c>
    </row>
    <row r="5255" spans="1:5" x14ac:dyDescent="0.35">
      <c r="A5255" t="s">
        <v>6</v>
      </c>
      <c r="B5255" t="s">
        <v>595</v>
      </c>
      <c r="C5255">
        <v>55</v>
      </c>
      <c r="D5255" t="s">
        <v>887</v>
      </c>
      <c r="E5255" t="s">
        <v>255</v>
      </c>
    </row>
    <row r="5256" spans="1:5" x14ac:dyDescent="0.35">
      <c r="A5256" t="s">
        <v>7</v>
      </c>
      <c r="B5256" t="s">
        <v>594</v>
      </c>
      <c r="C5256">
        <v>116</v>
      </c>
      <c r="D5256" t="s">
        <v>1565</v>
      </c>
      <c r="E5256" t="s">
        <v>75</v>
      </c>
    </row>
    <row r="5257" spans="1:5" x14ac:dyDescent="0.35">
      <c r="A5257" t="s">
        <v>7</v>
      </c>
      <c r="B5257" t="s">
        <v>595</v>
      </c>
      <c r="C5257">
        <v>84</v>
      </c>
      <c r="D5257" t="s">
        <v>1263</v>
      </c>
      <c r="E5257" t="s">
        <v>97</v>
      </c>
    </row>
    <row r="5258" spans="1:5" x14ac:dyDescent="0.35">
      <c r="A5258" t="s">
        <v>241</v>
      </c>
      <c r="B5258" t="s">
        <v>594</v>
      </c>
      <c r="C5258">
        <v>393</v>
      </c>
      <c r="D5258" t="s">
        <v>1240</v>
      </c>
      <c r="E5258" t="s">
        <v>133</v>
      </c>
    </row>
    <row r="5259" spans="1:5" x14ac:dyDescent="0.35">
      <c r="A5259" t="s">
        <v>241</v>
      </c>
      <c r="B5259" t="s">
        <v>595</v>
      </c>
      <c r="C5259">
        <v>385</v>
      </c>
      <c r="D5259" t="s">
        <v>991</v>
      </c>
      <c r="E5259" t="s">
        <v>102</v>
      </c>
    </row>
    <row r="5261" spans="1:5" x14ac:dyDescent="0.35">
      <c r="A5261" t="s">
        <v>1569</v>
      </c>
    </row>
    <row r="5262" spans="1:5" x14ac:dyDescent="0.35">
      <c r="A5262" t="s">
        <v>14</v>
      </c>
      <c r="B5262" t="s">
        <v>2</v>
      </c>
      <c r="C5262" t="s">
        <v>1562</v>
      </c>
      <c r="D5262" t="s">
        <v>1563</v>
      </c>
    </row>
    <row r="5263" spans="1:5" x14ac:dyDescent="0.35">
      <c r="A5263" t="s">
        <v>3</v>
      </c>
      <c r="B5263">
        <v>113</v>
      </c>
      <c r="C5263" t="s">
        <v>1556</v>
      </c>
      <c r="D5263" t="s">
        <v>105</v>
      </c>
    </row>
    <row r="5264" spans="1:5" x14ac:dyDescent="0.35">
      <c r="A5264" t="s">
        <v>4</v>
      </c>
      <c r="B5264">
        <v>174</v>
      </c>
      <c r="C5264" t="s">
        <v>1137</v>
      </c>
      <c r="D5264" t="s">
        <v>146</v>
      </c>
    </row>
    <row r="5265" spans="1:5" x14ac:dyDescent="0.35">
      <c r="A5265" t="s">
        <v>5</v>
      </c>
      <c r="B5265">
        <v>169</v>
      </c>
      <c r="C5265" t="s">
        <v>1247</v>
      </c>
      <c r="D5265" t="s">
        <v>86</v>
      </c>
    </row>
    <row r="5266" spans="1:5" x14ac:dyDescent="0.35">
      <c r="A5266" t="s">
        <v>6</v>
      </c>
      <c r="B5266">
        <v>122</v>
      </c>
      <c r="C5266" t="s">
        <v>1264</v>
      </c>
      <c r="D5266" t="s">
        <v>67</v>
      </c>
    </row>
    <row r="5267" spans="1:5" x14ac:dyDescent="0.35">
      <c r="A5267" t="s">
        <v>7</v>
      </c>
      <c r="B5267">
        <v>200</v>
      </c>
      <c r="C5267" t="s">
        <v>1245</v>
      </c>
      <c r="D5267" t="s">
        <v>104</v>
      </c>
    </row>
    <row r="5268" spans="1:5" x14ac:dyDescent="0.35">
      <c r="A5268" t="s">
        <v>241</v>
      </c>
      <c r="B5268">
        <v>778</v>
      </c>
      <c r="C5268" t="s">
        <v>1108</v>
      </c>
      <c r="D5268" t="s">
        <v>194</v>
      </c>
    </row>
    <row r="5270" spans="1:5" x14ac:dyDescent="0.35">
      <c r="A5270" t="s">
        <v>1570</v>
      </c>
    </row>
    <row r="5271" spans="1:5" x14ac:dyDescent="0.35">
      <c r="A5271" t="s">
        <v>14</v>
      </c>
      <c r="B5271" t="s">
        <v>1286</v>
      </c>
      <c r="C5271" t="s">
        <v>2</v>
      </c>
      <c r="D5271" t="s">
        <v>1571</v>
      </c>
      <c r="E5271" t="s">
        <v>1572</v>
      </c>
    </row>
    <row r="5272" spans="1:5" x14ac:dyDescent="0.35">
      <c r="A5272" t="s">
        <v>3</v>
      </c>
      <c r="B5272" t="s">
        <v>1304</v>
      </c>
      <c r="C5272">
        <v>8</v>
      </c>
      <c r="D5272" t="s">
        <v>1282</v>
      </c>
      <c r="E5272" t="s">
        <v>409</v>
      </c>
    </row>
    <row r="5273" spans="1:5" x14ac:dyDescent="0.35">
      <c r="A5273" t="s">
        <v>3</v>
      </c>
      <c r="B5273" t="s">
        <v>50</v>
      </c>
      <c r="C5273">
        <v>32</v>
      </c>
      <c r="D5273" t="s">
        <v>828</v>
      </c>
      <c r="E5273" t="s">
        <v>359</v>
      </c>
    </row>
    <row r="5274" spans="1:5" x14ac:dyDescent="0.35">
      <c r="A5274" t="s">
        <v>4</v>
      </c>
      <c r="B5274" t="s">
        <v>1304</v>
      </c>
      <c r="C5274">
        <v>21</v>
      </c>
      <c r="D5274" t="s">
        <v>824</v>
      </c>
      <c r="E5274" t="s">
        <v>346</v>
      </c>
    </row>
    <row r="5275" spans="1:5" x14ac:dyDescent="0.35">
      <c r="A5275" t="s">
        <v>4</v>
      </c>
      <c r="B5275" t="s">
        <v>50</v>
      </c>
      <c r="C5275">
        <v>42</v>
      </c>
      <c r="D5275" t="s">
        <v>782</v>
      </c>
      <c r="E5275" t="s">
        <v>345</v>
      </c>
    </row>
    <row r="5276" spans="1:5" x14ac:dyDescent="0.35">
      <c r="A5276" t="s">
        <v>5</v>
      </c>
      <c r="B5276" t="s">
        <v>1304</v>
      </c>
      <c r="C5276">
        <v>20</v>
      </c>
      <c r="D5276" t="s">
        <v>395</v>
      </c>
      <c r="E5276" t="s">
        <v>76</v>
      </c>
    </row>
    <row r="5277" spans="1:5" x14ac:dyDescent="0.35">
      <c r="A5277" t="s">
        <v>5</v>
      </c>
      <c r="B5277" t="s">
        <v>50</v>
      </c>
      <c r="C5277">
        <v>44</v>
      </c>
      <c r="D5277" t="s">
        <v>1314</v>
      </c>
      <c r="E5277" t="s">
        <v>115</v>
      </c>
    </row>
    <row r="5278" spans="1:5" x14ac:dyDescent="0.35">
      <c r="A5278" t="s">
        <v>6</v>
      </c>
      <c r="B5278" t="s">
        <v>1303</v>
      </c>
      <c r="C5278">
        <v>2</v>
      </c>
      <c r="D5278" t="s">
        <v>395</v>
      </c>
      <c r="E5278" t="s">
        <v>76</v>
      </c>
    </row>
    <row r="5279" spans="1:5" x14ac:dyDescent="0.35">
      <c r="A5279" t="s">
        <v>6</v>
      </c>
      <c r="B5279" t="s">
        <v>1304</v>
      </c>
      <c r="C5279">
        <v>10</v>
      </c>
      <c r="D5279" t="s">
        <v>395</v>
      </c>
      <c r="E5279" t="s">
        <v>76</v>
      </c>
    </row>
    <row r="5280" spans="1:5" x14ac:dyDescent="0.35">
      <c r="A5280" t="s">
        <v>6</v>
      </c>
      <c r="B5280" t="s">
        <v>50</v>
      </c>
      <c r="C5280">
        <v>24</v>
      </c>
      <c r="D5280" t="s">
        <v>295</v>
      </c>
      <c r="E5280" t="s">
        <v>652</v>
      </c>
    </row>
    <row r="5281" spans="1:5" x14ac:dyDescent="0.35">
      <c r="A5281" t="s">
        <v>7</v>
      </c>
      <c r="B5281" t="s">
        <v>1303</v>
      </c>
      <c r="C5281">
        <v>2</v>
      </c>
      <c r="D5281" t="s">
        <v>395</v>
      </c>
      <c r="E5281" t="s">
        <v>76</v>
      </c>
    </row>
    <row r="5282" spans="1:5" x14ac:dyDescent="0.35">
      <c r="A5282" t="s">
        <v>7</v>
      </c>
      <c r="B5282" t="s">
        <v>1304</v>
      </c>
      <c r="C5282">
        <v>27</v>
      </c>
      <c r="D5282" t="s">
        <v>1131</v>
      </c>
      <c r="E5282" t="s">
        <v>278</v>
      </c>
    </row>
    <row r="5283" spans="1:5" x14ac:dyDescent="0.35">
      <c r="A5283" t="s">
        <v>7</v>
      </c>
      <c r="B5283" t="s">
        <v>50</v>
      </c>
      <c r="C5283">
        <v>69</v>
      </c>
      <c r="D5283" t="s">
        <v>909</v>
      </c>
      <c r="E5283" t="s">
        <v>361</v>
      </c>
    </row>
    <row r="5284" spans="1:5" x14ac:dyDescent="0.35">
      <c r="A5284" t="s">
        <v>241</v>
      </c>
      <c r="B5284" t="s">
        <v>1303</v>
      </c>
      <c r="C5284">
        <v>4</v>
      </c>
      <c r="D5284" t="s">
        <v>395</v>
      </c>
      <c r="E5284" t="s">
        <v>76</v>
      </c>
    </row>
    <row r="5285" spans="1:5" x14ac:dyDescent="0.35">
      <c r="A5285" t="s">
        <v>241</v>
      </c>
      <c r="B5285" t="s">
        <v>1304</v>
      </c>
      <c r="C5285">
        <v>86</v>
      </c>
      <c r="D5285" t="s">
        <v>993</v>
      </c>
      <c r="E5285" t="s">
        <v>165</v>
      </c>
    </row>
    <row r="5286" spans="1:5" x14ac:dyDescent="0.35">
      <c r="A5286" t="s">
        <v>241</v>
      </c>
      <c r="B5286" t="s">
        <v>50</v>
      </c>
      <c r="C5286">
        <v>211</v>
      </c>
      <c r="D5286" t="s">
        <v>740</v>
      </c>
      <c r="E5286" t="s">
        <v>312</v>
      </c>
    </row>
    <row r="5288" spans="1:5" x14ac:dyDescent="0.35">
      <c r="A5288" t="s">
        <v>1573</v>
      </c>
    </row>
    <row r="5289" spans="1:5" x14ac:dyDescent="0.35">
      <c r="A5289" t="s">
        <v>14</v>
      </c>
      <c r="B5289" t="s">
        <v>266</v>
      </c>
      <c r="C5289" t="s">
        <v>2</v>
      </c>
      <c r="D5289" t="s">
        <v>1571</v>
      </c>
      <c r="E5289" t="s">
        <v>1572</v>
      </c>
    </row>
    <row r="5290" spans="1:5" x14ac:dyDescent="0.35">
      <c r="A5290" t="s">
        <v>3</v>
      </c>
      <c r="B5290" t="s">
        <v>267</v>
      </c>
      <c r="C5290">
        <v>11</v>
      </c>
      <c r="D5290" t="s">
        <v>1133</v>
      </c>
      <c r="E5290" t="s">
        <v>442</v>
      </c>
    </row>
    <row r="5291" spans="1:5" x14ac:dyDescent="0.35">
      <c r="A5291" t="s">
        <v>3</v>
      </c>
      <c r="B5291" t="s">
        <v>279</v>
      </c>
      <c r="C5291">
        <v>28</v>
      </c>
      <c r="D5291" t="s">
        <v>962</v>
      </c>
      <c r="E5291" t="s">
        <v>183</v>
      </c>
    </row>
    <row r="5292" spans="1:5" x14ac:dyDescent="0.35">
      <c r="A5292" t="s">
        <v>3</v>
      </c>
      <c r="B5292" t="s">
        <v>285</v>
      </c>
      <c r="C5292">
        <v>1</v>
      </c>
      <c r="D5292" t="s">
        <v>395</v>
      </c>
      <c r="E5292" t="s">
        <v>76</v>
      </c>
    </row>
    <row r="5293" spans="1:5" x14ac:dyDescent="0.35">
      <c r="A5293" t="s">
        <v>4</v>
      </c>
      <c r="B5293" t="s">
        <v>267</v>
      </c>
      <c r="C5293">
        <v>12</v>
      </c>
      <c r="D5293" t="s">
        <v>1251</v>
      </c>
      <c r="E5293" t="s">
        <v>71</v>
      </c>
    </row>
    <row r="5294" spans="1:5" x14ac:dyDescent="0.35">
      <c r="A5294" t="s">
        <v>4</v>
      </c>
      <c r="B5294" t="s">
        <v>279</v>
      </c>
      <c r="C5294">
        <v>41</v>
      </c>
      <c r="D5294" t="s">
        <v>726</v>
      </c>
      <c r="E5294" t="s">
        <v>420</v>
      </c>
    </row>
    <row r="5295" spans="1:5" x14ac:dyDescent="0.35">
      <c r="A5295" t="s">
        <v>4</v>
      </c>
      <c r="B5295" t="s">
        <v>285</v>
      </c>
      <c r="C5295">
        <v>10</v>
      </c>
      <c r="D5295" t="s">
        <v>1102</v>
      </c>
      <c r="E5295" t="s">
        <v>210</v>
      </c>
    </row>
    <row r="5296" spans="1:5" x14ac:dyDescent="0.35">
      <c r="A5296" t="s">
        <v>5</v>
      </c>
      <c r="B5296" t="s">
        <v>267</v>
      </c>
      <c r="C5296">
        <v>7</v>
      </c>
      <c r="D5296" t="s">
        <v>1250</v>
      </c>
      <c r="E5296" t="s">
        <v>57</v>
      </c>
    </row>
    <row r="5297" spans="1:5" x14ac:dyDescent="0.35">
      <c r="A5297" t="s">
        <v>5</v>
      </c>
      <c r="B5297" t="s">
        <v>279</v>
      </c>
      <c r="C5297">
        <v>31</v>
      </c>
      <c r="D5297" t="s">
        <v>896</v>
      </c>
      <c r="E5297" t="s">
        <v>493</v>
      </c>
    </row>
    <row r="5298" spans="1:5" x14ac:dyDescent="0.35">
      <c r="A5298" t="s">
        <v>5</v>
      </c>
      <c r="B5298" t="s">
        <v>285</v>
      </c>
      <c r="C5298">
        <v>26</v>
      </c>
      <c r="D5298" t="s">
        <v>1254</v>
      </c>
      <c r="E5298" t="s">
        <v>119</v>
      </c>
    </row>
    <row r="5299" spans="1:5" x14ac:dyDescent="0.35">
      <c r="A5299" t="s">
        <v>6</v>
      </c>
      <c r="B5299" t="s">
        <v>267</v>
      </c>
      <c r="C5299">
        <v>2</v>
      </c>
      <c r="D5299" t="s">
        <v>76</v>
      </c>
      <c r="E5299" t="s">
        <v>395</v>
      </c>
    </row>
    <row r="5300" spans="1:5" x14ac:dyDescent="0.35">
      <c r="A5300" t="s">
        <v>6</v>
      </c>
      <c r="B5300" t="s">
        <v>279</v>
      </c>
      <c r="C5300">
        <v>23</v>
      </c>
      <c r="D5300" t="s">
        <v>703</v>
      </c>
      <c r="E5300" t="s">
        <v>289</v>
      </c>
    </row>
    <row r="5301" spans="1:5" x14ac:dyDescent="0.35">
      <c r="A5301" t="s">
        <v>6</v>
      </c>
      <c r="B5301" t="s">
        <v>285</v>
      </c>
      <c r="C5301">
        <v>11</v>
      </c>
      <c r="D5301" t="s">
        <v>1175</v>
      </c>
      <c r="E5301" t="s">
        <v>144</v>
      </c>
    </row>
    <row r="5302" spans="1:5" x14ac:dyDescent="0.35">
      <c r="A5302" t="s">
        <v>7</v>
      </c>
      <c r="B5302" t="s">
        <v>267</v>
      </c>
      <c r="C5302">
        <v>9</v>
      </c>
      <c r="D5302" t="s">
        <v>1001</v>
      </c>
      <c r="E5302" t="s">
        <v>186</v>
      </c>
    </row>
    <row r="5303" spans="1:5" x14ac:dyDescent="0.35">
      <c r="A5303" t="s">
        <v>7</v>
      </c>
      <c r="B5303" t="s">
        <v>279</v>
      </c>
      <c r="C5303">
        <v>79</v>
      </c>
      <c r="D5303" t="s">
        <v>783</v>
      </c>
      <c r="E5303" t="s">
        <v>191</v>
      </c>
    </row>
    <row r="5304" spans="1:5" x14ac:dyDescent="0.35">
      <c r="A5304" t="s">
        <v>7</v>
      </c>
      <c r="B5304" t="s">
        <v>285</v>
      </c>
      <c r="C5304">
        <v>10</v>
      </c>
      <c r="D5304" t="s">
        <v>395</v>
      </c>
      <c r="E5304" t="s">
        <v>76</v>
      </c>
    </row>
    <row r="5305" spans="1:5" x14ac:dyDescent="0.35">
      <c r="A5305" t="s">
        <v>241</v>
      </c>
      <c r="B5305" t="s">
        <v>267</v>
      </c>
      <c r="C5305">
        <v>41</v>
      </c>
      <c r="D5305" t="s">
        <v>1102</v>
      </c>
      <c r="E5305" t="s">
        <v>210</v>
      </c>
    </row>
    <row r="5306" spans="1:5" x14ac:dyDescent="0.35">
      <c r="A5306" t="s">
        <v>241</v>
      </c>
      <c r="B5306" t="s">
        <v>279</v>
      </c>
      <c r="C5306">
        <v>202</v>
      </c>
      <c r="D5306" t="s">
        <v>628</v>
      </c>
      <c r="E5306" t="s">
        <v>300</v>
      </c>
    </row>
    <row r="5307" spans="1:5" x14ac:dyDescent="0.35">
      <c r="A5307" t="s">
        <v>241</v>
      </c>
      <c r="B5307" t="s">
        <v>285</v>
      </c>
      <c r="C5307">
        <v>58</v>
      </c>
      <c r="D5307" t="s">
        <v>1184</v>
      </c>
      <c r="E5307" t="s">
        <v>239</v>
      </c>
    </row>
    <row r="5309" spans="1:5" x14ac:dyDescent="0.35">
      <c r="A5309" t="s">
        <v>1574</v>
      </c>
    </row>
    <row r="5310" spans="1:5" x14ac:dyDescent="0.35">
      <c r="A5310" t="s">
        <v>14</v>
      </c>
      <c r="B5310" t="s">
        <v>461</v>
      </c>
      <c r="C5310" t="s">
        <v>2</v>
      </c>
      <c r="D5310" t="s">
        <v>1571</v>
      </c>
      <c r="E5310" t="s">
        <v>1572</v>
      </c>
    </row>
    <row r="5311" spans="1:5" x14ac:dyDescent="0.35">
      <c r="A5311" t="s">
        <v>3</v>
      </c>
      <c r="B5311" t="s">
        <v>462</v>
      </c>
      <c r="C5311">
        <v>39</v>
      </c>
      <c r="D5311" t="s">
        <v>968</v>
      </c>
      <c r="E5311" t="s">
        <v>195</v>
      </c>
    </row>
    <row r="5312" spans="1:5" x14ac:dyDescent="0.35">
      <c r="A5312" t="s">
        <v>3</v>
      </c>
      <c r="B5312" t="s">
        <v>464</v>
      </c>
      <c r="C5312">
        <v>1</v>
      </c>
      <c r="D5312" t="s">
        <v>395</v>
      </c>
      <c r="E5312" t="s">
        <v>76</v>
      </c>
    </row>
    <row r="5313" spans="1:5" x14ac:dyDescent="0.35">
      <c r="A5313" t="s">
        <v>4</v>
      </c>
      <c r="B5313" t="s">
        <v>462</v>
      </c>
      <c r="C5313">
        <v>58</v>
      </c>
      <c r="D5313" t="s">
        <v>985</v>
      </c>
      <c r="E5313" t="s">
        <v>140</v>
      </c>
    </row>
    <row r="5314" spans="1:5" x14ac:dyDescent="0.35">
      <c r="A5314" t="s">
        <v>4</v>
      </c>
      <c r="B5314" t="s">
        <v>464</v>
      </c>
      <c r="C5314">
        <v>5</v>
      </c>
      <c r="D5314" t="s">
        <v>1554</v>
      </c>
      <c r="E5314" t="s">
        <v>203</v>
      </c>
    </row>
    <row r="5315" spans="1:5" x14ac:dyDescent="0.35">
      <c r="A5315" t="s">
        <v>5</v>
      </c>
      <c r="B5315" t="s">
        <v>462</v>
      </c>
      <c r="C5315">
        <v>61</v>
      </c>
      <c r="D5315" t="s">
        <v>858</v>
      </c>
      <c r="E5315" t="s">
        <v>209</v>
      </c>
    </row>
    <row r="5316" spans="1:5" x14ac:dyDescent="0.35">
      <c r="A5316" t="s">
        <v>5</v>
      </c>
      <c r="B5316" t="s">
        <v>464</v>
      </c>
      <c r="C5316">
        <v>3</v>
      </c>
      <c r="D5316" t="s">
        <v>480</v>
      </c>
      <c r="E5316" t="s">
        <v>357</v>
      </c>
    </row>
    <row r="5317" spans="1:5" x14ac:dyDescent="0.35">
      <c r="A5317" t="s">
        <v>6</v>
      </c>
      <c r="B5317" t="s">
        <v>462</v>
      </c>
      <c r="C5317">
        <v>32</v>
      </c>
      <c r="D5317" t="s">
        <v>747</v>
      </c>
      <c r="E5317" t="s">
        <v>949</v>
      </c>
    </row>
    <row r="5318" spans="1:5" x14ac:dyDescent="0.35">
      <c r="A5318" t="s">
        <v>6</v>
      </c>
      <c r="B5318" t="s">
        <v>464</v>
      </c>
      <c r="C5318">
        <v>4</v>
      </c>
      <c r="D5318" t="s">
        <v>395</v>
      </c>
      <c r="E5318" t="s">
        <v>76</v>
      </c>
    </row>
    <row r="5319" spans="1:5" x14ac:dyDescent="0.35">
      <c r="A5319" t="s">
        <v>7</v>
      </c>
      <c r="B5319" t="s">
        <v>462</v>
      </c>
      <c r="C5319">
        <v>86</v>
      </c>
      <c r="D5319" t="s">
        <v>1387</v>
      </c>
      <c r="E5319" t="s">
        <v>206</v>
      </c>
    </row>
    <row r="5320" spans="1:5" x14ac:dyDescent="0.35">
      <c r="A5320" t="s">
        <v>7</v>
      </c>
      <c r="B5320" t="s">
        <v>464</v>
      </c>
      <c r="C5320">
        <v>12</v>
      </c>
      <c r="D5320" t="s">
        <v>913</v>
      </c>
      <c r="E5320" t="s">
        <v>56</v>
      </c>
    </row>
    <row r="5321" spans="1:5" x14ac:dyDescent="0.35">
      <c r="A5321" t="s">
        <v>241</v>
      </c>
      <c r="B5321" t="s">
        <v>462</v>
      </c>
      <c r="C5321">
        <v>276</v>
      </c>
      <c r="D5321" t="s">
        <v>1535</v>
      </c>
      <c r="E5321" t="s">
        <v>376</v>
      </c>
    </row>
    <row r="5322" spans="1:5" x14ac:dyDescent="0.35">
      <c r="A5322" t="s">
        <v>241</v>
      </c>
      <c r="B5322" t="s">
        <v>464</v>
      </c>
      <c r="C5322">
        <v>25</v>
      </c>
      <c r="D5322" t="s">
        <v>1111</v>
      </c>
      <c r="E5322" t="s">
        <v>134</v>
      </c>
    </row>
    <row r="5324" spans="1:5" x14ac:dyDescent="0.35">
      <c r="A5324" t="s">
        <v>1575</v>
      </c>
    </row>
    <row r="5325" spans="1:5" x14ac:dyDescent="0.35">
      <c r="A5325" t="s">
        <v>14</v>
      </c>
      <c r="B5325" t="s">
        <v>487</v>
      </c>
      <c r="C5325" t="s">
        <v>2</v>
      </c>
      <c r="D5325" t="s">
        <v>1571</v>
      </c>
      <c r="E5325" t="s">
        <v>1572</v>
      </c>
    </row>
    <row r="5326" spans="1:5" x14ac:dyDescent="0.35">
      <c r="A5326" t="s">
        <v>3</v>
      </c>
      <c r="B5326" t="s">
        <v>488</v>
      </c>
      <c r="C5326">
        <v>19</v>
      </c>
      <c r="D5326" t="s">
        <v>862</v>
      </c>
      <c r="E5326" t="s">
        <v>428</v>
      </c>
    </row>
    <row r="5327" spans="1:5" x14ac:dyDescent="0.35">
      <c r="A5327" t="s">
        <v>3</v>
      </c>
      <c r="B5327" t="s">
        <v>491</v>
      </c>
      <c r="C5327">
        <v>21</v>
      </c>
      <c r="D5327" t="s">
        <v>1429</v>
      </c>
      <c r="E5327" t="s">
        <v>294</v>
      </c>
    </row>
    <row r="5328" spans="1:5" x14ac:dyDescent="0.35">
      <c r="A5328" t="s">
        <v>4</v>
      </c>
      <c r="B5328" t="s">
        <v>488</v>
      </c>
      <c r="C5328">
        <v>29</v>
      </c>
      <c r="D5328" t="s">
        <v>922</v>
      </c>
      <c r="E5328" t="s">
        <v>619</v>
      </c>
    </row>
    <row r="5329" spans="1:5" x14ac:dyDescent="0.35">
      <c r="A5329" t="s">
        <v>4</v>
      </c>
      <c r="B5329" t="s">
        <v>491</v>
      </c>
      <c r="C5329">
        <v>34</v>
      </c>
      <c r="D5329" t="s">
        <v>856</v>
      </c>
      <c r="E5329" t="s">
        <v>277</v>
      </c>
    </row>
    <row r="5330" spans="1:5" x14ac:dyDescent="0.35">
      <c r="A5330" t="s">
        <v>5</v>
      </c>
      <c r="B5330" t="s">
        <v>488</v>
      </c>
      <c r="C5330">
        <v>37</v>
      </c>
      <c r="D5330" t="s">
        <v>882</v>
      </c>
      <c r="E5330" t="s">
        <v>226</v>
      </c>
    </row>
    <row r="5331" spans="1:5" x14ac:dyDescent="0.35">
      <c r="A5331" t="s">
        <v>5</v>
      </c>
      <c r="B5331" t="s">
        <v>491</v>
      </c>
      <c r="C5331">
        <v>27</v>
      </c>
      <c r="D5331" t="s">
        <v>1120</v>
      </c>
      <c r="E5331" t="s">
        <v>257</v>
      </c>
    </row>
    <row r="5332" spans="1:5" x14ac:dyDescent="0.35">
      <c r="A5332" t="s">
        <v>6</v>
      </c>
      <c r="B5332" t="s">
        <v>488</v>
      </c>
      <c r="C5332">
        <v>21</v>
      </c>
      <c r="D5332" t="s">
        <v>648</v>
      </c>
      <c r="E5332" t="s">
        <v>402</v>
      </c>
    </row>
    <row r="5333" spans="1:5" x14ac:dyDescent="0.35">
      <c r="A5333" t="s">
        <v>6</v>
      </c>
      <c r="B5333" t="s">
        <v>491</v>
      </c>
      <c r="C5333">
        <v>15</v>
      </c>
      <c r="D5333" t="s">
        <v>747</v>
      </c>
      <c r="E5333" t="s">
        <v>949</v>
      </c>
    </row>
    <row r="5334" spans="1:5" x14ac:dyDescent="0.35">
      <c r="A5334" t="s">
        <v>7</v>
      </c>
      <c r="B5334" t="s">
        <v>488</v>
      </c>
      <c r="C5334">
        <v>49</v>
      </c>
      <c r="D5334" t="s">
        <v>794</v>
      </c>
      <c r="E5334" t="s">
        <v>466</v>
      </c>
    </row>
    <row r="5335" spans="1:5" x14ac:dyDescent="0.35">
      <c r="A5335" t="s">
        <v>7</v>
      </c>
      <c r="B5335" t="s">
        <v>491</v>
      </c>
      <c r="C5335">
        <v>49</v>
      </c>
      <c r="D5335" t="s">
        <v>1468</v>
      </c>
      <c r="E5335" t="s">
        <v>179</v>
      </c>
    </row>
    <row r="5336" spans="1:5" x14ac:dyDescent="0.35">
      <c r="A5336" t="s">
        <v>241</v>
      </c>
      <c r="B5336" t="s">
        <v>488</v>
      </c>
      <c r="C5336">
        <v>155</v>
      </c>
      <c r="D5336" t="s">
        <v>738</v>
      </c>
      <c r="E5336" t="s">
        <v>90</v>
      </c>
    </row>
    <row r="5337" spans="1:5" x14ac:dyDescent="0.35">
      <c r="A5337" t="s">
        <v>241</v>
      </c>
      <c r="B5337" t="s">
        <v>491</v>
      </c>
      <c r="C5337">
        <v>146</v>
      </c>
      <c r="D5337" t="s">
        <v>963</v>
      </c>
      <c r="E5337" t="s">
        <v>202</v>
      </c>
    </row>
    <row r="5339" spans="1:5" x14ac:dyDescent="0.35">
      <c r="A5339" t="s">
        <v>1576</v>
      </c>
    </row>
    <row r="5340" spans="1:5" x14ac:dyDescent="0.35">
      <c r="A5340" t="s">
        <v>14</v>
      </c>
      <c r="B5340" t="s">
        <v>593</v>
      </c>
      <c r="C5340" t="s">
        <v>2</v>
      </c>
      <c r="D5340" t="s">
        <v>1571</v>
      </c>
      <c r="E5340" t="s">
        <v>1572</v>
      </c>
    </row>
    <row r="5341" spans="1:5" x14ac:dyDescent="0.35">
      <c r="A5341" t="s">
        <v>3</v>
      </c>
      <c r="B5341" t="s">
        <v>594</v>
      </c>
      <c r="C5341">
        <v>15</v>
      </c>
      <c r="D5341" t="s">
        <v>1091</v>
      </c>
      <c r="E5341" t="s">
        <v>588</v>
      </c>
    </row>
    <row r="5342" spans="1:5" x14ac:dyDescent="0.35">
      <c r="A5342" t="s">
        <v>3</v>
      </c>
      <c r="B5342" t="s">
        <v>595</v>
      </c>
      <c r="C5342">
        <v>25</v>
      </c>
      <c r="D5342" t="s">
        <v>787</v>
      </c>
      <c r="E5342" t="s">
        <v>118</v>
      </c>
    </row>
    <row r="5343" spans="1:5" x14ac:dyDescent="0.35">
      <c r="A5343" t="s">
        <v>4</v>
      </c>
      <c r="B5343" t="s">
        <v>594</v>
      </c>
      <c r="C5343">
        <v>36</v>
      </c>
      <c r="D5343" t="s">
        <v>453</v>
      </c>
      <c r="E5343" t="s">
        <v>864</v>
      </c>
    </row>
    <row r="5344" spans="1:5" x14ac:dyDescent="0.35">
      <c r="A5344" t="s">
        <v>4</v>
      </c>
      <c r="B5344" t="s">
        <v>595</v>
      </c>
      <c r="C5344">
        <v>27</v>
      </c>
      <c r="D5344" t="s">
        <v>1142</v>
      </c>
      <c r="E5344" t="s">
        <v>157</v>
      </c>
    </row>
    <row r="5345" spans="1:5" x14ac:dyDescent="0.35">
      <c r="A5345" t="s">
        <v>5</v>
      </c>
      <c r="B5345" t="s">
        <v>594</v>
      </c>
      <c r="C5345">
        <v>23</v>
      </c>
      <c r="D5345" t="s">
        <v>731</v>
      </c>
      <c r="E5345" t="s">
        <v>160</v>
      </c>
    </row>
    <row r="5346" spans="1:5" x14ac:dyDescent="0.35">
      <c r="A5346" t="s">
        <v>5</v>
      </c>
      <c r="B5346" t="s">
        <v>595</v>
      </c>
      <c r="C5346">
        <v>41</v>
      </c>
      <c r="D5346" t="s">
        <v>965</v>
      </c>
      <c r="E5346" t="s">
        <v>99</v>
      </c>
    </row>
    <row r="5347" spans="1:5" x14ac:dyDescent="0.35">
      <c r="A5347" t="s">
        <v>6</v>
      </c>
      <c r="B5347" t="s">
        <v>594</v>
      </c>
      <c r="C5347">
        <v>19</v>
      </c>
      <c r="D5347" t="s">
        <v>562</v>
      </c>
      <c r="E5347" t="s">
        <v>380</v>
      </c>
    </row>
    <row r="5348" spans="1:5" x14ac:dyDescent="0.35">
      <c r="A5348" t="s">
        <v>6</v>
      </c>
      <c r="B5348" t="s">
        <v>595</v>
      </c>
      <c r="C5348">
        <v>17</v>
      </c>
      <c r="D5348" t="s">
        <v>431</v>
      </c>
      <c r="E5348" t="s">
        <v>490</v>
      </c>
    </row>
    <row r="5349" spans="1:5" x14ac:dyDescent="0.35">
      <c r="A5349" t="s">
        <v>7</v>
      </c>
      <c r="B5349" t="s">
        <v>594</v>
      </c>
      <c r="C5349">
        <v>53</v>
      </c>
      <c r="D5349" t="s">
        <v>855</v>
      </c>
      <c r="E5349" t="s">
        <v>159</v>
      </c>
    </row>
    <row r="5350" spans="1:5" x14ac:dyDescent="0.35">
      <c r="A5350" t="s">
        <v>7</v>
      </c>
      <c r="B5350" t="s">
        <v>595</v>
      </c>
      <c r="C5350">
        <v>45</v>
      </c>
      <c r="D5350" t="s">
        <v>924</v>
      </c>
      <c r="E5350" t="s">
        <v>132</v>
      </c>
    </row>
    <row r="5351" spans="1:5" x14ac:dyDescent="0.35">
      <c r="A5351" t="s">
        <v>241</v>
      </c>
      <c r="B5351" t="s">
        <v>594</v>
      </c>
      <c r="C5351">
        <v>146</v>
      </c>
      <c r="D5351" t="s">
        <v>1370</v>
      </c>
      <c r="E5351" t="s">
        <v>333</v>
      </c>
    </row>
    <row r="5352" spans="1:5" x14ac:dyDescent="0.35">
      <c r="A5352" t="s">
        <v>241</v>
      </c>
      <c r="B5352" t="s">
        <v>595</v>
      </c>
      <c r="C5352">
        <v>155</v>
      </c>
      <c r="D5352" t="s">
        <v>1316</v>
      </c>
      <c r="E5352" t="s">
        <v>193</v>
      </c>
    </row>
    <row r="5354" spans="1:5" x14ac:dyDescent="0.35">
      <c r="A5354" t="s">
        <v>1577</v>
      </c>
    </row>
    <row r="5355" spans="1:5" x14ac:dyDescent="0.35">
      <c r="A5355" t="s">
        <v>14</v>
      </c>
      <c r="B5355" t="s">
        <v>2</v>
      </c>
      <c r="C5355" t="s">
        <v>1571</v>
      </c>
      <c r="D5355" t="s">
        <v>1572</v>
      </c>
    </row>
    <row r="5356" spans="1:5" x14ac:dyDescent="0.35">
      <c r="A5356" t="s">
        <v>3</v>
      </c>
      <c r="B5356">
        <v>40</v>
      </c>
      <c r="C5356" t="s">
        <v>821</v>
      </c>
      <c r="D5356" t="s">
        <v>200</v>
      </c>
    </row>
    <row r="5357" spans="1:5" x14ac:dyDescent="0.35">
      <c r="A5357" t="s">
        <v>4</v>
      </c>
      <c r="B5357">
        <v>63</v>
      </c>
      <c r="C5357" t="s">
        <v>817</v>
      </c>
      <c r="D5357" t="s">
        <v>502</v>
      </c>
    </row>
    <row r="5358" spans="1:5" x14ac:dyDescent="0.35">
      <c r="A5358" t="s">
        <v>5</v>
      </c>
      <c r="B5358">
        <v>64</v>
      </c>
      <c r="C5358" t="s">
        <v>1448</v>
      </c>
      <c r="D5358" t="s">
        <v>367</v>
      </c>
    </row>
    <row r="5359" spans="1:5" x14ac:dyDescent="0.35">
      <c r="A5359" t="s">
        <v>6</v>
      </c>
      <c r="B5359">
        <v>36</v>
      </c>
      <c r="C5359" t="s">
        <v>654</v>
      </c>
      <c r="D5359" t="s">
        <v>621</v>
      </c>
    </row>
    <row r="5360" spans="1:5" x14ac:dyDescent="0.35">
      <c r="A5360" t="s">
        <v>7</v>
      </c>
      <c r="B5360">
        <v>98</v>
      </c>
      <c r="C5360" t="s">
        <v>1578</v>
      </c>
      <c r="D5360" t="s">
        <v>317</v>
      </c>
    </row>
    <row r="5361" spans="1:5" x14ac:dyDescent="0.35">
      <c r="A5361" t="s">
        <v>241</v>
      </c>
      <c r="B5361">
        <v>301</v>
      </c>
      <c r="C5361" t="s">
        <v>1009</v>
      </c>
      <c r="D5361" t="s">
        <v>291</v>
      </c>
    </row>
    <row r="5363" spans="1:5" x14ac:dyDescent="0.35">
      <c r="A5363" t="s">
        <v>1579</v>
      </c>
    </row>
    <row r="5364" spans="1:5" x14ac:dyDescent="0.35">
      <c r="A5364" t="s">
        <v>14</v>
      </c>
      <c r="B5364" t="s">
        <v>1286</v>
      </c>
      <c r="C5364" t="s">
        <v>2</v>
      </c>
      <c r="D5364" t="s">
        <v>1580</v>
      </c>
      <c r="E5364" t="s">
        <v>1581</v>
      </c>
    </row>
    <row r="5365" spans="1:5" x14ac:dyDescent="0.35">
      <c r="A5365" t="s">
        <v>3</v>
      </c>
      <c r="B5365" t="s">
        <v>1303</v>
      </c>
      <c r="C5365">
        <v>4</v>
      </c>
      <c r="D5365" t="s">
        <v>395</v>
      </c>
      <c r="E5365" t="s">
        <v>76</v>
      </c>
    </row>
    <row r="5366" spans="1:5" x14ac:dyDescent="0.35">
      <c r="A5366" t="s">
        <v>3</v>
      </c>
      <c r="B5366" t="s">
        <v>1304</v>
      </c>
      <c r="C5366">
        <v>84</v>
      </c>
      <c r="D5366" t="s">
        <v>395</v>
      </c>
      <c r="E5366" t="s">
        <v>76</v>
      </c>
    </row>
    <row r="5367" spans="1:5" x14ac:dyDescent="0.35">
      <c r="A5367" t="s">
        <v>3</v>
      </c>
      <c r="B5367" t="s">
        <v>50</v>
      </c>
      <c r="C5367">
        <v>18</v>
      </c>
      <c r="D5367" t="s">
        <v>395</v>
      </c>
      <c r="E5367" t="s">
        <v>76</v>
      </c>
    </row>
    <row r="5368" spans="1:5" x14ac:dyDescent="0.35">
      <c r="A5368" t="s">
        <v>4</v>
      </c>
      <c r="B5368" t="s">
        <v>1303</v>
      </c>
      <c r="C5368">
        <v>4</v>
      </c>
      <c r="D5368" t="s">
        <v>207</v>
      </c>
      <c r="E5368" t="s">
        <v>1139</v>
      </c>
    </row>
    <row r="5369" spans="1:5" x14ac:dyDescent="0.35">
      <c r="A5369" t="s">
        <v>4</v>
      </c>
      <c r="B5369" t="s">
        <v>1304</v>
      </c>
      <c r="C5369">
        <v>134</v>
      </c>
      <c r="D5369" t="s">
        <v>1248</v>
      </c>
      <c r="E5369" t="s">
        <v>55</v>
      </c>
    </row>
    <row r="5370" spans="1:5" x14ac:dyDescent="0.35">
      <c r="A5370" t="s">
        <v>4</v>
      </c>
      <c r="B5370" t="s">
        <v>50</v>
      </c>
      <c r="C5370">
        <v>40</v>
      </c>
      <c r="D5370" t="s">
        <v>1406</v>
      </c>
      <c r="E5370" t="s">
        <v>58</v>
      </c>
    </row>
    <row r="5371" spans="1:5" x14ac:dyDescent="0.35">
      <c r="A5371" t="s">
        <v>5</v>
      </c>
      <c r="B5371" t="s">
        <v>1303</v>
      </c>
      <c r="C5371">
        <v>6</v>
      </c>
      <c r="D5371" t="s">
        <v>395</v>
      </c>
      <c r="E5371" t="s">
        <v>76</v>
      </c>
    </row>
    <row r="5372" spans="1:5" x14ac:dyDescent="0.35">
      <c r="A5372" t="s">
        <v>5</v>
      </c>
      <c r="B5372" t="s">
        <v>1304</v>
      </c>
      <c r="C5372">
        <v>132</v>
      </c>
      <c r="D5372" t="s">
        <v>1103</v>
      </c>
      <c r="E5372" t="s">
        <v>96</v>
      </c>
    </row>
    <row r="5373" spans="1:5" x14ac:dyDescent="0.35">
      <c r="A5373" t="s">
        <v>5</v>
      </c>
      <c r="B5373" t="s">
        <v>50</v>
      </c>
      <c r="C5373">
        <v>26</v>
      </c>
      <c r="D5373" t="s">
        <v>1110</v>
      </c>
      <c r="E5373" t="s">
        <v>181</v>
      </c>
    </row>
    <row r="5374" spans="1:5" x14ac:dyDescent="0.35">
      <c r="A5374" t="s">
        <v>6</v>
      </c>
      <c r="B5374" t="s">
        <v>1303</v>
      </c>
      <c r="C5374">
        <v>7</v>
      </c>
      <c r="D5374" t="s">
        <v>395</v>
      </c>
      <c r="E5374" t="s">
        <v>76</v>
      </c>
    </row>
    <row r="5375" spans="1:5" x14ac:dyDescent="0.35">
      <c r="A5375" t="s">
        <v>6</v>
      </c>
      <c r="B5375" t="s">
        <v>1304</v>
      </c>
      <c r="C5375">
        <v>89</v>
      </c>
      <c r="D5375" t="s">
        <v>1130</v>
      </c>
      <c r="E5375" t="s">
        <v>211</v>
      </c>
    </row>
    <row r="5376" spans="1:5" x14ac:dyDescent="0.35">
      <c r="A5376" t="s">
        <v>6</v>
      </c>
      <c r="B5376" t="s">
        <v>50</v>
      </c>
      <c r="C5376">
        <v>20</v>
      </c>
      <c r="D5376" t="s">
        <v>1238</v>
      </c>
      <c r="E5376" t="s">
        <v>138</v>
      </c>
    </row>
    <row r="5377" spans="1:5" x14ac:dyDescent="0.35">
      <c r="A5377" t="s">
        <v>7</v>
      </c>
      <c r="B5377" t="s">
        <v>1303</v>
      </c>
      <c r="C5377">
        <v>4</v>
      </c>
      <c r="D5377" t="s">
        <v>395</v>
      </c>
      <c r="E5377" t="s">
        <v>76</v>
      </c>
    </row>
    <row r="5378" spans="1:5" x14ac:dyDescent="0.35">
      <c r="A5378" t="s">
        <v>7</v>
      </c>
      <c r="B5378" t="s">
        <v>1304</v>
      </c>
      <c r="C5378">
        <v>188</v>
      </c>
      <c r="D5378" t="s">
        <v>1242</v>
      </c>
      <c r="E5378" t="s">
        <v>151</v>
      </c>
    </row>
    <row r="5379" spans="1:5" x14ac:dyDescent="0.35">
      <c r="A5379" t="s">
        <v>7</v>
      </c>
      <c r="B5379" t="s">
        <v>50</v>
      </c>
      <c r="C5379">
        <v>49</v>
      </c>
      <c r="D5379" t="s">
        <v>1266</v>
      </c>
      <c r="E5379" t="s">
        <v>103</v>
      </c>
    </row>
    <row r="5380" spans="1:5" x14ac:dyDescent="0.35">
      <c r="A5380" t="s">
        <v>241</v>
      </c>
      <c r="B5380" t="s">
        <v>1303</v>
      </c>
      <c r="C5380">
        <v>25</v>
      </c>
      <c r="D5380" t="s">
        <v>1144</v>
      </c>
      <c r="E5380" t="s">
        <v>430</v>
      </c>
    </row>
    <row r="5381" spans="1:5" x14ac:dyDescent="0.35">
      <c r="A5381" t="s">
        <v>241</v>
      </c>
      <c r="B5381" t="s">
        <v>1304</v>
      </c>
      <c r="C5381">
        <v>627</v>
      </c>
      <c r="D5381" t="s">
        <v>1253</v>
      </c>
      <c r="E5381" t="s">
        <v>130</v>
      </c>
    </row>
    <row r="5382" spans="1:5" x14ac:dyDescent="0.35">
      <c r="A5382" t="s">
        <v>241</v>
      </c>
      <c r="B5382" t="s">
        <v>50</v>
      </c>
      <c r="C5382">
        <v>153</v>
      </c>
      <c r="D5382" t="s">
        <v>1243</v>
      </c>
      <c r="E5382" t="s">
        <v>149</v>
      </c>
    </row>
    <row r="5384" spans="1:5" x14ac:dyDescent="0.35">
      <c r="A5384" t="s">
        <v>1582</v>
      </c>
    </row>
    <row r="5385" spans="1:5" x14ac:dyDescent="0.35">
      <c r="A5385" t="s">
        <v>14</v>
      </c>
      <c r="B5385" t="s">
        <v>266</v>
      </c>
      <c r="C5385" t="s">
        <v>2</v>
      </c>
      <c r="D5385" t="s">
        <v>1580</v>
      </c>
      <c r="E5385" t="s">
        <v>1581</v>
      </c>
    </row>
    <row r="5386" spans="1:5" x14ac:dyDescent="0.35">
      <c r="A5386" t="s">
        <v>3</v>
      </c>
      <c r="B5386" t="s">
        <v>267</v>
      </c>
      <c r="C5386">
        <v>28</v>
      </c>
      <c r="D5386" t="s">
        <v>395</v>
      </c>
      <c r="E5386" t="s">
        <v>76</v>
      </c>
    </row>
    <row r="5387" spans="1:5" x14ac:dyDescent="0.35">
      <c r="A5387" t="s">
        <v>3</v>
      </c>
      <c r="B5387" t="s">
        <v>279</v>
      </c>
      <c r="C5387">
        <v>73</v>
      </c>
      <c r="D5387" t="s">
        <v>395</v>
      </c>
      <c r="E5387" t="s">
        <v>76</v>
      </c>
    </row>
    <row r="5388" spans="1:5" x14ac:dyDescent="0.35">
      <c r="A5388" t="s">
        <v>3</v>
      </c>
      <c r="B5388" t="s">
        <v>285</v>
      </c>
      <c r="C5388">
        <v>5</v>
      </c>
      <c r="D5388" t="s">
        <v>395</v>
      </c>
      <c r="E5388" t="s">
        <v>76</v>
      </c>
    </row>
    <row r="5389" spans="1:5" x14ac:dyDescent="0.35">
      <c r="A5389" t="s">
        <v>4</v>
      </c>
      <c r="B5389" t="s">
        <v>267</v>
      </c>
      <c r="C5389">
        <v>30</v>
      </c>
      <c r="D5389" t="s">
        <v>395</v>
      </c>
      <c r="E5389" t="s">
        <v>76</v>
      </c>
    </row>
    <row r="5390" spans="1:5" x14ac:dyDescent="0.35">
      <c r="A5390" t="s">
        <v>4</v>
      </c>
      <c r="B5390" t="s">
        <v>279</v>
      </c>
      <c r="C5390">
        <v>126</v>
      </c>
      <c r="D5390" t="s">
        <v>1004</v>
      </c>
      <c r="E5390" t="s">
        <v>88</v>
      </c>
    </row>
    <row r="5391" spans="1:5" x14ac:dyDescent="0.35">
      <c r="A5391" t="s">
        <v>4</v>
      </c>
      <c r="B5391" t="s">
        <v>285</v>
      </c>
      <c r="C5391">
        <v>22</v>
      </c>
      <c r="D5391" t="s">
        <v>796</v>
      </c>
      <c r="E5391" t="s">
        <v>467</v>
      </c>
    </row>
    <row r="5392" spans="1:5" x14ac:dyDescent="0.35">
      <c r="A5392" t="s">
        <v>5</v>
      </c>
      <c r="B5392" t="s">
        <v>267</v>
      </c>
      <c r="C5392">
        <v>8</v>
      </c>
      <c r="D5392" t="s">
        <v>395</v>
      </c>
      <c r="E5392" t="s">
        <v>76</v>
      </c>
    </row>
    <row r="5393" spans="1:5" x14ac:dyDescent="0.35">
      <c r="A5393" t="s">
        <v>5</v>
      </c>
      <c r="B5393" t="s">
        <v>279</v>
      </c>
      <c r="C5393">
        <v>100</v>
      </c>
      <c r="D5393" t="s">
        <v>1130</v>
      </c>
      <c r="E5393" t="s">
        <v>211</v>
      </c>
    </row>
    <row r="5394" spans="1:5" x14ac:dyDescent="0.35">
      <c r="A5394" t="s">
        <v>5</v>
      </c>
      <c r="B5394" t="s">
        <v>285</v>
      </c>
      <c r="C5394">
        <v>56</v>
      </c>
      <c r="D5394" t="s">
        <v>1556</v>
      </c>
      <c r="E5394" t="s">
        <v>105</v>
      </c>
    </row>
    <row r="5395" spans="1:5" x14ac:dyDescent="0.35">
      <c r="A5395" t="s">
        <v>6</v>
      </c>
      <c r="B5395" t="s">
        <v>267</v>
      </c>
      <c r="C5395">
        <v>16</v>
      </c>
      <c r="D5395" t="s">
        <v>395</v>
      </c>
      <c r="E5395" t="s">
        <v>76</v>
      </c>
    </row>
    <row r="5396" spans="1:5" x14ac:dyDescent="0.35">
      <c r="A5396" t="s">
        <v>6</v>
      </c>
      <c r="B5396" t="s">
        <v>279</v>
      </c>
      <c r="C5396">
        <v>81</v>
      </c>
      <c r="D5396" t="s">
        <v>1264</v>
      </c>
      <c r="E5396" t="s">
        <v>67</v>
      </c>
    </row>
    <row r="5397" spans="1:5" x14ac:dyDescent="0.35">
      <c r="A5397" t="s">
        <v>6</v>
      </c>
      <c r="B5397" t="s">
        <v>285</v>
      </c>
      <c r="C5397">
        <v>19</v>
      </c>
      <c r="D5397" t="s">
        <v>395</v>
      </c>
      <c r="E5397" t="s">
        <v>76</v>
      </c>
    </row>
    <row r="5398" spans="1:5" x14ac:dyDescent="0.35">
      <c r="A5398" t="s">
        <v>7</v>
      </c>
      <c r="B5398" t="s">
        <v>267</v>
      </c>
      <c r="C5398">
        <v>20</v>
      </c>
      <c r="D5398" t="s">
        <v>1131</v>
      </c>
      <c r="E5398" t="s">
        <v>278</v>
      </c>
    </row>
    <row r="5399" spans="1:5" x14ac:dyDescent="0.35">
      <c r="A5399" t="s">
        <v>7</v>
      </c>
      <c r="B5399" t="s">
        <v>279</v>
      </c>
      <c r="C5399">
        <v>202</v>
      </c>
      <c r="D5399" t="s">
        <v>1421</v>
      </c>
      <c r="E5399" t="s">
        <v>93</v>
      </c>
    </row>
    <row r="5400" spans="1:5" x14ac:dyDescent="0.35">
      <c r="A5400" t="s">
        <v>7</v>
      </c>
      <c r="B5400" t="s">
        <v>285</v>
      </c>
      <c r="C5400">
        <v>19</v>
      </c>
      <c r="D5400" t="s">
        <v>395</v>
      </c>
      <c r="E5400" t="s">
        <v>76</v>
      </c>
    </row>
    <row r="5401" spans="1:5" x14ac:dyDescent="0.35">
      <c r="A5401" t="s">
        <v>241</v>
      </c>
      <c r="B5401" t="s">
        <v>267</v>
      </c>
      <c r="C5401">
        <v>102</v>
      </c>
      <c r="D5401" t="s">
        <v>1242</v>
      </c>
      <c r="E5401" t="s">
        <v>151</v>
      </c>
    </row>
    <row r="5402" spans="1:5" x14ac:dyDescent="0.35">
      <c r="A5402" t="s">
        <v>241</v>
      </c>
      <c r="B5402" t="s">
        <v>279</v>
      </c>
      <c r="C5402">
        <v>582</v>
      </c>
      <c r="D5402" t="s">
        <v>1243</v>
      </c>
      <c r="E5402" t="s">
        <v>149</v>
      </c>
    </row>
    <row r="5403" spans="1:5" x14ac:dyDescent="0.35">
      <c r="A5403" t="s">
        <v>241</v>
      </c>
      <c r="B5403" t="s">
        <v>285</v>
      </c>
      <c r="C5403">
        <v>121</v>
      </c>
      <c r="D5403" t="s">
        <v>1250</v>
      </c>
      <c r="E5403" t="s">
        <v>57</v>
      </c>
    </row>
    <row r="5405" spans="1:5" x14ac:dyDescent="0.35">
      <c r="A5405" t="s">
        <v>1583</v>
      </c>
    </row>
    <row r="5406" spans="1:5" x14ac:dyDescent="0.35">
      <c r="A5406" t="s">
        <v>14</v>
      </c>
      <c r="B5406" t="s">
        <v>461</v>
      </c>
      <c r="C5406" t="s">
        <v>2</v>
      </c>
      <c r="D5406" t="s">
        <v>1580</v>
      </c>
      <c r="E5406" t="s">
        <v>1581</v>
      </c>
    </row>
    <row r="5407" spans="1:5" x14ac:dyDescent="0.35">
      <c r="A5407" t="s">
        <v>3</v>
      </c>
      <c r="B5407" t="s">
        <v>462</v>
      </c>
      <c r="C5407">
        <v>97</v>
      </c>
      <c r="D5407" t="s">
        <v>395</v>
      </c>
      <c r="E5407" t="s">
        <v>76</v>
      </c>
    </row>
    <row r="5408" spans="1:5" x14ac:dyDescent="0.35">
      <c r="A5408" t="s">
        <v>3</v>
      </c>
      <c r="B5408" t="s">
        <v>464</v>
      </c>
      <c r="C5408">
        <v>9</v>
      </c>
      <c r="D5408" t="s">
        <v>395</v>
      </c>
      <c r="E5408" t="s">
        <v>76</v>
      </c>
    </row>
    <row r="5409" spans="1:5" x14ac:dyDescent="0.35">
      <c r="A5409" t="s">
        <v>4</v>
      </c>
      <c r="B5409" t="s">
        <v>462</v>
      </c>
      <c r="C5409">
        <v>149</v>
      </c>
      <c r="D5409" t="s">
        <v>1438</v>
      </c>
      <c r="E5409" t="s">
        <v>237</v>
      </c>
    </row>
    <row r="5410" spans="1:5" x14ac:dyDescent="0.35">
      <c r="A5410" t="s">
        <v>4</v>
      </c>
      <c r="B5410" t="s">
        <v>464</v>
      </c>
      <c r="C5410">
        <v>29</v>
      </c>
      <c r="D5410" t="s">
        <v>1274</v>
      </c>
      <c r="E5410" t="s">
        <v>79</v>
      </c>
    </row>
    <row r="5411" spans="1:5" x14ac:dyDescent="0.35">
      <c r="A5411" t="s">
        <v>5</v>
      </c>
      <c r="B5411" t="s">
        <v>462</v>
      </c>
      <c r="C5411">
        <v>143</v>
      </c>
      <c r="D5411" t="s">
        <v>1108</v>
      </c>
      <c r="E5411" t="s">
        <v>194</v>
      </c>
    </row>
    <row r="5412" spans="1:5" x14ac:dyDescent="0.35">
      <c r="A5412" t="s">
        <v>5</v>
      </c>
      <c r="B5412" t="s">
        <v>464</v>
      </c>
      <c r="C5412">
        <v>21</v>
      </c>
      <c r="D5412" t="s">
        <v>1103</v>
      </c>
      <c r="E5412" t="s">
        <v>96</v>
      </c>
    </row>
    <row r="5413" spans="1:5" x14ac:dyDescent="0.35">
      <c r="A5413" t="s">
        <v>6</v>
      </c>
      <c r="B5413" t="s">
        <v>462</v>
      </c>
      <c r="C5413">
        <v>109</v>
      </c>
      <c r="D5413" t="s">
        <v>987</v>
      </c>
      <c r="E5413" t="s">
        <v>216</v>
      </c>
    </row>
    <row r="5414" spans="1:5" x14ac:dyDescent="0.35">
      <c r="A5414" t="s">
        <v>6</v>
      </c>
      <c r="B5414" t="s">
        <v>464</v>
      </c>
      <c r="C5414">
        <v>7</v>
      </c>
      <c r="D5414" t="s">
        <v>395</v>
      </c>
      <c r="E5414" t="s">
        <v>76</v>
      </c>
    </row>
    <row r="5415" spans="1:5" x14ac:dyDescent="0.35">
      <c r="A5415" t="s">
        <v>7</v>
      </c>
      <c r="B5415" t="s">
        <v>462</v>
      </c>
      <c r="C5415">
        <v>209</v>
      </c>
      <c r="D5415" t="s">
        <v>1253</v>
      </c>
      <c r="E5415" t="s">
        <v>130</v>
      </c>
    </row>
    <row r="5416" spans="1:5" x14ac:dyDescent="0.35">
      <c r="A5416" t="s">
        <v>7</v>
      </c>
      <c r="B5416" t="s">
        <v>464</v>
      </c>
      <c r="C5416">
        <v>32</v>
      </c>
      <c r="D5416" t="s">
        <v>1238</v>
      </c>
      <c r="E5416" t="s">
        <v>138</v>
      </c>
    </row>
    <row r="5417" spans="1:5" x14ac:dyDescent="0.35">
      <c r="A5417" t="s">
        <v>241</v>
      </c>
      <c r="B5417" t="s">
        <v>462</v>
      </c>
      <c r="C5417">
        <v>707</v>
      </c>
      <c r="D5417" t="s">
        <v>1468</v>
      </c>
      <c r="E5417" t="s">
        <v>179</v>
      </c>
    </row>
    <row r="5418" spans="1:5" x14ac:dyDescent="0.35">
      <c r="A5418" t="s">
        <v>241</v>
      </c>
      <c r="B5418" t="s">
        <v>464</v>
      </c>
      <c r="C5418">
        <v>98</v>
      </c>
      <c r="D5418" t="s">
        <v>1556</v>
      </c>
      <c r="E5418" t="s">
        <v>105</v>
      </c>
    </row>
    <row r="5420" spans="1:5" x14ac:dyDescent="0.35">
      <c r="A5420" t="s">
        <v>1584</v>
      </c>
    </row>
    <row r="5421" spans="1:5" x14ac:dyDescent="0.35">
      <c r="A5421" t="s">
        <v>14</v>
      </c>
      <c r="B5421" t="s">
        <v>487</v>
      </c>
      <c r="C5421" t="s">
        <v>2</v>
      </c>
      <c r="D5421" t="s">
        <v>1580</v>
      </c>
      <c r="E5421" t="s">
        <v>1581</v>
      </c>
    </row>
    <row r="5422" spans="1:5" x14ac:dyDescent="0.35">
      <c r="A5422" t="s">
        <v>3</v>
      </c>
      <c r="B5422" t="s">
        <v>488</v>
      </c>
      <c r="C5422">
        <v>66</v>
      </c>
      <c r="D5422" t="s">
        <v>395</v>
      </c>
      <c r="E5422" t="s">
        <v>76</v>
      </c>
    </row>
    <row r="5423" spans="1:5" x14ac:dyDescent="0.35">
      <c r="A5423" t="s">
        <v>3</v>
      </c>
      <c r="B5423" t="s">
        <v>491</v>
      </c>
      <c r="C5423">
        <v>40</v>
      </c>
      <c r="D5423" t="s">
        <v>395</v>
      </c>
      <c r="E5423" t="s">
        <v>76</v>
      </c>
    </row>
    <row r="5424" spans="1:5" x14ac:dyDescent="0.35">
      <c r="A5424" t="s">
        <v>4</v>
      </c>
      <c r="B5424" t="s">
        <v>488</v>
      </c>
      <c r="C5424">
        <v>111</v>
      </c>
      <c r="D5424" t="s">
        <v>1417</v>
      </c>
      <c r="E5424" t="s">
        <v>249</v>
      </c>
    </row>
    <row r="5425" spans="1:5" x14ac:dyDescent="0.35">
      <c r="A5425" t="s">
        <v>4</v>
      </c>
      <c r="B5425" t="s">
        <v>491</v>
      </c>
      <c r="C5425">
        <v>67</v>
      </c>
      <c r="D5425" t="s">
        <v>1253</v>
      </c>
      <c r="E5425" t="s">
        <v>130</v>
      </c>
    </row>
    <row r="5426" spans="1:5" x14ac:dyDescent="0.35">
      <c r="A5426" t="s">
        <v>5</v>
      </c>
      <c r="B5426" t="s">
        <v>488</v>
      </c>
      <c r="C5426">
        <v>103</v>
      </c>
      <c r="D5426" t="s">
        <v>1256</v>
      </c>
      <c r="E5426" t="s">
        <v>108</v>
      </c>
    </row>
    <row r="5427" spans="1:5" x14ac:dyDescent="0.35">
      <c r="A5427" t="s">
        <v>5</v>
      </c>
      <c r="B5427" t="s">
        <v>491</v>
      </c>
      <c r="C5427">
        <v>61</v>
      </c>
      <c r="D5427" t="s">
        <v>1130</v>
      </c>
      <c r="E5427" t="s">
        <v>211</v>
      </c>
    </row>
    <row r="5428" spans="1:5" x14ac:dyDescent="0.35">
      <c r="A5428" t="s">
        <v>6</v>
      </c>
      <c r="B5428" t="s">
        <v>488</v>
      </c>
      <c r="C5428">
        <v>57</v>
      </c>
      <c r="D5428" t="s">
        <v>395</v>
      </c>
      <c r="E5428" t="s">
        <v>76</v>
      </c>
    </row>
    <row r="5429" spans="1:5" x14ac:dyDescent="0.35">
      <c r="A5429" t="s">
        <v>6</v>
      </c>
      <c r="B5429" t="s">
        <v>491</v>
      </c>
      <c r="C5429">
        <v>59</v>
      </c>
      <c r="D5429" t="s">
        <v>863</v>
      </c>
      <c r="E5429" t="s">
        <v>177</v>
      </c>
    </row>
    <row r="5430" spans="1:5" x14ac:dyDescent="0.35">
      <c r="A5430" t="s">
        <v>7</v>
      </c>
      <c r="B5430" t="s">
        <v>488</v>
      </c>
      <c r="C5430">
        <v>141</v>
      </c>
      <c r="D5430" t="s">
        <v>1239</v>
      </c>
      <c r="E5430" t="s">
        <v>198</v>
      </c>
    </row>
    <row r="5431" spans="1:5" x14ac:dyDescent="0.35">
      <c r="A5431" t="s">
        <v>7</v>
      </c>
      <c r="B5431" t="s">
        <v>491</v>
      </c>
      <c r="C5431">
        <v>100</v>
      </c>
      <c r="D5431" t="s">
        <v>1242</v>
      </c>
      <c r="E5431" t="s">
        <v>151</v>
      </c>
    </row>
    <row r="5432" spans="1:5" x14ac:dyDescent="0.35">
      <c r="A5432" t="s">
        <v>241</v>
      </c>
      <c r="B5432" t="s">
        <v>488</v>
      </c>
      <c r="C5432">
        <v>478</v>
      </c>
      <c r="D5432" t="s">
        <v>1245</v>
      </c>
      <c r="E5432" t="s">
        <v>104</v>
      </c>
    </row>
    <row r="5433" spans="1:5" x14ac:dyDescent="0.35">
      <c r="A5433" t="s">
        <v>241</v>
      </c>
      <c r="B5433" t="s">
        <v>491</v>
      </c>
      <c r="C5433">
        <v>327</v>
      </c>
      <c r="D5433" t="s">
        <v>1418</v>
      </c>
      <c r="E5433" t="s">
        <v>70</v>
      </c>
    </row>
    <row r="5435" spans="1:5" x14ac:dyDescent="0.35">
      <c r="A5435" t="s">
        <v>1585</v>
      </c>
    </row>
    <row r="5436" spans="1:5" x14ac:dyDescent="0.35">
      <c r="A5436" t="s">
        <v>14</v>
      </c>
      <c r="B5436" t="s">
        <v>593</v>
      </c>
      <c r="C5436" t="s">
        <v>2</v>
      </c>
      <c r="D5436" t="s">
        <v>1580</v>
      </c>
      <c r="E5436" t="s">
        <v>1581</v>
      </c>
    </row>
    <row r="5437" spans="1:5" x14ac:dyDescent="0.35">
      <c r="A5437" t="s">
        <v>3</v>
      </c>
      <c r="B5437" t="s">
        <v>594</v>
      </c>
      <c r="C5437">
        <v>41</v>
      </c>
      <c r="D5437" t="s">
        <v>395</v>
      </c>
      <c r="E5437" t="s">
        <v>76</v>
      </c>
    </row>
    <row r="5438" spans="1:5" x14ac:dyDescent="0.35">
      <c r="A5438" t="s">
        <v>3</v>
      </c>
      <c r="B5438" t="s">
        <v>595</v>
      </c>
      <c r="C5438">
        <v>65</v>
      </c>
      <c r="D5438" t="s">
        <v>395</v>
      </c>
      <c r="E5438" t="s">
        <v>76</v>
      </c>
    </row>
    <row r="5439" spans="1:5" x14ac:dyDescent="0.35">
      <c r="A5439" t="s">
        <v>4</v>
      </c>
      <c r="B5439" t="s">
        <v>594</v>
      </c>
      <c r="C5439">
        <v>104</v>
      </c>
      <c r="D5439" t="s">
        <v>1565</v>
      </c>
      <c r="E5439" t="s">
        <v>75</v>
      </c>
    </row>
    <row r="5440" spans="1:5" x14ac:dyDescent="0.35">
      <c r="A5440" t="s">
        <v>4</v>
      </c>
      <c r="B5440" t="s">
        <v>595</v>
      </c>
      <c r="C5440">
        <v>74</v>
      </c>
      <c r="D5440" t="s">
        <v>1388</v>
      </c>
      <c r="E5440" t="s">
        <v>309</v>
      </c>
    </row>
    <row r="5441" spans="1:5" x14ac:dyDescent="0.35">
      <c r="A5441" t="s">
        <v>5</v>
      </c>
      <c r="B5441" t="s">
        <v>594</v>
      </c>
      <c r="C5441">
        <v>68</v>
      </c>
      <c r="D5441" t="s">
        <v>1418</v>
      </c>
      <c r="E5441" t="s">
        <v>70</v>
      </c>
    </row>
    <row r="5442" spans="1:5" x14ac:dyDescent="0.35">
      <c r="A5442" t="s">
        <v>5</v>
      </c>
      <c r="B5442" t="s">
        <v>595</v>
      </c>
      <c r="C5442">
        <v>96</v>
      </c>
      <c r="D5442" t="s">
        <v>1267</v>
      </c>
      <c r="E5442" t="s">
        <v>175</v>
      </c>
    </row>
    <row r="5443" spans="1:5" x14ac:dyDescent="0.35">
      <c r="A5443" t="s">
        <v>6</v>
      </c>
      <c r="B5443" t="s">
        <v>594</v>
      </c>
      <c r="C5443">
        <v>58</v>
      </c>
      <c r="D5443" t="s">
        <v>1553</v>
      </c>
      <c r="E5443" t="s">
        <v>68</v>
      </c>
    </row>
    <row r="5444" spans="1:5" x14ac:dyDescent="0.35">
      <c r="A5444" t="s">
        <v>6</v>
      </c>
      <c r="B5444" t="s">
        <v>595</v>
      </c>
      <c r="C5444">
        <v>58</v>
      </c>
      <c r="D5444" t="s">
        <v>902</v>
      </c>
      <c r="E5444" t="s">
        <v>188</v>
      </c>
    </row>
    <row r="5445" spans="1:5" x14ac:dyDescent="0.35">
      <c r="A5445" t="s">
        <v>7</v>
      </c>
      <c r="B5445" t="s">
        <v>594</v>
      </c>
      <c r="C5445">
        <v>133</v>
      </c>
      <c r="D5445" t="s">
        <v>404</v>
      </c>
      <c r="E5445" t="s">
        <v>63</v>
      </c>
    </row>
    <row r="5446" spans="1:5" x14ac:dyDescent="0.35">
      <c r="A5446" t="s">
        <v>7</v>
      </c>
      <c r="B5446" t="s">
        <v>595</v>
      </c>
      <c r="C5446">
        <v>108</v>
      </c>
      <c r="D5446" t="s">
        <v>1266</v>
      </c>
      <c r="E5446" t="s">
        <v>103</v>
      </c>
    </row>
    <row r="5447" spans="1:5" x14ac:dyDescent="0.35">
      <c r="A5447" t="s">
        <v>241</v>
      </c>
      <c r="B5447" t="s">
        <v>594</v>
      </c>
      <c r="C5447">
        <v>404</v>
      </c>
      <c r="D5447" t="s">
        <v>1277</v>
      </c>
      <c r="E5447" t="s">
        <v>72</v>
      </c>
    </row>
    <row r="5448" spans="1:5" x14ac:dyDescent="0.35">
      <c r="A5448" t="s">
        <v>241</v>
      </c>
      <c r="B5448" t="s">
        <v>595</v>
      </c>
      <c r="C5448">
        <v>401</v>
      </c>
      <c r="D5448" t="s">
        <v>1265</v>
      </c>
      <c r="E5448" t="s">
        <v>244</v>
      </c>
    </row>
    <row r="5450" spans="1:5" x14ac:dyDescent="0.35">
      <c r="A5450" t="s">
        <v>1586</v>
      </c>
    </row>
    <row r="5451" spans="1:5" x14ac:dyDescent="0.35">
      <c r="A5451" t="s">
        <v>14</v>
      </c>
      <c r="B5451" t="s">
        <v>2</v>
      </c>
      <c r="C5451" t="s">
        <v>1580</v>
      </c>
      <c r="D5451" t="s">
        <v>1581</v>
      </c>
    </row>
    <row r="5452" spans="1:5" x14ac:dyDescent="0.35">
      <c r="A5452" t="s">
        <v>3</v>
      </c>
      <c r="B5452">
        <v>106</v>
      </c>
      <c r="C5452" t="s">
        <v>395</v>
      </c>
      <c r="D5452" t="s">
        <v>76</v>
      </c>
    </row>
    <row r="5453" spans="1:5" x14ac:dyDescent="0.35">
      <c r="A5453" t="s">
        <v>4</v>
      </c>
      <c r="B5453">
        <v>178</v>
      </c>
      <c r="C5453" t="s">
        <v>1110</v>
      </c>
      <c r="D5453" t="s">
        <v>181</v>
      </c>
    </row>
    <row r="5454" spans="1:5" x14ac:dyDescent="0.35">
      <c r="A5454" t="s">
        <v>5</v>
      </c>
      <c r="B5454">
        <v>164</v>
      </c>
      <c r="C5454" t="s">
        <v>1108</v>
      </c>
      <c r="D5454" t="s">
        <v>194</v>
      </c>
    </row>
    <row r="5455" spans="1:5" x14ac:dyDescent="0.35">
      <c r="A5455" t="s">
        <v>6</v>
      </c>
      <c r="B5455">
        <v>116</v>
      </c>
      <c r="C5455" t="s">
        <v>1267</v>
      </c>
      <c r="D5455" t="s">
        <v>175</v>
      </c>
    </row>
    <row r="5456" spans="1:5" x14ac:dyDescent="0.35">
      <c r="A5456" t="s">
        <v>7</v>
      </c>
      <c r="B5456">
        <v>241</v>
      </c>
      <c r="C5456" t="s">
        <v>1239</v>
      </c>
      <c r="D5456" t="s">
        <v>198</v>
      </c>
    </row>
    <row r="5457" spans="1:5" x14ac:dyDescent="0.35">
      <c r="A5457" t="s">
        <v>241</v>
      </c>
      <c r="B5457">
        <v>805</v>
      </c>
      <c r="C5457" t="s">
        <v>1280</v>
      </c>
      <c r="D5457" t="s">
        <v>173</v>
      </c>
    </row>
    <row r="5459" spans="1:5" x14ac:dyDescent="0.35">
      <c r="A5459" t="s">
        <v>1587</v>
      </c>
    </row>
    <row r="5460" spans="1:5" x14ac:dyDescent="0.35">
      <c r="A5460" t="s">
        <v>14</v>
      </c>
      <c r="B5460" t="s">
        <v>1286</v>
      </c>
      <c r="C5460" t="s">
        <v>2</v>
      </c>
      <c r="D5460" t="s">
        <v>1588</v>
      </c>
      <c r="E5460" t="s">
        <v>1589</v>
      </c>
    </row>
    <row r="5461" spans="1:5" x14ac:dyDescent="0.35">
      <c r="A5461" t="s">
        <v>3</v>
      </c>
      <c r="B5461" t="s">
        <v>1303</v>
      </c>
      <c r="C5461">
        <v>8</v>
      </c>
      <c r="D5461" t="s">
        <v>1535</v>
      </c>
      <c r="E5461" t="s">
        <v>376</v>
      </c>
    </row>
    <row r="5462" spans="1:5" x14ac:dyDescent="0.35">
      <c r="A5462" t="s">
        <v>3</v>
      </c>
      <c r="B5462" t="s">
        <v>1304</v>
      </c>
      <c r="C5462">
        <v>327</v>
      </c>
      <c r="D5462" t="s">
        <v>1265</v>
      </c>
      <c r="E5462" t="s">
        <v>244</v>
      </c>
    </row>
    <row r="5463" spans="1:5" x14ac:dyDescent="0.35">
      <c r="A5463" t="s">
        <v>3</v>
      </c>
      <c r="B5463" t="s">
        <v>50</v>
      </c>
      <c r="C5463">
        <v>107</v>
      </c>
      <c r="D5463" t="s">
        <v>787</v>
      </c>
      <c r="E5463" t="s">
        <v>118</v>
      </c>
    </row>
    <row r="5464" spans="1:5" x14ac:dyDescent="0.35">
      <c r="A5464" t="s">
        <v>4</v>
      </c>
      <c r="B5464" t="s">
        <v>1303</v>
      </c>
      <c r="C5464">
        <v>26</v>
      </c>
      <c r="D5464" t="s">
        <v>410</v>
      </c>
      <c r="E5464" t="s">
        <v>250</v>
      </c>
    </row>
    <row r="5465" spans="1:5" x14ac:dyDescent="0.35">
      <c r="A5465" t="s">
        <v>4</v>
      </c>
      <c r="B5465" t="s">
        <v>1304</v>
      </c>
      <c r="C5465">
        <v>586</v>
      </c>
      <c r="D5465" t="s">
        <v>857</v>
      </c>
      <c r="E5465" t="s">
        <v>220</v>
      </c>
    </row>
    <row r="5466" spans="1:5" x14ac:dyDescent="0.35">
      <c r="A5466" t="s">
        <v>4</v>
      </c>
      <c r="B5466" t="s">
        <v>50</v>
      </c>
      <c r="C5466">
        <v>213</v>
      </c>
      <c r="D5466" t="s">
        <v>1168</v>
      </c>
      <c r="E5466" t="s">
        <v>577</v>
      </c>
    </row>
    <row r="5467" spans="1:5" x14ac:dyDescent="0.35">
      <c r="A5467" t="s">
        <v>5</v>
      </c>
      <c r="B5467" t="s">
        <v>1303</v>
      </c>
      <c r="C5467">
        <v>22</v>
      </c>
      <c r="D5467" t="s">
        <v>1134</v>
      </c>
      <c r="E5467" t="s">
        <v>176</v>
      </c>
    </row>
    <row r="5468" spans="1:5" x14ac:dyDescent="0.35">
      <c r="A5468" t="s">
        <v>5</v>
      </c>
      <c r="B5468" t="s">
        <v>1304</v>
      </c>
      <c r="C5468">
        <v>561</v>
      </c>
      <c r="D5468" t="s">
        <v>1120</v>
      </c>
      <c r="E5468" t="s">
        <v>257</v>
      </c>
    </row>
    <row r="5469" spans="1:5" x14ac:dyDescent="0.35">
      <c r="A5469" t="s">
        <v>5</v>
      </c>
      <c r="B5469" t="s">
        <v>50</v>
      </c>
      <c r="C5469">
        <v>168</v>
      </c>
      <c r="D5469" t="s">
        <v>717</v>
      </c>
      <c r="E5469" t="s">
        <v>940</v>
      </c>
    </row>
    <row r="5470" spans="1:5" x14ac:dyDescent="0.35">
      <c r="A5470" t="s">
        <v>6</v>
      </c>
      <c r="B5470" t="s">
        <v>1303</v>
      </c>
      <c r="C5470">
        <v>20</v>
      </c>
      <c r="D5470" t="s">
        <v>1126</v>
      </c>
      <c r="E5470" t="s">
        <v>145</v>
      </c>
    </row>
    <row r="5471" spans="1:5" x14ac:dyDescent="0.35">
      <c r="A5471" t="s">
        <v>6</v>
      </c>
      <c r="B5471" t="s">
        <v>1304</v>
      </c>
      <c r="C5471">
        <v>323</v>
      </c>
      <c r="D5471" t="s">
        <v>1270</v>
      </c>
      <c r="E5471" t="s">
        <v>221</v>
      </c>
    </row>
    <row r="5472" spans="1:5" x14ac:dyDescent="0.35">
      <c r="A5472" t="s">
        <v>6</v>
      </c>
      <c r="B5472" t="s">
        <v>50</v>
      </c>
      <c r="C5472">
        <v>89</v>
      </c>
      <c r="D5472" t="s">
        <v>1317</v>
      </c>
      <c r="E5472" t="s">
        <v>541</v>
      </c>
    </row>
    <row r="5473" spans="1:5" x14ac:dyDescent="0.35">
      <c r="A5473" t="s">
        <v>7</v>
      </c>
      <c r="B5473" t="s">
        <v>1303</v>
      </c>
      <c r="C5473">
        <v>24</v>
      </c>
      <c r="D5473" t="s">
        <v>814</v>
      </c>
      <c r="E5473" t="s">
        <v>313</v>
      </c>
    </row>
    <row r="5474" spans="1:5" x14ac:dyDescent="0.35">
      <c r="A5474" t="s">
        <v>7</v>
      </c>
      <c r="B5474" t="s">
        <v>1304</v>
      </c>
      <c r="C5474">
        <v>689</v>
      </c>
      <c r="D5474" t="s">
        <v>866</v>
      </c>
      <c r="E5474" t="s">
        <v>205</v>
      </c>
    </row>
    <row r="5475" spans="1:5" x14ac:dyDescent="0.35">
      <c r="A5475" t="s">
        <v>7</v>
      </c>
      <c r="B5475" t="s">
        <v>50</v>
      </c>
      <c r="C5475">
        <v>243</v>
      </c>
      <c r="D5475" t="s">
        <v>862</v>
      </c>
      <c r="E5475" t="s">
        <v>428</v>
      </c>
    </row>
    <row r="5476" spans="1:5" x14ac:dyDescent="0.35">
      <c r="A5476" t="s">
        <v>241</v>
      </c>
      <c r="B5476" t="s">
        <v>1303</v>
      </c>
      <c r="C5476">
        <v>100</v>
      </c>
      <c r="D5476" t="s">
        <v>832</v>
      </c>
      <c r="E5476" t="s">
        <v>227</v>
      </c>
    </row>
    <row r="5477" spans="1:5" x14ac:dyDescent="0.35">
      <c r="A5477" t="s">
        <v>241</v>
      </c>
      <c r="B5477" t="s">
        <v>1304</v>
      </c>
      <c r="C5477">
        <v>2486</v>
      </c>
      <c r="D5477" t="s">
        <v>1316</v>
      </c>
      <c r="E5477" t="s">
        <v>193</v>
      </c>
    </row>
    <row r="5478" spans="1:5" x14ac:dyDescent="0.35">
      <c r="A5478" t="s">
        <v>241</v>
      </c>
      <c r="B5478" t="s">
        <v>50</v>
      </c>
      <c r="C5478">
        <v>820</v>
      </c>
      <c r="D5478" t="s">
        <v>725</v>
      </c>
      <c r="E5478" t="s">
        <v>384</v>
      </c>
    </row>
    <row r="5480" spans="1:5" x14ac:dyDescent="0.35">
      <c r="A5480" t="s">
        <v>1590</v>
      </c>
    </row>
    <row r="5481" spans="1:5" x14ac:dyDescent="0.35">
      <c r="A5481" t="s">
        <v>14</v>
      </c>
      <c r="B5481" t="s">
        <v>266</v>
      </c>
      <c r="C5481" t="s">
        <v>2</v>
      </c>
      <c r="D5481" t="s">
        <v>1588</v>
      </c>
      <c r="E5481" t="s">
        <v>1589</v>
      </c>
    </row>
    <row r="5482" spans="1:5" x14ac:dyDescent="0.35">
      <c r="A5482" t="s">
        <v>3</v>
      </c>
      <c r="B5482" t="s">
        <v>267</v>
      </c>
      <c r="C5482">
        <v>101</v>
      </c>
      <c r="D5482" t="s">
        <v>1267</v>
      </c>
      <c r="E5482" t="s">
        <v>175</v>
      </c>
    </row>
    <row r="5483" spans="1:5" x14ac:dyDescent="0.35">
      <c r="A5483" t="s">
        <v>3</v>
      </c>
      <c r="B5483" t="s">
        <v>279</v>
      </c>
      <c r="C5483">
        <v>311</v>
      </c>
      <c r="D5483" t="s">
        <v>1112</v>
      </c>
      <c r="E5483" t="s">
        <v>286</v>
      </c>
    </row>
    <row r="5484" spans="1:5" x14ac:dyDescent="0.35">
      <c r="A5484" t="s">
        <v>3</v>
      </c>
      <c r="B5484" t="s">
        <v>285</v>
      </c>
      <c r="C5484">
        <v>30</v>
      </c>
      <c r="D5484" t="s">
        <v>1422</v>
      </c>
      <c r="E5484" t="s">
        <v>53</v>
      </c>
    </row>
    <row r="5485" spans="1:5" x14ac:dyDescent="0.35">
      <c r="A5485" t="s">
        <v>4</v>
      </c>
      <c r="B5485" t="s">
        <v>267</v>
      </c>
      <c r="C5485">
        <v>127</v>
      </c>
      <c r="D5485" t="s">
        <v>780</v>
      </c>
      <c r="E5485" t="s">
        <v>235</v>
      </c>
    </row>
    <row r="5486" spans="1:5" x14ac:dyDescent="0.35">
      <c r="A5486" t="s">
        <v>4</v>
      </c>
      <c r="B5486" t="s">
        <v>279</v>
      </c>
      <c r="C5486">
        <v>592</v>
      </c>
      <c r="D5486" t="s">
        <v>828</v>
      </c>
      <c r="E5486" t="s">
        <v>359</v>
      </c>
    </row>
    <row r="5487" spans="1:5" x14ac:dyDescent="0.35">
      <c r="A5487" t="s">
        <v>4</v>
      </c>
      <c r="B5487" t="s">
        <v>285</v>
      </c>
      <c r="C5487">
        <v>106</v>
      </c>
      <c r="D5487" t="s">
        <v>926</v>
      </c>
      <c r="E5487" t="s">
        <v>378</v>
      </c>
    </row>
    <row r="5488" spans="1:5" x14ac:dyDescent="0.35">
      <c r="A5488" t="s">
        <v>5</v>
      </c>
      <c r="B5488" t="s">
        <v>267</v>
      </c>
      <c r="C5488">
        <v>39</v>
      </c>
      <c r="D5488" t="s">
        <v>1248</v>
      </c>
      <c r="E5488" t="s">
        <v>55</v>
      </c>
    </row>
    <row r="5489" spans="1:5" x14ac:dyDescent="0.35">
      <c r="A5489" t="s">
        <v>5</v>
      </c>
      <c r="B5489" t="s">
        <v>279</v>
      </c>
      <c r="C5489">
        <v>474</v>
      </c>
      <c r="D5489" t="s">
        <v>976</v>
      </c>
      <c r="E5489" t="s">
        <v>158</v>
      </c>
    </row>
    <row r="5490" spans="1:5" x14ac:dyDescent="0.35">
      <c r="A5490" t="s">
        <v>5</v>
      </c>
      <c r="B5490" t="s">
        <v>285</v>
      </c>
      <c r="C5490">
        <v>238</v>
      </c>
      <c r="D5490" t="s">
        <v>1385</v>
      </c>
      <c r="E5490" t="s">
        <v>320</v>
      </c>
    </row>
    <row r="5491" spans="1:5" x14ac:dyDescent="0.35">
      <c r="A5491" t="s">
        <v>6</v>
      </c>
      <c r="B5491" t="s">
        <v>267</v>
      </c>
      <c r="C5491">
        <v>58</v>
      </c>
      <c r="D5491" t="s">
        <v>1591</v>
      </c>
      <c r="E5491" t="s">
        <v>204</v>
      </c>
    </row>
    <row r="5492" spans="1:5" x14ac:dyDescent="0.35">
      <c r="A5492" t="s">
        <v>6</v>
      </c>
      <c r="B5492" t="s">
        <v>279</v>
      </c>
      <c r="C5492">
        <v>303</v>
      </c>
      <c r="D5492" t="s">
        <v>891</v>
      </c>
      <c r="E5492" t="s">
        <v>95</v>
      </c>
    </row>
    <row r="5493" spans="1:5" x14ac:dyDescent="0.35">
      <c r="A5493" t="s">
        <v>6</v>
      </c>
      <c r="B5493" t="s">
        <v>285</v>
      </c>
      <c r="C5493">
        <v>71</v>
      </c>
      <c r="D5493" t="s">
        <v>1240</v>
      </c>
      <c r="E5493" t="s">
        <v>133</v>
      </c>
    </row>
    <row r="5494" spans="1:5" x14ac:dyDescent="0.35">
      <c r="A5494" t="s">
        <v>7</v>
      </c>
      <c r="B5494" t="s">
        <v>267</v>
      </c>
      <c r="C5494">
        <v>90</v>
      </c>
      <c r="D5494" t="s">
        <v>827</v>
      </c>
      <c r="E5494" t="s">
        <v>252</v>
      </c>
    </row>
    <row r="5495" spans="1:5" x14ac:dyDescent="0.35">
      <c r="A5495" t="s">
        <v>7</v>
      </c>
      <c r="B5495" t="s">
        <v>279</v>
      </c>
      <c r="C5495">
        <v>797</v>
      </c>
      <c r="D5495" t="s">
        <v>1429</v>
      </c>
      <c r="E5495" t="s">
        <v>294</v>
      </c>
    </row>
    <row r="5496" spans="1:5" x14ac:dyDescent="0.35">
      <c r="A5496" t="s">
        <v>7</v>
      </c>
      <c r="B5496" t="s">
        <v>285</v>
      </c>
      <c r="C5496">
        <v>69</v>
      </c>
      <c r="D5496" t="s">
        <v>1184</v>
      </c>
      <c r="E5496" t="s">
        <v>239</v>
      </c>
    </row>
    <row r="5497" spans="1:5" x14ac:dyDescent="0.35">
      <c r="A5497" t="s">
        <v>241</v>
      </c>
      <c r="B5497" t="s">
        <v>267</v>
      </c>
      <c r="C5497">
        <v>415</v>
      </c>
      <c r="D5497" t="s">
        <v>1320</v>
      </c>
      <c r="E5497" t="s">
        <v>136</v>
      </c>
    </row>
    <row r="5498" spans="1:5" x14ac:dyDescent="0.35">
      <c r="A5498" t="s">
        <v>241</v>
      </c>
      <c r="B5498" t="s">
        <v>279</v>
      </c>
      <c r="C5498">
        <v>2477</v>
      </c>
      <c r="D5498" t="s">
        <v>926</v>
      </c>
      <c r="E5498" t="s">
        <v>378</v>
      </c>
    </row>
    <row r="5499" spans="1:5" x14ac:dyDescent="0.35">
      <c r="A5499" t="s">
        <v>241</v>
      </c>
      <c r="B5499" t="s">
        <v>285</v>
      </c>
      <c r="C5499">
        <v>514</v>
      </c>
      <c r="D5499" t="s">
        <v>1320</v>
      </c>
      <c r="E5499" t="s">
        <v>136</v>
      </c>
    </row>
    <row r="5501" spans="1:5" x14ac:dyDescent="0.35">
      <c r="A5501" t="s">
        <v>1592</v>
      </c>
    </row>
    <row r="5502" spans="1:5" x14ac:dyDescent="0.35">
      <c r="A5502" t="s">
        <v>14</v>
      </c>
      <c r="B5502" t="s">
        <v>461</v>
      </c>
      <c r="C5502" t="s">
        <v>2</v>
      </c>
      <c r="D5502" t="s">
        <v>1588</v>
      </c>
      <c r="E5502" t="s">
        <v>1589</v>
      </c>
    </row>
    <row r="5503" spans="1:5" x14ac:dyDescent="0.35">
      <c r="A5503" t="s">
        <v>3</v>
      </c>
      <c r="B5503" t="s">
        <v>462</v>
      </c>
      <c r="C5503">
        <v>409</v>
      </c>
      <c r="D5503" t="s">
        <v>1143</v>
      </c>
      <c r="E5503" t="s">
        <v>305</v>
      </c>
    </row>
    <row r="5504" spans="1:5" x14ac:dyDescent="0.35">
      <c r="A5504" t="s">
        <v>3</v>
      </c>
      <c r="B5504" t="s">
        <v>464</v>
      </c>
      <c r="C5504">
        <v>33</v>
      </c>
      <c r="D5504" t="s">
        <v>1472</v>
      </c>
      <c r="E5504" t="s">
        <v>225</v>
      </c>
    </row>
    <row r="5505" spans="1:5" x14ac:dyDescent="0.35">
      <c r="A5505" t="s">
        <v>4</v>
      </c>
      <c r="B5505" t="s">
        <v>462</v>
      </c>
      <c r="C5505">
        <v>701</v>
      </c>
      <c r="D5505" t="s">
        <v>780</v>
      </c>
      <c r="E5505" t="s">
        <v>235</v>
      </c>
    </row>
    <row r="5506" spans="1:5" x14ac:dyDescent="0.35">
      <c r="A5506" t="s">
        <v>4</v>
      </c>
      <c r="B5506" t="s">
        <v>464</v>
      </c>
      <c r="C5506">
        <v>124</v>
      </c>
      <c r="D5506" t="s">
        <v>815</v>
      </c>
      <c r="E5506" t="s">
        <v>297</v>
      </c>
    </row>
    <row r="5507" spans="1:5" x14ac:dyDescent="0.35">
      <c r="A5507" t="s">
        <v>5</v>
      </c>
      <c r="B5507" t="s">
        <v>462</v>
      </c>
      <c r="C5507">
        <v>619</v>
      </c>
      <c r="D5507" t="s">
        <v>1144</v>
      </c>
      <c r="E5507" t="s">
        <v>430</v>
      </c>
    </row>
    <row r="5508" spans="1:5" x14ac:dyDescent="0.35">
      <c r="A5508" t="s">
        <v>5</v>
      </c>
      <c r="B5508" t="s">
        <v>464</v>
      </c>
      <c r="C5508">
        <v>132</v>
      </c>
      <c r="D5508" t="s">
        <v>907</v>
      </c>
      <c r="E5508" t="s">
        <v>550</v>
      </c>
    </row>
    <row r="5509" spans="1:5" x14ac:dyDescent="0.35">
      <c r="A5509" t="s">
        <v>6</v>
      </c>
      <c r="B5509" t="s">
        <v>462</v>
      </c>
      <c r="C5509">
        <v>396</v>
      </c>
      <c r="D5509" t="s">
        <v>1426</v>
      </c>
      <c r="E5509" t="s">
        <v>282</v>
      </c>
    </row>
    <row r="5510" spans="1:5" x14ac:dyDescent="0.35">
      <c r="A5510" t="s">
        <v>6</v>
      </c>
      <c r="B5510" t="s">
        <v>464</v>
      </c>
      <c r="C5510">
        <v>36</v>
      </c>
      <c r="D5510" t="s">
        <v>1253</v>
      </c>
      <c r="E5510" t="s">
        <v>130</v>
      </c>
    </row>
    <row r="5511" spans="1:5" x14ac:dyDescent="0.35">
      <c r="A5511" t="s">
        <v>7</v>
      </c>
      <c r="B5511" t="s">
        <v>462</v>
      </c>
      <c r="C5511">
        <v>812</v>
      </c>
      <c r="D5511" t="s">
        <v>832</v>
      </c>
      <c r="E5511" t="s">
        <v>227</v>
      </c>
    </row>
    <row r="5512" spans="1:5" x14ac:dyDescent="0.35">
      <c r="A5512" t="s">
        <v>7</v>
      </c>
      <c r="B5512" t="s">
        <v>464</v>
      </c>
      <c r="C5512">
        <v>143</v>
      </c>
      <c r="D5512" t="s">
        <v>827</v>
      </c>
      <c r="E5512" t="s">
        <v>252</v>
      </c>
    </row>
    <row r="5513" spans="1:5" x14ac:dyDescent="0.35">
      <c r="A5513" t="s">
        <v>7</v>
      </c>
      <c r="B5513" t="s">
        <v>468</v>
      </c>
      <c r="C5513">
        <v>1</v>
      </c>
      <c r="D5513" t="s">
        <v>76</v>
      </c>
      <c r="E5513" t="s">
        <v>395</v>
      </c>
    </row>
    <row r="5514" spans="1:5" x14ac:dyDescent="0.35">
      <c r="A5514" t="s">
        <v>241</v>
      </c>
      <c r="B5514" t="s">
        <v>462</v>
      </c>
      <c r="C5514">
        <v>2937</v>
      </c>
      <c r="D5514" t="s">
        <v>969</v>
      </c>
      <c r="E5514" t="s">
        <v>242</v>
      </c>
    </row>
    <row r="5515" spans="1:5" x14ac:dyDescent="0.35">
      <c r="A5515" t="s">
        <v>241</v>
      </c>
      <c r="B5515" t="s">
        <v>464</v>
      </c>
      <c r="C5515">
        <v>468</v>
      </c>
      <c r="D5515" t="s">
        <v>870</v>
      </c>
      <c r="E5515" t="s">
        <v>171</v>
      </c>
    </row>
    <row r="5516" spans="1:5" x14ac:dyDescent="0.35">
      <c r="A5516" t="s">
        <v>241</v>
      </c>
      <c r="B5516" t="s">
        <v>468</v>
      </c>
      <c r="C5516">
        <v>1</v>
      </c>
      <c r="D5516" t="s">
        <v>76</v>
      </c>
      <c r="E5516" t="s">
        <v>395</v>
      </c>
    </row>
    <row r="5518" spans="1:5" x14ac:dyDescent="0.35">
      <c r="A5518" t="s">
        <v>1593</v>
      </c>
    </row>
    <row r="5519" spans="1:5" x14ac:dyDescent="0.35">
      <c r="A5519" t="s">
        <v>14</v>
      </c>
      <c r="B5519" t="s">
        <v>487</v>
      </c>
      <c r="C5519" t="s">
        <v>2</v>
      </c>
      <c r="D5519" t="s">
        <v>1588</v>
      </c>
      <c r="E5519" t="s">
        <v>1589</v>
      </c>
    </row>
    <row r="5520" spans="1:5" x14ac:dyDescent="0.35">
      <c r="A5520" t="s">
        <v>3</v>
      </c>
      <c r="B5520" t="s">
        <v>488</v>
      </c>
      <c r="C5520">
        <v>247</v>
      </c>
      <c r="D5520" t="s">
        <v>913</v>
      </c>
      <c r="E5520" t="s">
        <v>56</v>
      </c>
    </row>
    <row r="5521" spans="1:5" x14ac:dyDescent="0.35">
      <c r="A5521" t="s">
        <v>3</v>
      </c>
      <c r="B5521" t="s">
        <v>491</v>
      </c>
      <c r="C5521">
        <v>195</v>
      </c>
      <c r="D5521" t="s">
        <v>1406</v>
      </c>
      <c r="E5521" t="s">
        <v>58</v>
      </c>
    </row>
    <row r="5522" spans="1:5" x14ac:dyDescent="0.35">
      <c r="A5522" t="s">
        <v>4</v>
      </c>
      <c r="B5522" t="s">
        <v>488</v>
      </c>
      <c r="C5522">
        <v>506</v>
      </c>
      <c r="D5522" t="s">
        <v>731</v>
      </c>
      <c r="E5522" t="s">
        <v>160</v>
      </c>
    </row>
    <row r="5523" spans="1:5" x14ac:dyDescent="0.35">
      <c r="A5523" t="s">
        <v>4</v>
      </c>
      <c r="B5523" t="s">
        <v>491</v>
      </c>
      <c r="C5523">
        <v>319</v>
      </c>
      <c r="D5523" t="s">
        <v>856</v>
      </c>
      <c r="E5523" t="s">
        <v>277</v>
      </c>
    </row>
    <row r="5524" spans="1:5" x14ac:dyDescent="0.35">
      <c r="A5524" t="s">
        <v>5</v>
      </c>
      <c r="B5524" t="s">
        <v>488</v>
      </c>
      <c r="C5524">
        <v>462</v>
      </c>
      <c r="D5524" t="s">
        <v>813</v>
      </c>
      <c r="E5524" t="s">
        <v>455</v>
      </c>
    </row>
    <row r="5525" spans="1:5" x14ac:dyDescent="0.35">
      <c r="A5525" t="s">
        <v>5</v>
      </c>
      <c r="B5525" t="s">
        <v>491</v>
      </c>
      <c r="C5525">
        <v>289</v>
      </c>
      <c r="D5525" t="s">
        <v>1009</v>
      </c>
      <c r="E5525" t="s">
        <v>291</v>
      </c>
    </row>
    <row r="5526" spans="1:5" x14ac:dyDescent="0.35">
      <c r="A5526" t="s">
        <v>6</v>
      </c>
      <c r="B5526" t="s">
        <v>488</v>
      </c>
      <c r="C5526">
        <v>227</v>
      </c>
      <c r="D5526" t="s">
        <v>1125</v>
      </c>
      <c r="E5526" t="s">
        <v>112</v>
      </c>
    </row>
    <row r="5527" spans="1:5" x14ac:dyDescent="0.35">
      <c r="A5527" t="s">
        <v>6</v>
      </c>
      <c r="B5527" t="s">
        <v>491</v>
      </c>
      <c r="C5527">
        <v>205</v>
      </c>
      <c r="D5527" t="s">
        <v>1113</v>
      </c>
      <c r="E5527" t="s">
        <v>101</v>
      </c>
    </row>
    <row r="5528" spans="1:5" x14ac:dyDescent="0.35">
      <c r="A5528" t="s">
        <v>7</v>
      </c>
      <c r="B5528" t="s">
        <v>488</v>
      </c>
      <c r="C5528">
        <v>534</v>
      </c>
      <c r="D5528" t="s">
        <v>1146</v>
      </c>
      <c r="E5528" t="s">
        <v>302</v>
      </c>
    </row>
    <row r="5529" spans="1:5" x14ac:dyDescent="0.35">
      <c r="A5529" t="s">
        <v>7</v>
      </c>
      <c r="B5529" t="s">
        <v>491</v>
      </c>
      <c r="C5529">
        <v>422</v>
      </c>
      <c r="D5529" t="s">
        <v>878</v>
      </c>
      <c r="E5529" t="s">
        <v>229</v>
      </c>
    </row>
    <row r="5530" spans="1:5" x14ac:dyDescent="0.35">
      <c r="A5530" t="s">
        <v>241</v>
      </c>
      <c r="B5530" t="s">
        <v>488</v>
      </c>
      <c r="C5530">
        <v>1976</v>
      </c>
      <c r="D5530" t="s">
        <v>1540</v>
      </c>
      <c r="E5530" t="s">
        <v>373</v>
      </c>
    </row>
    <row r="5531" spans="1:5" x14ac:dyDescent="0.35">
      <c r="A5531" t="s">
        <v>241</v>
      </c>
      <c r="B5531" t="s">
        <v>491</v>
      </c>
      <c r="C5531">
        <v>1430</v>
      </c>
      <c r="D5531" t="s">
        <v>881</v>
      </c>
      <c r="E5531" t="s">
        <v>262</v>
      </c>
    </row>
    <row r="5533" spans="1:5" x14ac:dyDescent="0.35">
      <c r="A5533" t="s">
        <v>1594</v>
      </c>
    </row>
    <row r="5534" spans="1:5" x14ac:dyDescent="0.35">
      <c r="A5534" t="s">
        <v>14</v>
      </c>
      <c r="B5534" t="s">
        <v>593</v>
      </c>
      <c r="C5534" t="s">
        <v>2</v>
      </c>
      <c r="D5534" t="s">
        <v>1588</v>
      </c>
      <c r="E5534" t="s">
        <v>1589</v>
      </c>
    </row>
    <row r="5535" spans="1:5" x14ac:dyDescent="0.35">
      <c r="A5535" t="s">
        <v>3</v>
      </c>
      <c r="B5535" t="s">
        <v>594</v>
      </c>
      <c r="C5535">
        <v>184</v>
      </c>
      <c r="D5535" t="s">
        <v>1134</v>
      </c>
      <c r="E5535" t="s">
        <v>176</v>
      </c>
    </row>
    <row r="5536" spans="1:5" x14ac:dyDescent="0.35">
      <c r="A5536" t="s">
        <v>3</v>
      </c>
      <c r="B5536" t="s">
        <v>595</v>
      </c>
      <c r="C5536">
        <v>258</v>
      </c>
      <c r="D5536" t="s">
        <v>1472</v>
      </c>
      <c r="E5536" t="s">
        <v>225</v>
      </c>
    </row>
    <row r="5537" spans="1:5" x14ac:dyDescent="0.35">
      <c r="A5537" t="s">
        <v>4</v>
      </c>
      <c r="B5537" t="s">
        <v>594</v>
      </c>
      <c r="C5537">
        <v>456</v>
      </c>
      <c r="D5537" t="s">
        <v>1518</v>
      </c>
      <c r="E5537" t="s">
        <v>321</v>
      </c>
    </row>
    <row r="5538" spans="1:5" x14ac:dyDescent="0.35">
      <c r="A5538" t="s">
        <v>4</v>
      </c>
      <c r="B5538" t="s">
        <v>595</v>
      </c>
      <c r="C5538">
        <v>369</v>
      </c>
      <c r="D5538" t="s">
        <v>878</v>
      </c>
      <c r="E5538" t="s">
        <v>229</v>
      </c>
    </row>
    <row r="5539" spans="1:5" x14ac:dyDescent="0.35">
      <c r="A5539" t="s">
        <v>5</v>
      </c>
      <c r="B5539" t="s">
        <v>594</v>
      </c>
      <c r="C5539">
        <v>269</v>
      </c>
      <c r="D5539" t="s">
        <v>830</v>
      </c>
      <c r="E5539" t="s">
        <v>371</v>
      </c>
    </row>
    <row r="5540" spans="1:5" x14ac:dyDescent="0.35">
      <c r="A5540" t="s">
        <v>5</v>
      </c>
      <c r="B5540" t="s">
        <v>595</v>
      </c>
      <c r="C5540">
        <v>482</v>
      </c>
      <c r="D5540" t="s">
        <v>855</v>
      </c>
      <c r="E5540" t="s">
        <v>159</v>
      </c>
    </row>
    <row r="5541" spans="1:5" x14ac:dyDescent="0.35">
      <c r="A5541" t="s">
        <v>6</v>
      </c>
      <c r="B5541" t="s">
        <v>594</v>
      </c>
      <c r="C5541">
        <v>185</v>
      </c>
      <c r="D5541" t="s">
        <v>914</v>
      </c>
      <c r="E5541" t="s">
        <v>280</v>
      </c>
    </row>
    <row r="5542" spans="1:5" x14ac:dyDescent="0.35">
      <c r="A5542" t="s">
        <v>6</v>
      </c>
      <c r="B5542" t="s">
        <v>595</v>
      </c>
      <c r="C5542">
        <v>247</v>
      </c>
      <c r="D5542" t="s">
        <v>1578</v>
      </c>
      <c r="E5542" t="s">
        <v>317</v>
      </c>
    </row>
    <row r="5543" spans="1:5" x14ac:dyDescent="0.35">
      <c r="A5543" t="s">
        <v>7</v>
      </c>
      <c r="B5543" t="s">
        <v>594</v>
      </c>
      <c r="C5543">
        <v>508</v>
      </c>
      <c r="D5543" t="s">
        <v>926</v>
      </c>
      <c r="E5543" t="s">
        <v>378</v>
      </c>
    </row>
    <row r="5544" spans="1:5" x14ac:dyDescent="0.35">
      <c r="A5544" t="s">
        <v>7</v>
      </c>
      <c r="B5544" t="s">
        <v>595</v>
      </c>
      <c r="C5544">
        <v>448</v>
      </c>
      <c r="D5544" t="s">
        <v>969</v>
      </c>
      <c r="E5544" t="s">
        <v>242</v>
      </c>
    </row>
    <row r="5545" spans="1:5" x14ac:dyDescent="0.35">
      <c r="A5545" t="s">
        <v>241</v>
      </c>
      <c r="B5545" t="s">
        <v>594</v>
      </c>
      <c r="C5545">
        <v>1602</v>
      </c>
      <c r="D5545" t="s">
        <v>786</v>
      </c>
      <c r="E5545" t="s">
        <v>131</v>
      </c>
    </row>
    <row r="5546" spans="1:5" x14ac:dyDescent="0.35">
      <c r="A5546" t="s">
        <v>241</v>
      </c>
      <c r="B5546" t="s">
        <v>595</v>
      </c>
      <c r="C5546">
        <v>1804</v>
      </c>
      <c r="D5546" t="s">
        <v>1385</v>
      </c>
      <c r="E5546" t="s">
        <v>320</v>
      </c>
    </row>
    <row r="5548" spans="1:5" x14ac:dyDescent="0.35">
      <c r="A5548" t="s">
        <v>1595</v>
      </c>
    </row>
    <row r="5549" spans="1:5" x14ac:dyDescent="0.35">
      <c r="A5549" t="s">
        <v>14</v>
      </c>
      <c r="B5549" t="s">
        <v>2</v>
      </c>
      <c r="C5549" t="s">
        <v>1588</v>
      </c>
      <c r="D5549" t="s">
        <v>1589</v>
      </c>
    </row>
    <row r="5550" spans="1:5" x14ac:dyDescent="0.35">
      <c r="A5550" t="s">
        <v>3</v>
      </c>
      <c r="B5550">
        <v>442</v>
      </c>
      <c r="C5550" t="s">
        <v>1142</v>
      </c>
      <c r="D5550" t="s">
        <v>157</v>
      </c>
    </row>
    <row r="5551" spans="1:5" x14ac:dyDescent="0.35">
      <c r="A5551" t="s">
        <v>4</v>
      </c>
      <c r="B5551">
        <v>825</v>
      </c>
      <c r="C5551" t="s">
        <v>859</v>
      </c>
      <c r="D5551" t="s">
        <v>152</v>
      </c>
    </row>
    <row r="5552" spans="1:5" x14ac:dyDescent="0.35">
      <c r="A5552" t="s">
        <v>5</v>
      </c>
      <c r="B5552">
        <v>751</v>
      </c>
      <c r="C5552" t="s">
        <v>833</v>
      </c>
      <c r="D5552" t="s">
        <v>139</v>
      </c>
    </row>
    <row r="5553" spans="1:5" x14ac:dyDescent="0.35">
      <c r="A5553" t="s">
        <v>6</v>
      </c>
      <c r="B5553">
        <v>432</v>
      </c>
      <c r="C5553" t="s">
        <v>1105</v>
      </c>
      <c r="D5553" t="s">
        <v>342</v>
      </c>
    </row>
    <row r="5554" spans="1:5" x14ac:dyDescent="0.35">
      <c r="A5554" t="s">
        <v>7</v>
      </c>
      <c r="B5554">
        <v>956</v>
      </c>
      <c r="C5554" t="s">
        <v>1413</v>
      </c>
      <c r="D5554" t="s">
        <v>182</v>
      </c>
    </row>
    <row r="5555" spans="1:5" x14ac:dyDescent="0.35">
      <c r="A5555" t="s">
        <v>241</v>
      </c>
      <c r="B5555">
        <v>3406</v>
      </c>
      <c r="C5555" t="s">
        <v>856</v>
      </c>
      <c r="D5555" t="s">
        <v>277</v>
      </c>
    </row>
    <row r="5557" spans="1:5" x14ac:dyDescent="0.35">
      <c r="A5557" t="s">
        <v>1596</v>
      </c>
    </row>
    <row r="5558" spans="1:5" x14ac:dyDescent="0.35">
      <c r="A5558" t="s">
        <v>14</v>
      </c>
      <c r="B5558" t="s">
        <v>1286</v>
      </c>
      <c r="C5558" t="s">
        <v>2</v>
      </c>
      <c r="D5558" t="s">
        <v>1597</v>
      </c>
      <c r="E5558" t="s">
        <v>1598</v>
      </c>
    </row>
    <row r="5559" spans="1:5" x14ac:dyDescent="0.35">
      <c r="A5559" t="s">
        <v>3</v>
      </c>
      <c r="B5559" t="s">
        <v>1303</v>
      </c>
      <c r="C5559">
        <v>3</v>
      </c>
      <c r="D5559" t="s">
        <v>271</v>
      </c>
      <c r="E5559" t="s">
        <v>973</v>
      </c>
    </row>
    <row r="5560" spans="1:5" x14ac:dyDescent="0.35">
      <c r="A5560" t="s">
        <v>3</v>
      </c>
      <c r="B5560" t="s">
        <v>1304</v>
      </c>
      <c r="C5560">
        <v>87</v>
      </c>
      <c r="D5560" t="s">
        <v>1112</v>
      </c>
      <c r="E5560" t="s">
        <v>286</v>
      </c>
    </row>
    <row r="5561" spans="1:5" x14ac:dyDescent="0.35">
      <c r="A5561" t="s">
        <v>3</v>
      </c>
      <c r="B5561" t="s">
        <v>50</v>
      </c>
      <c r="C5561">
        <v>17</v>
      </c>
      <c r="D5561" t="s">
        <v>1135</v>
      </c>
      <c r="E5561" t="s">
        <v>290</v>
      </c>
    </row>
    <row r="5562" spans="1:5" x14ac:dyDescent="0.35">
      <c r="A5562" t="s">
        <v>4</v>
      </c>
      <c r="B5562" t="s">
        <v>1303</v>
      </c>
      <c r="C5562">
        <v>6</v>
      </c>
      <c r="D5562" t="s">
        <v>395</v>
      </c>
      <c r="E5562" t="s">
        <v>76</v>
      </c>
    </row>
    <row r="5563" spans="1:5" x14ac:dyDescent="0.35">
      <c r="A5563" t="s">
        <v>4</v>
      </c>
      <c r="B5563" t="s">
        <v>1304</v>
      </c>
      <c r="C5563">
        <v>173</v>
      </c>
      <c r="D5563" t="s">
        <v>997</v>
      </c>
      <c r="E5563" t="s">
        <v>330</v>
      </c>
    </row>
    <row r="5564" spans="1:5" x14ac:dyDescent="0.35">
      <c r="A5564" t="s">
        <v>4</v>
      </c>
      <c r="B5564" t="s">
        <v>50</v>
      </c>
      <c r="C5564">
        <v>28</v>
      </c>
      <c r="D5564" t="s">
        <v>58</v>
      </c>
      <c r="E5564" t="s">
        <v>1406</v>
      </c>
    </row>
    <row r="5565" spans="1:5" x14ac:dyDescent="0.35">
      <c r="A5565" t="s">
        <v>5</v>
      </c>
      <c r="B5565" t="s">
        <v>1303</v>
      </c>
      <c r="C5565">
        <v>3</v>
      </c>
      <c r="D5565" t="s">
        <v>904</v>
      </c>
      <c r="E5565" t="s">
        <v>162</v>
      </c>
    </row>
    <row r="5566" spans="1:5" x14ac:dyDescent="0.35">
      <c r="A5566" t="s">
        <v>5</v>
      </c>
      <c r="B5566" t="s">
        <v>1304</v>
      </c>
      <c r="C5566">
        <v>131</v>
      </c>
      <c r="D5566" t="s">
        <v>831</v>
      </c>
      <c r="E5566" t="s">
        <v>236</v>
      </c>
    </row>
    <row r="5567" spans="1:5" x14ac:dyDescent="0.35">
      <c r="A5567" t="s">
        <v>5</v>
      </c>
      <c r="B5567" t="s">
        <v>50</v>
      </c>
      <c r="C5567">
        <v>20</v>
      </c>
      <c r="D5567" t="s">
        <v>1005</v>
      </c>
      <c r="E5567" t="s">
        <v>383</v>
      </c>
    </row>
    <row r="5568" spans="1:5" x14ac:dyDescent="0.35">
      <c r="A5568" t="s">
        <v>6</v>
      </c>
      <c r="B5568" t="s">
        <v>1303</v>
      </c>
      <c r="C5568">
        <v>10</v>
      </c>
      <c r="D5568" t="s">
        <v>621</v>
      </c>
      <c r="E5568" t="s">
        <v>654</v>
      </c>
    </row>
    <row r="5569" spans="1:5" x14ac:dyDescent="0.35">
      <c r="A5569" t="s">
        <v>6</v>
      </c>
      <c r="B5569" t="s">
        <v>1304</v>
      </c>
      <c r="C5569">
        <v>104</v>
      </c>
      <c r="D5569" t="s">
        <v>1129</v>
      </c>
      <c r="E5569" t="s">
        <v>304</v>
      </c>
    </row>
    <row r="5570" spans="1:5" x14ac:dyDescent="0.35">
      <c r="A5570" t="s">
        <v>6</v>
      </c>
      <c r="B5570" t="s">
        <v>50</v>
      </c>
      <c r="C5570">
        <v>9</v>
      </c>
      <c r="D5570" t="s">
        <v>395</v>
      </c>
      <c r="E5570" t="s">
        <v>76</v>
      </c>
    </row>
    <row r="5571" spans="1:5" x14ac:dyDescent="0.35">
      <c r="A5571" t="s">
        <v>7</v>
      </c>
      <c r="B5571" t="s">
        <v>1303</v>
      </c>
      <c r="C5571">
        <v>7</v>
      </c>
      <c r="D5571" t="s">
        <v>913</v>
      </c>
      <c r="E5571" t="s">
        <v>56</v>
      </c>
    </row>
    <row r="5572" spans="1:5" x14ac:dyDescent="0.35">
      <c r="A5572" t="s">
        <v>7</v>
      </c>
      <c r="B5572" t="s">
        <v>1304</v>
      </c>
      <c r="C5572">
        <v>181</v>
      </c>
      <c r="D5572" t="s">
        <v>869</v>
      </c>
      <c r="E5572" t="s">
        <v>307</v>
      </c>
    </row>
    <row r="5573" spans="1:5" x14ac:dyDescent="0.35">
      <c r="A5573" t="s">
        <v>7</v>
      </c>
      <c r="B5573" t="s">
        <v>50</v>
      </c>
      <c r="C5573">
        <v>25</v>
      </c>
      <c r="D5573" t="s">
        <v>1240</v>
      </c>
      <c r="E5573" t="s">
        <v>133</v>
      </c>
    </row>
    <row r="5574" spans="1:5" x14ac:dyDescent="0.35">
      <c r="A5574" t="s">
        <v>241</v>
      </c>
      <c r="B5574" t="s">
        <v>1303</v>
      </c>
      <c r="C5574">
        <v>29</v>
      </c>
      <c r="D5574" t="s">
        <v>806</v>
      </c>
      <c r="E5574" t="s">
        <v>454</v>
      </c>
    </row>
    <row r="5575" spans="1:5" x14ac:dyDescent="0.35">
      <c r="A5575" t="s">
        <v>241</v>
      </c>
      <c r="B5575" t="s">
        <v>1304</v>
      </c>
      <c r="C5575">
        <v>676</v>
      </c>
      <c r="D5575" t="s">
        <v>963</v>
      </c>
      <c r="E5575" t="s">
        <v>202</v>
      </c>
    </row>
    <row r="5576" spans="1:5" x14ac:dyDescent="0.35">
      <c r="A5576" t="s">
        <v>241</v>
      </c>
      <c r="B5576" t="s">
        <v>50</v>
      </c>
      <c r="C5576">
        <v>99</v>
      </c>
      <c r="D5576" t="s">
        <v>631</v>
      </c>
      <c r="E5576" t="s">
        <v>558</v>
      </c>
    </row>
    <row r="5578" spans="1:5" x14ac:dyDescent="0.35">
      <c r="A5578" t="s">
        <v>1599</v>
      </c>
    </row>
    <row r="5579" spans="1:5" x14ac:dyDescent="0.35">
      <c r="A5579" t="s">
        <v>14</v>
      </c>
      <c r="B5579" t="s">
        <v>266</v>
      </c>
      <c r="C5579" t="s">
        <v>2</v>
      </c>
      <c r="D5579" t="s">
        <v>1597</v>
      </c>
      <c r="E5579" t="s">
        <v>1598</v>
      </c>
    </row>
    <row r="5580" spans="1:5" x14ac:dyDescent="0.35">
      <c r="A5580" t="s">
        <v>3</v>
      </c>
      <c r="B5580" t="s">
        <v>267</v>
      </c>
      <c r="C5580">
        <v>26</v>
      </c>
      <c r="D5580" t="s">
        <v>783</v>
      </c>
      <c r="E5580" t="s">
        <v>191</v>
      </c>
    </row>
    <row r="5581" spans="1:5" x14ac:dyDescent="0.35">
      <c r="A5581" t="s">
        <v>3</v>
      </c>
      <c r="B5581" t="s">
        <v>279</v>
      </c>
      <c r="C5581">
        <v>72</v>
      </c>
      <c r="D5581" t="s">
        <v>904</v>
      </c>
      <c r="E5581" t="s">
        <v>162</v>
      </c>
    </row>
    <row r="5582" spans="1:5" x14ac:dyDescent="0.35">
      <c r="A5582" t="s">
        <v>3</v>
      </c>
      <c r="B5582" t="s">
        <v>285</v>
      </c>
      <c r="C5582">
        <v>9</v>
      </c>
      <c r="D5582" t="s">
        <v>395</v>
      </c>
      <c r="E5582" t="s">
        <v>76</v>
      </c>
    </row>
    <row r="5583" spans="1:5" x14ac:dyDescent="0.35">
      <c r="A5583" t="s">
        <v>4</v>
      </c>
      <c r="B5583" t="s">
        <v>267</v>
      </c>
      <c r="C5583">
        <v>36</v>
      </c>
      <c r="D5583" t="s">
        <v>740</v>
      </c>
      <c r="E5583" t="s">
        <v>312</v>
      </c>
    </row>
    <row r="5584" spans="1:5" x14ac:dyDescent="0.35">
      <c r="A5584" t="s">
        <v>4</v>
      </c>
      <c r="B5584" t="s">
        <v>279</v>
      </c>
      <c r="C5584">
        <v>149</v>
      </c>
      <c r="D5584" t="s">
        <v>759</v>
      </c>
      <c r="E5584" t="s">
        <v>525</v>
      </c>
    </row>
    <row r="5585" spans="1:5" x14ac:dyDescent="0.35">
      <c r="A5585" t="s">
        <v>4</v>
      </c>
      <c r="B5585" t="s">
        <v>285</v>
      </c>
      <c r="C5585">
        <v>22</v>
      </c>
      <c r="D5585" t="s">
        <v>1578</v>
      </c>
      <c r="E5585" t="s">
        <v>317</v>
      </c>
    </row>
    <row r="5586" spans="1:5" x14ac:dyDescent="0.35">
      <c r="A5586" t="s">
        <v>5</v>
      </c>
      <c r="B5586" t="s">
        <v>267</v>
      </c>
      <c r="C5586">
        <v>10</v>
      </c>
      <c r="D5586" t="s">
        <v>1600</v>
      </c>
      <c r="E5586" t="s">
        <v>110</v>
      </c>
    </row>
    <row r="5587" spans="1:5" x14ac:dyDescent="0.35">
      <c r="A5587" t="s">
        <v>5</v>
      </c>
      <c r="B5587" t="s">
        <v>279</v>
      </c>
      <c r="C5587">
        <v>102</v>
      </c>
      <c r="D5587" t="s">
        <v>1398</v>
      </c>
      <c r="E5587" t="s">
        <v>9</v>
      </c>
    </row>
    <row r="5588" spans="1:5" x14ac:dyDescent="0.35">
      <c r="A5588" t="s">
        <v>5</v>
      </c>
      <c r="B5588" t="s">
        <v>285</v>
      </c>
      <c r="C5588">
        <v>42</v>
      </c>
      <c r="D5588" t="s">
        <v>1004</v>
      </c>
      <c r="E5588" t="s">
        <v>88</v>
      </c>
    </row>
    <row r="5589" spans="1:5" x14ac:dyDescent="0.35">
      <c r="A5589" t="s">
        <v>6</v>
      </c>
      <c r="B5589" t="s">
        <v>267</v>
      </c>
      <c r="C5589">
        <v>13</v>
      </c>
      <c r="D5589" t="s">
        <v>999</v>
      </c>
      <c r="E5589" t="s">
        <v>393</v>
      </c>
    </row>
    <row r="5590" spans="1:5" x14ac:dyDescent="0.35">
      <c r="A5590" t="s">
        <v>6</v>
      </c>
      <c r="B5590" t="s">
        <v>279</v>
      </c>
      <c r="C5590">
        <v>94</v>
      </c>
      <c r="D5590" t="s">
        <v>1184</v>
      </c>
      <c r="E5590" t="s">
        <v>239</v>
      </c>
    </row>
    <row r="5591" spans="1:5" x14ac:dyDescent="0.35">
      <c r="A5591" t="s">
        <v>6</v>
      </c>
      <c r="B5591" t="s">
        <v>285</v>
      </c>
      <c r="C5591">
        <v>16</v>
      </c>
      <c r="D5591" t="s">
        <v>1091</v>
      </c>
      <c r="E5591" t="s">
        <v>588</v>
      </c>
    </row>
    <row r="5592" spans="1:5" x14ac:dyDescent="0.35">
      <c r="A5592" t="s">
        <v>7</v>
      </c>
      <c r="B5592" t="s">
        <v>267</v>
      </c>
      <c r="C5592">
        <v>11</v>
      </c>
      <c r="D5592" t="s">
        <v>863</v>
      </c>
      <c r="E5592" t="s">
        <v>177</v>
      </c>
    </row>
    <row r="5593" spans="1:5" x14ac:dyDescent="0.35">
      <c r="A5593" t="s">
        <v>7</v>
      </c>
      <c r="B5593" t="s">
        <v>279</v>
      </c>
      <c r="C5593">
        <v>185</v>
      </c>
      <c r="D5593" t="s">
        <v>869</v>
      </c>
      <c r="E5593" t="s">
        <v>307</v>
      </c>
    </row>
    <row r="5594" spans="1:5" x14ac:dyDescent="0.35">
      <c r="A5594" t="s">
        <v>7</v>
      </c>
      <c r="B5594" t="s">
        <v>285</v>
      </c>
      <c r="C5594">
        <v>17</v>
      </c>
      <c r="D5594" t="s">
        <v>916</v>
      </c>
      <c r="E5594" t="s">
        <v>217</v>
      </c>
    </row>
    <row r="5595" spans="1:5" x14ac:dyDescent="0.35">
      <c r="A5595" t="s">
        <v>241</v>
      </c>
      <c r="B5595" t="s">
        <v>267</v>
      </c>
      <c r="C5595">
        <v>96</v>
      </c>
      <c r="D5595" t="s">
        <v>781</v>
      </c>
      <c r="E5595" t="s">
        <v>64</v>
      </c>
    </row>
    <row r="5596" spans="1:5" x14ac:dyDescent="0.35">
      <c r="A5596" t="s">
        <v>241</v>
      </c>
      <c r="B5596" t="s">
        <v>279</v>
      </c>
      <c r="C5596">
        <v>602</v>
      </c>
      <c r="D5596" t="s">
        <v>840</v>
      </c>
      <c r="E5596" t="s">
        <v>238</v>
      </c>
    </row>
    <row r="5597" spans="1:5" x14ac:dyDescent="0.35">
      <c r="A5597" t="s">
        <v>241</v>
      </c>
      <c r="B5597" t="s">
        <v>285</v>
      </c>
      <c r="C5597">
        <v>106</v>
      </c>
      <c r="D5597" t="s">
        <v>1135</v>
      </c>
      <c r="E5597" t="s">
        <v>290</v>
      </c>
    </row>
    <row r="5599" spans="1:5" x14ac:dyDescent="0.35">
      <c r="A5599" t="s">
        <v>1601</v>
      </c>
    </row>
    <row r="5600" spans="1:5" x14ac:dyDescent="0.35">
      <c r="A5600" t="s">
        <v>14</v>
      </c>
      <c r="B5600" t="s">
        <v>461</v>
      </c>
      <c r="C5600" t="s">
        <v>2</v>
      </c>
      <c r="D5600" t="s">
        <v>1597</v>
      </c>
      <c r="E5600" t="s">
        <v>1598</v>
      </c>
    </row>
    <row r="5601" spans="1:5" x14ac:dyDescent="0.35">
      <c r="A5601" t="s">
        <v>3</v>
      </c>
      <c r="B5601" t="s">
        <v>462</v>
      </c>
      <c r="C5601">
        <v>96</v>
      </c>
      <c r="D5601" t="s">
        <v>1112</v>
      </c>
      <c r="E5601" t="s">
        <v>286</v>
      </c>
    </row>
    <row r="5602" spans="1:5" x14ac:dyDescent="0.35">
      <c r="A5602" t="s">
        <v>3</v>
      </c>
      <c r="B5602" t="s">
        <v>464</v>
      </c>
      <c r="C5602">
        <v>11</v>
      </c>
      <c r="D5602" t="s">
        <v>727</v>
      </c>
      <c r="E5602" t="s">
        <v>557</v>
      </c>
    </row>
    <row r="5603" spans="1:5" x14ac:dyDescent="0.35">
      <c r="A5603" t="s">
        <v>4</v>
      </c>
      <c r="B5603" t="s">
        <v>462</v>
      </c>
      <c r="C5603">
        <v>165</v>
      </c>
      <c r="D5603" t="s">
        <v>704</v>
      </c>
      <c r="E5603" t="s">
        <v>215</v>
      </c>
    </row>
    <row r="5604" spans="1:5" x14ac:dyDescent="0.35">
      <c r="A5604" t="s">
        <v>4</v>
      </c>
      <c r="B5604" t="s">
        <v>464</v>
      </c>
      <c r="C5604">
        <v>42</v>
      </c>
      <c r="D5604" t="s">
        <v>841</v>
      </c>
      <c r="E5604" t="s">
        <v>127</v>
      </c>
    </row>
    <row r="5605" spans="1:5" x14ac:dyDescent="0.35">
      <c r="A5605" t="s">
        <v>5</v>
      </c>
      <c r="B5605" t="s">
        <v>462</v>
      </c>
      <c r="C5605">
        <v>118</v>
      </c>
      <c r="D5605" t="s">
        <v>1420</v>
      </c>
      <c r="E5605" t="s">
        <v>264</v>
      </c>
    </row>
    <row r="5606" spans="1:5" x14ac:dyDescent="0.35">
      <c r="A5606" t="s">
        <v>5</v>
      </c>
      <c r="B5606" t="s">
        <v>464</v>
      </c>
      <c r="C5606">
        <v>36</v>
      </c>
      <c r="D5606" t="s">
        <v>676</v>
      </c>
      <c r="E5606" t="s">
        <v>401</v>
      </c>
    </row>
    <row r="5607" spans="1:5" x14ac:dyDescent="0.35">
      <c r="A5607" t="s">
        <v>6</v>
      </c>
      <c r="B5607" t="s">
        <v>462</v>
      </c>
      <c r="C5607">
        <v>108</v>
      </c>
      <c r="D5607" t="s">
        <v>881</v>
      </c>
      <c r="E5607" t="s">
        <v>262</v>
      </c>
    </row>
    <row r="5608" spans="1:5" x14ac:dyDescent="0.35">
      <c r="A5608" t="s">
        <v>6</v>
      </c>
      <c r="B5608" t="s">
        <v>464</v>
      </c>
      <c r="C5608">
        <v>15</v>
      </c>
      <c r="D5608" t="s">
        <v>892</v>
      </c>
      <c r="E5608" t="s">
        <v>213</v>
      </c>
    </row>
    <row r="5609" spans="1:5" x14ac:dyDescent="0.35">
      <c r="A5609" t="s">
        <v>7</v>
      </c>
      <c r="B5609" t="s">
        <v>462</v>
      </c>
      <c r="C5609">
        <v>174</v>
      </c>
      <c r="D5609" t="s">
        <v>405</v>
      </c>
      <c r="E5609" t="s">
        <v>164</v>
      </c>
    </row>
    <row r="5610" spans="1:5" x14ac:dyDescent="0.35">
      <c r="A5610" t="s">
        <v>7</v>
      </c>
      <c r="B5610" t="s">
        <v>464</v>
      </c>
      <c r="C5610">
        <v>39</v>
      </c>
      <c r="D5610" t="s">
        <v>1272</v>
      </c>
      <c r="E5610" t="s">
        <v>62</v>
      </c>
    </row>
    <row r="5611" spans="1:5" x14ac:dyDescent="0.35">
      <c r="A5611" t="s">
        <v>241</v>
      </c>
      <c r="B5611" t="s">
        <v>462</v>
      </c>
      <c r="C5611">
        <v>661</v>
      </c>
      <c r="D5611" t="s">
        <v>886</v>
      </c>
      <c r="E5611" t="s">
        <v>148</v>
      </c>
    </row>
    <row r="5612" spans="1:5" x14ac:dyDescent="0.35">
      <c r="A5612" t="s">
        <v>241</v>
      </c>
      <c r="B5612" t="s">
        <v>464</v>
      </c>
      <c r="C5612">
        <v>143</v>
      </c>
      <c r="D5612" t="s">
        <v>1146</v>
      </c>
      <c r="E5612" t="s">
        <v>302</v>
      </c>
    </row>
    <row r="5614" spans="1:5" x14ac:dyDescent="0.35">
      <c r="A5614" t="s">
        <v>1602</v>
      </c>
    </row>
    <row r="5615" spans="1:5" x14ac:dyDescent="0.35">
      <c r="A5615" t="s">
        <v>14</v>
      </c>
      <c r="B5615" t="s">
        <v>487</v>
      </c>
      <c r="C5615" t="s">
        <v>2</v>
      </c>
      <c r="D5615" t="s">
        <v>1597</v>
      </c>
      <c r="E5615" t="s">
        <v>1598</v>
      </c>
    </row>
    <row r="5616" spans="1:5" x14ac:dyDescent="0.35">
      <c r="A5616" t="s">
        <v>3</v>
      </c>
      <c r="B5616" t="s">
        <v>488</v>
      </c>
      <c r="C5616">
        <v>67</v>
      </c>
      <c r="D5616" t="s">
        <v>1546</v>
      </c>
      <c r="E5616" t="s">
        <v>129</v>
      </c>
    </row>
    <row r="5617" spans="1:5" x14ac:dyDescent="0.35">
      <c r="A5617" t="s">
        <v>3</v>
      </c>
      <c r="B5617" t="s">
        <v>491</v>
      </c>
      <c r="C5617">
        <v>40</v>
      </c>
      <c r="D5617" t="s">
        <v>998</v>
      </c>
      <c r="E5617" t="s">
        <v>100</v>
      </c>
    </row>
    <row r="5618" spans="1:5" x14ac:dyDescent="0.35">
      <c r="A5618" t="s">
        <v>4</v>
      </c>
      <c r="B5618" t="s">
        <v>488</v>
      </c>
      <c r="C5618">
        <v>140</v>
      </c>
      <c r="D5618" t="s">
        <v>666</v>
      </c>
      <c r="E5618" t="s">
        <v>434</v>
      </c>
    </row>
    <row r="5619" spans="1:5" x14ac:dyDescent="0.35">
      <c r="A5619" t="s">
        <v>4</v>
      </c>
      <c r="B5619" t="s">
        <v>491</v>
      </c>
      <c r="C5619">
        <v>67</v>
      </c>
      <c r="D5619" t="s">
        <v>1115</v>
      </c>
      <c r="E5619" t="s">
        <v>8</v>
      </c>
    </row>
    <row r="5620" spans="1:5" x14ac:dyDescent="0.35">
      <c r="A5620" t="s">
        <v>5</v>
      </c>
      <c r="B5620" t="s">
        <v>488</v>
      </c>
      <c r="C5620">
        <v>100</v>
      </c>
      <c r="D5620" t="s">
        <v>859</v>
      </c>
      <c r="E5620" t="s">
        <v>152</v>
      </c>
    </row>
    <row r="5621" spans="1:5" x14ac:dyDescent="0.35">
      <c r="A5621" t="s">
        <v>5</v>
      </c>
      <c r="B5621" t="s">
        <v>491</v>
      </c>
      <c r="C5621">
        <v>54</v>
      </c>
      <c r="D5621" t="s">
        <v>1406</v>
      </c>
      <c r="E5621" t="s">
        <v>58</v>
      </c>
    </row>
    <row r="5622" spans="1:5" x14ac:dyDescent="0.35">
      <c r="A5622" t="s">
        <v>6</v>
      </c>
      <c r="B5622" t="s">
        <v>488</v>
      </c>
      <c r="C5622">
        <v>74</v>
      </c>
      <c r="D5622" t="s">
        <v>1000</v>
      </c>
      <c r="E5622" t="s">
        <v>185</v>
      </c>
    </row>
    <row r="5623" spans="1:5" x14ac:dyDescent="0.35">
      <c r="A5623" t="s">
        <v>6</v>
      </c>
      <c r="B5623" t="s">
        <v>491</v>
      </c>
      <c r="C5623">
        <v>49</v>
      </c>
      <c r="D5623" t="s">
        <v>1535</v>
      </c>
      <c r="E5623" t="s">
        <v>376</v>
      </c>
    </row>
    <row r="5624" spans="1:5" x14ac:dyDescent="0.35">
      <c r="A5624" t="s">
        <v>7</v>
      </c>
      <c r="B5624" t="s">
        <v>488</v>
      </c>
      <c r="C5624">
        <v>123</v>
      </c>
      <c r="D5624" t="s">
        <v>892</v>
      </c>
      <c r="E5624" t="s">
        <v>213</v>
      </c>
    </row>
    <row r="5625" spans="1:5" x14ac:dyDescent="0.35">
      <c r="A5625" t="s">
        <v>7</v>
      </c>
      <c r="B5625" t="s">
        <v>491</v>
      </c>
      <c r="C5625">
        <v>90</v>
      </c>
      <c r="D5625" t="s">
        <v>1420</v>
      </c>
      <c r="E5625" t="s">
        <v>264</v>
      </c>
    </row>
    <row r="5626" spans="1:5" x14ac:dyDescent="0.35">
      <c r="A5626" t="s">
        <v>241</v>
      </c>
      <c r="B5626" t="s">
        <v>488</v>
      </c>
      <c r="C5626">
        <v>504</v>
      </c>
      <c r="D5626" t="s">
        <v>403</v>
      </c>
      <c r="E5626" t="s">
        <v>230</v>
      </c>
    </row>
    <row r="5627" spans="1:5" x14ac:dyDescent="0.35">
      <c r="A5627" t="s">
        <v>241</v>
      </c>
      <c r="B5627" t="s">
        <v>491</v>
      </c>
      <c r="C5627">
        <v>300</v>
      </c>
      <c r="D5627" t="s">
        <v>1000</v>
      </c>
      <c r="E5627" t="s">
        <v>185</v>
      </c>
    </row>
    <row r="5629" spans="1:5" x14ac:dyDescent="0.35">
      <c r="A5629" t="s">
        <v>1603</v>
      </c>
    </row>
    <row r="5630" spans="1:5" x14ac:dyDescent="0.35">
      <c r="A5630" t="s">
        <v>14</v>
      </c>
      <c r="B5630" t="s">
        <v>593</v>
      </c>
      <c r="C5630" t="s">
        <v>2</v>
      </c>
      <c r="D5630" t="s">
        <v>1597</v>
      </c>
      <c r="E5630" t="s">
        <v>1598</v>
      </c>
    </row>
    <row r="5631" spans="1:5" x14ac:dyDescent="0.35">
      <c r="A5631" t="s">
        <v>3</v>
      </c>
      <c r="B5631" t="s">
        <v>594</v>
      </c>
      <c r="C5631">
        <v>54</v>
      </c>
      <c r="D5631" t="s">
        <v>395</v>
      </c>
      <c r="E5631" t="s">
        <v>76</v>
      </c>
    </row>
    <row r="5632" spans="1:5" x14ac:dyDescent="0.35">
      <c r="A5632" t="s">
        <v>3</v>
      </c>
      <c r="B5632" t="s">
        <v>595</v>
      </c>
      <c r="C5632">
        <v>53</v>
      </c>
      <c r="D5632" t="s">
        <v>724</v>
      </c>
      <c r="E5632" t="s">
        <v>426</v>
      </c>
    </row>
    <row r="5633" spans="1:5" x14ac:dyDescent="0.35">
      <c r="A5633" t="s">
        <v>4</v>
      </c>
      <c r="B5633" t="s">
        <v>594</v>
      </c>
      <c r="C5633">
        <v>134</v>
      </c>
      <c r="D5633" t="s">
        <v>525</v>
      </c>
      <c r="E5633" t="s">
        <v>759</v>
      </c>
    </row>
    <row r="5634" spans="1:5" x14ac:dyDescent="0.35">
      <c r="A5634" t="s">
        <v>4</v>
      </c>
      <c r="B5634" t="s">
        <v>595</v>
      </c>
      <c r="C5634">
        <v>73</v>
      </c>
      <c r="D5634" t="s">
        <v>783</v>
      </c>
      <c r="E5634" t="s">
        <v>191</v>
      </c>
    </row>
    <row r="5635" spans="1:5" x14ac:dyDescent="0.35">
      <c r="A5635" t="s">
        <v>5</v>
      </c>
      <c r="B5635" t="s">
        <v>594</v>
      </c>
      <c r="C5635">
        <v>52</v>
      </c>
      <c r="D5635" t="s">
        <v>787</v>
      </c>
      <c r="E5635" t="s">
        <v>118</v>
      </c>
    </row>
    <row r="5636" spans="1:5" x14ac:dyDescent="0.35">
      <c r="A5636" t="s">
        <v>5</v>
      </c>
      <c r="B5636" t="s">
        <v>595</v>
      </c>
      <c r="C5636">
        <v>102</v>
      </c>
      <c r="D5636" t="s">
        <v>786</v>
      </c>
      <c r="E5636" t="s">
        <v>131</v>
      </c>
    </row>
    <row r="5637" spans="1:5" x14ac:dyDescent="0.35">
      <c r="A5637" t="s">
        <v>6</v>
      </c>
      <c r="B5637" t="s">
        <v>594</v>
      </c>
      <c r="C5637">
        <v>61</v>
      </c>
      <c r="D5637" t="s">
        <v>1111</v>
      </c>
      <c r="E5637" t="s">
        <v>134</v>
      </c>
    </row>
    <row r="5638" spans="1:5" x14ac:dyDescent="0.35">
      <c r="A5638" t="s">
        <v>6</v>
      </c>
      <c r="B5638" t="s">
        <v>595</v>
      </c>
      <c r="C5638">
        <v>62</v>
      </c>
      <c r="D5638" t="s">
        <v>1397</v>
      </c>
      <c r="E5638" t="s">
        <v>458</v>
      </c>
    </row>
    <row r="5639" spans="1:5" x14ac:dyDescent="0.35">
      <c r="A5639" t="s">
        <v>7</v>
      </c>
      <c r="B5639" t="s">
        <v>594</v>
      </c>
      <c r="C5639">
        <v>135</v>
      </c>
      <c r="D5639" t="s">
        <v>1240</v>
      </c>
      <c r="E5639" t="s">
        <v>133</v>
      </c>
    </row>
    <row r="5640" spans="1:5" x14ac:dyDescent="0.35">
      <c r="A5640" t="s">
        <v>7</v>
      </c>
      <c r="B5640" t="s">
        <v>595</v>
      </c>
      <c r="C5640">
        <v>78</v>
      </c>
      <c r="D5640" t="s">
        <v>1432</v>
      </c>
      <c r="E5640" t="s">
        <v>254</v>
      </c>
    </row>
    <row r="5641" spans="1:5" x14ac:dyDescent="0.35">
      <c r="A5641" t="s">
        <v>241</v>
      </c>
      <c r="B5641" t="s">
        <v>594</v>
      </c>
      <c r="C5641">
        <v>436</v>
      </c>
      <c r="D5641" t="s">
        <v>993</v>
      </c>
      <c r="E5641" t="s">
        <v>165</v>
      </c>
    </row>
    <row r="5642" spans="1:5" x14ac:dyDescent="0.35">
      <c r="A5642" t="s">
        <v>241</v>
      </c>
      <c r="B5642" t="s">
        <v>595</v>
      </c>
      <c r="C5642">
        <v>368</v>
      </c>
      <c r="D5642" t="s">
        <v>855</v>
      </c>
      <c r="E5642" t="s">
        <v>159</v>
      </c>
    </row>
    <row r="5644" spans="1:5" x14ac:dyDescent="0.35">
      <c r="A5644" t="s">
        <v>1604</v>
      </c>
    </row>
    <row r="5645" spans="1:5" x14ac:dyDescent="0.35">
      <c r="A5645" t="s">
        <v>14</v>
      </c>
      <c r="B5645" t="s">
        <v>2</v>
      </c>
      <c r="C5645" t="s">
        <v>1597</v>
      </c>
      <c r="D5645" t="s">
        <v>1598</v>
      </c>
    </row>
    <row r="5646" spans="1:5" x14ac:dyDescent="0.35">
      <c r="A5646" t="s">
        <v>3</v>
      </c>
      <c r="B5646">
        <v>107</v>
      </c>
      <c r="C5646" t="s">
        <v>1448</v>
      </c>
      <c r="D5646" t="s">
        <v>367</v>
      </c>
    </row>
    <row r="5647" spans="1:5" x14ac:dyDescent="0.35">
      <c r="A5647" t="s">
        <v>4</v>
      </c>
      <c r="B5647">
        <v>207</v>
      </c>
      <c r="C5647" t="s">
        <v>641</v>
      </c>
      <c r="D5647" t="s">
        <v>284</v>
      </c>
    </row>
    <row r="5648" spans="1:5" x14ac:dyDescent="0.35">
      <c r="A5648" t="s">
        <v>5</v>
      </c>
      <c r="B5648">
        <v>154</v>
      </c>
      <c r="C5648" t="s">
        <v>1429</v>
      </c>
      <c r="D5648" t="s">
        <v>294</v>
      </c>
    </row>
    <row r="5649" spans="1:5" x14ac:dyDescent="0.35">
      <c r="A5649" t="s">
        <v>6</v>
      </c>
      <c r="B5649">
        <v>123</v>
      </c>
      <c r="C5649" t="s">
        <v>866</v>
      </c>
      <c r="D5649" t="s">
        <v>205</v>
      </c>
    </row>
    <row r="5650" spans="1:5" x14ac:dyDescent="0.35">
      <c r="A5650" t="s">
        <v>7</v>
      </c>
      <c r="B5650">
        <v>213</v>
      </c>
      <c r="C5650" t="s">
        <v>924</v>
      </c>
      <c r="D5650" t="s">
        <v>132</v>
      </c>
    </row>
    <row r="5651" spans="1:5" x14ac:dyDescent="0.35">
      <c r="A5651" t="s">
        <v>241</v>
      </c>
      <c r="B5651">
        <v>804</v>
      </c>
      <c r="C5651" t="s">
        <v>1123</v>
      </c>
      <c r="D5651" t="s">
        <v>416</v>
      </c>
    </row>
    <row r="5653" spans="1:5" x14ac:dyDescent="0.35">
      <c r="A5653" t="s">
        <v>1605</v>
      </c>
    </row>
    <row r="5654" spans="1:5" x14ac:dyDescent="0.35">
      <c r="A5654" t="s">
        <v>14</v>
      </c>
      <c r="B5654" t="s">
        <v>1286</v>
      </c>
      <c r="C5654" t="s">
        <v>2</v>
      </c>
      <c r="D5654" t="s">
        <v>1606</v>
      </c>
      <c r="E5654" t="s">
        <v>1607</v>
      </c>
    </row>
    <row r="5655" spans="1:5" x14ac:dyDescent="0.35">
      <c r="A5655" t="s">
        <v>3</v>
      </c>
      <c r="B5655" t="s">
        <v>1304</v>
      </c>
      <c r="C5655">
        <v>15</v>
      </c>
      <c r="D5655" t="s">
        <v>1387</v>
      </c>
      <c r="E5655" t="s">
        <v>206</v>
      </c>
    </row>
    <row r="5656" spans="1:5" x14ac:dyDescent="0.35">
      <c r="A5656" t="s">
        <v>3</v>
      </c>
      <c r="B5656" t="s">
        <v>50</v>
      </c>
      <c r="C5656">
        <v>33</v>
      </c>
      <c r="D5656" t="s">
        <v>963</v>
      </c>
      <c r="E5656" t="s">
        <v>202</v>
      </c>
    </row>
    <row r="5657" spans="1:5" x14ac:dyDescent="0.35">
      <c r="A5657" t="s">
        <v>4</v>
      </c>
      <c r="B5657" t="s">
        <v>1303</v>
      </c>
      <c r="C5657">
        <v>3</v>
      </c>
      <c r="D5657" t="s">
        <v>395</v>
      </c>
      <c r="E5657" t="s">
        <v>76</v>
      </c>
    </row>
    <row r="5658" spans="1:5" x14ac:dyDescent="0.35">
      <c r="A5658" t="s">
        <v>4</v>
      </c>
      <c r="B5658" t="s">
        <v>1304</v>
      </c>
      <c r="C5658">
        <v>19</v>
      </c>
      <c r="D5658" t="s">
        <v>1002</v>
      </c>
      <c r="E5658" t="s">
        <v>180</v>
      </c>
    </row>
    <row r="5659" spans="1:5" x14ac:dyDescent="0.35">
      <c r="A5659" t="s">
        <v>4</v>
      </c>
      <c r="B5659" t="s">
        <v>50</v>
      </c>
      <c r="C5659">
        <v>63</v>
      </c>
      <c r="D5659" t="s">
        <v>1157</v>
      </c>
      <c r="E5659" t="s">
        <v>587</v>
      </c>
    </row>
    <row r="5660" spans="1:5" x14ac:dyDescent="0.35">
      <c r="A5660" t="s">
        <v>5</v>
      </c>
      <c r="B5660" t="s">
        <v>1303</v>
      </c>
      <c r="C5660">
        <v>2</v>
      </c>
      <c r="D5660" t="s">
        <v>557</v>
      </c>
      <c r="E5660" t="s">
        <v>727</v>
      </c>
    </row>
    <row r="5661" spans="1:5" x14ac:dyDescent="0.35">
      <c r="A5661" t="s">
        <v>5</v>
      </c>
      <c r="B5661" t="s">
        <v>1304</v>
      </c>
      <c r="C5661">
        <v>16</v>
      </c>
      <c r="D5661" t="s">
        <v>1280</v>
      </c>
      <c r="E5661" t="s">
        <v>173</v>
      </c>
    </row>
    <row r="5662" spans="1:5" x14ac:dyDescent="0.35">
      <c r="A5662" t="s">
        <v>5</v>
      </c>
      <c r="B5662" t="s">
        <v>50</v>
      </c>
      <c r="C5662">
        <v>38</v>
      </c>
      <c r="D5662" t="s">
        <v>872</v>
      </c>
      <c r="E5662" t="s">
        <v>69</v>
      </c>
    </row>
    <row r="5663" spans="1:5" x14ac:dyDescent="0.35">
      <c r="A5663" t="s">
        <v>6</v>
      </c>
      <c r="B5663" t="s">
        <v>1303</v>
      </c>
      <c r="C5663">
        <v>1</v>
      </c>
      <c r="D5663" t="s">
        <v>395</v>
      </c>
      <c r="E5663" t="s">
        <v>76</v>
      </c>
    </row>
    <row r="5664" spans="1:5" x14ac:dyDescent="0.35">
      <c r="A5664" t="s">
        <v>6</v>
      </c>
      <c r="B5664" t="s">
        <v>1304</v>
      </c>
      <c r="C5664">
        <v>11</v>
      </c>
      <c r="D5664" t="s">
        <v>395</v>
      </c>
      <c r="E5664" t="s">
        <v>76</v>
      </c>
    </row>
    <row r="5665" spans="1:5" x14ac:dyDescent="0.35">
      <c r="A5665" t="s">
        <v>6</v>
      </c>
      <c r="B5665" t="s">
        <v>50</v>
      </c>
      <c r="C5665">
        <v>24</v>
      </c>
      <c r="D5665" t="s">
        <v>627</v>
      </c>
      <c r="E5665" t="s">
        <v>709</v>
      </c>
    </row>
    <row r="5666" spans="1:5" x14ac:dyDescent="0.35">
      <c r="A5666" t="s">
        <v>7</v>
      </c>
      <c r="B5666" t="s">
        <v>1303</v>
      </c>
      <c r="C5666">
        <v>1</v>
      </c>
      <c r="D5666" t="s">
        <v>395</v>
      </c>
      <c r="E5666" t="s">
        <v>76</v>
      </c>
    </row>
    <row r="5667" spans="1:5" x14ac:dyDescent="0.35">
      <c r="A5667" t="s">
        <v>7</v>
      </c>
      <c r="B5667" t="s">
        <v>1304</v>
      </c>
      <c r="C5667">
        <v>19</v>
      </c>
      <c r="D5667" t="s">
        <v>916</v>
      </c>
      <c r="E5667" t="s">
        <v>217</v>
      </c>
    </row>
    <row r="5668" spans="1:5" x14ac:dyDescent="0.35">
      <c r="A5668" t="s">
        <v>7</v>
      </c>
      <c r="B5668" t="s">
        <v>50</v>
      </c>
      <c r="C5668">
        <v>61</v>
      </c>
      <c r="D5668" t="s">
        <v>856</v>
      </c>
      <c r="E5668" t="s">
        <v>277</v>
      </c>
    </row>
    <row r="5669" spans="1:5" x14ac:dyDescent="0.35">
      <c r="A5669" t="s">
        <v>241</v>
      </c>
      <c r="B5669" t="s">
        <v>1303</v>
      </c>
      <c r="C5669">
        <v>7</v>
      </c>
      <c r="D5669" t="s">
        <v>868</v>
      </c>
      <c r="E5669" t="s">
        <v>314</v>
      </c>
    </row>
    <row r="5670" spans="1:5" x14ac:dyDescent="0.35">
      <c r="A5670" t="s">
        <v>241</v>
      </c>
      <c r="B5670" t="s">
        <v>1304</v>
      </c>
      <c r="C5670">
        <v>80</v>
      </c>
      <c r="D5670" t="s">
        <v>1119</v>
      </c>
      <c r="E5670" t="s">
        <v>240</v>
      </c>
    </row>
    <row r="5671" spans="1:5" x14ac:dyDescent="0.35">
      <c r="A5671" t="s">
        <v>241</v>
      </c>
      <c r="B5671" t="s">
        <v>50</v>
      </c>
      <c r="C5671">
        <v>219</v>
      </c>
      <c r="D5671" t="s">
        <v>874</v>
      </c>
      <c r="E5671" t="s">
        <v>232</v>
      </c>
    </row>
    <row r="5673" spans="1:5" x14ac:dyDescent="0.35">
      <c r="A5673" t="s">
        <v>1608</v>
      </c>
    </row>
    <row r="5674" spans="1:5" x14ac:dyDescent="0.35">
      <c r="A5674" t="s">
        <v>14</v>
      </c>
      <c r="B5674" t="s">
        <v>266</v>
      </c>
      <c r="C5674" t="s">
        <v>2</v>
      </c>
      <c r="D5674" t="s">
        <v>1606</v>
      </c>
      <c r="E5674" t="s">
        <v>1607</v>
      </c>
    </row>
    <row r="5675" spans="1:5" x14ac:dyDescent="0.35">
      <c r="A5675" t="s">
        <v>3</v>
      </c>
      <c r="B5675" t="s">
        <v>267</v>
      </c>
      <c r="C5675">
        <v>12</v>
      </c>
      <c r="D5675" t="s">
        <v>896</v>
      </c>
      <c r="E5675" t="s">
        <v>493</v>
      </c>
    </row>
    <row r="5676" spans="1:5" x14ac:dyDescent="0.35">
      <c r="A5676" t="s">
        <v>3</v>
      </c>
      <c r="B5676" t="s">
        <v>279</v>
      </c>
      <c r="C5676">
        <v>30</v>
      </c>
      <c r="D5676" t="s">
        <v>1117</v>
      </c>
      <c r="E5676" t="s">
        <v>156</v>
      </c>
    </row>
    <row r="5677" spans="1:5" x14ac:dyDescent="0.35">
      <c r="A5677" t="s">
        <v>3</v>
      </c>
      <c r="B5677" t="s">
        <v>285</v>
      </c>
      <c r="C5677">
        <v>6</v>
      </c>
      <c r="D5677" t="s">
        <v>395</v>
      </c>
      <c r="E5677" t="s">
        <v>76</v>
      </c>
    </row>
    <row r="5678" spans="1:5" x14ac:dyDescent="0.35">
      <c r="A5678" t="s">
        <v>4</v>
      </c>
      <c r="B5678" t="s">
        <v>267</v>
      </c>
      <c r="C5678">
        <v>17</v>
      </c>
      <c r="D5678" t="s">
        <v>1245</v>
      </c>
      <c r="E5678" t="s">
        <v>104</v>
      </c>
    </row>
    <row r="5679" spans="1:5" x14ac:dyDescent="0.35">
      <c r="A5679" t="s">
        <v>4</v>
      </c>
      <c r="B5679" t="s">
        <v>279</v>
      </c>
      <c r="C5679">
        <v>54</v>
      </c>
      <c r="D5679" t="s">
        <v>615</v>
      </c>
      <c r="E5679" t="s">
        <v>549</v>
      </c>
    </row>
    <row r="5680" spans="1:5" x14ac:dyDescent="0.35">
      <c r="A5680" t="s">
        <v>4</v>
      </c>
      <c r="B5680" t="s">
        <v>285</v>
      </c>
      <c r="C5680">
        <v>14</v>
      </c>
      <c r="D5680" t="s">
        <v>844</v>
      </c>
      <c r="E5680" t="s">
        <v>12</v>
      </c>
    </row>
    <row r="5681" spans="1:5" x14ac:dyDescent="0.35">
      <c r="A5681" t="s">
        <v>5</v>
      </c>
      <c r="B5681" t="s">
        <v>267</v>
      </c>
      <c r="C5681">
        <v>5</v>
      </c>
      <c r="D5681" t="s">
        <v>395</v>
      </c>
      <c r="E5681" t="s">
        <v>76</v>
      </c>
    </row>
    <row r="5682" spans="1:5" x14ac:dyDescent="0.35">
      <c r="A5682" t="s">
        <v>5</v>
      </c>
      <c r="B5682" t="s">
        <v>279</v>
      </c>
      <c r="C5682">
        <v>35</v>
      </c>
      <c r="D5682" t="s">
        <v>1139</v>
      </c>
      <c r="E5682" t="s">
        <v>207</v>
      </c>
    </row>
    <row r="5683" spans="1:5" x14ac:dyDescent="0.35">
      <c r="A5683" t="s">
        <v>5</v>
      </c>
      <c r="B5683" t="s">
        <v>285</v>
      </c>
      <c r="C5683">
        <v>16</v>
      </c>
      <c r="D5683" t="s">
        <v>395</v>
      </c>
      <c r="E5683" t="s">
        <v>76</v>
      </c>
    </row>
    <row r="5684" spans="1:5" x14ac:dyDescent="0.35">
      <c r="A5684" t="s">
        <v>6</v>
      </c>
      <c r="B5684" t="s">
        <v>267</v>
      </c>
      <c r="C5684">
        <v>2</v>
      </c>
      <c r="D5684" t="s">
        <v>473</v>
      </c>
      <c r="E5684" t="s">
        <v>646</v>
      </c>
    </row>
    <row r="5685" spans="1:5" x14ac:dyDescent="0.35">
      <c r="A5685" t="s">
        <v>6</v>
      </c>
      <c r="B5685" t="s">
        <v>279</v>
      </c>
      <c r="C5685">
        <v>24</v>
      </c>
      <c r="D5685" t="s">
        <v>665</v>
      </c>
      <c r="E5685" t="s">
        <v>360</v>
      </c>
    </row>
    <row r="5686" spans="1:5" x14ac:dyDescent="0.35">
      <c r="A5686" t="s">
        <v>6</v>
      </c>
      <c r="B5686" t="s">
        <v>285</v>
      </c>
      <c r="C5686">
        <v>10</v>
      </c>
      <c r="D5686" t="s">
        <v>983</v>
      </c>
      <c r="E5686" t="s">
        <v>443</v>
      </c>
    </row>
    <row r="5687" spans="1:5" x14ac:dyDescent="0.35">
      <c r="A5687" t="s">
        <v>7</v>
      </c>
      <c r="B5687" t="s">
        <v>267</v>
      </c>
      <c r="C5687">
        <v>11</v>
      </c>
      <c r="D5687" t="s">
        <v>780</v>
      </c>
      <c r="E5687" t="s">
        <v>235</v>
      </c>
    </row>
    <row r="5688" spans="1:5" x14ac:dyDescent="0.35">
      <c r="A5688" t="s">
        <v>7</v>
      </c>
      <c r="B5688" t="s">
        <v>279</v>
      </c>
      <c r="C5688">
        <v>62</v>
      </c>
      <c r="D5688" t="s">
        <v>994</v>
      </c>
      <c r="E5688" t="s">
        <v>366</v>
      </c>
    </row>
    <row r="5689" spans="1:5" x14ac:dyDescent="0.35">
      <c r="A5689" t="s">
        <v>7</v>
      </c>
      <c r="B5689" t="s">
        <v>285</v>
      </c>
      <c r="C5689">
        <v>8</v>
      </c>
      <c r="D5689" t="s">
        <v>1402</v>
      </c>
      <c r="E5689" t="s">
        <v>601</v>
      </c>
    </row>
    <row r="5690" spans="1:5" x14ac:dyDescent="0.35">
      <c r="A5690" t="s">
        <v>241</v>
      </c>
      <c r="B5690" t="s">
        <v>267</v>
      </c>
      <c r="C5690">
        <v>47</v>
      </c>
      <c r="D5690" t="s">
        <v>1139</v>
      </c>
      <c r="E5690" t="s">
        <v>207</v>
      </c>
    </row>
    <row r="5691" spans="1:5" x14ac:dyDescent="0.35">
      <c r="A5691" t="s">
        <v>241</v>
      </c>
      <c r="B5691" t="s">
        <v>279</v>
      </c>
      <c r="C5691">
        <v>205</v>
      </c>
      <c r="D5691" t="s">
        <v>731</v>
      </c>
      <c r="E5691" t="s">
        <v>160</v>
      </c>
    </row>
    <row r="5692" spans="1:5" x14ac:dyDescent="0.35">
      <c r="A5692" t="s">
        <v>241</v>
      </c>
      <c r="B5692" t="s">
        <v>285</v>
      </c>
      <c r="C5692">
        <v>54</v>
      </c>
      <c r="D5692" t="s">
        <v>787</v>
      </c>
      <c r="E5692" t="s">
        <v>118</v>
      </c>
    </row>
    <row r="5694" spans="1:5" x14ac:dyDescent="0.35">
      <c r="A5694" t="s">
        <v>1609</v>
      </c>
    </row>
    <row r="5695" spans="1:5" x14ac:dyDescent="0.35">
      <c r="A5695" t="s">
        <v>14</v>
      </c>
      <c r="B5695" t="s">
        <v>461</v>
      </c>
      <c r="C5695" t="s">
        <v>2</v>
      </c>
      <c r="D5695" t="s">
        <v>1606</v>
      </c>
      <c r="E5695" t="s">
        <v>1607</v>
      </c>
    </row>
    <row r="5696" spans="1:5" x14ac:dyDescent="0.35">
      <c r="A5696" t="s">
        <v>3</v>
      </c>
      <c r="B5696" t="s">
        <v>462</v>
      </c>
      <c r="C5696">
        <v>46</v>
      </c>
      <c r="D5696" t="s">
        <v>891</v>
      </c>
      <c r="E5696" t="s">
        <v>95</v>
      </c>
    </row>
    <row r="5697" spans="1:5" x14ac:dyDescent="0.35">
      <c r="A5697" t="s">
        <v>3</v>
      </c>
      <c r="B5697" t="s">
        <v>464</v>
      </c>
      <c r="C5697">
        <v>2</v>
      </c>
      <c r="D5697" t="s">
        <v>395</v>
      </c>
      <c r="E5697" t="s">
        <v>76</v>
      </c>
    </row>
    <row r="5698" spans="1:5" x14ac:dyDescent="0.35">
      <c r="A5698" t="s">
        <v>4</v>
      </c>
      <c r="B5698" t="s">
        <v>462</v>
      </c>
      <c r="C5698">
        <v>75</v>
      </c>
      <c r="D5698" t="s">
        <v>1518</v>
      </c>
      <c r="E5698" t="s">
        <v>321</v>
      </c>
    </row>
    <row r="5699" spans="1:5" x14ac:dyDescent="0.35">
      <c r="A5699" t="s">
        <v>4</v>
      </c>
      <c r="B5699" t="s">
        <v>464</v>
      </c>
      <c r="C5699">
        <v>10</v>
      </c>
      <c r="D5699" t="s">
        <v>1418</v>
      </c>
      <c r="E5699" t="s">
        <v>70</v>
      </c>
    </row>
    <row r="5700" spans="1:5" x14ac:dyDescent="0.35">
      <c r="A5700" t="s">
        <v>5</v>
      </c>
      <c r="B5700" t="s">
        <v>462</v>
      </c>
      <c r="C5700">
        <v>45</v>
      </c>
      <c r="D5700" t="s">
        <v>906</v>
      </c>
      <c r="E5700" t="s">
        <v>121</v>
      </c>
    </row>
    <row r="5701" spans="1:5" x14ac:dyDescent="0.35">
      <c r="A5701" t="s">
        <v>5</v>
      </c>
      <c r="B5701" t="s">
        <v>464</v>
      </c>
      <c r="C5701">
        <v>11</v>
      </c>
      <c r="D5701" t="s">
        <v>725</v>
      </c>
      <c r="E5701" t="s">
        <v>384</v>
      </c>
    </row>
    <row r="5702" spans="1:5" x14ac:dyDescent="0.35">
      <c r="A5702" t="s">
        <v>6</v>
      </c>
      <c r="B5702" t="s">
        <v>462</v>
      </c>
      <c r="C5702">
        <v>34</v>
      </c>
      <c r="D5702" t="s">
        <v>407</v>
      </c>
      <c r="E5702" t="s">
        <v>228</v>
      </c>
    </row>
    <row r="5703" spans="1:5" x14ac:dyDescent="0.35">
      <c r="A5703" t="s">
        <v>6</v>
      </c>
      <c r="B5703" t="s">
        <v>464</v>
      </c>
      <c r="C5703">
        <v>2</v>
      </c>
      <c r="D5703" t="s">
        <v>395</v>
      </c>
      <c r="E5703" t="s">
        <v>76</v>
      </c>
    </row>
    <row r="5704" spans="1:5" x14ac:dyDescent="0.35">
      <c r="A5704" t="s">
        <v>7</v>
      </c>
      <c r="B5704" t="s">
        <v>462</v>
      </c>
      <c r="C5704">
        <v>74</v>
      </c>
      <c r="D5704" t="s">
        <v>984</v>
      </c>
      <c r="E5704" t="s">
        <v>192</v>
      </c>
    </row>
    <row r="5705" spans="1:5" x14ac:dyDescent="0.35">
      <c r="A5705" t="s">
        <v>7</v>
      </c>
      <c r="B5705" t="s">
        <v>464</v>
      </c>
      <c r="C5705">
        <v>7</v>
      </c>
      <c r="D5705" t="s">
        <v>395</v>
      </c>
      <c r="E5705" t="s">
        <v>76</v>
      </c>
    </row>
    <row r="5706" spans="1:5" x14ac:dyDescent="0.35">
      <c r="A5706" t="s">
        <v>241</v>
      </c>
      <c r="B5706" t="s">
        <v>462</v>
      </c>
      <c r="C5706">
        <v>274</v>
      </c>
      <c r="D5706" t="s">
        <v>724</v>
      </c>
      <c r="E5706" t="s">
        <v>426</v>
      </c>
    </row>
    <row r="5707" spans="1:5" x14ac:dyDescent="0.35">
      <c r="A5707" t="s">
        <v>241</v>
      </c>
      <c r="B5707" t="s">
        <v>464</v>
      </c>
      <c r="C5707">
        <v>32</v>
      </c>
      <c r="D5707" t="s">
        <v>965</v>
      </c>
      <c r="E5707" t="s">
        <v>99</v>
      </c>
    </row>
    <row r="5709" spans="1:5" x14ac:dyDescent="0.35">
      <c r="A5709" t="s">
        <v>1610</v>
      </c>
    </row>
    <row r="5710" spans="1:5" x14ac:dyDescent="0.35">
      <c r="A5710" t="s">
        <v>14</v>
      </c>
      <c r="B5710" t="s">
        <v>487</v>
      </c>
      <c r="C5710" t="s">
        <v>2</v>
      </c>
      <c r="D5710" t="s">
        <v>1606</v>
      </c>
      <c r="E5710" t="s">
        <v>1607</v>
      </c>
    </row>
    <row r="5711" spans="1:5" x14ac:dyDescent="0.35">
      <c r="A5711" t="s">
        <v>3</v>
      </c>
      <c r="B5711" t="s">
        <v>488</v>
      </c>
      <c r="C5711">
        <v>29</v>
      </c>
      <c r="D5711" t="s">
        <v>733</v>
      </c>
      <c r="E5711" t="s">
        <v>334</v>
      </c>
    </row>
    <row r="5712" spans="1:5" x14ac:dyDescent="0.35">
      <c r="A5712" t="s">
        <v>3</v>
      </c>
      <c r="B5712" t="s">
        <v>491</v>
      </c>
      <c r="C5712">
        <v>19</v>
      </c>
      <c r="D5712" t="s">
        <v>1131</v>
      </c>
      <c r="E5712" t="s">
        <v>278</v>
      </c>
    </row>
    <row r="5713" spans="1:5" x14ac:dyDescent="0.35">
      <c r="A5713" t="s">
        <v>4</v>
      </c>
      <c r="B5713" t="s">
        <v>488</v>
      </c>
      <c r="C5713">
        <v>47</v>
      </c>
      <c r="D5713" t="s">
        <v>736</v>
      </c>
      <c r="E5713" t="s">
        <v>580</v>
      </c>
    </row>
    <row r="5714" spans="1:5" x14ac:dyDescent="0.35">
      <c r="A5714" t="s">
        <v>4</v>
      </c>
      <c r="B5714" t="s">
        <v>491</v>
      </c>
      <c r="C5714">
        <v>38</v>
      </c>
      <c r="D5714" t="s">
        <v>1140</v>
      </c>
      <c r="E5714" t="s">
        <v>386</v>
      </c>
    </row>
    <row r="5715" spans="1:5" x14ac:dyDescent="0.35">
      <c r="A5715" t="s">
        <v>5</v>
      </c>
      <c r="B5715" t="s">
        <v>488</v>
      </c>
      <c r="C5715">
        <v>34</v>
      </c>
      <c r="D5715" t="s">
        <v>1131</v>
      </c>
      <c r="E5715" t="s">
        <v>278</v>
      </c>
    </row>
    <row r="5716" spans="1:5" x14ac:dyDescent="0.35">
      <c r="A5716" t="s">
        <v>5</v>
      </c>
      <c r="B5716" t="s">
        <v>491</v>
      </c>
      <c r="C5716">
        <v>22</v>
      </c>
      <c r="D5716" t="s">
        <v>1438</v>
      </c>
      <c r="E5716" t="s">
        <v>237</v>
      </c>
    </row>
    <row r="5717" spans="1:5" x14ac:dyDescent="0.35">
      <c r="A5717" t="s">
        <v>6</v>
      </c>
      <c r="B5717" t="s">
        <v>488</v>
      </c>
      <c r="C5717">
        <v>17</v>
      </c>
      <c r="D5717" t="s">
        <v>833</v>
      </c>
      <c r="E5717" t="s">
        <v>139</v>
      </c>
    </row>
    <row r="5718" spans="1:5" x14ac:dyDescent="0.35">
      <c r="A5718" t="s">
        <v>6</v>
      </c>
      <c r="B5718" t="s">
        <v>491</v>
      </c>
      <c r="C5718">
        <v>19</v>
      </c>
      <c r="D5718" t="s">
        <v>661</v>
      </c>
      <c r="E5718" t="s">
        <v>690</v>
      </c>
    </row>
    <row r="5719" spans="1:5" x14ac:dyDescent="0.35">
      <c r="A5719" t="s">
        <v>7</v>
      </c>
      <c r="B5719" t="s">
        <v>488</v>
      </c>
      <c r="C5719">
        <v>52</v>
      </c>
      <c r="D5719" t="s">
        <v>836</v>
      </c>
      <c r="E5719" t="s">
        <v>166</v>
      </c>
    </row>
    <row r="5720" spans="1:5" x14ac:dyDescent="0.35">
      <c r="A5720" t="s">
        <v>7</v>
      </c>
      <c r="B5720" t="s">
        <v>491</v>
      </c>
      <c r="C5720">
        <v>29</v>
      </c>
      <c r="D5720" t="s">
        <v>1003</v>
      </c>
      <c r="E5720" t="s">
        <v>116</v>
      </c>
    </row>
    <row r="5721" spans="1:5" x14ac:dyDescent="0.35">
      <c r="A5721" t="s">
        <v>241</v>
      </c>
      <c r="B5721" t="s">
        <v>488</v>
      </c>
      <c r="C5721">
        <v>179</v>
      </c>
      <c r="D5721" t="s">
        <v>1400</v>
      </c>
      <c r="E5721" t="s">
        <v>153</v>
      </c>
    </row>
    <row r="5722" spans="1:5" x14ac:dyDescent="0.35">
      <c r="A5722" t="s">
        <v>241</v>
      </c>
      <c r="B5722" t="s">
        <v>491</v>
      </c>
      <c r="C5722">
        <v>127</v>
      </c>
      <c r="D5722" t="s">
        <v>1385</v>
      </c>
      <c r="E5722" t="s">
        <v>320</v>
      </c>
    </row>
    <row r="5724" spans="1:5" x14ac:dyDescent="0.35">
      <c r="A5724" t="s">
        <v>1611</v>
      </c>
    </row>
    <row r="5725" spans="1:5" x14ac:dyDescent="0.35">
      <c r="A5725" t="s">
        <v>14</v>
      </c>
      <c r="B5725" t="s">
        <v>593</v>
      </c>
      <c r="C5725" t="s">
        <v>2</v>
      </c>
      <c r="D5725" t="s">
        <v>1606</v>
      </c>
      <c r="E5725" t="s">
        <v>1607</v>
      </c>
    </row>
    <row r="5726" spans="1:5" x14ac:dyDescent="0.35">
      <c r="A5726" t="s">
        <v>3</v>
      </c>
      <c r="B5726" t="s">
        <v>594</v>
      </c>
      <c r="C5726">
        <v>27</v>
      </c>
      <c r="D5726" t="s">
        <v>788</v>
      </c>
      <c r="E5726" t="s">
        <v>344</v>
      </c>
    </row>
    <row r="5727" spans="1:5" x14ac:dyDescent="0.35">
      <c r="A5727" t="s">
        <v>3</v>
      </c>
      <c r="B5727" t="s">
        <v>595</v>
      </c>
      <c r="C5727">
        <v>21</v>
      </c>
      <c r="D5727" t="s">
        <v>916</v>
      </c>
      <c r="E5727" t="s">
        <v>217</v>
      </c>
    </row>
    <row r="5728" spans="1:5" x14ac:dyDescent="0.35">
      <c r="A5728" t="s">
        <v>4</v>
      </c>
      <c r="B5728" t="s">
        <v>594</v>
      </c>
      <c r="C5728">
        <v>41</v>
      </c>
      <c r="D5728" t="s">
        <v>726</v>
      </c>
      <c r="E5728" t="s">
        <v>420</v>
      </c>
    </row>
    <row r="5729" spans="1:5" x14ac:dyDescent="0.35">
      <c r="A5729" t="s">
        <v>4</v>
      </c>
      <c r="B5729" t="s">
        <v>595</v>
      </c>
      <c r="C5729">
        <v>44</v>
      </c>
      <c r="D5729" t="s">
        <v>1534</v>
      </c>
      <c r="E5729" t="s">
        <v>168</v>
      </c>
    </row>
    <row r="5730" spans="1:5" x14ac:dyDescent="0.35">
      <c r="A5730" t="s">
        <v>5</v>
      </c>
      <c r="B5730" t="s">
        <v>594</v>
      </c>
      <c r="C5730">
        <v>26</v>
      </c>
      <c r="D5730" t="s">
        <v>979</v>
      </c>
      <c r="E5730" t="s">
        <v>299</v>
      </c>
    </row>
    <row r="5731" spans="1:5" x14ac:dyDescent="0.35">
      <c r="A5731" t="s">
        <v>5</v>
      </c>
      <c r="B5731" t="s">
        <v>595</v>
      </c>
      <c r="C5731">
        <v>30</v>
      </c>
      <c r="D5731" t="s">
        <v>1435</v>
      </c>
      <c r="E5731" t="s">
        <v>87</v>
      </c>
    </row>
    <row r="5732" spans="1:5" x14ac:dyDescent="0.35">
      <c r="A5732" t="s">
        <v>6</v>
      </c>
      <c r="B5732" t="s">
        <v>594</v>
      </c>
      <c r="C5732">
        <v>14</v>
      </c>
      <c r="D5732" t="s">
        <v>646</v>
      </c>
      <c r="E5732" t="s">
        <v>473</v>
      </c>
    </row>
    <row r="5733" spans="1:5" x14ac:dyDescent="0.35">
      <c r="A5733" t="s">
        <v>6</v>
      </c>
      <c r="B5733" t="s">
        <v>595</v>
      </c>
      <c r="C5733">
        <v>22</v>
      </c>
      <c r="D5733" t="s">
        <v>1612</v>
      </c>
      <c r="E5733" t="s">
        <v>545</v>
      </c>
    </row>
    <row r="5734" spans="1:5" x14ac:dyDescent="0.35">
      <c r="A5734" t="s">
        <v>7</v>
      </c>
      <c r="B5734" t="s">
        <v>594</v>
      </c>
      <c r="C5734">
        <v>35</v>
      </c>
      <c r="D5734" t="s">
        <v>993</v>
      </c>
      <c r="E5734" t="s">
        <v>165</v>
      </c>
    </row>
    <row r="5735" spans="1:5" x14ac:dyDescent="0.35">
      <c r="A5735" t="s">
        <v>7</v>
      </c>
      <c r="B5735" t="s">
        <v>595</v>
      </c>
      <c r="C5735">
        <v>46</v>
      </c>
      <c r="D5735" t="s">
        <v>1116</v>
      </c>
      <c r="E5735" t="s">
        <v>218</v>
      </c>
    </row>
    <row r="5736" spans="1:5" x14ac:dyDescent="0.35">
      <c r="A5736" t="s">
        <v>241</v>
      </c>
      <c r="B5736" t="s">
        <v>594</v>
      </c>
      <c r="C5736">
        <v>143</v>
      </c>
      <c r="D5736" t="s">
        <v>760</v>
      </c>
      <c r="E5736" t="s">
        <v>511</v>
      </c>
    </row>
    <row r="5737" spans="1:5" x14ac:dyDescent="0.35">
      <c r="A5737" t="s">
        <v>241</v>
      </c>
      <c r="B5737" t="s">
        <v>595</v>
      </c>
      <c r="C5737">
        <v>163</v>
      </c>
      <c r="D5737" t="s">
        <v>1104</v>
      </c>
      <c r="E5737" t="s">
        <v>515</v>
      </c>
    </row>
    <row r="5739" spans="1:5" x14ac:dyDescent="0.35">
      <c r="A5739" t="s">
        <v>1613</v>
      </c>
    </row>
    <row r="5740" spans="1:5" x14ac:dyDescent="0.35">
      <c r="A5740" t="s">
        <v>14</v>
      </c>
      <c r="B5740" t="s">
        <v>2</v>
      </c>
      <c r="C5740" t="s">
        <v>1606</v>
      </c>
      <c r="D5740" t="s">
        <v>1607</v>
      </c>
    </row>
    <row r="5741" spans="1:5" x14ac:dyDescent="0.35">
      <c r="A5741" t="s">
        <v>3</v>
      </c>
      <c r="B5741">
        <v>48</v>
      </c>
      <c r="C5741" t="s">
        <v>872</v>
      </c>
      <c r="D5741" t="s">
        <v>69</v>
      </c>
    </row>
    <row r="5742" spans="1:5" x14ac:dyDescent="0.35">
      <c r="A5742" t="s">
        <v>4</v>
      </c>
      <c r="B5742">
        <v>85</v>
      </c>
      <c r="C5742" t="s">
        <v>699</v>
      </c>
      <c r="D5742" t="s">
        <v>310</v>
      </c>
    </row>
    <row r="5743" spans="1:5" x14ac:dyDescent="0.35">
      <c r="A5743" t="s">
        <v>5</v>
      </c>
      <c r="B5743">
        <v>56</v>
      </c>
      <c r="C5743" t="s">
        <v>1142</v>
      </c>
      <c r="D5743" t="s">
        <v>157</v>
      </c>
    </row>
    <row r="5744" spans="1:5" x14ac:dyDescent="0.35">
      <c r="A5744" t="s">
        <v>6</v>
      </c>
      <c r="B5744">
        <v>36</v>
      </c>
      <c r="C5744" t="s">
        <v>992</v>
      </c>
      <c r="D5744" t="s">
        <v>597</v>
      </c>
    </row>
    <row r="5745" spans="1:5" x14ac:dyDescent="0.35">
      <c r="A5745" t="s">
        <v>7</v>
      </c>
      <c r="B5745">
        <v>81</v>
      </c>
      <c r="C5745" t="s">
        <v>872</v>
      </c>
      <c r="D5745" t="s">
        <v>69</v>
      </c>
    </row>
    <row r="5746" spans="1:5" x14ac:dyDescent="0.35">
      <c r="A5746" t="s">
        <v>241</v>
      </c>
      <c r="B5746">
        <v>306</v>
      </c>
      <c r="C5746" t="s">
        <v>918</v>
      </c>
      <c r="D5746" t="s">
        <v>10</v>
      </c>
    </row>
    <row r="5748" spans="1:5" x14ac:dyDescent="0.35">
      <c r="A5748" t="s">
        <v>1614</v>
      </c>
    </row>
    <row r="5749" spans="1:5" x14ac:dyDescent="0.35">
      <c r="A5749" t="s">
        <v>14</v>
      </c>
      <c r="B5749" t="s">
        <v>1286</v>
      </c>
      <c r="C5749" t="s">
        <v>2</v>
      </c>
      <c r="D5749" t="s">
        <v>1606</v>
      </c>
      <c r="E5749" t="s">
        <v>1607</v>
      </c>
    </row>
    <row r="5750" spans="1:5" x14ac:dyDescent="0.35">
      <c r="A5750" t="s">
        <v>3</v>
      </c>
      <c r="B5750" t="s">
        <v>1303</v>
      </c>
      <c r="C5750">
        <v>2</v>
      </c>
      <c r="D5750" t="s">
        <v>395</v>
      </c>
      <c r="E5750" t="s">
        <v>76</v>
      </c>
    </row>
    <row r="5751" spans="1:5" x14ac:dyDescent="0.35">
      <c r="A5751" t="s">
        <v>3</v>
      </c>
      <c r="B5751" t="s">
        <v>1304</v>
      </c>
      <c r="C5751">
        <v>100</v>
      </c>
      <c r="D5751" t="s">
        <v>395</v>
      </c>
      <c r="E5751" t="s">
        <v>76</v>
      </c>
    </row>
    <row r="5752" spans="1:5" x14ac:dyDescent="0.35">
      <c r="A5752" t="s">
        <v>3</v>
      </c>
      <c r="B5752" t="s">
        <v>50</v>
      </c>
      <c r="C5752">
        <v>25</v>
      </c>
      <c r="D5752" t="s">
        <v>1267</v>
      </c>
      <c r="E5752" t="s">
        <v>175</v>
      </c>
    </row>
    <row r="5753" spans="1:5" x14ac:dyDescent="0.35">
      <c r="A5753" t="s">
        <v>4</v>
      </c>
      <c r="B5753" t="s">
        <v>1303</v>
      </c>
      <c r="C5753">
        <v>10</v>
      </c>
      <c r="D5753" t="s">
        <v>1612</v>
      </c>
      <c r="E5753" t="s">
        <v>545</v>
      </c>
    </row>
    <row r="5754" spans="1:5" x14ac:dyDescent="0.35">
      <c r="A5754" t="s">
        <v>4</v>
      </c>
      <c r="B5754" t="s">
        <v>1304</v>
      </c>
      <c r="C5754">
        <v>140</v>
      </c>
      <c r="D5754" t="s">
        <v>987</v>
      </c>
      <c r="E5754" t="s">
        <v>216</v>
      </c>
    </row>
    <row r="5755" spans="1:5" x14ac:dyDescent="0.35">
      <c r="A5755" t="s">
        <v>4</v>
      </c>
      <c r="B5755" t="s">
        <v>50</v>
      </c>
      <c r="C5755">
        <v>54</v>
      </c>
      <c r="D5755" t="s">
        <v>1130</v>
      </c>
      <c r="E5755" t="s">
        <v>211</v>
      </c>
    </row>
    <row r="5756" spans="1:5" x14ac:dyDescent="0.35">
      <c r="A5756" t="s">
        <v>5</v>
      </c>
      <c r="B5756" t="s">
        <v>1303</v>
      </c>
      <c r="C5756">
        <v>8</v>
      </c>
      <c r="D5756" t="s">
        <v>395</v>
      </c>
      <c r="E5756" t="s">
        <v>76</v>
      </c>
    </row>
    <row r="5757" spans="1:5" x14ac:dyDescent="0.35">
      <c r="A5757" t="s">
        <v>5</v>
      </c>
      <c r="B5757" t="s">
        <v>1304</v>
      </c>
      <c r="C5757">
        <v>123</v>
      </c>
      <c r="D5757" t="s">
        <v>1006</v>
      </c>
      <c r="E5757" t="s">
        <v>124</v>
      </c>
    </row>
    <row r="5758" spans="1:5" x14ac:dyDescent="0.35">
      <c r="A5758" t="s">
        <v>5</v>
      </c>
      <c r="B5758" t="s">
        <v>50</v>
      </c>
      <c r="C5758">
        <v>34</v>
      </c>
      <c r="D5758" t="s">
        <v>924</v>
      </c>
      <c r="E5758" t="s">
        <v>132</v>
      </c>
    </row>
    <row r="5759" spans="1:5" x14ac:dyDescent="0.35">
      <c r="A5759" t="s">
        <v>6</v>
      </c>
      <c r="B5759" t="s">
        <v>1303</v>
      </c>
      <c r="C5759">
        <v>4</v>
      </c>
      <c r="D5759" t="s">
        <v>395</v>
      </c>
      <c r="E5759" t="s">
        <v>76</v>
      </c>
    </row>
    <row r="5760" spans="1:5" x14ac:dyDescent="0.35">
      <c r="A5760" t="s">
        <v>6</v>
      </c>
      <c r="B5760" t="s">
        <v>1304</v>
      </c>
      <c r="C5760">
        <v>82</v>
      </c>
      <c r="D5760" t="s">
        <v>837</v>
      </c>
      <c r="E5760" t="s">
        <v>196</v>
      </c>
    </row>
    <row r="5761" spans="1:5" x14ac:dyDescent="0.35">
      <c r="A5761" t="s">
        <v>6</v>
      </c>
      <c r="B5761" t="s">
        <v>50</v>
      </c>
      <c r="C5761">
        <v>28</v>
      </c>
      <c r="D5761" t="s">
        <v>395</v>
      </c>
      <c r="E5761" t="s">
        <v>76</v>
      </c>
    </row>
    <row r="5762" spans="1:5" x14ac:dyDescent="0.35">
      <c r="A5762" t="s">
        <v>7</v>
      </c>
      <c r="B5762" t="s">
        <v>1303</v>
      </c>
      <c r="C5762">
        <v>8</v>
      </c>
      <c r="D5762" t="s">
        <v>395</v>
      </c>
      <c r="E5762" t="s">
        <v>76</v>
      </c>
    </row>
    <row r="5763" spans="1:5" x14ac:dyDescent="0.35">
      <c r="A5763" t="s">
        <v>7</v>
      </c>
      <c r="B5763" t="s">
        <v>1304</v>
      </c>
      <c r="C5763">
        <v>172</v>
      </c>
      <c r="D5763" t="s">
        <v>1276</v>
      </c>
      <c r="E5763" t="s">
        <v>150</v>
      </c>
    </row>
    <row r="5764" spans="1:5" x14ac:dyDescent="0.35">
      <c r="A5764" t="s">
        <v>7</v>
      </c>
      <c r="B5764" t="s">
        <v>50</v>
      </c>
      <c r="C5764">
        <v>55</v>
      </c>
      <c r="D5764" t="s">
        <v>395</v>
      </c>
      <c r="E5764" t="s">
        <v>76</v>
      </c>
    </row>
    <row r="5765" spans="1:5" x14ac:dyDescent="0.35">
      <c r="A5765" t="s">
        <v>241</v>
      </c>
      <c r="B5765" t="s">
        <v>1303</v>
      </c>
      <c r="C5765">
        <v>32</v>
      </c>
      <c r="D5765" t="s">
        <v>882</v>
      </c>
      <c r="E5765" t="s">
        <v>226</v>
      </c>
    </row>
    <row r="5766" spans="1:5" x14ac:dyDescent="0.35">
      <c r="A5766" t="s">
        <v>241</v>
      </c>
      <c r="B5766" t="s">
        <v>1304</v>
      </c>
      <c r="C5766">
        <v>617</v>
      </c>
      <c r="D5766" t="s">
        <v>1435</v>
      </c>
      <c r="E5766" t="s">
        <v>87</v>
      </c>
    </row>
    <row r="5767" spans="1:5" x14ac:dyDescent="0.35">
      <c r="A5767" t="s">
        <v>241</v>
      </c>
      <c r="B5767" t="s">
        <v>50</v>
      </c>
      <c r="C5767">
        <v>196</v>
      </c>
      <c r="D5767" t="s">
        <v>1468</v>
      </c>
      <c r="E5767" t="s">
        <v>179</v>
      </c>
    </row>
    <row r="5769" spans="1:5" x14ac:dyDescent="0.35">
      <c r="A5769" t="s">
        <v>1615</v>
      </c>
    </row>
    <row r="5770" spans="1:5" x14ac:dyDescent="0.35">
      <c r="A5770" t="s">
        <v>14</v>
      </c>
      <c r="B5770" t="s">
        <v>266</v>
      </c>
      <c r="C5770" t="s">
        <v>2</v>
      </c>
      <c r="D5770" t="s">
        <v>1606</v>
      </c>
      <c r="E5770" t="s">
        <v>1607</v>
      </c>
    </row>
    <row r="5771" spans="1:5" x14ac:dyDescent="0.35">
      <c r="A5771" t="s">
        <v>3</v>
      </c>
      <c r="B5771" t="s">
        <v>267</v>
      </c>
      <c r="C5771">
        <v>39</v>
      </c>
      <c r="D5771" t="s">
        <v>1247</v>
      </c>
      <c r="E5771" t="s">
        <v>86</v>
      </c>
    </row>
    <row r="5772" spans="1:5" x14ac:dyDescent="0.35">
      <c r="A5772" t="s">
        <v>3</v>
      </c>
      <c r="B5772" t="s">
        <v>279</v>
      </c>
      <c r="C5772">
        <v>80</v>
      </c>
      <c r="D5772" t="s">
        <v>395</v>
      </c>
      <c r="E5772" t="s">
        <v>76</v>
      </c>
    </row>
    <row r="5773" spans="1:5" x14ac:dyDescent="0.35">
      <c r="A5773" t="s">
        <v>3</v>
      </c>
      <c r="B5773" t="s">
        <v>285</v>
      </c>
      <c r="C5773">
        <v>8</v>
      </c>
      <c r="D5773" t="s">
        <v>395</v>
      </c>
      <c r="E5773" t="s">
        <v>76</v>
      </c>
    </row>
    <row r="5774" spans="1:5" x14ac:dyDescent="0.35">
      <c r="A5774" t="s">
        <v>4</v>
      </c>
      <c r="B5774" t="s">
        <v>267</v>
      </c>
      <c r="C5774">
        <v>33</v>
      </c>
      <c r="D5774" t="s">
        <v>395</v>
      </c>
      <c r="E5774" t="s">
        <v>76</v>
      </c>
    </row>
    <row r="5775" spans="1:5" x14ac:dyDescent="0.35">
      <c r="A5775" t="s">
        <v>4</v>
      </c>
      <c r="B5775" t="s">
        <v>279</v>
      </c>
      <c r="C5775">
        <v>145</v>
      </c>
      <c r="D5775" t="s">
        <v>1435</v>
      </c>
      <c r="E5775" t="s">
        <v>87</v>
      </c>
    </row>
    <row r="5776" spans="1:5" x14ac:dyDescent="0.35">
      <c r="A5776" t="s">
        <v>4</v>
      </c>
      <c r="B5776" t="s">
        <v>285</v>
      </c>
      <c r="C5776">
        <v>26</v>
      </c>
      <c r="D5776" t="s">
        <v>984</v>
      </c>
      <c r="E5776" t="s">
        <v>192</v>
      </c>
    </row>
    <row r="5777" spans="1:5" x14ac:dyDescent="0.35">
      <c r="A5777" t="s">
        <v>5</v>
      </c>
      <c r="B5777" t="s">
        <v>267</v>
      </c>
      <c r="C5777">
        <v>8</v>
      </c>
      <c r="D5777" t="s">
        <v>395</v>
      </c>
      <c r="E5777" t="s">
        <v>76</v>
      </c>
    </row>
    <row r="5778" spans="1:5" x14ac:dyDescent="0.35">
      <c r="A5778" t="s">
        <v>5</v>
      </c>
      <c r="B5778" t="s">
        <v>279</v>
      </c>
      <c r="C5778">
        <v>102</v>
      </c>
      <c r="D5778" t="s">
        <v>1139</v>
      </c>
      <c r="E5778" t="s">
        <v>207</v>
      </c>
    </row>
    <row r="5779" spans="1:5" x14ac:dyDescent="0.35">
      <c r="A5779" t="s">
        <v>5</v>
      </c>
      <c r="B5779" t="s">
        <v>285</v>
      </c>
      <c r="C5779">
        <v>55</v>
      </c>
      <c r="D5779" t="s">
        <v>875</v>
      </c>
      <c r="E5779" t="s">
        <v>113</v>
      </c>
    </row>
    <row r="5780" spans="1:5" x14ac:dyDescent="0.35">
      <c r="A5780" t="s">
        <v>6</v>
      </c>
      <c r="B5780" t="s">
        <v>267</v>
      </c>
      <c r="C5780">
        <v>14</v>
      </c>
      <c r="D5780" t="s">
        <v>423</v>
      </c>
      <c r="E5780" t="s">
        <v>98</v>
      </c>
    </row>
    <row r="5781" spans="1:5" x14ac:dyDescent="0.35">
      <c r="A5781" t="s">
        <v>6</v>
      </c>
      <c r="B5781" t="s">
        <v>279</v>
      </c>
      <c r="C5781">
        <v>83</v>
      </c>
      <c r="D5781" t="s">
        <v>1422</v>
      </c>
      <c r="E5781" t="s">
        <v>53</v>
      </c>
    </row>
    <row r="5782" spans="1:5" x14ac:dyDescent="0.35">
      <c r="A5782" t="s">
        <v>6</v>
      </c>
      <c r="B5782" t="s">
        <v>285</v>
      </c>
      <c r="C5782">
        <v>17</v>
      </c>
      <c r="D5782" t="s">
        <v>921</v>
      </c>
      <c r="E5782" t="s">
        <v>517</v>
      </c>
    </row>
    <row r="5783" spans="1:5" x14ac:dyDescent="0.35">
      <c r="A5783" t="s">
        <v>7</v>
      </c>
      <c r="B5783" t="s">
        <v>267</v>
      </c>
      <c r="C5783">
        <v>28</v>
      </c>
      <c r="D5783" t="s">
        <v>998</v>
      </c>
      <c r="E5783" t="s">
        <v>100</v>
      </c>
    </row>
    <row r="5784" spans="1:5" x14ac:dyDescent="0.35">
      <c r="A5784" t="s">
        <v>7</v>
      </c>
      <c r="B5784" t="s">
        <v>279</v>
      </c>
      <c r="C5784">
        <v>192</v>
      </c>
      <c r="D5784" t="s">
        <v>1274</v>
      </c>
      <c r="E5784" t="s">
        <v>79</v>
      </c>
    </row>
    <row r="5785" spans="1:5" x14ac:dyDescent="0.35">
      <c r="A5785" t="s">
        <v>7</v>
      </c>
      <c r="B5785" t="s">
        <v>285</v>
      </c>
      <c r="C5785">
        <v>15</v>
      </c>
      <c r="D5785" t="s">
        <v>395</v>
      </c>
      <c r="E5785" t="s">
        <v>76</v>
      </c>
    </row>
    <row r="5786" spans="1:5" x14ac:dyDescent="0.35">
      <c r="A5786" t="s">
        <v>241</v>
      </c>
      <c r="B5786" t="s">
        <v>267</v>
      </c>
      <c r="C5786">
        <v>122</v>
      </c>
      <c r="D5786" t="s">
        <v>1247</v>
      </c>
      <c r="E5786" t="s">
        <v>86</v>
      </c>
    </row>
    <row r="5787" spans="1:5" x14ac:dyDescent="0.35">
      <c r="A5787" t="s">
        <v>241</v>
      </c>
      <c r="B5787" t="s">
        <v>279</v>
      </c>
      <c r="C5787">
        <v>602</v>
      </c>
      <c r="D5787" t="s">
        <v>1103</v>
      </c>
      <c r="E5787" t="s">
        <v>96</v>
      </c>
    </row>
    <row r="5788" spans="1:5" x14ac:dyDescent="0.35">
      <c r="A5788" t="s">
        <v>241</v>
      </c>
      <c r="B5788" t="s">
        <v>285</v>
      </c>
      <c r="C5788">
        <v>121</v>
      </c>
      <c r="D5788" t="s">
        <v>1316</v>
      </c>
      <c r="E5788" t="s">
        <v>193</v>
      </c>
    </row>
    <row r="5790" spans="1:5" x14ac:dyDescent="0.35">
      <c r="A5790" t="s">
        <v>1616</v>
      </c>
    </row>
    <row r="5791" spans="1:5" x14ac:dyDescent="0.35">
      <c r="A5791" t="s">
        <v>14</v>
      </c>
      <c r="B5791" t="s">
        <v>461</v>
      </c>
      <c r="C5791" t="s">
        <v>2</v>
      </c>
      <c r="D5791" t="s">
        <v>1606</v>
      </c>
      <c r="E5791" t="s">
        <v>1607</v>
      </c>
    </row>
    <row r="5792" spans="1:5" x14ac:dyDescent="0.35">
      <c r="A5792" t="s">
        <v>3</v>
      </c>
      <c r="B5792" t="s">
        <v>462</v>
      </c>
      <c r="C5792">
        <v>119</v>
      </c>
      <c r="D5792" t="s">
        <v>1565</v>
      </c>
      <c r="E5792" t="s">
        <v>75</v>
      </c>
    </row>
    <row r="5793" spans="1:5" x14ac:dyDescent="0.35">
      <c r="A5793" t="s">
        <v>3</v>
      </c>
      <c r="B5793" t="s">
        <v>464</v>
      </c>
      <c r="C5793">
        <v>8</v>
      </c>
      <c r="D5793" t="s">
        <v>395</v>
      </c>
      <c r="E5793" t="s">
        <v>76</v>
      </c>
    </row>
    <row r="5794" spans="1:5" x14ac:dyDescent="0.35">
      <c r="A5794" t="s">
        <v>4</v>
      </c>
      <c r="B5794" t="s">
        <v>462</v>
      </c>
      <c r="C5794">
        <v>175</v>
      </c>
      <c r="D5794" t="s">
        <v>1257</v>
      </c>
      <c r="E5794" t="s">
        <v>109</v>
      </c>
    </row>
    <row r="5795" spans="1:5" x14ac:dyDescent="0.35">
      <c r="A5795" t="s">
        <v>4</v>
      </c>
      <c r="B5795" t="s">
        <v>464</v>
      </c>
      <c r="C5795">
        <v>29</v>
      </c>
      <c r="D5795" t="s">
        <v>1105</v>
      </c>
      <c r="E5795" t="s">
        <v>342</v>
      </c>
    </row>
    <row r="5796" spans="1:5" x14ac:dyDescent="0.35">
      <c r="A5796" t="s">
        <v>5</v>
      </c>
      <c r="B5796" t="s">
        <v>462</v>
      </c>
      <c r="C5796">
        <v>140</v>
      </c>
      <c r="D5796" t="s">
        <v>1142</v>
      </c>
      <c r="E5796" t="s">
        <v>157</v>
      </c>
    </row>
    <row r="5797" spans="1:5" x14ac:dyDescent="0.35">
      <c r="A5797" t="s">
        <v>5</v>
      </c>
      <c r="B5797" t="s">
        <v>464</v>
      </c>
      <c r="C5797">
        <v>25</v>
      </c>
      <c r="D5797" t="s">
        <v>790</v>
      </c>
      <c r="E5797" t="s">
        <v>548</v>
      </c>
    </row>
    <row r="5798" spans="1:5" x14ac:dyDescent="0.35">
      <c r="A5798" t="s">
        <v>6</v>
      </c>
      <c r="B5798" t="s">
        <v>462</v>
      </c>
      <c r="C5798">
        <v>107</v>
      </c>
      <c r="D5798" t="s">
        <v>865</v>
      </c>
      <c r="E5798" t="s">
        <v>199</v>
      </c>
    </row>
    <row r="5799" spans="1:5" x14ac:dyDescent="0.35">
      <c r="A5799" t="s">
        <v>6</v>
      </c>
      <c r="B5799" t="s">
        <v>464</v>
      </c>
      <c r="C5799">
        <v>7</v>
      </c>
      <c r="D5799" t="s">
        <v>731</v>
      </c>
      <c r="E5799" t="s">
        <v>160</v>
      </c>
    </row>
    <row r="5800" spans="1:5" x14ac:dyDescent="0.35">
      <c r="A5800" t="s">
        <v>7</v>
      </c>
      <c r="B5800" t="s">
        <v>462</v>
      </c>
      <c r="C5800">
        <v>203</v>
      </c>
      <c r="D5800" t="s">
        <v>1251</v>
      </c>
      <c r="E5800" t="s">
        <v>71</v>
      </c>
    </row>
    <row r="5801" spans="1:5" x14ac:dyDescent="0.35">
      <c r="A5801" t="s">
        <v>7</v>
      </c>
      <c r="B5801" t="s">
        <v>464</v>
      </c>
      <c r="C5801">
        <v>32</v>
      </c>
      <c r="D5801" t="s">
        <v>395</v>
      </c>
      <c r="E5801" t="s">
        <v>76</v>
      </c>
    </row>
    <row r="5802" spans="1:5" x14ac:dyDescent="0.35">
      <c r="A5802" t="s">
        <v>241</v>
      </c>
      <c r="B5802" t="s">
        <v>462</v>
      </c>
      <c r="C5802">
        <v>744</v>
      </c>
      <c r="D5802" t="s">
        <v>1265</v>
      </c>
      <c r="E5802" t="s">
        <v>244</v>
      </c>
    </row>
    <row r="5803" spans="1:5" x14ac:dyDescent="0.35">
      <c r="A5803" t="s">
        <v>241</v>
      </c>
      <c r="B5803" t="s">
        <v>464</v>
      </c>
      <c r="C5803">
        <v>101</v>
      </c>
      <c r="D5803" t="s">
        <v>1448</v>
      </c>
      <c r="E5803" t="s">
        <v>367</v>
      </c>
    </row>
    <row r="5805" spans="1:5" x14ac:dyDescent="0.35">
      <c r="A5805" t="s">
        <v>1617</v>
      </c>
    </row>
    <row r="5806" spans="1:5" x14ac:dyDescent="0.35">
      <c r="A5806" t="s">
        <v>14</v>
      </c>
      <c r="B5806" t="s">
        <v>487</v>
      </c>
      <c r="C5806" t="s">
        <v>2</v>
      </c>
      <c r="D5806" t="s">
        <v>1606</v>
      </c>
      <c r="E5806" t="s">
        <v>1607</v>
      </c>
    </row>
    <row r="5807" spans="1:5" x14ac:dyDescent="0.35">
      <c r="A5807" t="s">
        <v>3</v>
      </c>
      <c r="B5807" t="s">
        <v>488</v>
      </c>
      <c r="C5807">
        <v>68</v>
      </c>
      <c r="D5807" t="s">
        <v>395</v>
      </c>
      <c r="E5807" t="s">
        <v>76</v>
      </c>
    </row>
    <row r="5808" spans="1:5" x14ac:dyDescent="0.35">
      <c r="A5808" t="s">
        <v>3</v>
      </c>
      <c r="B5808" t="s">
        <v>491</v>
      </c>
      <c r="C5808">
        <v>59</v>
      </c>
      <c r="D5808" t="s">
        <v>998</v>
      </c>
      <c r="E5808" t="s">
        <v>100</v>
      </c>
    </row>
    <row r="5809" spans="1:5" x14ac:dyDescent="0.35">
      <c r="A5809" t="s">
        <v>4</v>
      </c>
      <c r="B5809" t="s">
        <v>488</v>
      </c>
      <c r="C5809">
        <v>133</v>
      </c>
      <c r="D5809" t="s">
        <v>1422</v>
      </c>
      <c r="E5809" t="s">
        <v>53</v>
      </c>
    </row>
    <row r="5810" spans="1:5" x14ac:dyDescent="0.35">
      <c r="A5810" t="s">
        <v>4</v>
      </c>
      <c r="B5810" t="s">
        <v>491</v>
      </c>
      <c r="C5810">
        <v>71</v>
      </c>
      <c r="D5810" t="s">
        <v>1476</v>
      </c>
      <c r="E5810" t="s">
        <v>65</v>
      </c>
    </row>
    <row r="5811" spans="1:5" x14ac:dyDescent="0.35">
      <c r="A5811" t="s">
        <v>5</v>
      </c>
      <c r="B5811" t="s">
        <v>488</v>
      </c>
      <c r="C5811">
        <v>109</v>
      </c>
      <c r="D5811" t="s">
        <v>1248</v>
      </c>
      <c r="E5811" t="s">
        <v>55</v>
      </c>
    </row>
    <row r="5812" spans="1:5" x14ac:dyDescent="0.35">
      <c r="A5812" t="s">
        <v>5</v>
      </c>
      <c r="B5812" t="s">
        <v>491</v>
      </c>
      <c r="C5812">
        <v>56</v>
      </c>
      <c r="D5812" t="s">
        <v>1005</v>
      </c>
      <c r="E5812" t="s">
        <v>383</v>
      </c>
    </row>
    <row r="5813" spans="1:5" x14ac:dyDescent="0.35">
      <c r="A5813" t="s">
        <v>6</v>
      </c>
      <c r="B5813" t="s">
        <v>488</v>
      </c>
      <c r="C5813">
        <v>62</v>
      </c>
      <c r="D5813" t="s">
        <v>1128</v>
      </c>
      <c r="E5813" t="s">
        <v>135</v>
      </c>
    </row>
    <row r="5814" spans="1:5" x14ac:dyDescent="0.35">
      <c r="A5814" t="s">
        <v>6</v>
      </c>
      <c r="B5814" t="s">
        <v>491</v>
      </c>
      <c r="C5814">
        <v>52</v>
      </c>
      <c r="D5814" t="s">
        <v>856</v>
      </c>
      <c r="E5814" t="s">
        <v>277</v>
      </c>
    </row>
    <row r="5815" spans="1:5" x14ac:dyDescent="0.35">
      <c r="A5815" t="s">
        <v>7</v>
      </c>
      <c r="B5815" t="s">
        <v>488</v>
      </c>
      <c r="C5815">
        <v>132</v>
      </c>
      <c r="D5815" t="s">
        <v>395</v>
      </c>
      <c r="E5815" t="s">
        <v>76</v>
      </c>
    </row>
    <row r="5816" spans="1:5" x14ac:dyDescent="0.35">
      <c r="A5816" t="s">
        <v>7</v>
      </c>
      <c r="B5816" t="s">
        <v>491</v>
      </c>
      <c r="C5816">
        <v>103</v>
      </c>
      <c r="D5816" t="s">
        <v>1556</v>
      </c>
      <c r="E5816" t="s">
        <v>105</v>
      </c>
    </row>
    <row r="5817" spans="1:5" x14ac:dyDescent="0.35">
      <c r="A5817" t="s">
        <v>241</v>
      </c>
      <c r="B5817" t="s">
        <v>488</v>
      </c>
      <c r="C5817">
        <v>504</v>
      </c>
      <c r="D5817" t="s">
        <v>1468</v>
      </c>
      <c r="E5817" t="s">
        <v>179</v>
      </c>
    </row>
    <row r="5818" spans="1:5" x14ac:dyDescent="0.35">
      <c r="A5818" t="s">
        <v>241</v>
      </c>
      <c r="B5818" t="s">
        <v>491</v>
      </c>
      <c r="C5818">
        <v>341</v>
      </c>
      <c r="D5818" t="s">
        <v>1417</v>
      </c>
      <c r="E5818" t="s">
        <v>249</v>
      </c>
    </row>
    <row r="5820" spans="1:5" x14ac:dyDescent="0.35">
      <c r="A5820" t="s">
        <v>1618</v>
      </c>
    </row>
    <row r="5821" spans="1:5" x14ac:dyDescent="0.35">
      <c r="A5821" t="s">
        <v>14</v>
      </c>
      <c r="B5821" t="s">
        <v>593</v>
      </c>
      <c r="C5821" t="s">
        <v>2</v>
      </c>
      <c r="D5821" t="s">
        <v>1606</v>
      </c>
      <c r="E5821" t="s">
        <v>1607</v>
      </c>
    </row>
    <row r="5822" spans="1:5" x14ac:dyDescent="0.35">
      <c r="A5822" t="s">
        <v>3</v>
      </c>
      <c r="B5822" t="s">
        <v>594</v>
      </c>
      <c r="C5822">
        <v>56</v>
      </c>
      <c r="D5822" t="s">
        <v>1421</v>
      </c>
      <c r="E5822" t="s">
        <v>93</v>
      </c>
    </row>
    <row r="5823" spans="1:5" x14ac:dyDescent="0.35">
      <c r="A5823" t="s">
        <v>3</v>
      </c>
      <c r="B5823" t="s">
        <v>595</v>
      </c>
      <c r="C5823">
        <v>71</v>
      </c>
      <c r="D5823" t="s">
        <v>395</v>
      </c>
      <c r="E5823" t="s">
        <v>76</v>
      </c>
    </row>
    <row r="5824" spans="1:5" x14ac:dyDescent="0.35">
      <c r="A5824" t="s">
        <v>4</v>
      </c>
      <c r="B5824" t="s">
        <v>594</v>
      </c>
      <c r="C5824">
        <v>124</v>
      </c>
      <c r="D5824" t="s">
        <v>1257</v>
      </c>
      <c r="E5824" t="s">
        <v>109</v>
      </c>
    </row>
    <row r="5825" spans="1:5" x14ac:dyDescent="0.35">
      <c r="A5825" t="s">
        <v>4</v>
      </c>
      <c r="B5825" t="s">
        <v>595</v>
      </c>
      <c r="C5825">
        <v>80</v>
      </c>
      <c r="D5825" t="s">
        <v>913</v>
      </c>
      <c r="E5825" t="s">
        <v>56</v>
      </c>
    </row>
    <row r="5826" spans="1:5" x14ac:dyDescent="0.35">
      <c r="A5826" t="s">
        <v>5</v>
      </c>
      <c r="B5826" t="s">
        <v>594</v>
      </c>
      <c r="C5826">
        <v>70</v>
      </c>
      <c r="D5826" t="s">
        <v>1270</v>
      </c>
      <c r="E5826" t="s">
        <v>221</v>
      </c>
    </row>
    <row r="5827" spans="1:5" x14ac:dyDescent="0.35">
      <c r="A5827" t="s">
        <v>5</v>
      </c>
      <c r="B5827" t="s">
        <v>595</v>
      </c>
      <c r="C5827">
        <v>95</v>
      </c>
      <c r="D5827" t="s">
        <v>1387</v>
      </c>
      <c r="E5827" t="s">
        <v>206</v>
      </c>
    </row>
    <row r="5828" spans="1:5" x14ac:dyDescent="0.35">
      <c r="A5828" t="s">
        <v>6</v>
      </c>
      <c r="B5828" t="s">
        <v>594</v>
      </c>
      <c r="C5828">
        <v>56</v>
      </c>
      <c r="D5828" t="s">
        <v>395</v>
      </c>
      <c r="E5828" t="s">
        <v>76</v>
      </c>
    </row>
    <row r="5829" spans="1:5" x14ac:dyDescent="0.35">
      <c r="A5829" t="s">
        <v>6</v>
      </c>
      <c r="B5829" t="s">
        <v>595</v>
      </c>
      <c r="C5829">
        <v>58</v>
      </c>
      <c r="D5829" t="s">
        <v>815</v>
      </c>
      <c r="E5829" t="s">
        <v>297</v>
      </c>
    </row>
    <row r="5830" spans="1:5" x14ac:dyDescent="0.35">
      <c r="A5830" t="s">
        <v>7</v>
      </c>
      <c r="B5830" t="s">
        <v>594</v>
      </c>
      <c r="C5830">
        <v>147</v>
      </c>
      <c r="D5830" t="s">
        <v>1276</v>
      </c>
      <c r="E5830" t="s">
        <v>150</v>
      </c>
    </row>
    <row r="5831" spans="1:5" x14ac:dyDescent="0.35">
      <c r="A5831" t="s">
        <v>7</v>
      </c>
      <c r="B5831" t="s">
        <v>595</v>
      </c>
      <c r="C5831">
        <v>88</v>
      </c>
      <c r="D5831" t="s">
        <v>1269</v>
      </c>
      <c r="E5831" t="s">
        <v>106</v>
      </c>
    </row>
    <row r="5832" spans="1:5" x14ac:dyDescent="0.35">
      <c r="A5832" t="s">
        <v>241</v>
      </c>
      <c r="B5832" t="s">
        <v>594</v>
      </c>
      <c r="C5832">
        <v>453</v>
      </c>
      <c r="D5832" t="s">
        <v>1248</v>
      </c>
      <c r="E5832" t="s">
        <v>55</v>
      </c>
    </row>
    <row r="5833" spans="1:5" x14ac:dyDescent="0.35">
      <c r="A5833" t="s">
        <v>241</v>
      </c>
      <c r="B5833" t="s">
        <v>595</v>
      </c>
      <c r="C5833">
        <v>392</v>
      </c>
      <c r="D5833" t="s">
        <v>1143</v>
      </c>
      <c r="E5833" t="s">
        <v>305</v>
      </c>
    </row>
    <row r="5835" spans="1:5" x14ac:dyDescent="0.35">
      <c r="A5835" t="s">
        <v>1619</v>
      </c>
    </row>
    <row r="5836" spans="1:5" x14ac:dyDescent="0.35">
      <c r="A5836" t="s">
        <v>14</v>
      </c>
      <c r="B5836" t="s">
        <v>2</v>
      </c>
      <c r="C5836" t="s">
        <v>1606</v>
      </c>
      <c r="D5836" t="s">
        <v>1607</v>
      </c>
    </row>
    <row r="5837" spans="1:5" x14ac:dyDescent="0.35">
      <c r="A5837" t="s">
        <v>3</v>
      </c>
      <c r="B5837">
        <v>127</v>
      </c>
      <c r="C5837" t="s">
        <v>1565</v>
      </c>
      <c r="D5837" t="s">
        <v>75</v>
      </c>
    </row>
    <row r="5838" spans="1:5" x14ac:dyDescent="0.35">
      <c r="A5838" t="s">
        <v>4</v>
      </c>
      <c r="B5838">
        <v>204</v>
      </c>
      <c r="C5838" t="s">
        <v>1101</v>
      </c>
      <c r="D5838" t="s">
        <v>355</v>
      </c>
    </row>
    <row r="5839" spans="1:5" x14ac:dyDescent="0.35">
      <c r="A5839" t="s">
        <v>5</v>
      </c>
      <c r="B5839">
        <v>165</v>
      </c>
      <c r="C5839" t="s">
        <v>744</v>
      </c>
      <c r="D5839" t="s">
        <v>326</v>
      </c>
    </row>
    <row r="5840" spans="1:5" x14ac:dyDescent="0.35">
      <c r="A5840" t="s">
        <v>6</v>
      </c>
      <c r="B5840">
        <v>114</v>
      </c>
      <c r="C5840" t="s">
        <v>1113</v>
      </c>
      <c r="D5840" t="s">
        <v>101</v>
      </c>
    </row>
    <row r="5841" spans="1:5" x14ac:dyDescent="0.35">
      <c r="A5841" t="s">
        <v>7</v>
      </c>
      <c r="B5841">
        <v>235</v>
      </c>
      <c r="C5841" t="s">
        <v>1553</v>
      </c>
      <c r="D5841" t="s">
        <v>68</v>
      </c>
    </row>
    <row r="5842" spans="1:5" x14ac:dyDescent="0.35">
      <c r="A5842" t="s">
        <v>241</v>
      </c>
      <c r="B5842">
        <v>845</v>
      </c>
      <c r="C5842" t="s">
        <v>1254</v>
      </c>
      <c r="D5842" t="s">
        <v>119</v>
      </c>
    </row>
    <row r="5844" spans="1:5" x14ac:dyDescent="0.35">
      <c r="A5844" t="s">
        <v>1620</v>
      </c>
    </row>
    <row r="5845" spans="1:5" x14ac:dyDescent="0.35">
      <c r="A5845" t="s">
        <v>14</v>
      </c>
      <c r="B5845" t="s">
        <v>1286</v>
      </c>
      <c r="C5845" t="s">
        <v>2</v>
      </c>
      <c r="D5845" t="s">
        <v>1621</v>
      </c>
      <c r="E5845" t="s">
        <v>1622</v>
      </c>
    </row>
    <row r="5846" spans="1:5" x14ac:dyDescent="0.35">
      <c r="A5846" t="s">
        <v>3</v>
      </c>
      <c r="B5846" t="s">
        <v>1303</v>
      </c>
      <c r="C5846">
        <v>3</v>
      </c>
      <c r="D5846" t="s">
        <v>395</v>
      </c>
      <c r="E5846" t="s">
        <v>76</v>
      </c>
    </row>
    <row r="5847" spans="1:5" x14ac:dyDescent="0.35">
      <c r="A5847" t="s">
        <v>3</v>
      </c>
      <c r="B5847" t="s">
        <v>1304</v>
      </c>
      <c r="C5847">
        <v>96</v>
      </c>
      <c r="D5847" t="s">
        <v>1251</v>
      </c>
      <c r="E5847" t="s">
        <v>71</v>
      </c>
    </row>
    <row r="5848" spans="1:5" x14ac:dyDescent="0.35">
      <c r="A5848" t="s">
        <v>3</v>
      </c>
      <c r="B5848" t="s">
        <v>50</v>
      </c>
      <c r="C5848">
        <v>18</v>
      </c>
      <c r="D5848" t="s">
        <v>1266</v>
      </c>
      <c r="E5848" t="s">
        <v>103</v>
      </c>
    </row>
    <row r="5849" spans="1:5" x14ac:dyDescent="0.35">
      <c r="A5849" t="s">
        <v>4</v>
      </c>
      <c r="B5849" t="s">
        <v>1303</v>
      </c>
      <c r="C5849">
        <v>6</v>
      </c>
      <c r="D5849" t="s">
        <v>395</v>
      </c>
      <c r="E5849" t="s">
        <v>76</v>
      </c>
    </row>
    <row r="5850" spans="1:5" x14ac:dyDescent="0.35">
      <c r="A5850" t="s">
        <v>4</v>
      </c>
      <c r="B5850" t="s">
        <v>1304</v>
      </c>
      <c r="C5850">
        <v>161</v>
      </c>
      <c r="D5850" t="s">
        <v>878</v>
      </c>
      <c r="E5850" t="s">
        <v>229</v>
      </c>
    </row>
    <row r="5851" spans="1:5" x14ac:dyDescent="0.35">
      <c r="A5851" t="s">
        <v>4</v>
      </c>
      <c r="B5851" t="s">
        <v>50</v>
      </c>
      <c r="C5851">
        <v>28</v>
      </c>
      <c r="D5851" t="s">
        <v>1174</v>
      </c>
      <c r="E5851" t="s">
        <v>481</v>
      </c>
    </row>
    <row r="5852" spans="1:5" x14ac:dyDescent="0.35">
      <c r="A5852" t="s">
        <v>5</v>
      </c>
      <c r="B5852" t="s">
        <v>1303</v>
      </c>
      <c r="C5852">
        <v>4</v>
      </c>
      <c r="D5852" t="s">
        <v>395</v>
      </c>
      <c r="E5852" t="s">
        <v>76</v>
      </c>
    </row>
    <row r="5853" spans="1:5" x14ac:dyDescent="0.35">
      <c r="A5853" t="s">
        <v>5</v>
      </c>
      <c r="B5853" t="s">
        <v>1304</v>
      </c>
      <c r="C5853">
        <v>157</v>
      </c>
      <c r="D5853" t="s">
        <v>1240</v>
      </c>
      <c r="E5853" t="s">
        <v>133</v>
      </c>
    </row>
    <row r="5854" spans="1:5" x14ac:dyDescent="0.35">
      <c r="A5854" t="s">
        <v>5</v>
      </c>
      <c r="B5854" t="s">
        <v>50</v>
      </c>
      <c r="C5854">
        <v>18</v>
      </c>
      <c r="D5854" t="s">
        <v>395</v>
      </c>
      <c r="E5854" t="s">
        <v>76</v>
      </c>
    </row>
    <row r="5855" spans="1:5" x14ac:dyDescent="0.35">
      <c r="A5855" t="s">
        <v>6</v>
      </c>
      <c r="B5855" t="s">
        <v>1303</v>
      </c>
      <c r="C5855">
        <v>8</v>
      </c>
      <c r="D5855" t="s">
        <v>395</v>
      </c>
      <c r="E5855" t="s">
        <v>76</v>
      </c>
    </row>
    <row r="5856" spans="1:5" x14ac:dyDescent="0.35">
      <c r="A5856" t="s">
        <v>6</v>
      </c>
      <c r="B5856" t="s">
        <v>1304</v>
      </c>
      <c r="C5856">
        <v>114</v>
      </c>
      <c r="D5856" t="s">
        <v>994</v>
      </c>
      <c r="E5856" t="s">
        <v>366</v>
      </c>
    </row>
    <row r="5857" spans="1:5" x14ac:dyDescent="0.35">
      <c r="A5857" t="s">
        <v>6</v>
      </c>
      <c r="B5857" t="s">
        <v>50</v>
      </c>
      <c r="C5857">
        <v>8</v>
      </c>
      <c r="D5857" t="s">
        <v>395</v>
      </c>
      <c r="E5857" t="s">
        <v>76</v>
      </c>
    </row>
    <row r="5858" spans="1:5" x14ac:dyDescent="0.35">
      <c r="A5858" t="s">
        <v>7</v>
      </c>
      <c r="B5858" t="s">
        <v>1303</v>
      </c>
      <c r="C5858">
        <v>6</v>
      </c>
      <c r="D5858" t="s">
        <v>395</v>
      </c>
      <c r="E5858" t="s">
        <v>76</v>
      </c>
    </row>
    <row r="5859" spans="1:5" x14ac:dyDescent="0.35">
      <c r="A5859" t="s">
        <v>7</v>
      </c>
      <c r="B5859" t="s">
        <v>1304</v>
      </c>
      <c r="C5859">
        <v>177</v>
      </c>
      <c r="D5859" t="s">
        <v>1250</v>
      </c>
      <c r="E5859" t="s">
        <v>57</v>
      </c>
    </row>
    <row r="5860" spans="1:5" x14ac:dyDescent="0.35">
      <c r="A5860" t="s">
        <v>7</v>
      </c>
      <c r="B5860" t="s">
        <v>50</v>
      </c>
      <c r="C5860">
        <v>24</v>
      </c>
      <c r="D5860" t="s">
        <v>744</v>
      </c>
      <c r="E5860" t="s">
        <v>326</v>
      </c>
    </row>
    <row r="5861" spans="1:5" x14ac:dyDescent="0.35">
      <c r="A5861" t="s">
        <v>241</v>
      </c>
      <c r="B5861" t="s">
        <v>1303</v>
      </c>
      <c r="C5861">
        <v>27</v>
      </c>
      <c r="D5861" t="s">
        <v>395</v>
      </c>
      <c r="E5861" t="s">
        <v>76</v>
      </c>
    </row>
    <row r="5862" spans="1:5" x14ac:dyDescent="0.35">
      <c r="A5862" t="s">
        <v>241</v>
      </c>
      <c r="B5862" t="s">
        <v>1304</v>
      </c>
      <c r="C5862">
        <v>705</v>
      </c>
      <c r="D5862" t="s">
        <v>1130</v>
      </c>
      <c r="E5862" t="s">
        <v>211</v>
      </c>
    </row>
    <row r="5863" spans="1:5" x14ac:dyDescent="0.35">
      <c r="A5863" t="s">
        <v>241</v>
      </c>
      <c r="B5863" t="s">
        <v>50</v>
      </c>
      <c r="C5863">
        <v>96</v>
      </c>
      <c r="D5863" t="s">
        <v>1109</v>
      </c>
      <c r="E5863" t="s">
        <v>272</v>
      </c>
    </row>
    <row r="5865" spans="1:5" x14ac:dyDescent="0.35">
      <c r="A5865" t="s">
        <v>1623</v>
      </c>
    </row>
    <row r="5866" spans="1:5" x14ac:dyDescent="0.35">
      <c r="A5866" t="s">
        <v>14</v>
      </c>
      <c r="B5866" t="s">
        <v>266</v>
      </c>
      <c r="C5866" t="s">
        <v>2</v>
      </c>
      <c r="D5866" t="s">
        <v>1621</v>
      </c>
      <c r="E5866" t="s">
        <v>1622</v>
      </c>
    </row>
    <row r="5867" spans="1:5" x14ac:dyDescent="0.35">
      <c r="A5867" t="s">
        <v>3</v>
      </c>
      <c r="B5867" t="s">
        <v>267</v>
      </c>
      <c r="C5867">
        <v>24</v>
      </c>
      <c r="D5867" t="s">
        <v>1256</v>
      </c>
      <c r="E5867" t="s">
        <v>108</v>
      </c>
    </row>
    <row r="5868" spans="1:5" x14ac:dyDescent="0.35">
      <c r="A5868" t="s">
        <v>3</v>
      </c>
      <c r="B5868" t="s">
        <v>279</v>
      </c>
      <c r="C5868">
        <v>88</v>
      </c>
      <c r="D5868" t="s">
        <v>1565</v>
      </c>
      <c r="E5868" t="s">
        <v>75</v>
      </c>
    </row>
    <row r="5869" spans="1:5" x14ac:dyDescent="0.35">
      <c r="A5869" t="s">
        <v>3</v>
      </c>
      <c r="B5869" t="s">
        <v>285</v>
      </c>
      <c r="C5869">
        <v>5</v>
      </c>
      <c r="D5869" t="s">
        <v>395</v>
      </c>
      <c r="E5869" t="s">
        <v>76</v>
      </c>
    </row>
    <row r="5870" spans="1:5" x14ac:dyDescent="0.35">
      <c r="A5870" t="s">
        <v>4</v>
      </c>
      <c r="B5870" t="s">
        <v>267</v>
      </c>
      <c r="C5870">
        <v>30</v>
      </c>
      <c r="D5870" t="s">
        <v>395</v>
      </c>
      <c r="E5870" t="s">
        <v>76</v>
      </c>
    </row>
    <row r="5871" spans="1:5" x14ac:dyDescent="0.35">
      <c r="A5871" t="s">
        <v>4</v>
      </c>
      <c r="B5871" t="s">
        <v>279</v>
      </c>
      <c r="C5871">
        <v>143</v>
      </c>
      <c r="D5871" t="s">
        <v>1402</v>
      </c>
      <c r="E5871" t="s">
        <v>601</v>
      </c>
    </row>
    <row r="5872" spans="1:5" x14ac:dyDescent="0.35">
      <c r="A5872" t="s">
        <v>4</v>
      </c>
      <c r="B5872" t="s">
        <v>285</v>
      </c>
      <c r="C5872">
        <v>22</v>
      </c>
      <c r="D5872" t="s">
        <v>997</v>
      </c>
      <c r="E5872" t="s">
        <v>330</v>
      </c>
    </row>
    <row r="5873" spans="1:5" x14ac:dyDescent="0.35">
      <c r="A5873" t="s">
        <v>5</v>
      </c>
      <c r="B5873" t="s">
        <v>267</v>
      </c>
      <c r="C5873">
        <v>6</v>
      </c>
      <c r="D5873" t="s">
        <v>395</v>
      </c>
      <c r="E5873" t="s">
        <v>76</v>
      </c>
    </row>
    <row r="5874" spans="1:5" x14ac:dyDescent="0.35">
      <c r="A5874" t="s">
        <v>5</v>
      </c>
      <c r="B5874" t="s">
        <v>279</v>
      </c>
      <c r="C5874">
        <v>114</v>
      </c>
      <c r="D5874" t="s">
        <v>1245</v>
      </c>
      <c r="E5874" t="s">
        <v>104</v>
      </c>
    </row>
    <row r="5875" spans="1:5" x14ac:dyDescent="0.35">
      <c r="A5875" t="s">
        <v>5</v>
      </c>
      <c r="B5875" t="s">
        <v>285</v>
      </c>
      <c r="C5875">
        <v>59</v>
      </c>
      <c r="D5875" t="s">
        <v>1252</v>
      </c>
      <c r="E5875" t="s">
        <v>142</v>
      </c>
    </row>
    <row r="5876" spans="1:5" x14ac:dyDescent="0.35">
      <c r="A5876" t="s">
        <v>6</v>
      </c>
      <c r="B5876" t="s">
        <v>267</v>
      </c>
      <c r="C5876">
        <v>18</v>
      </c>
      <c r="D5876" t="s">
        <v>857</v>
      </c>
      <c r="E5876" t="s">
        <v>220</v>
      </c>
    </row>
    <row r="5877" spans="1:5" x14ac:dyDescent="0.35">
      <c r="A5877" t="s">
        <v>6</v>
      </c>
      <c r="B5877" t="s">
        <v>279</v>
      </c>
      <c r="C5877">
        <v>98</v>
      </c>
      <c r="D5877" t="s">
        <v>1263</v>
      </c>
      <c r="E5877" t="s">
        <v>97</v>
      </c>
    </row>
    <row r="5878" spans="1:5" x14ac:dyDescent="0.35">
      <c r="A5878" t="s">
        <v>6</v>
      </c>
      <c r="B5878" t="s">
        <v>285</v>
      </c>
      <c r="C5878">
        <v>14</v>
      </c>
      <c r="D5878" t="s">
        <v>1255</v>
      </c>
      <c r="E5878" t="s">
        <v>231</v>
      </c>
    </row>
    <row r="5879" spans="1:5" x14ac:dyDescent="0.35">
      <c r="A5879" t="s">
        <v>7</v>
      </c>
      <c r="B5879" t="s">
        <v>267</v>
      </c>
      <c r="C5879">
        <v>16</v>
      </c>
      <c r="D5879" t="s">
        <v>395</v>
      </c>
      <c r="E5879" t="s">
        <v>76</v>
      </c>
    </row>
    <row r="5880" spans="1:5" x14ac:dyDescent="0.35">
      <c r="A5880" t="s">
        <v>7</v>
      </c>
      <c r="B5880" t="s">
        <v>279</v>
      </c>
      <c r="C5880">
        <v>179</v>
      </c>
      <c r="D5880" t="s">
        <v>1280</v>
      </c>
      <c r="E5880" t="s">
        <v>173</v>
      </c>
    </row>
    <row r="5881" spans="1:5" x14ac:dyDescent="0.35">
      <c r="A5881" t="s">
        <v>7</v>
      </c>
      <c r="B5881" t="s">
        <v>285</v>
      </c>
      <c r="C5881">
        <v>12</v>
      </c>
      <c r="D5881" t="s">
        <v>781</v>
      </c>
      <c r="E5881" t="s">
        <v>64</v>
      </c>
    </row>
    <row r="5882" spans="1:5" x14ac:dyDescent="0.35">
      <c r="A5882" t="s">
        <v>241</v>
      </c>
      <c r="B5882" t="s">
        <v>267</v>
      </c>
      <c r="C5882">
        <v>94</v>
      </c>
      <c r="D5882" t="s">
        <v>1265</v>
      </c>
      <c r="E5882" t="s">
        <v>244</v>
      </c>
    </row>
    <row r="5883" spans="1:5" x14ac:dyDescent="0.35">
      <c r="A5883" t="s">
        <v>241</v>
      </c>
      <c r="B5883" t="s">
        <v>279</v>
      </c>
      <c r="C5883">
        <v>622</v>
      </c>
      <c r="D5883" t="s">
        <v>924</v>
      </c>
      <c r="E5883" t="s">
        <v>132</v>
      </c>
    </row>
    <row r="5884" spans="1:5" x14ac:dyDescent="0.35">
      <c r="A5884" t="s">
        <v>241</v>
      </c>
      <c r="B5884" t="s">
        <v>285</v>
      </c>
      <c r="C5884">
        <v>112</v>
      </c>
      <c r="D5884" t="s">
        <v>1140</v>
      </c>
      <c r="E5884" t="s">
        <v>386</v>
      </c>
    </row>
    <row r="5886" spans="1:5" x14ac:dyDescent="0.35">
      <c r="A5886" t="s">
        <v>1624</v>
      </c>
    </row>
    <row r="5887" spans="1:5" x14ac:dyDescent="0.35">
      <c r="A5887" t="s">
        <v>14</v>
      </c>
      <c r="B5887" t="s">
        <v>461</v>
      </c>
      <c r="C5887" t="s">
        <v>2</v>
      </c>
      <c r="D5887" t="s">
        <v>1621</v>
      </c>
      <c r="E5887" t="s">
        <v>1622</v>
      </c>
    </row>
    <row r="5888" spans="1:5" x14ac:dyDescent="0.35">
      <c r="A5888" t="s">
        <v>3</v>
      </c>
      <c r="B5888" t="s">
        <v>462</v>
      </c>
      <c r="C5888">
        <v>108</v>
      </c>
      <c r="D5888" t="s">
        <v>1238</v>
      </c>
      <c r="E5888" t="s">
        <v>138</v>
      </c>
    </row>
    <row r="5889" spans="1:5" x14ac:dyDescent="0.35">
      <c r="A5889" t="s">
        <v>3</v>
      </c>
      <c r="B5889" t="s">
        <v>464</v>
      </c>
      <c r="C5889">
        <v>9</v>
      </c>
      <c r="D5889" t="s">
        <v>395</v>
      </c>
      <c r="E5889" t="s">
        <v>76</v>
      </c>
    </row>
    <row r="5890" spans="1:5" x14ac:dyDescent="0.35">
      <c r="A5890" t="s">
        <v>4</v>
      </c>
      <c r="B5890" t="s">
        <v>462</v>
      </c>
      <c r="C5890">
        <v>173</v>
      </c>
      <c r="D5890" t="s">
        <v>731</v>
      </c>
      <c r="E5890" t="s">
        <v>160</v>
      </c>
    </row>
    <row r="5891" spans="1:5" x14ac:dyDescent="0.35">
      <c r="A5891" t="s">
        <v>4</v>
      </c>
      <c r="B5891" t="s">
        <v>464</v>
      </c>
      <c r="C5891">
        <v>22</v>
      </c>
      <c r="D5891" t="s">
        <v>395</v>
      </c>
      <c r="E5891" t="s">
        <v>76</v>
      </c>
    </row>
    <row r="5892" spans="1:5" x14ac:dyDescent="0.35">
      <c r="A5892" t="s">
        <v>5</v>
      </c>
      <c r="B5892" t="s">
        <v>462</v>
      </c>
      <c r="C5892">
        <v>150</v>
      </c>
      <c r="D5892" t="s">
        <v>1240</v>
      </c>
      <c r="E5892" t="s">
        <v>133</v>
      </c>
    </row>
    <row r="5893" spans="1:5" x14ac:dyDescent="0.35">
      <c r="A5893" t="s">
        <v>5</v>
      </c>
      <c r="B5893" t="s">
        <v>464</v>
      </c>
      <c r="C5893">
        <v>29</v>
      </c>
      <c r="D5893" t="s">
        <v>1556</v>
      </c>
      <c r="E5893" t="s">
        <v>105</v>
      </c>
    </row>
    <row r="5894" spans="1:5" x14ac:dyDescent="0.35">
      <c r="A5894" t="s">
        <v>6</v>
      </c>
      <c r="B5894" t="s">
        <v>462</v>
      </c>
      <c r="C5894">
        <v>120</v>
      </c>
      <c r="D5894" t="s">
        <v>987</v>
      </c>
      <c r="E5894" t="s">
        <v>216</v>
      </c>
    </row>
    <row r="5895" spans="1:5" x14ac:dyDescent="0.35">
      <c r="A5895" t="s">
        <v>6</v>
      </c>
      <c r="B5895" t="s">
        <v>464</v>
      </c>
      <c r="C5895">
        <v>10</v>
      </c>
      <c r="D5895" t="s">
        <v>613</v>
      </c>
      <c r="E5895" t="s">
        <v>659</v>
      </c>
    </row>
    <row r="5896" spans="1:5" x14ac:dyDescent="0.35">
      <c r="A5896" t="s">
        <v>7</v>
      </c>
      <c r="B5896" t="s">
        <v>462</v>
      </c>
      <c r="C5896">
        <v>175</v>
      </c>
      <c r="D5896" t="s">
        <v>1250</v>
      </c>
      <c r="E5896" t="s">
        <v>57</v>
      </c>
    </row>
    <row r="5897" spans="1:5" x14ac:dyDescent="0.35">
      <c r="A5897" t="s">
        <v>7</v>
      </c>
      <c r="B5897" t="s">
        <v>464</v>
      </c>
      <c r="C5897">
        <v>32</v>
      </c>
      <c r="D5897" t="s">
        <v>868</v>
      </c>
      <c r="E5897" t="s">
        <v>314</v>
      </c>
    </row>
    <row r="5898" spans="1:5" x14ac:dyDescent="0.35">
      <c r="A5898" t="s">
        <v>241</v>
      </c>
      <c r="B5898" t="s">
        <v>462</v>
      </c>
      <c r="C5898">
        <v>726</v>
      </c>
      <c r="D5898" t="s">
        <v>994</v>
      </c>
      <c r="E5898" t="s">
        <v>366</v>
      </c>
    </row>
    <row r="5899" spans="1:5" x14ac:dyDescent="0.35">
      <c r="A5899" t="s">
        <v>241</v>
      </c>
      <c r="B5899" t="s">
        <v>464</v>
      </c>
      <c r="C5899">
        <v>102</v>
      </c>
      <c r="D5899" t="s">
        <v>1241</v>
      </c>
      <c r="E5899" t="s">
        <v>89</v>
      </c>
    </row>
    <row r="5901" spans="1:5" x14ac:dyDescent="0.35">
      <c r="A5901" t="s">
        <v>1625</v>
      </c>
    </row>
    <row r="5902" spans="1:5" x14ac:dyDescent="0.35">
      <c r="A5902" t="s">
        <v>14</v>
      </c>
      <c r="B5902" t="s">
        <v>487</v>
      </c>
      <c r="C5902" t="s">
        <v>2</v>
      </c>
      <c r="D5902" t="s">
        <v>1621</v>
      </c>
      <c r="E5902" t="s">
        <v>1622</v>
      </c>
    </row>
    <row r="5903" spans="1:5" x14ac:dyDescent="0.35">
      <c r="A5903" t="s">
        <v>3</v>
      </c>
      <c r="B5903" t="s">
        <v>488</v>
      </c>
      <c r="C5903">
        <v>72</v>
      </c>
      <c r="D5903" t="s">
        <v>1283</v>
      </c>
      <c r="E5903" t="s">
        <v>78</v>
      </c>
    </row>
    <row r="5904" spans="1:5" x14ac:dyDescent="0.35">
      <c r="A5904" t="s">
        <v>3</v>
      </c>
      <c r="B5904" t="s">
        <v>491</v>
      </c>
      <c r="C5904">
        <v>45</v>
      </c>
      <c r="D5904" t="s">
        <v>1279</v>
      </c>
      <c r="E5904" t="s">
        <v>81</v>
      </c>
    </row>
    <row r="5905" spans="1:5" x14ac:dyDescent="0.35">
      <c r="A5905" t="s">
        <v>4</v>
      </c>
      <c r="B5905" t="s">
        <v>488</v>
      </c>
      <c r="C5905">
        <v>130</v>
      </c>
      <c r="D5905" t="s">
        <v>773</v>
      </c>
      <c r="E5905" t="s">
        <v>574</v>
      </c>
    </row>
    <row r="5906" spans="1:5" x14ac:dyDescent="0.35">
      <c r="A5906" t="s">
        <v>4</v>
      </c>
      <c r="B5906" t="s">
        <v>491</v>
      </c>
      <c r="C5906">
        <v>65</v>
      </c>
      <c r="D5906" t="s">
        <v>908</v>
      </c>
      <c r="E5906" t="s">
        <v>61</v>
      </c>
    </row>
    <row r="5907" spans="1:5" x14ac:dyDescent="0.35">
      <c r="A5907" t="s">
        <v>5</v>
      </c>
      <c r="B5907" t="s">
        <v>488</v>
      </c>
      <c r="C5907">
        <v>112</v>
      </c>
      <c r="D5907" t="s">
        <v>1251</v>
      </c>
      <c r="E5907" t="s">
        <v>71</v>
      </c>
    </row>
    <row r="5908" spans="1:5" x14ac:dyDescent="0.35">
      <c r="A5908" t="s">
        <v>5</v>
      </c>
      <c r="B5908" t="s">
        <v>491</v>
      </c>
      <c r="C5908">
        <v>67</v>
      </c>
      <c r="D5908" t="s">
        <v>1114</v>
      </c>
      <c r="E5908" t="s">
        <v>161</v>
      </c>
    </row>
    <row r="5909" spans="1:5" x14ac:dyDescent="0.35">
      <c r="A5909" t="s">
        <v>6</v>
      </c>
      <c r="B5909" t="s">
        <v>488</v>
      </c>
      <c r="C5909">
        <v>74</v>
      </c>
      <c r="D5909" t="s">
        <v>1143</v>
      </c>
      <c r="E5909" t="s">
        <v>305</v>
      </c>
    </row>
    <row r="5910" spans="1:5" x14ac:dyDescent="0.35">
      <c r="A5910" t="s">
        <v>6</v>
      </c>
      <c r="B5910" t="s">
        <v>491</v>
      </c>
      <c r="C5910">
        <v>56</v>
      </c>
      <c r="D5910" t="s">
        <v>914</v>
      </c>
      <c r="E5910" t="s">
        <v>280</v>
      </c>
    </row>
    <row r="5911" spans="1:5" x14ac:dyDescent="0.35">
      <c r="A5911" t="s">
        <v>7</v>
      </c>
      <c r="B5911" t="s">
        <v>488</v>
      </c>
      <c r="C5911">
        <v>120</v>
      </c>
      <c r="D5911" t="s">
        <v>1435</v>
      </c>
      <c r="E5911" t="s">
        <v>87</v>
      </c>
    </row>
    <row r="5912" spans="1:5" x14ac:dyDescent="0.35">
      <c r="A5912" t="s">
        <v>7</v>
      </c>
      <c r="B5912" t="s">
        <v>491</v>
      </c>
      <c r="C5912">
        <v>87</v>
      </c>
      <c r="D5912" t="s">
        <v>1138</v>
      </c>
      <c r="E5912" t="s">
        <v>122</v>
      </c>
    </row>
    <row r="5913" spans="1:5" x14ac:dyDescent="0.35">
      <c r="A5913" t="s">
        <v>241</v>
      </c>
      <c r="B5913" t="s">
        <v>488</v>
      </c>
      <c r="C5913">
        <v>508</v>
      </c>
      <c r="D5913" t="s">
        <v>892</v>
      </c>
      <c r="E5913" t="s">
        <v>213</v>
      </c>
    </row>
    <row r="5914" spans="1:5" x14ac:dyDescent="0.35">
      <c r="A5914" t="s">
        <v>241</v>
      </c>
      <c r="B5914" t="s">
        <v>491</v>
      </c>
      <c r="C5914">
        <v>320</v>
      </c>
      <c r="D5914" t="s">
        <v>1270</v>
      </c>
      <c r="E5914" t="s">
        <v>221</v>
      </c>
    </row>
    <row r="5916" spans="1:5" x14ac:dyDescent="0.35">
      <c r="A5916" t="s">
        <v>1626</v>
      </c>
    </row>
    <row r="5917" spans="1:5" x14ac:dyDescent="0.35">
      <c r="A5917" t="s">
        <v>14</v>
      </c>
      <c r="B5917" t="s">
        <v>593</v>
      </c>
      <c r="C5917" t="s">
        <v>2</v>
      </c>
      <c r="D5917" t="s">
        <v>1621</v>
      </c>
      <c r="E5917" t="s">
        <v>1622</v>
      </c>
    </row>
    <row r="5918" spans="1:5" x14ac:dyDescent="0.35">
      <c r="A5918" t="s">
        <v>3</v>
      </c>
      <c r="B5918" t="s">
        <v>594</v>
      </c>
      <c r="C5918">
        <v>48</v>
      </c>
      <c r="D5918" t="s">
        <v>395</v>
      </c>
      <c r="E5918" t="s">
        <v>76</v>
      </c>
    </row>
    <row r="5919" spans="1:5" x14ac:dyDescent="0.35">
      <c r="A5919" t="s">
        <v>3</v>
      </c>
      <c r="B5919" t="s">
        <v>595</v>
      </c>
      <c r="C5919">
        <v>69</v>
      </c>
      <c r="D5919" t="s">
        <v>1421</v>
      </c>
      <c r="E5919" t="s">
        <v>93</v>
      </c>
    </row>
    <row r="5920" spans="1:5" x14ac:dyDescent="0.35">
      <c r="A5920" t="s">
        <v>4</v>
      </c>
      <c r="B5920" t="s">
        <v>594</v>
      </c>
      <c r="C5920">
        <v>114</v>
      </c>
      <c r="D5920" t="s">
        <v>880</v>
      </c>
      <c r="E5920" t="s">
        <v>532</v>
      </c>
    </row>
    <row r="5921" spans="1:5" x14ac:dyDescent="0.35">
      <c r="A5921" t="s">
        <v>4</v>
      </c>
      <c r="B5921" t="s">
        <v>595</v>
      </c>
      <c r="C5921">
        <v>81</v>
      </c>
      <c r="D5921" t="s">
        <v>1137</v>
      </c>
      <c r="E5921" t="s">
        <v>146</v>
      </c>
    </row>
    <row r="5922" spans="1:5" x14ac:dyDescent="0.35">
      <c r="A5922" t="s">
        <v>5</v>
      </c>
      <c r="B5922" t="s">
        <v>594</v>
      </c>
      <c r="C5922">
        <v>69</v>
      </c>
      <c r="D5922" t="s">
        <v>1267</v>
      </c>
      <c r="E5922" t="s">
        <v>175</v>
      </c>
    </row>
    <row r="5923" spans="1:5" x14ac:dyDescent="0.35">
      <c r="A5923" t="s">
        <v>5</v>
      </c>
      <c r="B5923" t="s">
        <v>595</v>
      </c>
      <c r="C5923">
        <v>110</v>
      </c>
      <c r="D5923" t="s">
        <v>1001</v>
      </c>
      <c r="E5923" t="s">
        <v>186</v>
      </c>
    </row>
    <row r="5924" spans="1:5" x14ac:dyDescent="0.35">
      <c r="A5924" t="s">
        <v>6</v>
      </c>
      <c r="B5924" t="s">
        <v>594</v>
      </c>
      <c r="C5924">
        <v>68</v>
      </c>
      <c r="D5924" t="s">
        <v>1130</v>
      </c>
      <c r="E5924" t="s">
        <v>211</v>
      </c>
    </row>
    <row r="5925" spans="1:5" x14ac:dyDescent="0.35">
      <c r="A5925" t="s">
        <v>6</v>
      </c>
      <c r="B5925" t="s">
        <v>595</v>
      </c>
      <c r="C5925">
        <v>62</v>
      </c>
      <c r="D5925" t="s">
        <v>1472</v>
      </c>
      <c r="E5925" t="s">
        <v>225</v>
      </c>
    </row>
    <row r="5926" spans="1:5" x14ac:dyDescent="0.35">
      <c r="A5926" t="s">
        <v>7</v>
      </c>
      <c r="B5926" t="s">
        <v>594</v>
      </c>
      <c r="C5926">
        <v>122</v>
      </c>
      <c r="D5926" t="s">
        <v>1132</v>
      </c>
      <c r="E5926" t="s">
        <v>74</v>
      </c>
    </row>
    <row r="5927" spans="1:5" x14ac:dyDescent="0.35">
      <c r="A5927" t="s">
        <v>7</v>
      </c>
      <c r="B5927" t="s">
        <v>595</v>
      </c>
      <c r="C5927">
        <v>85</v>
      </c>
      <c r="D5927" t="s">
        <v>913</v>
      </c>
      <c r="E5927" t="s">
        <v>56</v>
      </c>
    </row>
    <row r="5928" spans="1:5" x14ac:dyDescent="0.35">
      <c r="A5928" t="s">
        <v>241</v>
      </c>
      <c r="B5928" t="s">
        <v>594</v>
      </c>
      <c r="C5928">
        <v>421</v>
      </c>
      <c r="D5928" t="s">
        <v>872</v>
      </c>
      <c r="E5928" t="s">
        <v>69</v>
      </c>
    </row>
    <row r="5929" spans="1:5" x14ac:dyDescent="0.35">
      <c r="A5929" t="s">
        <v>241</v>
      </c>
      <c r="B5929" t="s">
        <v>595</v>
      </c>
      <c r="C5929">
        <v>407</v>
      </c>
      <c r="D5929" t="s">
        <v>1263</v>
      </c>
      <c r="E5929" t="s">
        <v>97</v>
      </c>
    </row>
    <row r="5931" spans="1:5" x14ac:dyDescent="0.35">
      <c r="A5931" t="s">
        <v>1627</v>
      </c>
    </row>
    <row r="5932" spans="1:5" x14ac:dyDescent="0.35">
      <c r="A5932" t="s">
        <v>14</v>
      </c>
      <c r="B5932" t="s">
        <v>2</v>
      </c>
      <c r="C5932" t="s">
        <v>1621</v>
      </c>
      <c r="D5932" t="s">
        <v>1622</v>
      </c>
    </row>
    <row r="5933" spans="1:5" x14ac:dyDescent="0.35">
      <c r="A5933" t="s">
        <v>3</v>
      </c>
      <c r="B5933">
        <v>117</v>
      </c>
      <c r="C5933" t="s">
        <v>1556</v>
      </c>
      <c r="D5933" t="s">
        <v>105</v>
      </c>
    </row>
    <row r="5934" spans="1:5" x14ac:dyDescent="0.35">
      <c r="A5934" t="s">
        <v>4</v>
      </c>
      <c r="B5934">
        <v>195</v>
      </c>
      <c r="C5934" t="s">
        <v>841</v>
      </c>
      <c r="D5934" t="s">
        <v>127</v>
      </c>
    </row>
    <row r="5935" spans="1:5" x14ac:dyDescent="0.35">
      <c r="A5935" t="s">
        <v>5</v>
      </c>
      <c r="B5935">
        <v>179</v>
      </c>
      <c r="C5935" t="s">
        <v>1242</v>
      </c>
      <c r="D5935" t="s">
        <v>151</v>
      </c>
    </row>
    <row r="5936" spans="1:5" x14ac:dyDescent="0.35">
      <c r="A5936" t="s">
        <v>6</v>
      </c>
      <c r="B5936">
        <v>130</v>
      </c>
      <c r="C5936" t="s">
        <v>917</v>
      </c>
      <c r="D5936" t="s">
        <v>260</v>
      </c>
    </row>
    <row r="5937" spans="1:5" x14ac:dyDescent="0.35">
      <c r="A5937" t="s">
        <v>7</v>
      </c>
      <c r="B5937">
        <v>207</v>
      </c>
      <c r="C5937" t="s">
        <v>1267</v>
      </c>
      <c r="D5937" t="s">
        <v>175</v>
      </c>
    </row>
    <row r="5938" spans="1:5" x14ac:dyDescent="0.35">
      <c r="A5938" t="s">
        <v>241</v>
      </c>
      <c r="B5938">
        <v>828</v>
      </c>
      <c r="C5938" t="s">
        <v>1244</v>
      </c>
      <c r="D5938" t="s">
        <v>92</v>
      </c>
    </row>
    <row r="5940" spans="1:5" x14ac:dyDescent="0.35">
      <c r="A5940" t="s">
        <v>1628</v>
      </c>
    </row>
    <row r="5941" spans="1:5" x14ac:dyDescent="0.35">
      <c r="A5941" t="s">
        <v>14</v>
      </c>
      <c r="B5941" t="s">
        <v>1286</v>
      </c>
      <c r="C5941" t="s">
        <v>2</v>
      </c>
      <c r="D5941" t="s">
        <v>1629</v>
      </c>
      <c r="E5941" t="s">
        <v>1630</v>
      </c>
    </row>
    <row r="5942" spans="1:5" x14ac:dyDescent="0.35">
      <c r="A5942" t="s">
        <v>3</v>
      </c>
      <c r="B5942" t="s">
        <v>1304</v>
      </c>
      <c r="C5942">
        <v>8</v>
      </c>
      <c r="D5942" t="s">
        <v>1282</v>
      </c>
      <c r="E5942" t="s">
        <v>409</v>
      </c>
    </row>
    <row r="5943" spans="1:5" x14ac:dyDescent="0.35">
      <c r="A5943" t="s">
        <v>3</v>
      </c>
      <c r="B5943" t="s">
        <v>50</v>
      </c>
      <c r="C5943">
        <v>36</v>
      </c>
      <c r="D5943" t="s">
        <v>788</v>
      </c>
      <c r="E5943" t="s">
        <v>344</v>
      </c>
    </row>
    <row r="5944" spans="1:5" x14ac:dyDescent="0.35">
      <c r="A5944" t="s">
        <v>4</v>
      </c>
      <c r="B5944" t="s">
        <v>1304</v>
      </c>
      <c r="C5944">
        <v>25</v>
      </c>
      <c r="D5944" t="s">
        <v>512</v>
      </c>
      <c r="E5944" t="s">
        <v>684</v>
      </c>
    </row>
    <row r="5945" spans="1:5" x14ac:dyDescent="0.35">
      <c r="A5945" t="s">
        <v>4</v>
      </c>
      <c r="B5945" t="s">
        <v>50</v>
      </c>
      <c r="C5945">
        <v>49</v>
      </c>
      <c r="D5945" t="s">
        <v>1146</v>
      </c>
      <c r="E5945" t="s">
        <v>302</v>
      </c>
    </row>
    <row r="5946" spans="1:5" x14ac:dyDescent="0.35">
      <c r="A5946" t="s">
        <v>5</v>
      </c>
      <c r="B5946" t="s">
        <v>1304</v>
      </c>
      <c r="C5946">
        <v>21</v>
      </c>
      <c r="D5946" t="s">
        <v>542</v>
      </c>
      <c r="E5946" t="s">
        <v>489</v>
      </c>
    </row>
    <row r="5947" spans="1:5" x14ac:dyDescent="0.35">
      <c r="A5947" t="s">
        <v>5</v>
      </c>
      <c r="B5947" t="s">
        <v>50</v>
      </c>
      <c r="C5947">
        <v>48</v>
      </c>
      <c r="D5947" t="s">
        <v>841</v>
      </c>
      <c r="E5947" t="s">
        <v>127</v>
      </c>
    </row>
    <row r="5948" spans="1:5" x14ac:dyDescent="0.35">
      <c r="A5948" t="s">
        <v>6</v>
      </c>
      <c r="B5948" t="s">
        <v>1303</v>
      </c>
      <c r="C5948">
        <v>2</v>
      </c>
      <c r="D5948" t="s">
        <v>395</v>
      </c>
      <c r="E5948" t="s">
        <v>76</v>
      </c>
    </row>
    <row r="5949" spans="1:5" x14ac:dyDescent="0.35">
      <c r="A5949" t="s">
        <v>6</v>
      </c>
      <c r="B5949" t="s">
        <v>1304</v>
      </c>
      <c r="C5949">
        <v>10</v>
      </c>
      <c r="D5949" t="s">
        <v>395</v>
      </c>
      <c r="E5949" t="s">
        <v>76</v>
      </c>
    </row>
    <row r="5950" spans="1:5" x14ac:dyDescent="0.35">
      <c r="A5950" t="s">
        <v>6</v>
      </c>
      <c r="B5950" t="s">
        <v>50</v>
      </c>
      <c r="C5950">
        <v>28</v>
      </c>
      <c r="D5950" t="s">
        <v>385</v>
      </c>
      <c r="E5950" t="s">
        <v>611</v>
      </c>
    </row>
    <row r="5951" spans="1:5" x14ac:dyDescent="0.35">
      <c r="A5951" t="s">
        <v>7</v>
      </c>
      <c r="B5951" t="s">
        <v>1303</v>
      </c>
      <c r="C5951">
        <v>2</v>
      </c>
      <c r="D5951" t="s">
        <v>395</v>
      </c>
      <c r="E5951" t="s">
        <v>76</v>
      </c>
    </row>
    <row r="5952" spans="1:5" x14ac:dyDescent="0.35">
      <c r="A5952" t="s">
        <v>7</v>
      </c>
      <c r="B5952" t="s">
        <v>1304</v>
      </c>
      <c r="C5952">
        <v>28</v>
      </c>
      <c r="D5952" t="s">
        <v>1131</v>
      </c>
      <c r="E5952" t="s">
        <v>278</v>
      </c>
    </row>
    <row r="5953" spans="1:5" x14ac:dyDescent="0.35">
      <c r="A5953" t="s">
        <v>7</v>
      </c>
      <c r="B5953" t="s">
        <v>50</v>
      </c>
      <c r="C5953">
        <v>70</v>
      </c>
      <c r="D5953" t="s">
        <v>866</v>
      </c>
      <c r="E5953" t="s">
        <v>205</v>
      </c>
    </row>
    <row r="5954" spans="1:5" x14ac:dyDescent="0.35">
      <c r="A5954" t="s">
        <v>241</v>
      </c>
      <c r="B5954" t="s">
        <v>1303</v>
      </c>
      <c r="C5954">
        <v>4</v>
      </c>
      <c r="D5954" t="s">
        <v>395</v>
      </c>
      <c r="E5954" t="s">
        <v>76</v>
      </c>
    </row>
    <row r="5955" spans="1:5" x14ac:dyDescent="0.35">
      <c r="A5955" t="s">
        <v>241</v>
      </c>
      <c r="B5955" t="s">
        <v>1304</v>
      </c>
      <c r="C5955">
        <v>92</v>
      </c>
      <c r="D5955" t="s">
        <v>907</v>
      </c>
      <c r="E5955" t="s">
        <v>550</v>
      </c>
    </row>
    <row r="5956" spans="1:5" x14ac:dyDescent="0.35">
      <c r="A5956" t="s">
        <v>241</v>
      </c>
      <c r="B5956" t="s">
        <v>50</v>
      </c>
      <c r="C5956">
        <v>231</v>
      </c>
      <c r="D5956" t="s">
        <v>1106</v>
      </c>
      <c r="E5956" t="s">
        <v>413</v>
      </c>
    </row>
    <row r="5958" spans="1:5" x14ac:dyDescent="0.35">
      <c r="A5958" t="s">
        <v>1631</v>
      </c>
    </row>
    <row r="5959" spans="1:5" x14ac:dyDescent="0.35">
      <c r="A5959" t="s">
        <v>14</v>
      </c>
      <c r="B5959" t="s">
        <v>266</v>
      </c>
      <c r="C5959" t="s">
        <v>2</v>
      </c>
      <c r="D5959" t="s">
        <v>1629</v>
      </c>
      <c r="E5959" t="s">
        <v>1630</v>
      </c>
    </row>
    <row r="5960" spans="1:5" x14ac:dyDescent="0.35">
      <c r="A5960" t="s">
        <v>3</v>
      </c>
      <c r="B5960" t="s">
        <v>267</v>
      </c>
      <c r="C5960">
        <v>12</v>
      </c>
      <c r="D5960" t="s">
        <v>1241</v>
      </c>
      <c r="E5960" t="s">
        <v>89</v>
      </c>
    </row>
    <row r="5961" spans="1:5" x14ac:dyDescent="0.35">
      <c r="A5961" t="s">
        <v>3</v>
      </c>
      <c r="B5961" t="s">
        <v>279</v>
      </c>
      <c r="C5961">
        <v>30</v>
      </c>
      <c r="D5961" t="s">
        <v>1161</v>
      </c>
      <c r="E5961" t="s">
        <v>324</v>
      </c>
    </row>
    <row r="5962" spans="1:5" x14ac:dyDescent="0.35">
      <c r="A5962" t="s">
        <v>3</v>
      </c>
      <c r="B5962" t="s">
        <v>285</v>
      </c>
      <c r="C5962">
        <v>2</v>
      </c>
      <c r="D5962" t="s">
        <v>395</v>
      </c>
      <c r="E5962" t="s">
        <v>76</v>
      </c>
    </row>
    <row r="5963" spans="1:5" x14ac:dyDescent="0.35">
      <c r="A5963" t="s">
        <v>4</v>
      </c>
      <c r="B5963" t="s">
        <v>267</v>
      </c>
      <c r="C5963">
        <v>13</v>
      </c>
      <c r="D5963" t="s">
        <v>1565</v>
      </c>
      <c r="E5963" t="s">
        <v>75</v>
      </c>
    </row>
    <row r="5964" spans="1:5" x14ac:dyDescent="0.35">
      <c r="A5964" t="s">
        <v>4</v>
      </c>
      <c r="B5964" t="s">
        <v>279</v>
      </c>
      <c r="C5964">
        <v>49</v>
      </c>
      <c r="D5964" t="s">
        <v>543</v>
      </c>
      <c r="E5964" t="s">
        <v>463</v>
      </c>
    </row>
    <row r="5965" spans="1:5" x14ac:dyDescent="0.35">
      <c r="A5965" t="s">
        <v>4</v>
      </c>
      <c r="B5965" t="s">
        <v>285</v>
      </c>
      <c r="C5965">
        <v>12</v>
      </c>
      <c r="D5965" t="s">
        <v>846</v>
      </c>
      <c r="E5965" t="s">
        <v>190</v>
      </c>
    </row>
    <row r="5966" spans="1:5" x14ac:dyDescent="0.35">
      <c r="A5966" t="s">
        <v>5</v>
      </c>
      <c r="B5966" t="s">
        <v>267</v>
      </c>
      <c r="C5966">
        <v>7</v>
      </c>
      <c r="D5966" t="s">
        <v>395</v>
      </c>
      <c r="E5966" t="s">
        <v>76</v>
      </c>
    </row>
    <row r="5967" spans="1:5" x14ac:dyDescent="0.35">
      <c r="A5967" t="s">
        <v>5</v>
      </c>
      <c r="B5967" t="s">
        <v>279</v>
      </c>
      <c r="C5967">
        <v>36</v>
      </c>
      <c r="D5967" t="s">
        <v>732</v>
      </c>
      <c r="E5967" t="s">
        <v>678</v>
      </c>
    </row>
    <row r="5968" spans="1:5" x14ac:dyDescent="0.35">
      <c r="A5968" t="s">
        <v>5</v>
      </c>
      <c r="B5968" t="s">
        <v>285</v>
      </c>
      <c r="C5968">
        <v>26</v>
      </c>
      <c r="D5968" t="s">
        <v>1254</v>
      </c>
      <c r="E5968" t="s">
        <v>119</v>
      </c>
    </row>
    <row r="5969" spans="1:5" x14ac:dyDescent="0.35">
      <c r="A5969" t="s">
        <v>6</v>
      </c>
      <c r="B5969" t="s">
        <v>267</v>
      </c>
      <c r="C5969">
        <v>4</v>
      </c>
      <c r="D5969" t="s">
        <v>119</v>
      </c>
      <c r="E5969" t="s">
        <v>1254</v>
      </c>
    </row>
    <row r="5970" spans="1:5" x14ac:dyDescent="0.35">
      <c r="A5970" t="s">
        <v>6</v>
      </c>
      <c r="B5970" t="s">
        <v>279</v>
      </c>
      <c r="C5970">
        <v>25</v>
      </c>
      <c r="D5970" t="s">
        <v>818</v>
      </c>
      <c r="E5970" t="s">
        <v>379</v>
      </c>
    </row>
    <row r="5971" spans="1:5" x14ac:dyDescent="0.35">
      <c r="A5971" t="s">
        <v>6</v>
      </c>
      <c r="B5971" t="s">
        <v>285</v>
      </c>
      <c r="C5971">
        <v>11</v>
      </c>
      <c r="D5971" t="s">
        <v>817</v>
      </c>
      <c r="E5971" t="s">
        <v>502</v>
      </c>
    </row>
    <row r="5972" spans="1:5" x14ac:dyDescent="0.35">
      <c r="A5972" t="s">
        <v>7</v>
      </c>
      <c r="B5972" t="s">
        <v>267</v>
      </c>
      <c r="C5972">
        <v>9</v>
      </c>
      <c r="D5972" t="s">
        <v>1001</v>
      </c>
      <c r="E5972" t="s">
        <v>186</v>
      </c>
    </row>
    <row r="5973" spans="1:5" x14ac:dyDescent="0.35">
      <c r="A5973" t="s">
        <v>7</v>
      </c>
      <c r="B5973" t="s">
        <v>279</v>
      </c>
      <c r="C5973">
        <v>81</v>
      </c>
      <c r="D5973" t="s">
        <v>1123</v>
      </c>
      <c r="E5973" t="s">
        <v>416</v>
      </c>
    </row>
    <row r="5974" spans="1:5" x14ac:dyDescent="0.35">
      <c r="A5974" t="s">
        <v>7</v>
      </c>
      <c r="B5974" t="s">
        <v>285</v>
      </c>
      <c r="C5974">
        <v>10</v>
      </c>
      <c r="D5974" t="s">
        <v>395</v>
      </c>
      <c r="E5974" t="s">
        <v>76</v>
      </c>
    </row>
    <row r="5975" spans="1:5" x14ac:dyDescent="0.35">
      <c r="A5975" t="s">
        <v>241</v>
      </c>
      <c r="B5975" t="s">
        <v>267</v>
      </c>
      <c r="C5975">
        <v>45</v>
      </c>
      <c r="D5975" t="s">
        <v>920</v>
      </c>
      <c r="E5975" t="s">
        <v>372</v>
      </c>
    </row>
    <row r="5976" spans="1:5" x14ac:dyDescent="0.35">
      <c r="A5976" t="s">
        <v>241</v>
      </c>
      <c r="B5976" t="s">
        <v>279</v>
      </c>
      <c r="C5976">
        <v>221</v>
      </c>
      <c r="D5976" t="s">
        <v>864</v>
      </c>
      <c r="E5976" t="s">
        <v>453</v>
      </c>
    </row>
    <row r="5977" spans="1:5" x14ac:dyDescent="0.35">
      <c r="A5977" t="s">
        <v>241</v>
      </c>
      <c r="B5977" t="s">
        <v>285</v>
      </c>
      <c r="C5977">
        <v>61</v>
      </c>
      <c r="D5977" t="s">
        <v>1121</v>
      </c>
      <c r="E5977" t="s">
        <v>392</v>
      </c>
    </row>
    <row r="5979" spans="1:5" x14ac:dyDescent="0.35">
      <c r="A5979" t="s">
        <v>1632</v>
      </c>
    </row>
    <row r="5980" spans="1:5" x14ac:dyDescent="0.35">
      <c r="A5980" t="s">
        <v>14</v>
      </c>
      <c r="B5980" t="s">
        <v>461</v>
      </c>
      <c r="C5980" t="s">
        <v>2</v>
      </c>
      <c r="D5980" t="s">
        <v>1629</v>
      </c>
      <c r="E5980" t="s">
        <v>1630</v>
      </c>
    </row>
    <row r="5981" spans="1:5" x14ac:dyDescent="0.35">
      <c r="A5981" t="s">
        <v>3</v>
      </c>
      <c r="B5981" t="s">
        <v>462</v>
      </c>
      <c r="C5981">
        <v>43</v>
      </c>
      <c r="D5981" t="s">
        <v>1122</v>
      </c>
      <c r="E5981" t="s">
        <v>318</v>
      </c>
    </row>
    <row r="5982" spans="1:5" x14ac:dyDescent="0.35">
      <c r="A5982" t="s">
        <v>3</v>
      </c>
      <c r="B5982" t="s">
        <v>464</v>
      </c>
      <c r="C5982">
        <v>1</v>
      </c>
      <c r="D5982" t="s">
        <v>395</v>
      </c>
      <c r="E5982" t="s">
        <v>76</v>
      </c>
    </row>
    <row r="5983" spans="1:5" x14ac:dyDescent="0.35">
      <c r="A5983" t="s">
        <v>4</v>
      </c>
      <c r="B5983" t="s">
        <v>462</v>
      </c>
      <c r="C5983">
        <v>68</v>
      </c>
      <c r="D5983" t="s">
        <v>1370</v>
      </c>
      <c r="E5983" t="s">
        <v>333</v>
      </c>
    </row>
    <row r="5984" spans="1:5" x14ac:dyDescent="0.35">
      <c r="A5984" t="s">
        <v>4</v>
      </c>
      <c r="B5984" t="s">
        <v>464</v>
      </c>
      <c r="C5984">
        <v>6</v>
      </c>
      <c r="D5984" t="s">
        <v>1280</v>
      </c>
      <c r="E5984" t="s">
        <v>173</v>
      </c>
    </row>
    <row r="5985" spans="1:5" x14ac:dyDescent="0.35">
      <c r="A5985" t="s">
        <v>5</v>
      </c>
      <c r="B5985" t="s">
        <v>462</v>
      </c>
      <c r="C5985">
        <v>65</v>
      </c>
      <c r="D5985" t="s">
        <v>790</v>
      </c>
      <c r="E5985" t="s">
        <v>548</v>
      </c>
    </row>
    <row r="5986" spans="1:5" x14ac:dyDescent="0.35">
      <c r="A5986" t="s">
        <v>5</v>
      </c>
      <c r="B5986" t="s">
        <v>464</v>
      </c>
      <c r="C5986">
        <v>4</v>
      </c>
      <c r="D5986" t="s">
        <v>635</v>
      </c>
      <c r="E5986" t="s">
        <v>336</v>
      </c>
    </row>
    <row r="5987" spans="1:5" x14ac:dyDescent="0.35">
      <c r="A5987" t="s">
        <v>6</v>
      </c>
      <c r="B5987" t="s">
        <v>462</v>
      </c>
      <c r="C5987">
        <v>36</v>
      </c>
      <c r="D5987" t="s">
        <v>633</v>
      </c>
      <c r="E5987" t="s">
        <v>820</v>
      </c>
    </row>
    <row r="5988" spans="1:5" x14ac:dyDescent="0.35">
      <c r="A5988" t="s">
        <v>6</v>
      </c>
      <c r="B5988" t="s">
        <v>464</v>
      </c>
      <c r="C5988">
        <v>4</v>
      </c>
      <c r="D5988" t="s">
        <v>395</v>
      </c>
      <c r="E5988" t="s">
        <v>76</v>
      </c>
    </row>
    <row r="5989" spans="1:5" x14ac:dyDescent="0.35">
      <c r="A5989" t="s">
        <v>7</v>
      </c>
      <c r="B5989" t="s">
        <v>462</v>
      </c>
      <c r="C5989">
        <v>87</v>
      </c>
      <c r="D5989" t="s">
        <v>744</v>
      </c>
      <c r="E5989" t="s">
        <v>326</v>
      </c>
    </row>
    <row r="5990" spans="1:5" x14ac:dyDescent="0.35">
      <c r="A5990" t="s">
        <v>7</v>
      </c>
      <c r="B5990" t="s">
        <v>464</v>
      </c>
      <c r="C5990">
        <v>13</v>
      </c>
      <c r="D5990" t="s">
        <v>906</v>
      </c>
      <c r="E5990" t="s">
        <v>121</v>
      </c>
    </row>
    <row r="5991" spans="1:5" x14ac:dyDescent="0.35">
      <c r="A5991" t="s">
        <v>241</v>
      </c>
      <c r="B5991" t="s">
        <v>462</v>
      </c>
      <c r="C5991">
        <v>299</v>
      </c>
      <c r="D5991" t="s">
        <v>817</v>
      </c>
      <c r="E5991" t="s">
        <v>502</v>
      </c>
    </row>
    <row r="5992" spans="1:5" x14ac:dyDescent="0.35">
      <c r="A5992" t="s">
        <v>241</v>
      </c>
      <c r="B5992" t="s">
        <v>464</v>
      </c>
      <c r="C5992">
        <v>28</v>
      </c>
      <c r="D5992" t="s">
        <v>1241</v>
      </c>
      <c r="E5992" t="s">
        <v>89</v>
      </c>
    </row>
    <row r="5994" spans="1:5" x14ac:dyDescent="0.35">
      <c r="A5994" t="s">
        <v>1633</v>
      </c>
    </row>
    <row r="5995" spans="1:5" x14ac:dyDescent="0.35">
      <c r="A5995" t="s">
        <v>14</v>
      </c>
      <c r="B5995" t="s">
        <v>487</v>
      </c>
      <c r="C5995" t="s">
        <v>2</v>
      </c>
      <c r="D5995" t="s">
        <v>1629</v>
      </c>
      <c r="E5995" t="s">
        <v>1630</v>
      </c>
    </row>
    <row r="5996" spans="1:5" x14ac:dyDescent="0.35">
      <c r="A5996" t="s">
        <v>3</v>
      </c>
      <c r="B5996" t="s">
        <v>488</v>
      </c>
      <c r="C5996">
        <v>21</v>
      </c>
      <c r="D5996" t="s">
        <v>971</v>
      </c>
      <c r="E5996" t="s">
        <v>381</v>
      </c>
    </row>
    <row r="5997" spans="1:5" x14ac:dyDescent="0.35">
      <c r="A5997" t="s">
        <v>3</v>
      </c>
      <c r="B5997" t="s">
        <v>491</v>
      </c>
      <c r="C5997">
        <v>23</v>
      </c>
      <c r="D5997" t="s">
        <v>840</v>
      </c>
      <c r="E5997" t="s">
        <v>238</v>
      </c>
    </row>
    <row r="5998" spans="1:5" x14ac:dyDescent="0.35">
      <c r="A5998" t="s">
        <v>4</v>
      </c>
      <c r="B5998" t="s">
        <v>488</v>
      </c>
      <c r="C5998">
        <v>33</v>
      </c>
      <c r="D5998" t="s">
        <v>1410</v>
      </c>
      <c r="E5998" t="s">
        <v>441</v>
      </c>
    </row>
    <row r="5999" spans="1:5" x14ac:dyDescent="0.35">
      <c r="A5999" t="s">
        <v>4</v>
      </c>
      <c r="B5999" t="s">
        <v>491</v>
      </c>
      <c r="C5999">
        <v>41</v>
      </c>
      <c r="D5999" t="s">
        <v>725</v>
      </c>
      <c r="E5999" t="s">
        <v>384</v>
      </c>
    </row>
    <row r="6000" spans="1:5" x14ac:dyDescent="0.35">
      <c r="A6000" t="s">
        <v>5</v>
      </c>
      <c r="B6000" t="s">
        <v>488</v>
      </c>
      <c r="C6000">
        <v>37</v>
      </c>
      <c r="D6000" t="s">
        <v>921</v>
      </c>
      <c r="E6000" t="s">
        <v>517</v>
      </c>
    </row>
    <row r="6001" spans="1:5" x14ac:dyDescent="0.35">
      <c r="A6001" t="s">
        <v>5</v>
      </c>
      <c r="B6001" t="s">
        <v>491</v>
      </c>
      <c r="C6001">
        <v>32</v>
      </c>
      <c r="D6001" t="s">
        <v>1413</v>
      </c>
      <c r="E6001" t="s">
        <v>182</v>
      </c>
    </row>
    <row r="6002" spans="1:5" x14ac:dyDescent="0.35">
      <c r="A6002" t="s">
        <v>6</v>
      </c>
      <c r="B6002" t="s">
        <v>488</v>
      </c>
      <c r="C6002">
        <v>22</v>
      </c>
      <c r="D6002" t="s">
        <v>798</v>
      </c>
      <c r="E6002" t="s">
        <v>555</v>
      </c>
    </row>
    <row r="6003" spans="1:5" x14ac:dyDescent="0.35">
      <c r="A6003" t="s">
        <v>6</v>
      </c>
      <c r="B6003" t="s">
        <v>491</v>
      </c>
      <c r="C6003">
        <v>18</v>
      </c>
      <c r="D6003" t="s">
        <v>660</v>
      </c>
      <c r="E6003" t="s">
        <v>154</v>
      </c>
    </row>
    <row r="6004" spans="1:5" x14ac:dyDescent="0.35">
      <c r="A6004" t="s">
        <v>7</v>
      </c>
      <c r="B6004" t="s">
        <v>488</v>
      </c>
      <c r="C6004">
        <v>50</v>
      </c>
      <c r="D6004" t="s">
        <v>976</v>
      </c>
      <c r="E6004" t="s">
        <v>158</v>
      </c>
    </row>
    <row r="6005" spans="1:5" x14ac:dyDescent="0.35">
      <c r="A6005" t="s">
        <v>7</v>
      </c>
      <c r="B6005" t="s">
        <v>491</v>
      </c>
      <c r="C6005">
        <v>50</v>
      </c>
      <c r="D6005" t="s">
        <v>1239</v>
      </c>
      <c r="E6005" t="s">
        <v>198</v>
      </c>
    </row>
    <row r="6006" spans="1:5" x14ac:dyDescent="0.35">
      <c r="A6006" t="s">
        <v>241</v>
      </c>
      <c r="B6006" t="s">
        <v>488</v>
      </c>
      <c r="C6006">
        <v>163</v>
      </c>
      <c r="D6006" t="s">
        <v>1306</v>
      </c>
      <c r="E6006" t="s">
        <v>358</v>
      </c>
    </row>
    <row r="6007" spans="1:5" x14ac:dyDescent="0.35">
      <c r="A6007" t="s">
        <v>241</v>
      </c>
      <c r="B6007" t="s">
        <v>491</v>
      </c>
      <c r="C6007">
        <v>164</v>
      </c>
      <c r="D6007" t="s">
        <v>856</v>
      </c>
      <c r="E6007" t="s">
        <v>277</v>
      </c>
    </row>
    <row r="6009" spans="1:5" x14ac:dyDescent="0.35">
      <c r="A6009" t="s">
        <v>1634</v>
      </c>
    </row>
    <row r="6010" spans="1:5" x14ac:dyDescent="0.35">
      <c r="A6010" t="s">
        <v>14</v>
      </c>
      <c r="B6010" t="s">
        <v>593</v>
      </c>
      <c r="C6010" t="s">
        <v>2</v>
      </c>
      <c r="D6010" t="s">
        <v>1629</v>
      </c>
      <c r="E6010" t="s">
        <v>1630</v>
      </c>
    </row>
    <row r="6011" spans="1:5" x14ac:dyDescent="0.35">
      <c r="A6011" t="s">
        <v>3</v>
      </c>
      <c r="B6011" t="s">
        <v>594</v>
      </c>
      <c r="C6011">
        <v>16</v>
      </c>
      <c r="D6011" t="s">
        <v>1518</v>
      </c>
      <c r="E6011" t="s">
        <v>321</v>
      </c>
    </row>
    <row r="6012" spans="1:5" x14ac:dyDescent="0.35">
      <c r="A6012" t="s">
        <v>3</v>
      </c>
      <c r="B6012" t="s">
        <v>595</v>
      </c>
      <c r="C6012">
        <v>28</v>
      </c>
      <c r="D6012" t="s">
        <v>981</v>
      </c>
      <c r="E6012" t="s">
        <v>352</v>
      </c>
    </row>
    <row r="6013" spans="1:5" x14ac:dyDescent="0.35">
      <c r="A6013" t="s">
        <v>4</v>
      </c>
      <c r="B6013" t="s">
        <v>594</v>
      </c>
      <c r="C6013">
        <v>40</v>
      </c>
      <c r="D6013" t="s">
        <v>212</v>
      </c>
      <c r="E6013" t="s">
        <v>617</v>
      </c>
    </row>
    <row r="6014" spans="1:5" x14ac:dyDescent="0.35">
      <c r="A6014" t="s">
        <v>4</v>
      </c>
      <c r="B6014" t="s">
        <v>595</v>
      </c>
      <c r="C6014">
        <v>34</v>
      </c>
      <c r="D6014" t="s">
        <v>771</v>
      </c>
      <c r="E6014" t="s">
        <v>147</v>
      </c>
    </row>
    <row r="6015" spans="1:5" x14ac:dyDescent="0.35">
      <c r="A6015" t="s">
        <v>5</v>
      </c>
      <c r="B6015" t="s">
        <v>594</v>
      </c>
      <c r="C6015">
        <v>25</v>
      </c>
      <c r="D6015" t="s">
        <v>1433</v>
      </c>
      <c r="E6015" t="s">
        <v>296</v>
      </c>
    </row>
    <row r="6016" spans="1:5" x14ac:dyDescent="0.35">
      <c r="A6016" t="s">
        <v>5</v>
      </c>
      <c r="B6016" t="s">
        <v>595</v>
      </c>
      <c r="C6016">
        <v>44</v>
      </c>
      <c r="D6016" t="s">
        <v>699</v>
      </c>
      <c r="E6016" t="s">
        <v>310</v>
      </c>
    </row>
    <row r="6017" spans="1:5" x14ac:dyDescent="0.35">
      <c r="A6017" t="s">
        <v>6</v>
      </c>
      <c r="B6017" t="s">
        <v>594</v>
      </c>
      <c r="C6017">
        <v>22</v>
      </c>
      <c r="D6017" t="s">
        <v>729</v>
      </c>
      <c r="E6017" t="s">
        <v>125</v>
      </c>
    </row>
    <row r="6018" spans="1:5" x14ac:dyDescent="0.35">
      <c r="A6018" t="s">
        <v>6</v>
      </c>
      <c r="B6018" t="s">
        <v>595</v>
      </c>
      <c r="C6018">
        <v>18</v>
      </c>
      <c r="D6018" t="s">
        <v>637</v>
      </c>
      <c r="E6018" t="s">
        <v>649</v>
      </c>
    </row>
    <row r="6019" spans="1:5" x14ac:dyDescent="0.35">
      <c r="A6019" t="s">
        <v>7</v>
      </c>
      <c r="B6019" t="s">
        <v>594</v>
      </c>
      <c r="C6019">
        <v>53</v>
      </c>
      <c r="D6019" t="s">
        <v>1139</v>
      </c>
      <c r="E6019" t="s">
        <v>207</v>
      </c>
    </row>
    <row r="6020" spans="1:5" x14ac:dyDescent="0.35">
      <c r="A6020" t="s">
        <v>7</v>
      </c>
      <c r="B6020" t="s">
        <v>595</v>
      </c>
      <c r="C6020">
        <v>47</v>
      </c>
      <c r="D6020" t="s">
        <v>902</v>
      </c>
      <c r="E6020" t="s">
        <v>188</v>
      </c>
    </row>
    <row r="6021" spans="1:5" x14ac:dyDescent="0.35">
      <c r="A6021" t="s">
        <v>241</v>
      </c>
      <c r="B6021" t="s">
        <v>594</v>
      </c>
      <c r="C6021">
        <v>156</v>
      </c>
      <c r="D6021" t="s">
        <v>818</v>
      </c>
      <c r="E6021" t="s">
        <v>379</v>
      </c>
    </row>
    <row r="6022" spans="1:5" x14ac:dyDescent="0.35">
      <c r="A6022" t="s">
        <v>241</v>
      </c>
      <c r="B6022" t="s">
        <v>595</v>
      </c>
      <c r="C6022">
        <v>171</v>
      </c>
      <c r="D6022" t="s">
        <v>1009</v>
      </c>
      <c r="E6022" t="s">
        <v>291</v>
      </c>
    </row>
    <row r="6024" spans="1:5" x14ac:dyDescent="0.35">
      <c r="A6024" t="s">
        <v>1635</v>
      </c>
    </row>
    <row r="6025" spans="1:5" x14ac:dyDescent="0.35">
      <c r="A6025" t="s">
        <v>14</v>
      </c>
      <c r="B6025" t="s">
        <v>2</v>
      </c>
      <c r="C6025" t="s">
        <v>1629</v>
      </c>
      <c r="D6025" t="s">
        <v>1630</v>
      </c>
    </row>
    <row r="6026" spans="1:5" x14ac:dyDescent="0.35">
      <c r="A6026" t="s">
        <v>3</v>
      </c>
      <c r="B6026">
        <v>44</v>
      </c>
      <c r="C6026" t="s">
        <v>780</v>
      </c>
      <c r="D6026" t="s">
        <v>235</v>
      </c>
    </row>
    <row r="6027" spans="1:5" x14ac:dyDescent="0.35">
      <c r="A6027" t="s">
        <v>4</v>
      </c>
      <c r="B6027">
        <v>74</v>
      </c>
      <c r="C6027" t="s">
        <v>713</v>
      </c>
      <c r="D6027" t="s">
        <v>539</v>
      </c>
    </row>
    <row r="6028" spans="1:5" x14ac:dyDescent="0.35">
      <c r="A6028" t="s">
        <v>5</v>
      </c>
      <c r="B6028">
        <v>69</v>
      </c>
      <c r="C6028" t="s">
        <v>713</v>
      </c>
      <c r="D6028" t="s">
        <v>539</v>
      </c>
    </row>
    <row r="6029" spans="1:5" x14ac:dyDescent="0.35">
      <c r="A6029" t="s">
        <v>6</v>
      </c>
      <c r="B6029">
        <v>40</v>
      </c>
      <c r="C6029" t="s">
        <v>559</v>
      </c>
      <c r="D6029" t="s">
        <v>362</v>
      </c>
    </row>
    <row r="6030" spans="1:5" x14ac:dyDescent="0.35">
      <c r="A6030" t="s">
        <v>7</v>
      </c>
      <c r="B6030">
        <v>100</v>
      </c>
      <c r="C6030" t="s">
        <v>1448</v>
      </c>
      <c r="D6030" t="s">
        <v>367</v>
      </c>
    </row>
    <row r="6031" spans="1:5" x14ac:dyDescent="0.35">
      <c r="A6031" t="s">
        <v>241</v>
      </c>
      <c r="B6031">
        <v>327</v>
      </c>
      <c r="C6031" t="s">
        <v>968</v>
      </c>
      <c r="D6031" t="s">
        <v>195</v>
      </c>
    </row>
    <row r="6033" spans="1:5" x14ac:dyDescent="0.35">
      <c r="A6033" t="s">
        <v>1636</v>
      </c>
    </row>
    <row r="6034" spans="1:5" x14ac:dyDescent="0.35">
      <c r="A6034" t="s">
        <v>14</v>
      </c>
      <c r="B6034" t="s">
        <v>1286</v>
      </c>
      <c r="C6034" t="s">
        <v>2</v>
      </c>
      <c r="D6034" t="s">
        <v>1637</v>
      </c>
      <c r="E6034" t="s">
        <v>1638</v>
      </c>
    </row>
    <row r="6035" spans="1:5" x14ac:dyDescent="0.35">
      <c r="A6035" t="s">
        <v>3</v>
      </c>
      <c r="B6035" t="s">
        <v>1303</v>
      </c>
      <c r="C6035">
        <v>4</v>
      </c>
      <c r="D6035" t="s">
        <v>395</v>
      </c>
      <c r="E6035" t="s">
        <v>76</v>
      </c>
    </row>
    <row r="6036" spans="1:5" x14ac:dyDescent="0.35">
      <c r="A6036" t="s">
        <v>3</v>
      </c>
      <c r="B6036" t="s">
        <v>1304</v>
      </c>
      <c r="C6036">
        <v>88</v>
      </c>
      <c r="D6036" t="s">
        <v>1541</v>
      </c>
      <c r="E6036" t="s">
        <v>94</v>
      </c>
    </row>
    <row r="6037" spans="1:5" x14ac:dyDescent="0.35">
      <c r="A6037" t="s">
        <v>3</v>
      </c>
      <c r="B6037" t="s">
        <v>50</v>
      </c>
      <c r="C6037">
        <v>19</v>
      </c>
      <c r="D6037" t="s">
        <v>395</v>
      </c>
      <c r="E6037" t="s">
        <v>76</v>
      </c>
    </row>
    <row r="6038" spans="1:5" x14ac:dyDescent="0.35">
      <c r="A6038" t="s">
        <v>4</v>
      </c>
      <c r="B6038" t="s">
        <v>1303</v>
      </c>
      <c r="C6038">
        <v>5</v>
      </c>
      <c r="D6038" t="s">
        <v>143</v>
      </c>
      <c r="E6038" t="s">
        <v>1639</v>
      </c>
    </row>
    <row r="6039" spans="1:5" x14ac:dyDescent="0.35">
      <c r="A6039" t="s">
        <v>4</v>
      </c>
      <c r="B6039" t="s">
        <v>1304</v>
      </c>
      <c r="C6039">
        <v>159</v>
      </c>
      <c r="D6039" t="s">
        <v>783</v>
      </c>
      <c r="E6039" t="s">
        <v>191</v>
      </c>
    </row>
    <row r="6040" spans="1:5" x14ac:dyDescent="0.35">
      <c r="A6040" t="s">
        <v>4</v>
      </c>
      <c r="B6040" t="s">
        <v>50</v>
      </c>
      <c r="C6040">
        <v>48</v>
      </c>
      <c r="D6040" t="s">
        <v>1253</v>
      </c>
      <c r="E6040" t="s">
        <v>130</v>
      </c>
    </row>
    <row r="6041" spans="1:5" x14ac:dyDescent="0.35">
      <c r="A6041" t="s">
        <v>5</v>
      </c>
      <c r="B6041" t="s">
        <v>1303</v>
      </c>
      <c r="C6041">
        <v>7</v>
      </c>
      <c r="D6041" t="s">
        <v>395</v>
      </c>
      <c r="E6041" t="s">
        <v>76</v>
      </c>
    </row>
    <row r="6042" spans="1:5" x14ac:dyDescent="0.35">
      <c r="A6042" t="s">
        <v>5</v>
      </c>
      <c r="B6042" t="s">
        <v>1304</v>
      </c>
      <c r="C6042">
        <v>130</v>
      </c>
      <c r="D6042" t="s">
        <v>1245</v>
      </c>
      <c r="E6042" t="s">
        <v>104</v>
      </c>
    </row>
    <row r="6043" spans="1:5" x14ac:dyDescent="0.35">
      <c r="A6043" t="s">
        <v>5</v>
      </c>
      <c r="B6043" t="s">
        <v>50</v>
      </c>
      <c r="C6043">
        <v>29</v>
      </c>
      <c r="D6043" t="s">
        <v>965</v>
      </c>
      <c r="E6043" t="s">
        <v>99</v>
      </c>
    </row>
    <row r="6044" spans="1:5" x14ac:dyDescent="0.35">
      <c r="A6044" t="s">
        <v>6</v>
      </c>
      <c r="B6044" t="s">
        <v>1303</v>
      </c>
      <c r="C6044">
        <v>7</v>
      </c>
      <c r="D6044" t="s">
        <v>395</v>
      </c>
      <c r="E6044" t="s">
        <v>76</v>
      </c>
    </row>
    <row r="6045" spans="1:5" x14ac:dyDescent="0.35">
      <c r="A6045" t="s">
        <v>6</v>
      </c>
      <c r="B6045" t="s">
        <v>1304</v>
      </c>
      <c r="C6045">
        <v>93</v>
      </c>
      <c r="D6045" t="s">
        <v>1119</v>
      </c>
      <c r="E6045" t="s">
        <v>240</v>
      </c>
    </row>
    <row r="6046" spans="1:5" x14ac:dyDescent="0.35">
      <c r="A6046" t="s">
        <v>6</v>
      </c>
      <c r="B6046" t="s">
        <v>50</v>
      </c>
      <c r="C6046">
        <v>20</v>
      </c>
      <c r="D6046" t="s">
        <v>1238</v>
      </c>
      <c r="E6046" t="s">
        <v>138</v>
      </c>
    </row>
    <row r="6047" spans="1:5" x14ac:dyDescent="0.35">
      <c r="A6047" t="s">
        <v>7</v>
      </c>
      <c r="B6047" t="s">
        <v>1303</v>
      </c>
      <c r="C6047">
        <v>5</v>
      </c>
      <c r="D6047" t="s">
        <v>395</v>
      </c>
      <c r="E6047" t="s">
        <v>76</v>
      </c>
    </row>
    <row r="6048" spans="1:5" x14ac:dyDescent="0.35">
      <c r="A6048" t="s">
        <v>7</v>
      </c>
      <c r="B6048" t="s">
        <v>1304</v>
      </c>
      <c r="C6048">
        <v>195</v>
      </c>
      <c r="D6048" t="s">
        <v>1238</v>
      </c>
      <c r="E6048" t="s">
        <v>138</v>
      </c>
    </row>
    <row r="6049" spans="1:5" x14ac:dyDescent="0.35">
      <c r="A6049" t="s">
        <v>7</v>
      </c>
      <c r="B6049" t="s">
        <v>50</v>
      </c>
      <c r="C6049">
        <v>50</v>
      </c>
      <c r="D6049" t="s">
        <v>395</v>
      </c>
      <c r="E6049" t="s">
        <v>76</v>
      </c>
    </row>
    <row r="6050" spans="1:5" x14ac:dyDescent="0.35">
      <c r="A6050" t="s">
        <v>241</v>
      </c>
      <c r="B6050" t="s">
        <v>1303</v>
      </c>
      <c r="C6050">
        <v>28</v>
      </c>
      <c r="D6050" t="s">
        <v>1397</v>
      </c>
      <c r="E6050" t="s">
        <v>458</v>
      </c>
    </row>
    <row r="6051" spans="1:5" x14ac:dyDescent="0.35">
      <c r="A6051" t="s">
        <v>241</v>
      </c>
      <c r="B6051" t="s">
        <v>1304</v>
      </c>
      <c r="C6051">
        <v>665</v>
      </c>
      <c r="D6051" t="s">
        <v>1130</v>
      </c>
      <c r="E6051" t="s">
        <v>211</v>
      </c>
    </row>
    <row r="6052" spans="1:5" x14ac:dyDescent="0.35">
      <c r="A6052" t="s">
        <v>241</v>
      </c>
      <c r="B6052" t="s">
        <v>50</v>
      </c>
      <c r="C6052">
        <v>166</v>
      </c>
      <c r="D6052" t="s">
        <v>1246</v>
      </c>
      <c r="E6052" t="s">
        <v>80</v>
      </c>
    </row>
    <row r="6054" spans="1:5" x14ac:dyDescent="0.35">
      <c r="A6054" t="s">
        <v>1640</v>
      </c>
    </row>
    <row r="6055" spans="1:5" x14ac:dyDescent="0.35">
      <c r="A6055" t="s">
        <v>14</v>
      </c>
      <c r="B6055" t="s">
        <v>266</v>
      </c>
      <c r="C6055" t="s">
        <v>2</v>
      </c>
      <c r="D6055" t="s">
        <v>1637</v>
      </c>
      <c r="E6055" t="s">
        <v>1638</v>
      </c>
    </row>
    <row r="6056" spans="1:5" x14ac:dyDescent="0.35">
      <c r="A6056" t="s">
        <v>3</v>
      </c>
      <c r="B6056" t="s">
        <v>267</v>
      </c>
      <c r="C6056">
        <v>29</v>
      </c>
      <c r="D6056" t="s">
        <v>395</v>
      </c>
      <c r="E6056" t="s">
        <v>76</v>
      </c>
    </row>
    <row r="6057" spans="1:5" x14ac:dyDescent="0.35">
      <c r="A6057" t="s">
        <v>3</v>
      </c>
      <c r="B6057" t="s">
        <v>279</v>
      </c>
      <c r="C6057">
        <v>76</v>
      </c>
      <c r="D6057" t="s">
        <v>1238</v>
      </c>
      <c r="E6057" t="s">
        <v>138</v>
      </c>
    </row>
    <row r="6058" spans="1:5" x14ac:dyDescent="0.35">
      <c r="A6058" t="s">
        <v>3</v>
      </c>
      <c r="B6058" t="s">
        <v>285</v>
      </c>
      <c r="C6058">
        <v>6</v>
      </c>
      <c r="D6058" t="s">
        <v>395</v>
      </c>
      <c r="E6058" t="s">
        <v>76</v>
      </c>
    </row>
    <row r="6059" spans="1:5" x14ac:dyDescent="0.35">
      <c r="A6059" t="s">
        <v>4</v>
      </c>
      <c r="B6059" t="s">
        <v>267</v>
      </c>
      <c r="C6059">
        <v>32</v>
      </c>
      <c r="D6059" t="s">
        <v>1540</v>
      </c>
      <c r="E6059" t="s">
        <v>373</v>
      </c>
    </row>
    <row r="6060" spans="1:5" x14ac:dyDescent="0.35">
      <c r="A6060" t="s">
        <v>4</v>
      </c>
      <c r="B6060" t="s">
        <v>279</v>
      </c>
      <c r="C6060">
        <v>154</v>
      </c>
      <c r="D6060" t="s">
        <v>1422</v>
      </c>
      <c r="E6060" t="s">
        <v>53</v>
      </c>
    </row>
    <row r="6061" spans="1:5" x14ac:dyDescent="0.35">
      <c r="A6061" t="s">
        <v>4</v>
      </c>
      <c r="B6061" t="s">
        <v>285</v>
      </c>
      <c r="C6061">
        <v>26</v>
      </c>
      <c r="D6061" t="s">
        <v>492</v>
      </c>
      <c r="E6061" t="s">
        <v>898</v>
      </c>
    </row>
    <row r="6062" spans="1:5" x14ac:dyDescent="0.35">
      <c r="A6062" t="s">
        <v>5</v>
      </c>
      <c r="B6062" t="s">
        <v>267</v>
      </c>
      <c r="C6062">
        <v>8</v>
      </c>
      <c r="D6062" t="s">
        <v>395</v>
      </c>
      <c r="E6062" t="s">
        <v>76</v>
      </c>
    </row>
    <row r="6063" spans="1:5" x14ac:dyDescent="0.35">
      <c r="A6063" t="s">
        <v>5</v>
      </c>
      <c r="B6063" t="s">
        <v>279</v>
      </c>
      <c r="C6063">
        <v>101</v>
      </c>
      <c r="D6063" t="s">
        <v>1114</v>
      </c>
      <c r="E6063" t="s">
        <v>161</v>
      </c>
    </row>
    <row r="6064" spans="1:5" x14ac:dyDescent="0.35">
      <c r="A6064" t="s">
        <v>5</v>
      </c>
      <c r="B6064" t="s">
        <v>285</v>
      </c>
      <c r="C6064">
        <v>57</v>
      </c>
      <c r="D6064" t="s">
        <v>1269</v>
      </c>
      <c r="E6064" t="s">
        <v>106</v>
      </c>
    </row>
    <row r="6065" spans="1:5" x14ac:dyDescent="0.35">
      <c r="A6065" t="s">
        <v>6</v>
      </c>
      <c r="B6065" t="s">
        <v>267</v>
      </c>
      <c r="C6065">
        <v>16</v>
      </c>
      <c r="D6065" t="s">
        <v>395</v>
      </c>
      <c r="E6065" t="s">
        <v>76</v>
      </c>
    </row>
    <row r="6066" spans="1:5" x14ac:dyDescent="0.35">
      <c r="A6066" t="s">
        <v>6</v>
      </c>
      <c r="B6066" t="s">
        <v>279</v>
      </c>
      <c r="C6066">
        <v>84</v>
      </c>
      <c r="D6066" t="s">
        <v>1264</v>
      </c>
      <c r="E6066" t="s">
        <v>67</v>
      </c>
    </row>
    <row r="6067" spans="1:5" x14ac:dyDescent="0.35">
      <c r="A6067" t="s">
        <v>6</v>
      </c>
      <c r="B6067" t="s">
        <v>285</v>
      </c>
      <c r="C6067">
        <v>20</v>
      </c>
      <c r="D6067" t="s">
        <v>395</v>
      </c>
      <c r="E6067" t="s">
        <v>76</v>
      </c>
    </row>
    <row r="6068" spans="1:5" x14ac:dyDescent="0.35">
      <c r="A6068" t="s">
        <v>7</v>
      </c>
      <c r="B6068" t="s">
        <v>267</v>
      </c>
      <c r="C6068">
        <v>25</v>
      </c>
      <c r="D6068" t="s">
        <v>1133</v>
      </c>
      <c r="E6068" t="s">
        <v>442</v>
      </c>
    </row>
    <row r="6069" spans="1:5" x14ac:dyDescent="0.35">
      <c r="A6069" t="s">
        <v>7</v>
      </c>
      <c r="B6069" t="s">
        <v>279</v>
      </c>
      <c r="C6069">
        <v>206</v>
      </c>
      <c r="D6069" t="s">
        <v>1269</v>
      </c>
      <c r="E6069" t="s">
        <v>106</v>
      </c>
    </row>
    <row r="6070" spans="1:5" x14ac:dyDescent="0.35">
      <c r="A6070" t="s">
        <v>7</v>
      </c>
      <c r="B6070" t="s">
        <v>285</v>
      </c>
      <c r="C6070">
        <v>19</v>
      </c>
      <c r="D6070" t="s">
        <v>395</v>
      </c>
      <c r="E6070" t="s">
        <v>76</v>
      </c>
    </row>
    <row r="6071" spans="1:5" x14ac:dyDescent="0.35">
      <c r="A6071" t="s">
        <v>241</v>
      </c>
      <c r="B6071" t="s">
        <v>267</v>
      </c>
      <c r="C6071">
        <v>110</v>
      </c>
      <c r="D6071" t="s">
        <v>1137</v>
      </c>
      <c r="E6071" t="s">
        <v>146</v>
      </c>
    </row>
    <row r="6072" spans="1:5" x14ac:dyDescent="0.35">
      <c r="A6072" t="s">
        <v>241</v>
      </c>
      <c r="B6072" t="s">
        <v>279</v>
      </c>
      <c r="C6072">
        <v>621</v>
      </c>
      <c r="D6072" t="s">
        <v>1272</v>
      </c>
      <c r="E6072" t="s">
        <v>62</v>
      </c>
    </row>
    <row r="6073" spans="1:5" x14ac:dyDescent="0.35">
      <c r="A6073" t="s">
        <v>241</v>
      </c>
      <c r="B6073" t="s">
        <v>285</v>
      </c>
      <c r="C6073">
        <v>128</v>
      </c>
      <c r="D6073" t="s">
        <v>1136</v>
      </c>
      <c r="E6073" t="s">
        <v>269</v>
      </c>
    </row>
    <row r="6075" spans="1:5" x14ac:dyDescent="0.35">
      <c r="A6075" t="s">
        <v>1641</v>
      </c>
    </row>
    <row r="6076" spans="1:5" x14ac:dyDescent="0.35">
      <c r="A6076" t="s">
        <v>14</v>
      </c>
      <c r="B6076" t="s">
        <v>461</v>
      </c>
      <c r="C6076" t="s">
        <v>2</v>
      </c>
      <c r="D6076" t="s">
        <v>1637</v>
      </c>
      <c r="E6076" t="s">
        <v>1638</v>
      </c>
    </row>
    <row r="6077" spans="1:5" x14ac:dyDescent="0.35">
      <c r="A6077" t="s">
        <v>3</v>
      </c>
      <c r="B6077" t="s">
        <v>462</v>
      </c>
      <c r="C6077">
        <v>101</v>
      </c>
      <c r="D6077" t="s">
        <v>1565</v>
      </c>
      <c r="E6077" t="s">
        <v>75</v>
      </c>
    </row>
    <row r="6078" spans="1:5" x14ac:dyDescent="0.35">
      <c r="A6078" t="s">
        <v>3</v>
      </c>
      <c r="B6078" t="s">
        <v>464</v>
      </c>
      <c r="C6078">
        <v>10</v>
      </c>
      <c r="D6078" t="s">
        <v>395</v>
      </c>
      <c r="E6078" t="s">
        <v>76</v>
      </c>
    </row>
    <row r="6079" spans="1:5" x14ac:dyDescent="0.35">
      <c r="A6079" t="s">
        <v>4</v>
      </c>
      <c r="B6079" t="s">
        <v>462</v>
      </c>
      <c r="C6079">
        <v>175</v>
      </c>
      <c r="D6079" t="s">
        <v>1003</v>
      </c>
      <c r="E6079" t="s">
        <v>116</v>
      </c>
    </row>
    <row r="6080" spans="1:5" x14ac:dyDescent="0.35">
      <c r="A6080" t="s">
        <v>4</v>
      </c>
      <c r="B6080" t="s">
        <v>464</v>
      </c>
      <c r="C6080">
        <v>37</v>
      </c>
      <c r="D6080" t="s">
        <v>654</v>
      </c>
      <c r="E6080" t="s">
        <v>621</v>
      </c>
    </row>
    <row r="6081" spans="1:5" x14ac:dyDescent="0.35">
      <c r="A6081" t="s">
        <v>5</v>
      </c>
      <c r="B6081" t="s">
        <v>462</v>
      </c>
      <c r="C6081">
        <v>145</v>
      </c>
      <c r="D6081" t="s">
        <v>1280</v>
      </c>
      <c r="E6081" t="s">
        <v>173</v>
      </c>
    </row>
    <row r="6082" spans="1:5" x14ac:dyDescent="0.35">
      <c r="A6082" t="s">
        <v>5</v>
      </c>
      <c r="B6082" t="s">
        <v>464</v>
      </c>
      <c r="C6082">
        <v>21</v>
      </c>
      <c r="D6082" t="s">
        <v>1103</v>
      </c>
      <c r="E6082" t="s">
        <v>96</v>
      </c>
    </row>
    <row r="6083" spans="1:5" x14ac:dyDescent="0.35">
      <c r="A6083" t="s">
        <v>6</v>
      </c>
      <c r="B6083" t="s">
        <v>462</v>
      </c>
      <c r="C6083">
        <v>112</v>
      </c>
      <c r="D6083" t="s">
        <v>1279</v>
      </c>
      <c r="E6083" t="s">
        <v>81</v>
      </c>
    </row>
    <row r="6084" spans="1:5" x14ac:dyDescent="0.35">
      <c r="A6084" t="s">
        <v>6</v>
      </c>
      <c r="B6084" t="s">
        <v>464</v>
      </c>
      <c r="C6084">
        <v>8</v>
      </c>
      <c r="D6084" t="s">
        <v>1398</v>
      </c>
      <c r="E6084" t="s">
        <v>9</v>
      </c>
    </row>
    <row r="6085" spans="1:5" x14ac:dyDescent="0.35">
      <c r="A6085" t="s">
        <v>7</v>
      </c>
      <c r="B6085" t="s">
        <v>462</v>
      </c>
      <c r="C6085">
        <v>215</v>
      </c>
      <c r="D6085" t="s">
        <v>1556</v>
      </c>
      <c r="E6085" t="s">
        <v>105</v>
      </c>
    </row>
    <row r="6086" spans="1:5" x14ac:dyDescent="0.35">
      <c r="A6086" t="s">
        <v>7</v>
      </c>
      <c r="B6086" t="s">
        <v>464</v>
      </c>
      <c r="C6086">
        <v>35</v>
      </c>
      <c r="D6086" t="s">
        <v>1276</v>
      </c>
      <c r="E6086" t="s">
        <v>150</v>
      </c>
    </row>
    <row r="6087" spans="1:5" x14ac:dyDescent="0.35">
      <c r="A6087" t="s">
        <v>241</v>
      </c>
      <c r="B6087" t="s">
        <v>462</v>
      </c>
      <c r="C6087">
        <v>748</v>
      </c>
      <c r="D6087" t="s">
        <v>1476</v>
      </c>
      <c r="E6087" t="s">
        <v>65</v>
      </c>
    </row>
    <row r="6088" spans="1:5" x14ac:dyDescent="0.35">
      <c r="A6088" t="s">
        <v>241</v>
      </c>
      <c r="B6088" t="s">
        <v>464</v>
      </c>
      <c r="C6088">
        <v>111</v>
      </c>
      <c r="D6088" t="s">
        <v>733</v>
      </c>
      <c r="E6088" t="s">
        <v>334</v>
      </c>
    </row>
    <row r="6090" spans="1:5" x14ac:dyDescent="0.35">
      <c r="A6090" t="s">
        <v>1642</v>
      </c>
    </row>
    <row r="6091" spans="1:5" x14ac:dyDescent="0.35">
      <c r="A6091" t="s">
        <v>14</v>
      </c>
      <c r="B6091" t="s">
        <v>487</v>
      </c>
      <c r="C6091" t="s">
        <v>2</v>
      </c>
      <c r="D6091" t="s">
        <v>1637</v>
      </c>
      <c r="E6091" t="s">
        <v>1638</v>
      </c>
    </row>
    <row r="6092" spans="1:5" x14ac:dyDescent="0.35">
      <c r="A6092" t="s">
        <v>3</v>
      </c>
      <c r="B6092" t="s">
        <v>488</v>
      </c>
      <c r="C6092">
        <v>68</v>
      </c>
      <c r="D6092" t="s">
        <v>1238</v>
      </c>
      <c r="E6092" t="s">
        <v>138</v>
      </c>
    </row>
    <row r="6093" spans="1:5" x14ac:dyDescent="0.35">
      <c r="A6093" t="s">
        <v>3</v>
      </c>
      <c r="B6093" t="s">
        <v>491</v>
      </c>
      <c r="C6093">
        <v>43</v>
      </c>
      <c r="D6093" t="s">
        <v>395</v>
      </c>
      <c r="E6093" t="s">
        <v>76</v>
      </c>
    </row>
    <row r="6094" spans="1:5" x14ac:dyDescent="0.35">
      <c r="A6094" t="s">
        <v>4</v>
      </c>
      <c r="B6094" t="s">
        <v>488</v>
      </c>
      <c r="C6094">
        <v>133</v>
      </c>
      <c r="D6094" t="s">
        <v>1139</v>
      </c>
      <c r="E6094" t="s">
        <v>207</v>
      </c>
    </row>
    <row r="6095" spans="1:5" x14ac:dyDescent="0.35">
      <c r="A6095" t="s">
        <v>4</v>
      </c>
      <c r="B6095" t="s">
        <v>491</v>
      </c>
      <c r="C6095">
        <v>79</v>
      </c>
      <c r="D6095" t="s">
        <v>771</v>
      </c>
      <c r="E6095" t="s">
        <v>147</v>
      </c>
    </row>
    <row r="6096" spans="1:5" x14ac:dyDescent="0.35">
      <c r="A6096" t="s">
        <v>5</v>
      </c>
      <c r="B6096" t="s">
        <v>488</v>
      </c>
      <c r="C6096">
        <v>102</v>
      </c>
      <c r="D6096" t="s">
        <v>1556</v>
      </c>
      <c r="E6096" t="s">
        <v>105</v>
      </c>
    </row>
    <row r="6097" spans="1:5" x14ac:dyDescent="0.35">
      <c r="A6097" t="s">
        <v>5</v>
      </c>
      <c r="B6097" t="s">
        <v>491</v>
      </c>
      <c r="C6097">
        <v>64</v>
      </c>
      <c r="D6097" t="s">
        <v>1422</v>
      </c>
      <c r="E6097" t="s">
        <v>53</v>
      </c>
    </row>
    <row r="6098" spans="1:5" x14ac:dyDescent="0.35">
      <c r="A6098" t="s">
        <v>6</v>
      </c>
      <c r="B6098" t="s">
        <v>488</v>
      </c>
      <c r="C6098">
        <v>57</v>
      </c>
      <c r="D6098" t="s">
        <v>395</v>
      </c>
      <c r="E6098" t="s">
        <v>76</v>
      </c>
    </row>
    <row r="6099" spans="1:5" x14ac:dyDescent="0.35">
      <c r="A6099" t="s">
        <v>6</v>
      </c>
      <c r="B6099" t="s">
        <v>491</v>
      </c>
      <c r="C6099">
        <v>63</v>
      </c>
      <c r="D6099" t="s">
        <v>1388</v>
      </c>
      <c r="E6099" t="s">
        <v>309</v>
      </c>
    </row>
    <row r="6100" spans="1:5" x14ac:dyDescent="0.35">
      <c r="A6100" t="s">
        <v>7</v>
      </c>
      <c r="B6100" t="s">
        <v>488</v>
      </c>
      <c r="C6100">
        <v>144</v>
      </c>
      <c r="D6100" t="s">
        <v>1246</v>
      </c>
      <c r="E6100" t="s">
        <v>80</v>
      </c>
    </row>
    <row r="6101" spans="1:5" x14ac:dyDescent="0.35">
      <c r="A6101" t="s">
        <v>7</v>
      </c>
      <c r="B6101" t="s">
        <v>491</v>
      </c>
      <c r="C6101">
        <v>106</v>
      </c>
      <c r="D6101" t="s">
        <v>1274</v>
      </c>
      <c r="E6101" t="s">
        <v>79</v>
      </c>
    </row>
    <row r="6102" spans="1:5" x14ac:dyDescent="0.35">
      <c r="A6102" t="s">
        <v>241</v>
      </c>
      <c r="B6102" t="s">
        <v>488</v>
      </c>
      <c r="C6102">
        <v>504</v>
      </c>
      <c r="D6102" t="s">
        <v>987</v>
      </c>
      <c r="E6102" t="s">
        <v>216</v>
      </c>
    </row>
    <row r="6103" spans="1:5" x14ac:dyDescent="0.35">
      <c r="A6103" t="s">
        <v>241</v>
      </c>
      <c r="B6103" t="s">
        <v>491</v>
      </c>
      <c r="C6103">
        <v>355</v>
      </c>
      <c r="D6103" t="s">
        <v>1134</v>
      </c>
      <c r="E6103" t="s">
        <v>176</v>
      </c>
    </row>
    <row r="6105" spans="1:5" x14ac:dyDescent="0.35">
      <c r="A6105" t="s">
        <v>1643</v>
      </c>
    </row>
    <row r="6106" spans="1:5" x14ac:dyDescent="0.35">
      <c r="A6106" t="s">
        <v>14</v>
      </c>
      <c r="B6106" t="s">
        <v>593</v>
      </c>
      <c r="C6106" t="s">
        <v>2</v>
      </c>
      <c r="D6106" t="s">
        <v>1637</v>
      </c>
      <c r="E6106" t="s">
        <v>1638</v>
      </c>
    </row>
    <row r="6107" spans="1:5" x14ac:dyDescent="0.35">
      <c r="A6107" t="s">
        <v>3</v>
      </c>
      <c r="B6107" t="s">
        <v>594</v>
      </c>
      <c r="C6107">
        <v>42</v>
      </c>
      <c r="D6107" t="s">
        <v>395</v>
      </c>
      <c r="E6107" t="s">
        <v>76</v>
      </c>
    </row>
    <row r="6108" spans="1:5" x14ac:dyDescent="0.35">
      <c r="A6108" t="s">
        <v>3</v>
      </c>
      <c r="B6108" t="s">
        <v>595</v>
      </c>
      <c r="C6108">
        <v>69</v>
      </c>
      <c r="D6108" t="s">
        <v>1556</v>
      </c>
      <c r="E6108" t="s">
        <v>105</v>
      </c>
    </row>
    <row r="6109" spans="1:5" x14ac:dyDescent="0.35">
      <c r="A6109" t="s">
        <v>4</v>
      </c>
      <c r="B6109" t="s">
        <v>594</v>
      </c>
      <c r="C6109">
        <v>125</v>
      </c>
      <c r="D6109" t="s">
        <v>1448</v>
      </c>
      <c r="E6109" t="s">
        <v>367</v>
      </c>
    </row>
    <row r="6110" spans="1:5" x14ac:dyDescent="0.35">
      <c r="A6110" t="s">
        <v>4</v>
      </c>
      <c r="B6110" t="s">
        <v>595</v>
      </c>
      <c r="C6110">
        <v>87</v>
      </c>
      <c r="D6110" t="s">
        <v>1282</v>
      </c>
      <c r="E6110" t="s">
        <v>409</v>
      </c>
    </row>
    <row r="6111" spans="1:5" x14ac:dyDescent="0.35">
      <c r="A6111" t="s">
        <v>5</v>
      </c>
      <c r="B6111" t="s">
        <v>594</v>
      </c>
      <c r="C6111">
        <v>68</v>
      </c>
      <c r="D6111" t="s">
        <v>1556</v>
      </c>
      <c r="E6111" t="s">
        <v>105</v>
      </c>
    </row>
    <row r="6112" spans="1:5" x14ac:dyDescent="0.35">
      <c r="A6112" t="s">
        <v>5</v>
      </c>
      <c r="B6112" t="s">
        <v>595</v>
      </c>
      <c r="C6112">
        <v>98</v>
      </c>
      <c r="D6112" t="s">
        <v>1263</v>
      </c>
      <c r="E6112" t="s">
        <v>97</v>
      </c>
    </row>
    <row r="6113" spans="1:5" x14ac:dyDescent="0.35">
      <c r="A6113" t="s">
        <v>6</v>
      </c>
      <c r="B6113" t="s">
        <v>594</v>
      </c>
      <c r="C6113">
        <v>60</v>
      </c>
      <c r="D6113" t="s">
        <v>1143</v>
      </c>
      <c r="E6113" t="s">
        <v>305</v>
      </c>
    </row>
    <row r="6114" spans="1:5" x14ac:dyDescent="0.35">
      <c r="A6114" t="s">
        <v>6</v>
      </c>
      <c r="B6114" t="s">
        <v>595</v>
      </c>
      <c r="C6114">
        <v>60</v>
      </c>
      <c r="D6114" t="s">
        <v>1251</v>
      </c>
      <c r="E6114" t="s">
        <v>71</v>
      </c>
    </row>
    <row r="6115" spans="1:5" x14ac:dyDescent="0.35">
      <c r="A6115" t="s">
        <v>7</v>
      </c>
      <c r="B6115" t="s">
        <v>594</v>
      </c>
      <c r="C6115">
        <v>135</v>
      </c>
      <c r="D6115" t="s">
        <v>1274</v>
      </c>
      <c r="E6115" t="s">
        <v>79</v>
      </c>
    </row>
    <row r="6116" spans="1:5" x14ac:dyDescent="0.35">
      <c r="A6116" t="s">
        <v>7</v>
      </c>
      <c r="B6116" t="s">
        <v>595</v>
      </c>
      <c r="C6116">
        <v>115</v>
      </c>
      <c r="D6116" t="s">
        <v>404</v>
      </c>
      <c r="E6116" t="s">
        <v>63</v>
      </c>
    </row>
    <row r="6117" spans="1:5" x14ac:dyDescent="0.35">
      <c r="A6117" t="s">
        <v>241</v>
      </c>
      <c r="B6117" t="s">
        <v>594</v>
      </c>
      <c r="C6117">
        <v>430</v>
      </c>
      <c r="D6117" t="s">
        <v>1004</v>
      </c>
      <c r="E6117" t="s">
        <v>88</v>
      </c>
    </row>
    <row r="6118" spans="1:5" x14ac:dyDescent="0.35">
      <c r="A6118" t="s">
        <v>241</v>
      </c>
      <c r="B6118" t="s">
        <v>595</v>
      </c>
      <c r="C6118">
        <v>429</v>
      </c>
      <c r="D6118" t="s">
        <v>1264</v>
      </c>
      <c r="E6118" t="s">
        <v>67</v>
      </c>
    </row>
    <row r="6120" spans="1:5" x14ac:dyDescent="0.35">
      <c r="A6120" t="s">
        <v>1644</v>
      </c>
    </row>
    <row r="6121" spans="1:5" x14ac:dyDescent="0.35">
      <c r="A6121" t="s">
        <v>14</v>
      </c>
      <c r="B6121" t="s">
        <v>2</v>
      </c>
      <c r="C6121" t="s">
        <v>1637</v>
      </c>
      <c r="D6121" t="s">
        <v>1638</v>
      </c>
    </row>
    <row r="6122" spans="1:5" x14ac:dyDescent="0.35">
      <c r="A6122" t="s">
        <v>3</v>
      </c>
      <c r="B6122">
        <v>111</v>
      </c>
      <c r="C6122" t="s">
        <v>1276</v>
      </c>
      <c r="D6122" t="s">
        <v>150</v>
      </c>
    </row>
    <row r="6123" spans="1:5" x14ac:dyDescent="0.35">
      <c r="A6123" t="s">
        <v>4</v>
      </c>
      <c r="B6123">
        <v>212</v>
      </c>
      <c r="C6123" t="s">
        <v>1397</v>
      </c>
      <c r="D6123" t="s">
        <v>458</v>
      </c>
    </row>
    <row r="6124" spans="1:5" x14ac:dyDescent="0.35">
      <c r="A6124" t="s">
        <v>5</v>
      </c>
      <c r="B6124">
        <v>166</v>
      </c>
      <c r="C6124" t="s">
        <v>1266</v>
      </c>
      <c r="D6124" t="s">
        <v>103</v>
      </c>
    </row>
    <row r="6125" spans="1:5" x14ac:dyDescent="0.35">
      <c r="A6125" t="s">
        <v>6</v>
      </c>
      <c r="B6125">
        <v>120</v>
      </c>
      <c r="C6125" t="s">
        <v>1265</v>
      </c>
      <c r="D6125" t="s">
        <v>244</v>
      </c>
    </row>
    <row r="6126" spans="1:5" x14ac:dyDescent="0.35">
      <c r="A6126" t="s">
        <v>7</v>
      </c>
      <c r="B6126">
        <v>250</v>
      </c>
      <c r="C6126" t="s">
        <v>1283</v>
      </c>
      <c r="D6126" t="s">
        <v>78</v>
      </c>
    </row>
    <row r="6127" spans="1:5" x14ac:dyDescent="0.35">
      <c r="A6127" t="s">
        <v>241</v>
      </c>
      <c r="B6127">
        <v>859</v>
      </c>
      <c r="C6127" t="s">
        <v>906</v>
      </c>
      <c r="D6127" t="s">
        <v>121</v>
      </c>
    </row>
    <row r="6129" spans="1:5" x14ac:dyDescent="0.35">
      <c r="A6129" t="s">
        <v>1645</v>
      </c>
    </row>
    <row r="6130" spans="1:5" x14ac:dyDescent="0.35">
      <c r="A6130" t="s">
        <v>14</v>
      </c>
      <c r="B6130" t="s">
        <v>1286</v>
      </c>
      <c r="C6130" t="s">
        <v>2</v>
      </c>
      <c r="D6130" t="s">
        <v>1646</v>
      </c>
      <c r="E6130" t="s">
        <v>1647</v>
      </c>
    </row>
    <row r="6131" spans="1:5" x14ac:dyDescent="0.35">
      <c r="A6131" t="s">
        <v>3</v>
      </c>
      <c r="B6131" t="s">
        <v>1303</v>
      </c>
      <c r="C6131">
        <v>5</v>
      </c>
      <c r="D6131" t="s">
        <v>395</v>
      </c>
      <c r="E6131" t="s">
        <v>76</v>
      </c>
    </row>
    <row r="6132" spans="1:5" x14ac:dyDescent="0.35">
      <c r="A6132" t="s">
        <v>3</v>
      </c>
      <c r="B6132" t="s">
        <v>1304</v>
      </c>
      <c r="C6132">
        <v>284</v>
      </c>
      <c r="D6132" t="s">
        <v>1541</v>
      </c>
      <c r="E6132" t="s">
        <v>94</v>
      </c>
    </row>
    <row r="6133" spans="1:5" x14ac:dyDescent="0.35">
      <c r="A6133" t="s">
        <v>3</v>
      </c>
      <c r="B6133" t="s">
        <v>50</v>
      </c>
      <c r="C6133">
        <v>70</v>
      </c>
      <c r="D6133" t="s">
        <v>1253</v>
      </c>
      <c r="E6133" t="s">
        <v>130</v>
      </c>
    </row>
    <row r="6134" spans="1:5" x14ac:dyDescent="0.35">
      <c r="A6134" t="s">
        <v>4</v>
      </c>
      <c r="B6134" t="s">
        <v>1303</v>
      </c>
      <c r="C6134">
        <v>13</v>
      </c>
      <c r="D6134" t="s">
        <v>395</v>
      </c>
      <c r="E6134" t="s">
        <v>76</v>
      </c>
    </row>
    <row r="6135" spans="1:5" x14ac:dyDescent="0.35">
      <c r="A6135" t="s">
        <v>4</v>
      </c>
      <c r="B6135" t="s">
        <v>1304</v>
      </c>
      <c r="C6135">
        <v>404</v>
      </c>
      <c r="D6135" t="s">
        <v>1279</v>
      </c>
      <c r="E6135" t="s">
        <v>81</v>
      </c>
    </row>
    <row r="6136" spans="1:5" x14ac:dyDescent="0.35">
      <c r="A6136" t="s">
        <v>4</v>
      </c>
      <c r="B6136" t="s">
        <v>50</v>
      </c>
      <c r="C6136">
        <v>119</v>
      </c>
      <c r="D6136" t="s">
        <v>1248</v>
      </c>
      <c r="E6136" t="s">
        <v>55</v>
      </c>
    </row>
    <row r="6137" spans="1:5" x14ac:dyDescent="0.35">
      <c r="A6137" t="s">
        <v>5</v>
      </c>
      <c r="B6137" t="s">
        <v>1303</v>
      </c>
      <c r="C6137">
        <v>17</v>
      </c>
      <c r="D6137" t="s">
        <v>395</v>
      </c>
      <c r="E6137" t="s">
        <v>76</v>
      </c>
    </row>
    <row r="6138" spans="1:5" x14ac:dyDescent="0.35">
      <c r="A6138" t="s">
        <v>5</v>
      </c>
      <c r="B6138" t="s">
        <v>1304</v>
      </c>
      <c r="C6138">
        <v>398</v>
      </c>
      <c r="D6138" t="s">
        <v>1553</v>
      </c>
      <c r="E6138" t="s">
        <v>68</v>
      </c>
    </row>
    <row r="6139" spans="1:5" x14ac:dyDescent="0.35">
      <c r="A6139" t="s">
        <v>5</v>
      </c>
      <c r="B6139" t="s">
        <v>50</v>
      </c>
      <c r="C6139">
        <v>91</v>
      </c>
      <c r="D6139" t="s">
        <v>395</v>
      </c>
      <c r="E6139" t="s">
        <v>76</v>
      </c>
    </row>
    <row r="6140" spans="1:5" x14ac:dyDescent="0.35">
      <c r="A6140" t="s">
        <v>6</v>
      </c>
      <c r="B6140" t="s">
        <v>1303</v>
      </c>
      <c r="C6140">
        <v>13</v>
      </c>
      <c r="D6140" t="s">
        <v>1418</v>
      </c>
      <c r="E6140" t="s">
        <v>70</v>
      </c>
    </row>
    <row r="6141" spans="1:5" x14ac:dyDescent="0.35">
      <c r="A6141" t="s">
        <v>6</v>
      </c>
      <c r="B6141" t="s">
        <v>1304</v>
      </c>
      <c r="C6141">
        <v>250</v>
      </c>
      <c r="D6141" t="s">
        <v>1556</v>
      </c>
      <c r="E6141" t="s">
        <v>105</v>
      </c>
    </row>
    <row r="6142" spans="1:5" x14ac:dyDescent="0.35">
      <c r="A6142" t="s">
        <v>6</v>
      </c>
      <c r="B6142" t="s">
        <v>50</v>
      </c>
      <c r="C6142">
        <v>53</v>
      </c>
      <c r="D6142" t="s">
        <v>395</v>
      </c>
      <c r="E6142" t="s">
        <v>76</v>
      </c>
    </row>
    <row r="6143" spans="1:5" x14ac:dyDescent="0.35">
      <c r="A6143" t="s">
        <v>7</v>
      </c>
      <c r="B6143" t="s">
        <v>1303</v>
      </c>
      <c r="C6143">
        <v>13</v>
      </c>
      <c r="D6143" t="s">
        <v>395</v>
      </c>
      <c r="E6143" t="s">
        <v>76</v>
      </c>
    </row>
    <row r="6144" spans="1:5" x14ac:dyDescent="0.35">
      <c r="A6144" t="s">
        <v>7</v>
      </c>
      <c r="B6144" t="s">
        <v>1304</v>
      </c>
      <c r="C6144">
        <v>490</v>
      </c>
      <c r="D6144" t="s">
        <v>1269</v>
      </c>
      <c r="E6144" t="s">
        <v>106</v>
      </c>
    </row>
    <row r="6145" spans="1:5" x14ac:dyDescent="0.35">
      <c r="A6145" t="s">
        <v>7</v>
      </c>
      <c r="B6145" t="s">
        <v>50</v>
      </c>
      <c r="C6145">
        <v>115</v>
      </c>
      <c r="D6145" t="s">
        <v>395</v>
      </c>
      <c r="E6145" t="s">
        <v>76</v>
      </c>
    </row>
    <row r="6146" spans="1:5" x14ac:dyDescent="0.35">
      <c r="A6146" t="s">
        <v>241</v>
      </c>
      <c r="B6146" t="s">
        <v>1303</v>
      </c>
      <c r="C6146">
        <v>61</v>
      </c>
      <c r="D6146" t="s">
        <v>1276</v>
      </c>
      <c r="E6146" t="s">
        <v>150</v>
      </c>
    </row>
    <row r="6147" spans="1:5" x14ac:dyDescent="0.35">
      <c r="A6147" t="s">
        <v>241</v>
      </c>
      <c r="B6147" t="s">
        <v>1304</v>
      </c>
      <c r="C6147">
        <v>1826</v>
      </c>
      <c r="D6147" t="s">
        <v>1251</v>
      </c>
      <c r="E6147" t="s">
        <v>71</v>
      </c>
    </row>
    <row r="6148" spans="1:5" x14ac:dyDescent="0.35">
      <c r="A6148" t="s">
        <v>241</v>
      </c>
      <c r="B6148" t="s">
        <v>50</v>
      </c>
      <c r="C6148">
        <v>448</v>
      </c>
      <c r="D6148" t="s">
        <v>1541</v>
      </c>
      <c r="E6148" t="s">
        <v>94</v>
      </c>
    </row>
    <row r="6150" spans="1:5" x14ac:dyDescent="0.35">
      <c r="A6150" t="s">
        <v>1648</v>
      </c>
    </row>
    <row r="6151" spans="1:5" x14ac:dyDescent="0.35">
      <c r="A6151" t="s">
        <v>14</v>
      </c>
      <c r="B6151" t="s">
        <v>266</v>
      </c>
      <c r="C6151" t="s">
        <v>2</v>
      </c>
      <c r="D6151" t="s">
        <v>1646</v>
      </c>
      <c r="E6151" t="s">
        <v>1647</v>
      </c>
    </row>
    <row r="6152" spans="1:5" x14ac:dyDescent="0.35">
      <c r="A6152" t="s">
        <v>3</v>
      </c>
      <c r="B6152" t="s">
        <v>267</v>
      </c>
      <c r="C6152">
        <v>85</v>
      </c>
      <c r="D6152" t="s">
        <v>395</v>
      </c>
      <c r="E6152" t="s">
        <v>76</v>
      </c>
    </row>
    <row r="6153" spans="1:5" x14ac:dyDescent="0.35">
      <c r="A6153" t="s">
        <v>3</v>
      </c>
      <c r="B6153" t="s">
        <v>279</v>
      </c>
      <c r="C6153">
        <v>250</v>
      </c>
      <c r="D6153" t="s">
        <v>1248</v>
      </c>
      <c r="E6153" t="s">
        <v>55</v>
      </c>
    </row>
    <row r="6154" spans="1:5" x14ac:dyDescent="0.35">
      <c r="A6154" t="s">
        <v>3</v>
      </c>
      <c r="B6154" t="s">
        <v>285</v>
      </c>
      <c r="C6154">
        <v>24</v>
      </c>
      <c r="D6154" t="s">
        <v>395</v>
      </c>
      <c r="E6154" t="s">
        <v>76</v>
      </c>
    </row>
    <row r="6155" spans="1:5" x14ac:dyDescent="0.35">
      <c r="A6155" t="s">
        <v>4</v>
      </c>
      <c r="B6155" t="s">
        <v>267</v>
      </c>
      <c r="C6155">
        <v>82</v>
      </c>
      <c r="D6155" t="s">
        <v>1132</v>
      </c>
      <c r="E6155" t="s">
        <v>74</v>
      </c>
    </row>
    <row r="6156" spans="1:5" x14ac:dyDescent="0.35">
      <c r="A6156" t="s">
        <v>4</v>
      </c>
      <c r="B6156" t="s">
        <v>279</v>
      </c>
      <c r="C6156">
        <v>386</v>
      </c>
      <c r="D6156" t="s">
        <v>1276</v>
      </c>
      <c r="E6156" t="s">
        <v>150</v>
      </c>
    </row>
    <row r="6157" spans="1:5" x14ac:dyDescent="0.35">
      <c r="A6157" t="s">
        <v>4</v>
      </c>
      <c r="B6157" t="s">
        <v>285</v>
      </c>
      <c r="C6157">
        <v>68</v>
      </c>
      <c r="D6157" t="s">
        <v>1242</v>
      </c>
      <c r="E6157" t="s">
        <v>151</v>
      </c>
    </row>
    <row r="6158" spans="1:5" x14ac:dyDescent="0.35">
      <c r="A6158" t="s">
        <v>5</v>
      </c>
      <c r="B6158" t="s">
        <v>267</v>
      </c>
      <c r="C6158">
        <v>28</v>
      </c>
      <c r="D6158" t="s">
        <v>395</v>
      </c>
      <c r="E6158" t="s">
        <v>76</v>
      </c>
    </row>
    <row r="6159" spans="1:5" x14ac:dyDescent="0.35">
      <c r="A6159" t="s">
        <v>5</v>
      </c>
      <c r="B6159" t="s">
        <v>279</v>
      </c>
      <c r="C6159">
        <v>304</v>
      </c>
      <c r="D6159" t="s">
        <v>1541</v>
      </c>
      <c r="E6159" t="s">
        <v>94</v>
      </c>
    </row>
    <row r="6160" spans="1:5" x14ac:dyDescent="0.35">
      <c r="A6160" t="s">
        <v>5</v>
      </c>
      <c r="B6160" t="s">
        <v>285</v>
      </c>
      <c r="C6160">
        <v>174</v>
      </c>
      <c r="D6160" t="s">
        <v>1471</v>
      </c>
      <c r="E6160" t="s">
        <v>107</v>
      </c>
    </row>
    <row r="6161" spans="1:5" x14ac:dyDescent="0.35">
      <c r="A6161" t="s">
        <v>6</v>
      </c>
      <c r="B6161" t="s">
        <v>267</v>
      </c>
      <c r="C6161">
        <v>42</v>
      </c>
      <c r="D6161" t="s">
        <v>395</v>
      </c>
      <c r="E6161" t="s">
        <v>76</v>
      </c>
    </row>
    <row r="6162" spans="1:5" x14ac:dyDescent="0.35">
      <c r="A6162" t="s">
        <v>6</v>
      </c>
      <c r="B6162" t="s">
        <v>279</v>
      </c>
      <c r="C6162">
        <v>220</v>
      </c>
      <c r="D6162" t="s">
        <v>1649</v>
      </c>
      <c r="E6162" t="s">
        <v>73</v>
      </c>
    </row>
    <row r="6163" spans="1:5" x14ac:dyDescent="0.35">
      <c r="A6163" t="s">
        <v>6</v>
      </c>
      <c r="B6163" t="s">
        <v>285</v>
      </c>
      <c r="C6163">
        <v>54</v>
      </c>
      <c r="D6163" t="s">
        <v>1271</v>
      </c>
      <c r="E6163" t="s">
        <v>84</v>
      </c>
    </row>
    <row r="6164" spans="1:5" x14ac:dyDescent="0.35">
      <c r="A6164" t="s">
        <v>7</v>
      </c>
      <c r="B6164" t="s">
        <v>267</v>
      </c>
      <c r="C6164">
        <v>46</v>
      </c>
      <c r="D6164" t="s">
        <v>395</v>
      </c>
      <c r="E6164" t="s">
        <v>76</v>
      </c>
    </row>
    <row r="6165" spans="1:5" x14ac:dyDescent="0.35">
      <c r="A6165" t="s">
        <v>7</v>
      </c>
      <c r="B6165" t="s">
        <v>279</v>
      </c>
      <c r="C6165">
        <v>528</v>
      </c>
      <c r="D6165" t="s">
        <v>1269</v>
      </c>
      <c r="E6165" t="s">
        <v>106</v>
      </c>
    </row>
    <row r="6166" spans="1:5" x14ac:dyDescent="0.35">
      <c r="A6166" t="s">
        <v>7</v>
      </c>
      <c r="B6166" t="s">
        <v>285</v>
      </c>
      <c r="C6166">
        <v>44</v>
      </c>
      <c r="D6166" t="s">
        <v>395</v>
      </c>
      <c r="E6166" t="s">
        <v>76</v>
      </c>
    </row>
    <row r="6167" spans="1:5" x14ac:dyDescent="0.35">
      <c r="A6167" t="s">
        <v>241</v>
      </c>
      <c r="B6167" t="s">
        <v>267</v>
      </c>
      <c r="C6167">
        <v>283</v>
      </c>
      <c r="D6167" t="s">
        <v>1274</v>
      </c>
      <c r="E6167" t="s">
        <v>79</v>
      </c>
    </row>
    <row r="6168" spans="1:5" x14ac:dyDescent="0.35">
      <c r="A6168" t="s">
        <v>241</v>
      </c>
      <c r="B6168" t="s">
        <v>279</v>
      </c>
      <c r="C6168">
        <v>1688</v>
      </c>
      <c r="D6168" t="s">
        <v>1251</v>
      </c>
      <c r="E6168" t="s">
        <v>71</v>
      </c>
    </row>
    <row r="6169" spans="1:5" x14ac:dyDescent="0.35">
      <c r="A6169" t="s">
        <v>241</v>
      </c>
      <c r="B6169" t="s">
        <v>285</v>
      </c>
      <c r="C6169">
        <v>364</v>
      </c>
      <c r="D6169" t="s">
        <v>1556</v>
      </c>
      <c r="E6169" t="s">
        <v>105</v>
      </c>
    </row>
    <row r="6171" spans="1:5" x14ac:dyDescent="0.35">
      <c r="A6171" t="s">
        <v>1650</v>
      </c>
    </row>
    <row r="6172" spans="1:5" x14ac:dyDescent="0.35">
      <c r="A6172" t="s">
        <v>14</v>
      </c>
      <c r="B6172" t="s">
        <v>461</v>
      </c>
      <c r="C6172" t="s">
        <v>2</v>
      </c>
      <c r="D6172" t="s">
        <v>1646</v>
      </c>
      <c r="E6172" t="s">
        <v>1647</v>
      </c>
    </row>
    <row r="6173" spans="1:5" x14ac:dyDescent="0.35">
      <c r="A6173" t="s">
        <v>3</v>
      </c>
      <c r="B6173" t="s">
        <v>462</v>
      </c>
      <c r="C6173">
        <v>333</v>
      </c>
      <c r="D6173" t="s">
        <v>1277</v>
      </c>
      <c r="E6173" t="s">
        <v>72</v>
      </c>
    </row>
    <row r="6174" spans="1:5" x14ac:dyDescent="0.35">
      <c r="A6174" t="s">
        <v>3</v>
      </c>
      <c r="B6174" t="s">
        <v>464</v>
      </c>
      <c r="C6174">
        <v>26</v>
      </c>
      <c r="D6174" t="s">
        <v>395</v>
      </c>
      <c r="E6174" t="s">
        <v>76</v>
      </c>
    </row>
    <row r="6175" spans="1:5" x14ac:dyDescent="0.35">
      <c r="A6175" t="s">
        <v>4</v>
      </c>
      <c r="B6175" t="s">
        <v>462</v>
      </c>
      <c r="C6175">
        <v>441</v>
      </c>
      <c r="D6175" t="s">
        <v>998</v>
      </c>
      <c r="E6175" t="s">
        <v>100</v>
      </c>
    </row>
    <row r="6176" spans="1:5" x14ac:dyDescent="0.35">
      <c r="A6176" t="s">
        <v>4</v>
      </c>
      <c r="B6176" t="s">
        <v>464</v>
      </c>
      <c r="C6176">
        <v>95</v>
      </c>
      <c r="D6176" t="s">
        <v>395</v>
      </c>
      <c r="E6176" t="s">
        <v>76</v>
      </c>
    </row>
    <row r="6177" spans="1:5" x14ac:dyDescent="0.35">
      <c r="A6177" t="s">
        <v>5</v>
      </c>
      <c r="B6177" t="s">
        <v>462</v>
      </c>
      <c r="C6177">
        <v>419</v>
      </c>
      <c r="D6177" t="s">
        <v>1251</v>
      </c>
      <c r="E6177" t="s">
        <v>71</v>
      </c>
    </row>
    <row r="6178" spans="1:5" x14ac:dyDescent="0.35">
      <c r="A6178" t="s">
        <v>5</v>
      </c>
      <c r="B6178" t="s">
        <v>464</v>
      </c>
      <c r="C6178">
        <v>87</v>
      </c>
      <c r="D6178" t="s">
        <v>395</v>
      </c>
      <c r="E6178" t="s">
        <v>76</v>
      </c>
    </row>
    <row r="6179" spans="1:5" x14ac:dyDescent="0.35">
      <c r="A6179" t="s">
        <v>6</v>
      </c>
      <c r="B6179" t="s">
        <v>462</v>
      </c>
      <c r="C6179">
        <v>290</v>
      </c>
      <c r="D6179" t="s">
        <v>1556</v>
      </c>
      <c r="E6179" t="s">
        <v>105</v>
      </c>
    </row>
    <row r="6180" spans="1:5" x14ac:dyDescent="0.35">
      <c r="A6180" t="s">
        <v>6</v>
      </c>
      <c r="B6180" t="s">
        <v>464</v>
      </c>
      <c r="C6180">
        <v>26</v>
      </c>
      <c r="D6180" t="s">
        <v>395</v>
      </c>
      <c r="E6180" t="s">
        <v>76</v>
      </c>
    </row>
    <row r="6181" spans="1:5" x14ac:dyDescent="0.35">
      <c r="A6181" t="s">
        <v>7</v>
      </c>
      <c r="B6181" t="s">
        <v>462</v>
      </c>
      <c r="C6181">
        <v>527</v>
      </c>
      <c r="D6181" t="s">
        <v>1471</v>
      </c>
      <c r="E6181" t="s">
        <v>107</v>
      </c>
    </row>
    <row r="6182" spans="1:5" x14ac:dyDescent="0.35">
      <c r="A6182" t="s">
        <v>7</v>
      </c>
      <c r="B6182" t="s">
        <v>464</v>
      </c>
      <c r="C6182">
        <v>91</v>
      </c>
      <c r="D6182" t="s">
        <v>1565</v>
      </c>
      <c r="E6182" t="s">
        <v>75</v>
      </c>
    </row>
    <row r="6183" spans="1:5" x14ac:dyDescent="0.35">
      <c r="A6183" t="s">
        <v>241</v>
      </c>
      <c r="B6183" t="s">
        <v>462</v>
      </c>
      <c r="C6183">
        <v>2010</v>
      </c>
      <c r="D6183" t="s">
        <v>1565</v>
      </c>
      <c r="E6183" t="s">
        <v>75</v>
      </c>
    </row>
    <row r="6184" spans="1:5" x14ac:dyDescent="0.35">
      <c r="A6184" t="s">
        <v>241</v>
      </c>
      <c r="B6184" t="s">
        <v>464</v>
      </c>
      <c r="C6184">
        <v>325</v>
      </c>
      <c r="D6184" t="s">
        <v>1275</v>
      </c>
      <c r="E6184" t="s">
        <v>77</v>
      </c>
    </row>
    <row r="6186" spans="1:5" x14ac:dyDescent="0.35">
      <c r="A6186" t="s">
        <v>1651</v>
      </c>
    </row>
    <row r="6187" spans="1:5" x14ac:dyDescent="0.35">
      <c r="A6187" t="s">
        <v>14</v>
      </c>
      <c r="B6187" t="s">
        <v>487</v>
      </c>
      <c r="C6187" t="s">
        <v>2</v>
      </c>
      <c r="D6187" t="s">
        <v>1646</v>
      </c>
      <c r="E6187" t="s">
        <v>1647</v>
      </c>
    </row>
    <row r="6188" spans="1:5" x14ac:dyDescent="0.35">
      <c r="A6188" t="s">
        <v>3</v>
      </c>
      <c r="B6188" t="s">
        <v>488</v>
      </c>
      <c r="C6188">
        <v>208</v>
      </c>
      <c r="D6188" t="s">
        <v>1251</v>
      </c>
      <c r="E6188" t="s">
        <v>71</v>
      </c>
    </row>
    <row r="6189" spans="1:5" x14ac:dyDescent="0.35">
      <c r="A6189" t="s">
        <v>3</v>
      </c>
      <c r="B6189" t="s">
        <v>491</v>
      </c>
      <c r="C6189">
        <v>151</v>
      </c>
      <c r="D6189" t="s">
        <v>1252</v>
      </c>
      <c r="E6189" t="s">
        <v>142</v>
      </c>
    </row>
    <row r="6190" spans="1:5" x14ac:dyDescent="0.35">
      <c r="A6190" t="s">
        <v>4</v>
      </c>
      <c r="B6190" t="s">
        <v>488</v>
      </c>
      <c r="C6190">
        <v>336</v>
      </c>
      <c r="D6190" t="s">
        <v>1279</v>
      </c>
      <c r="E6190" t="s">
        <v>81</v>
      </c>
    </row>
    <row r="6191" spans="1:5" x14ac:dyDescent="0.35">
      <c r="A6191" t="s">
        <v>4</v>
      </c>
      <c r="B6191" t="s">
        <v>491</v>
      </c>
      <c r="C6191">
        <v>200</v>
      </c>
      <c r="D6191" t="s">
        <v>1246</v>
      </c>
      <c r="E6191" t="s">
        <v>80</v>
      </c>
    </row>
    <row r="6192" spans="1:5" x14ac:dyDescent="0.35">
      <c r="A6192" t="s">
        <v>5</v>
      </c>
      <c r="B6192" t="s">
        <v>488</v>
      </c>
      <c r="C6192">
        <v>326</v>
      </c>
      <c r="D6192" t="s">
        <v>1471</v>
      </c>
      <c r="E6192" t="s">
        <v>107</v>
      </c>
    </row>
    <row r="6193" spans="1:5" x14ac:dyDescent="0.35">
      <c r="A6193" t="s">
        <v>5</v>
      </c>
      <c r="B6193" t="s">
        <v>491</v>
      </c>
      <c r="C6193">
        <v>180</v>
      </c>
      <c r="D6193" t="s">
        <v>1279</v>
      </c>
      <c r="E6193" t="s">
        <v>81</v>
      </c>
    </row>
    <row r="6194" spans="1:5" x14ac:dyDescent="0.35">
      <c r="A6194" t="s">
        <v>6</v>
      </c>
      <c r="B6194" t="s">
        <v>488</v>
      </c>
      <c r="C6194">
        <v>169</v>
      </c>
      <c r="D6194" t="s">
        <v>1246</v>
      </c>
      <c r="E6194" t="s">
        <v>80</v>
      </c>
    </row>
    <row r="6195" spans="1:5" x14ac:dyDescent="0.35">
      <c r="A6195" t="s">
        <v>6</v>
      </c>
      <c r="B6195" t="s">
        <v>491</v>
      </c>
      <c r="C6195">
        <v>147</v>
      </c>
      <c r="D6195" t="s">
        <v>1269</v>
      </c>
      <c r="E6195" t="s">
        <v>106</v>
      </c>
    </row>
    <row r="6196" spans="1:5" x14ac:dyDescent="0.35">
      <c r="A6196" t="s">
        <v>7</v>
      </c>
      <c r="B6196" t="s">
        <v>488</v>
      </c>
      <c r="C6196">
        <v>350</v>
      </c>
      <c r="D6196" t="s">
        <v>1269</v>
      </c>
      <c r="E6196" t="s">
        <v>106</v>
      </c>
    </row>
    <row r="6197" spans="1:5" x14ac:dyDescent="0.35">
      <c r="A6197" t="s">
        <v>7</v>
      </c>
      <c r="B6197" t="s">
        <v>491</v>
      </c>
      <c r="C6197">
        <v>268</v>
      </c>
      <c r="D6197" t="s">
        <v>1471</v>
      </c>
      <c r="E6197" t="s">
        <v>107</v>
      </c>
    </row>
    <row r="6198" spans="1:5" x14ac:dyDescent="0.35">
      <c r="A6198" t="s">
        <v>241</v>
      </c>
      <c r="B6198" t="s">
        <v>488</v>
      </c>
      <c r="C6198">
        <v>1389</v>
      </c>
      <c r="D6198" t="s">
        <v>1251</v>
      </c>
      <c r="E6198" t="s">
        <v>71</v>
      </c>
    </row>
    <row r="6199" spans="1:5" x14ac:dyDescent="0.35">
      <c r="A6199" t="s">
        <v>241</v>
      </c>
      <c r="B6199" t="s">
        <v>491</v>
      </c>
      <c r="C6199">
        <v>946</v>
      </c>
      <c r="D6199" t="s">
        <v>1541</v>
      </c>
      <c r="E6199" t="s">
        <v>94</v>
      </c>
    </row>
    <row r="6201" spans="1:5" x14ac:dyDescent="0.35">
      <c r="A6201" t="s">
        <v>1652</v>
      </c>
    </row>
    <row r="6202" spans="1:5" x14ac:dyDescent="0.35">
      <c r="A6202" t="s">
        <v>14</v>
      </c>
      <c r="B6202" t="s">
        <v>593</v>
      </c>
      <c r="C6202" t="s">
        <v>2</v>
      </c>
      <c r="D6202" t="s">
        <v>1646</v>
      </c>
      <c r="E6202" t="s">
        <v>1647</v>
      </c>
    </row>
    <row r="6203" spans="1:5" x14ac:dyDescent="0.35">
      <c r="A6203" t="s">
        <v>3</v>
      </c>
      <c r="B6203" t="s">
        <v>594</v>
      </c>
      <c r="C6203">
        <v>159</v>
      </c>
      <c r="D6203" t="s">
        <v>395</v>
      </c>
      <c r="E6203" t="s">
        <v>76</v>
      </c>
    </row>
    <row r="6204" spans="1:5" x14ac:dyDescent="0.35">
      <c r="A6204" t="s">
        <v>3</v>
      </c>
      <c r="B6204" t="s">
        <v>595</v>
      </c>
      <c r="C6204">
        <v>200</v>
      </c>
      <c r="D6204" t="s">
        <v>1138</v>
      </c>
      <c r="E6204" t="s">
        <v>122</v>
      </c>
    </row>
    <row r="6205" spans="1:5" x14ac:dyDescent="0.35">
      <c r="A6205" t="s">
        <v>4</v>
      </c>
      <c r="B6205" t="s">
        <v>594</v>
      </c>
      <c r="C6205">
        <v>305</v>
      </c>
      <c r="D6205" t="s">
        <v>1471</v>
      </c>
      <c r="E6205" t="s">
        <v>107</v>
      </c>
    </row>
    <row r="6206" spans="1:5" x14ac:dyDescent="0.35">
      <c r="A6206" t="s">
        <v>4</v>
      </c>
      <c r="B6206" t="s">
        <v>595</v>
      </c>
      <c r="C6206">
        <v>231</v>
      </c>
      <c r="D6206" t="s">
        <v>1248</v>
      </c>
      <c r="E6206" t="s">
        <v>55</v>
      </c>
    </row>
    <row r="6207" spans="1:5" x14ac:dyDescent="0.35">
      <c r="A6207" t="s">
        <v>5</v>
      </c>
      <c r="B6207" t="s">
        <v>594</v>
      </c>
      <c r="C6207">
        <v>185</v>
      </c>
      <c r="D6207" t="s">
        <v>1269</v>
      </c>
      <c r="E6207" t="s">
        <v>106</v>
      </c>
    </row>
    <row r="6208" spans="1:5" x14ac:dyDescent="0.35">
      <c r="A6208" t="s">
        <v>5</v>
      </c>
      <c r="B6208" t="s">
        <v>595</v>
      </c>
      <c r="C6208">
        <v>321</v>
      </c>
      <c r="D6208" t="s">
        <v>1251</v>
      </c>
      <c r="E6208" t="s">
        <v>71</v>
      </c>
    </row>
    <row r="6209" spans="1:5" x14ac:dyDescent="0.35">
      <c r="A6209" t="s">
        <v>6</v>
      </c>
      <c r="B6209" t="s">
        <v>594</v>
      </c>
      <c r="C6209">
        <v>136</v>
      </c>
      <c r="D6209" t="s">
        <v>1269</v>
      </c>
      <c r="E6209" t="s">
        <v>106</v>
      </c>
    </row>
    <row r="6210" spans="1:5" x14ac:dyDescent="0.35">
      <c r="A6210" t="s">
        <v>6</v>
      </c>
      <c r="B6210" t="s">
        <v>595</v>
      </c>
      <c r="C6210">
        <v>180</v>
      </c>
      <c r="D6210" t="s">
        <v>1277</v>
      </c>
      <c r="E6210" t="s">
        <v>72</v>
      </c>
    </row>
    <row r="6211" spans="1:5" x14ac:dyDescent="0.35">
      <c r="A6211" t="s">
        <v>7</v>
      </c>
      <c r="B6211" t="s">
        <v>594</v>
      </c>
      <c r="C6211">
        <v>339</v>
      </c>
      <c r="D6211" t="s">
        <v>1471</v>
      </c>
      <c r="E6211" t="s">
        <v>107</v>
      </c>
    </row>
    <row r="6212" spans="1:5" x14ac:dyDescent="0.35">
      <c r="A6212" t="s">
        <v>7</v>
      </c>
      <c r="B6212" t="s">
        <v>595</v>
      </c>
      <c r="C6212">
        <v>279</v>
      </c>
      <c r="D6212" t="s">
        <v>1269</v>
      </c>
      <c r="E6212" t="s">
        <v>106</v>
      </c>
    </row>
    <row r="6213" spans="1:5" x14ac:dyDescent="0.35">
      <c r="A6213" t="s">
        <v>241</v>
      </c>
      <c r="B6213" t="s">
        <v>594</v>
      </c>
      <c r="C6213">
        <v>1124</v>
      </c>
      <c r="D6213" t="s">
        <v>1649</v>
      </c>
      <c r="E6213" t="s">
        <v>73</v>
      </c>
    </row>
    <row r="6214" spans="1:5" x14ac:dyDescent="0.35">
      <c r="A6214" t="s">
        <v>241</v>
      </c>
      <c r="B6214" t="s">
        <v>595</v>
      </c>
      <c r="C6214">
        <v>1211</v>
      </c>
      <c r="D6214" t="s">
        <v>1556</v>
      </c>
      <c r="E6214" t="s">
        <v>105</v>
      </c>
    </row>
    <row r="6216" spans="1:5" x14ac:dyDescent="0.35">
      <c r="A6216" t="s">
        <v>1653</v>
      </c>
    </row>
    <row r="6217" spans="1:5" x14ac:dyDescent="0.35">
      <c r="A6217" t="s">
        <v>14</v>
      </c>
      <c r="B6217" t="s">
        <v>2</v>
      </c>
      <c r="C6217" t="s">
        <v>1646</v>
      </c>
      <c r="D6217" t="s">
        <v>1647</v>
      </c>
    </row>
    <row r="6218" spans="1:5" x14ac:dyDescent="0.35">
      <c r="A6218" t="s">
        <v>3</v>
      </c>
      <c r="B6218">
        <v>359</v>
      </c>
      <c r="C6218" t="s">
        <v>1279</v>
      </c>
      <c r="D6218" t="s">
        <v>81</v>
      </c>
    </row>
    <row r="6219" spans="1:5" x14ac:dyDescent="0.35">
      <c r="A6219" t="s">
        <v>4</v>
      </c>
      <c r="B6219">
        <v>536</v>
      </c>
      <c r="C6219" t="s">
        <v>1277</v>
      </c>
      <c r="D6219" t="s">
        <v>72</v>
      </c>
    </row>
    <row r="6220" spans="1:5" x14ac:dyDescent="0.35">
      <c r="A6220" t="s">
        <v>5</v>
      </c>
      <c r="B6220">
        <v>506</v>
      </c>
      <c r="C6220" t="s">
        <v>1553</v>
      </c>
      <c r="D6220" t="s">
        <v>68</v>
      </c>
    </row>
    <row r="6221" spans="1:5" x14ac:dyDescent="0.35">
      <c r="A6221" t="s">
        <v>6</v>
      </c>
      <c r="B6221">
        <v>316</v>
      </c>
      <c r="C6221" t="s">
        <v>1283</v>
      </c>
      <c r="D6221" t="s">
        <v>78</v>
      </c>
    </row>
    <row r="6222" spans="1:5" x14ac:dyDescent="0.35">
      <c r="A6222" t="s">
        <v>7</v>
      </c>
      <c r="B6222">
        <v>618</v>
      </c>
      <c r="C6222" t="s">
        <v>1649</v>
      </c>
      <c r="D6222" t="s">
        <v>73</v>
      </c>
    </row>
    <row r="6223" spans="1:5" x14ac:dyDescent="0.35">
      <c r="A6223" t="s">
        <v>241</v>
      </c>
      <c r="B6223">
        <v>2335</v>
      </c>
      <c r="C6223" t="s">
        <v>1276</v>
      </c>
      <c r="D6223" t="s">
        <v>150</v>
      </c>
    </row>
    <row r="6225" spans="1:5" x14ac:dyDescent="0.35">
      <c r="A6225" t="s">
        <v>1654</v>
      </c>
    </row>
    <row r="6226" spans="1:5" x14ac:dyDescent="0.35">
      <c r="A6226" t="s">
        <v>14</v>
      </c>
      <c r="B6226" t="s">
        <v>1286</v>
      </c>
      <c r="C6226" t="s">
        <v>2</v>
      </c>
      <c r="D6226" t="s">
        <v>1655</v>
      </c>
      <c r="E6226" t="s">
        <v>1656</v>
      </c>
    </row>
    <row r="6227" spans="1:5" x14ac:dyDescent="0.35">
      <c r="A6227" t="s">
        <v>3</v>
      </c>
      <c r="B6227" t="s">
        <v>1303</v>
      </c>
      <c r="C6227">
        <v>2</v>
      </c>
      <c r="D6227" t="s">
        <v>395</v>
      </c>
      <c r="E6227" t="s">
        <v>76</v>
      </c>
    </row>
    <row r="6228" spans="1:5" x14ac:dyDescent="0.35">
      <c r="A6228" t="s">
        <v>3</v>
      </c>
      <c r="B6228" t="s">
        <v>1304</v>
      </c>
      <c r="C6228">
        <v>81</v>
      </c>
      <c r="D6228" t="s">
        <v>395</v>
      </c>
      <c r="E6228" t="s">
        <v>76</v>
      </c>
    </row>
    <row r="6229" spans="1:5" x14ac:dyDescent="0.35">
      <c r="A6229" t="s">
        <v>3</v>
      </c>
      <c r="B6229" t="s">
        <v>50</v>
      </c>
      <c r="C6229">
        <v>15</v>
      </c>
      <c r="D6229" t="s">
        <v>395</v>
      </c>
      <c r="E6229" t="s">
        <v>76</v>
      </c>
    </row>
    <row r="6230" spans="1:5" x14ac:dyDescent="0.35">
      <c r="A6230" t="s">
        <v>4</v>
      </c>
      <c r="B6230" t="s">
        <v>1303</v>
      </c>
      <c r="C6230">
        <v>4</v>
      </c>
      <c r="D6230" t="s">
        <v>395</v>
      </c>
      <c r="E6230" t="s">
        <v>76</v>
      </c>
    </row>
    <row r="6231" spans="1:5" x14ac:dyDescent="0.35">
      <c r="A6231" t="s">
        <v>4</v>
      </c>
      <c r="B6231" t="s">
        <v>1304</v>
      </c>
      <c r="C6231">
        <v>140</v>
      </c>
      <c r="D6231" t="s">
        <v>963</v>
      </c>
      <c r="E6231" t="s">
        <v>202</v>
      </c>
    </row>
    <row r="6232" spans="1:5" x14ac:dyDescent="0.35">
      <c r="A6232" t="s">
        <v>4</v>
      </c>
      <c r="B6232" t="s">
        <v>50</v>
      </c>
      <c r="C6232">
        <v>23</v>
      </c>
      <c r="D6232" t="s">
        <v>395</v>
      </c>
      <c r="E6232" t="s">
        <v>76</v>
      </c>
    </row>
    <row r="6233" spans="1:5" x14ac:dyDescent="0.35">
      <c r="A6233" t="s">
        <v>5</v>
      </c>
      <c r="B6233" t="s">
        <v>1303</v>
      </c>
      <c r="C6233">
        <v>3</v>
      </c>
      <c r="D6233" t="s">
        <v>395</v>
      </c>
      <c r="E6233" t="s">
        <v>76</v>
      </c>
    </row>
    <row r="6234" spans="1:5" x14ac:dyDescent="0.35">
      <c r="A6234" t="s">
        <v>5</v>
      </c>
      <c r="B6234" t="s">
        <v>1304</v>
      </c>
      <c r="C6234">
        <v>122</v>
      </c>
      <c r="D6234" t="s">
        <v>902</v>
      </c>
      <c r="E6234" t="s">
        <v>188</v>
      </c>
    </row>
    <row r="6235" spans="1:5" x14ac:dyDescent="0.35">
      <c r="A6235" t="s">
        <v>5</v>
      </c>
      <c r="B6235" t="s">
        <v>50</v>
      </c>
      <c r="C6235">
        <v>16</v>
      </c>
      <c r="D6235" t="s">
        <v>395</v>
      </c>
      <c r="E6235" t="s">
        <v>76</v>
      </c>
    </row>
    <row r="6236" spans="1:5" x14ac:dyDescent="0.35">
      <c r="A6236" t="s">
        <v>6</v>
      </c>
      <c r="B6236" t="s">
        <v>1303</v>
      </c>
      <c r="C6236">
        <v>6</v>
      </c>
      <c r="D6236" t="s">
        <v>911</v>
      </c>
      <c r="E6236" t="s">
        <v>910</v>
      </c>
    </row>
    <row r="6237" spans="1:5" x14ac:dyDescent="0.35">
      <c r="A6237" t="s">
        <v>6</v>
      </c>
      <c r="B6237" t="s">
        <v>1304</v>
      </c>
      <c r="C6237">
        <v>77</v>
      </c>
      <c r="D6237" t="s">
        <v>1245</v>
      </c>
      <c r="E6237" t="s">
        <v>104</v>
      </c>
    </row>
    <row r="6238" spans="1:5" x14ac:dyDescent="0.35">
      <c r="A6238" t="s">
        <v>6</v>
      </c>
      <c r="B6238" t="s">
        <v>50</v>
      </c>
      <c r="C6238">
        <v>9</v>
      </c>
      <c r="D6238" t="s">
        <v>395</v>
      </c>
      <c r="E6238" t="s">
        <v>76</v>
      </c>
    </row>
    <row r="6239" spans="1:5" x14ac:dyDescent="0.35">
      <c r="A6239" t="s">
        <v>7</v>
      </c>
      <c r="B6239" t="s">
        <v>1303</v>
      </c>
      <c r="C6239">
        <v>6</v>
      </c>
      <c r="D6239" t="s">
        <v>858</v>
      </c>
      <c r="E6239" t="s">
        <v>209</v>
      </c>
    </row>
    <row r="6240" spans="1:5" x14ac:dyDescent="0.35">
      <c r="A6240" t="s">
        <v>7</v>
      </c>
      <c r="B6240" t="s">
        <v>1304</v>
      </c>
      <c r="C6240">
        <v>169</v>
      </c>
      <c r="D6240" t="s">
        <v>1001</v>
      </c>
      <c r="E6240" t="s">
        <v>186</v>
      </c>
    </row>
    <row r="6241" spans="1:5" x14ac:dyDescent="0.35">
      <c r="A6241" t="s">
        <v>7</v>
      </c>
      <c r="B6241" t="s">
        <v>50</v>
      </c>
      <c r="C6241">
        <v>22</v>
      </c>
      <c r="D6241" t="s">
        <v>395</v>
      </c>
      <c r="E6241" t="s">
        <v>76</v>
      </c>
    </row>
    <row r="6242" spans="1:5" x14ac:dyDescent="0.35">
      <c r="A6242" t="s">
        <v>241</v>
      </c>
      <c r="B6242" t="s">
        <v>1303</v>
      </c>
      <c r="C6242">
        <v>21</v>
      </c>
      <c r="D6242" t="s">
        <v>1122</v>
      </c>
      <c r="E6242" t="s">
        <v>318</v>
      </c>
    </row>
    <row r="6243" spans="1:5" x14ac:dyDescent="0.35">
      <c r="A6243" t="s">
        <v>241</v>
      </c>
      <c r="B6243" t="s">
        <v>1304</v>
      </c>
      <c r="C6243">
        <v>589</v>
      </c>
      <c r="D6243" t="s">
        <v>1449</v>
      </c>
      <c r="E6243" t="s">
        <v>137</v>
      </c>
    </row>
    <row r="6244" spans="1:5" x14ac:dyDescent="0.35">
      <c r="A6244" t="s">
        <v>241</v>
      </c>
      <c r="B6244" t="s">
        <v>50</v>
      </c>
      <c r="C6244">
        <v>85</v>
      </c>
      <c r="D6244" t="s">
        <v>395</v>
      </c>
      <c r="E6244" t="s">
        <v>76</v>
      </c>
    </row>
    <row r="6246" spans="1:5" x14ac:dyDescent="0.35">
      <c r="A6246" t="s">
        <v>1657</v>
      </c>
    </row>
    <row r="6247" spans="1:5" x14ac:dyDescent="0.35">
      <c r="A6247" t="s">
        <v>14</v>
      </c>
      <c r="B6247" t="s">
        <v>266</v>
      </c>
      <c r="C6247" t="s">
        <v>2</v>
      </c>
      <c r="D6247" t="s">
        <v>1655</v>
      </c>
      <c r="E6247" t="s">
        <v>1656</v>
      </c>
    </row>
    <row r="6248" spans="1:5" x14ac:dyDescent="0.35">
      <c r="A6248" t="s">
        <v>3</v>
      </c>
      <c r="B6248" t="s">
        <v>267</v>
      </c>
      <c r="C6248">
        <v>27</v>
      </c>
      <c r="D6248" t="s">
        <v>395</v>
      </c>
      <c r="E6248" t="s">
        <v>76</v>
      </c>
    </row>
    <row r="6249" spans="1:5" x14ac:dyDescent="0.35">
      <c r="A6249" t="s">
        <v>3</v>
      </c>
      <c r="B6249" t="s">
        <v>279</v>
      </c>
      <c r="C6249">
        <v>64</v>
      </c>
      <c r="D6249" t="s">
        <v>395</v>
      </c>
      <c r="E6249" t="s">
        <v>76</v>
      </c>
    </row>
    <row r="6250" spans="1:5" x14ac:dyDescent="0.35">
      <c r="A6250" t="s">
        <v>3</v>
      </c>
      <c r="B6250" t="s">
        <v>285</v>
      </c>
      <c r="C6250">
        <v>7</v>
      </c>
      <c r="D6250" t="s">
        <v>395</v>
      </c>
      <c r="E6250" t="s">
        <v>76</v>
      </c>
    </row>
    <row r="6251" spans="1:5" x14ac:dyDescent="0.35">
      <c r="A6251" t="s">
        <v>4</v>
      </c>
      <c r="B6251" t="s">
        <v>267</v>
      </c>
      <c r="C6251">
        <v>29</v>
      </c>
      <c r="D6251" t="s">
        <v>1109</v>
      </c>
      <c r="E6251" t="s">
        <v>272</v>
      </c>
    </row>
    <row r="6252" spans="1:5" x14ac:dyDescent="0.35">
      <c r="A6252" t="s">
        <v>4</v>
      </c>
      <c r="B6252" t="s">
        <v>279</v>
      </c>
      <c r="C6252">
        <v>121</v>
      </c>
      <c r="D6252" t="s">
        <v>1241</v>
      </c>
      <c r="E6252" t="s">
        <v>89</v>
      </c>
    </row>
    <row r="6253" spans="1:5" x14ac:dyDescent="0.35">
      <c r="A6253" t="s">
        <v>4</v>
      </c>
      <c r="B6253" t="s">
        <v>285</v>
      </c>
      <c r="C6253">
        <v>17</v>
      </c>
      <c r="D6253" t="s">
        <v>1006</v>
      </c>
      <c r="E6253" t="s">
        <v>124</v>
      </c>
    </row>
    <row r="6254" spans="1:5" x14ac:dyDescent="0.35">
      <c r="A6254" t="s">
        <v>5</v>
      </c>
      <c r="B6254" t="s">
        <v>267</v>
      </c>
      <c r="C6254">
        <v>9</v>
      </c>
      <c r="D6254" t="s">
        <v>395</v>
      </c>
      <c r="E6254" t="s">
        <v>76</v>
      </c>
    </row>
    <row r="6255" spans="1:5" x14ac:dyDescent="0.35">
      <c r="A6255" t="s">
        <v>5</v>
      </c>
      <c r="B6255" t="s">
        <v>279</v>
      </c>
      <c r="C6255">
        <v>93</v>
      </c>
      <c r="D6255" t="s">
        <v>744</v>
      </c>
      <c r="E6255" t="s">
        <v>326</v>
      </c>
    </row>
    <row r="6256" spans="1:5" x14ac:dyDescent="0.35">
      <c r="A6256" t="s">
        <v>5</v>
      </c>
      <c r="B6256" t="s">
        <v>285</v>
      </c>
      <c r="C6256">
        <v>39</v>
      </c>
      <c r="D6256" t="s">
        <v>1476</v>
      </c>
      <c r="E6256" t="s">
        <v>65</v>
      </c>
    </row>
    <row r="6257" spans="1:5" x14ac:dyDescent="0.35">
      <c r="A6257" t="s">
        <v>6</v>
      </c>
      <c r="B6257" t="s">
        <v>267</v>
      </c>
      <c r="C6257">
        <v>9</v>
      </c>
      <c r="D6257" t="s">
        <v>395</v>
      </c>
      <c r="E6257" t="s">
        <v>76</v>
      </c>
    </row>
    <row r="6258" spans="1:5" x14ac:dyDescent="0.35">
      <c r="A6258" t="s">
        <v>6</v>
      </c>
      <c r="B6258" t="s">
        <v>279</v>
      </c>
      <c r="C6258">
        <v>71</v>
      </c>
      <c r="D6258" t="s">
        <v>1133</v>
      </c>
      <c r="E6258" t="s">
        <v>442</v>
      </c>
    </row>
    <row r="6259" spans="1:5" x14ac:dyDescent="0.35">
      <c r="A6259" t="s">
        <v>6</v>
      </c>
      <c r="B6259" t="s">
        <v>285</v>
      </c>
      <c r="C6259">
        <v>12</v>
      </c>
      <c r="D6259" t="s">
        <v>395</v>
      </c>
      <c r="E6259" t="s">
        <v>76</v>
      </c>
    </row>
    <row r="6260" spans="1:5" x14ac:dyDescent="0.35">
      <c r="A6260" t="s">
        <v>7</v>
      </c>
      <c r="B6260" t="s">
        <v>267</v>
      </c>
      <c r="C6260">
        <v>7</v>
      </c>
      <c r="D6260" t="s">
        <v>395</v>
      </c>
      <c r="E6260" t="s">
        <v>76</v>
      </c>
    </row>
    <row r="6261" spans="1:5" x14ac:dyDescent="0.35">
      <c r="A6261" t="s">
        <v>7</v>
      </c>
      <c r="B6261" t="s">
        <v>279</v>
      </c>
      <c r="C6261">
        <v>172</v>
      </c>
      <c r="D6261" t="s">
        <v>404</v>
      </c>
      <c r="E6261" t="s">
        <v>63</v>
      </c>
    </row>
    <row r="6262" spans="1:5" x14ac:dyDescent="0.35">
      <c r="A6262" t="s">
        <v>7</v>
      </c>
      <c r="B6262" t="s">
        <v>285</v>
      </c>
      <c r="C6262">
        <v>18</v>
      </c>
      <c r="D6262" t="s">
        <v>1435</v>
      </c>
      <c r="E6262" t="s">
        <v>87</v>
      </c>
    </row>
    <row r="6263" spans="1:5" x14ac:dyDescent="0.35">
      <c r="A6263" t="s">
        <v>241</v>
      </c>
      <c r="B6263" t="s">
        <v>267</v>
      </c>
      <c r="C6263">
        <v>81</v>
      </c>
      <c r="D6263" t="s">
        <v>1271</v>
      </c>
      <c r="E6263" t="s">
        <v>84</v>
      </c>
    </row>
    <row r="6264" spans="1:5" x14ac:dyDescent="0.35">
      <c r="A6264" t="s">
        <v>241</v>
      </c>
      <c r="B6264" t="s">
        <v>279</v>
      </c>
      <c r="C6264">
        <v>521</v>
      </c>
      <c r="D6264" t="s">
        <v>1108</v>
      </c>
      <c r="E6264" t="s">
        <v>194</v>
      </c>
    </row>
    <row r="6265" spans="1:5" x14ac:dyDescent="0.35">
      <c r="A6265" t="s">
        <v>241</v>
      </c>
      <c r="B6265" t="s">
        <v>285</v>
      </c>
      <c r="C6265">
        <v>93</v>
      </c>
      <c r="D6265" t="s">
        <v>1119</v>
      </c>
      <c r="E6265" t="s">
        <v>240</v>
      </c>
    </row>
    <row r="6267" spans="1:5" x14ac:dyDescent="0.35">
      <c r="A6267" t="s">
        <v>1658</v>
      </c>
    </row>
    <row r="6268" spans="1:5" x14ac:dyDescent="0.35">
      <c r="A6268" t="s">
        <v>14</v>
      </c>
      <c r="B6268" t="s">
        <v>461</v>
      </c>
      <c r="C6268" t="s">
        <v>2</v>
      </c>
      <c r="D6268" t="s">
        <v>1655</v>
      </c>
      <c r="E6268" t="s">
        <v>1656</v>
      </c>
    </row>
    <row r="6269" spans="1:5" x14ac:dyDescent="0.35">
      <c r="A6269" t="s">
        <v>3</v>
      </c>
      <c r="B6269" t="s">
        <v>462</v>
      </c>
      <c r="C6269">
        <v>88</v>
      </c>
      <c r="D6269" t="s">
        <v>395</v>
      </c>
      <c r="E6269" t="s">
        <v>76</v>
      </c>
    </row>
    <row r="6270" spans="1:5" x14ac:dyDescent="0.35">
      <c r="A6270" t="s">
        <v>3</v>
      </c>
      <c r="B6270" t="s">
        <v>464</v>
      </c>
      <c r="C6270">
        <v>10</v>
      </c>
      <c r="D6270" t="s">
        <v>395</v>
      </c>
      <c r="E6270" t="s">
        <v>76</v>
      </c>
    </row>
    <row r="6271" spans="1:5" x14ac:dyDescent="0.35">
      <c r="A6271" t="s">
        <v>4</v>
      </c>
      <c r="B6271" t="s">
        <v>462</v>
      </c>
      <c r="C6271">
        <v>131</v>
      </c>
      <c r="D6271" t="s">
        <v>1578</v>
      </c>
      <c r="E6271" t="s">
        <v>317</v>
      </c>
    </row>
    <row r="6272" spans="1:5" x14ac:dyDescent="0.35">
      <c r="A6272" t="s">
        <v>4</v>
      </c>
      <c r="B6272" t="s">
        <v>464</v>
      </c>
      <c r="C6272">
        <v>36</v>
      </c>
      <c r="D6272" t="s">
        <v>1591</v>
      </c>
      <c r="E6272" t="s">
        <v>204</v>
      </c>
    </row>
    <row r="6273" spans="1:5" x14ac:dyDescent="0.35">
      <c r="A6273" t="s">
        <v>5</v>
      </c>
      <c r="B6273" t="s">
        <v>462</v>
      </c>
      <c r="C6273">
        <v>109</v>
      </c>
      <c r="D6273" t="s">
        <v>1271</v>
      </c>
      <c r="E6273" t="s">
        <v>84</v>
      </c>
    </row>
    <row r="6274" spans="1:5" x14ac:dyDescent="0.35">
      <c r="A6274" t="s">
        <v>5</v>
      </c>
      <c r="B6274" t="s">
        <v>464</v>
      </c>
      <c r="C6274">
        <v>32</v>
      </c>
      <c r="D6274" t="s">
        <v>1535</v>
      </c>
      <c r="E6274" t="s">
        <v>376</v>
      </c>
    </row>
    <row r="6275" spans="1:5" x14ac:dyDescent="0.35">
      <c r="A6275" t="s">
        <v>6</v>
      </c>
      <c r="B6275" t="s">
        <v>462</v>
      </c>
      <c r="C6275">
        <v>82</v>
      </c>
      <c r="D6275" t="s">
        <v>1241</v>
      </c>
      <c r="E6275" t="s">
        <v>89</v>
      </c>
    </row>
    <row r="6276" spans="1:5" x14ac:dyDescent="0.35">
      <c r="A6276" t="s">
        <v>6</v>
      </c>
      <c r="B6276" t="s">
        <v>464</v>
      </c>
      <c r="C6276">
        <v>10</v>
      </c>
      <c r="D6276" t="s">
        <v>395</v>
      </c>
      <c r="E6276" t="s">
        <v>76</v>
      </c>
    </row>
    <row r="6277" spans="1:5" x14ac:dyDescent="0.35">
      <c r="A6277" t="s">
        <v>7</v>
      </c>
      <c r="B6277" t="s">
        <v>462</v>
      </c>
      <c r="C6277">
        <v>162</v>
      </c>
      <c r="D6277" t="s">
        <v>1138</v>
      </c>
      <c r="E6277" t="s">
        <v>122</v>
      </c>
    </row>
    <row r="6278" spans="1:5" x14ac:dyDescent="0.35">
      <c r="A6278" t="s">
        <v>7</v>
      </c>
      <c r="B6278" t="s">
        <v>464</v>
      </c>
      <c r="C6278">
        <v>35</v>
      </c>
      <c r="D6278" t="s">
        <v>395</v>
      </c>
      <c r="E6278" t="s">
        <v>76</v>
      </c>
    </row>
    <row r="6279" spans="1:5" x14ac:dyDescent="0.35">
      <c r="A6279" t="s">
        <v>241</v>
      </c>
      <c r="B6279" t="s">
        <v>462</v>
      </c>
      <c r="C6279">
        <v>572</v>
      </c>
      <c r="D6279" t="s">
        <v>1265</v>
      </c>
      <c r="E6279" t="s">
        <v>244</v>
      </c>
    </row>
    <row r="6280" spans="1:5" x14ac:dyDescent="0.35">
      <c r="A6280" t="s">
        <v>241</v>
      </c>
      <c r="B6280" t="s">
        <v>464</v>
      </c>
      <c r="C6280">
        <v>123</v>
      </c>
      <c r="D6280" t="s">
        <v>987</v>
      </c>
      <c r="E6280" t="s">
        <v>216</v>
      </c>
    </row>
    <row r="6282" spans="1:5" x14ac:dyDescent="0.35">
      <c r="A6282" t="s">
        <v>1659</v>
      </c>
    </row>
    <row r="6283" spans="1:5" x14ac:dyDescent="0.35">
      <c r="A6283" t="s">
        <v>14</v>
      </c>
      <c r="B6283" t="s">
        <v>487</v>
      </c>
      <c r="C6283" t="s">
        <v>2</v>
      </c>
      <c r="D6283" t="s">
        <v>1655</v>
      </c>
      <c r="E6283" t="s">
        <v>1656</v>
      </c>
    </row>
    <row r="6284" spans="1:5" x14ac:dyDescent="0.35">
      <c r="A6284" t="s">
        <v>3</v>
      </c>
      <c r="B6284" t="s">
        <v>488</v>
      </c>
      <c r="C6284">
        <v>61</v>
      </c>
      <c r="D6284" t="s">
        <v>395</v>
      </c>
      <c r="E6284" t="s">
        <v>76</v>
      </c>
    </row>
    <row r="6285" spans="1:5" x14ac:dyDescent="0.35">
      <c r="A6285" t="s">
        <v>3</v>
      </c>
      <c r="B6285" t="s">
        <v>491</v>
      </c>
      <c r="C6285">
        <v>37</v>
      </c>
      <c r="D6285" t="s">
        <v>395</v>
      </c>
      <c r="E6285" t="s">
        <v>76</v>
      </c>
    </row>
    <row r="6286" spans="1:5" x14ac:dyDescent="0.35">
      <c r="A6286" t="s">
        <v>4</v>
      </c>
      <c r="B6286" t="s">
        <v>488</v>
      </c>
      <c r="C6286">
        <v>112</v>
      </c>
      <c r="D6286" t="s">
        <v>1534</v>
      </c>
      <c r="E6286" t="s">
        <v>168</v>
      </c>
    </row>
    <row r="6287" spans="1:5" x14ac:dyDescent="0.35">
      <c r="A6287" t="s">
        <v>4</v>
      </c>
      <c r="B6287" t="s">
        <v>491</v>
      </c>
      <c r="C6287">
        <v>55</v>
      </c>
      <c r="D6287" t="s">
        <v>881</v>
      </c>
      <c r="E6287" t="s">
        <v>262</v>
      </c>
    </row>
    <row r="6288" spans="1:5" x14ac:dyDescent="0.35">
      <c r="A6288" t="s">
        <v>5</v>
      </c>
      <c r="B6288" t="s">
        <v>488</v>
      </c>
      <c r="C6288">
        <v>95</v>
      </c>
      <c r="D6288" t="s">
        <v>1417</v>
      </c>
      <c r="E6288" t="s">
        <v>249</v>
      </c>
    </row>
    <row r="6289" spans="1:5" x14ac:dyDescent="0.35">
      <c r="A6289" t="s">
        <v>5</v>
      </c>
      <c r="B6289" t="s">
        <v>491</v>
      </c>
      <c r="C6289">
        <v>46</v>
      </c>
      <c r="D6289" t="s">
        <v>1134</v>
      </c>
      <c r="E6289" t="s">
        <v>176</v>
      </c>
    </row>
    <row r="6290" spans="1:5" x14ac:dyDescent="0.35">
      <c r="A6290" t="s">
        <v>6</v>
      </c>
      <c r="B6290" t="s">
        <v>488</v>
      </c>
      <c r="C6290">
        <v>52</v>
      </c>
      <c r="D6290" t="s">
        <v>1003</v>
      </c>
      <c r="E6290" t="s">
        <v>116</v>
      </c>
    </row>
    <row r="6291" spans="1:5" x14ac:dyDescent="0.35">
      <c r="A6291" t="s">
        <v>6</v>
      </c>
      <c r="B6291" t="s">
        <v>491</v>
      </c>
      <c r="C6291">
        <v>40</v>
      </c>
      <c r="D6291" t="s">
        <v>395</v>
      </c>
      <c r="E6291" t="s">
        <v>76</v>
      </c>
    </row>
    <row r="6292" spans="1:5" x14ac:dyDescent="0.35">
      <c r="A6292" t="s">
        <v>7</v>
      </c>
      <c r="B6292" t="s">
        <v>488</v>
      </c>
      <c r="C6292">
        <v>117</v>
      </c>
      <c r="D6292" t="s">
        <v>1266</v>
      </c>
      <c r="E6292" t="s">
        <v>103</v>
      </c>
    </row>
    <row r="6293" spans="1:5" x14ac:dyDescent="0.35">
      <c r="A6293" t="s">
        <v>7</v>
      </c>
      <c r="B6293" t="s">
        <v>491</v>
      </c>
      <c r="C6293">
        <v>80</v>
      </c>
      <c r="D6293" t="s">
        <v>1275</v>
      </c>
      <c r="E6293" t="s">
        <v>77</v>
      </c>
    </row>
    <row r="6294" spans="1:5" x14ac:dyDescent="0.35">
      <c r="A6294" t="s">
        <v>241</v>
      </c>
      <c r="B6294" t="s">
        <v>488</v>
      </c>
      <c r="C6294">
        <v>437</v>
      </c>
      <c r="D6294" t="s">
        <v>1110</v>
      </c>
      <c r="E6294" t="s">
        <v>181</v>
      </c>
    </row>
    <row r="6295" spans="1:5" x14ac:dyDescent="0.35">
      <c r="A6295" t="s">
        <v>241</v>
      </c>
      <c r="B6295" t="s">
        <v>491</v>
      </c>
      <c r="C6295">
        <v>258</v>
      </c>
      <c r="D6295" t="s">
        <v>1242</v>
      </c>
      <c r="E6295" t="s">
        <v>151</v>
      </c>
    </row>
    <row r="6297" spans="1:5" x14ac:dyDescent="0.35">
      <c r="A6297" t="s">
        <v>1660</v>
      </c>
    </row>
    <row r="6298" spans="1:5" x14ac:dyDescent="0.35">
      <c r="A6298" t="s">
        <v>14</v>
      </c>
      <c r="B6298" t="s">
        <v>593</v>
      </c>
      <c r="C6298" t="s">
        <v>2</v>
      </c>
      <c r="D6298" t="s">
        <v>1655</v>
      </c>
      <c r="E6298" t="s">
        <v>1656</v>
      </c>
    </row>
    <row r="6299" spans="1:5" x14ac:dyDescent="0.35">
      <c r="A6299" t="s">
        <v>3</v>
      </c>
      <c r="B6299" t="s">
        <v>594</v>
      </c>
      <c r="C6299">
        <v>51</v>
      </c>
      <c r="D6299" t="s">
        <v>395</v>
      </c>
      <c r="E6299" t="s">
        <v>76</v>
      </c>
    </row>
    <row r="6300" spans="1:5" x14ac:dyDescent="0.35">
      <c r="A6300" t="s">
        <v>3</v>
      </c>
      <c r="B6300" t="s">
        <v>595</v>
      </c>
      <c r="C6300">
        <v>47</v>
      </c>
      <c r="D6300" t="s">
        <v>395</v>
      </c>
      <c r="E6300" t="s">
        <v>76</v>
      </c>
    </row>
    <row r="6301" spans="1:5" x14ac:dyDescent="0.35">
      <c r="A6301" t="s">
        <v>4</v>
      </c>
      <c r="B6301" t="s">
        <v>594</v>
      </c>
      <c r="C6301">
        <v>111</v>
      </c>
      <c r="D6301" t="s">
        <v>1283</v>
      </c>
      <c r="E6301" t="s">
        <v>78</v>
      </c>
    </row>
    <row r="6302" spans="1:5" x14ac:dyDescent="0.35">
      <c r="A6302" t="s">
        <v>4</v>
      </c>
      <c r="B6302" t="s">
        <v>595</v>
      </c>
      <c r="C6302">
        <v>56</v>
      </c>
      <c r="D6302" t="s">
        <v>787</v>
      </c>
      <c r="E6302" t="s">
        <v>118</v>
      </c>
    </row>
    <row r="6303" spans="1:5" x14ac:dyDescent="0.35">
      <c r="A6303" t="s">
        <v>5</v>
      </c>
      <c r="B6303" t="s">
        <v>594</v>
      </c>
      <c r="C6303">
        <v>47</v>
      </c>
      <c r="D6303" t="s">
        <v>1432</v>
      </c>
      <c r="E6303" t="s">
        <v>254</v>
      </c>
    </row>
    <row r="6304" spans="1:5" x14ac:dyDescent="0.35">
      <c r="A6304" t="s">
        <v>5</v>
      </c>
      <c r="B6304" t="s">
        <v>595</v>
      </c>
      <c r="C6304">
        <v>94</v>
      </c>
      <c r="D6304" t="s">
        <v>1474</v>
      </c>
      <c r="E6304" t="s">
        <v>163</v>
      </c>
    </row>
    <row r="6305" spans="1:5" x14ac:dyDescent="0.35">
      <c r="A6305" t="s">
        <v>6</v>
      </c>
      <c r="B6305" t="s">
        <v>594</v>
      </c>
      <c r="C6305">
        <v>45</v>
      </c>
      <c r="D6305" t="s">
        <v>1417</v>
      </c>
      <c r="E6305" t="s">
        <v>249</v>
      </c>
    </row>
    <row r="6306" spans="1:5" x14ac:dyDescent="0.35">
      <c r="A6306" t="s">
        <v>6</v>
      </c>
      <c r="B6306" t="s">
        <v>595</v>
      </c>
      <c r="C6306">
        <v>47</v>
      </c>
      <c r="D6306" t="s">
        <v>1250</v>
      </c>
      <c r="E6306" t="s">
        <v>57</v>
      </c>
    </row>
    <row r="6307" spans="1:5" x14ac:dyDescent="0.35">
      <c r="A6307" t="s">
        <v>7</v>
      </c>
      <c r="B6307" t="s">
        <v>594</v>
      </c>
      <c r="C6307">
        <v>120</v>
      </c>
      <c r="D6307" t="s">
        <v>1269</v>
      </c>
      <c r="E6307" t="s">
        <v>106</v>
      </c>
    </row>
    <row r="6308" spans="1:5" x14ac:dyDescent="0.35">
      <c r="A6308" t="s">
        <v>7</v>
      </c>
      <c r="B6308" t="s">
        <v>595</v>
      </c>
      <c r="C6308">
        <v>77</v>
      </c>
      <c r="D6308" t="s">
        <v>1476</v>
      </c>
      <c r="E6308" t="s">
        <v>65</v>
      </c>
    </row>
    <row r="6309" spans="1:5" x14ac:dyDescent="0.35">
      <c r="A6309" t="s">
        <v>241</v>
      </c>
      <c r="B6309" t="s">
        <v>594</v>
      </c>
      <c r="C6309">
        <v>374</v>
      </c>
      <c r="D6309" t="s">
        <v>1245</v>
      </c>
      <c r="E6309" t="s">
        <v>104</v>
      </c>
    </row>
    <row r="6310" spans="1:5" x14ac:dyDescent="0.35">
      <c r="A6310" t="s">
        <v>241</v>
      </c>
      <c r="B6310" t="s">
        <v>595</v>
      </c>
      <c r="C6310">
        <v>321</v>
      </c>
      <c r="D6310" t="s">
        <v>1435</v>
      </c>
      <c r="E6310" t="s">
        <v>87</v>
      </c>
    </row>
    <row r="6312" spans="1:5" x14ac:dyDescent="0.35">
      <c r="A6312" t="s">
        <v>1661</v>
      </c>
    </row>
    <row r="6313" spans="1:5" x14ac:dyDescent="0.35">
      <c r="A6313" t="s">
        <v>14</v>
      </c>
      <c r="B6313" t="s">
        <v>2</v>
      </c>
      <c r="C6313" t="s">
        <v>1655</v>
      </c>
      <c r="D6313" t="s">
        <v>1656</v>
      </c>
    </row>
    <row r="6314" spans="1:5" x14ac:dyDescent="0.35">
      <c r="A6314" t="s">
        <v>3</v>
      </c>
      <c r="B6314">
        <v>98</v>
      </c>
      <c r="C6314" t="s">
        <v>395</v>
      </c>
      <c r="D6314" t="s">
        <v>76</v>
      </c>
    </row>
    <row r="6315" spans="1:5" x14ac:dyDescent="0.35">
      <c r="A6315" t="s">
        <v>4</v>
      </c>
      <c r="B6315">
        <v>167</v>
      </c>
      <c r="C6315" t="s">
        <v>901</v>
      </c>
      <c r="D6315" t="s">
        <v>126</v>
      </c>
    </row>
    <row r="6316" spans="1:5" x14ac:dyDescent="0.35">
      <c r="A6316" t="s">
        <v>5</v>
      </c>
      <c r="B6316">
        <v>141</v>
      </c>
      <c r="C6316" t="s">
        <v>965</v>
      </c>
      <c r="D6316" t="s">
        <v>99</v>
      </c>
    </row>
    <row r="6317" spans="1:5" x14ac:dyDescent="0.35">
      <c r="A6317" t="s">
        <v>6</v>
      </c>
      <c r="B6317">
        <v>92</v>
      </c>
      <c r="C6317" t="s">
        <v>1114</v>
      </c>
      <c r="D6317" t="s">
        <v>161</v>
      </c>
    </row>
    <row r="6318" spans="1:5" x14ac:dyDescent="0.35">
      <c r="A6318" t="s">
        <v>7</v>
      </c>
      <c r="B6318">
        <v>197</v>
      </c>
      <c r="C6318" t="s">
        <v>1001</v>
      </c>
      <c r="D6318" t="s">
        <v>186</v>
      </c>
    </row>
    <row r="6319" spans="1:5" x14ac:dyDescent="0.35">
      <c r="A6319" t="s">
        <v>241</v>
      </c>
      <c r="B6319">
        <v>695</v>
      </c>
      <c r="C6319" t="s">
        <v>1474</v>
      </c>
      <c r="D6319" t="s">
        <v>163</v>
      </c>
    </row>
    <row r="6321" spans="1:5" x14ac:dyDescent="0.35">
      <c r="A6321" t="s">
        <v>1662</v>
      </c>
    </row>
    <row r="6322" spans="1:5" x14ac:dyDescent="0.35">
      <c r="A6322" t="s">
        <v>14</v>
      </c>
      <c r="B6322" t="s">
        <v>1286</v>
      </c>
      <c r="C6322" t="s">
        <v>2</v>
      </c>
      <c r="D6322" t="s">
        <v>1663</v>
      </c>
      <c r="E6322" t="s">
        <v>1664</v>
      </c>
    </row>
    <row r="6323" spans="1:5" x14ac:dyDescent="0.35">
      <c r="A6323" t="s">
        <v>3</v>
      </c>
      <c r="B6323" t="s">
        <v>1304</v>
      </c>
      <c r="C6323">
        <v>10</v>
      </c>
      <c r="D6323" t="s">
        <v>613</v>
      </c>
      <c r="E6323" t="s">
        <v>659</v>
      </c>
    </row>
    <row r="6324" spans="1:5" x14ac:dyDescent="0.35">
      <c r="A6324" t="s">
        <v>3</v>
      </c>
      <c r="B6324" t="s">
        <v>50</v>
      </c>
      <c r="C6324">
        <v>26</v>
      </c>
      <c r="D6324" t="s">
        <v>562</v>
      </c>
      <c r="E6324" t="s">
        <v>380</v>
      </c>
    </row>
    <row r="6325" spans="1:5" x14ac:dyDescent="0.35">
      <c r="A6325" t="s">
        <v>4</v>
      </c>
      <c r="B6325" t="s">
        <v>1303</v>
      </c>
      <c r="C6325">
        <v>1</v>
      </c>
      <c r="D6325" t="s">
        <v>395</v>
      </c>
      <c r="E6325" t="s">
        <v>76</v>
      </c>
    </row>
    <row r="6326" spans="1:5" x14ac:dyDescent="0.35">
      <c r="A6326" t="s">
        <v>4</v>
      </c>
      <c r="B6326" t="s">
        <v>1304</v>
      </c>
      <c r="C6326">
        <v>11</v>
      </c>
      <c r="D6326" t="s">
        <v>1005</v>
      </c>
      <c r="E6326" t="s">
        <v>383</v>
      </c>
    </row>
    <row r="6327" spans="1:5" x14ac:dyDescent="0.35">
      <c r="A6327" t="s">
        <v>4</v>
      </c>
      <c r="B6327" t="s">
        <v>50</v>
      </c>
      <c r="C6327">
        <v>40</v>
      </c>
      <c r="D6327" t="s">
        <v>95</v>
      </c>
      <c r="E6327" t="s">
        <v>891</v>
      </c>
    </row>
    <row r="6328" spans="1:5" x14ac:dyDescent="0.35">
      <c r="A6328" t="s">
        <v>5</v>
      </c>
      <c r="B6328" t="s">
        <v>1303</v>
      </c>
      <c r="C6328">
        <v>2</v>
      </c>
      <c r="D6328" t="s">
        <v>557</v>
      </c>
      <c r="E6328" t="s">
        <v>727</v>
      </c>
    </row>
    <row r="6329" spans="1:5" x14ac:dyDescent="0.35">
      <c r="A6329" t="s">
        <v>5</v>
      </c>
      <c r="B6329" t="s">
        <v>1304</v>
      </c>
      <c r="C6329">
        <v>11</v>
      </c>
      <c r="D6329" t="s">
        <v>1140</v>
      </c>
      <c r="E6329" t="s">
        <v>386</v>
      </c>
    </row>
    <row r="6330" spans="1:5" x14ac:dyDescent="0.35">
      <c r="A6330" t="s">
        <v>5</v>
      </c>
      <c r="B6330" t="s">
        <v>50</v>
      </c>
      <c r="C6330">
        <v>26</v>
      </c>
      <c r="D6330" t="s">
        <v>1317</v>
      </c>
      <c r="E6330" t="s">
        <v>541</v>
      </c>
    </row>
    <row r="6331" spans="1:5" x14ac:dyDescent="0.35">
      <c r="A6331" t="s">
        <v>6</v>
      </c>
      <c r="B6331" t="s">
        <v>1303</v>
      </c>
      <c r="C6331">
        <v>1</v>
      </c>
      <c r="D6331" t="s">
        <v>395</v>
      </c>
      <c r="E6331" t="s">
        <v>76</v>
      </c>
    </row>
    <row r="6332" spans="1:5" x14ac:dyDescent="0.35">
      <c r="A6332" t="s">
        <v>6</v>
      </c>
      <c r="B6332" t="s">
        <v>1304</v>
      </c>
      <c r="C6332">
        <v>10</v>
      </c>
      <c r="D6332" t="s">
        <v>1170</v>
      </c>
      <c r="E6332" t="s">
        <v>338</v>
      </c>
    </row>
    <row r="6333" spans="1:5" x14ac:dyDescent="0.35">
      <c r="A6333" t="s">
        <v>6</v>
      </c>
      <c r="B6333" t="s">
        <v>50</v>
      </c>
      <c r="C6333">
        <v>18</v>
      </c>
      <c r="D6333" t="s">
        <v>1554</v>
      </c>
      <c r="E6333" t="s">
        <v>203</v>
      </c>
    </row>
    <row r="6334" spans="1:5" x14ac:dyDescent="0.35">
      <c r="A6334" t="s">
        <v>7</v>
      </c>
      <c r="B6334" t="s">
        <v>1304</v>
      </c>
      <c r="C6334">
        <v>11</v>
      </c>
      <c r="D6334" t="s">
        <v>1112</v>
      </c>
      <c r="E6334" t="s">
        <v>286</v>
      </c>
    </row>
    <row r="6335" spans="1:5" x14ac:dyDescent="0.35">
      <c r="A6335" t="s">
        <v>7</v>
      </c>
      <c r="B6335" t="s">
        <v>50</v>
      </c>
      <c r="C6335">
        <v>37</v>
      </c>
      <c r="D6335" t="s">
        <v>693</v>
      </c>
      <c r="E6335" t="s">
        <v>546</v>
      </c>
    </row>
    <row r="6336" spans="1:5" x14ac:dyDescent="0.35">
      <c r="A6336" t="s">
        <v>241</v>
      </c>
      <c r="B6336" t="s">
        <v>1303</v>
      </c>
      <c r="C6336">
        <v>4</v>
      </c>
      <c r="D6336" t="s">
        <v>990</v>
      </c>
      <c r="E6336" t="s">
        <v>298</v>
      </c>
    </row>
    <row r="6337" spans="1:5" x14ac:dyDescent="0.35">
      <c r="A6337" t="s">
        <v>241</v>
      </c>
      <c r="B6337" t="s">
        <v>1304</v>
      </c>
      <c r="C6337">
        <v>53</v>
      </c>
      <c r="D6337" t="s">
        <v>918</v>
      </c>
      <c r="E6337" t="s">
        <v>10</v>
      </c>
    </row>
    <row r="6338" spans="1:5" x14ac:dyDescent="0.35">
      <c r="A6338" t="s">
        <v>241</v>
      </c>
      <c r="B6338" t="s">
        <v>50</v>
      </c>
      <c r="C6338">
        <v>147</v>
      </c>
      <c r="D6338" t="s">
        <v>701</v>
      </c>
      <c r="E6338" t="s">
        <v>670</v>
      </c>
    </row>
    <row r="6340" spans="1:5" x14ac:dyDescent="0.35">
      <c r="A6340" t="s">
        <v>1665</v>
      </c>
    </row>
    <row r="6341" spans="1:5" x14ac:dyDescent="0.35">
      <c r="A6341" t="s">
        <v>14</v>
      </c>
      <c r="B6341" t="s">
        <v>266</v>
      </c>
      <c r="C6341" t="s">
        <v>2</v>
      </c>
      <c r="D6341" t="s">
        <v>1663</v>
      </c>
      <c r="E6341" t="s">
        <v>1664</v>
      </c>
    </row>
    <row r="6342" spans="1:5" x14ac:dyDescent="0.35">
      <c r="A6342" t="s">
        <v>3</v>
      </c>
      <c r="B6342" t="s">
        <v>267</v>
      </c>
      <c r="C6342">
        <v>8</v>
      </c>
      <c r="D6342" t="s">
        <v>547</v>
      </c>
      <c r="E6342" t="s">
        <v>680</v>
      </c>
    </row>
    <row r="6343" spans="1:5" x14ac:dyDescent="0.35">
      <c r="A6343" t="s">
        <v>3</v>
      </c>
      <c r="B6343" t="s">
        <v>279</v>
      </c>
      <c r="C6343">
        <v>23</v>
      </c>
      <c r="D6343" t="s">
        <v>154</v>
      </c>
      <c r="E6343" t="s">
        <v>660</v>
      </c>
    </row>
    <row r="6344" spans="1:5" x14ac:dyDescent="0.35">
      <c r="A6344" t="s">
        <v>3</v>
      </c>
      <c r="B6344" t="s">
        <v>285</v>
      </c>
      <c r="C6344">
        <v>5</v>
      </c>
      <c r="D6344" t="s">
        <v>918</v>
      </c>
      <c r="E6344" t="s">
        <v>10</v>
      </c>
    </row>
    <row r="6345" spans="1:5" x14ac:dyDescent="0.35">
      <c r="A6345" t="s">
        <v>4</v>
      </c>
      <c r="B6345" t="s">
        <v>267</v>
      </c>
      <c r="C6345">
        <v>11</v>
      </c>
      <c r="D6345" t="s">
        <v>177</v>
      </c>
      <c r="E6345" t="s">
        <v>863</v>
      </c>
    </row>
    <row r="6346" spans="1:5" x14ac:dyDescent="0.35">
      <c r="A6346" t="s">
        <v>4</v>
      </c>
      <c r="B6346" t="s">
        <v>279</v>
      </c>
      <c r="C6346">
        <v>34</v>
      </c>
      <c r="D6346" t="s">
        <v>541</v>
      </c>
      <c r="E6346" t="s">
        <v>1317</v>
      </c>
    </row>
    <row r="6347" spans="1:5" x14ac:dyDescent="0.35">
      <c r="A6347" t="s">
        <v>4</v>
      </c>
      <c r="B6347" t="s">
        <v>285</v>
      </c>
      <c r="C6347">
        <v>7</v>
      </c>
      <c r="D6347" t="s">
        <v>319</v>
      </c>
      <c r="E6347" t="s">
        <v>734</v>
      </c>
    </row>
    <row r="6348" spans="1:5" x14ac:dyDescent="0.35">
      <c r="A6348" t="s">
        <v>5</v>
      </c>
      <c r="B6348" t="s">
        <v>267</v>
      </c>
      <c r="C6348">
        <v>2</v>
      </c>
      <c r="D6348" t="s">
        <v>395</v>
      </c>
      <c r="E6348" t="s">
        <v>76</v>
      </c>
    </row>
    <row r="6349" spans="1:5" x14ac:dyDescent="0.35">
      <c r="A6349" t="s">
        <v>5</v>
      </c>
      <c r="B6349" t="s">
        <v>279</v>
      </c>
      <c r="C6349">
        <v>23</v>
      </c>
      <c r="D6349" t="s">
        <v>773</v>
      </c>
      <c r="E6349" t="s">
        <v>574</v>
      </c>
    </row>
    <row r="6350" spans="1:5" x14ac:dyDescent="0.35">
      <c r="A6350" t="s">
        <v>5</v>
      </c>
      <c r="B6350" t="s">
        <v>285</v>
      </c>
      <c r="C6350">
        <v>14</v>
      </c>
      <c r="D6350" t="s">
        <v>913</v>
      </c>
      <c r="E6350" t="s">
        <v>56</v>
      </c>
    </row>
    <row r="6351" spans="1:5" x14ac:dyDescent="0.35">
      <c r="A6351" t="s">
        <v>6</v>
      </c>
      <c r="B6351" t="s">
        <v>267</v>
      </c>
      <c r="C6351">
        <v>3</v>
      </c>
      <c r="D6351" t="s">
        <v>155</v>
      </c>
      <c r="E6351" t="s">
        <v>514</v>
      </c>
    </row>
    <row r="6352" spans="1:5" x14ac:dyDescent="0.35">
      <c r="A6352" t="s">
        <v>6</v>
      </c>
      <c r="B6352" t="s">
        <v>279</v>
      </c>
      <c r="C6352">
        <v>19</v>
      </c>
      <c r="D6352" t="s">
        <v>1255</v>
      </c>
      <c r="E6352" t="s">
        <v>231</v>
      </c>
    </row>
    <row r="6353" spans="1:5" x14ac:dyDescent="0.35">
      <c r="A6353" t="s">
        <v>6</v>
      </c>
      <c r="B6353" t="s">
        <v>285</v>
      </c>
      <c r="C6353">
        <v>7</v>
      </c>
      <c r="D6353" t="s">
        <v>824</v>
      </c>
      <c r="E6353" t="s">
        <v>346</v>
      </c>
    </row>
    <row r="6354" spans="1:5" x14ac:dyDescent="0.35">
      <c r="A6354" t="s">
        <v>7</v>
      </c>
      <c r="B6354" t="s">
        <v>267</v>
      </c>
      <c r="C6354">
        <v>5</v>
      </c>
      <c r="D6354" t="s">
        <v>493</v>
      </c>
      <c r="E6354" t="s">
        <v>896</v>
      </c>
    </row>
    <row r="6355" spans="1:5" x14ac:dyDescent="0.35">
      <c r="A6355" t="s">
        <v>7</v>
      </c>
      <c r="B6355" t="s">
        <v>279</v>
      </c>
      <c r="C6355">
        <v>39</v>
      </c>
      <c r="D6355" t="s">
        <v>968</v>
      </c>
      <c r="E6355" t="s">
        <v>195</v>
      </c>
    </row>
    <row r="6356" spans="1:5" x14ac:dyDescent="0.35">
      <c r="A6356" t="s">
        <v>7</v>
      </c>
      <c r="B6356" t="s">
        <v>285</v>
      </c>
      <c r="C6356">
        <v>4</v>
      </c>
      <c r="D6356" t="s">
        <v>92</v>
      </c>
      <c r="E6356" t="s">
        <v>1244</v>
      </c>
    </row>
    <row r="6357" spans="1:5" x14ac:dyDescent="0.35">
      <c r="A6357" t="s">
        <v>241</v>
      </c>
      <c r="B6357" t="s">
        <v>267</v>
      </c>
      <c r="C6357">
        <v>29</v>
      </c>
      <c r="D6357" t="s">
        <v>178</v>
      </c>
      <c r="E6357" t="s">
        <v>822</v>
      </c>
    </row>
    <row r="6358" spans="1:5" x14ac:dyDescent="0.35">
      <c r="A6358" t="s">
        <v>241</v>
      </c>
      <c r="B6358" t="s">
        <v>279</v>
      </c>
      <c r="C6358">
        <v>138</v>
      </c>
      <c r="D6358" t="s">
        <v>719</v>
      </c>
      <c r="E6358" t="s">
        <v>495</v>
      </c>
    </row>
    <row r="6359" spans="1:5" x14ac:dyDescent="0.35">
      <c r="A6359" t="s">
        <v>241</v>
      </c>
      <c r="B6359" t="s">
        <v>285</v>
      </c>
      <c r="C6359">
        <v>37</v>
      </c>
      <c r="D6359" t="s">
        <v>1008</v>
      </c>
      <c r="E6359" t="s">
        <v>275</v>
      </c>
    </row>
    <row r="6361" spans="1:5" x14ac:dyDescent="0.35">
      <c r="A6361" t="s">
        <v>1666</v>
      </c>
    </row>
    <row r="6362" spans="1:5" x14ac:dyDescent="0.35">
      <c r="A6362" t="s">
        <v>14</v>
      </c>
      <c r="B6362" t="s">
        <v>461</v>
      </c>
      <c r="C6362" t="s">
        <v>2</v>
      </c>
      <c r="D6362" t="s">
        <v>1663</v>
      </c>
      <c r="E6362" t="s">
        <v>1664</v>
      </c>
    </row>
    <row r="6363" spans="1:5" x14ac:dyDescent="0.35">
      <c r="A6363" t="s">
        <v>3</v>
      </c>
      <c r="B6363" t="s">
        <v>462</v>
      </c>
      <c r="C6363">
        <v>35</v>
      </c>
      <c r="D6363" t="s">
        <v>927</v>
      </c>
      <c r="E6363" t="s">
        <v>197</v>
      </c>
    </row>
    <row r="6364" spans="1:5" x14ac:dyDescent="0.35">
      <c r="A6364" t="s">
        <v>3</v>
      </c>
      <c r="B6364" t="s">
        <v>464</v>
      </c>
      <c r="C6364">
        <v>1</v>
      </c>
      <c r="D6364" t="s">
        <v>76</v>
      </c>
      <c r="E6364" t="s">
        <v>395</v>
      </c>
    </row>
    <row r="6365" spans="1:5" x14ac:dyDescent="0.35">
      <c r="A6365" t="s">
        <v>4</v>
      </c>
      <c r="B6365" t="s">
        <v>462</v>
      </c>
      <c r="C6365">
        <v>43</v>
      </c>
      <c r="D6365" t="s">
        <v>274</v>
      </c>
      <c r="E6365" t="s">
        <v>636</v>
      </c>
    </row>
    <row r="6366" spans="1:5" x14ac:dyDescent="0.35">
      <c r="A6366" t="s">
        <v>4</v>
      </c>
      <c r="B6366" t="s">
        <v>464</v>
      </c>
      <c r="C6366">
        <v>9</v>
      </c>
      <c r="D6366" t="s">
        <v>1417</v>
      </c>
      <c r="E6366" t="s">
        <v>249</v>
      </c>
    </row>
    <row r="6367" spans="1:5" x14ac:dyDescent="0.35">
      <c r="A6367" t="s">
        <v>5</v>
      </c>
      <c r="B6367" t="s">
        <v>462</v>
      </c>
      <c r="C6367">
        <v>32</v>
      </c>
      <c r="D6367" t="s">
        <v>1183</v>
      </c>
      <c r="E6367" t="s">
        <v>219</v>
      </c>
    </row>
    <row r="6368" spans="1:5" x14ac:dyDescent="0.35">
      <c r="A6368" t="s">
        <v>5</v>
      </c>
      <c r="B6368" t="s">
        <v>464</v>
      </c>
      <c r="C6368">
        <v>7</v>
      </c>
      <c r="D6368" t="s">
        <v>858</v>
      </c>
      <c r="E6368" t="s">
        <v>209</v>
      </c>
    </row>
    <row r="6369" spans="1:5" x14ac:dyDescent="0.35">
      <c r="A6369" t="s">
        <v>6</v>
      </c>
      <c r="B6369" t="s">
        <v>462</v>
      </c>
      <c r="C6369">
        <v>28</v>
      </c>
      <c r="D6369" t="s">
        <v>839</v>
      </c>
      <c r="E6369" t="s">
        <v>82</v>
      </c>
    </row>
    <row r="6370" spans="1:5" x14ac:dyDescent="0.35">
      <c r="A6370" t="s">
        <v>6</v>
      </c>
      <c r="B6370" t="s">
        <v>464</v>
      </c>
      <c r="C6370">
        <v>1</v>
      </c>
      <c r="D6370" t="s">
        <v>395</v>
      </c>
      <c r="E6370" t="s">
        <v>76</v>
      </c>
    </row>
    <row r="6371" spans="1:5" x14ac:dyDescent="0.35">
      <c r="A6371" t="s">
        <v>7</v>
      </c>
      <c r="B6371" t="s">
        <v>462</v>
      </c>
      <c r="C6371">
        <v>44</v>
      </c>
      <c r="D6371" t="s">
        <v>679</v>
      </c>
      <c r="E6371" t="s">
        <v>470</v>
      </c>
    </row>
    <row r="6372" spans="1:5" x14ac:dyDescent="0.35">
      <c r="A6372" t="s">
        <v>7</v>
      </c>
      <c r="B6372" t="s">
        <v>464</v>
      </c>
      <c r="C6372">
        <v>4</v>
      </c>
      <c r="D6372" t="s">
        <v>395</v>
      </c>
      <c r="E6372" t="s">
        <v>76</v>
      </c>
    </row>
    <row r="6373" spans="1:5" x14ac:dyDescent="0.35">
      <c r="A6373" t="s">
        <v>241</v>
      </c>
      <c r="B6373" t="s">
        <v>462</v>
      </c>
      <c r="C6373">
        <v>182</v>
      </c>
      <c r="D6373" t="s">
        <v>715</v>
      </c>
      <c r="E6373" t="s">
        <v>456</v>
      </c>
    </row>
    <row r="6374" spans="1:5" x14ac:dyDescent="0.35">
      <c r="A6374" t="s">
        <v>241</v>
      </c>
      <c r="B6374" t="s">
        <v>464</v>
      </c>
      <c r="C6374">
        <v>22</v>
      </c>
      <c r="D6374" t="s">
        <v>731</v>
      </c>
      <c r="E6374" t="s">
        <v>160</v>
      </c>
    </row>
    <row r="6376" spans="1:5" x14ac:dyDescent="0.35">
      <c r="A6376" t="s">
        <v>1667</v>
      </c>
    </row>
    <row r="6377" spans="1:5" x14ac:dyDescent="0.35">
      <c r="A6377" t="s">
        <v>14</v>
      </c>
      <c r="B6377" t="s">
        <v>487</v>
      </c>
      <c r="C6377" t="s">
        <v>2</v>
      </c>
      <c r="D6377" t="s">
        <v>1663</v>
      </c>
      <c r="E6377" t="s">
        <v>1664</v>
      </c>
    </row>
    <row r="6378" spans="1:5" x14ac:dyDescent="0.35">
      <c r="A6378" t="s">
        <v>3</v>
      </c>
      <c r="B6378" t="s">
        <v>488</v>
      </c>
      <c r="C6378">
        <v>23</v>
      </c>
      <c r="D6378" t="s">
        <v>610</v>
      </c>
      <c r="E6378" t="s">
        <v>335</v>
      </c>
    </row>
    <row r="6379" spans="1:5" x14ac:dyDescent="0.35">
      <c r="A6379" t="s">
        <v>3</v>
      </c>
      <c r="B6379" t="s">
        <v>491</v>
      </c>
      <c r="C6379">
        <v>13</v>
      </c>
      <c r="D6379" t="s">
        <v>949</v>
      </c>
      <c r="E6379" t="s">
        <v>747</v>
      </c>
    </row>
    <row r="6380" spans="1:5" x14ac:dyDescent="0.35">
      <c r="A6380" t="s">
        <v>4</v>
      </c>
      <c r="B6380" t="s">
        <v>488</v>
      </c>
      <c r="C6380">
        <v>29</v>
      </c>
      <c r="D6380" t="s">
        <v>553</v>
      </c>
      <c r="E6380" t="s">
        <v>527</v>
      </c>
    </row>
    <row r="6381" spans="1:5" x14ac:dyDescent="0.35">
      <c r="A6381" t="s">
        <v>4</v>
      </c>
      <c r="B6381" t="s">
        <v>491</v>
      </c>
      <c r="C6381">
        <v>23</v>
      </c>
      <c r="D6381" t="s">
        <v>342</v>
      </c>
      <c r="E6381" t="s">
        <v>1105</v>
      </c>
    </row>
    <row r="6382" spans="1:5" x14ac:dyDescent="0.35">
      <c r="A6382" t="s">
        <v>5</v>
      </c>
      <c r="B6382" t="s">
        <v>488</v>
      </c>
      <c r="C6382">
        <v>21</v>
      </c>
      <c r="D6382" t="s">
        <v>694</v>
      </c>
      <c r="E6382" t="s">
        <v>522</v>
      </c>
    </row>
    <row r="6383" spans="1:5" x14ac:dyDescent="0.35">
      <c r="A6383" t="s">
        <v>5</v>
      </c>
      <c r="B6383" t="s">
        <v>491</v>
      </c>
      <c r="C6383">
        <v>18</v>
      </c>
      <c r="D6383" t="s">
        <v>1110</v>
      </c>
      <c r="E6383" t="s">
        <v>181</v>
      </c>
    </row>
    <row r="6384" spans="1:5" x14ac:dyDescent="0.35">
      <c r="A6384" t="s">
        <v>6</v>
      </c>
      <c r="B6384" t="s">
        <v>488</v>
      </c>
      <c r="C6384">
        <v>13</v>
      </c>
      <c r="D6384" t="s">
        <v>431</v>
      </c>
      <c r="E6384" t="s">
        <v>490</v>
      </c>
    </row>
    <row r="6385" spans="1:5" x14ac:dyDescent="0.35">
      <c r="A6385" t="s">
        <v>6</v>
      </c>
      <c r="B6385" t="s">
        <v>491</v>
      </c>
      <c r="C6385">
        <v>16</v>
      </c>
      <c r="D6385" t="s">
        <v>1111</v>
      </c>
      <c r="E6385" t="s">
        <v>134</v>
      </c>
    </row>
    <row r="6386" spans="1:5" x14ac:dyDescent="0.35">
      <c r="A6386" t="s">
        <v>7</v>
      </c>
      <c r="B6386" t="s">
        <v>488</v>
      </c>
      <c r="C6386">
        <v>32</v>
      </c>
      <c r="D6386" t="s">
        <v>672</v>
      </c>
      <c r="E6386" t="s">
        <v>552</v>
      </c>
    </row>
    <row r="6387" spans="1:5" x14ac:dyDescent="0.35">
      <c r="A6387" t="s">
        <v>7</v>
      </c>
      <c r="B6387" t="s">
        <v>491</v>
      </c>
      <c r="C6387">
        <v>16</v>
      </c>
      <c r="D6387" t="s">
        <v>813</v>
      </c>
      <c r="E6387" t="s">
        <v>455</v>
      </c>
    </row>
    <row r="6388" spans="1:5" x14ac:dyDescent="0.35">
      <c r="A6388" t="s">
        <v>241</v>
      </c>
      <c r="B6388" t="s">
        <v>488</v>
      </c>
      <c r="C6388">
        <v>118</v>
      </c>
      <c r="D6388" t="s">
        <v>167</v>
      </c>
      <c r="E6388" t="s">
        <v>459</v>
      </c>
    </row>
    <row r="6389" spans="1:5" x14ac:dyDescent="0.35">
      <c r="A6389" t="s">
        <v>241</v>
      </c>
      <c r="B6389" t="s">
        <v>491</v>
      </c>
      <c r="C6389">
        <v>86</v>
      </c>
      <c r="D6389" t="s">
        <v>650</v>
      </c>
      <c r="E6389" t="s">
        <v>735</v>
      </c>
    </row>
    <row r="6391" spans="1:5" x14ac:dyDescent="0.35">
      <c r="A6391" t="s">
        <v>1668</v>
      </c>
    </row>
    <row r="6392" spans="1:5" x14ac:dyDescent="0.35">
      <c r="A6392" t="s">
        <v>14</v>
      </c>
      <c r="B6392" t="s">
        <v>593</v>
      </c>
      <c r="C6392" t="s">
        <v>2</v>
      </c>
      <c r="D6392" t="s">
        <v>1663</v>
      </c>
      <c r="E6392" t="s">
        <v>1664</v>
      </c>
    </row>
    <row r="6393" spans="1:5" x14ac:dyDescent="0.35">
      <c r="A6393" t="s">
        <v>3</v>
      </c>
      <c r="B6393" t="s">
        <v>594</v>
      </c>
      <c r="C6393">
        <v>23</v>
      </c>
      <c r="D6393" t="s">
        <v>612</v>
      </c>
      <c r="E6393" t="s">
        <v>382</v>
      </c>
    </row>
    <row r="6394" spans="1:5" x14ac:dyDescent="0.35">
      <c r="A6394" t="s">
        <v>3</v>
      </c>
      <c r="B6394" t="s">
        <v>595</v>
      </c>
      <c r="C6394">
        <v>13</v>
      </c>
      <c r="D6394" t="s">
        <v>798</v>
      </c>
      <c r="E6394" t="s">
        <v>555</v>
      </c>
    </row>
    <row r="6395" spans="1:5" x14ac:dyDescent="0.35">
      <c r="A6395" t="s">
        <v>4</v>
      </c>
      <c r="B6395" t="s">
        <v>594</v>
      </c>
      <c r="C6395">
        <v>30</v>
      </c>
      <c r="D6395" t="s">
        <v>188</v>
      </c>
      <c r="E6395" t="s">
        <v>902</v>
      </c>
    </row>
    <row r="6396" spans="1:5" x14ac:dyDescent="0.35">
      <c r="A6396" t="s">
        <v>4</v>
      </c>
      <c r="B6396" t="s">
        <v>595</v>
      </c>
      <c r="C6396">
        <v>22</v>
      </c>
      <c r="D6396" t="s">
        <v>737</v>
      </c>
      <c r="E6396" t="s">
        <v>598</v>
      </c>
    </row>
    <row r="6397" spans="1:5" x14ac:dyDescent="0.35">
      <c r="A6397" t="s">
        <v>5</v>
      </c>
      <c r="B6397" t="s">
        <v>594</v>
      </c>
      <c r="C6397">
        <v>17</v>
      </c>
      <c r="D6397" t="s">
        <v>992</v>
      </c>
      <c r="E6397" t="s">
        <v>597</v>
      </c>
    </row>
    <row r="6398" spans="1:5" x14ac:dyDescent="0.35">
      <c r="A6398" t="s">
        <v>5</v>
      </c>
      <c r="B6398" t="s">
        <v>595</v>
      </c>
      <c r="C6398">
        <v>22</v>
      </c>
      <c r="D6398" t="s">
        <v>1534</v>
      </c>
      <c r="E6398" t="s">
        <v>168</v>
      </c>
    </row>
    <row r="6399" spans="1:5" x14ac:dyDescent="0.35">
      <c r="A6399" t="s">
        <v>6</v>
      </c>
      <c r="B6399" t="s">
        <v>594</v>
      </c>
      <c r="C6399">
        <v>11</v>
      </c>
      <c r="D6399" t="s">
        <v>1129</v>
      </c>
      <c r="E6399" t="s">
        <v>304</v>
      </c>
    </row>
    <row r="6400" spans="1:5" x14ac:dyDescent="0.35">
      <c r="A6400" t="s">
        <v>6</v>
      </c>
      <c r="B6400" t="s">
        <v>595</v>
      </c>
      <c r="C6400">
        <v>18</v>
      </c>
      <c r="D6400" t="s">
        <v>838</v>
      </c>
      <c r="E6400" t="s">
        <v>189</v>
      </c>
    </row>
    <row r="6401" spans="1:5" x14ac:dyDescent="0.35">
      <c r="A6401" t="s">
        <v>7</v>
      </c>
      <c r="B6401" t="s">
        <v>594</v>
      </c>
      <c r="C6401">
        <v>25</v>
      </c>
      <c r="D6401" t="s">
        <v>722</v>
      </c>
      <c r="E6401" t="s">
        <v>444</v>
      </c>
    </row>
    <row r="6402" spans="1:5" x14ac:dyDescent="0.35">
      <c r="A6402" t="s">
        <v>7</v>
      </c>
      <c r="B6402" t="s">
        <v>595</v>
      </c>
      <c r="C6402">
        <v>23</v>
      </c>
      <c r="D6402" t="s">
        <v>885</v>
      </c>
      <c r="E6402" t="s">
        <v>248</v>
      </c>
    </row>
    <row r="6403" spans="1:5" x14ac:dyDescent="0.35">
      <c r="A6403" t="s">
        <v>241</v>
      </c>
      <c r="B6403" t="s">
        <v>594</v>
      </c>
      <c r="C6403">
        <v>106</v>
      </c>
      <c r="D6403" t="s">
        <v>732</v>
      </c>
      <c r="E6403" t="s">
        <v>678</v>
      </c>
    </row>
    <row r="6404" spans="1:5" x14ac:dyDescent="0.35">
      <c r="A6404" t="s">
        <v>241</v>
      </c>
      <c r="B6404" t="s">
        <v>595</v>
      </c>
      <c r="C6404">
        <v>98</v>
      </c>
      <c r="D6404" t="s">
        <v>807</v>
      </c>
      <c r="E6404" t="s">
        <v>187</v>
      </c>
    </row>
    <row r="6406" spans="1:5" x14ac:dyDescent="0.35">
      <c r="A6406" t="s">
        <v>1669</v>
      </c>
    </row>
    <row r="6407" spans="1:5" x14ac:dyDescent="0.35">
      <c r="A6407" t="s">
        <v>14</v>
      </c>
      <c r="B6407" t="s">
        <v>2</v>
      </c>
      <c r="C6407" t="s">
        <v>1663</v>
      </c>
      <c r="D6407" t="s">
        <v>1664</v>
      </c>
    </row>
    <row r="6408" spans="1:5" x14ac:dyDescent="0.35">
      <c r="A6408" t="s">
        <v>3</v>
      </c>
      <c r="B6408">
        <v>36</v>
      </c>
      <c r="C6408" t="s">
        <v>728</v>
      </c>
      <c r="D6408" t="s">
        <v>677</v>
      </c>
    </row>
    <row r="6409" spans="1:5" x14ac:dyDescent="0.35">
      <c r="A6409" t="s">
        <v>4</v>
      </c>
      <c r="B6409">
        <v>52</v>
      </c>
      <c r="C6409" t="s">
        <v>315</v>
      </c>
      <c r="D6409" t="s">
        <v>1382</v>
      </c>
    </row>
    <row r="6410" spans="1:5" x14ac:dyDescent="0.35">
      <c r="A6410" t="s">
        <v>5</v>
      </c>
      <c r="B6410">
        <v>39</v>
      </c>
      <c r="C6410" t="s">
        <v>783</v>
      </c>
      <c r="D6410" t="s">
        <v>191</v>
      </c>
    </row>
    <row r="6411" spans="1:5" x14ac:dyDescent="0.35">
      <c r="A6411" t="s">
        <v>6</v>
      </c>
      <c r="B6411">
        <v>29</v>
      </c>
      <c r="C6411" t="s">
        <v>781</v>
      </c>
      <c r="D6411" t="s">
        <v>64</v>
      </c>
    </row>
    <row r="6412" spans="1:5" x14ac:dyDescent="0.35">
      <c r="A6412" t="s">
        <v>7</v>
      </c>
      <c r="B6412">
        <v>48</v>
      </c>
      <c r="C6412" t="s">
        <v>1091</v>
      </c>
      <c r="D6412" t="s">
        <v>588</v>
      </c>
    </row>
    <row r="6413" spans="1:5" x14ac:dyDescent="0.35">
      <c r="A6413" t="s">
        <v>241</v>
      </c>
      <c r="B6413">
        <v>204</v>
      </c>
      <c r="C6413" t="s">
        <v>798</v>
      </c>
      <c r="D6413" t="s">
        <v>555</v>
      </c>
    </row>
    <row r="6415" spans="1:5" x14ac:dyDescent="0.35">
      <c r="A6415" t="s">
        <v>1670</v>
      </c>
    </row>
    <row r="6416" spans="1:5" x14ac:dyDescent="0.35">
      <c r="A6416" t="s">
        <v>14</v>
      </c>
      <c r="B6416" t="s">
        <v>1286</v>
      </c>
      <c r="C6416" t="s">
        <v>2</v>
      </c>
      <c r="D6416" t="s">
        <v>1663</v>
      </c>
      <c r="E6416" t="s">
        <v>1664</v>
      </c>
    </row>
    <row r="6417" spans="1:5" x14ac:dyDescent="0.35">
      <c r="A6417" t="s">
        <v>3</v>
      </c>
      <c r="B6417" t="s">
        <v>1303</v>
      </c>
      <c r="C6417">
        <v>1</v>
      </c>
      <c r="D6417" t="s">
        <v>395</v>
      </c>
      <c r="E6417" t="s">
        <v>76</v>
      </c>
    </row>
    <row r="6418" spans="1:5" x14ac:dyDescent="0.35">
      <c r="A6418" t="s">
        <v>3</v>
      </c>
      <c r="B6418" t="s">
        <v>1304</v>
      </c>
      <c r="C6418">
        <v>88</v>
      </c>
      <c r="D6418" t="s">
        <v>1553</v>
      </c>
      <c r="E6418" t="s">
        <v>68</v>
      </c>
    </row>
    <row r="6419" spans="1:5" x14ac:dyDescent="0.35">
      <c r="A6419" t="s">
        <v>3</v>
      </c>
      <c r="B6419" t="s">
        <v>50</v>
      </c>
      <c r="C6419">
        <v>23</v>
      </c>
      <c r="D6419" t="s">
        <v>1474</v>
      </c>
      <c r="E6419" t="s">
        <v>163</v>
      </c>
    </row>
    <row r="6420" spans="1:5" x14ac:dyDescent="0.35">
      <c r="A6420" t="s">
        <v>4</v>
      </c>
      <c r="B6420" t="s">
        <v>1303</v>
      </c>
      <c r="C6420">
        <v>7</v>
      </c>
      <c r="D6420" t="s">
        <v>395</v>
      </c>
      <c r="E6420" t="s">
        <v>76</v>
      </c>
    </row>
    <row r="6421" spans="1:5" x14ac:dyDescent="0.35">
      <c r="A6421" t="s">
        <v>4</v>
      </c>
      <c r="B6421" t="s">
        <v>1304</v>
      </c>
      <c r="C6421">
        <v>111</v>
      </c>
      <c r="D6421" t="s">
        <v>1390</v>
      </c>
      <c r="E6421" t="s">
        <v>347</v>
      </c>
    </row>
    <row r="6422" spans="1:5" x14ac:dyDescent="0.35">
      <c r="A6422" t="s">
        <v>4</v>
      </c>
      <c r="B6422" t="s">
        <v>50</v>
      </c>
      <c r="C6422">
        <v>49</v>
      </c>
      <c r="D6422" t="s">
        <v>395</v>
      </c>
      <c r="E6422" t="s">
        <v>76</v>
      </c>
    </row>
    <row r="6423" spans="1:5" x14ac:dyDescent="0.35">
      <c r="A6423" t="s">
        <v>5</v>
      </c>
      <c r="B6423" t="s">
        <v>1303</v>
      </c>
      <c r="C6423">
        <v>8</v>
      </c>
      <c r="D6423" t="s">
        <v>395</v>
      </c>
      <c r="E6423" t="s">
        <v>76</v>
      </c>
    </row>
    <row r="6424" spans="1:5" x14ac:dyDescent="0.35">
      <c r="A6424" t="s">
        <v>5</v>
      </c>
      <c r="B6424" t="s">
        <v>1304</v>
      </c>
      <c r="C6424">
        <v>106</v>
      </c>
      <c r="D6424" t="s">
        <v>1238</v>
      </c>
      <c r="E6424" t="s">
        <v>138</v>
      </c>
    </row>
    <row r="6425" spans="1:5" x14ac:dyDescent="0.35">
      <c r="A6425" t="s">
        <v>5</v>
      </c>
      <c r="B6425" t="s">
        <v>50</v>
      </c>
      <c r="C6425">
        <v>27</v>
      </c>
      <c r="D6425" t="s">
        <v>1113</v>
      </c>
      <c r="E6425" t="s">
        <v>101</v>
      </c>
    </row>
    <row r="6426" spans="1:5" x14ac:dyDescent="0.35">
      <c r="A6426" t="s">
        <v>6</v>
      </c>
      <c r="B6426" t="s">
        <v>1303</v>
      </c>
      <c r="C6426">
        <v>4</v>
      </c>
      <c r="D6426" t="s">
        <v>993</v>
      </c>
      <c r="E6426" t="s">
        <v>165</v>
      </c>
    </row>
    <row r="6427" spans="1:5" x14ac:dyDescent="0.35">
      <c r="A6427" t="s">
        <v>6</v>
      </c>
      <c r="B6427" t="s">
        <v>1304</v>
      </c>
      <c r="C6427">
        <v>67</v>
      </c>
      <c r="D6427" t="s">
        <v>1243</v>
      </c>
      <c r="E6427" t="s">
        <v>149</v>
      </c>
    </row>
    <row r="6428" spans="1:5" x14ac:dyDescent="0.35">
      <c r="A6428" t="s">
        <v>6</v>
      </c>
      <c r="B6428" t="s">
        <v>50</v>
      </c>
      <c r="C6428">
        <v>23</v>
      </c>
      <c r="D6428" t="s">
        <v>395</v>
      </c>
      <c r="E6428" t="s">
        <v>76</v>
      </c>
    </row>
    <row r="6429" spans="1:5" x14ac:dyDescent="0.35">
      <c r="A6429" t="s">
        <v>7</v>
      </c>
      <c r="B6429" t="s">
        <v>1303</v>
      </c>
      <c r="C6429">
        <v>6</v>
      </c>
      <c r="D6429" t="s">
        <v>395</v>
      </c>
      <c r="E6429" t="s">
        <v>76</v>
      </c>
    </row>
    <row r="6430" spans="1:5" x14ac:dyDescent="0.35">
      <c r="A6430" t="s">
        <v>7</v>
      </c>
      <c r="B6430" t="s">
        <v>1304</v>
      </c>
      <c r="C6430">
        <v>155</v>
      </c>
      <c r="D6430" t="s">
        <v>395</v>
      </c>
      <c r="E6430" t="s">
        <v>76</v>
      </c>
    </row>
    <row r="6431" spans="1:5" x14ac:dyDescent="0.35">
      <c r="A6431" t="s">
        <v>7</v>
      </c>
      <c r="B6431" t="s">
        <v>50</v>
      </c>
      <c r="C6431">
        <v>49</v>
      </c>
      <c r="D6431" t="s">
        <v>1254</v>
      </c>
      <c r="E6431" t="s">
        <v>119</v>
      </c>
    </row>
    <row r="6432" spans="1:5" x14ac:dyDescent="0.35">
      <c r="A6432" t="s">
        <v>241</v>
      </c>
      <c r="B6432" t="s">
        <v>1303</v>
      </c>
      <c r="C6432">
        <v>26</v>
      </c>
      <c r="D6432" t="s">
        <v>1248</v>
      </c>
      <c r="E6432" t="s">
        <v>55</v>
      </c>
    </row>
    <row r="6433" spans="1:5" x14ac:dyDescent="0.35">
      <c r="A6433" t="s">
        <v>241</v>
      </c>
      <c r="B6433" t="s">
        <v>1304</v>
      </c>
      <c r="C6433">
        <v>527</v>
      </c>
      <c r="D6433" t="s">
        <v>1243</v>
      </c>
      <c r="E6433" t="s">
        <v>149</v>
      </c>
    </row>
    <row r="6434" spans="1:5" x14ac:dyDescent="0.35">
      <c r="A6434" t="s">
        <v>241</v>
      </c>
      <c r="B6434" t="s">
        <v>50</v>
      </c>
      <c r="C6434">
        <v>171</v>
      </c>
      <c r="D6434" t="s">
        <v>1266</v>
      </c>
      <c r="E6434" t="s">
        <v>103</v>
      </c>
    </row>
    <row r="6436" spans="1:5" x14ac:dyDescent="0.35">
      <c r="A6436" t="s">
        <v>1671</v>
      </c>
    </row>
    <row r="6437" spans="1:5" x14ac:dyDescent="0.35">
      <c r="A6437" t="s">
        <v>14</v>
      </c>
      <c r="B6437" t="s">
        <v>266</v>
      </c>
      <c r="C6437" t="s">
        <v>2</v>
      </c>
      <c r="D6437" t="s">
        <v>1663</v>
      </c>
      <c r="E6437" t="s">
        <v>1664</v>
      </c>
    </row>
    <row r="6438" spans="1:5" x14ac:dyDescent="0.35">
      <c r="A6438" t="s">
        <v>3</v>
      </c>
      <c r="B6438" t="s">
        <v>267</v>
      </c>
      <c r="C6438">
        <v>37</v>
      </c>
      <c r="D6438" t="s">
        <v>1280</v>
      </c>
      <c r="E6438" t="s">
        <v>173</v>
      </c>
    </row>
    <row r="6439" spans="1:5" x14ac:dyDescent="0.35">
      <c r="A6439" t="s">
        <v>3</v>
      </c>
      <c r="B6439" t="s">
        <v>279</v>
      </c>
      <c r="C6439">
        <v>68</v>
      </c>
      <c r="D6439" t="s">
        <v>1251</v>
      </c>
      <c r="E6439" t="s">
        <v>71</v>
      </c>
    </row>
    <row r="6440" spans="1:5" x14ac:dyDescent="0.35">
      <c r="A6440" t="s">
        <v>3</v>
      </c>
      <c r="B6440" t="s">
        <v>285</v>
      </c>
      <c r="C6440">
        <v>7</v>
      </c>
      <c r="D6440" t="s">
        <v>395</v>
      </c>
      <c r="E6440" t="s">
        <v>76</v>
      </c>
    </row>
    <row r="6441" spans="1:5" x14ac:dyDescent="0.35">
      <c r="A6441" t="s">
        <v>4</v>
      </c>
      <c r="B6441" t="s">
        <v>267</v>
      </c>
      <c r="C6441">
        <v>29</v>
      </c>
      <c r="D6441" t="s">
        <v>789</v>
      </c>
      <c r="E6441" t="s">
        <v>745</v>
      </c>
    </row>
    <row r="6442" spans="1:5" x14ac:dyDescent="0.35">
      <c r="A6442" t="s">
        <v>4</v>
      </c>
      <c r="B6442" t="s">
        <v>279</v>
      </c>
      <c r="C6442">
        <v>117</v>
      </c>
      <c r="D6442" t="s">
        <v>1252</v>
      </c>
      <c r="E6442" t="s">
        <v>142</v>
      </c>
    </row>
    <row r="6443" spans="1:5" x14ac:dyDescent="0.35">
      <c r="A6443" t="s">
        <v>4</v>
      </c>
      <c r="B6443" t="s">
        <v>285</v>
      </c>
      <c r="C6443">
        <v>21</v>
      </c>
      <c r="D6443" t="s">
        <v>395</v>
      </c>
      <c r="E6443" t="s">
        <v>76</v>
      </c>
    </row>
    <row r="6444" spans="1:5" x14ac:dyDescent="0.35">
      <c r="A6444" t="s">
        <v>5</v>
      </c>
      <c r="B6444" t="s">
        <v>267</v>
      </c>
      <c r="C6444">
        <v>8</v>
      </c>
      <c r="D6444" t="s">
        <v>395</v>
      </c>
      <c r="E6444" t="s">
        <v>76</v>
      </c>
    </row>
    <row r="6445" spans="1:5" x14ac:dyDescent="0.35">
      <c r="A6445" t="s">
        <v>5</v>
      </c>
      <c r="B6445" t="s">
        <v>279</v>
      </c>
      <c r="C6445">
        <v>85</v>
      </c>
      <c r="D6445" t="s">
        <v>1103</v>
      </c>
      <c r="E6445" t="s">
        <v>96</v>
      </c>
    </row>
    <row r="6446" spans="1:5" x14ac:dyDescent="0.35">
      <c r="A6446" t="s">
        <v>5</v>
      </c>
      <c r="B6446" t="s">
        <v>285</v>
      </c>
      <c r="C6446">
        <v>48</v>
      </c>
      <c r="D6446" t="s">
        <v>1556</v>
      </c>
      <c r="E6446" t="s">
        <v>105</v>
      </c>
    </row>
    <row r="6447" spans="1:5" x14ac:dyDescent="0.35">
      <c r="A6447" t="s">
        <v>6</v>
      </c>
      <c r="B6447" t="s">
        <v>267</v>
      </c>
      <c r="C6447">
        <v>10</v>
      </c>
      <c r="D6447" t="s">
        <v>395</v>
      </c>
      <c r="E6447" t="s">
        <v>76</v>
      </c>
    </row>
    <row r="6448" spans="1:5" x14ac:dyDescent="0.35">
      <c r="A6448" t="s">
        <v>6</v>
      </c>
      <c r="B6448" t="s">
        <v>279</v>
      </c>
      <c r="C6448">
        <v>69</v>
      </c>
      <c r="D6448" t="s">
        <v>1280</v>
      </c>
      <c r="E6448" t="s">
        <v>173</v>
      </c>
    </row>
    <row r="6449" spans="1:5" x14ac:dyDescent="0.35">
      <c r="A6449" t="s">
        <v>6</v>
      </c>
      <c r="B6449" t="s">
        <v>285</v>
      </c>
      <c r="C6449">
        <v>15</v>
      </c>
      <c r="D6449" t="s">
        <v>395</v>
      </c>
      <c r="E6449" t="s">
        <v>76</v>
      </c>
    </row>
    <row r="6450" spans="1:5" x14ac:dyDescent="0.35">
      <c r="A6450" t="s">
        <v>7</v>
      </c>
      <c r="B6450" t="s">
        <v>267</v>
      </c>
      <c r="C6450">
        <v>22</v>
      </c>
      <c r="D6450" t="s">
        <v>395</v>
      </c>
      <c r="E6450" t="s">
        <v>76</v>
      </c>
    </row>
    <row r="6451" spans="1:5" x14ac:dyDescent="0.35">
      <c r="A6451" t="s">
        <v>7</v>
      </c>
      <c r="B6451" t="s">
        <v>279</v>
      </c>
      <c r="C6451">
        <v>175</v>
      </c>
      <c r="D6451" t="s">
        <v>1565</v>
      </c>
      <c r="E6451" t="s">
        <v>75</v>
      </c>
    </row>
    <row r="6452" spans="1:5" x14ac:dyDescent="0.35">
      <c r="A6452" t="s">
        <v>7</v>
      </c>
      <c r="B6452" t="s">
        <v>285</v>
      </c>
      <c r="C6452">
        <v>13</v>
      </c>
      <c r="D6452" t="s">
        <v>395</v>
      </c>
      <c r="E6452" t="s">
        <v>76</v>
      </c>
    </row>
    <row r="6453" spans="1:5" x14ac:dyDescent="0.35">
      <c r="A6453" t="s">
        <v>241</v>
      </c>
      <c r="B6453" t="s">
        <v>267</v>
      </c>
      <c r="C6453">
        <v>106</v>
      </c>
      <c r="D6453" t="s">
        <v>1006</v>
      </c>
      <c r="E6453" t="s">
        <v>124</v>
      </c>
    </row>
    <row r="6454" spans="1:5" x14ac:dyDescent="0.35">
      <c r="A6454" t="s">
        <v>241</v>
      </c>
      <c r="B6454" t="s">
        <v>279</v>
      </c>
      <c r="C6454">
        <v>514</v>
      </c>
      <c r="D6454" t="s">
        <v>1246</v>
      </c>
      <c r="E6454" t="s">
        <v>80</v>
      </c>
    </row>
    <row r="6455" spans="1:5" x14ac:dyDescent="0.35">
      <c r="A6455" t="s">
        <v>241</v>
      </c>
      <c r="B6455" t="s">
        <v>285</v>
      </c>
      <c r="C6455">
        <v>104</v>
      </c>
      <c r="D6455" t="s">
        <v>1274</v>
      </c>
      <c r="E6455" t="s">
        <v>79</v>
      </c>
    </row>
    <row r="6457" spans="1:5" x14ac:dyDescent="0.35">
      <c r="A6457" t="s">
        <v>1672</v>
      </c>
    </row>
    <row r="6458" spans="1:5" x14ac:dyDescent="0.35">
      <c r="A6458" t="s">
        <v>14</v>
      </c>
      <c r="B6458" t="s">
        <v>461</v>
      </c>
      <c r="C6458" t="s">
        <v>2</v>
      </c>
      <c r="D6458" t="s">
        <v>1663</v>
      </c>
      <c r="E6458" t="s">
        <v>1664</v>
      </c>
    </row>
    <row r="6459" spans="1:5" x14ac:dyDescent="0.35">
      <c r="A6459" t="s">
        <v>3</v>
      </c>
      <c r="B6459" t="s">
        <v>462</v>
      </c>
      <c r="C6459">
        <v>105</v>
      </c>
      <c r="D6459" t="s">
        <v>1277</v>
      </c>
      <c r="E6459" t="s">
        <v>72</v>
      </c>
    </row>
    <row r="6460" spans="1:5" x14ac:dyDescent="0.35">
      <c r="A6460" t="s">
        <v>3</v>
      </c>
      <c r="B6460" t="s">
        <v>464</v>
      </c>
      <c r="C6460">
        <v>7</v>
      </c>
      <c r="D6460" t="s">
        <v>395</v>
      </c>
      <c r="E6460" t="s">
        <v>76</v>
      </c>
    </row>
    <row r="6461" spans="1:5" x14ac:dyDescent="0.35">
      <c r="A6461" t="s">
        <v>4</v>
      </c>
      <c r="B6461" t="s">
        <v>462</v>
      </c>
      <c r="C6461">
        <v>140</v>
      </c>
      <c r="D6461" t="s">
        <v>1112</v>
      </c>
      <c r="E6461" t="s">
        <v>286</v>
      </c>
    </row>
    <row r="6462" spans="1:5" x14ac:dyDescent="0.35">
      <c r="A6462" t="s">
        <v>4</v>
      </c>
      <c r="B6462" t="s">
        <v>464</v>
      </c>
      <c r="C6462">
        <v>27</v>
      </c>
      <c r="D6462" t="s">
        <v>1167</v>
      </c>
      <c r="E6462" t="s">
        <v>429</v>
      </c>
    </row>
    <row r="6463" spans="1:5" x14ac:dyDescent="0.35">
      <c r="A6463" t="s">
        <v>5</v>
      </c>
      <c r="B6463" t="s">
        <v>462</v>
      </c>
      <c r="C6463">
        <v>120</v>
      </c>
      <c r="D6463" t="s">
        <v>1279</v>
      </c>
      <c r="E6463" t="s">
        <v>81</v>
      </c>
    </row>
    <row r="6464" spans="1:5" x14ac:dyDescent="0.35">
      <c r="A6464" t="s">
        <v>5</v>
      </c>
      <c r="B6464" t="s">
        <v>464</v>
      </c>
      <c r="C6464">
        <v>21</v>
      </c>
      <c r="D6464" t="s">
        <v>1000</v>
      </c>
      <c r="E6464" t="s">
        <v>185</v>
      </c>
    </row>
    <row r="6465" spans="1:5" x14ac:dyDescent="0.35">
      <c r="A6465" t="s">
        <v>6</v>
      </c>
      <c r="B6465" t="s">
        <v>462</v>
      </c>
      <c r="C6465">
        <v>88</v>
      </c>
      <c r="D6465" t="s">
        <v>1253</v>
      </c>
      <c r="E6465" t="s">
        <v>130</v>
      </c>
    </row>
    <row r="6466" spans="1:5" x14ac:dyDescent="0.35">
      <c r="A6466" t="s">
        <v>6</v>
      </c>
      <c r="B6466" t="s">
        <v>464</v>
      </c>
      <c r="C6466">
        <v>6</v>
      </c>
      <c r="D6466" t="s">
        <v>395</v>
      </c>
      <c r="E6466" t="s">
        <v>76</v>
      </c>
    </row>
    <row r="6467" spans="1:5" x14ac:dyDescent="0.35">
      <c r="A6467" t="s">
        <v>7</v>
      </c>
      <c r="B6467" t="s">
        <v>462</v>
      </c>
      <c r="C6467">
        <v>182</v>
      </c>
      <c r="D6467" t="s">
        <v>1276</v>
      </c>
      <c r="E6467" t="s">
        <v>150</v>
      </c>
    </row>
    <row r="6468" spans="1:5" x14ac:dyDescent="0.35">
      <c r="A6468" t="s">
        <v>7</v>
      </c>
      <c r="B6468" t="s">
        <v>464</v>
      </c>
      <c r="C6468">
        <v>28</v>
      </c>
      <c r="D6468" t="s">
        <v>395</v>
      </c>
      <c r="E6468" t="s">
        <v>76</v>
      </c>
    </row>
    <row r="6469" spans="1:5" x14ac:dyDescent="0.35">
      <c r="A6469" t="s">
        <v>241</v>
      </c>
      <c r="B6469" t="s">
        <v>462</v>
      </c>
      <c r="C6469">
        <v>635</v>
      </c>
      <c r="D6469" t="s">
        <v>1239</v>
      </c>
      <c r="E6469" t="s">
        <v>198</v>
      </c>
    </row>
    <row r="6470" spans="1:5" x14ac:dyDescent="0.35">
      <c r="A6470" t="s">
        <v>241</v>
      </c>
      <c r="B6470" t="s">
        <v>464</v>
      </c>
      <c r="C6470">
        <v>89</v>
      </c>
      <c r="D6470" t="s">
        <v>924</v>
      </c>
      <c r="E6470" t="s">
        <v>132</v>
      </c>
    </row>
    <row r="6472" spans="1:5" x14ac:dyDescent="0.35">
      <c r="A6472" t="s">
        <v>1673</v>
      </c>
    </row>
    <row r="6473" spans="1:5" x14ac:dyDescent="0.35">
      <c r="A6473" t="s">
        <v>14</v>
      </c>
      <c r="B6473" t="s">
        <v>487</v>
      </c>
      <c r="C6473" t="s">
        <v>2</v>
      </c>
      <c r="D6473" t="s">
        <v>1663</v>
      </c>
      <c r="E6473" t="s">
        <v>1664</v>
      </c>
    </row>
    <row r="6474" spans="1:5" x14ac:dyDescent="0.35">
      <c r="A6474" t="s">
        <v>3</v>
      </c>
      <c r="B6474" t="s">
        <v>488</v>
      </c>
      <c r="C6474">
        <v>59</v>
      </c>
      <c r="D6474" t="s">
        <v>1276</v>
      </c>
      <c r="E6474" t="s">
        <v>150</v>
      </c>
    </row>
    <row r="6475" spans="1:5" x14ac:dyDescent="0.35">
      <c r="A6475" t="s">
        <v>3</v>
      </c>
      <c r="B6475" t="s">
        <v>491</v>
      </c>
      <c r="C6475">
        <v>53</v>
      </c>
      <c r="D6475" t="s">
        <v>1248</v>
      </c>
      <c r="E6475" t="s">
        <v>55</v>
      </c>
    </row>
    <row r="6476" spans="1:5" x14ac:dyDescent="0.35">
      <c r="A6476" t="s">
        <v>4</v>
      </c>
      <c r="B6476" t="s">
        <v>488</v>
      </c>
      <c r="C6476">
        <v>108</v>
      </c>
      <c r="D6476" t="s">
        <v>993</v>
      </c>
      <c r="E6476" t="s">
        <v>165</v>
      </c>
    </row>
    <row r="6477" spans="1:5" x14ac:dyDescent="0.35">
      <c r="A6477" t="s">
        <v>4</v>
      </c>
      <c r="B6477" t="s">
        <v>491</v>
      </c>
      <c r="C6477">
        <v>59</v>
      </c>
      <c r="D6477" t="s">
        <v>1131</v>
      </c>
      <c r="E6477" t="s">
        <v>278</v>
      </c>
    </row>
    <row r="6478" spans="1:5" x14ac:dyDescent="0.35">
      <c r="A6478" t="s">
        <v>5</v>
      </c>
      <c r="B6478" t="s">
        <v>488</v>
      </c>
      <c r="C6478">
        <v>98</v>
      </c>
      <c r="D6478" t="s">
        <v>1001</v>
      </c>
      <c r="E6478" t="s">
        <v>186</v>
      </c>
    </row>
    <row r="6479" spans="1:5" x14ac:dyDescent="0.35">
      <c r="A6479" t="s">
        <v>5</v>
      </c>
      <c r="B6479" t="s">
        <v>491</v>
      </c>
      <c r="C6479">
        <v>43</v>
      </c>
      <c r="D6479" t="s">
        <v>1468</v>
      </c>
      <c r="E6479" t="s">
        <v>179</v>
      </c>
    </row>
    <row r="6480" spans="1:5" x14ac:dyDescent="0.35">
      <c r="A6480" t="s">
        <v>6</v>
      </c>
      <c r="B6480" t="s">
        <v>488</v>
      </c>
      <c r="C6480">
        <v>52</v>
      </c>
      <c r="D6480" t="s">
        <v>395</v>
      </c>
      <c r="E6480" t="s">
        <v>76</v>
      </c>
    </row>
    <row r="6481" spans="1:5" x14ac:dyDescent="0.35">
      <c r="A6481" t="s">
        <v>6</v>
      </c>
      <c r="B6481" t="s">
        <v>491</v>
      </c>
      <c r="C6481">
        <v>42</v>
      </c>
      <c r="D6481" t="s">
        <v>991</v>
      </c>
      <c r="E6481" t="s">
        <v>102</v>
      </c>
    </row>
    <row r="6482" spans="1:5" x14ac:dyDescent="0.35">
      <c r="A6482" t="s">
        <v>7</v>
      </c>
      <c r="B6482" t="s">
        <v>488</v>
      </c>
      <c r="C6482">
        <v>118</v>
      </c>
      <c r="D6482" t="s">
        <v>404</v>
      </c>
      <c r="E6482" t="s">
        <v>63</v>
      </c>
    </row>
    <row r="6483" spans="1:5" x14ac:dyDescent="0.35">
      <c r="A6483" t="s">
        <v>7</v>
      </c>
      <c r="B6483" t="s">
        <v>491</v>
      </c>
      <c r="C6483">
        <v>92</v>
      </c>
      <c r="D6483" t="s">
        <v>395</v>
      </c>
      <c r="E6483" t="s">
        <v>76</v>
      </c>
    </row>
    <row r="6484" spans="1:5" x14ac:dyDescent="0.35">
      <c r="A6484" t="s">
        <v>241</v>
      </c>
      <c r="B6484" t="s">
        <v>488</v>
      </c>
      <c r="C6484">
        <v>435</v>
      </c>
      <c r="D6484" t="s">
        <v>1476</v>
      </c>
      <c r="E6484" t="s">
        <v>65</v>
      </c>
    </row>
    <row r="6485" spans="1:5" x14ac:dyDescent="0.35">
      <c r="A6485" t="s">
        <v>241</v>
      </c>
      <c r="B6485" t="s">
        <v>491</v>
      </c>
      <c r="C6485">
        <v>289</v>
      </c>
      <c r="D6485" t="s">
        <v>1253</v>
      </c>
      <c r="E6485" t="s">
        <v>130</v>
      </c>
    </row>
    <row r="6487" spans="1:5" x14ac:dyDescent="0.35">
      <c r="A6487" t="s">
        <v>1674</v>
      </c>
    </row>
    <row r="6488" spans="1:5" x14ac:dyDescent="0.35">
      <c r="A6488" t="s">
        <v>14</v>
      </c>
      <c r="B6488" t="s">
        <v>593</v>
      </c>
      <c r="C6488" t="s">
        <v>2</v>
      </c>
      <c r="D6488" t="s">
        <v>1663</v>
      </c>
      <c r="E6488" t="s">
        <v>1664</v>
      </c>
    </row>
    <row r="6489" spans="1:5" x14ac:dyDescent="0.35">
      <c r="A6489" t="s">
        <v>3</v>
      </c>
      <c r="B6489" t="s">
        <v>594</v>
      </c>
      <c r="C6489">
        <v>53</v>
      </c>
      <c r="D6489" t="s">
        <v>1247</v>
      </c>
      <c r="E6489" t="s">
        <v>86</v>
      </c>
    </row>
    <row r="6490" spans="1:5" x14ac:dyDescent="0.35">
      <c r="A6490" t="s">
        <v>3</v>
      </c>
      <c r="B6490" t="s">
        <v>595</v>
      </c>
      <c r="C6490">
        <v>59</v>
      </c>
      <c r="D6490" t="s">
        <v>395</v>
      </c>
      <c r="E6490" t="s">
        <v>76</v>
      </c>
    </row>
    <row r="6491" spans="1:5" x14ac:dyDescent="0.35">
      <c r="A6491" t="s">
        <v>4</v>
      </c>
      <c r="B6491" t="s">
        <v>594</v>
      </c>
      <c r="C6491">
        <v>105</v>
      </c>
      <c r="D6491" t="s">
        <v>395</v>
      </c>
      <c r="E6491" t="s">
        <v>76</v>
      </c>
    </row>
    <row r="6492" spans="1:5" x14ac:dyDescent="0.35">
      <c r="A6492" t="s">
        <v>4</v>
      </c>
      <c r="B6492" t="s">
        <v>595</v>
      </c>
      <c r="C6492">
        <v>62</v>
      </c>
      <c r="D6492" t="s">
        <v>969</v>
      </c>
      <c r="E6492" t="s">
        <v>242</v>
      </c>
    </row>
    <row r="6493" spans="1:5" x14ac:dyDescent="0.35">
      <c r="A6493" t="s">
        <v>5</v>
      </c>
      <c r="B6493" t="s">
        <v>594</v>
      </c>
      <c r="C6493">
        <v>56</v>
      </c>
      <c r="D6493" t="s">
        <v>991</v>
      </c>
      <c r="E6493" t="s">
        <v>102</v>
      </c>
    </row>
    <row r="6494" spans="1:5" x14ac:dyDescent="0.35">
      <c r="A6494" t="s">
        <v>5</v>
      </c>
      <c r="B6494" t="s">
        <v>595</v>
      </c>
      <c r="C6494">
        <v>85</v>
      </c>
      <c r="D6494" t="s">
        <v>1246</v>
      </c>
      <c r="E6494" t="s">
        <v>80</v>
      </c>
    </row>
    <row r="6495" spans="1:5" x14ac:dyDescent="0.35">
      <c r="A6495" t="s">
        <v>6</v>
      </c>
      <c r="B6495" t="s">
        <v>594</v>
      </c>
      <c r="C6495">
        <v>48</v>
      </c>
      <c r="D6495" t="s">
        <v>395</v>
      </c>
      <c r="E6495" t="s">
        <v>76</v>
      </c>
    </row>
    <row r="6496" spans="1:5" x14ac:dyDescent="0.35">
      <c r="A6496" t="s">
        <v>6</v>
      </c>
      <c r="B6496" t="s">
        <v>595</v>
      </c>
      <c r="C6496">
        <v>46</v>
      </c>
      <c r="D6496" t="s">
        <v>987</v>
      </c>
      <c r="E6496" t="s">
        <v>216</v>
      </c>
    </row>
    <row r="6497" spans="1:5" x14ac:dyDescent="0.35">
      <c r="A6497" t="s">
        <v>7</v>
      </c>
      <c r="B6497" t="s">
        <v>594</v>
      </c>
      <c r="C6497">
        <v>131</v>
      </c>
      <c r="D6497" t="s">
        <v>1471</v>
      </c>
      <c r="E6497" t="s">
        <v>107</v>
      </c>
    </row>
    <row r="6498" spans="1:5" x14ac:dyDescent="0.35">
      <c r="A6498" t="s">
        <v>7</v>
      </c>
      <c r="B6498" t="s">
        <v>595</v>
      </c>
      <c r="C6498">
        <v>79</v>
      </c>
      <c r="D6498" t="s">
        <v>1246</v>
      </c>
      <c r="E6498" t="s">
        <v>80</v>
      </c>
    </row>
    <row r="6499" spans="1:5" x14ac:dyDescent="0.35">
      <c r="A6499" t="s">
        <v>241</v>
      </c>
      <c r="B6499" t="s">
        <v>594</v>
      </c>
      <c r="C6499">
        <v>393</v>
      </c>
      <c r="D6499" t="s">
        <v>1541</v>
      </c>
      <c r="E6499" t="s">
        <v>94</v>
      </c>
    </row>
    <row r="6500" spans="1:5" x14ac:dyDescent="0.35">
      <c r="A6500" t="s">
        <v>241</v>
      </c>
      <c r="B6500" t="s">
        <v>595</v>
      </c>
      <c r="C6500">
        <v>331</v>
      </c>
      <c r="D6500" t="s">
        <v>1263</v>
      </c>
      <c r="E6500" t="s">
        <v>97</v>
      </c>
    </row>
    <row r="6502" spans="1:5" x14ac:dyDescent="0.35">
      <c r="A6502" t="s">
        <v>1675</v>
      </c>
    </row>
    <row r="6503" spans="1:5" x14ac:dyDescent="0.35">
      <c r="A6503" t="s">
        <v>14</v>
      </c>
      <c r="B6503" t="s">
        <v>2</v>
      </c>
      <c r="C6503" t="s">
        <v>1663</v>
      </c>
      <c r="D6503" t="s">
        <v>1664</v>
      </c>
    </row>
    <row r="6504" spans="1:5" x14ac:dyDescent="0.35">
      <c r="A6504" t="s">
        <v>3</v>
      </c>
      <c r="B6504">
        <v>112</v>
      </c>
      <c r="C6504" t="s">
        <v>1279</v>
      </c>
      <c r="D6504" t="s">
        <v>81</v>
      </c>
    </row>
    <row r="6505" spans="1:5" x14ac:dyDescent="0.35">
      <c r="A6505" t="s">
        <v>4</v>
      </c>
      <c r="B6505">
        <v>167</v>
      </c>
      <c r="C6505" t="s">
        <v>979</v>
      </c>
      <c r="D6505" t="s">
        <v>299</v>
      </c>
    </row>
    <row r="6506" spans="1:5" x14ac:dyDescent="0.35">
      <c r="A6506" t="s">
        <v>5</v>
      </c>
      <c r="B6506">
        <v>141</v>
      </c>
      <c r="C6506" t="s">
        <v>1138</v>
      </c>
      <c r="D6506" t="s">
        <v>122</v>
      </c>
    </row>
    <row r="6507" spans="1:5" x14ac:dyDescent="0.35">
      <c r="A6507" t="s">
        <v>6</v>
      </c>
      <c r="B6507">
        <v>94</v>
      </c>
      <c r="C6507" t="s">
        <v>1242</v>
      </c>
      <c r="D6507" t="s">
        <v>151</v>
      </c>
    </row>
    <row r="6508" spans="1:5" x14ac:dyDescent="0.35">
      <c r="A6508" t="s">
        <v>7</v>
      </c>
      <c r="B6508">
        <v>210</v>
      </c>
      <c r="C6508" t="s">
        <v>1251</v>
      </c>
      <c r="D6508" t="s">
        <v>71</v>
      </c>
    </row>
    <row r="6509" spans="1:5" x14ac:dyDescent="0.35">
      <c r="A6509" t="s">
        <v>241</v>
      </c>
      <c r="B6509">
        <v>724</v>
      </c>
      <c r="C6509" t="s">
        <v>1243</v>
      </c>
      <c r="D6509" t="s">
        <v>149</v>
      </c>
    </row>
    <row r="6511" spans="1:5" x14ac:dyDescent="0.35">
      <c r="A6511" t="s">
        <v>1676</v>
      </c>
    </row>
    <row r="6512" spans="1:5" x14ac:dyDescent="0.35">
      <c r="A6512" t="s">
        <v>14</v>
      </c>
      <c r="B6512" t="s">
        <v>1286</v>
      </c>
      <c r="C6512" t="s">
        <v>2</v>
      </c>
      <c r="D6512" t="s">
        <v>1677</v>
      </c>
      <c r="E6512" t="s">
        <v>1678</v>
      </c>
    </row>
    <row r="6513" spans="1:5" x14ac:dyDescent="0.35">
      <c r="A6513" t="s">
        <v>3</v>
      </c>
      <c r="B6513" t="s">
        <v>1303</v>
      </c>
      <c r="C6513">
        <v>2</v>
      </c>
      <c r="D6513" t="s">
        <v>395</v>
      </c>
      <c r="E6513" t="s">
        <v>76</v>
      </c>
    </row>
    <row r="6514" spans="1:5" x14ac:dyDescent="0.35">
      <c r="A6514" t="s">
        <v>3</v>
      </c>
      <c r="B6514" t="s">
        <v>1304</v>
      </c>
      <c r="C6514">
        <v>89</v>
      </c>
      <c r="D6514" t="s">
        <v>1277</v>
      </c>
      <c r="E6514" t="s">
        <v>72</v>
      </c>
    </row>
    <row r="6515" spans="1:5" x14ac:dyDescent="0.35">
      <c r="A6515" t="s">
        <v>3</v>
      </c>
      <c r="B6515" t="s">
        <v>50</v>
      </c>
      <c r="C6515">
        <v>18</v>
      </c>
      <c r="D6515" t="s">
        <v>1266</v>
      </c>
      <c r="E6515" t="s">
        <v>103</v>
      </c>
    </row>
    <row r="6516" spans="1:5" x14ac:dyDescent="0.35">
      <c r="A6516" t="s">
        <v>4</v>
      </c>
      <c r="B6516" t="s">
        <v>1303</v>
      </c>
      <c r="C6516">
        <v>4</v>
      </c>
      <c r="D6516" t="s">
        <v>395</v>
      </c>
      <c r="E6516" t="s">
        <v>76</v>
      </c>
    </row>
    <row r="6517" spans="1:5" x14ac:dyDescent="0.35">
      <c r="A6517" t="s">
        <v>4</v>
      </c>
      <c r="B6517" t="s">
        <v>1304</v>
      </c>
      <c r="C6517">
        <v>132</v>
      </c>
      <c r="D6517" t="s">
        <v>1387</v>
      </c>
      <c r="E6517" t="s">
        <v>206</v>
      </c>
    </row>
    <row r="6518" spans="1:5" x14ac:dyDescent="0.35">
      <c r="A6518" t="s">
        <v>4</v>
      </c>
      <c r="B6518" t="s">
        <v>50</v>
      </c>
      <c r="C6518">
        <v>25</v>
      </c>
      <c r="D6518" t="s">
        <v>395</v>
      </c>
      <c r="E6518" t="s">
        <v>76</v>
      </c>
    </row>
    <row r="6519" spans="1:5" x14ac:dyDescent="0.35">
      <c r="A6519" t="s">
        <v>5</v>
      </c>
      <c r="B6519" t="s">
        <v>1303</v>
      </c>
      <c r="C6519">
        <v>4</v>
      </c>
      <c r="D6519" t="s">
        <v>395</v>
      </c>
      <c r="E6519" t="s">
        <v>76</v>
      </c>
    </row>
    <row r="6520" spans="1:5" x14ac:dyDescent="0.35">
      <c r="A6520" t="s">
        <v>5</v>
      </c>
      <c r="B6520" t="s">
        <v>1304</v>
      </c>
      <c r="C6520">
        <v>141</v>
      </c>
      <c r="D6520" t="s">
        <v>1240</v>
      </c>
      <c r="E6520" t="s">
        <v>133</v>
      </c>
    </row>
    <row r="6521" spans="1:5" x14ac:dyDescent="0.35">
      <c r="A6521" t="s">
        <v>5</v>
      </c>
      <c r="B6521" t="s">
        <v>50</v>
      </c>
      <c r="C6521">
        <v>16</v>
      </c>
      <c r="D6521" t="s">
        <v>395</v>
      </c>
      <c r="E6521" t="s">
        <v>76</v>
      </c>
    </row>
    <row r="6522" spans="1:5" x14ac:dyDescent="0.35">
      <c r="A6522" t="s">
        <v>6</v>
      </c>
      <c r="B6522" t="s">
        <v>1303</v>
      </c>
      <c r="C6522">
        <v>5</v>
      </c>
      <c r="D6522" t="s">
        <v>395</v>
      </c>
      <c r="E6522" t="s">
        <v>76</v>
      </c>
    </row>
    <row r="6523" spans="1:5" x14ac:dyDescent="0.35">
      <c r="A6523" t="s">
        <v>6</v>
      </c>
      <c r="B6523" t="s">
        <v>1304</v>
      </c>
      <c r="C6523">
        <v>94</v>
      </c>
      <c r="D6523" t="s">
        <v>395</v>
      </c>
      <c r="E6523" t="s">
        <v>76</v>
      </c>
    </row>
    <row r="6524" spans="1:5" x14ac:dyDescent="0.35">
      <c r="A6524" t="s">
        <v>6</v>
      </c>
      <c r="B6524" t="s">
        <v>50</v>
      </c>
      <c r="C6524">
        <v>8</v>
      </c>
      <c r="D6524" t="s">
        <v>395</v>
      </c>
      <c r="E6524" t="s">
        <v>76</v>
      </c>
    </row>
    <row r="6525" spans="1:5" x14ac:dyDescent="0.35">
      <c r="A6525" t="s">
        <v>7</v>
      </c>
      <c r="B6525" t="s">
        <v>1303</v>
      </c>
      <c r="C6525">
        <v>5</v>
      </c>
      <c r="D6525" t="s">
        <v>395</v>
      </c>
      <c r="E6525" t="s">
        <v>76</v>
      </c>
    </row>
    <row r="6526" spans="1:5" x14ac:dyDescent="0.35">
      <c r="A6526" t="s">
        <v>7</v>
      </c>
      <c r="B6526" t="s">
        <v>1304</v>
      </c>
      <c r="C6526">
        <v>164</v>
      </c>
      <c r="D6526" t="s">
        <v>1541</v>
      </c>
      <c r="E6526" t="s">
        <v>94</v>
      </c>
    </row>
    <row r="6527" spans="1:5" x14ac:dyDescent="0.35">
      <c r="A6527" t="s">
        <v>7</v>
      </c>
      <c r="B6527" t="s">
        <v>50</v>
      </c>
      <c r="C6527">
        <v>21</v>
      </c>
      <c r="D6527" t="s">
        <v>395</v>
      </c>
      <c r="E6527" t="s">
        <v>76</v>
      </c>
    </row>
    <row r="6528" spans="1:5" x14ac:dyDescent="0.35">
      <c r="A6528" t="s">
        <v>241</v>
      </c>
      <c r="B6528" t="s">
        <v>1303</v>
      </c>
      <c r="C6528">
        <v>20</v>
      </c>
      <c r="D6528" t="s">
        <v>395</v>
      </c>
      <c r="E6528" t="s">
        <v>76</v>
      </c>
    </row>
    <row r="6529" spans="1:5" x14ac:dyDescent="0.35">
      <c r="A6529" t="s">
        <v>241</v>
      </c>
      <c r="B6529" t="s">
        <v>1304</v>
      </c>
      <c r="C6529">
        <v>620</v>
      </c>
      <c r="D6529" t="s">
        <v>1468</v>
      </c>
      <c r="E6529" t="s">
        <v>179</v>
      </c>
    </row>
    <row r="6530" spans="1:5" x14ac:dyDescent="0.35">
      <c r="A6530" t="s">
        <v>241</v>
      </c>
      <c r="B6530" t="s">
        <v>50</v>
      </c>
      <c r="C6530">
        <v>88</v>
      </c>
      <c r="D6530" t="s">
        <v>1251</v>
      </c>
      <c r="E6530" t="s">
        <v>71</v>
      </c>
    </row>
    <row r="6532" spans="1:5" x14ac:dyDescent="0.35">
      <c r="A6532" t="s">
        <v>1679</v>
      </c>
    </row>
    <row r="6533" spans="1:5" x14ac:dyDescent="0.35">
      <c r="A6533" t="s">
        <v>14</v>
      </c>
      <c r="B6533" t="s">
        <v>266</v>
      </c>
      <c r="C6533" t="s">
        <v>2</v>
      </c>
      <c r="D6533" t="s">
        <v>1677</v>
      </c>
      <c r="E6533" t="s">
        <v>1678</v>
      </c>
    </row>
    <row r="6534" spans="1:5" x14ac:dyDescent="0.35">
      <c r="A6534" t="s">
        <v>3</v>
      </c>
      <c r="B6534" t="s">
        <v>267</v>
      </c>
      <c r="C6534">
        <v>23</v>
      </c>
      <c r="D6534" t="s">
        <v>1247</v>
      </c>
      <c r="E6534" t="s">
        <v>86</v>
      </c>
    </row>
    <row r="6535" spans="1:5" x14ac:dyDescent="0.35">
      <c r="A6535" t="s">
        <v>3</v>
      </c>
      <c r="B6535" t="s">
        <v>279</v>
      </c>
      <c r="C6535">
        <v>81</v>
      </c>
      <c r="D6535" t="s">
        <v>998</v>
      </c>
      <c r="E6535" t="s">
        <v>100</v>
      </c>
    </row>
    <row r="6536" spans="1:5" x14ac:dyDescent="0.35">
      <c r="A6536" t="s">
        <v>3</v>
      </c>
      <c r="B6536" t="s">
        <v>285</v>
      </c>
      <c r="C6536">
        <v>5</v>
      </c>
      <c r="D6536" t="s">
        <v>395</v>
      </c>
      <c r="E6536" t="s">
        <v>76</v>
      </c>
    </row>
    <row r="6537" spans="1:5" x14ac:dyDescent="0.35">
      <c r="A6537" t="s">
        <v>4</v>
      </c>
      <c r="B6537" t="s">
        <v>267</v>
      </c>
      <c r="C6537">
        <v>21</v>
      </c>
      <c r="D6537" t="s">
        <v>1135</v>
      </c>
      <c r="E6537" t="s">
        <v>290</v>
      </c>
    </row>
    <row r="6538" spans="1:5" x14ac:dyDescent="0.35">
      <c r="A6538" t="s">
        <v>4</v>
      </c>
      <c r="B6538" t="s">
        <v>279</v>
      </c>
      <c r="C6538">
        <v>120</v>
      </c>
      <c r="D6538" t="s">
        <v>1417</v>
      </c>
      <c r="E6538" t="s">
        <v>249</v>
      </c>
    </row>
    <row r="6539" spans="1:5" x14ac:dyDescent="0.35">
      <c r="A6539" t="s">
        <v>4</v>
      </c>
      <c r="B6539" t="s">
        <v>285</v>
      </c>
      <c r="C6539">
        <v>20</v>
      </c>
      <c r="D6539" t="s">
        <v>832</v>
      </c>
      <c r="E6539" t="s">
        <v>227</v>
      </c>
    </row>
    <row r="6540" spans="1:5" x14ac:dyDescent="0.35">
      <c r="A6540" t="s">
        <v>5</v>
      </c>
      <c r="B6540" t="s">
        <v>267</v>
      </c>
      <c r="C6540">
        <v>5</v>
      </c>
      <c r="D6540" t="s">
        <v>395</v>
      </c>
      <c r="E6540" t="s">
        <v>76</v>
      </c>
    </row>
    <row r="6541" spans="1:5" x14ac:dyDescent="0.35">
      <c r="A6541" t="s">
        <v>5</v>
      </c>
      <c r="B6541" t="s">
        <v>279</v>
      </c>
      <c r="C6541">
        <v>98</v>
      </c>
      <c r="D6541" t="s">
        <v>1240</v>
      </c>
      <c r="E6541" t="s">
        <v>133</v>
      </c>
    </row>
    <row r="6542" spans="1:5" x14ac:dyDescent="0.35">
      <c r="A6542" t="s">
        <v>5</v>
      </c>
      <c r="B6542" t="s">
        <v>285</v>
      </c>
      <c r="C6542">
        <v>58</v>
      </c>
      <c r="D6542" t="s">
        <v>1138</v>
      </c>
      <c r="E6542" t="s">
        <v>122</v>
      </c>
    </row>
    <row r="6543" spans="1:5" x14ac:dyDescent="0.35">
      <c r="A6543" t="s">
        <v>6</v>
      </c>
      <c r="B6543" t="s">
        <v>267</v>
      </c>
      <c r="C6543">
        <v>14</v>
      </c>
      <c r="D6543" t="s">
        <v>395</v>
      </c>
      <c r="E6543" t="s">
        <v>76</v>
      </c>
    </row>
    <row r="6544" spans="1:5" x14ac:dyDescent="0.35">
      <c r="A6544" t="s">
        <v>6</v>
      </c>
      <c r="B6544" t="s">
        <v>279</v>
      </c>
      <c r="C6544">
        <v>82</v>
      </c>
      <c r="D6544" t="s">
        <v>395</v>
      </c>
      <c r="E6544" t="s">
        <v>76</v>
      </c>
    </row>
    <row r="6545" spans="1:5" x14ac:dyDescent="0.35">
      <c r="A6545" t="s">
        <v>6</v>
      </c>
      <c r="B6545" t="s">
        <v>285</v>
      </c>
      <c r="C6545">
        <v>11</v>
      </c>
      <c r="D6545" t="s">
        <v>395</v>
      </c>
      <c r="E6545" t="s">
        <v>76</v>
      </c>
    </row>
    <row r="6546" spans="1:5" x14ac:dyDescent="0.35">
      <c r="A6546" t="s">
        <v>7</v>
      </c>
      <c r="B6546" t="s">
        <v>267</v>
      </c>
      <c r="C6546">
        <v>16</v>
      </c>
      <c r="D6546" t="s">
        <v>395</v>
      </c>
      <c r="E6546" t="s">
        <v>76</v>
      </c>
    </row>
    <row r="6547" spans="1:5" x14ac:dyDescent="0.35">
      <c r="A6547" t="s">
        <v>7</v>
      </c>
      <c r="B6547" t="s">
        <v>279</v>
      </c>
      <c r="C6547">
        <v>164</v>
      </c>
      <c r="D6547" t="s">
        <v>1541</v>
      </c>
      <c r="E6547" t="s">
        <v>94</v>
      </c>
    </row>
    <row r="6548" spans="1:5" x14ac:dyDescent="0.35">
      <c r="A6548" t="s">
        <v>7</v>
      </c>
      <c r="B6548" t="s">
        <v>285</v>
      </c>
      <c r="C6548">
        <v>10</v>
      </c>
      <c r="D6548" t="s">
        <v>395</v>
      </c>
      <c r="E6548" t="s">
        <v>76</v>
      </c>
    </row>
    <row r="6549" spans="1:5" x14ac:dyDescent="0.35">
      <c r="A6549" t="s">
        <v>241</v>
      </c>
      <c r="B6549" t="s">
        <v>267</v>
      </c>
      <c r="C6549">
        <v>79</v>
      </c>
      <c r="D6549" t="s">
        <v>1242</v>
      </c>
      <c r="E6549" t="s">
        <v>151</v>
      </c>
    </row>
    <row r="6550" spans="1:5" x14ac:dyDescent="0.35">
      <c r="A6550" t="s">
        <v>241</v>
      </c>
      <c r="B6550" t="s">
        <v>279</v>
      </c>
      <c r="C6550">
        <v>545</v>
      </c>
      <c r="D6550" t="s">
        <v>1242</v>
      </c>
      <c r="E6550" t="s">
        <v>151</v>
      </c>
    </row>
    <row r="6551" spans="1:5" x14ac:dyDescent="0.35">
      <c r="A6551" t="s">
        <v>241</v>
      </c>
      <c r="B6551" t="s">
        <v>285</v>
      </c>
      <c r="C6551">
        <v>104</v>
      </c>
      <c r="D6551" t="s">
        <v>1110</v>
      </c>
      <c r="E6551" t="s">
        <v>181</v>
      </c>
    </row>
    <row r="6553" spans="1:5" x14ac:dyDescent="0.35">
      <c r="A6553" t="s">
        <v>1680</v>
      </c>
    </row>
    <row r="6554" spans="1:5" x14ac:dyDescent="0.35">
      <c r="A6554" t="s">
        <v>14</v>
      </c>
      <c r="B6554" t="s">
        <v>461</v>
      </c>
      <c r="C6554" t="s">
        <v>2</v>
      </c>
      <c r="D6554" t="s">
        <v>1677</v>
      </c>
      <c r="E6554" t="s">
        <v>1678</v>
      </c>
    </row>
    <row r="6555" spans="1:5" x14ac:dyDescent="0.35">
      <c r="A6555" t="s">
        <v>3</v>
      </c>
      <c r="B6555" t="s">
        <v>462</v>
      </c>
      <c r="C6555">
        <v>100</v>
      </c>
      <c r="D6555" t="s">
        <v>1421</v>
      </c>
      <c r="E6555" t="s">
        <v>93</v>
      </c>
    </row>
    <row r="6556" spans="1:5" x14ac:dyDescent="0.35">
      <c r="A6556" t="s">
        <v>3</v>
      </c>
      <c r="B6556" t="s">
        <v>464</v>
      </c>
      <c r="C6556">
        <v>9</v>
      </c>
      <c r="D6556" t="s">
        <v>395</v>
      </c>
      <c r="E6556" t="s">
        <v>76</v>
      </c>
    </row>
    <row r="6557" spans="1:5" x14ac:dyDescent="0.35">
      <c r="A6557" t="s">
        <v>4</v>
      </c>
      <c r="B6557" t="s">
        <v>462</v>
      </c>
      <c r="C6557">
        <v>141</v>
      </c>
      <c r="D6557" t="s">
        <v>1472</v>
      </c>
      <c r="E6557" t="s">
        <v>225</v>
      </c>
    </row>
    <row r="6558" spans="1:5" x14ac:dyDescent="0.35">
      <c r="A6558" t="s">
        <v>4</v>
      </c>
      <c r="B6558" t="s">
        <v>464</v>
      </c>
      <c r="C6558">
        <v>20</v>
      </c>
      <c r="D6558" t="s">
        <v>799</v>
      </c>
      <c r="E6558" t="s">
        <v>710</v>
      </c>
    </row>
    <row r="6559" spans="1:5" x14ac:dyDescent="0.35">
      <c r="A6559" t="s">
        <v>5</v>
      </c>
      <c r="B6559" t="s">
        <v>462</v>
      </c>
      <c r="C6559">
        <v>134</v>
      </c>
      <c r="D6559" t="s">
        <v>1245</v>
      </c>
      <c r="E6559" t="s">
        <v>104</v>
      </c>
    </row>
    <row r="6560" spans="1:5" x14ac:dyDescent="0.35">
      <c r="A6560" t="s">
        <v>5</v>
      </c>
      <c r="B6560" t="s">
        <v>464</v>
      </c>
      <c r="C6560">
        <v>27</v>
      </c>
      <c r="D6560" t="s">
        <v>1541</v>
      </c>
      <c r="E6560" t="s">
        <v>94</v>
      </c>
    </row>
    <row r="6561" spans="1:5" x14ac:dyDescent="0.35">
      <c r="A6561" t="s">
        <v>6</v>
      </c>
      <c r="B6561" t="s">
        <v>462</v>
      </c>
      <c r="C6561">
        <v>99</v>
      </c>
      <c r="D6561" t="s">
        <v>395</v>
      </c>
      <c r="E6561" t="s">
        <v>76</v>
      </c>
    </row>
    <row r="6562" spans="1:5" x14ac:dyDescent="0.35">
      <c r="A6562" t="s">
        <v>6</v>
      </c>
      <c r="B6562" t="s">
        <v>464</v>
      </c>
      <c r="C6562">
        <v>8</v>
      </c>
      <c r="D6562" t="s">
        <v>395</v>
      </c>
      <c r="E6562" t="s">
        <v>76</v>
      </c>
    </row>
    <row r="6563" spans="1:5" x14ac:dyDescent="0.35">
      <c r="A6563" t="s">
        <v>7</v>
      </c>
      <c r="B6563" t="s">
        <v>462</v>
      </c>
      <c r="C6563">
        <v>162</v>
      </c>
      <c r="D6563" t="s">
        <v>1276</v>
      </c>
      <c r="E6563" t="s">
        <v>150</v>
      </c>
    </row>
    <row r="6564" spans="1:5" x14ac:dyDescent="0.35">
      <c r="A6564" t="s">
        <v>7</v>
      </c>
      <c r="B6564" t="s">
        <v>464</v>
      </c>
      <c r="C6564">
        <v>28</v>
      </c>
      <c r="D6564" t="s">
        <v>1283</v>
      </c>
      <c r="E6564" t="s">
        <v>78</v>
      </c>
    </row>
    <row r="6565" spans="1:5" x14ac:dyDescent="0.35">
      <c r="A6565" t="s">
        <v>241</v>
      </c>
      <c r="B6565" t="s">
        <v>462</v>
      </c>
      <c r="C6565">
        <v>636</v>
      </c>
      <c r="D6565" t="s">
        <v>1247</v>
      </c>
      <c r="E6565" t="s">
        <v>86</v>
      </c>
    </row>
    <row r="6566" spans="1:5" x14ac:dyDescent="0.35">
      <c r="A6566" t="s">
        <v>241</v>
      </c>
      <c r="B6566" t="s">
        <v>464</v>
      </c>
      <c r="C6566">
        <v>92</v>
      </c>
      <c r="D6566" t="s">
        <v>1256</v>
      </c>
      <c r="E6566" t="s">
        <v>108</v>
      </c>
    </row>
    <row r="6568" spans="1:5" x14ac:dyDescent="0.35">
      <c r="A6568" t="s">
        <v>1681</v>
      </c>
    </row>
    <row r="6569" spans="1:5" x14ac:dyDescent="0.35">
      <c r="A6569" t="s">
        <v>14</v>
      </c>
      <c r="B6569" t="s">
        <v>487</v>
      </c>
      <c r="C6569" t="s">
        <v>2</v>
      </c>
      <c r="D6569" t="s">
        <v>1677</v>
      </c>
      <c r="E6569" t="s">
        <v>1678</v>
      </c>
    </row>
    <row r="6570" spans="1:5" x14ac:dyDescent="0.35">
      <c r="A6570" t="s">
        <v>3</v>
      </c>
      <c r="B6570" t="s">
        <v>488</v>
      </c>
      <c r="C6570">
        <v>68</v>
      </c>
      <c r="D6570" t="s">
        <v>1132</v>
      </c>
      <c r="E6570" t="s">
        <v>74</v>
      </c>
    </row>
    <row r="6571" spans="1:5" x14ac:dyDescent="0.35">
      <c r="A6571" t="s">
        <v>3</v>
      </c>
      <c r="B6571" t="s">
        <v>491</v>
      </c>
      <c r="C6571">
        <v>41</v>
      </c>
      <c r="D6571" t="s">
        <v>1279</v>
      </c>
      <c r="E6571" t="s">
        <v>81</v>
      </c>
    </row>
    <row r="6572" spans="1:5" x14ac:dyDescent="0.35">
      <c r="A6572" t="s">
        <v>4</v>
      </c>
      <c r="B6572" t="s">
        <v>488</v>
      </c>
      <c r="C6572">
        <v>108</v>
      </c>
      <c r="D6572" t="s">
        <v>1113</v>
      </c>
      <c r="E6572" t="s">
        <v>101</v>
      </c>
    </row>
    <row r="6573" spans="1:5" x14ac:dyDescent="0.35">
      <c r="A6573" t="s">
        <v>4</v>
      </c>
      <c r="B6573" t="s">
        <v>491</v>
      </c>
      <c r="C6573">
        <v>53</v>
      </c>
      <c r="D6573" t="s">
        <v>1263</v>
      </c>
      <c r="E6573" t="s">
        <v>97</v>
      </c>
    </row>
    <row r="6574" spans="1:5" x14ac:dyDescent="0.35">
      <c r="A6574" t="s">
        <v>5</v>
      </c>
      <c r="B6574" t="s">
        <v>488</v>
      </c>
      <c r="C6574">
        <v>101</v>
      </c>
      <c r="D6574" t="s">
        <v>1275</v>
      </c>
      <c r="E6574" t="s">
        <v>77</v>
      </c>
    </row>
    <row r="6575" spans="1:5" x14ac:dyDescent="0.35">
      <c r="A6575" t="s">
        <v>5</v>
      </c>
      <c r="B6575" t="s">
        <v>491</v>
      </c>
      <c r="C6575">
        <v>60</v>
      </c>
      <c r="D6575" t="s">
        <v>906</v>
      </c>
      <c r="E6575" t="s">
        <v>121</v>
      </c>
    </row>
    <row r="6576" spans="1:5" x14ac:dyDescent="0.35">
      <c r="A6576" t="s">
        <v>6</v>
      </c>
      <c r="B6576" t="s">
        <v>488</v>
      </c>
      <c r="C6576">
        <v>64</v>
      </c>
      <c r="D6576" t="s">
        <v>395</v>
      </c>
      <c r="E6576" t="s">
        <v>76</v>
      </c>
    </row>
    <row r="6577" spans="1:5" x14ac:dyDescent="0.35">
      <c r="A6577" t="s">
        <v>6</v>
      </c>
      <c r="B6577" t="s">
        <v>491</v>
      </c>
      <c r="C6577">
        <v>43</v>
      </c>
      <c r="D6577" t="s">
        <v>395</v>
      </c>
      <c r="E6577" t="s">
        <v>76</v>
      </c>
    </row>
    <row r="6578" spans="1:5" x14ac:dyDescent="0.35">
      <c r="A6578" t="s">
        <v>7</v>
      </c>
      <c r="B6578" t="s">
        <v>488</v>
      </c>
      <c r="C6578">
        <v>113</v>
      </c>
      <c r="D6578" t="s">
        <v>1279</v>
      </c>
      <c r="E6578" t="s">
        <v>81</v>
      </c>
    </row>
    <row r="6579" spans="1:5" x14ac:dyDescent="0.35">
      <c r="A6579" t="s">
        <v>7</v>
      </c>
      <c r="B6579" t="s">
        <v>491</v>
      </c>
      <c r="C6579">
        <v>77</v>
      </c>
      <c r="D6579" t="s">
        <v>395</v>
      </c>
      <c r="E6579" t="s">
        <v>76</v>
      </c>
    </row>
    <row r="6580" spans="1:5" x14ac:dyDescent="0.35">
      <c r="A6580" t="s">
        <v>241</v>
      </c>
      <c r="B6580" t="s">
        <v>488</v>
      </c>
      <c r="C6580">
        <v>454</v>
      </c>
      <c r="D6580" t="s">
        <v>1272</v>
      </c>
      <c r="E6580" t="s">
        <v>62</v>
      </c>
    </row>
    <row r="6581" spans="1:5" x14ac:dyDescent="0.35">
      <c r="A6581" t="s">
        <v>241</v>
      </c>
      <c r="B6581" t="s">
        <v>491</v>
      </c>
      <c r="C6581">
        <v>274</v>
      </c>
      <c r="D6581" t="s">
        <v>1138</v>
      </c>
      <c r="E6581" t="s">
        <v>122</v>
      </c>
    </row>
    <row r="6583" spans="1:5" x14ac:dyDescent="0.35">
      <c r="A6583" t="s">
        <v>1682</v>
      </c>
    </row>
    <row r="6584" spans="1:5" x14ac:dyDescent="0.35">
      <c r="A6584" t="s">
        <v>14</v>
      </c>
      <c r="B6584" t="s">
        <v>593</v>
      </c>
      <c r="C6584" t="s">
        <v>2</v>
      </c>
      <c r="D6584" t="s">
        <v>1677</v>
      </c>
      <c r="E6584" t="s">
        <v>1678</v>
      </c>
    </row>
    <row r="6585" spans="1:5" x14ac:dyDescent="0.35">
      <c r="A6585" t="s">
        <v>3</v>
      </c>
      <c r="B6585" t="s">
        <v>594</v>
      </c>
      <c r="C6585">
        <v>46</v>
      </c>
      <c r="D6585" t="s">
        <v>395</v>
      </c>
      <c r="E6585" t="s">
        <v>76</v>
      </c>
    </row>
    <row r="6586" spans="1:5" x14ac:dyDescent="0.35">
      <c r="A6586" t="s">
        <v>3</v>
      </c>
      <c r="B6586" t="s">
        <v>595</v>
      </c>
      <c r="C6586">
        <v>63</v>
      </c>
      <c r="D6586" t="s">
        <v>1243</v>
      </c>
      <c r="E6586" t="s">
        <v>149</v>
      </c>
    </row>
    <row r="6587" spans="1:5" x14ac:dyDescent="0.35">
      <c r="A6587" t="s">
        <v>4</v>
      </c>
      <c r="B6587" t="s">
        <v>594</v>
      </c>
      <c r="C6587">
        <v>94</v>
      </c>
      <c r="D6587" t="s">
        <v>1252</v>
      </c>
      <c r="E6587" t="s">
        <v>142</v>
      </c>
    </row>
    <row r="6588" spans="1:5" x14ac:dyDescent="0.35">
      <c r="A6588" t="s">
        <v>4</v>
      </c>
      <c r="B6588" t="s">
        <v>595</v>
      </c>
      <c r="C6588">
        <v>67</v>
      </c>
      <c r="D6588" t="s">
        <v>1430</v>
      </c>
      <c r="E6588" t="s">
        <v>364</v>
      </c>
    </row>
    <row r="6589" spans="1:5" x14ac:dyDescent="0.35">
      <c r="A6589" t="s">
        <v>5</v>
      </c>
      <c r="B6589" t="s">
        <v>594</v>
      </c>
      <c r="C6589">
        <v>61</v>
      </c>
      <c r="D6589" t="s">
        <v>1449</v>
      </c>
      <c r="E6589" t="s">
        <v>137</v>
      </c>
    </row>
    <row r="6590" spans="1:5" x14ac:dyDescent="0.35">
      <c r="A6590" t="s">
        <v>5</v>
      </c>
      <c r="B6590" t="s">
        <v>595</v>
      </c>
      <c r="C6590">
        <v>100</v>
      </c>
      <c r="D6590" t="s">
        <v>1246</v>
      </c>
      <c r="E6590" t="s">
        <v>80</v>
      </c>
    </row>
    <row r="6591" spans="1:5" x14ac:dyDescent="0.35">
      <c r="A6591" t="s">
        <v>6</v>
      </c>
      <c r="B6591" t="s">
        <v>594</v>
      </c>
      <c r="C6591">
        <v>55</v>
      </c>
      <c r="D6591" t="s">
        <v>395</v>
      </c>
      <c r="E6591" t="s">
        <v>76</v>
      </c>
    </row>
    <row r="6592" spans="1:5" x14ac:dyDescent="0.35">
      <c r="A6592" t="s">
        <v>6</v>
      </c>
      <c r="B6592" t="s">
        <v>595</v>
      </c>
      <c r="C6592">
        <v>52</v>
      </c>
      <c r="D6592" t="s">
        <v>395</v>
      </c>
      <c r="E6592" t="s">
        <v>76</v>
      </c>
    </row>
    <row r="6593" spans="1:5" x14ac:dyDescent="0.35">
      <c r="A6593" t="s">
        <v>7</v>
      </c>
      <c r="B6593" t="s">
        <v>594</v>
      </c>
      <c r="C6593">
        <v>112</v>
      </c>
      <c r="D6593" t="s">
        <v>1553</v>
      </c>
      <c r="E6593" t="s">
        <v>68</v>
      </c>
    </row>
    <row r="6594" spans="1:5" x14ac:dyDescent="0.35">
      <c r="A6594" t="s">
        <v>7</v>
      </c>
      <c r="B6594" t="s">
        <v>595</v>
      </c>
      <c r="C6594">
        <v>78</v>
      </c>
      <c r="D6594" t="s">
        <v>1556</v>
      </c>
      <c r="E6594" t="s">
        <v>105</v>
      </c>
    </row>
    <row r="6595" spans="1:5" x14ac:dyDescent="0.35">
      <c r="A6595" t="s">
        <v>241</v>
      </c>
      <c r="B6595" t="s">
        <v>594</v>
      </c>
      <c r="C6595">
        <v>368</v>
      </c>
      <c r="D6595" t="s">
        <v>1238</v>
      </c>
      <c r="E6595" t="s">
        <v>138</v>
      </c>
    </row>
    <row r="6596" spans="1:5" x14ac:dyDescent="0.35">
      <c r="A6596" t="s">
        <v>241</v>
      </c>
      <c r="B6596" t="s">
        <v>595</v>
      </c>
      <c r="C6596">
        <v>360</v>
      </c>
      <c r="D6596" t="s">
        <v>1474</v>
      </c>
      <c r="E6596" t="s">
        <v>163</v>
      </c>
    </row>
    <row r="6598" spans="1:5" x14ac:dyDescent="0.35">
      <c r="A6598" t="s">
        <v>1683</v>
      </c>
    </row>
    <row r="6599" spans="1:5" x14ac:dyDescent="0.35">
      <c r="A6599" t="s">
        <v>14</v>
      </c>
      <c r="B6599" t="s">
        <v>2</v>
      </c>
      <c r="C6599" t="s">
        <v>1677</v>
      </c>
      <c r="D6599" t="s">
        <v>1678</v>
      </c>
    </row>
    <row r="6600" spans="1:5" x14ac:dyDescent="0.35">
      <c r="A6600" t="s">
        <v>3</v>
      </c>
      <c r="B6600">
        <v>109</v>
      </c>
      <c r="C6600" t="s">
        <v>1001</v>
      </c>
      <c r="D6600" t="s">
        <v>186</v>
      </c>
    </row>
    <row r="6601" spans="1:5" x14ac:dyDescent="0.35">
      <c r="A6601" t="s">
        <v>4</v>
      </c>
      <c r="B6601">
        <v>161</v>
      </c>
      <c r="C6601" t="s">
        <v>1255</v>
      </c>
      <c r="D6601" t="s">
        <v>231</v>
      </c>
    </row>
    <row r="6602" spans="1:5" x14ac:dyDescent="0.35">
      <c r="A6602" t="s">
        <v>5</v>
      </c>
      <c r="B6602">
        <v>161</v>
      </c>
      <c r="C6602" t="s">
        <v>1242</v>
      </c>
      <c r="D6602" t="s">
        <v>151</v>
      </c>
    </row>
    <row r="6603" spans="1:5" x14ac:dyDescent="0.35">
      <c r="A6603" t="s">
        <v>6</v>
      </c>
      <c r="B6603">
        <v>107</v>
      </c>
      <c r="C6603" t="s">
        <v>395</v>
      </c>
      <c r="D6603" t="s">
        <v>76</v>
      </c>
    </row>
    <row r="6604" spans="1:5" x14ac:dyDescent="0.35">
      <c r="A6604" t="s">
        <v>7</v>
      </c>
      <c r="B6604">
        <v>190</v>
      </c>
      <c r="C6604" t="s">
        <v>1565</v>
      </c>
      <c r="D6604" t="s">
        <v>75</v>
      </c>
    </row>
    <row r="6605" spans="1:5" x14ac:dyDescent="0.35">
      <c r="A6605" t="s">
        <v>241</v>
      </c>
      <c r="B6605">
        <v>728</v>
      </c>
      <c r="C6605" t="s">
        <v>1247</v>
      </c>
      <c r="D6605" t="s">
        <v>86</v>
      </c>
    </row>
    <row r="6607" spans="1:5" x14ac:dyDescent="0.35">
      <c r="A6607" t="s">
        <v>1684</v>
      </c>
    </row>
    <row r="6608" spans="1:5" x14ac:dyDescent="0.35">
      <c r="A6608" t="s">
        <v>14</v>
      </c>
      <c r="B6608" t="s">
        <v>1286</v>
      </c>
      <c r="C6608" t="s">
        <v>2</v>
      </c>
      <c r="D6608" t="s">
        <v>1685</v>
      </c>
      <c r="E6608" t="s">
        <v>1686</v>
      </c>
    </row>
    <row r="6609" spans="1:5" x14ac:dyDescent="0.35">
      <c r="A6609" t="s">
        <v>3</v>
      </c>
      <c r="B6609" t="s">
        <v>1304</v>
      </c>
      <c r="C6609">
        <v>6</v>
      </c>
      <c r="D6609" t="s">
        <v>739</v>
      </c>
      <c r="E6609" t="s">
        <v>752</v>
      </c>
    </row>
    <row r="6610" spans="1:5" x14ac:dyDescent="0.35">
      <c r="A6610" t="s">
        <v>3</v>
      </c>
      <c r="B6610" t="s">
        <v>50</v>
      </c>
      <c r="C6610">
        <v>25</v>
      </c>
      <c r="D6610" t="s">
        <v>653</v>
      </c>
      <c r="E6610" t="s">
        <v>586</v>
      </c>
    </row>
    <row r="6611" spans="1:5" x14ac:dyDescent="0.35">
      <c r="A6611" t="s">
        <v>4</v>
      </c>
      <c r="B6611" t="s">
        <v>1304</v>
      </c>
      <c r="C6611">
        <v>19</v>
      </c>
      <c r="D6611" t="s">
        <v>303</v>
      </c>
      <c r="E6611" t="s">
        <v>890</v>
      </c>
    </row>
    <row r="6612" spans="1:5" x14ac:dyDescent="0.35">
      <c r="A6612" t="s">
        <v>4</v>
      </c>
      <c r="B6612" t="s">
        <v>50</v>
      </c>
      <c r="C6612">
        <v>33</v>
      </c>
      <c r="D6612" t="s">
        <v>423</v>
      </c>
      <c r="E6612" t="s">
        <v>98</v>
      </c>
    </row>
    <row r="6613" spans="1:5" x14ac:dyDescent="0.35">
      <c r="A6613" t="s">
        <v>5</v>
      </c>
      <c r="B6613" t="s">
        <v>1304</v>
      </c>
      <c r="C6613">
        <v>14</v>
      </c>
      <c r="D6613" t="s">
        <v>1264</v>
      </c>
      <c r="E6613" t="s">
        <v>67</v>
      </c>
    </row>
    <row r="6614" spans="1:5" x14ac:dyDescent="0.35">
      <c r="A6614" t="s">
        <v>5</v>
      </c>
      <c r="B6614" t="s">
        <v>50</v>
      </c>
      <c r="C6614">
        <v>33</v>
      </c>
      <c r="D6614" t="s">
        <v>542</v>
      </c>
      <c r="E6614" t="s">
        <v>489</v>
      </c>
    </row>
    <row r="6615" spans="1:5" x14ac:dyDescent="0.35">
      <c r="A6615" t="s">
        <v>6</v>
      </c>
      <c r="B6615" t="s">
        <v>1303</v>
      </c>
      <c r="C6615">
        <v>2</v>
      </c>
      <c r="D6615" t="s">
        <v>395</v>
      </c>
      <c r="E6615" t="s">
        <v>76</v>
      </c>
    </row>
    <row r="6616" spans="1:5" x14ac:dyDescent="0.35">
      <c r="A6616" t="s">
        <v>6</v>
      </c>
      <c r="B6616" t="s">
        <v>1304</v>
      </c>
      <c r="C6616">
        <v>6</v>
      </c>
      <c r="D6616" t="s">
        <v>744</v>
      </c>
      <c r="E6616" t="s">
        <v>326</v>
      </c>
    </row>
    <row r="6617" spans="1:5" x14ac:dyDescent="0.35">
      <c r="A6617" t="s">
        <v>6</v>
      </c>
      <c r="B6617" t="s">
        <v>50</v>
      </c>
      <c r="C6617">
        <v>17</v>
      </c>
      <c r="D6617" t="s">
        <v>212</v>
      </c>
      <c r="E6617" t="s">
        <v>617</v>
      </c>
    </row>
    <row r="6618" spans="1:5" x14ac:dyDescent="0.35">
      <c r="A6618" t="s">
        <v>7</v>
      </c>
      <c r="B6618" t="s">
        <v>1303</v>
      </c>
      <c r="C6618">
        <v>2</v>
      </c>
      <c r="D6618" t="s">
        <v>310</v>
      </c>
      <c r="E6618" t="s">
        <v>699</v>
      </c>
    </row>
    <row r="6619" spans="1:5" x14ac:dyDescent="0.35">
      <c r="A6619" t="s">
        <v>7</v>
      </c>
      <c r="B6619" t="s">
        <v>1304</v>
      </c>
      <c r="C6619">
        <v>19</v>
      </c>
      <c r="D6619" t="s">
        <v>862</v>
      </c>
      <c r="E6619" t="s">
        <v>428</v>
      </c>
    </row>
    <row r="6620" spans="1:5" x14ac:dyDescent="0.35">
      <c r="A6620" t="s">
        <v>7</v>
      </c>
      <c r="B6620" t="s">
        <v>50</v>
      </c>
      <c r="C6620">
        <v>41</v>
      </c>
      <c r="D6620" t="s">
        <v>562</v>
      </c>
      <c r="E6620" t="s">
        <v>380</v>
      </c>
    </row>
    <row r="6621" spans="1:5" x14ac:dyDescent="0.35">
      <c r="A6621" t="s">
        <v>241</v>
      </c>
      <c r="B6621" t="s">
        <v>1303</v>
      </c>
      <c r="C6621">
        <v>4</v>
      </c>
      <c r="D6621" t="s">
        <v>251</v>
      </c>
      <c r="E6621" t="s">
        <v>622</v>
      </c>
    </row>
    <row r="6622" spans="1:5" x14ac:dyDescent="0.35">
      <c r="A6622" t="s">
        <v>241</v>
      </c>
      <c r="B6622" t="s">
        <v>1304</v>
      </c>
      <c r="C6622">
        <v>64</v>
      </c>
      <c r="D6622" t="s">
        <v>1231</v>
      </c>
      <c r="E6622" t="s">
        <v>775</v>
      </c>
    </row>
    <row r="6623" spans="1:5" x14ac:dyDescent="0.35">
      <c r="A6623" t="s">
        <v>241</v>
      </c>
      <c r="B6623" t="s">
        <v>50</v>
      </c>
      <c r="C6623">
        <v>149</v>
      </c>
      <c r="D6623" t="s">
        <v>648</v>
      </c>
      <c r="E6623" t="s">
        <v>402</v>
      </c>
    </row>
    <row r="6625" spans="1:5" x14ac:dyDescent="0.35">
      <c r="A6625" t="s">
        <v>1687</v>
      </c>
    </row>
    <row r="6626" spans="1:5" x14ac:dyDescent="0.35">
      <c r="A6626" t="s">
        <v>14</v>
      </c>
      <c r="B6626" t="s">
        <v>266</v>
      </c>
      <c r="C6626" t="s">
        <v>2</v>
      </c>
      <c r="D6626" t="s">
        <v>1685</v>
      </c>
      <c r="E6626" t="s">
        <v>1686</v>
      </c>
    </row>
    <row r="6627" spans="1:5" x14ac:dyDescent="0.35">
      <c r="A6627" t="s">
        <v>3</v>
      </c>
      <c r="B6627" t="s">
        <v>267</v>
      </c>
      <c r="C6627">
        <v>9</v>
      </c>
      <c r="D6627" t="s">
        <v>1312</v>
      </c>
      <c r="E6627" t="s">
        <v>412</v>
      </c>
    </row>
    <row r="6628" spans="1:5" x14ac:dyDescent="0.35">
      <c r="A6628" t="s">
        <v>3</v>
      </c>
      <c r="B6628" t="s">
        <v>279</v>
      </c>
      <c r="C6628">
        <v>21</v>
      </c>
      <c r="D6628" t="s">
        <v>401</v>
      </c>
      <c r="E6628" t="s">
        <v>676</v>
      </c>
    </row>
    <row r="6629" spans="1:5" x14ac:dyDescent="0.35">
      <c r="A6629" t="s">
        <v>3</v>
      </c>
      <c r="B6629" t="s">
        <v>285</v>
      </c>
      <c r="C6629">
        <v>1</v>
      </c>
      <c r="D6629" t="s">
        <v>395</v>
      </c>
      <c r="E6629" t="s">
        <v>76</v>
      </c>
    </row>
    <row r="6630" spans="1:5" x14ac:dyDescent="0.35">
      <c r="A6630" t="s">
        <v>4</v>
      </c>
      <c r="B6630" t="s">
        <v>267</v>
      </c>
      <c r="C6630">
        <v>10</v>
      </c>
      <c r="D6630" t="s">
        <v>860</v>
      </c>
      <c r="E6630" t="s">
        <v>524</v>
      </c>
    </row>
    <row r="6631" spans="1:5" x14ac:dyDescent="0.35">
      <c r="A6631" t="s">
        <v>4</v>
      </c>
      <c r="B6631" t="s">
        <v>279</v>
      </c>
      <c r="C6631">
        <v>35</v>
      </c>
      <c r="D6631" t="s">
        <v>147</v>
      </c>
      <c r="E6631" t="s">
        <v>771</v>
      </c>
    </row>
    <row r="6632" spans="1:5" x14ac:dyDescent="0.35">
      <c r="A6632" t="s">
        <v>4</v>
      </c>
      <c r="B6632" t="s">
        <v>285</v>
      </c>
      <c r="C6632">
        <v>7</v>
      </c>
      <c r="D6632" t="s">
        <v>913</v>
      </c>
      <c r="E6632" t="s">
        <v>56</v>
      </c>
    </row>
    <row r="6633" spans="1:5" x14ac:dyDescent="0.35">
      <c r="A6633" t="s">
        <v>5</v>
      </c>
      <c r="B6633" t="s">
        <v>267</v>
      </c>
      <c r="C6633">
        <v>5</v>
      </c>
      <c r="D6633" t="s">
        <v>833</v>
      </c>
      <c r="E6633" t="s">
        <v>139</v>
      </c>
    </row>
    <row r="6634" spans="1:5" x14ac:dyDescent="0.35">
      <c r="A6634" t="s">
        <v>5</v>
      </c>
      <c r="B6634" t="s">
        <v>279</v>
      </c>
      <c r="C6634">
        <v>25</v>
      </c>
      <c r="D6634" t="s">
        <v>982</v>
      </c>
      <c r="E6634" t="s">
        <v>687</v>
      </c>
    </row>
    <row r="6635" spans="1:5" x14ac:dyDescent="0.35">
      <c r="A6635" t="s">
        <v>5</v>
      </c>
      <c r="B6635" t="s">
        <v>285</v>
      </c>
      <c r="C6635">
        <v>17</v>
      </c>
      <c r="D6635" t="s">
        <v>1406</v>
      </c>
      <c r="E6635" t="s">
        <v>58</v>
      </c>
    </row>
    <row r="6636" spans="1:5" x14ac:dyDescent="0.35">
      <c r="A6636" t="s">
        <v>6</v>
      </c>
      <c r="B6636" t="s">
        <v>267</v>
      </c>
      <c r="C6636">
        <v>2</v>
      </c>
      <c r="D6636" t="s">
        <v>76</v>
      </c>
      <c r="E6636" t="s">
        <v>395</v>
      </c>
    </row>
    <row r="6637" spans="1:5" x14ac:dyDescent="0.35">
      <c r="A6637" t="s">
        <v>6</v>
      </c>
      <c r="B6637" t="s">
        <v>279</v>
      </c>
      <c r="C6637">
        <v>16</v>
      </c>
      <c r="D6637" t="s">
        <v>661</v>
      </c>
      <c r="E6637" t="s">
        <v>690</v>
      </c>
    </row>
    <row r="6638" spans="1:5" x14ac:dyDescent="0.35">
      <c r="A6638" t="s">
        <v>6</v>
      </c>
      <c r="B6638" t="s">
        <v>285</v>
      </c>
      <c r="C6638">
        <v>7</v>
      </c>
      <c r="D6638" t="s">
        <v>547</v>
      </c>
      <c r="E6638" t="s">
        <v>680</v>
      </c>
    </row>
    <row r="6639" spans="1:5" x14ac:dyDescent="0.35">
      <c r="A6639" t="s">
        <v>7</v>
      </c>
      <c r="B6639" t="s">
        <v>267</v>
      </c>
      <c r="C6639">
        <v>3</v>
      </c>
      <c r="D6639" t="s">
        <v>902</v>
      </c>
      <c r="E6639" t="s">
        <v>188</v>
      </c>
    </row>
    <row r="6640" spans="1:5" x14ac:dyDescent="0.35">
      <c r="A6640" t="s">
        <v>7</v>
      </c>
      <c r="B6640" t="s">
        <v>279</v>
      </c>
      <c r="C6640">
        <v>57</v>
      </c>
      <c r="D6640" t="s">
        <v>749</v>
      </c>
      <c r="E6640" t="s">
        <v>340</v>
      </c>
    </row>
    <row r="6641" spans="1:5" x14ac:dyDescent="0.35">
      <c r="A6641" t="s">
        <v>7</v>
      </c>
      <c r="B6641" t="s">
        <v>285</v>
      </c>
      <c r="C6641">
        <v>2</v>
      </c>
      <c r="D6641" t="s">
        <v>514</v>
      </c>
      <c r="E6641" t="s">
        <v>155</v>
      </c>
    </row>
    <row r="6642" spans="1:5" x14ac:dyDescent="0.35">
      <c r="A6642" t="s">
        <v>241</v>
      </c>
      <c r="B6642" t="s">
        <v>267</v>
      </c>
      <c r="C6642">
        <v>29</v>
      </c>
      <c r="D6642" t="s">
        <v>754</v>
      </c>
      <c r="E6642" t="s">
        <v>451</v>
      </c>
    </row>
    <row r="6643" spans="1:5" x14ac:dyDescent="0.35">
      <c r="A6643" t="s">
        <v>241</v>
      </c>
      <c r="B6643" t="s">
        <v>279</v>
      </c>
      <c r="C6643">
        <v>154</v>
      </c>
      <c r="D6643" t="s">
        <v>583</v>
      </c>
      <c r="E6643" t="s">
        <v>629</v>
      </c>
    </row>
    <row r="6644" spans="1:5" x14ac:dyDescent="0.35">
      <c r="A6644" t="s">
        <v>241</v>
      </c>
      <c r="B6644" t="s">
        <v>285</v>
      </c>
      <c r="C6644">
        <v>34</v>
      </c>
      <c r="D6644" t="s">
        <v>786</v>
      </c>
      <c r="E6644" t="s">
        <v>131</v>
      </c>
    </row>
    <row r="6646" spans="1:5" x14ac:dyDescent="0.35">
      <c r="A6646" t="s">
        <v>1688</v>
      </c>
    </row>
    <row r="6647" spans="1:5" x14ac:dyDescent="0.35">
      <c r="A6647" t="s">
        <v>14</v>
      </c>
      <c r="B6647" t="s">
        <v>461</v>
      </c>
      <c r="C6647" t="s">
        <v>2</v>
      </c>
      <c r="D6647" t="s">
        <v>1685</v>
      </c>
      <c r="E6647" t="s">
        <v>1686</v>
      </c>
    </row>
    <row r="6648" spans="1:5" x14ac:dyDescent="0.35">
      <c r="A6648" t="s">
        <v>3</v>
      </c>
      <c r="B6648" t="s">
        <v>462</v>
      </c>
      <c r="C6648">
        <v>31</v>
      </c>
      <c r="D6648" t="s">
        <v>672</v>
      </c>
      <c r="E6648" t="s">
        <v>552</v>
      </c>
    </row>
    <row r="6649" spans="1:5" x14ac:dyDescent="0.35">
      <c r="A6649" t="s">
        <v>4</v>
      </c>
      <c r="B6649" t="s">
        <v>462</v>
      </c>
      <c r="C6649">
        <v>47</v>
      </c>
      <c r="D6649" t="s">
        <v>703</v>
      </c>
      <c r="E6649" t="s">
        <v>289</v>
      </c>
    </row>
    <row r="6650" spans="1:5" x14ac:dyDescent="0.35">
      <c r="A6650" t="s">
        <v>4</v>
      </c>
      <c r="B6650" t="s">
        <v>464</v>
      </c>
      <c r="C6650">
        <v>5</v>
      </c>
      <c r="D6650" t="s">
        <v>1554</v>
      </c>
      <c r="E6650" t="s">
        <v>203</v>
      </c>
    </row>
    <row r="6651" spans="1:5" x14ac:dyDescent="0.35">
      <c r="A6651" t="s">
        <v>5</v>
      </c>
      <c r="B6651" t="s">
        <v>462</v>
      </c>
      <c r="C6651">
        <v>45</v>
      </c>
      <c r="D6651" t="s">
        <v>734</v>
      </c>
      <c r="E6651" t="s">
        <v>319</v>
      </c>
    </row>
    <row r="6652" spans="1:5" x14ac:dyDescent="0.35">
      <c r="A6652" t="s">
        <v>5</v>
      </c>
      <c r="B6652" t="s">
        <v>464</v>
      </c>
      <c r="C6652">
        <v>2</v>
      </c>
      <c r="D6652" t="s">
        <v>686</v>
      </c>
      <c r="E6652" t="s">
        <v>465</v>
      </c>
    </row>
    <row r="6653" spans="1:5" x14ac:dyDescent="0.35">
      <c r="A6653" t="s">
        <v>6</v>
      </c>
      <c r="B6653" t="s">
        <v>462</v>
      </c>
      <c r="C6653">
        <v>22</v>
      </c>
      <c r="D6653" t="s">
        <v>212</v>
      </c>
      <c r="E6653" t="s">
        <v>617</v>
      </c>
    </row>
    <row r="6654" spans="1:5" x14ac:dyDescent="0.35">
      <c r="A6654" t="s">
        <v>6</v>
      </c>
      <c r="B6654" t="s">
        <v>464</v>
      </c>
      <c r="C6654">
        <v>3</v>
      </c>
      <c r="D6654" t="s">
        <v>395</v>
      </c>
      <c r="E6654" t="s">
        <v>76</v>
      </c>
    </row>
    <row r="6655" spans="1:5" x14ac:dyDescent="0.35">
      <c r="A6655" t="s">
        <v>7</v>
      </c>
      <c r="B6655" t="s">
        <v>462</v>
      </c>
      <c r="C6655">
        <v>53</v>
      </c>
      <c r="D6655" t="s">
        <v>824</v>
      </c>
      <c r="E6655" t="s">
        <v>346</v>
      </c>
    </row>
    <row r="6656" spans="1:5" x14ac:dyDescent="0.35">
      <c r="A6656" t="s">
        <v>7</v>
      </c>
      <c r="B6656" t="s">
        <v>464</v>
      </c>
      <c r="C6656">
        <v>9</v>
      </c>
      <c r="D6656" t="s">
        <v>599</v>
      </c>
      <c r="E6656" t="s">
        <v>702</v>
      </c>
    </row>
    <row r="6657" spans="1:5" x14ac:dyDescent="0.35">
      <c r="A6657" t="s">
        <v>241</v>
      </c>
      <c r="B6657" t="s">
        <v>462</v>
      </c>
      <c r="C6657">
        <v>198</v>
      </c>
      <c r="D6657" t="s">
        <v>927</v>
      </c>
      <c r="E6657" t="s">
        <v>197</v>
      </c>
    </row>
    <row r="6658" spans="1:5" x14ac:dyDescent="0.35">
      <c r="A6658" t="s">
        <v>241</v>
      </c>
      <c r="B6658" t="s">
        <v>464</v>
      </c>
      <c r="C6658">
        <v>19</v>
      </c>
      <c r="D6658" t="s">
        <v>651</v>
      </c>
      <c r="E6658" t="s">
        <v>521</v>
      </c>
    </row>
    <row r="6660" spans="1:5" x14ac:dyDescent="0.35">
      <c r="A6660" t="s">
        <v>1689</v>
      </c>
    </row>
    <row r="6661" spans="1:5" x14ac:dyDescent="0.35">
      <c r="A6661" t="s">
        <v>14</v>
      </c>
      <c r="B6661" t="s">
        <v>487</v>
      </c>
      <c r="C6661" t="s">
        <v>2</v>
      </c>
      <c r="D6661" t="s">
        <v>1685</v>
      </c>
      <c r="E6661" t="s">
        <v>1686</v>
      </c>
    </row>
    <row r="6662" spans="1:5" x14ac:dyDescent="0.35">
      <c r="A6662" t="s">
        <v>3</v>
      </c>
      <c r="B6662" t="s">
        <v>488</v>
      </c>
      <c r="C6662">
        <v>17</v>
      </c>
      <c r="D6662" t="s">
        <v>1174</v>
      </c>
      <c r="E6662" t="s">
        <v>481</v>
      </c>
    </row>
    <row r="6663" spans="1:5" x14ac:dyDescent="0.35">
      <c r="A6663" t="s">
        <v>3</v>
      </c>
      <c r="B6663" t="s">
        <v>491</v>
      </c>
      <c r="C6663">
        <v>14</v>
      </c>
      <c r="D6663" t="s">
        <v>873</v>
      </c>
      <c r="E6663" t="s">
        <v>141</v>
      </c>
    </row>
    <row r="6664" spans="1:5" x14ac:dyDescent="0.35">
      <c r="A6664" t="s">
        <v>4</v>
      </c>
      <c r="B6664" t="s">
        <v>488</v>
      </c>
      <c r="C6664">
        <v>22</v>
      </c>
      <c r="D6664" t="s">
        <v>166</v>
      </c>
      <c r="E6664" t="s">
        <v>836</v>
      </c>
    </row>
    <row r="6665" spans="1:5" x14ac:dyDescent="0.35">
      <c r="A6665" t="s">
        <v>4</v>
      </c>
      <c r="B6665" t="s">
        <v>491</v>
      </c>
      <c r="C6665">
        <v>30</v>
      </c>
      <c r="D6665" t="s">
        <v>1540</v>
      </c>
      <c r="E6665" t="s">
        <v>373</v>
      </c>
    </row>
    <row r="6666" spans="1:5" x14ac:dyDescent="0.35">
      <c r="A6666" t="s">
        <v>5</v>
      </c>
      <c r="B6666" t="s">
        <v>488</v>
      </c>
      <c r="C6666">
        <v>29</v>
      </c>
      <c r="D6666" t="s">
        <v>1390</v>
      </c>
      <c r="E6666" t="s">
        <v>347</v>
      </c>
    </row>
    <row r="6667" spans="1:5" x14ac:dyDescent="0.35">
      <c r="A6667" t="s">
        <v>5</v>
      </c>
      <c r="B6667" t="s">
        <v>491</v>
      </c>
      <c r="C6667">
        <v>18</v>
      </c>
      <c r="D6667" t="s">
        <v>667</v>
      </c>
      <c r="E6667" t="s">
        <v>937</v>
      </c>
    </row>
    <row r="6668" spans="1:5" x14ac:dyDescent="0.35">
      <c r="A6668" t="s">
        <v>6</v>
      </c>
      <c r="B6668" t="s">
        <v>488</v>
      </c>
      <c r="C6668">
        <v>11</v>
      </c>
      <c r="D6668" t="s">
        <v>440</v>
      </c>
      <c r="E6668" t="s">
        <v>899</v>
      </c>
    </row>
    <row r="6669" spans="1:5" x14ac:dyDescent="0.35">
      <c r="A6669" t="s">
        <v>6</v>
      </c>
      <c r="B6669" t="s">
        <v>491</v>
      </c>
      <c r="C6669">
        <v>14</v>
      </c>
      <c r="D6669" t="s">
        <v>629</v>
      </c>
      <c r="E6669" t="s">
        <v>583</v>
      </c>
    </row>
    <row r="6670" spans="1:5" x14ac:dyDescent="0.35">
      <c r="A6670" t="s">
        <v>7</v>
      </c>
      <c r="B6670" t="s">
        <v>488</v>
      </c>
      <c r="C6670">
        <v>33</v>
      </c>
      <c r="D6670" t="s">
        <v>808</v>
      </c>
      <c r="E6670" t="s">
        <v>756</v>
      </c>
    </row>
    <row r="6671" spans="1:5" x14ac:dyDescent="0.35">
      <c r="A6671" t="s">
        <v>7</v>
      </c>
      <c r="B6671" t="s">
        <v>491</v>
      </c>
      <c r="C6671">
        <v>29</v>
      </c>
      <c r="D6671" t="s">
        <v>617</v>
      </c>
      <c r="E6671" t="s">
        <v>212</v>
      </c>
    </row>
    <row r="6672" spans="1:5" x14ac:dyDescent="0.35">
      <c r="A6672" t="s">
        <v>241</v>
      </c>
      <c r="B6672" t="s">
        <v>488</v>
      </c>
      <c r="C6672">
        <v>112</v>
      </c>
      <c r="D6672" t="s">
        <v>632</v>
      </c>
      <c r="E6672" t="s">
        <v>697</v>
      </c>
    </row>
    <row r="6673" spans="1:5" x14ac:dyDescent="0.35">
      <c r="A6673" t="s">
        <v>241</v>
      </c>
      <c r="B6673" t="s">
        <v>491</v>
      </c>
      <c r="C6673">
        <v>105</v>
      </c>
      <c r="D6673" t="s">
        <v>578</v>
      </c>
      <c r="E6673" t="s">
        <v>523</v>
      </c>
    </row>
    <row r="6675" spans="1:5" x14ac:dyDescent="0.35">
      <c r="A6675" t="s">
        <v>1690</v>
      </c>
    </row>
    <row r="6676" spans="1:5" x14ac:dyDescent="0.35">
      <c r="A6676" t="s">
        <v>14</v>
      </c>
      <c r="B6676" t="s">
        <v>593</v>
      </c>
      <c r="C6676" t="s">
        <v>2</v>
      </c>
      <c r="D6676" t="s">
        <v>1685</v>
      </c>
      <c r="E6676" t="s">
        <v>1686</v>
      </c>
    </row>
    <row r="6677" spans="1:5" x14ac:dyDescent="0.35">
      <c r="A6677" t="s">
        <v>3</v>
      </c>
      <c r="B6677" t="s">
        <v>594</v>
      </c>
      <c r="C6677">
        <v>14</v>
      </c>
      <c r="D6677" t="s">
        <v>806</v>
      </c>
      <c r="E6677" t="s">
        <v>454</v>
      </c>
    </row>
    <row r="6678" spans="1:5" x14ac:dyDescent="0.35">
      <c r="A6678" t="s">
        <v>3</v>
      </c>
      <c r="B6678" t="s">
        <v>595</v>
      </c>
      <c r="C6678">
        <v>17</v>
      </c>
      <c r="D6678" t="s">
        <v>465</v>
      </c>
      <c r="E6678" t="s">
        <v>686</v>
      </c>
    </row>
    <row r="6679" spans="1:5" x14ac:dyDescent="0.35">
      <c r="A6679" t="s">
        <v>4</v>
      </c>
      <c r="B6679" t="s">
        <v>594</v>
      </c>
      <c r="C6679">
        <v>35</v>
      </c>
      <c r="D6679" t="s">
        <v>147</v>
      </c>
      <c r="E6679" t="s">
        <v>771</v>
      </c>
    </row>
    <row r="6680" spans="1:5" x14ac:dyDescent="0.35">
      <c r="A6680" t="s">
        <v>4</v>
      </c>
      <c r="B6680" t="s">
        <v>595</v>
      </c>
      <c r="C6680">
        <v>17</v>
      </c>
      <c r="D6680" t="s">
        <v>787</v>
      </c>
      <c r="E6680" t="s">
        <v>118</v>
      </c>
    </row>
    <row r="6681" spans="1:5" x14ac:dyDescent="0.35">
      <c r="A6681" t="s">
        <v>5</v>
      </c>
      <c r="B6681" t="s">
        <v>594</v>
      </c>
      <c r="C6681">
        <v>19</v>
      </c>
      <c r="D6681" t="s">
        <v>705</v>
      </c>
      <c r="E6681" t="s">
        <v>417</v>
      </c>
    </row>
    <row r="6682" spans="1:5" x14ac:dyDescent="0.35">
      <c r="A6682" t="s">
        <v>5</v>
      </c>
      <c r="B6682" t="s">
        <v>595</v>
      </c>
      <c r="C6682">
        <v>28</v>
      </c>
      <c r="D6682" t="s">
        <v>840</v>
      </c>
      <c r="E6682" t="s">
        <v>238</v>
      </c>
    </row>
    <row r="6683" spans="1:5" x14ac:dyDescent="0.35">
      <c r="A6683" t="s">
        <v>6</v>
      </c>
      <c r="B6683" t="s">
        <v>594</v>
      </c>
      <c r="C6683">
        <v>13</v>
      </c>
      <c r="D6683" t="s">
        <v>258</v>
      </c>
      <c r="E6683" t="s">
        <v>894</v>
      </c>
    </row>
    <row r="6684" spans="1:5" x14ac:dyDescent="0.35">
      <c r="A6684" t="s">
        <v>6</v>
      </c>
      <c r="B6684" t="s">
        <v>595</v>
      </c>
      <c r="C6684">
        <v>12</v>
      </c>
      <c r="D6684" t="s">
        <v>745</v>
      </c>
      <c r="E6684" t="s">
        <v>789</v>
      </c>
    </row>
    <row r="6685" spans="1:5" x14ac:dyDescent="0.35">
      <c r="A6685" t="s">
        <v>7</v>
      </c>
      <c r="B6685" t="s">
        <v>594</v>
      </c>
      <c r="C6685">
        <v>33</v>
      </c>
      <c r="D6685" t="s">
        <v>758</v>
      </c>
      <c r="E6685" t="s">
        <v>479</v>
      </c>
    </row>
    <row r="6686" spans="1:5" x14ac:dyDescent="0.35">
      <c r="A6686" t="s">
        <v>7</v>
      </c>
      <c r="B6686" t="s">
        <v>595</v>
      </c>
      <c r="C6686">
        <v>29</v>
      </c>
      <c r="D6686" t="s">
        <v>662</v>
      </c>
      <c r="E6686" t="s">
        <v>363</v>
      </c>
    </row>
    <row r="6687" spans="1:5" x14ac:dyDescent="0.35">
      <c r="A6687" t="s">
        <v>241</v>
      </c>
      <c r="B6687" t="s">
        <v>594</v>
      </c>
      <c r="C6687">
        <v>114</v>
      </c>
      <c r="D6687" t="s">
        <v>580</v>
      </c>
      <c r="E6687" t="s">
        <v>736</v>
      </c>
    </row>
    <row r="6688" spans="1:5" x14ac:dyDescent="0.35">
      <c r="A6688" t="s">
        <v>241</v>
      </c>
      <c r="B6688" t="s">
        <v>595</v>
      </c>
      <c r="C6688">
        <v>103</v>
      </c>
      <c r="D6688" t="s">
        <v>795</v>
      </c>
      <c r="E6688" t="s">
        <v>377</v>
      </c>
    </row>
    <row r="6690" spans="1:5" x14ac:dyDescent="0.35">
      <c r="A6690" t="s">
        <v>1691</v>
      </c>
    </row>
    <row r="6691" spans="1:5" x14ac:dyDescent="0.35">
      <c r="A6691" t="s">
        <v>14</v>
      </c>
      <c r="B6691" t="s">
        <v>2</v>
      </c>
      <c r="C6691" t="s">
        <v>1685</v>
      </c>
      <c r="D6691" t="s">
        <v>1686</v>
      </c>
    </row>
    <row r="6692" spans="1:5" x14ac:dyDescent="0.35">
      <c r="A6692" t="s">
        <v>3</v>
      </c>
      <c r="B6692">
        <v>31</v>
      </c>
      <c r="C6692" t="s">
        <v>672</v>
      </c>
      <c r="D6692" t="s">
        <v>552</v>
      </c>
    </row>
    <row r="6693" spans="1:5" x14ac:dyDescent="0.35">
      <c r="A6693" t="s">
        <v>4</v>
      </c>
      <c r="B6693">
        <v>52</v>
      </c>
      <c r="C6693" t="s">
        <v>1231</v>
      </c>
      <c r="D6693" t="s">
        <v>775</v>
      </c>
    </row>
    <row r="6694" spans="1:5" x14ac:dyDescent="0.35">
      <c r="A6694" t="s">
        <v>5</v>
      </c>
      <c r="B6694">
        <v>47</v>
      </c>
      <c r="C6694" t="s">
        <v>905</v>
      </c>
      <c r="D6694" t="s">
        <v>214</v>
      </c>
    </row>
    <row r="6695" spans="1:5" x14ac:dyDescent="0.35">
      <c r="A6695" t="s">
        <v>6</v>
      </c>
      <c r="B6695">
        <v>25</v>
      </c>
      <c r="C6695" t="s">
        <v>603</v>
      </c>
      <c r="D6695" t="s">
        <v>753</v>
      </c>
    </row>
    <row r="6696" spans="1:5" x14ac:dyDescent="0.35">
      <c r="A6696" t="s">
        <v>7</v>
      </c>
      <c r="B6696">
        <v>62</v>
      </c>
      <c r="C6696" t="s">
        <v>638</v>
      </c>
      <c r="D6696" t="s">
        <v>554</v>
      </c>
    </row>
    <row r="6697" spans="1:5" x14ac:dyDescent="0.35">
      <c r="A6697" t="s">
        <v>241</v>
      </c>
      <c r="B6697">
        <v>217</v>
      </c>
      <c r="C6697" t="s">
        <v>327</v>
      </c>
      <c r="D6697" t="s">
        <v>513</v>
      </c>
    </row>
    <row r="6699" spans="1:5" x14ac:dyDescent="0.35">
      <c r="A6699" t="s">
        <v>1692</v>
      </c>
    </row>
    <row r="6700" spans="1:5" x14ac:dyDescent="0.35">
      <c r="A6700" t="s">
        <v>14</v>
      </c>
      <c r="B6700" t="s">
        <v>1286</v>
      </c>
      <c r="C6700" t="s">
        <v>2</v>
      </c>
      <c r="D6700" t="s">
        <v>1693</v>
      </c>
      <c r="E6700" t="s">
        <v>1694</v>
      </c>
    </row>
    <row r="6701" spans="1:5" x14ac:dyDescent="0.35">
      <c r="A6701" t="s">
        <v>3</v>
      </c>
      <c r="B6701" t="s">
        <v>1303</v>
      </c>
      <c r="C6701">
        <v>3</v>
      </c>
      <c r="D6701" t="s">
        <v>395</v>
      </c>
      <c r="E6701" t="s">
        <v>76</v>
      </c>
    </row>
    <row r="6702" spans="1:5" x14ac:dyDescent="0.35">
      <c r="A6702" t="s">
        <v>3</v>
      </c>
      <c r="B6702" t="s">
        <v>1304</v>
      </c>
      <c r="C6702">
        <v>80</v>
      </c>
      <c r="D6702" t="s">
        <v>1276</v>
      </c>
      <c r="E6702" t="s">
        <v>150</v>
      </c>
    </row>
    <row r="6703" spans="1:5" x14ac:dyDescent="0.35">
      <c r="A6703" t="s">
        <v>3</v>
      </c>
      <c r="B6703" t="s">
        <v>50</v>
      </c>
      <c r="C6703">
        <v>18</v>
      </c>
      <c r="D6703" t="s">
        <v>395</v>
      </c>
      <c r="E6703" t="s">
        <v>76</v>
      </c>
    </row>
    <row r="6704" spans="1:5" x14ac:dyDescent="0.35">
      <c r="A6704" t="s">
        <v>4</v>
      </c>
      <c r="B6704" t="s">
        <v>1303</v>
      </c>
      <c r="C6704">
        <v>2</v>
      </c>
      <c r="D6704" t="s">
        <v>395</v>
      </c>
      <c r="E6704" t="s">
        <v>76</v>
      </c>
    </row>
    <row r="6705" spans="1:5" x14ac:dyDescent="0.35">
      <c r="A6705" t="s">
        <v>4</v>
      </c>
      <c r="B6705" t="s">
        <v>1304</v>
      </c>
      <c r="C6705">
        <v>126</v>
      </c>
      <c r="D6705" t="s">
        <v>997</v>
      </c>
      <c r="E6705" t="s">
        <v>330</v>
      </c>
    </row>
    <row r="6706" spans="1:5" x14ac:dyDescent="0.35">
      <c r="A6706" t="s">
        <v>4</v>
      </c>
      <c r="B6706" t="s">
        <v>50</v>
      </c>
      <c r="C6706">
        <v>38</v>
      </c>
      <c r="D6706" t="s">
        <v>395</v>
      </c>
      <c r="E6706" t="s">
        <v>76</v>
      </c>
    </row>
    <row r="6707" spans="1:5" x14ac:dyDescent="0.35">
      <c r="A6707" t="s">
        <v>5</v>
      </c>
      <c r="B6707" t="s">
        <v>1303</v>
      </c>
      <c r="C6707">
        <v>6</v>
      </c>
      <c r="D6707" t="s">
        <v>395</v>
      </c>
      <c r="E6707" t="s">
        <v>76</v>
      </c>
    </row>
    <row r="6708" spans="1:5" x14ac:dyDescent="0.35">
      <c r="A6708" t="s">
        <v>5</v>
      </c>
      <c r="B6708" t="s">
        <v>1304</v>
      </c>
      <c r="C6708">
        <v>121</v>
      </c>
      <c r="D6708" t="s">
        <v>1253</v>
      </c>
      <c r="E6708" t="s">
        <v>130</v>
      </c>
    </row>
    <row r="6709" spans="1:5" x14ac:dyDescent="0.35">
      <c r="A6709" t="s">
        <v>5</v>
      </c>
      <c r="B6709" t="s">
        <v>50</v>
      </c>
      <c r="C6709">
        <v>23</v>
      </c>
      <c r="D6709" t="s">
        <v>395</v>
      </c>
      <c r="E6709" t="s">
        <v>76</v>
      </c>
    </row>
    <row r="6710" spans="1:5" x14ac:dyDescent="0.35">
      <c r="A6710" t="s">
        <v>6</v>
      </c>
      <c r="B6710" t="s">
        <v>1303</v>
      </c>
      <c r="C6710">
        <v>6</v>
      </c>
      <c r="D6710" t="s">
        <v>911</v>
      </c>
      <c r="E6710" t="s">
        <v>910</v>
      </c>
    </row>
    <row r="6711" spans="1:5" x14ac:dyDescent="0.35">
      <c r="A6711" t="s">
        <v>6</v>
      </c>
      <c r="B6711" t="s">
        <v>1304</v>
      </c>
      <c r="C6711">
        <v>79</v>
      </c>
      <c r="D6711" t="s">
        <v>395</v>
      </c>
      <c r="E6711" t="s">
        <v>76</v>
      </c>
    </row>
    <row r="6712" spans="1:5" x14ac:dyDescent="0.35">
      <c r="A6712" t="s">
        <v>6</v>
      </c>
      <c r="B6712" t="s">
        <v>50</v>
      </c>
      <c r="C6712">
        <v>20</v>
      </c>
      <c r="D6712" t="s">
        <v>1252</v>
      </c>
      <c r="E6712" t="s">
        <v>142</v>
      </c>
    </row>
    <row r="6713" spans="1:5" x14ac:dyDescent="0.35">
      <c r="A6713" t="s">
        <v>7</v>
      </c>
      <c r="B6713" t="s">
        <v>1303</v>
      </c>
      <c r="C6713">
        <v>4</v>
      </c>
      <c r="D6713" t="s">
        <v>395</v>
      </c>
      <c r="E6713" t="s">
        <v>76</v>
      </c>
    </row>
    <row r="6714" spans="1:5" x14ac:dyDescent="0.35">
      <c r="A6714" t="s">
        <v>7</v>
      </c>
      <c r="B6714" t="s">
        <v>1304</v>
      </c>
      <c r="C6714">
        <v>170</v>
      </c>
      <c r="D6714" t="s">
        <v>1267</v>
      </c>
      <c r="E6714" t="s">
        <v>175</v>
      </c>
    </row>
    <row r="6715" spans="1:5" x14ac:dyDescent="0.35">
      <c r="A6715" t="s">
        <v>7</v>
      </c>
      <c r="B6715" t="s">
        <v>50</v>
      </c>
      <c r="C6715">
        <v>41</v>
      </c>
      <c r="D6715" t="s">
        <v>991</v>
      </c>
      <c r="E6715" t="s">
        <v>102</v>
      </c>
    </row>
    <row r="6716" spans="1:5" x14ac:dyDescent="0.35">
      <c r="A6716" t="s">
        <v>241</v>
      </c>
      <c r="B6716" t="s">
        <v>1303</v>
      </c>
      <c r="C6716">
        <v>21</v>
      </c>
      <c r="D6716" t="s">
        <v>1115</v>
      </c>
      <c r="E6716" t="s">
        <v>8</v>
      </c>
    </row>
    <row r="6717" spans="1:5" x14ac:dyDescent="0.35">
      <c r="A6717" t="s">
        <v>241</v>
      </c>
      <c r="B6717" t="s">
        <v>1304</v>
      </c>
      <c r="C6717">
        <v>576</v>
      </c>
      <c r="D6717" t="s">
        <v>1114</v>
      </c>
      <c r="E6717" t="s">
        <v>161</v>
      </c>
    </row>
    <row r="6718" spans="1:5" x14ac:dyDescent="0.35">
      <c r="A6718" t="s">
        <v>241</v>
      </c>
      <c r="B6718" t="s">
        <v>50</v>
      </c>
      <c r="C6718">
        <v>140</v>
      </c>
      <c r="D6718" t="s">
        <v>1138</v>
      </c>
      <c r="E6718" t="s">
        <v>122</v>
      </c>
    </row>
    <row r="6720" spans="1:5" x14ac:dyDescent="0.35">
      <c r="A6720" t="s">
        <v>1695</v>
      </c>
    </row>
    <row r="6721" spans="1:5" x14ac:dyDescent="0.35">
      <c r="A6721" t="s">
        <v>14</v>
      </c>
      <c r="B6721" t="s">
        <v>266</v>
      </c>
      <c r="C6721" t="s">
        <v>2</v>
      </c>
      <c r="D6721" t="s">
        <v>1693</v>
      </c>
      <c r="E6721" t="s">
        <v>1694</v>
      </c>
    </row>
    <row r="6722" spans="1:5" x14ac:dyDescent="0.35">
      <c r="A6722" t="s">
        <v>3</v>
      </c>
      <c r="B6722" t="s">
        <v>267</v>
      </c>
      <c r="C6722">
        <v>28</v>
      </c>
      <c r="D6722" t="s">
        <v>395</v>
      </c>
      <c r="E6722" t="s">
        <v>76</v>
      </c>
    </row>
    <row r="6723" spans="1:5" x14ac:dyDescent="0.35">
      <c r="A6723" t="s">
        <v>3</v>
      </c>
      <c r="B6723" t="s">
        <v>279</v>
      </c>
      <c r="C6723">
        <v>68</v>
      </c>
      <c r="D6723" t="s">
        <v>1541</v>
      </c>
      <c r="E6723" t="s">
        <v>94</v>
      </c>
    </row>
    <row r="6724" spans="1:5" x14ac:dyDescent="0.35">
      <c r="A6724" t="s">
        <v>3</v>
      </c>
      <c r="B6724" t="s">
        <v>285</v>
      </c>
      <c r="C6724">
        <v>5</v>
      </c>
      <c r="D6724" t="s">
        <v>395</v>
      </c>
      <c r="E6724" t="s">
        <v>76</v>
      </c>
    </row>
    <row r="6725" spans="1:5" x14ac:dyDescent="0.35">
      <c r="A6725" t="s">
        <v>4</v>
      </c>
      <c r="B6725" t="s">
        <v>267</v>
      </c>
      <c r="C6725">
        <v>28</v>
      </c>
      <c r="D6725" t="s">
        <v>798</v>
      </c>
      <c r="E6725" t="s">
        <v>555</v>
      </c>
    </row>
    <row r="6726" spans="1:5" x14ac:dyDescent="0.35">
      <c r="A6726" t="s">
        <v>4</v>
      </c>
      <c r="B6726" t="s">
        <v>279</v>
      </c>
      <c r="C6726">
        <v>118</v>
      </c>
      <c r="D6726" t="s">
        <v>1250</v>
      </c>
      <c r="E6726" t="s">
        <v>57</v>
      </c>
    </row>
    <row r="6727" spans="1:5" x14ac:dyDescent="0.35">
      <c r="A6727" t="s">
        <v>4</v>
      </c>
      <c r="B6727" t="s">
        <v>285</v>
      </c>
      <c r="C6727">
        <v>20</v>
      </c>
      <c r="D6727" t="s">
        <v>962</v>
      </c>
      <c r="E6727" t="s">
        <v>183</v>
      </c>
    </row>
    <row r="6728" spans="1:5" x14ac:dyDescent="0.35">
      <c r="A6728" t="s">
        <v>5</v>
      </c>
      <c r="B6728" t="s">
        <v>267</v>
      </c>
      <c r="C6728">
        <v>8</v>
      </c>
      <c r="D6728" t="s">
        <v>807</v>
      </c>
      <c r="E6728" t="s">
        <v>187</v>
      </c>
    </row>
    <row r="6729" spans="1:5" x14ac:dyDescent="0.35">
      <c r="A6729" t="s">
        <v>5</v>
      </c>
      <c r="B6729" t="s">
        <v>279</v>
      </c>
      <c r="C6729">
        <v>89</v>
      </c>
      <c r="D6729" t="s">
        <v>1138</v>
      </c>
      <c r="E6729" t="s">
        <v>122</v>
      </c>
    </row>
    <row r="6730" spans="1:5" x14ac:dyDescent="0.35">
      <c r="A6730" t="s">
        <v>5</v>
      </c>
      <c r="B6730" t="s">
        <v>285</v>
      </c>
      <c r="C6730">
        <v>53</v>
      </c>
      <c r="D6730" t="s">
        <v>395</v>
      </c>
      <c r="E6730" t="s">
        <v>76</v>
      </c>
    </row>
    <row r="6731" spans="1:5" x14ac:dyDescent="0.35">
      <c r="A6731" t="s">
        <v>6</v>
      </c>
      <c r="B6731" t="s">
        <v>267</v>
      </c>
      <c r="C6731">
        <v>16</v>
      </c>
      <c r="D6731" t="s">
        <v>395</v>
      </c>
      <c r="E6731" t="s">
        <v>76</v>
      </c>
    </row>
    <row r="6732" spans="1:5" x14ac:dyDescent="0.35">
      <c r="A6732" t="s">
        <v>6</v>
      </c>
      <c r="B6732" t="s">
        <v>279</v>
      </c>
      <c r="C6732">
        <v>70</v>
      </c>
      <c r="D6732" t="s">
        <v>1420</v>
      </c>
      <c r="E6732" t="s">
        <v>264</v>
      </c>
    </row>
    <row r="6733" spans="1:5" x14ac:dyDescent="0.35">
      <c r="A6733" t="s">
        <v>6</v>
      </c>
      <c r="B6733" t="s">
        <v>285</v>
      </c>
      <c r="C6733">
        <v>19</v>
      </c>
      <c r="D6733" t="s">
        <v>395</v>
      </c>
      <c r="E6733" t="s">
        <v>76</v>
      </c>
    </row>
    <row r="6734" spans="1:5" x14ac:dyDescent="0.35">
      <c r="A6734" t="s">
        <v>7</v>
      </c>
      <c r="B6734" t="s">
        <v>267</v>
      </c>
      <c r="C6734">
        <v>16</v>
      </c>
      <c r="D6734" t="s">
        <v>875</v>
      </c>
      <c r="E6734" t="s">
        <v>113</v>
      </c>
    </row>
    <row r="6735" spans="1:5" x14ac:dyDescent="0.35">
      <c r="A6735" t="s">
        <v>7</v>
      </c>
      <c r="B6735" t="s">
        <v>279</v>
      </c>
      <c r="C6735">
        <v>181</v>
      </c>
      <c r="D6735" t="s">
        <v>1004</v>
      </c>
      <c r="E6735" t="s">
        <v>88</v>
      </c>
    </row>
    <row r="6736" spans="1:5" x14ac:dyDescent="0.35">
      <c r="A6736" t="s">
        <v>7</v>
      </c>
      <c r="B6736" t="s">
        <v>285</v>
      </c>
      <c r="C6736">
        <v>18</v>
      </c>
      <c r="D6736" t="s">
        <v>395</v>
      </c>
      <c r="E6736" t="s">
        <v>76</v>
      </c>
    </row>
    <row r="6737" spans="1:5" x14ac:dyDescent="0.35">
      <c r="A6737" t="s">
        <v>241</v>
      </c>
      <c r="B6737" t="s">
        <v>267</v>
      </c>
      <c r="C6737">
        <v>96</v>
      </c>
      <c r="D6737" t="s">
        <v>886</v>
      </c>
      <c r="E6737" t="s">
        <v>148</v>
      </c>
    </row>
    <row r="6738" spans="1:5" x14ac:dyDescent="0.35">
      <c r="A6738" t="s">
        <v>241</v>
      </c>
      <c r="B6738" t="s">
        <v>279</v>
      </c>
      <c r="C6738">
        <v>526</v>
      </c>
      <c r="D6738" t="s">
        <v>1418</v>
      </c>
      <c r="E6738" t="s">
        <v>70</v>
      </c>
    </row>
    <row r="6739" spans="1:5" x14ac:dyDescent="0.35">
      <c r="A6739" t="s">
        <v>241</v>
      </c>
      <c r="B6739" t="s">
        <v>285</v>
      </c>
      <c r="C6739">
        <v>115</v>
      </c>
      <c r="D6739" t="s">
        <v>1243</v>
      </c>
      <c r="E6739" t="s">
        <v>149</v>
      </c>
    </row>
    <row r="6741" spans="1:5" x14ac:dyDescent="0.35">
      <c r="A6741" t="s">
        <v>1696</v>
      </c>
    </row>
    <row r="6742" spans="1:5" x14ac:dyDescent="0.35">
      <c r="A6742" t="s">
        <v>14</v>
      </c>
      <c r="B6742" t="s">
        <v>461</v>
      </c>
      <c r="C6742" t="s">
        <v>2</v>
      </c>
      <c r="D6742" t="s">
        <v>1693</v>
      </c>
      <c r="E6742" t="s">
        <v>1694</v>
      </c>
    </row>
    <row r="6743" spans="1:5" x14ac:dyDescent="0.35">
      <c r="A6743" t="s">
        <v>3</v>
      </c>
      <c r="B6743" t="s">
        <v>462</v>
      </c>
      <c r="C6743">
        <v>93</v>
      </c>
      <c r="D6743" t="s">
        <v>1251</v>
      </c>
      <c r="E6743" t="s">
        <v>71</v>
      </c>
    </row>
    <row r="6744" spans="1:5" x14ac:dyDescent="0.35">
      <c r="A6744" t="s">
        <v>3</v>
      </c>
      <c r="B6744" t="s">
        <v>464</v>
      </c>
      <c r="C6744">
        <v>8</v>
      </c>
      <c r="D6744" t="s">
        <v>395</v>
      </c>
      <c r="E6744" t="s">
        <v>76</v>
      </c>
    </row>
    <row r="6745" spans="1:5" x14ac:dyDescent="0.35">
      <c r="A6745" t="s">
        <v>4</v>
      </c>
      <c r="B6745" t="s">
        <v>462</v>
      </c>
      <c r="C6745">
        <v>138</v>
      </c>
      <c r="D6745" t="s">
        <v>787</v>
      </c>
      <c r="E6745" t="s">
        <v>118</v>
      </c>
    </row>
    <row r="6746" spans="1:5" x14ac:dyDescent="0.35">
      <c r="A6746" t="s">
        <v>4</v>
      </c>
      <c r="B6746" t="s">
        <v>464</v>
      </c>
      <c r="C6746">
        <v>28</v>
      </c>
      <c r="D6746" t="s">
        <v>1390</v>
      </c>
      <c r="E6746" t="s">
        <v>347</v>
      </c>
    </row>
    <row r="6747" spans="1:5" x14ac:dyDescent="0.35">
      <c r="A6747" t="s">
        <v>5</v>
      </c>
      <c r="B6747" t="s">
        <v>462</v>
      </c>
      <c r="C6747">
        <v>130</v>
      </c>
      <c r="D6747" t="s">
        <v>1277</v>
      </c>
      <c r="E6747" t="s">
        <v>72</v>
      </c>
    </row>
    <row r="6748" spans="1:5" x14ac:dyDescent="0.35">
      <c r="A6748" t="s">
        <v>5</v>
      </c>
      <c r="B6748" t="s">
        <v>464</v>
      </c>
      <c r="C6748">
        <v>20</v>
      </c>
      <c r="D6748" t="s">
        <v>863</v>
      </c>
      <c r="E6748" t="s">
        <v>177</v>
      </c>
    </row>
    <row r="6749" spans="1:5" x14ac:dyDescent="0.35">
      <c r="A6749" t="s">
        <v>6</v>
      </c>
      <c r="B6749" t="s">
        <v>462</v>
      </c>
      <c r="C6749">
        <v>99</v>
      </c>
      <c r="D6749" t="s">
        <v>1267</v>
      </c>
      <c r="E6749" t="s">
        <v>175</v>
      </c>
    </row>
    <row r="6750" spans="1:5" x14ac:dyDescent="0.35">
      <c r="A6750" t="s">
        <v>6</v>
      </c>
      <c r="B6750" t="s">
        <v>464</v>
      </c>
      <c r="C6750">
        <v>6</v>
      </c>
      <c r="D6750" t="s">
        <v>395</v>
      </c>
      <c r="E6750" t="s">
        <v>76</v>
      </c>
    </row>
    <row r="6751" spans="1:5" x14ac:dyDescent="0.35">
      <c r="A6751" t="s">
        <v>7</v>
      </c>
      <c r="B6751" t="s">
        <v>462</v>
      </c>
      <c r="C6751">
        <v>187</v>
      </c>
      <c r="D6751" t="s">
        <v>1002</v>
      </c>
      <c r="E6751" t="s">
        <v>180</v>
      </c>
    </row>
    <row r="6752" spans="1:5" x14ac:dyDescent="0.35">
      <c r="A6752" t="s">
        <v>7</v>
      </c>
      <c r="B6752" t="s">
        <v>464</v>
      </c>
      <c r="C6752">
        <v>28</v>
      </c>
      <c r="D6752" t="s">
        <v>1565</v>
      </c>
      <c r="E6752" t="s">
        <v>75</v>
      </c>
    </row>
    <row r="6753" spans="1:5" x14ac:dyDescent="0.35">
      <c r="A6753" t="s">
        <v>241</v>
      </c>
      <c r="B6753" t="s">
        <v>462</v>
      </c>
      <c r="C6753">
        <v>647</v>
      </c>
      <c r="D6753" t="s">
        <v>1270</v>
      </c>
      <c r="E6753" t="s">
        <v>221</v>
      </c>
    </row>
    <row r="6754" spans="1:5" x14ac:dyDescent="0.35">
      <c r="A6754" t="s">
        <v>241</v>
      </c>
      <c r="B6754" t="s">
        <v>464</v>
      </c>
      <c r="C6754">
        <v>90</v>
      </c>
      <c r="D6754" t="s">
        <v>916</v>
      </c>
      <c r="E6754" t="s">
        <v>217</v>
      </c>
    </row>
    <row r="6756" spans="1:5" x14ac:dyDescent="0.35">
      <c r="A6756" t="s">
        <v>1697</v>
      </c>
    </row>
    <row r="6757" spans="1:5" x14ac:dyDescent="0.35">
      <c r="A6757" t="s">
        <v>14</v>
      </c>
      <c r="B6757" t="s">
        <v>487</v>
      </c>
      <c r="C6757" t="s">
        <v>2</v>
      </c>
      <c r="D6757" t="s">
        <v>1693</v>
      </c>
      <c r="E6757" t="s">
        <v>1694</v>
      </c>
    </row>
    <row r="6758" spans="1:5" x14ac:dyDescent="0.35">
      <c r="A6758" t="s">
        <v>3</v>
      </c>
      <c r="B6758" t="s">
        <v>488</v>
      </c>
      <c r="C6758">
        <v>65</v>
      </c>
      <c r="D6758" t="s">
        <v>395</v>
      </c>
      <c r="E6758" t="s">
        <v>76</v>
      </c>
    </row>
    <row r="6759" spans="1:5" x14ac:dyDescent="0.35">
      <c r="A6759" t="s">
        <v>3</v>
      </c>
      <c r="B6759" t="s">
        <v>491</v>
      </c>
      <c r="C6759">
        <v>36</v>
      </c>
      <c r="D6759" t="s">
        <v>1001</v>
      </c>
      <c r="E6759" t="s">
        <v>186</v>
      </c>
    </row>
    <row r="6760" spans="1:5" x14ac:dyDescent="0.35">
      <c r="A6760" t="s">
        <v>4</v>
      </c>
      <c r="B6760" t="s">
        <v>488</v>
      </c>
      <c r="C6760">
        <v>104</v>
      </c>
      <c r="D6760" t="s">
        <v>410</v>
      </c>
      <c r="E6760" t="s">
        <v>250</v>
      </c>
    </row>
    <row r="6761" spans="1:5" x14ac:dyDescent="0.35">
      <c r="A6761" t="s">
        <v>4</v>
      </c>
      <c r="B6761" t="s">
        <v>491</v>
      </c>
      <c r="C6761">
        <v>62</v>
      </c>
      <c r="D6761" t="s">
        <v>980</v>
      </c>
      <c r="E6761" t="s">
        <v>283</v>
      </c>
    </row>
    <row r="6762" spans="1:5" x14ac:dyDescent="0.35">
      <c r="A6762" t="s">
        <v>5</v>
      </c>
      <c r="B6762" t="s">
        <v>488</v>
      </c>
      <c r="C6762">
        <v>95</v>
      </c>
      <c r="D6762" t="s">
        <v>1471</v>
      </c>
      <c r="E6762" t="s">
        <v>107</v>
      </c>
    </row>
    <row r="6763" spans="1:5" x14ac:dyDescent="0.35">
      <c r="A6763" t="s">
        <v>5</v>
      </c>
      <c r="B6763" t="s">
        <v>491</v>
      </c>
      <c r="C6763">
        <v>55</v>
      </c>
      <c r="D6763" t="s">
        <v>1101</v>
      </c>
      <c r="E6763" t="s">
        <v>355</v>
      </c>
    </row>
    <row r="6764" spans="1:5" x14ac:dyDescent="0.35">
      <c r="A6764" t="s">
        <v>6</v>
      </c>
      <c r="B6764" t="s">
        <v>488</v>
      </c>
      <c r="C6764">
        <v>52</v>
      </c>
      <c r="D6764" t="s">
        <v>1241</v>
      </c>
      <c r="E6764" t="s">
        <v>89</v>
      </c>
    </row>
    <row r="6765" spans="1:5" x14ac:dyDescent="0.35">
      <c r="A6765" t="s">
        <v>6</v>
      </c>
      <c r="B6765" t="s">
        <v>491</v>
      </c>
      <c r="C6765">
        <v>53</v>
      </c>
      <c r="D6765" t="s">
        <v>1238</v>
      </c>
      <c r="E6765" t="s">
        <v>138</v>
      </c>
    </row>
    <row r="6766" spans="1:5" x14ac:dyDescent="0.35">
      <c r="A6766" t="s">
        <v>7</v>
      </c>
      <c r="B6766" t="s">
        <v>488</v>
      </c>
      <c r="C6766">
        <v>123</v>
      </c>
      <c r="D6766" t="s">
        <v>1280</v>
      </c>
      <c r="E6766" t="s">
        <v>173</v>
      </c>
    </row>
    <row r="6767" spans="1:5" x14ac:dyDescent="0.35">
      <c r="A6767" t="s">
        <v>7</v>
      </c>
      <c r="B6767" t="s">
        <v>491</v>
      </c>
      <c r="C6767">
        <v>92</v>
      </c>
      <c r="D6767" t="s">
        <v>1114</v>
      </c>
      <c r="E6767" t="s">
        <v>161</v>
      </c>
    </row>
    <row r="6768" spans="1:5" x14ac:dyDescent="0.35">
      <c r="A6768" t="s">
        <v>241</v>
      </c>
      <c r="B6768" t="s">
        <v>488</v>
      </c>
      <c r="C6768">
        <v>439</v>
      </c>
      <c r="D6768" t="s">
        <v>1265</v>
      </c>
      <c r="E6768" t="s">
        <v>244</v>
      </c>
    </row>
    <row r="6769" spans="1:5" x14ac:dyDescent="0.35">
      <c r="A6769" t="s">
        <v>241</v>
      </c>
      <c r="B6769" t="s">
        <v>491</v>
      </c>
      <c r="C6769">
        <v>298</v>
      </c>
      <c r="D6769" t="s">
        <v>1241</v>
      </c>
      <c r="E6769" t="s">
        <v>89</v>
      </c>
    </row>
    <row r="6771" spans="1:5" x14ac:dyDescent="0.35">
      <c r="A6771" t="s">
        <v>1698</v>
      </c>
    </row>
    <row r="6772" spans="1:5" x14ac:dyDescent="0.35">
      <c r="A6772" t="s">
        <v>14</v>
      </c>
      <c r="B6772" t="s">
        <v>593</v>
      </c>
      <c r="C6772" t="s">
        <v>2</v>
      </c>
      <c r="D6772" t="s">
        <v>1693</v>
      </c>
      <c r="E6772" t="s">
        <v>1694</v>
      </c>
    </row>
    <row r="6773" spans="1:5" x14ac:dyDescent="0.35">
      <c r="A6773" t="s">
        <v>3</v>
      </c>
      <c r="B6773" t="s">
        <v>594</v>
      </c>
      <c r="C6773">
        <v>38</v>
      </c>
      <c r="D6773" t="s">
        <v>395</v>
      </c>
      <c r="E6773" t="s">
        <v>76</v>
      </c>
    </row>
    <row r="6774" spans="1:5" x14ac:dyDescent="0.35">
      <c r="A6774" t="s">
        <v>3</v>
      </c>
      <c r="B6774" t="s">
        <v>595</v>
      </c>
      <c r="C6774">
        <v>63</v>
      </c>
      <c r="D6774" t="s">
        <v>1565</v>
      </c>
      <c r="E6774" t="s">
        <v>75</v>
      </c>
    </row>
    <row r="6775" spans="1:5" x14ac:dyDescent="0.35">
      <c r="A6775" t="s">
        <v>4</v>
      </c>
      <c r="B6775" t="s">
        <v>594</v>
      </c>
      <c r="C6775">
        <v>97</v>
      </c>
      <c r="D6775" t="s">
        <v>1649</v>
      </c>
      <c r="E6775" t="s">
        <v>73</v>
      </c>
    </row>
    <row r="6776" spans="1:5" x14ac:dyDescent="0.35">
      <c r="A6776" t="s">
        <v>4</v>
      </c>
      <c r="B6776" t="s">
        <v>595</v>
      </c>
      <c r="C6776">
        <v>69</v>
      </c>
      <c r="D6776" t="s">
        <v>821</v>
      </c>
      <c r="E6776" t="s">
        <v>200</v>
      </c>
    </row>
    <row r="6777" spans="1:5" x14ac:dyDescent="0.35">
      <c r="A6777" t="s">
        <v>5</v>
      </c>
      <c r="B6777" t="s">
        <v>594</v>
      </c>
      <c r="C6777">
        <v>62</v>
      </c>
      <c r="D6777" t="s">
        <v>1252</v>
      </c>
      <c r="E6777" t="s">
        <v>142</v>
      </c>
    </row>
    <row r="6778" spans="1:5" x14ac:dyDescent="0.35">
      <c r="A6778" t="s">
        <v>5</v>
      </c>
      <c r="B6778" t="s">
        <v>595</v>
      </c>
      <c r="C6778">
        <v>88</v>
      </c>
      <c r="D6778" t="s">
        <v>1138</v>
      </c>
      <c r="E6778" t="s">
        <v>122</v>
      </c>
    </row>
    <row r="6779" spans="1:5" x14ac:dyDescent="0.35">
      <c r="A6779" t="s">
        <v>6</v>
      </c>
      <c r="B6779" t="s">
        <v>594</v>
      </c>
      <c r="C6779">
        <v>49</v>
      </c>
      <c r="D6779" t="s">
        <v>1137</v>
      </c>
      <c r="E6779" t="s">
        <v>146</v>
      </c>
    </row>
    <row r="6780" spans="1:5" x14ac:dyDescent="0.35">
      <c r="A6780" t="s">
        <v>6</v>
      </c>
      <c r="B6780" t="s">
        <v>595</v>
      </c>
      <c r="C6780">
        <v>56</v>
      </c>
      <c r="D6780" t="s">
        <v>1276</v>
      </c>
      <c r="E6780" t="s">
        <v>150</v>
      </c>
    </row>
    <row r="6781" spans="1:5" x14ac:dyDescent="0.35">
      <c r="A6781" t="s">
        <v>7</v>
      </c>
      <c r="B6781" t="s">
        <v>594</v>
      </c>
      <c r="C6781">
        <v>117</v>
      </c>
      <c r="D6781" t="s">
        <v>1421</v>
      </c>
      <c r="E6781" t="s">
        <v>93</v>
      </c>
    </row>
    <row r="6782" spans="1:5" x14ac:dyDescent="0.35">
      <c r="A6782" t="s">
        <v>7</v>
      </c>
      <c r="B6782" t="s">
        <v>595</v>
      </c>
      <c r="C6782">
        <v>98</v>
      </c>
      <c r="D6782" t="s">
        <v>1101</v>
      </c>
      <c r="E6782" t="s">
        <v>355</v>
      </c>
    </row>
    <row r="6783" spans="1:5" x14ac:dyDescent="0.35">
      <c r="A6783" t="s">
        <v>241</v>
      </c>
      <c r="B6783" t="s">
        <v>594</v>
      </c>
      <c r="C6783">
        <v>363</v>
      </c>
      <c r="D6783" t="s">
        <v>1242</v>
      </c>
      <c r="E6783" t="s">
        <v>151</v>
      </c>
    </row>
    <row r="6784" spans="1:5" x14ac:dyDescent="0.35">
      <c r="A6784" t="s">
        <v>241</v>
      </c>
      <c r="B6784" t="s">
        <v>595</v>
      </c>
      <c r="C6784">
        <v>374</v>
      </c>
      <c r="D6784" t="s">
        <v>1133</v>
      </c>
      <c r="E6784" t="s">
        <v>442</v>
      </c>
    </row>
    <row r="6786" spans="1:6" x14ac:dyDescent="0.35">
      <c r="A6786" t="s">
        <v>1699</v>
      </c>
    </row>
    <row r="6787" spans="1:6" x14ac:dyDescent="0.35">
      <c r="A6787" t="s">
        <v>14</v>
      </c>
      <c r="B6787" t="s">
        <v>2</v>
      </c>
      <c r="C6787" t="s">
        <v>1693</v>
      </c>
      <c r="D6787" t="s">
        <v>1694</v>
      </c>
    </row>
    <row r="6788" spans="1:6" x14ac:dyDescent="0.35">
      <c r="A6788" t="s">
        <v>3</v>
      </c>
      <c r="B6788">
        <v>101</v>
      </c>
      <c r="C6788" t="s">
        <v>1553</v>
      </c>
      <c r="D6788" t="s">
        <v>68</v>
      </c>
    </row>
    <row r="6789" spans="1:6" x14ac:dyDescent="0.35">
      <c r="A6789" t="s">
        <v>4</v>
      </c>
      <c r="B6789">
        <v>166</v>
      </c>
      <c r="C6789" t="s">
        <v>733</v>
      </c>
      <c r="D6789" t="s">
        <v>334</v>
      </c>
    </row>
    <row r="6790" spans="1:6" x14ac:dyDescent="0.35">
      <c r="A6790" t="s">
        <v>5</v>
      </c>
      <c r="B6790">
        <v>150</v>
      </c>
      <c r="C6790" t="s">
        <v>1138</v>
      </c>
      <c r="D6790" t="s">
        <v>122</v>
      </c>
    </row>
    <row r="6791" spans="1:6" x14ac:dyDescent="0.35">
      <c r="A6791" t="s">
        <v>6</v>
      </c>
      <c r="B6791">
        <v>105</v>
      </c>
      <c r="C6791" t="s">
        <v>1476</v>
      </c>
      <c r="D6791" t="s">
        <v>65</v>
      </c>
    </row>
    <row r="6792" spans="1:6" x14ac:dyDescent="0.35">
      <c r="A6792" t="s">
        <v>7</v>
      </c>
      <c r="B6792">
        <v>215</v>
      </c>
      <c r="C6792" t="s">
        <v>1267</v>
      </c>
      <c r="D6792" t="s">
        <v>175</v>
      </c>
    </row>
    <row r="6793" spans="1:6" x14ac:dyDescent="0.35">
      <c r="A6793" t="s">
        <v>241</v>
      </c>
      <c r="B6793">
        <v>737</v>
      </c>
      <c r="C6793" t="s">
        <v>1257</v>
      </c>
      <c r="D6793" t="s">
        <v>109</v>
      </c>
    </row>
    <row r="6795" spans="1:6" x14ac:dyDescent="0.35">
      <c r="A6795" t="s">
        <v>1700</v>
      </c>
    </row>
    <row r="6796" spans="1:6" x14ac:dyDescent="0.35">
      <c r="A6796" t="s">
        <v>14</v>
      </c>
      <c r="B6796" t="s">
        <v>461</v>
      </c>
      <c r="C6796" t="s">
        <v>2</v>
      </c>
      <c r="D6796" t="s">
        <v>51</v>
      </c>
      <c r="E6796" t="s">
        <v>1701</v>
      </c>
      <c r="F6796" t="s">
        <v>1702</v>
      </c>
    </row>
    <row r="6797" spans="1:6" x14ac:dyDescent="0.35">
      <c r="A6797" t="s">
        <v>3</v>
      </c>
      <c r="B6797" t="s">
        <v>462</v>
      </c>
      <c r="C6797">
        <v>1093</v>
      </c>
      <c r="D6797" t="s">
        <v>106</v>
      </c>
      <c r="E6797" t="s">
        <v>113</v>
      </c>
      <c r="F6797" t="s">
        <v>1241</v>
      </c>
    </row>
    <row r="6798" spans="1:6" x14ac:dyDescent="0.35">
      <c r="A6798" t="s">
        <v>3</v>
      </c>
      <c r="B6798" t="s">
        <v>464</v>
      </c>
      <c r="C6798">
        <v>935</v>
      </c>
      <c r="D6798" t="s">
        <v>70</v>
      </c>
      <c r="E6798" t="s">
        <v>992</v>
      </c>
      <c r="F6798" t="s">
        <v>680</v>
      </c>
    </row>
    <row r="6799" spans="1:6" x14ac:dyDescent="0.35">
      <c r="A6799" t="s">
        <v>3</v>
      </c>
      <c r="B6799" t="s">
        <v>468</v>
      </c>
      <c r="C6799">
        <v>1</v>
      </c>
      <c r="D6799" t="s">
        <v>76</v>
      </c>
      <c r="E6799" t="s">
        <v>395</v>
      </c>
      <c r="F6799" t="s">
        <v>76</v>
      </c>
    </row>
    <row r="6800" spans="1:6" x14ac:dyDescent="0.35">
      <c r="A6800" t="s">
        <v>4</v>
      </c>
      <c r="B6800" t="s">
        <v>462</v>
      </c>
      <c r="C6800">
        <v>1694</v>
      </c>
      <c r="D6800" t="s">
        <v>107</v>
      </c>
      <c r="E6800" t="s">
        <v>233</v>
      </c>
      <c r="F6800" t="s">
        <v>1119</v>
      </c>
    </row>
    <row r="6801" spans="1:6" x14ac:dyDescent="0.35">
      <c r="A6801" t="s">
        <v>4</v>
      </c>
      <c r="B6801" t="s">
        <v>464</v>
      </c>
      <c r="C6801">
        <v>1582</v>
      </c>
      <c r="D6801" t="s">
        <v>75</v>
      </c>
      <c r="E6801" t="s">
        <v>751</v>
      </c>
      <c r="F6801" t="s">
        <v>674</v>
      </c>
    </row>
    <row r="6802" spans="1:6" x14ac:dyDescent="0.35">
      <c r="A6802" t="s">
        <v>5</v>
      </c>
      <c r="B6802" t="s">
        <v>462</v>
      </c>
      <c r="C6802">
        <v>1659</v>
      </c>
      <c r="D6802" t="s">
        <v>73</v>
      </c>
      <c r="E6802" t="s">
        <v>114</v>
      </c>
      <c r="F6802" t="s">
        <v>906</v>
      </c>
    </row>
    <row r="6803" spans="1:6" x14ac:dyDescent="0.35">
      <c r="A6803" t="s">
        <v>5</v>
      </c>
      <c r="B6803" t="s">
        <v>464</v>
      </c>
      <c r="C6803">
        <v>1807</v>
      </c>
      <c r="D6803" t="s">
        <v>130</v>
      </c>
      <c r="E6803" t="s">
        <v>370</v>
      </c>
      <c r="F6803" t="s">
        <v>629</v>
      </c>
    </row>
    <row r="6804" spans="1:6" x14ac:dyDescent="0.35">
      <c r="A6804" t="s">
        <v>6</v>
      </c>
      <c r="B6804" t="s">
        <v>462</v>
      </c>
      <c r="C6804">
        <v>906</v>
      </c>
      <c r="D6804" t="s">
        <v>94</v>
      </c>
      <c r="E6804" t="s">
        <v>166</v>
      </c>
      <c r="F6804" t="s">
        <v>863</v>
      </c>
    </row>
    <row r="6805" spans="1:6" x14ac:dyDescent="0.35">
      <c r="A6805" t="s">
        <v>6</v>
      </c>
      <c r="B6805" t="s">
        <v>464</v>
      </c>
      <c r="C6805">
        <v>526</v>
      </c>
      <c r="D6805" t="s">
        <v>57</v>
      </c>
      <c r="E6805" t="s">
        <v>496</v>
      </c>
      <c r="F6805" t="s">
        <v>623</v>
      </c>
    </row>
    <row r="6806" spans="1:6" x14ac:dyDescent="0.35">
      <c r="A6806" t="s">
        <v>7</v>
      </c>
      <c r="B6806" t="s">
        <v>462</v>
      </c>
      <c r="C6806">
        <v>1914</v>
      </c>
      <c r="D6806" t="s">
        <v>71</v>
      </c>
      <c r="E6806" t="s">
        <v>218</v>
      </c>
      <c r="F6806" t="s">
        <v>902</v>
      </c>
    </row>
    <row r="6807" spans="1:6" x14ac:dyDescent="0.35">
      <c r="A6807" t="s">
        <v>7</v>
      </c>
      <c r="B6807" t="s">
        <v>464</v>
      </c>
      <c r="C6807">
        <v>1331</v>
      </c>
      <c r="D6807" t="s">
        <v>204</v>
      </c>
      <c r="E6807" t="s">
        <v>751</v>
      </c>
      <c r="F6807" t="s">
        <v>295</v>
      </c>
    </row>
    <row r="6808" spans="1:6" x14ac:dyDescent="0.35">
      <c r="A6808" t="s">
        <v>7</v>
      </c>
      <c r="B6808" t="s">
        <v>468</v>
      </c>
      <c r="C6808">
        <v>1</v>
      </c>
      <c r="D6808" t="s">
        <v>76</v>
      </c>
      <c r="E6808" t="s">
        <v>76</v>
      </c>
      <c r="F6808" t="s">
        <v>395</v>
      </c>
    </row>
    <row r="6809" spans="1:6" x14ac:dyDescent="0.35">
      <c r="A6809" t="s">
        <v>241</v>
      </c>
      <c r="B6809" t="s">
        <v>462</v>
      </c>
      <c r="C6809">
        <v>7266</v>
      </c>
      <c r="D6809" t="s">
        <v>79</v>
      </c>
      <c r="E6809" t="s">
        <v>202</v>
      </c>
      <c r="F6809" t="s">
        <v>914</v>
      </c>
    </row>
    <row r="6810" spans="1:6" x14ac:dyDescent="0.35">
      <c r="A6810" t="s">
        <v>241</v>
      </c>
      <c r="B6810" t="s">
        <v>464</v>
      </c>
      <c r="C6810">
        <v>6181</v>
      </c>
      <c r="D6810" t="s">
        <v>57</v>
      </c>
      <c r="E6810" t="s">
        <v>533</v>
      </c>
      <c r="F6810" t="s">
        <v>520</v>
      </c>
    </row>
    <row r="6811" spans="1:6" x14ac:dyDescent="0.35">
      <c r="A6811" t="s">
        <v>241</v>
      </c>
      <c r="B6811" t="s">
        <v>468</v>
      </c>
      <c r="C6811">
        <v>2</v>
      </c>
      <c r="D6811" t="s">
        <v>76</v>
      </c>
      <c r="E6811" t="s">
        <v>483</v>
      </c>
      <c r="F6811" t="s">
        <v>484</v>
      </c>
    </row>
    <row r="6813" spans="1:6" x14ac:dyDescent="0.35">
      <c r="A6813" t="s">
        <v>1703</v>
      </c>
    </row>
    <row r="6814" spans="1:6" x14ac:dyDescent="0.35">
      <c r="A6814" t="s">
        <v>14</v>
      </c>
      <c r="B6814" t="s">
        <v>461</v>
      </c>
      <c r="C6814" t="s">
        <v>2</v>
      </c>
      <c r="D6814" t="s">
        <v>51</v>
      </c>
      <c r="E6814" t="s">
        <v>1701</v>
      </c>
      <c r="F6814" t="s">
        <v>1702</v>
      </c>
    </row>
    <row r="6815" spans="1:6" x14ac:dyDescent="0.35">
      <c r="A6815" t="s">
        <v>3</v>
      </c>
      <c r="B6815" t="s">
        <v>462</v>
      </c>
      <c r="C6815">
        <v>1093</v>
      </c>
      <c r="D6815" t="s">
        <v>106</v>
      </c>
      <c r="E6815" t="s">
        <v>113</v>
      </c>
      <c r="F6815" t="s">
        <v>1241</v>
      </c>
    </row>
    <row r="6816" spans="1:6" x14ac:dyDescent="0.35">
      <c r="A6816" t="s">
        <v>3</v>
      </c>
      <c r="B6816" t="s">
        <v>464</v>
      </c>
      <c r="C6816">
        <v>935</v>
      </c>
      <c r="D6816" t="s">
        <v>70</v>
      </c>
      <c r="E6816" t="s">
        <v>992</v>
      </c>
      <c r="F6816" t="s">
        <v>680</v>
      </c>
    </row>
    <row r="6817" spans="1:6" x14ac:dyDescent="0.35">
      <c r="A6817" t="s">
        <v>3</v>
      </c>
      <c r="B6817" t="s">
        <v>468</v>
      </c>
      <c r="C6817">
        <v>1</v>
      </c>
      <c r="D6817" t="s">
        <v>76</v>
      </c>
      <c r="E6817" t="s">
        <v>395</v>
      </c>
      <c r="F6817" t="s">
        <v>76</v>
      </c>
    </row>
    <row r="6818" spans="1:6" x14ac:dyDescent="0.35">
      <c r="A6818" t="s">
        <v>4</v>
      </c>
      <c r="B6818" t="s">
        <v>462</v>
      </c>
      <c r="C6818">
        <v>1694</v>
      </c>
      <c r="D6818" t="s">
        <v>107</v>
      </c>
      <c r="E6818" t="s">
        <v>233</v>
      </c>
      <c r="F6818" t="s">
        <v>1119</v>
      </c>
    </row>
    <row r="6819" spans="1:6" x14ac:dyDescent="0.35">
      <c r="A6819" t="s">
        <v>4</v>
      </c>
      <c r="B6819" t="s">
        <v>464</v>
      </c>
      <c r="C6819">
        <v>1582</v>
      </c>
      <c r="D6819" t="s">
        <v>75</v>
      </c>
      <c r="E6819" t="s">
        <v>751</v>
      </c>
      <c r="F6819" t="s">
        <v>674</v>
      </c>
    </row>
    <row r="6820" spans="1:6" x14ac:dyDescent="0.35">
      <c r="A6820" t="s">
        <v>5</v>
      </c>
      <c r="B6820" t="s">
        <v>462</v>
      </c>
      <c r="C6820">
        <v>1659</v>
      </c>
      <c r="D6820" t="s">
        <v>73</v>
      </c>
      <c r="E6820" t="s">
        <v>114</v>
      </c>
      <c r="F6820" t="s">
        <v>906</v>
      </c>
    </row>
    <row r="6821" spans="1:6" x14ac:dyDescent="0.35">
      <c r="A6821" t="s">
        <v>5</v>
      </c>
      <c r="B6821" t="s">
        <v>464</v>
      </c>
      <c r="C6821">
        <v>1807</v>
      </c>
      <c r="D6821" t="s">
        <v>130</v>
      </c>
      <c r="E6821" t="s">
        <v>370</v>
      </c>
      <c r="F6821" t="s">
        <v>629</v>
      </c>
    </row>
    <row r="6822" spans="1:6" x14ac:dyDescent="0.35">
      <c r="A6822" t="s">
        <v>6</v>
      </c>
      <c r="B6822" t="s">
        <v>462</v>
      </c>
      <c r="C6822">
        <v>906</v>
      </c>
      <c r="D6822" t="s">
        <v>94</v>
      </c>
      <c r="E6822" t="s">
        <v>166</v>
      </c>
      <c r="F6822" t="s">
        <v>863</v>
      </c>
    </row>
    <row r="6823" spans="1:6" x14ac:dyDescent="0.35">
      <c r="A6823" t="s">
        <v>6</v>
      </c>
      <c r="B6823" t="s">
        <v>464</v>
      </c>
      <c r="C6823">
        <v>526</v>
      </c>
      <c r="D6823" t="s">
        <v>57</v>
      </c>
      <c r="E6823" t="s">
        <v>496</v>
      </c>
      <c r="F6823" t="s">
        <v>623</v>
      </c>
    </row>
    <row r="6824" spans="1:6" x14ac:dyDescent="0.35">
      <c r="A6824" t="s">
        <v>7</v>
      </c>
      <c r="B6824" t="s">
        <v>462</v>
      </c>
      <c r="C6824">
        <v>1914</v>
      </c>
      <c r="D6824" t="s">
        <v>71</v>
      </c>
      <c r="E6824" t="s">
        <v>218</v>
      </c>
      <c r="F6824" t="s">
        <v>902</v>
      </c>
    </row>
    <row r="6825" spans="1:6" x14ac:dyDescent="0.35">
      <c r="A6825" t="s">
        <v>7</v>
      </c>
      <c r="B6825" t="s">
        <v>464</v>
      </c>
      <c r="C6825">
        <v>1331</v>
      </c>
      <c r="D6825" t="s">
        <v>204</v>
      </c>
      <c r="E6825" t="s">
        <v>751</v>
      </c>
      <c r="F6825" t="s">
        <v>295</v>
      </c>
    </row>
    <row r="6826" spans="1:6" x14ac:dyDescent="0.35">
      <c r="A6826" t="s">
        <v>7</v>
      </c>
      <c r="B6826" t="s">
        <v>468</v>
      </c>
      <c r="C6826">
        <v>1</v>
      </c>
      <c r="D6826" t="s">
        <v>76</v>
      </c>
      <c r="E6826" t="s">
        <v>76</v>
      </c>
      <c r="F6826" t="s">
        <v>395</v>
      </c>
    </row>
    <row r="6827" spans="1:6" x14ac:dyDescent="0.35">
      <c r="A6827" t="s">
        <v>241</v>
      </c>
      <c r="B6827" t="s">
        <v>462</v>
      </c>
      <c r="C6827">
        <v>7266</v>
      </c>
      <c r="D6827" t="s">
        <v>79</v>
      </c>
      <c r="E6827" t="s">
        <v>202</v>
      </c>
      <c r="F6827" t="s">
        <v>914</v>
      </c>
    </row>
    <row r="6828" spans="1:6" x14ac:dyDescent="0.35">
      <c r="A6828" t="s">
        <v>241</v>
      </c>
      <c r="B6828" t="s">
        <v>464</v>
      </c>
      <c r="C6828">
        <v>6181</v>
      </c>
      <c r="D6828" t="s">
        <v>57</v>
      </c>
      <c r="E6828" t="s">
        <v>533</v>
      </c>
      <c r="F6828" t="s">
        <v>520</v>
      </c>
    </row>
    <row r="6829" spans="1:6" x14ac:dyDescent="0.35">
      <c r="A6829" t="s">
        <v>241</v>
      </c>
      <c r="B6829" t="s">
        <v>468</v>
      </c>
      <c r="C6829">
        <v>2</v>
      </c>
      <c r="D6829" t="s">
        <v>76</v>
      </c>
      <c r="E6829" t="s">
        <v>483</v>
      </c>
      <c r="F6829" t="s">
        <v>484</v>
      </c>
    </row>
    <row r="6831" spans="1:6" x14ac:dyDescent="0.35">
      <c r="A6831" t="s">
        <v>1704</v>
      </c>
    </row>
    <row r="6832" spans="1:6" x14ac:dyDescent="0.35">
      <c r="A6832" t="s">
        <v>14</v>
      </c>
      <c r="B6832" t="s">
        <v>461</v>
      </c>
      <c r="C6832" t="s">
        <v>2</v>
      </c>
      <c r="D6832" t="s">
        <v>51</v>
      </c>
      <c r="E6832" t="s">
        <v>1701</v>
      </c>
      <c r="F6832" t="s">
        <v>1702</v>
      </c>
    </row>
    <row r="6833" spans="1:6" x14ac:dyDescent="0.35">
      <c r="A6833" t="s">
        <v>3</v>
      </c>
      <c r="B6833" t="s">
        <v>462</v>
      </c>
      <c r="C6833">
        <v>1093</v>
      </c>
      <c r="D6833" t="s">
        <v>106</v>
      </c>
      <c r="E6833" t="s">
        <v>113</v>
      </c>
      <c r="F6833" t="s">
        <v>1241</v>
      </c>
    </row>
    <row r="6834" spans="1:6" x14ac:dyDescent="0.35">
      <c r="A6834" t="s">
        <v>3</v>
      </c>
      <c r="B6834" t="s">
        <v>464</v>
      </c>
      <c r="C6834">
        <v>935</v>
      </c>
      <c r="D6834" t="s">
        <v>70</v>
      </c>
      <c r="E6834" t="s">
        <v>992</v>
      </c>
      <c r="F6834" t="s">
        <v>680</v>
      </c>
    </row>
    <row r="6835" spans="1:6" x14ac:dyDescent="0.35">
      <c r="A6835" t="s">
        <v>3</v>
      </c>
      <c r="B6835" t="s">
        <v>468</v>
      </c>
      <c r="C6835">
        <v>1</v>
      </c>
      <c r="D6835" t="s">
        <v>76</v>
      </c>
      <c r="E6835" t="s">
        <v>395</v>
      </c>
      <c r="F6835" t="s">
        <v>76</v>
      </c>
    </row>
    <row r="6836" spans="1:6" x14ac:dyDescent="0.35">
      <c r="A6836" t="s">
        <v>4</v>
      </c>
      <c r="B6836" t="s">
        <v>462</v>
      </c>
      <c r="C6836">
        <v>1694</v>
      </c>
      <c r="D6836" t="s">
        <v>107</v>
      </c>
      <c r="E6836" t="s">
        <v>233</v>
      </c>
      <c r="F6836" t="s">
        <v>1119</v>
      </c>
    </row>
    <row r="6837" spans="1:6" x14ac:dyDescent="0.35">
      <c r="A6837" t="s">
        <v>4</v>
      </c>
      <c r="B6837" t="s">
        <v>464</v>
      </c>
      <c r="C6837">
        <v>1582</v>
      </c>
      <c r="D6837" t="s">
        <v>75</v>
      </c>
      <c r="E6837" t="s">
        <v>751</v>
      </c>
      <c r="F6837" t="s">
        <v>674</v>
      </c>
    </row>
    <row r="6838" spans="1:6" x14ac:dyDescent="0.35">
      <c r="A6838" t="s">
        <v>5</v>
      </c>
      <c r="B6838" t="s">
        <v>462</v>
      </c>
      <c r="C6838">
        <v>1659</v>
      </c>
      <c r="D6838" t="s">
        <v>73</v>
      </c>
      <c r="E6838" t="s">
        <v>114</v>
      </c>
      <c r="F6838" t="s">
        <v>906</v>
      </c>
    </row>
    <row r="6839" spans="1:6" x14ac:dyDescent="0.35">
      <c r="A6839" t="s">
        <v>5</v>
      </c>
      <c r="B6839" t="s">
        <v>464</v>
      </c>
      <c r="C6839">
        <v>1807</v>
      </c>
      <c r="D6839" t="s">
        <v>130</v>
      </c>
      <c r="E6839" t="s">
        <v>370</v>
      </c>
      <c r="F6839" t="s">
        <v>629</v>
      </c>
    </row>
    <row r="6840" spans="1:6" x14ac:dyDescent="0.35">
      <c r="A6840" t="s">
        <v>6</v>
      </c>
      <c r="B6840" t="s">
        <v>462</v>
      </c>
      <c r="C6840">
        <v>906</v>
      </c>
      <c r="D6840" t="s">
        <v>94</v>
      </c>
      <c r="E6840" t="s">
        <v>166</v>
      </c>
      <c r="F6840" t="s">
        <v>863</v>
      </c>
    </row>
    <row r="6841" spans="1:6" x14ac:dyDescent="0.35">
      <c r="A6841" t="s">
        <v>6</v>
      </c>
      <c r="B6841" t="s">
        <v>464</v>
      </c>
      <c r="C6841">
        <v>526</v>
      </c>
      <c r="D6841" t="s">
        <v>57</v>
      </c>
      <c r="E6841" t="s">
        <v>496</v>
      </c>
      <c r="F6841" t="s">
        <v>623</v>
      </c>
    </row>
    <row r="6842" spans="1:6" x14ac:dyDescent="0.35">
      <c r="A6842" t="s">
        <v>7</v>
      </c>
      <c r="B6842" t="s">
        <v>462</v>
      </c>
      <c r="C6842">
        <v>1914</v>
      </c>
      <c r="D6842" t="s">
        <v>71</v>
      </c>
      <c r="E6842" t="s">
        <v>218</v>
      </c>
      <c r="F6842" t="s">
        <v>902</v>
      </c>
    </row>
    <row r="6843" spans="1:6" x14ac:dyDescent="0.35">
      <c r="A6843" t="s">
        <v>7</v>
      </c>
      <c r="B6843" t="s">
        <v>464</v>
      </c>
      <c r="C6843">
        <v>1331</v>
      </c>
      <c r="D6843" t="s">
        <v>204</v>
      </c>
      <c r="E6843" t="s">
        <v>751</v>
      </c>
      <c r="F6843" t="s">
        <v>295</v>
      </c>
    </row>
    <row r="6844" spans="1:6" x14ac:dyDescent="0.35">
      <c r="A6844" t="s">
        <v>7</v>
      </c>
      <c r="B6844" t="s">
        <v>468</v>
      </c>
      <c r="C6844">
        <v>1</v>
      </c>
      <c r="D6844" t="s">
        <v>76</v>
      </c>
      <c r="E6844" t="s">
        <v>76</v>
      </c>
      <c r="F6844" t="s">
        <v>395</v>
      </c>
    </row>
    <row r="6845" spans="1:6" x14ac:dyDescent="0.35">
      <c r="A6845" t="s">
        <v>241</v>
      </c>
      <c r="B6845" t="s">
        <v>462</v>
      </c>
      <c r="C6845">
        <v>7266</v>
      </c>
      <c r="D6845" t="s">
        <v>79</v>
      </c>
      <c r="E6845" t="s">
        <v>202</v>
      </c>
      <c r="F6845" t="s">
        <v>914</v>
      </c>
    </row>
    <row r="6846" spans="1:6" x14ac:dyDescent="0.35">
      <c r="A6846" t="s">
        <v>241</v>
      </c>
      <c r="B6846" t="s">
        <v>464</v>
      </c>
      <c r="C6846">
        <v>6181</v>
      </c>
      <c r="D6846" t="s">
        <v>57</v>
      </c>
      <c r="E6846" t="s">
        <v>533</v>
      </c>
      <c r="F6846" t="s">
        <v>520</v>
      </c>
    </row>
    <row r="6847" spans="1:6" x14ac:dyDescent="0.35">
      <c r="A6847" t="s">
        <v>241</v>
      </c>
      <c r="B6847" t="s">
        <v>468</v>
      </c>
      <c r="C6847">
        <v>2</v>
      </c>
      <c r="D6847" t="s">
        <v>76</v>
      </c>
      <c r="E6847" t="s">
        <v>483</v>
      </c>
      <c r="F6847" t="s">
        <v>484</v>
      </c>
    </row>
    <row r="6849" spans="1:6" x14ac:dyDescent="0.35">
      <c r="A6849" t="s">
        <v>1705</v>
      </c>
    </row>
    <row r="6850" spans="1:6" x14ac:dyDescent="0.35">
      <c r="A6850" t="s">
        <v>14</v>
      </c>
      <c r="B6850" t="s">
        <v>461</v>
      </c>
      <c r="C6850" t="s">
        <v>2</v>
      </c>
      <c r="D6850" t="s">
        <v>51</v>
      </c>
      <c r="E6850" t="s">
        <v>1701</v>
      </c>
      <c r="F6850" t="s">
        <v>1702</v>
      </c>
    </row>
    <row r="6851" spans="1:6" x14ac:dyDescent="0.35">
      <c r="A6851" t="s">
        <v>3</v>
      </c>
      <c r="B6851" t="s">
        <v>462</v>
      </c>
      <c r="C6851">
        <v>1093</v>
      </c>
      <c r="D6851" t="s">
        <v>106</v>
      </c>
      <c r="E6851" t="s">
        <v>113</v>
      </c>
      <c r="F6851" t="s">
        <v>1241</v>
      </c>
    </row>
    <row r="6852" spans="1:6" x14ac:dyDescent="0.35">
      <c r="A6852" t="s">
        <v>3</v>
      </c>
      <c r="B6852" t="s">
        <v>464</v>
      </c>
      <c r="C6852">
        <v>935</v>
      </c>
      <c r="D6852" t="s">
        <v>70</v>
      </c>
      <c r="E6852" t="s">
        <v>992</v>
      </c>
      <c r="F6852" t="s">
        <v>680</v>
      </c>
    </row>
    <row r="6853" spans="1:6" x14ac:dyDescent="0.35">
      <c r="A6853" t="s">
        <v>3</v>
      </c>
      <c r="B6853" t="s">
        <v>468</v>
      </c>
      <c r="C6853">
        <v>1</v>
      </c>
      <c r="D6853" t="s">
        <v>76</v>
      </c>
      <c r="E6853" t="s">
        <v>395</v>
      </c>
      <c r="F6853" t="s">
        <v>76</v>
      </c>
    </row>
    <row r="6854" spans="1:6" x14ac:dyDescent="0.35">
      <c r="A6854" t="s">
        <v>4</v>
      </c>
      <c r="B6854" t="s">
        <v>462</v>
      </c>
      <c r="C6854">
        <v>1694</v>
      </c>
      <c r="D6854" t="s">
        <v>107</v>
      </c>
      <c r="E6854" t="s">
        <v>233</v>
      </c>
      <c r="F6854" t="s">
        <v>1119</v>
      </c>
    </row>
    <row r="6855" spans="1:6" x14ac:dyDescent="0.35">
      <c r="A6855" t="s">
        <v>4</v>
      </c>
      <c r="B6855" t="s">
        <v>464</v>
      </c>
      <c r="C6855">
        <v>1582</v>
      </c>
      <c r="D6855" t="s">
        <v>75</v>
      </c>
      <c r="E6855" t="s">
        <v>751</v>
      </c>
      <c r="F6855" t="s">
        <v>674</v>
      </c>
    </row>
    <row r="6856" spans="1:6" x14ac:dyDescent="0.35">
      <c r="A6856" t="s">
        <v>5</v>
      </c>
      <c r="B6856" t="s">
        <v>462</v>
      </c>
      <c r="C6856">
        <v>1659</v>
      </c>
      <c r="D6856" t="s">
        <v>73</v>
      </c>
      <c r="E6856" t="s">
        <v>114</v>
      </c>
      <c r="F6856" t="s">
        <v>906</v>
      </c>
    </row>
    <row r="6857" spans="1:6" x14ac:dyDescent="0.35">
      <c r="A6857" t="s">
        <v>5</v>
      </c>
      <c r="B6857" t="s">
        <v>464</v>
      </c>
      <c r="C6857">
        <v>1807</v>
      </c>
      <c r="D6857" t="s">
        <v>130</v>
      </c>
      <c r="E6857" t="s">
        <v>370</v>
      </c>
      <c r="F6857" t="s">
        <v>629</v>
      </c>
    </row>
    <row r="6858" spans="1:6" x14ac:dyDescent="0.35">
      <c r="A6858" t="s">
        <v>6</v>
      </c>
      <c r="B6858" t="s">
        <v>462</v>
      </c>
      <c r="C6858">
        <v>906</v>
      </c>
      <c r="D6858" t="s">
        <v>94</v>
      </c>
      <c r="E6858" t="s">
        <v>166</v>
      </c>
      <c r="F6858" t="s">
        <v>863</v>
      </c>
    </row>
    <row r="6859" spans="1:6" x14ac:dyDescent="0.35">
      <c r="A6859" t="s">
        <v>6</v>
      </c>
      <c r="B6859" t="s">
        <v>464</v>
      </c>
      <c r="C6859">
        <v>526</v>
      </c>
      <c r="D6859" t="s">
        <v>57</v>
      </c>
      <c r="E6859" t="s">
        <v>496</v>
      </c>
      <c r="F6859" t="s">
        <v>623</v>
      </c>
    </row>
    <row r="6860" spans="1:6" x14ac:dyDescent="0.35">
      <c r="A6860" t="s">
        <v>7</v>
      </c>
      <c r="B6860" t="s">
        <v>462</v>
      </c>
      <c r="C6860">
        <v>1914</v>
      </c>
      <c r="D6860" t="s">
        <v>71</v>
      </c>
      <c r="E6860" t="s">
        <v>218</v>
      </c>
      <c r="F6860" t="s">
        <v>902</v>
      </c>
    </row>
    <row r="6861" spans="1:6" x14ac:dyDescent="0.35">
      <c r="A6861" t="s">
        <v>7</v>
      </c>
      <c r="B6861" t="s">
        <v>464</v>
      </c>
      <c r="C6861">
        <v>1331</v>
      </c>
      <c r="D6861" t="s">
        <v>204</v>
      </c>
      <c r="E6861" t="s">
        <v>751</v>
      </c>
      <c r="F6861" t="s">
        <v>295</v>
      </c>
    </row>
    <row r="6862" spans="1:6" x14ac:dyDescent="0.35">
      <c r="A6862" t="s">
        <v>7</v>
      </c>
      <c r="B6862" t="s">
        <v>468</v>
      </c>
      <c r="C6862">
        <v>1</v>
      </c>
      <c r="D6862" t="s">
        <v>76</v>
      </c>
      <c r="E6862" t="s">
        <v>76</v>
      </c>
      <c r="F6862" t="s">
        <v>395</v>
      </c>
    </row>
    <row r="6863" spans="1:6" x14ac:dyDescent="0.35">
      <c r="A6863" t="s">
        <v>241</v>
      </c>
      <c r="B6863" t="s">
        <v>462</v>
      </c>
      <c r="C6863">
        <v>7266</v>
      </c>
      <c r="D6863" t="s">
        <v>79</v>
      </c>
      <c r="E6863" t="s">
        <v>202</v>
      </c>
      <c r="F6863" t="s">
        <v>914</v>
      </c>
    </row>
    <row r="6864" spans="1:6" x14ac:dyDescent="0.35">
      <c r="A6864" t="s">
        <v>241</v>
      </c>
      <c r="B6864" t="s">
        <v>464</v>
      </c>
      <c r="C6864">
        <v>6181</v>
      </c>
      <c r="D6864" t="s">
        <v>57</v>
      </c>
      <c r="E6864" t="s">
        <v>533</v>
      </c>
      <c r="F6864" t="s">
        <v>520</v>
      </c>
    </row>
    <row r="6865" spans="1:6" x14ac:dyDescent="0.35">
      <c r="A6865" t="s">
        <v>241</v>
      </c>
      <c r="B6865" t="s">
        <v>468</v>
      </c>
      <c r="C6865">
        <v>2</v>
      </c>
      <c r="D6865" t="s">
        <v>76</v>
      </c>
      <c r="E6865" t="s">
        <v>483</v>
      </c>
      <c r="F6865" t="s">
        <v>484</v>
      </c>
    </row>
    <row r="6867" spans="1:6" x14ac:dyDescent="0.35">
      <c r="A6867" t="s">
        <v>1706</v>
      </c>
    </row>
    <row r="6868" spans="1:6" x14ac:dyDescent="0.35">
      <c r="A6868" t="s">
        <v>14</v>
      </c>
      <c r="B6868" t="s">
        <v>461</v>
      </c>
      <c r="C6868" t="s">
        <v>2</v>
      </c>
      <c r="D6868" t="s">
        <v>51</v>
      </c>
      <c r="E6868" t="s">
        <v>1701</v>
      </c>
      <c r="F6868" t="s">
        <v>1702</v>
      </c>
    </row>
    <row r="6869" spans="1:6" x14ac:dyDescent="0.35">
      <c r="A6869" t="s">
        <v>3</v>
      </c>
      <c r="B6869" t="s">
        <v>462</v>
      </c>
      <c r="C6869">
        <v>1093</v>
      </c>
      <c r="D6869" t="s">
        <v>106</v>
      </c>
      <c r="E6869" t="s">
        <v>113</v>
      </c>
      <c r="F6869" t="s">
        <v>1241</v>
      </c>
    </row>
    <row r="6870" spans="1:6" x14ac:dyDescent="0.35">
      <c r="A6870" t="s">
        <v>3</v>
      </c>
      <c r="B6870" t="s">
        <v>464</v>
      </c>
      <c r="C6870">
        <v>935</v>
      </c>
      <c r="D6870" t="s">
        <v>70</v>
      </c>
      <c r="E6870" t="s">
        <v>992</v>
      </c>
      <c r="F6870" t="s">
        <v>680</v>
      </c>
    </row>
    <row r="6871" spans="1:6" x14ac:dyDescent="0.35">
      <c r="A6871" t="s">
        <v>3</v>
      </c>
      <c r="B6871" t="s">
        <v>468</v>
      </c>
      <c r="C6871">
        <v>1</v>
      </c>
      <c r="D6871" t="s">
        <v>76</v>
      </c>
      <c r="E6871" t="s">
        <v>395</v>
      </c>
      <c r="F6871" t="s">
        <v>76</v>
      </c>
    </row>
    <row r="6872" spans="1:6" x14ac:dyDescent="0.35">
      <c r="A6872" t="s">
        <v>4</v>
      </c>
      <c r="B6872" t="s">
        <v>462</v>
      </c>
      <c r="C6872">
        <v>1694</v>
      </c>
      <c r="D6872" t="s">
        <v>107</v>
      </c>
      <c r="E6872" t="s">
        <v>233</v>
      </c>
      <c r="F6872" t="s">
        <v>1119</v>
      </c>
    </row>
    <row r="6873" spans="1:6" x14ac:dyDescent="0.35">
      <c r="A6873" t="s">
        <v>4</v>
      </c>
      <c r="B6873" t="s">
        <v>464</v>
      </c>
      <c r="C6873">
        <v>1582</v>
      </c>
      <c r="D6873" t="s">
        <v>75</v>
      </c>
      <c r="E6873" t="s">
        <v>751</v>
      </c>
      <c r="F6873" t="s">
        <v>674</v>
      </c>
    </row>
    <row r="6874" spans="1:6" x14ac:dyDescent="0.35">
      <c r="A6874" t="s">
        <v>5</v>
      </c>
      <c r="B6874" t="s">
        <v>462</v>
      </c>
      <c r="C6874">
        <v>1659</v>
      </c>
      <c r="D6874" t="s">
        <v>73</v>
      </c>
      <c r="E6874" t="s">
        <v>114</v>
      </c>
      <c r="F6874" t="s">
        <v>906</v>
      </c>
    </row>
    <row r="6875" spans="1:6" x14ac:dyDescent="0.35">
      <c r="A6875" t="s">
        <v>5</v>
      </c>
      <c r="B6875" t="s">
        <v>464</v>
      </c>
      <c r="C6875">
        <v>1807</v>
      </c>
      <c r="D6875" t="s">
        <v>130</v>
      </c>
      <c r="E6875" t="s">
        <v>370</v>
      </c>
      <c r="F6875" t="s">
        <v>629</v>
      </c>
    </row>
    <row r="6876" spans="1:6" x14ac:dyDescent="0.35">
      <c r="A6876" t="s">
        <v>6</v>
      </c>
      <c r="B6876" t="s">
        <v>462</v>
      </c>
      <c r="C6876">
        <v>906</v>
      </c>
      <c r="D6876" t="s">
        <v>94</v>
      </c>
      <c r="E6876" t="s">
        <v>166</v>
      </c>
      <c r="F6876" t="s">
        <v>863</v>
      </c>
    </row>
    <row r="6877" spans="1:6" x14ac:dyDescent="0.35">
      <c r="A6877" t="s">
        <v>6</v>
      </c>
      <c r="B6877" t="s">
        <v>464</v>
      </c>
      <c r="C6877">
        <v>526</v>
      </c>
      <c r="D6877" t="s">
        <v>57</v>
      </c>
      <c r="E6877" t="s">
        <v>496</v>
      </c>
      <c r="F6877" t="s">
        <v>623</v>
      </c>
    </row>
    <row r="6878" spans="1:6" x14ac:dyDescent="0.35">
      <c r="A6878" t="s">
        <v>7</v>
      </c>
      <c r="B6878" t="s">
        <v>462</v>
      </c>
      <c r="C6878">
        <v>1914</v>
      </c>
      <c r="D6878" t="s">
        <v>71</v>
      </c>
      <c r="E6878" t="s">
        <v>218</v>
      </c>
      <c r="F6878" t="s">
        <v>902</v>
      </c>
    </row>
    <row r="6879" spans="1:6" x14ac:dyDescent="0.35">
      <c r="A6879" t="s">
        <v>7</v>
      </c>
      <c r="B6879" t="s">
        <v>464</v>
      </c>
      <c r="C6879">
        <v>1331</v>
      </c>
      <c r="D6879" t="s">
        <v>204</v>
      </c>
      <c r="E6879" t="s">
        <v>751</v>
      </c>
      <c r="F6879" t="s">
        <v>295</v>
      </c>
    </row>
    <row r="6880" spans="1:6" x14ac:dyDescent="0.35">
      <c r="A6880" t="s">
        <v>7</v>
      </c>
      <c r="B6880" t="s">
        <v>468</v>
      </c>
      <c r="C6880">
        <v>1</v>
      </c>
      <c r="D6880" t="s">
        <v>76</v>
      </c>
      <c r="E6880" t="s">
        <v>76</v>
      </c>
      <c r="F6880" t="s">
        <v>395</v>
      </c>
    </row>
    <row r="6881" spans="1:6" x14ac:dyDescent="0.35">
      <c r="A6881" t="s">
        <v>241</v>
      </c>
      <c r="B6881" t="s">
        <v>462</v>
      </c>
      <c r="C6881">
        <v>7266</v>
      </c>
      <c r="D6881" t="s">
        <v>79</v>
      </c>
      <c r="E6881" t="s">
        <v>202</v>
      </c>
      <c r="F6881" t="s">
        <v>914</v>
      </c>
    </row>
    <row r="6882" spans="1:6" x14ac:dyDescent="0.35">
      <c r="A6882" t="s">
        <v>241</v>
      </c>
      <c r="B6882" t="s">
        <v>464</v>
      </c>
      <c r="C6882">
        <v>6181</v>
      </c>
      <c r="D6882" t="s">
        <v>57</v>
      </c>
      <c r="E6882" t="s">
        <v>533</v>
      </c>
      <c r="F6882" t="s">
        <v>520</v>
      </c>
    </row>
    <row r="6883" spans="1:6" x14ac:dyDescent="0.35">
      <c r="A6883" t="s">
        <v>241</v>
      </c>
      <c r="B6883" t="s">
        <v>468</v>
      </c>
      <c r="C6883">
        <v>2</v>
      </c>
      <c r="D6883" t="s">
        <v>76</v>
      </c>
      <c r="E6883" t="s">
        <v>483</v>
      </c>
      <c r="F6883" t="s">
        <v>484</v>
      </c>
    </row>
    <row r="6885" spans="1:6" x14ac:dyDescent="0.35">
      <c r="A6885" t="s">
        <v>1707</v>
      </c>
    </row>
    <row r="6886" spans="1:6" x14ac:dyDescent="0.35">
      <c r="A6886" t="s">
        <v>14</v>
      </c>
      <c r="B6886" t="s">
        <v>461</v>
      </c>
      <c r="C6886" t="s">
        <v>2</v>
      </c>
      <c r="D6886" t="s">
        <v>51</v>
      </c>
      <c r="E6886" t="s">
        <v>1701</v>
      </c>
      <c r="F6886" t="s">
        <v>1702</v>
      </c>
    </row>
    <row r="6887" spans="1:6" x14ac:dyDescent="0.35">
      <c r="A6887" t="s">
        <v>3</v>
      </c>
      <c r="B6887" t="s">
        <v>462</v>
      </c>
      <c r="C6887">
        <v>1093</v>
      </c>
      <c r="D6887" t="s">
        <v>106</v>
      </c>
      <c r="E6887" t="s">
        <v>113</v>
      </c>
      <c r="F6887" t="s">
        <v>1241</v>
      </c>
    </row>
    <row r="6888" spans="1:6" x14ac:dyDescent="0.35">
      <c r="A6888" t="s">
        <v>3</v>
      </c>
      <c r="B6888" t="s">
        <v>464</v>
      </c>
      <c r="C6888">
        <v>935</v>
      </c>
      <c r="D6888" t="s">
        <v>70</v>
      </c>
      <c r="E6888" t="s">
        <v>992</v>
      </c>
      <c r="F6888" t="s">
        <v>680</v>
      </c>
    </row>
    <row r="6889" spans="1:6" x14ac:dyDescent="0.35">
      <c r="A6889" t="s">
        <v>3</v>
      </c>
      <c r="B6889" t="s">
        <v>468</v>
      </c>
      <c r="C6889">
        <v>1</v>
      </c>
      <c r="D6889" t="s">
        <v>76</v>
      </c>
      <c r="E6889" t="s">
        <v>395</v>
      </c>
      <c r="F6889" t="s">
        <v>76</v>
      </c>
    </row>
    <row r="6890" spans="1:6" x14ac:dyDescent="0.35">
      <c r="A6890" t="s">
        <v>4</v>
      </c>
      <c r="B6890" t="s">
        <v>462</v>
      </c>
      <c r="C6890">
        <v>1694</v>
      </c>
      <c r="D6890" t="s">
        <v>107</v>
      </c>
      <c r="E6890" t="s">
        <v>233</v>
      </c>
      <c r="F6890" t="s">
        <v>1119</v>
      </c>
    </row>
    <row r="6891" spans="1:6" x14ac:dyDescent="0.35">
      <c r="A6891" t="s">
        <v>4</v>
      </c>
      <c r="B6891" t="s">
        <v>464</v>
      </c>
      <c r="C6891">
        <v>1582</v>
      </c>
      <c r="D6891" t="s">
        <v>75</v>
      </c>
      <c r="E6891" t="s">
        <v>751</v>
      </c>
      <c r="F6891" t="s">
        <v>674</v>
      </c>
    </row>
    <row r="6892" spans="1:6" x14ac:dyDescent="0.35">
      <c r="A6892" t="s">
        <v>5</v>
      </c>
      <c r="B6892" t="s">
        <v>462</v>
      </c>
      <c r="C6892">
        <v>1659</v>
      </c>
      <c r="D6892" t="s">
        <v>73</v>
      </c>
      <c r="E6892" t="s">
        <v>114</v>
      </c>
      <c r="F6892" t="s">
        <v>906</v>
      </c>
    </row>
    <row r="6893" spans="1:6" x14ac:dyDescent="0.35">
      <c r="A6893" t="s">
        <v>5</v>
      </c>
      <c r="B6893" t="s">
        <v>464</v>
      </c>
      <c r="C6893">
        <v>1807</v>
      </c>
      <c r="D6893" t="s">
        <v>130</v>
      </c>
      <c r="E6893" t="s">
        <v>370</v>
      </c>
      <c r="F6893" t="s">
        <v>629</v>
      </c>
    </row>
    <row r="6894" spans="1:6" x14ac:dyDescent="0.35">
      <c r="A6894" t="s">
        <v>6</v>
      </c>
      <c r="B6894" t="s">
        <v>462</v>
      </c>
      <c r="C6894">
        <v>906</v>
      </c>
      <c r="D6894" t="s">
        <v>94</v>
      </c>
      <c r="E6894" t="s">
        <v>166</v>
      </c>
      <c r="F6894" t="s">
        <v>863</v>
      </c>
    </row>
    <row r="6895" spans="1:6" x14ac:dyDescent="0.35">
      <c r="A6895" t="s">
        <v>6</v>
      </c>
      <c r="B6895" t="s">
        <v>464</v>
      </c>
      <c r="C6895">
        <v>526</v>
      </c>
      <c r="D6895" t="s">
        <v>57</v>
      </c>
      <c r="E6895" t="s">
        <v>496</v>
      </c>
      <c r="F6895" t="s">
        <v>623</v>
      </c>
    </row>
    <row r="6896" spans="1:6" x14ac:dyDescent="0.35">
      <c r="A6896" t="s">
        <v>7</v>
      </c>
      <c r="B6896" t="s">
        <v>462</v>
      </c>
      <c r="C6896">
        <v>1914</v>
      </c>
      <c r="D6896" t="s">
        <v>71</v>
      </c>
      <c r="E6896" t="s">
        <v>218</v>
      </c>
      <c r="F6896" t="s">
        <v>902</v>
      </c>
    </row>
    <row r="6897" spans="1:6" x14ac:dyDescent="0.35">
      <c r="A6897" t="s">
        <v>7</v>
      </c>
      <c r="B6897" t="s">
        <v>464</v>
      </c>
      <c r="C6897">
        <v>1331</v>
      </c>
      <c r="D6897" t="s">
        <v>204</v>
      </c>
      <c r="E6897" t="s">
        <v>751</v>
      </c>
      <c r="F6897" t="s">
        <v>295</v>
      </c>
    </row>
    <row r="6898" spans="1:6" x14ac:dyDescent="0.35">
      <c r="A6898" t="s">
        <v>7</v>
      </c>
      <c r="B6898" t="s">
        <v>468</v>
      </c>
      <c r="C6898">
        <v>1</v>
      </c>
      <c r="D6898" t="s">
        <v>76</v>
      </c>
      <c r="E6898" t="s">
        <v>76</v>
      </c>
      <c r="F6898" t="s">
        <v>395</v>
      </c>
    </row>
    <row r="6899" spans="1:6" x14ac:dyDescent="0.35">
      <c r="A6899" t="s">
        <v>241</v>
      </c>
      <c r="B6899" t="s">
        <v>462</v>
      </c>
      <c r="C6899">
        <v>7266</v>
      </c>
      <c r="D6899" t="s">
        <v>79</v>
      </c>
      <c r="E6899" t="s">
        <v>202</v>
      </c>
      <c r="F6899" t="s">
        <v>914</v>
      </c>
    </row>
    <row r="6900" spans="1:6" x14ac:dyDescent="0.35">
      <c r="A6900" t="s">
        <v>241</v>
      </c>
      <c r="B6900" t="s">
        <v>464</v>
      </c>
      <c r="C6900">
        <v>6181</v>
      </c>
      <c r="D6900" t="s">
        <v>57</v>
      </c>
      <c r="E6900" t="s">
        <v>533</v>
      </c>
      <c r="F6900" t="s">
        <v>520</v>
      </c>
    </row>
    <row r="6901" spans="1:6" x14ac:dyDescent="0.35">
      <c r="A6901" t="s">
        <v>241</v>
      </c>
      <c r="B6901" t="s">
        <v>468</v>
      </c>
      <c r="C6901">
        <v>2</v>
      </c>
      <c r="D6901" t="s">
        <v>76</v>
      </c>
      <c r="E6901" t="s">
        <v>483</v>
      </c>
      <c r="F6901" t="s">
        <v>484</v>
      </c>
    </row>
    <row r="6903" spans="1:6" x14ac:dyDescent="0.35">
      <c r="A6903" t="s">
        <v>1708</v>
      </c>
    </row>
    <row r="6904" spans="1:6" x14ac:dyDescent="0.35">
      <c r="A6904" t="s">
        <v>14</v>
      </c>
      <c r="B6904" t="s">
        <v>461</v>
      </c>
      <c r="C6904" t="s">
        <v>2</v>
      </c>
      <c r="D6904" t="s">
        <v>51</v>
      </c>
      <c r="E6904" t="s">
        <v>1701</v>
      </c>
      <c r="F6904" t="s">
        <v>1702</v>
      </c>
    </row>
    <row r="6905" spans="1:6" x14ac:dyDescent="0.35">
      <c r="A6905" t="s">
        <v>3</v>
      </c>
      <c r="B6905" t="s">
        <v>462</v>
      </c>
      <c r="C6905">
        <v>1093</v>
      </c>
      <c r="D6905" t="s">
        <v>106</v>
      </c>
      <c r="E6905" t="s">
        <v>113</v>
      </c>
      <c r="F6905" t="s">
        <v>1241</v>
      </c>
    </row>
    <row r="6906" spans="1:6" x14ac:dyDescent="0.35">
      <c r="A6906" t="s">
        <v>3</v>
      </c>
      <c r="B6906" t="s">
        <v>464</v>
      </c>
      <c r="C6906">
        <v>935</v>
      </c>
      <c r="D6906" t="s">
        <v>70</v>
      </c>
      <c r="E6906" t="s">
        <v>992</v>
      </c>
      <c r="F6906" t="s">
        <v>680</v>
      </c>
    </row>
    <row r="6907" spans="1:6" x14ac:dyDescent="0.35">
      <c r="A6907" t="s">
        <v>3</v>
      </c>
      <c r="B6907" t="s">
        <v>468</v>
      </c>
      <c r="C6907">
        <v>1</v>
      </c>
      <c r="D6907" t="s">
        <v>76</v>
      </c>
      <c r="E6907" t="s">
        <v>395</v>
      </c>
      <c r="F6907" t="s">
        <v>76</v>
      </c>
    </row>
    <row r="6908" spans="1:6" x14ac:dyDescent="0.35">
      <c r="A6908" t="s">
        <v>4</v>
      </c>
      <c r="B6908" t="s">
        <v>462</v>
      </c>
      <c r="C6908">
        <v>1694</v>
      </c>
      <c r="D6908" t="s">
        <v>107</v>
      </c>
      <c r="E6908" t="s">
        <v>233</v>
      </c>
      <c r="F6908" t="s">
        <v>1119</v>
      </c>
    </row>
    <row r="6909" spans="1:6" x14ac:dyDescent="0.35">
      <c r="A6909" t="s">
        <v>4</v>
      </c>
      <c r="B6909" t="s">
        <v>464</v>
      </c>
      <c r="C6909">
        <v>1582</v>
      </c>
      <c r="D6909" t="s">
        <v>75</v>
      </c>
      <c r="E6909" t="s">
        <v>751</v>
      </c>
      <c r="F6909" t="s">
        <v>674</v>
      </c>
    </row>
    <row r="6910" spans="1:6" x14ac:dyDescent="0.35">
      <c r="A6910" t="s">
        <v>5</v>
      </c>
      <c r="B6910" t="s">
        <v>462</v>
      </c>
      <c r="C6910">
        <v>1659</v>
      </c>
      <c r="D6910" t="s">
        <v>73</v>
      </c>
      <c r="E6910" t="s">
        <v>114</v>
      </c>
      <c r="F6910" t="s">
        <v>906</v>
      </c>
    </row>
    <row r="6911" spans="1:6" x14ac:dyDescent="0.35">
      <c r="A6911" t="s">
        <v>5</v>
      </c>
      <c r="B6911" t="s">
        <v>464</v>
      </c>
      <c r="C6911">
        <v>1807</v>
      </c>
      <c r="D6911" t="s">
        <v>130</v>
      </c>
      <c r="E6911" t="s">
        <v>370</v>
      </c>
      <c r="F6911" t="s">
        <v>629</v>
      </c>
    </row>
    <row r="6912" spans="1:6" x14ac:dyDescent="0.35">
      <c r="A6912" t="s">
        <v>6</v>
      </c>
      <c r="B6912" t="s">
        <v>462</v>
      </c>
      <c r="C6912">
        <v>906</v>
      </c>
      <c r="D6912" t="s">
        <v>94</v>
      </c>
      <c r="E6912" t="s">
        <v>166</v>
      </c>
      <c r="F6912" t="s">
        <v>863</v>
      </c>
    </row>
    <row r="6913" spans="1:6" x14ac:dyDescent="0.35">
      <c r="A6913" t="s">
        <v>6</v>
      </c>
      <c r="B6913" t="s">
        <v>464</v>
      </c>
      <c r="C6913">
        <v>526</v>
      </c>
      <c r="D6913" t="s">
        <v>57</v>
      </c>
      <c r="E6913" t="s">
        <v>496</v>
      </c>
      <c r="F6913" t="s">
        <v>623</v>
      </c>
    </row>
    <row r="6914" spans="1:6" x14ac:dyDescent="0.35">
      <c r="A6914" t="s">
        <v>7</v>
      </c>
      <c r="B6914" t="s">
        <v>462</v>
      </c>
      <c r="C6914">
        <v>1914</v>
      </c>
      <c r="D6914" t="s">
        <v>71</v>
      </c>
      <c r="E6914" t="s">
        <v>218</v>
      </c>
      <c r="F6914" t="s">
        <v>902</v>
      </c>
    </row>
    <row r="6915" spans="1:6" x14ac:dyDescent="0.35">
      <c r="A6915" t="s">
        <v>7</v>
      </c>
      <c r="B6915" t="s">
        <v>464</v>
      </c>
      <c r="C6915">
        <v>1331</v>
      </c>
      <c r="D6915" t="s">
        <v>204</v>
      </c>
      <c r="E6915" t="s">
        <v>751</v>
      </c>
      <c r="F6915" t="s">
        <v>295</v>
      </c>
    </row>
    <row r="6916" spans="1:6" x14ac:dyDescent="0.35">
      <c r="A6916" t="s">
        <v>7</v>
      </c>
      <c r="B6916" t="s">
        <v>468</v>
      </c>
      <c r="C6916">
        <v>1</v>
      </c>
      <c r="D6916" t="s">
        <v>76</v>
      </c>
      <c r="E6916" t="s">
        <v>76</v>
      </c>
      <c r="F6916" t="s">
        <v>395</v>
      </c>
    </row>
    <row r="6917" spans="1:6" x14ac:dyDescent="0.35">
      <c r="A6917" t="s">
        <v>241</v>
      </c>
      <c r="B6917" t="s">
        <v>462</v>
      </c>
      <c r="C6917">
        <v>7266</v>
      </c>
      <c r="D6917" t="s">
        <v>79</v>
      </c>
      <c r="E6917" t="s">
        <v>202</v>
      </c>
      <c r="F6917" t="s">
        <v>914</v>
      </c>
    </row>
    <row r="6918" spans="1:6" x14ac:dyDescent="0.35">
      <c r="A6918" t="s">
        <v>241</v>
      </c>
      <c r="B6918" t="s">
        <v>464</v>
      </c>
      <c r="C6918">
        <v>6181</v>
      </c>
      <c r="D6918" t="s">
        <v>57</v>
      </c>
      <c r="E6918" t="s">
        <v>533</v>
      </c>
      <c r="F6918" t="s">
        <v>520</v>
      </c>
    </row>
    <row r="6919" spans="1:6" x14ac:dyDescent="0.35">
      <c r="A6919" t="s">
        <v>241</v>
      </c>
      <c r="B6919" t="s">
        <v>468</v>
      </c>
      <c r="C6919">
        <v>2</v>
      </c>
      <c r="D6919" t="s">
        <v>76</v>
      </c>
      <c r="E6919" t="s">
        <v>483</v>
      </c>
      <c r="F6919" t="s">
        <v>484</v>
      </c>
    </row>
    <row r="6921" spans="1:6" x14ac:dyDescent="0.35">
      <c r="A6921" t="s">
        <v>1709</v>
      </c>
    </row>
    <row r="6922" spans="1:6" x14ac:dyDescent="0.35">
      <c r="A6922" t="s">
        <v>14</v>
      </c>
      <c r="B6922" t="s">
        <v>530</v>
      </c>
      <c r="C6922" t="s">
        <v>2</v>
      </c>
      <c r="D6922" t="s">
        <v>51</v>
      </c>
      <c r="E6922" t="s">
        <v>1701</v>
      </c>
      <c r="F6922" t="s">
        <v>1702</v>
      </c>
    </row>
    <row r="6923" spans="1:6" x14ac:dyDescent="0.35">
      <c r="A6923" t="s">
        <v>3</v>
      </c>
      <c r="B6923" t="s">
        <v>531</v>
      </c>
      <c r="C6923">
        <v>281</v>
      </c>
      <c r="D6923" t="s">
        <v>221</v>
      </c>
      <c r="E6923" t="s">
        <v>795</v>
      </c>
      <c r="F6923" t="s">
        <v>492</v>
      </c>
    </row>
    <row r="6924" spans="1:6" x14ac:dyDescent="0.35">
      <c r="A6924" t="s">
        <v>3</v>
      </c>
      <c r="B6924" t="s">
        <v>534</v>
      </c>
      <c r="C6924">
        <v>759</v>
      </c>
      <c r="D6924" t="s">
        <v>68</v>
      </c>
      <c r="E6924" t="s">
        <v>394</v>
      </c>
      <c r="F6924" t="s">
        <v>794</v>
      </c>
    </row>
    <row r="6925" spans="1:6" x14ac:dyDescent="0.35">
      <c r="A6925" t="s">
        <v>3</v>
      </c>
      <c r="B6925" t="s">
        <v>535</v>
      </c>
      <c r="C6925">
        <v>79</v>
      </c>
      <c r="D6925" t="s">
        <v>76</v>
      </c>
      <c r="E6925" t="s">
        <v>280</v>
      </c>
      <c r="F6925" t="s">
        <v>1276</v>
      </c>
    </row>
    <row r="6926" spans="1:6" x14ac:dyDescent="0.35">
      <c r="A6926" t="s">
        <v>3</v>
      </c>
      <c r="B6926" t="s">
        <v>536</v>
      </c>
      <c r="C6926">
        <v>164</v>
      </c>
      <c r="D6926" t="s">
        <v>194</v>
      </c>
      <c r="E6926" t="s">
        <v>728</v>
      </c>
      <c r="F6926" t="s">
        <v>937</v>
      </c>
    </row>
    <row r="6927" spans="1:6" x14ac:dyDescent="0.35">
      <c r="A6927" t="s">
        <v>3</v>
      </c>
      <c r="B6927" t="s">
        <v>538</v>
      </c>
      <c r="C6927">
        <v>684</v>
      </c>
      <c r="D6927" t="s">
        <v>80</v>
      </c>
      <c r="E6927" t="s">
        <v>412</v>
      </c>
      <c r="F6927" t="s">
        <v>1181</v>
      </c>
    </row>
    <row r="6928" spans="1:6" x14ac:dyDescent="0.35">
      <c r="A6928" t="s">
        <v>3</v>
      </c>
      <c r="B6928" t="s">
        <v>540</v>
      </c>
      <c r="C6928">
        <v>62</v>
      </c>
      <c r="D6928" t="s">
        <v>76</v>
      </c>
      <c r="E6928" t="s">
        <v>63</v>
      </c>
      <c r="F6928" t="s">
        <v>404</v>
      </c>
    </row>
    <row r="6929" spans="1:6" x14ac:dyDescent="0.35">
      <c r="A6929" t="s">
        <v>4</v>
      </c>
      <c r="B6929" t="s">
        <v>531</v>
      </c>
      <c r="C6929">
        <v>539</v>
      </c>
      <c r="D6929" t="s">
        <v>71</v>
      </c>
      <c r="E6929" t="s">
        <v>544</v>
      </c>
      <c r="F6929" t="s">
        <v>784</v>
      </c>
    </row>
    <row r="6930" spans="1:6" x14ac:dyDescent="0.35">
      <c r="A6930" t="s">
        <v>4</v>
      </c>
      <c r="B6930" t="s">
        <v>534</v>
      </c>
      <c r="C6930">
        <v>1271</v>
      </c>
      <c r="D6930" t="s">
        <v>73</v>
      </c>
      <c r="E6930" t="s">
        <v>557</v>
      </c>
      <c r="F6930" t="s">
        <v>771</v>
      </c>
    </row>
    <row r="6931" spans="1:6" x14ac:dyDescent="0.35">
      <c r="A6931" t="s">
        <v>4</v>
      </c>
      <c r="B6931" t="s">
        <v>535</v>
      </c>
      <c r="C6931">
        <v>135</v>
      </c>
      <c r="D6931" t="s">
        <v>76</v>
      </c>
      <c r="E6931" t="s">
        <v>109</v>
      </c>
      <c r="F6931" t="s">
        <v>1269</v>
      </c>
    </row>
    <row r="6932" spans="1:6" x14ac:dyDescent="0.35">
      <c r="A6932" t="s">
        <v>4</v>
      </c>
      <c r="B6932" t="s">
        <v>536</v>
      </c>
      <c r="C6932">
        <v>302</v>
      </c>
      <c r="D6932" t="s">
        <v>94</v>
      </c>
      <c r="E6932" t="s">
        <v>473</v>
      </c>
      <c r="F6932" t="s">
        <v>730</v>
      </c>
    </row>
    <row r="6933" spans="1:6" x14ac:dyDescent="0.35">
      <c r="A6933" t="s">
        <v>4</v>
      </c>
      <c r="B6933" t="s">
        <v>538</v>
      </c>
      <c r="C6933">
        <v>904</v>
      </c>
      <c r="D6933" t="s">
        <v>79</v>
      </c>
      <c r="E6933" t="s">
        <v>457</v>
      </c>
      <c r="F6933" t="s">
        <v>856</v>
      </c>
    </row>
    <row r="6934" spans="1:6" x14ac:dyDescent="0.35">
      <c r="A6934" t="s">
        <v>4</v>
      </c>
      <c r="B6934" t="s">
        <v>540</v>
      </c>
      <c r="C6934">
        <v>125</v>
      </c>
      <c r="D6934" t="s">
        <v>76</v>
      </c>
      <c r="E6934" t="s">
        <v>81</v>
      </c>
      <c r="F6934" t="s">
        <v>1471</v>
      </c>
    </row>
    <row r="6935" spans="1:6" x14ac:dyDescent="0.35">
      <c r="A6935" t="s">
        <v>5</v>
      </c>
      <c r="B6935" t="s">
        <v>531</v>
      </c>
      <c r="C6935">
        <v>649</v>
      </c>
      <c r="D6935" t="s">
        <v>88</v>
      </c>
      <c r="E6935" t="s">
        <v>883</v>
      </c>
      <c r="F6935" t="s">
        <v>340</v>
      </c>
    </row>
    <row r="6936" spans="1:6" x14ac:dyDescent="0.35">
      <c r="A6936" t="s">
        <v>5</v>
      </c>
      <c r="B6936" t="s">
        <v>534</v>
      </c>
      <c r="C6936">
        <v>1281</v>
      </c>
      <c r="D6936" t="s">
        <v>77</v>
      </c>
      <c r="E6936" t="s">
        <v>319</v>
      </c>
      <c r="F6936" t="s">
        <v>845</v>
      </c>
    </row>
    <row r="6937" spans="1:6" x14ac:dyDescent="0.35">
      <c r="A6937" t="s">
        <v>5</v>
      </c>
      <c r="B6937" t="s">
        <v>535</v>
      </c>
      <c r="C6937">
        <v>153</v>
      </c>
      <c r="D6937" t="s">
        <v>76</v>
      </c>
      <c r="E6937" t="s">
        <v>194</v>
      </c>
      <c r="F6937" t="s">
        <v>1283</v>
      </c>
    </row>
    <row r="6938" spans="1:6" x14ac:dyDescent="0.35">
      <c r="A6938" t="s">
        <v>5</v>
      </c>
      <c r="B6938" t="s">
        <v>536</v>
      </c>
      <c r="C6938">
        <v>316</v>
      </c>
      <c r="D6938" t="s">
        <v>314</v>
      </c>
      <c r="E6938" t="s">
        <v>762</v>
      </c>
      <c r="F6938" t="s">
        <v>812</v>
      </c>
    </row>
    <row r="6939" spans="1:6" x14ac:dyDescent="0.35">
      <c r="A6939" t="s">
        <v>5</v>
      </c>
      <c r="B6939" t="s">
        <v>538</v>
      </c>
      <c r="C6939">
        <v>983</v>
      </c>
      <c r="D6939" t="s">
        <v>71</v>
      </c>
      <c r="E6939" t="s">
        <v>297</v>
      </c>
      <c r="F6939" t="s">
        <v>780</v>
      </c>
    </row>
    <row r="6940" spans="1:6" x14ac:dyDescent="0.35">
      <c r="A6940" t="s">
        <v>5</v>
      </c>
      <c r="B6940" t="s">
        <v>540</v>
      </c>
      <c r="C6940">
        <v>84</v>
      </c>
      <c r="D6940" t="s">
        <v>76</v>
      </c>
      <c r="E6940" t="s">
        <v>176</v>
      </c>
      <c r="F6940" t="s">
        <v>1238</v>
      </c>
    </row>
    <row r="6941" spans="1:6" x14ac:dyDescent="0.35">
      <c r="A6941" t="s">
        <v>6</v>
      </c>
      <c r="B6941" t="s">
        <v>531</v>
      </c>
      <c r="C6941">
        <v>237</v>
      </c>
      <c r="D6941" t="s">
        <v>179</v>
      </c>
      <c r="E6941" t="s">
        <v>354</v>
      </c>
      <c r="F6941" t="s">
        <v>1158</v>
      </c>
    </row>
    <row r="6942" spans="1:6" x14ac:dyDescent="0.35">
      <c r="A6942" t="s">
        <v>6</v>
      </c>
      <c r="B6942" t="s">
        <v>534</v>
      </c>
      <c r="C6942">
        <v>510</v>
      </c>
      <c r="D6942" t="s">
        <v>150</v>
      </c>
      <c r="E6942" t="s">
        <v>230</v>
      </c>
      <c r="F6942" t="s">
        <v>891</v>
      </c>
    </row>
    <row r="6943" spans="1:6" x14ac:dyDescent="0.35">
      <c r="A6943" t="s">
        <v>6</v>
      </c>
      <c r="B6943" t="s">
        <v>535</v>
      </c>
      <c r="C6943">
        <v>58</v>
      </c>
      <c r="D6943" t="s">
        <v>106</v>
      </c>
      <c r="E6943" t="s">
        <v>416</v>
      </c>
      <c r="F6943" t="s">
        <v>1264</v>
      </c>
    </row>
    <row r="6944" spans="1:6" x14ac:dyDescent="0.35">
      <c r="A6944" t="s">
        <v>6</v>
      </c>
      <c r="B6944" t="s">
        <v>536</v>
      </c>
      <c r="C6944">
        <v>140</v>
      </c>
      <c r="D6944" t="s">
        <v>86</v>
      </c>
      <c r="E6944" t="s">
        <v>820</v>
      </c>
      <c r="F6944" t="s">
        <v>1363</v>
      </c>
    </row>
    <row r="6945" spans="1:6" x14ac:dyDescent="0.35">
      <c r="A6945" t="s">
        <v>6</v>
      </c>
      <c r="B6945" t="s">
        <v>538</v>
      </c>
      <c r="C6945">
        <v>427</v>
      </c>
      <c r="D6945" t="s">
        <v>198</v>
      </c>
      <c r="E6945" t="s">
        <v>143</v>
      </c>
      <c r="F6945" t="s">
        <v>969</v>
      </c>
    </row>
    <row r="6946" spans="1:6" x14ac:dyDescent="0.35">
      <c r="A6946" t="s">
        <v>6</v>
      </c>
      <c r="B6946" t="s">
        <v>540</v>
      </c>
      <c r="C6946">
        <v>60</v>
      </c>
      <c r="D6946" t="s">
        <v>76</v>
      </c>
      <c r="E6946" t="s">
        <v>161</v>
      </c>
      <c r="F6946" t="s">
        <v>1275</v>
      </c>
    </row>
    <row r="6947" spans="1:6" x14ac:dyDescent="0.35">
      <c r="A6947" t="s">
        <v>7</v>
      </c>
      <c r="B6947" t="s">
        <v>531</v>
      </c>
      <c r="C6947">
        <v>447</v>
      </c>
      <c r="D6947" t="s">
        <v>442</v>
      </c>
      <c r="E6947" t="s">
        <v>596</v>
      </c>
      <c r="F6947" t="s">
        <v>684</v>
      </c>
    </row>
    <row r="6948" spans="1:6" x14ac:dyDescent="0.35">
      <c r="A6948" t="s">
        <v>7</v>
      </c>
      <c r="B6948" t="s">
        <v>534</v>
      </c>
      <c r="C6948">
        <v>1084</v>
      </c>
      <c r="D6948" t="s">
        <v>103</v>
      </c>
      <c r="E6948" t="s">
        <v>270</v>
      </c>
      <c r="F6948" t="s">
        <v>1177</v>
      </c>
    </row>
    <row r="6949" spans="1:6" x14ac:dyDescent="0.35">
      <c r="A6949" t="s">
        <v>7</v>
      </c>
      <c r="B6949" t="s">
        <v>535</v>
      </c>
      <c r="C6949">
        <v>193</v>
      </c>
      <c r="D6949" t="s">
        <v>71</v>
      </c>
      <c r="E6949" t="s">
        <v>112</v>
      </c>
      <c r="F6949" t="s">
        <v>1114</v>
      </c>
    </row>
    <row r="6950" spans="1:6" x14ac:dyDescent="0.35">
      <c r="A6950" t="s">
        <v>7</v>
      </c>
      <c r="B6950" t="s">
        <v>536</v>
      </c>
      <c r="C6950">
        <v>345</v>
      </c>
      <c r="D6950" t="s">
        <v>121</v>
      </c>
      <c r="E6950" t="s">
        <v>155</v>
      </c>
      <c r="F6950" t="s">
        <v>711</v>
      </c>
    </row>
    <row r="6951" spans="1:6" x14ac:dyDescent="0.35">
      <c r="A6951" t="s">
        <v>7</v>
      </c>
      <c r="B6951" t="s">
        <v>538</v>
      </c>
      <c r="C6951">
        <v>1022</v>
      </c>
      <c r="D6951" t="s">
        <v>93</v>
      </c>
      <c r="E6951" t="s">
        <v>214</v>
      </c>
      <c r="F6951" t="s">
        <v>1407</v>
      </c>
    </row>
    <row r="6952" spans="1:6" x14ac:dyDescent="0.35">
      <c r="A6952" t="s">
        <v>7</v>
      </c>
      <c r="B6952" t="s">
        <v>540</v>
      </c>
      <c r="C6952">
        <v>155</v>
      </c>
      <c r="D6952" t="s">
        <v>79</v>
      </c>
      <c r="E6952" t="s">
        <v>166</v>
      </c>
      <c r="F6952" t="s">
        <v>1263</v>
      </c>
    </row>
    <row r="6953" spans="1:6" x14ac:dyDescent="0.35">
      <c r="A6953" t="s">
        <v>241</v>
      </c>
      <c r="B6953" t="s">
        <v>531</v>
      </c>
      <c r="C6953">
        <v>2153</v>
      </c>
      <c r="D6953" t="s">
        <v>96</v>
      </c>
      <c r="E6953" t="s">
        <v>910</v>
      </c>
      <c r="F6953" t="s">
        <v>672</v>
      </c>
    </row>
    <row r="6954" spans="1:6" x14ac:dyDescent="0.35">
      <c r="A6954" t="s">
        <v>241</v>
      </c>
      <c r="B6954" t="s">
        <v>534</v>
      </c>
      <c r="C6954">
        <v>4905</v>
      </c>
      <c r="D6954" t="s">
        <v>138</v>
      </c>
      <c r="E6954" t="s">
        <v>256</v>
      </c>
      <c r="F6954" t="s">
        <v>1314</v>
      </c>
    </row>
    <row r="6955" spans="1:6" x14ac:dyDescent="0.35">
      <c r="A6955" t="s">
        <v>241</v>
      </c>
      <c r="B6955" t="s">
        <v>535</v>
      </c>
      <c r="C6955">
        <v>618</v>
      </c>
      <c r="D6955" t="s">
        <v>106</v>
      </c>
      <c r="E6955" t="s">
        <v>99</v>
      </c>
      <c r="F6955" t="s">
        <v>1240</v>
      </c>
    </row>
    <row r="6956" spans="1:6" x14ac:dyDescent="0.35">
      <c r="A6956" t="s">
        <v>241</v>
      </c>
      <c r="B6956" t="s">
        <v>536</v>
      </c>
      <c r="C6956">
        <v>1267</v>
      </c>
      <c r="D6956" t="s">
        <v>96</v>
      </c>
      <c r="E6956" t="s">
        <v>923</v>
      </c>
      <c r="F6956" t="s">
        <v>683</v>
      </c>
    </row>
    <row r="6957" spans="1:6" x14ac:dyDescent="0.35">
      <c r="A6957" t="s">
        <v>241</v>
      </c>
      <c r="B6957" t="s">
        <v>538</v>
      </c>
      <c r="C6957">
        <v>4020</v>
      </c>
      <c r="D6957" t="s">
        <v>72</v>
      </c>
      <c r="E6957" t="s">
        <v>271</v>
      </c>
      <c r="F6957" t="s">
        <v>1122</v>
      </c>
    </row>
    <row r="6958" spans="1:6" x14ac:dyDescent="0.35">
      <c r="A6958" t="s">
        <v>241</v>
      </c>
      <c r="B6958" t="s">
        <v>540</v>
      </c>
      <c r="C6958">
        <v>486</v>
      </c>
      <c r="D6958" t="s">
        <v>73</v>
      </c>
      <c r="E6958" t="s">
        <v>56</v>
      </c>
      <c r="F6958" t="s">
        <v>1132</v>
      </c>
    </row>
    <row r="6960" spans="1:6" x14ac:dyDescent="0.35">
      <c r="A6960" t="s">
        <v>1710</v>
      </c>
    </row>
    <row r="6961" spans="1:6" x14ac:dyDescent="0.35">
      <c r="A6961" t="s">
        <v>14</v>
      </c>
      <c r="B6961" t="s">
        <v>593</v>
      </c>
      <c r="C6961" t="s">
        <v>2</v>
      </c>
      <c r="D6961" t="s">
        <v>51</v>
      </c>
      <c r="E6961" t="s">
        <v>1701</v>
      </c>
      <c r="F6961" t="s">
        <v>1702</v>
      </c>
    </row>
    <row r="6962" spans="1:6" x14ac:dyDescent="0.35">
      <c r="A6962" t="s">
        <v>3</v>
      </c>
      <c r="B6962" t="s">
        <v>594</v>
      </c>
      <c r="C6962">
        <v>948</v>
      </c>
      <c r="D6962" t="s">
        <v>130</v>
      </c>
      <c r="E6962" t="s">
        <v>680</v>
      </c>
      <c r="F6962" t="s">
        <v>712</v>
      </c>
    </row>
    <row r="6963" spans="1:6" x14ac:dyDescent="0.35">
      <c r="A6963" t="s">
        <v>3</v>
      </c>
      <c r="B6963" t="s">
        <v>595</v>
      </c>
      <c r="C6963">
        <v>1081</v>
      </c>
      <c r="D6963" t="s">
        <v>105</v>
      </c>
      <c r="E6963" t="s">
        <v>256</v>
      </c>
      <c r="F6963" t="s">
        <v>803</v>
      </c>
    </row>
    <row r="6964" spans="1:6" x14ac:dyDescent="0.35">
      <c r="A6964" t="s">
        <v>4</v>
      </c>
      <c r="B6964" t="s">
        <v>594</v>
      </c>
      <c r="C6964">
        <v>1729</v>
      </c>
      <c r="D6964" t="s">
        <v>71</v>
      </c>
      <c r="E6964" t="s">
        <v>354</v>
      </c>
      <c r="F6964" t="s">
        <v>967</v>
      </c>
    </row>
    <row r="6965" spans="1:6" x14ac:dyDescent="0.35">
      <c r="A6965" t="s">
        <v>4</v>
      </c>
      <c r="B6965" t="s">
        <v>595</v>
      </c>
      <c r="C6965">
        <v>1547</v>
      </c>
      <c r="D6965" t="s">
        <v>106</v>
      </c>
      <c r="E6965" t="s">
        <v>428</v>
      </c>
      <c r="F6965" t="s">
        <v>1546</v>
      </c>
    </row>
    <row r="6966" spans="1:6" x14ac:dyDescent="0.35">
      <c r="A6966" t="s">
        <v>5</v>
      </c>
      <c r="B6966" t="s">
        <v>594</v>
      </c>
      <c r="C6966">
        <v>1277</v>
      </c>
      <c r="D6966" t="s">
        <v>122</v>
      </c>
      <c r="E6966" t="s">
        <v>273</v>
      </c>
      <c r="F6966" t="s">
        <v>848</v>
      </c>
    </row>
    <row r="6967" spans="1:6" x14ac:dyDescent="0.35">
      <c r="A6967" t="s">
        <v>5</v>
      </c>
      <c r="B6967" t="s">
        <v>595</v>
      </c>
      <c r="C6967">
        <v>2189</v>
      </c>
      <c r="D6967" t="s">
        <v>78</v>
      </c>
      <c r="E6967" t="s">
        <v>59</v>
      </c>
      <c r="F6967" t="s">
        <v>885</v>
      </c>
    </row>
    <row r="6968" spans="1:6" x14ac:dyDescent="0.35">
      <c r="A6968" t="s">
        <v>6</v>
      </c>
      <c r="B6968" t="s">
        <v>594</v>
      </c>
      <c r="C6968">
        <v>522</v>
      </c>
      <c r="D6968" t="s">
        <v>103</v>
      </c>
      <c r="E6968" t="s">
        <v>549</v>
      </c>
      <c r="F6968" t="s">
        <v>867</v>
      </c>
    </row>
    <row r="6969" spans="1:6" x14ac:dyDescent="0.35">
      <c r="A6969" t="s">
        <v>6</v>
      </c>
      <c r="B6969" t="s">
        <v>595</v>
      </c>
      <c r="C6969">
        <v>910</v>
      </c>
      <c r="D6969" t="s">
        <v>81</v>
      </c>
      <c r="E6969" t="s">
        <v>445</v>
      </c>
      <c r="F6969" t="s">
        <v>1117</v>
      </c>
    </row>
    <row r="6970" spans="1:6" x14ac:dyDescent="0.35">
      <c r="A6970" t="s">
        <v>7</v>
      </c>
      <c r="B6970" t="s">
        <v>594</v>
      </c>
      <c r="C6970">
        <v>1602</v>
      </c>
      <c r="D6970" t="s">
        <v>180</v>
      </c>
      <c r="E6970" t="s">
        <v>484</v>
      </c>
      <c r="F6970" t="s">
        <v>665</v>
      </c>
    </row>
    <row r="6971" spans="1:6" x14ac:dyDescent="0.35">
      <c r="A6971" t="s">
        <v>7</v>
      </c>
      <c r="B6971" t="s">
        <v>595</v>
      </c>
      <c r="C6971">
        <v>1644</v>
      </c>
      <c r="D6971" t="s">
        <v>142</v>
      </c>
      <c r="E6971" t="s">
        <v>66</v>
      </c>
      <c r="F6971" t="s">
        <v>1282</v>
      </c>
    </row>
    <row r="6972" spans="1:6" x14ac:dyDescent="0.35">
      <c r="A6972" t="s">
        <v>241</v>
      </c>
      <c r="B6972" t="s">
        <v>594</v>
      </c>
      <c r="C6972">
        <v>6078</v>
      </c>
      <c r="D6972" t="s">
        <v>86</v>
      </c>
      <c r="E6972" t="s">
        <v>490</v>
      </c>
      <c r="F6972" t="s">
        <v>1005</v>
      </c>
    </row>
    <row r="6973" spans="1:6" x14ac:dyDescent="0.35">
      <c r="A6973" t="s">
        <v>241</v>
      </c>
      <c r="B6973" t="s">
        <v>595</v>
      </c>
      <c r="C6973">
        <v>7371</v>
      </c>
      <c r="D6973" t="s">
        <v>138</v>
      </c>
      <c r="E6973" t="s">
        <v>545</v>
      </c>
      <c r="F6973" t="s">
        <v>877</v>
      </c>
    </row>
    <row r="6975" spans="1:6" x14ac:dyDescent="0.35">
      <c r="A6975" t="s">
        <v>1711</v>
      </c>
    </row>
    <row r="6976" spans="1:6" x14ac:dyDescent="0.35">
      <c r="A6976" t="s">
        <v>14</v>
      </c>
      <c r="B6976" t="s">
        <v>2</v>
      </c>
      <c r="C6976" t="s">
        <v>51</v>
      </c>
      <c r="D6976" t="s">
        <v>1701</v>
      </c>
      <c r="E6976" t="s">
        <v>1702</v>
      </c>
    </row>
    <row r="6977" spans="1:19" x14ac:dyDescent="0.35">
      <c r="A6977" t="s">
        <v>3</v>
      </c>
      <c r="B6977">
        <v>2029</v>
      </c>
      <c r="C6977" t="s">
        <v>100</v>
      </c>
      <c r="D6977" t="s">
        <v>383</v>
      </c>
      <c r="E6977" t="s">
        <v>1317</v>
      </c>
    </row>
    <row r="6978" spans="1:19" x14ac:dyDescent="0.35">
      <c r="A6978" t="s">
        <v>4</v>
      </c>
      <c r="B6978">
        <v>3276</v>
      </c>
      <c r="C6978" t="s">
        <v>79</v>
      </c>
      <c r="D6978" t="s">
        <v>511</v>
      </c>
      <c r="E6978" t="s">
        <v>1554</v>
      </c>
    </row>
    <row r="6979" spans="1:19" x14ac:dyDescent="0.35">
      <c r="A6979" t="s">
        <v>5</v>
      </c>
      <c r="B6979">
        <v>3466</v>
      </c>
      <c r="C6979" t="s">
        <v>81</v>
      </c>
      <c r="D6979" t="s">
        <v>541</v>
      </c>
      <c r="E6979" t="s">
        <v>1382</v>
      </c>
    </row>
    <row r="6980" spans="1:19" x14ac:dyDescent="0.35">
      <c r="A6980" t="s">
        <v>6</v>
      </c>
      <c r="B6980">
        <v>1432</v>
      </c>
      <c r="C6980" t="s">
        <v>55</v>
      </c>
      <c r="D6980" t="s">
        <v>348</v>
      </c>
      <c r="E6980" t="s">
        <v>1639</v>
      </c>
    </row>
    <row r="6981" spans="1:19" x14ac:dyDescent="0.35">
      <c r="A6981" t="s">
        <v>7</v>
      </c>
      <c r="B6981">
        <v>3246</v>
      </c>
      <c r="C6981" t="s">
        <v>103</v>
      </c>
      <c r="D6981" t="s">
        <v>336</v>
      </c>
      <c r="E6981" t="s">
        <v>801</v>
      </c>
    </row>
    <row r="6982" spans="1:19" x14ac:dyDescent="0.35">
      <c r="A6982" t="s">
        <v>241</v>
      </c>
      <c r="B6982">
        <v>13449</v>
      </c>
      <c r="C6982" t="s">
        <v>186</v>
      </c>
      <c r="D6982" t="s">
        <v>336</v>
      </c>
      <c r="E6982" t="s">
        <v>1210</v>
      </c>
    </row>
    <row r="6984" spans="1:19" x14ac:dyDescent="0.35">
      <c r="A6984" t="s">
        <v>1712</v>
      </c>
    </row>
    <row r="6985" spans="1:19" x14ac:dyDescent="0.35">
      <c r="A6985" t="s">
        <v>14</v>
      </c>
      <c r="B6985" t="s">
        <v>15</v>
      </c>
      <c r="C6985" t="s">
        <v>2</v>
      </c>
      <c r="D6985" t="s">
        <v>1713</v>
      </c>
      <c r="E6985" t="s">
        <v>1714</v>
      </c>
      <c r="F6985" t="s">
        <v>1715</v>
      </c>
      <c r="G6985" t="s">
        <v>1716</v>
      </c>
      <c r="H6985" t="s">
        <v>1717</v>
      </c>
      <c r="I6985" t="s">
        <v>1718</v>
      </c>
      <c r="J6985" t="s">
        <v>1719</v>
      </c>
      <c r="K6985" t="s">
        <v>1720</v>
      </c>
      <c r="L6985" t="s">
        <v>1721</v>
      </c>
      <c r="M6985" t="s">
        <v>1722</v>
      </c>
      <c r="N6985" t="s">
        <v>1723</v>
      </c>
      <c r="O6985" t="s">
        <v>1724</v>
      </c>
      <c r="P6985" t="s">
        <v>1725</v>
      </c>
      <c r="Q6985" t="s">
        <v>1726</v>
      </c>
      <c r="R6985" t="s">
        <v>1727</v>
      </c>
      <c r="S6985" t="s">
        <v>1728</v>
      </c>
    </row>
    <row r="6986" spans="1:19" x14ac:dyDescent="0.35">
      <c r="A6986" t="s">
        <v>3</v>
      </c>
      <c r="B6986" t="s">
        <v>52</v>
      </c>
      <c r="C6986">
        <v>196</v>
      </c>
      <c r="D6986" t="s">
        <v>1541</v>
      </c>
      <c r="E6986" t="s">
        <v>901</v>
      </c>
      <c r="F6986" t="s">
        <v>514</v>
      </c>
      <c r="G6986" t="s">
        <v>448</v>
      </c>
      <c r="H6986" t="s">
        <v>638</v>
      </c>
      <c r="I6986" t="s">
        <v>686</v>
      </c>
      <c r="J6986" t="s">
        <v>683</v>
      </c>
      <c r="K6986" t="s">
        <v>299</v>
      </c>
      <c r="L6986" t="s">
        <v>499</v>
      </c>
      <c r="M6986" t="s">
        <v>455</v>
      </c>
      <c r="N6986" t="s">
        <v>1166</v>
      </c>
      <c r="O6986" t="s">
        <v>104</v>
      </c>
      <c r="P6986" t="s">
        <v>201</v>
      </c>
      <c r="Q6986" t="s">
        <v>134</v>
      </c>
      <c r="R6986" t="s">
        <v>330</v>
      </c>
      <c r="S6986" t="s">
        <v>77</v>
      </c>
    </row>
    <row r="6987" spans="1:19" x14ac:dyDescent="0.35">
      <c r="A6987" t="s">
        <v>3</v>
      </c>
      <c r="B6987" t="s">
        <v>83</v>
      </c>
      <c r="C6987">
        <v>1043</v>
      </c>
      <c r="D6987" t="s">
        <v>1553</v>
      </c>
      <c r="E6987" t="s">
        <v>1133</v>
      </c>
      <c r="F6987" t="s">
        <v>169</v>
      </c>
      <c r="G6987" t="s">
        <v>481</v>
      </c>
      <c r="H6987" t="s">
        <v>716</v>
      </c>
      <c r="I6987" t="s">
        <v>1217</v>
      </c>
      <c r="J6987" t="s">
        <v>922</v>
      </c>
      <c r="K6987" t="s">
        <v>11</v>
      </c>
      <c r="L6987" t="s">
        <v>526</v>
      </c>
      <c r="M6987" t="s">
        <v>331</v>
      </c>
      <c r="N6987" t="s">
        <v>900</v>
      </c>
      <c r="O6987" t="s">
        <v>163</v>
      </c>
      <c r="P6987" t="s">
        <v>982</v>
      </c>
      <c r="Q6987" t="s">
        <v>519</v>
      </c>
      <c r="R6987" t="s">
        <v>523</v>
      </c>
      <c r="S6987" t="s">
        <v>100</v>
      </c>
    </row>
    <row r="6988" spans="1:19" x14ac:dyDescent="0.35">
      <c r="A6988" t="s">
        <v>3</v>
      </c>
      <c r="B6988" t="s">
        <v>50</v>
      </c>
      <c r="C6988">
        <v>138</v>
      </c>
      <c r="D6988" t="s">
        <v>1274</v>
      </c>
      <c r="E6988" t="s">
        <v>1119</v>
      </c>
      <c r="F6988" t="s">
        <v>357</v>
      </c>
      <c r="G6988" t="s">
        <v>695</v>
      </c>
      <c r="H6988" t="s">
        <v>1104</v>
      </c>
      <c r="I6988" t="s">
        <v>841</v>
      </c>
      <c r="J6988" t="s">
        <v>791</v>
      </c>
      <c r="K6988" t="s">
        <v>502</v>
      </c>
      <c r="L6988" t="s">
        <v>672</v>
      </c>
      <c r="M6988" t="s">
        <v>532</v>
      </c>
      <c r="N6988" t="s">
        <v>1387</v>
      </c>
      <c r="O6988" t="s">
        <v>290</v>
      </c>
      <c r="P6988" t="s">
        <v>716</v>
      </c>
      <c r="Q6988" t="s">
        <v>337</v>
      </c>
      <c r="R6988" t="s">
        <v>514</v>
      </c>
      <c r="S6988" t="s">
        <v>150</v>
      </c>
    </row>
    <row r="6989" spans="1:19" x14ac:dyDescent="0.35">
      <c r="A6989" t="s">
        <v>4</v>
      </c>
      <c r="B6989" t="s">
        <v>52</v>
      </c>
      <c r="C6989">
        <v>358</v>
      </c>
      <c r="D6989" t="s">
        <v>1269</v>
      </c>
      <c r="E6989" t="s">
        <v>1003</v>
      </c>
      <c r="F6989" t="s">
        <v>675</v>
      </c>
      <c r="G6989" t="s">
        <v>934</v>
      </c>
      <c r="H6989" t="s">
        <v>983</v>
      </c>
      <c r="I6989" t="s">
        <v>1407</v>
      </c>
      <c r="J6989" t="s">
        <v>251</v>
      </c>
      <c r="K6989" t="s">
        <v>226</v>
      </c>
      <c r="L6989" t="s">
        <v>329</v>
      </c>
      <c r="M6989" t="s">
        <v>131</v>
      </c>
      <c r="N6989" t="s">
        <v>1448</v>
      </c>
      <c r="O6989" t="s">
        <v>75</v>
      </c>
      <c r="P6989" t="s">
        <v>922</v>
      </c>
      <c r="Q6989" t="s">
        <v>477</v>
      </c>
      <c r="R6989" t="s">
        <v>820</v>
      </c>
      <c r="S6989" t="s">
        <v>94</v>
      </c>
    </row>
    <row r="6990" spans="1:19" x14ac:dyDescent="0.35">
      <c r="A6990" t="s">
        <v>4</v>
      </c>
      <c r="B6990" t="s">
        <v>83</v>
      </c>
      <c r="C6990">
        <v>1392</v>
      </c>
      <c r="D6990" t="s">
        <v>1274</v>
      </c>
      <c r="E6990" t="s">
        <v>1184</v>
      </c>
      <c r="F6990" t="s">
        <v>459</v>
      </c>
      <c r="G6990" t="s">
        <v>698</v>
      </c>
      <c r="H6990" t="s">
        <v>702</v>
      </c>
      <c r="I6990" t="s">
        <v>1109</v>
      </c>
      <c r="J6990" t="s">
        <v>670</v>
      </c>
      <c r="K6990" t="s">
        <v>210</v>
      </c>
      <c r="L6990" t="s">
        <v>546</v>
      </c>
      <c r="M6990" t="s">
        <v>336</v>
      </c>
      <c r="N6990" t="s">
        <v>731</v>
      </c>
      <c r="O6990" t="s">
        <v>204</v>
      </c>
      <c r="P6990" t="s">
        <v>730</v>
      </c>
      <c r="Q6990" t="s">
        <v>372</v>
      </c>
      <c r="R6990" t="s">
        <v>602</v>
      </c>
      <c r="S6990" t="s">
        <v>150</v>
      </c>
    </row>
    <row r="6991" spans="1:19" x14ac:dyDescent="0.35">
      <c r="A6991" t="s">
        <v>4</v>
      </c>
      <c r="B6991" t="s">
        <v>50</v>
      </c>
      <c r="C6991">
        <v>229</v>
      </c>
      <c r="D6991" t="s">
        <v>1471</v>
      </c>
      <c r="E6991" t="s">
        <v>1535</v>
      </c>
      <c r="F6991" t="s">
        <v>809</v>
      </c>
      <c r="G6991" t="s">
        <v>380</v>
      </c>
      <c r="H6991" t="s">
        <v>914</v>
      </c>
      <c r="I6991" t="s">
        <v>1729</v>
      </c>
      <c r="J6991" t="s">
        <v>707</v>
      </c>
      <c r="K6991" t="s">
        <v>444</v>
      </c>
      <c r="L6991" t="s">
        <v>1317</v>
      </c>
      <c r="M6991" t="s">
        <v>154</v>
      </c>
      <c r="N6991" t="s">
        <v>1137</v>
      </c>
      <c r="O6991" t="s">
        <v>180</v>
      </c>
      <c r="P6991" t="s">
        <v>836</v>
      </c>
      <c r="Q6991" t="s">
        <v>406</v>
      </c>
      <c r="R6991" t="s">
        <v>670</v>
      </c>
      <c r="S6991" t="s">
        <v>106</v>
      </c>
    </row>
    <row r="6992" spans="1:19" x14ac:dyDescent="0.35">
      <c r="A6992" t="s">
        <v>5</v>
      </c>
      <c r="B6992" t="s">
        <v>52</v>
      </c>
      <c r="C6992">
        <v>441</v>
      </c>
      <c r="D6992" t="s">
        <v>1471</v>
      </c>
      <c r="E6992" t="s">
        <v>578</v>
      </c>
      <c r="F6992" t="s">
        <v>159</v>
      </c>
      <c r="G6992" t="s">
        <v>200</v>
      </c>
      <c r="H6992" t="s">
        <v>694</v>
      </c>
      <c r="I6992" t="s">
        <v>518</v>
      </c>
      <c r="J6992" t="s">
        <v>552</v>
      </c>
      <c r="K6992" t="s">
        <v>179</v>
      </c>
      <c r="L6992" t="s">
        <v>392</v>
      </c>
      <c r="M6992" t="s">
        <v>11</v>
      </c>
      <c r="N6992" t="s">
        <v>1025</v>
      </c>
      <c r="O6992" t="s">
        <v>80</v>
      </c>
      <c r="P6992" t="s">
        <v>190</v>
      </c>
      <c r="Q6992" t="s">
        <v>177</v>
      </c>
      <c r="R6992" t="s">
        <v>9</v>
      </c>
      <c r="S6992" t="s">
        <v>76</v>
      </c>
    </row>
    <row r="6993" spans="1:19" x14ac:dyDescent="0.35">
      <c r="A6993" t="s">
        <v>5</v>
      </c>
      <c r="B6993" t="s">
        <v>83</v>
      </c>
      <c r="C6993">
        <v>1623</v>
      </c>
      <c r="D6993" t="s">
        <v>1471</v>
      </c>
      <c r="E6993" t="s">
        <v>793</v>
      </c>
      <c r="F6993" t="s">
        <v>374</v>
      </c>
      <c r="G6993" t="s">
        <v>381</v>
      </c>
      <c r="H6993" t="s">
        <v>915</v>
      </c>
      <c r="I6993" t="s">
        <v>422</v>
      </c>
      <c r="J6993" t="s">
        <v>533</v>
      </c>
      <c r="K6993" t="s">
        <v>70</v>
      </c>
      <c r="L6993" t="s">
        <v>228</v>
      </c>
      <c r="M6993" t="s">
        <v>152</v>
      </c>
      <c r="N6993" t="s">
        <v>899</v>
      </c>
      <c r="O6993" t="s">
        <v>94</v>
      </c>
      <c r="P6993" t="s">
        <v>390</v>
      </c>
      <c r="Q6993" t="s">
        <v>217</v>
      </c>
      <c r="R6993" t="s">
        <v>139</v>
      </c>
      <c r="S6993" t="s">
        <v>107</v>
      </c>
    </row>
    <row r="6994" spans="1:19" x14ac:dyDescent="0.35">
      <c r="A6994" t="s">
        <v>5</v>
      </c>
      <c r="B6994" t="s">
        <v>50</v>
      </c>
      <c r="C6994">
        <v>232</v>
      </c>
      <c r="D6994" t="s">
        <v>1471</v>
      </c>
      <c r="E6994" t="s">
        <v>578</v>
      </c>
      <c r="F6994" t="s">
        <v>128</v>
      </c>
      <c r="G6994" t="s">
        <v>700</v>
      </c>
      <c r="H6994" t="s">
        <v>821</v>
      </c>
      <c r="I6994" t="s">
        <v>533</v>
      </c>
      <c r="J6994" t="s">
        <v>551</v>
      </c>
      <c r="K6994" t="s">
        <v>202</v>
      </c>
      <c r="L6994" t="s">
        <v>630</v>
      </c>
      <c r="M6994" t="s">
        <v>287</v>
      </c>
      <c r="N6994" t="s">
        <v>807</v>
      </c>
      <c r="O6994" t="s">
        <v>149</v>
      </c>
      <c r="P6994" t="s">
        <v>660</v>
      </c>
      <c r="Q6994" t="s">
        <v>293</v>
      </c>
      <c r="R6994" t="s">
        <v>441</v>
      </c>
      <c r="S6994" t="s">
        <v>106</v>
      </c>
    </row>
    <row r="6995" spans="1:19" x14ac:dyDescent="0.35">
      <c r="A6995" t="s">
        <v>6</v>
      </c>
      <c r="B6995" t="s">
        <v>52</v>
      </c>
      <c r="C6995">
        <v>112</v>
      </c>
      <c r="D6995" t="s">
        <v>1242</v>
      </c>
      <c r="E6995" t="s">
        <v>790</v>
      </c>
      <c r="F6995" t="s">
        <v>498</v>
      </c>
      <c r="G6995" t="s">
        <v>223</v>
      </c>
      <c r="H6995" t="s">
        <v>622</v>
      </c>
      <c r="I6995" t="s">
        <v>459</v>
      </c>
      <c r="J6995" t="s">
        <v>678</v>
      </c>
      <c r="K6995" t="s">
        <v>231</v>
      </c>
      <c r="L6995" t="s">
        <v>54</v>
      </c>
      <c r="M6995" t="s">
        <v>277</v>
      </c>
      <c r="N6995" t="s">
        <v>1413</v>
      </c>
      <c r="O6995" t="s">
        <v>240</v>
      </c>
      <c r="P6995" t="s">
        <v>629</v>
      </c>
      <c r="Q6995" t="s">
        <v>523</v>
      </c>
      <c r="R6995" t="s">
        <v>624</v>
      </c>
      <c r="S6995" t="s">
        <v>109</v>
      </c>
    </row>
    <row r="6996" spans="1:19" x14ac:dyDescent="0.35">
      <c r="A6996" t="s">
        <v>6</v>
      </c>
      <c r="B6996" t="s">
        <v>83</v>
      </c>
      <c r="C6996">
        <v>621</v>
      </c>
      <c r="D6996" t="s">
        <v>1541</v>
      </c>
      <c r="E6996" t="s">
        <v>543</v>
      </c>
      <c r="F6996" t="s">
        <v>482</v>
      </c>
      <c r="G6996" t="s">
        <v>525</v>
      </c>
      <c r="H6996" t="s">
        <v>784</v>
      </c>
      <c r="I6996" t="s">
        <v>671</v>
      </c>
      <c r="J6996" t="s">
        <v>702</v>
      </c>
      <c r="K6996" t="s">
        <v>222</v>
      </c>
      <c r="L6996" t="s">
        <v>390</v>
      </c>
      <c r="M6996" t="s">
        <v>463</v>
      </c>
      <c r="N6996" t="s">
        <v>834</v>
      </c>
      <c r="O6996" t="s">
        <v>430</v>
      </c>
      <c r="P6996" t="s">
        <v>542</v>
      </c>
      <c r="Q6996" t="s">
        <v>414</v>
      </c>
      <c r="R6996" t="s">
        <v>402</v>
      </c>
      <c r="S6996" t="s">
        <v>72</v>
      </c>
    </row>
    <row r="6997" spans="1:19" x14ac:dyDescent="0.35">
      <c r="A6997" t="s">
        <v>6</v>
      </c>
      <c r="B6997" t="s">
        <v>50</v>
      </c>
      <c r="C6997">
        <v>92</v>
      </c>
      <c r="D6997" t="s">
        <v>1269</v>
      </c>
      <c r="E6997" t="s">
        <v>881</v>
      </c>
      <c r="F6997" t="s">
        <v>883</v>
      </c>
      <c r="G6997" t="s">
        <v>739</v>
      </c>
      <c r="H6997" t="s">
        <v>1144</v>
      </c>
      <c r="I6997" t="s">
        <v>1305</v>
      </c>
      <c r="J6997" t="s">
        <v>754</v>
      </c>
      <c r="K6997" t="s">
        <v>377</v>
      </c>
      <c r="L6997" t="s">
        <v>559</v>
      </c>
      <c r="M6997" t="s">
        <v>690</v>
      </c>
      <c r="N6997" t="s">
        <v>1254</v>
      </c>
      <c r="O6997" t="s">
        <v>497</v>
      </c>
      <c r="P6997" t="s">
        <v>899</v>
      </c>
      <c r="Q6997" t="s">
        <v>542</v>
      </c>
      <c r="R6997" t="s">
        <v>758</v>
      </c>
      <c r="S6997" t="s">
        <v>198</v>
      </c>
    </row>
    <row r="6998" spans="1:19" x14ac:dyDescent="0.35">
      <c r="A6998" t="s">
        <v>7</v>
      </c>
      <c r="B6998" t="s">
        <v>52</v>
      </c>
      <c r="C6998">
        <v>427</v>
      </c>
      <c r="D6998" t="s">
        <v>1246</v>
      </c>
      <c r="E6998" t="s">
        <v>813</v>
      </c>
      <c r="F6998" t="s">
        <v>503</v>
      </c>
      <c r="G6998" t="s">
        <v>154</v>
      </c>
      <c r="H6998" t="s">
        <v>268</v>
      </c>
      <c r="I6998" t="s">
        <v>684</v>
      </c>
      <c r="J6998" t="s">
        <v>625</v>
      </c>
      <c r="K6998" t="s">
        <v>180</v>
      </c>
      <c r="L6998" t="s">
        <v>140</v>
      </c>
      <c r="M6998" t="s">
        <v>213</v>
      </c>
      <c r="N6998" t="s">
        <v>1554</v>
      </c>
      <c r="O6998" t="s">
        <v>93</v>
      </c>
      <c r="P6998" t="s">
        <v>427</v>
      </c>
      <c r="Q6998" t="s">
        <v>238</v>
      </c>
      <c r="R6998" t="s">
        <v>200</v>
      </c>
      <c r="S6998" t="s">
        <v>79</v>
      </c>
    </row>
    <row r="6999" spans="1:19" x14ac:dyDescent="0.35">
      <c r="A6999" t="s">
        <v>7</v>
      </c>
      <c r="B6999" t="s">
        <v>83</v>
      </c>
      <c r="C6999">
        <v>1559</v>
      </c>
      <c r="D6999" t="s">
        <v>1265</v>
      </c>
      <c r="E6999" t="s">
        <v>896</v>
      </c>
      <c r="F6999" t="s">
        <v>745</v>
      </c>
      <c r="G6999" t="s">
        <v>559</v>
      </c>
      <c r="H6999" t="s">
        <v>1091</v>
      </c>
      <c r="I6999" t="s">
        <v>682</v>
      </c>
      <c r="J6999" t="s">
        <v>773</v>
      </c>
      <c r="K6999" t="s">
        <v>145</v>
      </c>
      <c r="L6999" t="s">
        <v>522</v>
      </c>
      <c r="M6999" t="s">
        <v>471</v>
      </c>
      <c r="N6999" t="s">
        <v>787</v>
      </c>
      <c r="O6999" t="s">
        <v>180</v>
      </c>
      <c r="P6999" t="s">
        <v>407</v>
      </c>
      <c r="Q6999" t="s">
        <v>337</v>
      </c>
      <c r="R6999" t="s">
        <v>568</v>
      </c>
      <c r="S6999" t="s">
        <v>76</v>
      </c>
    </row>
    <row r="7000" spans="1:19" x14ac:dyDescent="0.35">
      <c r="A7000" t="s">
        <v>7</v>
      </c>
      <c r="B7000" t="s">
        <v>50</v>
      </c>
      <c r="C7000">
        <v>322</v>
      </c>
      <c r="D7000" t="s">
        <v>1238</v>
      </c>
      <c r="E7000" t="s">
        <v>410</v>
      </c>
      <c r="F7000" t="s">
        <v>537</v>
      </c>
      <c r="G7000" t="s">
        <v>483</v>
      </c>
      <c r="H7000" t="s">
        <v>918</v>
      </c>
      <c r="I7000" t="s">
        <v>776</v>
      </c>
      <c r="J7000" t="s">
        <v>1730</v>
      </c>
      <c r="K7000" t="s">
        <v>126</v>
      </c>
      <c r="L7000" t="s">
        <v>625</v>
      </c>
      <c r="M7000" t="s">
        <v>597</v>
      </c>
      <c r="N7000" t="s">
        <v>1116</v>
      </c>
      <c r="O7000" t="s">
        <v>217</v>
      </c>
      <c r="P7000" t="s">
        <v>703</v>
      </c>
      <c r="Q7000" t="s">
        <v>272</v>
      </c>
      <c r="R7000" t="s">
        <v>579</v>
      </c>
      <c r="S7000" t="s">
        <v>76</v>
      </c>
    </row>
    <row r="7001" spans="1:19" x14ac:dyDescent="0.35">
      <c r="A7001" t="s">
        <v>241</v>
      </c>
      <c r="B7001" t="s">
        <v>52</v>
      </c>
      <c r="C7001">
        <v>1534</v>
      </c>
      <c r="D7001" t="s">
        <v>1283</v>
      </c>
      <c r="E7001" t="s">
        <v>771</v>
      </c>
      <c r="F7001" t="s">
        <v>85</v>
      </c>
      <c r="G7001" t="s">
        <v>478</v>
      </c>
      <c r="H7001" t="s">
        <v>653</v>
      </c>
      <c r="I7001" t="s">
        <v>661</v>
      </c>
      <c r="J7001" t="s">
        <v>709</v>
      </c>
      <c r="K7001" t="s">
        <v>56</v>
      </c>
      <c r="L7001" t="s">
        <v>582</v>
      </c>
      <c r="M7001" t="s">
        <v>101</v>
      </c>
      <c r="N7001" t="s">
        <v>817</v>
      </c>
      <c r="O7001" t="s">
        <v>142</v>
      </c>
      <c r="P7001" t="s">
        <v>579</v>
      </c>
      <c r="Q7001" t="s">
        <v>238</v>
      </c>
      <c r="R7001" t="s">
        <v>90</v>
      </c>
      <c r="S7001" t="s">
        <v>75</v>
      </c>
    </row>
    <row r="7002" spans="1:19" x14ac:dyDescent="0.35">
      <c r="A7002" t="s">
        <v>241</v>
      </c>
      <c r="B7002" t="s">
        <v>83</v>
      </c>
      <c r="C7002">
        <v>6238</v>
      </c>
      <c r="D7002" t="s">
        <v>998</v>
      </c>
      <c r="E7002" t="s">
        <v>1183</v>
      </c>
      <c r="F7002" t="s">
        <v>201</v>
      </c>
      <c r="G7002" t="s">
        <v>687</v>
      </c>
      <c r="H7002" t="s">
        <v>773</v>
      </c>
      <c r="I7002" t="s">
        <v>666</v>
      </c>
      <c r="J7002" t="s">
        <v>631</v>
      </c>
      <c r="K7002" t="s">
        <v>11</v>
      </c>
      <c r="L7002" t="s">
        <v>680</v>
      </c>
      <c r="M7002" t="s">
        <v>477</v>
      </c>
      <c r="N7002" t="s">
        <v>842</v>
      </c>
      <c r="O7002" t="s">
        <v>221</v>
      </c>
      <c r="P7002" t="s">
        <v>652</v>
      </c>
      <c r="Q7002" t="s">
        <v>291</v>
      </c>
      <c r="R7002" t="s">
        <v>581</v>
      </c>
      <c r="S7002" t="s">
        <v>68</v>
      </c>
    </row>
    <row r="7003" spans="1:19" x14ac:dyDescent="0.35">
      <c r="A7003" t="s">
        <v>241</v>
      </c>
      <c r="B7003" t="s">
        <v>50</v>
      </c>
      <c r="C7003">
        <v>1013</v>
      </c>
      <c r="D7003" t="s">
        <v>1553</v>
      </c>
      <c r="E7003" t="s">
        <v>840</v>
      </c>
      <c r="F7003" t="s">
        <v>611</v>
      </c>
      <c r="G7003" t="s">
        <v>616</v>
      </c>
      <c r="H7003" t="s">
        <v>909</v>
      </c>
      <c r="I7003" t="s">
        <v>618</v>
      </c>
      <c r="J7003" t="s">
        <v>790</v>
      </c>
      <c r="K7003" t="s">
        <v>195</v>
      </c>
      <c r="L7003" t="s">
        <v>693</v>
      </c>
      <c r="M7003" t="s">
        <v>178</v>
      </c>
      <c r="N7003" t="s">
        <v>836</v>
      </c>
      <c r="O7003" t="s">
        <v>112</v>
      </c>
      <c r="P7003" t="s">
        <v>899</v>
      </c>
      <c r="Q7003" t="s">
        <v>301</v>
      </c>
      <c r="R7003" t="s">
        <v>243</v>
      </c>
      <c r="S7003" t="s">
        <v>79</v>
      </c>
    </row>
    <row r="7005" spans="1:19" x14ac:dyDescent="0.35">
      <c r="A7005" t="s">
        <v>1731</v>
      </c>
    </row>
    <row r="7006" spans="1:19" x14ac:dyDescent="0.35">
      <c r="A7006" t="s">
        <v>14</v>
      </c>
      <c r="B7006" t="s">
        <v>266</v>
      </c>
      <c r="C7006" t="s">
        <v>2</v>
      </c>
      <c r="D7006" t="s">
        <v>1713</v>
      </c>
      <c r="E7006" t="s">
        <v>1714</v>
      </c>
      <c r="F7006" t="s">
        <v>1715</v>
      </c>
      <c r="G7006" t="s">
        <v>1716</v>
      </c>
      <c r="H7006" t="s">
        <v>1717</v>
      </c>
      <c r="I7006" t="s">
        <v>1718</v>
      </c>
      <c r="J7006" t="s">
        <v>1719</v>
      </c>
      <c r="K7006" t="s">
        <v>1720</v>
      </c>
      <c r="L7006" t="s">
        <v>1721</v>
      </c>
      <c r="M7006" t="s">
        <v>1722</v>
      </c>
      <c r="N7006" t="s">
        <v>1723</v>
      </c>
      <c r="O7006" t="s">
        <v>1724</v>
      </c>
      <c r="P7006" t="s">
        <v>1725</v>
      </c>
      <c r="Q7006" t="s">
        <v>1726</v>
      </c>
      <c r="R7006" t="s">
        <v>1727</v>
      </c>
      <c r="S7006" t="s">
        <v>1728</v>
      </c>
    </row>
    <row r="7007" spans="1:19" x14ac:dyDescent="0.35">
      <c r="A7007" t="s">
        <v>3</v>
      </c>
      <c r="B7007" t="s">
        <v>267</v>
      </c>
      <c r="C7007">
        <v>237</v>
      </c>
      <c r="D7007" t="s">
        <v>1132</v>
      </c>
      <c r="E7007" t="s">
        <v>882</v>
      </c>
      <c r="F7007" t="s">
        <v>459</v>
      </c>
      <c r="G7007" t="s">
        <v>687</v>
      </c>
      <c r="H7007" t="s">
        <v>1535</v>
      </c>
      <c r="I7007" t="s">
        <v>1402</v>
      </c>
      <c r="J7007" t="s">
        <v>1600</v>
      </c>
      <c r="K7007" t="s">
        <v>210</v>
      </c>
      <c r="L7007" t="s">
        <v>949</v>
      </c>
      <c r="M7007" t="s">
        <v>383</v>
      </c>
      <c r="N7007" t="s">
        <v>813</v>
      </c>
      <c r="O7007" t="s">
        <v>188</v>
      </c>
      <c r="P7007" t="s">
        <v>805</v>
      </c>
      <c r="Q7007" t="s">
        <v>66</v>
      </c>
      <c r="R7007" t="s">
        <v>677</v>
      </c>
      <c r="S7007" t="s">
        <v>76</v>
      </c>
    </row>
    <row r="7008" spans="1:19" x14ac:dyDescent="0.35">
      <c r="A7008" t="s">
        <v>3</v>
      </c>
      <c r="B7008" t="s">
        <v>279</v>
      </c>
      <c r="C7008">
        <v>1083</v>
      </c>
      <c r="D7008" t="s">
        <v>1269</v>
      </c>
      <c r="E7008" t="s">
        <v>1137</v>
      </c>
      <c r="F7008" t="s">
        <v>444</v>
      </c>
      <c r="G7008" t="s">
        <v>469</v>
      </c>
      <c r="H7008" t="s">
        <v>1005</v>
      </c>
      <c r="I7008" t="s">
        <v>927</v>
      </c>
      <c r="J7008" t="s">
        <v>990</v>
      </c>
      <c r="K7008" t="s">
        <v>145</v>
      </c>
      <c r="L7008" t="s">
        <v>234</v>
      </c>
      <c r="M7008" t="s">
        <v>452</v>
      </c>
      <c r="N7008" t="s">
        <v>813</v>
      </c>
      <c r="O7008" t="s">
        <v>96</v>
      </c>
      <c r="P7008" t="s">
        <v>742</v>
      </c>
      <c r="Q7008" t="s">
        <v>493</v>
      </c>
      <c r="R7008" t="s">
        <v>270</v>
      </c>
      <c r="S7008" t="s">
        <v>186</v>
      </c>
    </row>
    <row r="7009" spans="1:19" x14ac:dyDescent="0.35">
      <c r="A7009" t="s">
        <v>3</v>
      </c>
      <c r="B7009" t="s">
        <v>285</v>
      </c>
      <c r="C7009">
        <v>57</v>
      </c>
      <c r="D7009" t="s">
        <v>395</v>
      </c>
      <c r="E7009" t="s">
        <v>834</v>
      </c>
      <c r="F7009" t="s">
        <v>873</v>
      </c>
      <c r="G7009" t="s">
        <v>1217</v>
      </c>
      <c r="H7009" t="s">
        <v>1109</v>
      </c>
      <c r="I7009" t="s">
        <v>1175</v>
      </c>
      <c r="J7009" t="s">
        <v>1400</v>
      </c>
      <c r="K7009" t="s">
        <v>159</v>
      </c>
      <c r="L7009" t="s">
        <v>420</v>
      </c>
      <c r="M7009" t="s">
        <v>698</v>
      </c>
      <c r="N7009" t="s">
        <v>913</v>
      </c>
      <c r="O7009" t="s">
        <v>309</v>
      </c>
      <c r="P7009" t="s">
        <v>685</v>
      </c>
      <c r="Q7009" t="s">
        <v>413</v>
      </c>
      <c r="R7009" t="s">
        <v>736</v>
      </c>
      <c r="S7009" t="s">
        <v>76</v>
      </c>
    </row>
    <row r="7010" spans="1:19" x14ac:dyDescent="0.35">
      <c r="A7010" t="s">
        <v>4</v>
      </c>
      <c r="B7010" t="s">
        <v>267</v>
      </c>
      <c r="C7010">
        <v>233</v>
      </c>
      <c r="D7010" t="s">
        <v>1471</v>
      </c>
      <c r="E7010" t="s">
        <v>405</v>
      </c>
      <c r="F7010" t="s">
        <v>1166</v>
      </c>
      <c r="G7010" t="s">
        <v>746</v>
      </c>
      <c r="H7010" t="s">
        <v>1126</v>
      </c>
      <c r="I7010" t="s">
        <v>920</v>
      </c>
      <c r="J7010" t="s">
        <v>704</v>
      </c>
      <c r="K7010" t="s">
        <v>539</v>
      </c>
      <c r="L7010" t="s">
        <v>685</v>
      </c>
      <c r="M7010" t="s">
        <v>686</v>
      </c>
      <c r="N7010" t="s">
        <v>1525</v>
      </c>
      <c r="O7010" t="s">
        <v>53</v>
      </c>
      <c r="P7010" t="s">
        <v>628</v>
      </c>
      <c r="Q7010" t="s">
        <v>298</v>
      </c>
      <c r="R7010" t="s">
        <v>125</v>
      </c>
      <c r="S7010" t="s">
        <v>122</v>
      </c>
    </row>
    <row r="7011" spans="1:19" x14ac:dyDescent="0.35">
      <c r="A7011" t="s">
        <v>4</v>
      </c>
      <c r="B7011" t="s">
        <v>279</v>
      </c>
      <c r="C7011">
        <v>1622</v>
      </c>
      <c r="D7011" t="s">
        <v>1275</v>
      </c>
      <c r="E7011" t="s">
        <v>970</v>
      </c>
      <c r="F7011" t="s">
        <v>513</v>
      </c>
      <c r="G7011" t="s">
        <v>463</v>
      </c>
      <c r="H7011" t="s">
        <v>921</v>
      </c>
      <c r="I7011" t="s">
        <v>971</v>
      </c>
      <c r="J7011" t="s">
        <v>756</v>
      </c>
      <c r="K7011" t="s">
        <v>166</v>
      </c>
      <c r="L7011" t="s">
        <v>363</v>
      </c>
      <c r="M7011" t="s">
        <v>232</v>
      </c>
      <c r="N7011" t="s">
        <v>1554</v>
      </c>
      <c r="O7011" t="s">
        <v>102</v>
      </c>
      <c r="P7011" t="s">
        <v>421</v>
      </c>
      <c r="Q7011" t="s">
        <v>131</v>
      </c>
      <c r="R7011" t="s">
        <v>732</v>
      </c>
      <c r="S7011" t="s">
        <v>79</v>
      </c>
    </row>
    <row r="7012" spans="1:19" x14ac:dyDescent="0.35">
      <c r="A7012" t="s">
        <v>4</v>
      </c>
      <c r="B7012" t="s">
        <v>285</v>
      </c>
      <c r="C7012">
        <v>124</v>
      </c>
      <c r="D7012" t="s">
        <v>1553</v>
      </c>
      <c r="E7012" t="s">
        <v>1271</v>
      </c>
      <c r="F7012" t="s">
        <v>610</v>
      </c>
      <c r="G7012" t="s">
        <v>708</v>
      </c>
      <c r="H7012" t="s">
        <v>1404</v>
      </c>
      <c r="I7012" t="s">
        <v>831</v>
      </c>
      <c r="J7012" t="s">
        <v>1309</v>
      </c>
      <c r="K7012" t="s">
        <v>398</v>
      </c>
      <c r="L7012" t="s">
        <v>751</v>
      </c>
      <c r="M7012" t="s">
        <v>705</v>
      </c>
      <c r="N7012" t="s">
        <v>1429</v>
      </c>
      <c r="O7012" t="s">
        <v>435</v>
      </c>
      <c r="P7012" t="s">
        <v>907</v>
      </c>
      <c r="Q7012" t="s">
        <v>300</v>
      </c>
      <c r="R7012" t="s">
        <v>651</v>
      </c>
      <c r="S7012" t="s">
        <v>76</v>
      </c>
    </row>
    <row r="7013" spans="1:19" x14ac:dyDescent="0.35">
      <c r="A7013" t="s">
        <v>5</v>
      </c>
      <c r="B7013" t="s">
        <v>267</v>
      </c>
      <c r="C7013">
        <v>104</v>
      </c>
      <c r="D7013" t="s">
        <v>395</v>
      </c>
      <c r="E7013" t="s">
        <v>982</v>
      </c>
      <c r="F7013" t="s">
        <v>705</v>
      </c>
      <c r="G7013" t="s">
        <v>248</v>
      </c>
      <c r="H7013" t="s">
        <v>857</v>
      </c>
      <c r="I7013" t="s">
        <v>1407</v>
      </c>
      <c r="J7013" t="s">
        <v>848</v>
      </c>
      <c r="K7013" t="s">
        <v>290</v>
      </c>
      <c r="L7013" t="s">
        <v>660</v>
      </c>
      <c r="M7013" t="s">
        <v>516</v>
      </c>
      <c r="N7013" t="s">
        <v>1363</v>
      </c>
      <c r="O7013" t="s">
        <v>108</v>
      </c>
      <c r="P7013" t="s">
        <v>459</v>
      </c>
      <c r="Q7013" t="s">
        <v>114</v>
      </c>
      <c r="R7013" t="s">
        <v>469</v>
      </c>
      <c r="S7013" t="s">
        <v>76</v>
      </c>
    </row>
    <row r="7014" spans="1:19" x14ac:dyDescent="0.35">
      <c r="A7014" t="s">
        <v>5</v>
      </c>
      <c r="B7014" t="s">
        <v>279</v>
      </c>
      <c r="C7014">
        <v>1618</v>
      </c>
      <c r="D7014" t="s">
        <v>1471</v>
      </c>
      <c r="E7014" t="s">
        <v>725</v>
      </c>
      <c r="F7014" t="s">
        <v>524</v>
      </c>
      <c r="G7014" t="s">
        <v>300</v>
      </c>
      <c r="H7014" t="s">
        <v>1025</v>
      </c>
      <c r="I7014" t="s">
        <v>420</v>
      </c>
      <c r="J7014" t="s">
        <v>268</v>
      </c>
      <c r="K7014" t="s">
        <v>216</v>
      </c>
      <c r="L7014" t="s">
        <v>425</v>
      </c>
      <c r="M7014" t="s">
        <v>174</v>
      </c>
      <c r="N7014" t="s">
        <v>964</v>
      </c>
      <c r="O7014" t="s">
        <v>105</v>
      </c>
      <c r="P7014" t="s">
        <v>402</v>
      </c>
      <c r="Q7014" t="s">
        <v>264</v>
      </c>
      <c r="R7014" t="s">
        <v>118</v>
      </c>
      <c r="S7014" t="s">
        <v>107</v>
      </c>
    </row>
    <row r="7015" spans="1:19" x14ac:dyDescent="0.35">
      <c r="A7015" t="s">
        <v>5</v>
      </c>
      <c r="B7015" t="s">
        <v>285</v>
      </c>
      <c r="C7015">
        <v>574</v>
      </c>
      <c r="D7015" t="s">
        <v>1471</v>
      </c>
      <c r="E7015" t="s">
        <v>860</v>
      </c>
      <c r="F7015" t="s">
        <v>325</v>
      </c>
      <c r="G7015" t="s">
        <v>358</v>
      </c>
      <c r="H7015" t="s">
        <v>1282</v>
      </c>
      <c r="I7015" t="s">
        <v>676</v>
      </c>
      <c r="J7015" t="s">
        <v>689</v>
      </c>
      <c r="K7015" t="s">
        <v>93</v>
      </c>
      <c r="L7015" t="s">
        <v>243</v>
      </c>
      <c r="M7015" t="s">
        <v>302</v>
      </c>
      <c r="N7015" t="s">
        <v>848</v>
      </c>
      <c r="O7015" t="s">
        <v>94</v>
      </c>
      <c r="P7015" t="s">
        <v>522</v>
      </c>
      <c r="Q7015" t="s">
        <v>177</v>
      </c>
      <c r="R7015" t="s">
        <v>502</v>
      </c>
      <c r="S7015" t="s">
        <v>73</v>
      </c>
    </row>
    <row r="7016" spans="1:19" x14ac:dyDescent="0.35">
      <c r="A7016" t="s">
        <v>6</v>
      </c>
      <c r="B7016" t="s">
        <v>267</v>
      </c>
      <c r="C7016">
        <v>87</v>
      </c>
      <c r="D7016" t="s">
        <v>1275</v>
      </c>
      <c r="E7016" t="s">
        <v>1181</v>
      </c>
      <c r="F7016" t="s">
        <v>1158</v>
      </c>
      <c r="G7016" t="s">
        <v>789</v>
      </c>
      <c r="H7016" t="s">
        <v>781</v>
      </c>
      <c r="I7016" t="s">
        <v>1400</v>
      </c>
      <c r="J7016" t="s">
        <v>790</v>
      </c>
      <c r="K7016" t="s">
        <v>300</v>
      </c>
      <c r="L7016" t="s">
        <v>689</v>
      </c>
      <c r="M7016" t="s">
        <v>481</v>
      </c>
      <c r="N7016" t="s">
        <v>994</v>
      </c>
      <c r="O7016" t="s">
        <v>9</v>
      </c>
      <c r="P7016" t="s">
        <v>1382</v>
      </c>
      <c r="Q7016" t="s">
        <v>327</v>
      </c>
      <c r="R7016" t="s">
        <v>1231</v>
      </c>
      <c r="S7016" t="s">
        <v>138</v>
      </c>
    </row>
    <row r="7017" spans="1:19" x14ac:dyDescent="0.35">
      <c r="A7017" t="s">
        <v>6</v>
      </c>
      <c r="B7017" t="s">
        <v>279</v>
      </c>
      <c r="C7017">
        <v>641</v>
      </c>
      <c r="D7017" t="s">
        <v>1238</v>
      </c>
      <c r="E7017" t="s">
        <v>799</v>
      </c>
      <c r="F7017" t="s">
        <v>273</v>
      </c>
      <c r="G7017" t="s">
        <v>561</v>
      </c>
      <c r="H7017" t="s">
        <v>862</v>
      </c>
      <c r="I7017" t="s">
        <v>370</v>
      </c>
      <c r="J7017" t="s">
        <v>672</v>
      </c>
      <c r="K7017" t="s">
        <v>174</v>
      </c>
      <c r="L7017" t="s">
        <v>568</v>
      </c>
      <c r="M7017" t="s">
        <v>541</v>
      </c>
      <c r="N7017" t="s">
        <v>831</v>
      </c>
      <c r="O7017" t="s">
        <v>117</v>
      </c>
      <c r="P7017" t="s">
        <v>682</v>
      </c>
      <c r="Q7017" t="s">
        <v>287</v>
      </c>
      <c r="R7017" t="s">
        <v>478</v>
      </c>
      <c r="S7017" t="s">
        <v>151</v>
      </c>
    </row>
    <row r="7018" spans="1:19" x14ac:dyDescent="0.35">
      <c r="A7018" t="s">
        <v>6</v>
      </c>
      <c r="B7018" t="s">
        <v>285</v>
      </c>
      <c r="C7018">
        <v>97</v>
      </c>
      <c r="D7018" t="s">
        <v>1251</v>
      </c>
      <c r="E7018" t="s">
        <v>967</v>
      </c>
      <c r="F7018" t="s">
        <v>508</v>
      </c>
      <c r="G7018" t="s">
        <v>760</v>
      </c>
      <c r="H7018" t="s">
        <v>882</v>
      </c>
      <c r="I7018" t="s">
        <v>727</v>
      </c>
      <c r="J7018" t="s">
        <v>915</v>
      </c>
      <c r="K7018" t="s">
        <v>358</v>
      </c>
      <c r="L7018" t="s">
        <v>473</v>
      </c>
      <c r="M7018" t="s">
        <v>482</v>
      </c>
      <c r="N7018" t="s">
        <v>1271</v>
      </c>
      <c r="O7018" t="s">
        <v>214</v>
      </c>
      <c r="P7018" t="s">
        <v>899</v>
      </c>
      <c r="Q7018" t="s">
        <v>737</v>
      </c>
      <c r="R7018" t="s">
        <v>682</v>
      </c>
      <c r="S7018" t="s">
        <v>105</v>
      </c>
    </row>
    <row r="7019" spans="1:19" x14ac:dyDescent="0.35">
      <c r="A7019" t="s">
        <v>7</v>
      </c>
      <c r="B7019" t="s">
        <v>267</v>
      </c>
      <c r="C7019">
        <v>190</v>
      </c>
      <c r="D7019" t="s">
        <v>1266</v>
      </c>
      <c r="E7019" t="s">
        <v>881</v>
      </c>
      <c r="F7019" t="s">
        <v>567</v>
      </c>
      <c r="G7019" t="s">
        <v>992</v>
      </c>
      <c r="H7019" t="s">
        <v>403</v>
      </c>
      <c r="I7019" t="s">
        <v>760</v>
      </c>
      <c r="J7019" t="s">
        <v>841</v>
      </c>
      <c r="K7019" t="s">
        <v>334</v>
      </c>
      <c r="L7019" t="s">
        <v>721</v>
      </c>
      <c r="M7019" t="s">
        <v>292</v>
      </c>
      <c r="N7019" t="s">
        <v>827</v>
      </c>
      <c r="O7019" t="s">
        <v>88</v>
      </c>
      <c r="P7019" t="s">
        <v>712</v>
      </c>
      <c r="Q7019" t="s">
        <v>318</v>
      </c>
      <c r="R7019" t="s">
        <v>673</v>
      </c>
      <c r="S7019" t="s">
        <v>76</v>
      </c>
    </row>
    <row r="7020" spans="1:19" x14ac:dyDescent="0.35">
      <c r="A7020" t="s">
        <v>7</v>
      </c>
      <c r="B7020" t="s">
        <v>279</v>
      </c>
      <c r="C7020">
        <v>1965</v>
      </c>
      <c r="D7020" t="s">
        <v>1418</v>
      </c>
      <c r="E7020" t="s">
        <v>804</v>
      </c>
      <c r="F7020" t="s">
        <v>516</v>
      </c>
      <c r="G7020" t="s">
        <v>611</v>
      </c>
      <c r="H7020" t="s">
        <v>778</v>
      </c>
      <c r="I7020" t="s">
        <v>719</v>
      </c>
      <c r="J7020" t="s">
        <v>799</v>
      </c>
      <c r="K7020" t="s">
        <v>366</v>
      </c>
      <c r="L7020" t="s">
        <v>178</v>
      </c>
      <c r="M7020" t="s">
        <v>393</v>
      </c>
      <c r="N7020" t="s">
        <v>1413</v>
      </c>
      <c r="O7020" t="s">
        <v>175</v>
      </c>
      <c r="P7020" t="s">
        <v>625</v>
      </c>
      <c r="Q7020" t="s">
        <v>341</v>
      </c>
      <c r="R7020" t="s">
        <v>190</v>
      </c>
      <c r="S7020" t="s">
        <v>107</v>
      </c>
    </row>
    <row r="7021" spans="1:19" x14ac:dyDescent="0.35">
      <c r="A7021" t="s">
        <v>7</v>
      </c>
      <c r="B7021" t="s">
        <v>285</v>
      </c>
      <c r="C7021">
        <v>153</v>
      </c>
      <c r="D7021" t="s">
        <v>1253</v>
      </c>
      <c r="E7021" t="s">
        <v>1472</v>
      </c>
      <c r="F7021" t="s">
        <v>60</v>
      </c>
      <c r="G7021" t="s">
        <v>610</v>
      </c>
      <c r="H7021" t="s">
        <v>733</v>
      </c>
      <c r="I7021" t="s">
        <v>794</v>
      </c>
      <c r="J7021" t="s">
        <v>421</v>
      </c>
      <c r="K7021" t="s">
        <v>159</v>
      </c>
      <c r="L7021" t="s">
        <v>615</v>
      </c>
      <c r="M7021" t="s">
        <v>446</v>
      </c>
      <c r="N7021" t="s">
        <v>1385</v>
      </c>
      <c r="O7021" t="s">
        <v>280</v>
      </c>
      <c r="P7021" t="s">
        <v>1155</v>
      </c>
      <c r="Q7021" t="s">
        <v>601</v>
      </c>
      <c r="R7021" t="s">
        <v>654</v>
      </c>
      <c r="S7021" t="s">
        <v>76</v>
      </c>
    </row>
    <row r="7022" spans="1:19" x14ac:dyDescent="0.35">
      <c r="A7022" t="s">
        <v>241</v>
      </c>
      <c r="B7022" t="s">
        <v>267</v>
      </c>
      <c r="C7022">
        <v>851</v>
      </c>
      <c r="D7022" t="s">
        <v>1246</v>
      </c>
      <c r="E7022" t="s">
        <v>988</v>
      </c>
      <c r="F7022" t="s">
        <v>1174</v>
      </c>
      <c r="G7022" t="s">
        <v>910</v>
      </c>
      <c r="H7022" t="s">
        <v>1432</v>
      </c>
      <c r="I7022" t="s">
        <v>1161</v>
      </c>
      <c r="J7022" t="s">
        <v>1317</v>
      </c>
      <c r="K7022" t="s">
        <v>430</v>
      </c>
      <c r="L7022" t="s">
        <v>746</v>
      </c>
      <c r="M7022" t="s">
        <v>527</v>
      </c>
      <c r="N7022" t="s">
        <v>786</v>
      </c>
      <c r="O7022" t="s">
        <v>99</v>
      </c>
      <c r="P7022" t="s">
        <v>1157</v>
      </c>
      <c r="Q7022" t="s">
        <v>452</v>
      </c>
      <c r="R7022" t="s">
        <v>576</v>
      </c>
      <c r="S7022" t="s">
        <v>79</v>
      </c>
    </row>
    <row r="7023" spans="1:19" x14ac:dyDescent="0.35">
      <c r="A7023" t="s">
        <v>241</v>
      </c>
      <c r="B7023" t="s">
        <v>279</v>
      </c>
      <c r="C7023">
        <v>6929</v>
      </c>
      <c r="D7023" t="s">
        <v>1246</v>
      </c>
      <c r="E7023" t="s">
        <v>804</v>
      </c>
      <c r="F7023" t="s">
        <v>408</v>
      </c>
      <c r="G7023" t="s">
        <v>680</v>
      </c>
      <c r="H7023" t="s">
        <v>1025</v>
      </c>
      <c r="I7023" t="s">
        <v>643</v>
      </c>
      <c r="J7023" t="s">
        <v>722</v>
      </c>
      <c r="K7023" t="s">
        <v>290</v>
      </c>
      <c r="L7023" t="s">
        <v>360</v>
      </c>
      <c r="M7023" t="s">
        <v>123</v>
      </c>
      <c r="N7023" t="s">
        <v>859</v>
      </c>
      <c r="O7023" t="s">
        <v>84</v>
      </c>
      <c r="P7023" t="s">
        <v>533</v>
      </c>
      <c r="Q7023" t="s">
        <v>139</v>
      </c>
      <c r="R7023" t="s">
        <v>748</v>
      </c>
      <c r="S7023" t="s">
        <v>71</v>
      </c>
    </row>
    <row r="7024" spans="1:19" x14ac:dyDescent="0.35">
      <c r="A7024" t="s">
        <v>241</v>
      </c>
      <c r="B7024" t="s">
        <v>285</v>
      </c>
      <c r="C7024">
        <v>1005</v>
      </c>
      <c r="D7024" t="s">
        <v>1276</v>
      </c>
      <c r="E7024" t="s">
        <v>791</v>
      </c>
      <c r="F7024" t="s">
        <v>544</v>
      </c>
      <c r="G7024" t="s">
        <v>621</v>
      </c>
      <c r="H7024" t="s">
        <v>804</v>
      </c>
      <c r="I7024" t="s">
        <v>883</v>
      </c>
      <c r="J7024" t="s">
        <v>897</v>
      </c>
      <c r="K7024" t="s">
        <v>116</v>
      </c>
      <c r="L7024" t="s">
        <v>726</v>
      </c>
      <c r="M7024" t="s">
        <v>761</v>
      </c>
      <c r="N7024" t="s">
        <v>976</v>
      </c>
      <c r="O7024" t="s">
        <v>211</v>
      </c>
      <c r="P7024" t="s">
        <v>669</v>
      </c>
      <c r="Q7024" t="s">
        <v>291</v>
      </c>
      <c r="R7024" t="s">
        <v>556</v>
      </c>
      <c r="S7024" t="s">
        <v>73</v>
      </c>
    </row>
    <row r="7026" spans="1:19" x14ac:dyDescent="0.35">
      <c r="A7026" t="s">
        <v>1732</v>
      </c>
    </row>
    <row r="7027" spans="1:19" x14ac:dyDescent="0.35">
      <c r="A7027" t="s">
        <v>14</v>
      </c>
      <c r="B7027" t="s">
        <v>461</v>
      </c>
      <c r="C7027" t="s">
        <v>2</v>
      </c>
      <c r="D7027" t="s">
        <v>1713</v>
      </c>
      <c r="E7027" t="s">
        <v>1714</v>
      </c>
      <c r="F7027" t="s">
        <v>1715</v>
      </c>
      <c r="G7027" t="s">
        <v>1716</v>
      </c>
      <c r="H7027" t="s">
        <v>1717</v>
      </c>
      <c r="I7027" t="s">
        <v>1718</v>
      </c>
      <c r="J7027" t="s">
        <v>1719</v>
      </c>
      <c r="K7027" t="s">
        <v>1720</v>
      </c>
      <c r="L7027" t="s">
        <v>1721</v>
      </c>
      <c r="M7027" t="s">
        <v>1722</v>
      </c>
      <c r="N7027" t="s">
        <v>1723</v>
      </c>
      <c r="O7027" t="s">
        <v>1724</v>
      </c>
      <c r="P7027" t="s">
        <v>1725</v>
      </c>
      <c r="Q7027" t="s">
        <v>1726</v>
      </c>
      <c r="R7027" t="s">
        <v>1727</v>
      </c>
      <c r="S7027" t="s">
        <v>1728</v>
      </c>
    </row>
    <row r="7028" spans="1:19" x14ac:dyDescent="0.35">
      <c r="A7028" t="s">
        <v>3</v>
      </c>
      <c r="B7028" t="s">
        <v>462</v>
      </c>
      <c r="C7028">
        <v>1013</v>
      </c>
      <c r="D7028" t="s">
        <v>1276</v>
      </c>
      <c r="E7028" t="s">
        <v>1137</v>
      </c>
      <c r="F7028" t="s">
        <v>154</v>
      </c>
      <c r="G7028" t="s">
        <v>521</v>
      </c>
      <c r="H7028" t="s">
        <v>980</v>
      </c>
      <c r="I7028" t="s">
        <v>802</v>
      </c>
      <c r="J7028" t="s">
        <v>696</v>
      </c>
      <c r="K7028" t="s">
        <v>229</v>
      </c>
      <c r="L7028" t="s">
        <v>537</v>
      </c>
      <c r="M7028" t="s">
        <v>374</v>
      </c>
      <c r="N7028" t="s">
        <v>1430</v>
      </c>
      <c r="O7028" t="s">
        <v>314</v>
      </c>
      <c r="P7028" t="s">
        <v>682</v>
      </c>
      <c r="Q7028" t="s">
        <v>261</v>
      </c>
      <c r="R7028" t="s">
        <v>490</v>
      </c>
      <c r="S7028" t="s">
        <v>80</v>
      </c>
    </row>
    <row r="7029" spans="1:19" x14ac:dyDescent="0.35">
      <c r="A7029" t="s">
        <v>3</v>
      </c>
      <c r="B7029" t="s">
        <v>464</v>
      </c>
      <c r="C7029">
        <v>364</v>
      </c>
      <c r="D7029" t="s">
        <v>1649</v>
      </c>
      <c r="E7029" t="s">
        <v>904</v>
      </c>
      <c r="F7029" t="s">
        <v>153</v>
      </c>
      <c r="G7029" t="s">
        <v>296</v>
      </c>
      <c r="H7029" t="s">
        <v>585</v>
      </c>
      <c r="I7029" t="s">
        <v>579</v>
      </c>
      <c r="J7029" t="s">
        <v>561</v>
      </c>
      <c r="K7029" t="s">
        <v>67</v>
      </c>
      <c r="L7029" t="s">
        <v>430</v>
      </c>
      <c r="M7029" t="s">
        <v>304</v>
      </c>
      <c r="N7029" t="s">
        <v>885</v>
      </c>
      <c r="O7029" t="s">
        <v>77</v>
      </c>
      <c r="P7029" t="s">
        <v>849</v>
      </c>
      <c r="Q7029" t="s">
        <v>226</v>
      </c>
      <c r="R7029" t="s">
        <v>304</v>
      </c>
      <c r="S7029" t="s">
        <v>75</v>
      </c>
    </row>
    <row r="7030" spans="1:19" x14ac:dyDescent="0.35">
      <c r="A7030" t="s">
        <v>4</v>
      </c>
      <c r="B7030" t="s">
        <v>462</v>
      </c>
      <c r="C7030">
        <v>1300</v>
      </c>
      <c r="D7030" t="s">
        <v>1275</v>
      </c>
      <c r="E7030" t="s">
        <v>1135</v>
      </c>
      <c r="F7030" t="s">
        <v>521</v>
      </c>
      <c r="G7030" t="s">
        <v>568</v>
      </c>
      <c r="H7030" t="s">
        <v>724</v>
      </c>
      <c r="I7030" t="s">
        <v>813</v>
      </c>
      <c r="J7030" t="s">
        <v>650</v>
      </c>
      <c r="K7030" t="s">
        <v>318</v>
      </c>
      <c r="L7030" t="s">
        <v>751</v>
      </c>
      <c r="M7030" t="s">
        <v>446</v>
      </c>
      <c r="N7030" t="s">
        <v>882</v>
      </c>
      <c r="O7030" t="s">
        <v>56</v>
      </c>
      <c r="P7030" t="s">
        <v>973</v>
      </c>
      <c r="Q7030" t="s">
        <v>409</v>
      </c>
      <c r="R7030" t="s">
        <v>620</v>
      </c>
      <c r="S7030" t="s">
        <v>150</v>
      </c>
    </row>
    <row r="7031" spans="1:19" x14ac:dyDescent="0.35">
      <c r="A7031" t="s">
        <v>4</v>
      </c>
      <c r="B7031" t="s">
        <v>464</v>
      </c>
      <c r="C7031">
        <v>679</v>
      </c>
      <c r="D7031" t="s">
        <v>1649</v>
      </c>
      <c r="E7031" t="s">
        <v>979</v>
      </c>
      <c r="F7031" t="s">
        <v>457</v>
      </c>
      <c r="G7031" t="s">
        <v>325</v>
      </c>
      <c r="H7031" t="s">
        <v>726</v>
      </c>
      <c r="I7031" t="s">
        <v>899</v>
      </c>
      <c r="J7031" t="s">
        <v>561</v>
      </c>
      <c r="K7031" t="s">
        <v>11</v>
      </c>
      <c r="L7031" t="s">
        <v>302</v>
      </c>
      <c r="M7031" t="s">
        <v>317</v>
      </c>
      <c r="N7031" t="s">
        <v>170</v>
      </c>
      <c r="O7031" t="s">
        <v>70</v>
      </c>
      <c r="P7031" t="s">
        <v>369</v>
      </c>
      <c r="Q7031" t="s">
        <v>318</v>
      </c>
      <c r="R7031" t="s">
        <v>476</v>
      </c>
      <c r="S7031" t="s">
        <v>79</v>
      </c>
    </row>
    <row r="7032" spans="1:19" x14ac:dyDescent="0.35">
      <c r="A7032" t="s">
        <v>5</v>
      </c>
      <c r="B7032" t="s">
        <v>462</v>
      </c>
      <c r="C7032">
        <v>1503</v>
      </c>
      <c r="D7032" t="s">
        <v>395</v>
      </c>
      <c r="E7032" t="s">
        <v>1177</v>
      </c>
      <c r="F7032" t="s">
        <v>408</v>
      </c>
      <c r="G7032" t="s">
        <v>12</v>
      </c>
      <c r="H7032" t="s">
        <v>771</v>
      </c>
      <c r="I7032" t="s">
        <v>547</v>
      </c>
      <c r="J7032" t="s">
        <v>327</v>
      </c>
      <c r="K7032" t="s">
        <v>119</v>
      </c>
      <c r="L7032" t="s">
        <v>718</v>
      </c>
      <c r="M7032" t="s">
        <v>331</v>
      </c>
      <c r="N7032" t="s">
        <v>1309</v>
      </c>
      <c r="O7032" t="s">
        <v>72</v>
      </c>
      <c r="P7032" t="s">
        <v>910</v>
      </c>
      <c r="Q7032" t="s">
        <v>92</v>
      </c>
      <c r="R7032" t="s">
        <v>339</v>
      </c>
      <c r="S7032" t="s">
        <v>73</v>
      </c>
    </row>
    <row r="7033" spans="1:19" x14ac:dyDescent="0.35">
      <c r="A7033" t="s">
        <v>5</v>
      </c>
      <c r="B7033" t="s">
        <v>464</v>
      </c>
      <c r="C7033">
        <v>793</v>
      </c>
      <c r="D7033" t="s">
        <v>1471</v>
      </c>
      <c r="E7033" t="s">
        <v>706</v>
      </c>
      <c r="F7033" t="s">
        <v>502</v>
      </c>
      <c r="G7033" t="s">
        <v>242</v>
      </c>
      <c r="H7033" t="s">
        <v>419</v>
      </c>
      <c r="I7033" t="s">
        <v>470</v>
      </c>
      <c r="J7033" t="s">
        <v>675</v>
      </c>
      <c r="K7033" t="s">
        <v>142</v>
      </c>
      <c r="L7033" t="s">
        <v>95</v>
      </c>
      <c r="M7033" t="s">
        <v>163</v>
      </c>
      <c r="N7033" t="s">
        <v>825</v>
      </c>
      <c r="O7033" t="s">
        <v>71</v>
      </c>
      <c r="P7033" t="s">
        <v>110</v>
      </c>
      <c r="Q7033" t="s">
        <v>149</v>
      </c>
      <c r="R7033" t="s">
        <v>299</v>
      </c>
      <c r="S7033" t="s">
        <v>76</v>
      </c>
    </row>
    <row r="7034" spans="1:19" x14ac:dyDescent="0.35">
      <c r="A7034" t="s">
        <v>6</v>
      </c>
      <c r="B7034" t="s">
        <v>462</v>
      </c>
      <c r="C7034">
        <v>647</v>
      </c>
      <c r="D7034" t="s">
        <v>1541</v>
      </c>
      <c r="E7034" t="s">
        <v>1730</v>
      </c>
      <c r="F7034" t="s">
        <v>633</v>
      </c>
      <c r="G7034" t="s">
        <v>850</v>
      </c>
      <c r="H7034" t="s">
        <v>918</v>
      </c>
      <c r="I7034" t="s">
        <v>848</v>
      </c>
      <c r="J7034" t="s">
        <v>995</v>
      </c>
      <c r="K7034" t="s">
        <v>391</v>
      </c>
      <c r="L7034" t="s">
        <v>611</v>
      </c>
      <c r="M7034" t="s">
        <v>201</v>
      </c>
      <c r="N7034" t="s">
        <v>1316</v>
      </c>
      <c r="O7034" t="s">
        <v>447</v>
      </c>
      <c r="P7034" t="s">
        <v>716</v>
      </c>
      <c r="Q7034" t="s">
        <v>663</v>
      </c>
      <c r="R7034" t="s">
        <v>670</v>
      </c>
      <c r="S7034" t="s">
        <v>100</v>
      </c>
    </row>
    <row r="7035" spans="1:19" x14ac:dyDescent="0.35">
      <c r="A7035" t="s">
        <v>6</v>
      </c>
      <c r="B7035" t="s">
        <v>464</v>
      </c>
      <c r="C7035">
        <v>178</v>
      </c>
      <c r="D7035" t="s">
        <v>1277</v>
      </c>
      <c r="E7035" t="s">
        <v>850</v>
      </c>
      <c r="F7035" t="s">
        <v>458</v>
      </c>
      <c r="G7035" t="s">
        <v>358</v>
      </c>
      <c r="H7035" t="s">
        <v>897</v>
      </c>
      <c r="I7035" t="s">
        <v>748</v>
      </c>
      <c r="J7035" t="s">
        <v>934</v>
      </c>
      <c r="K7035" t="s">
        <v>119</v>
      </c>
      <c r="L7035" t="s">
        <v>276</v>
      </c>
      <c r="M7035" t="s">
        <v>207</v>
      </c>
      <c r="N7035" t="s">
        <v>969</v>
      </c>
      <c r="O7035" t="s">
        <v>264</v>
      </c>
      <c r="P7035" t="s">
        <v>923</v>
      </c>
      <c r="Q7035" t="s">
        <v>252</v>
      </c>
      <c r="R7035" t="s">
        <v>296</v>
      </c>
      <c r="S7035" t="s">
        <v>103</v>
      </c>
    </row>
    <row r="7036" spans="1:19" x14ac:dyDescent="0.35">
      <c r="A7036" t="s">
        <v>7</v>
      </c>
      <c r="B7036" t="s">
        <v>462</v>
      </c>
      <c r="C7036">
        <v>1749</v>
      </c>
      <c r="D7036" t="s">
        <v>1243</v>
      </c>
      <c r="E7036" t="s">
        <v>870</v>
      </c>
      <c r="F7036" t="s">
        <v>675</v>
      </c>
      <c r="G7036" t="s">
        <v>614</v>
      </c>
      <c r="H7036" t="s">
        <v>784</v>
      </c>
      <c r="I7036" t="s">
        <v>922</v>
      </c>
      <c r="J7036" t="s">
        <v>874</v>
      </c>
      <c r="K7036" t="s">
        <v>317</v>
      </c>
      <c r="L7036" t="s">
        <v>60</v>
      </c>
      <c r="M7036" t="s">
        <v>292</v>
      </c>
      <c r="N7036" t="s">
        <v>891</v>
      </c>
      <c r="O7036" t="s">
        <v>87</v>
      </c>
      <c r="P7036" t="s">
        <v>995</v>
      </c>
      <c r="Q7036" t="s">
        <v>214</v>
      </c>
      <c r="R7036" t="s">
        <v>579</v>
      </c>
      <c r="S7036" t="s">
        <v>107</v>
      </c>
    </row>
    <row r="7037" spans="1:19" x14ac:dyDescent="0.35">
      <c r="A7037" t="s">
        <v>7</v>
      </c>
      <c r="B7037" t="s">
        <v>464</v>
      </c>
      <c r="C7037">
        <v>558</v>
      </c>
      <c r="D7037" t="s">
        <v>1267</v>
      </c>
      <c r="E7037" t="s">
        <v>1390</v>
      </c>
      <c r="F7037" t="s">
        <v>261</v>
      </c>
      <c r="G7037" t="s">
        <v>554</v>
      </c>
      <c r="H7037" t="s">
        <v>680</v>
      </c>
      <c r="I7037" t="s">
        <v>579</v>
      </c>
      <c r="J7037" t="s">
        <v>616</v>
      </c>
      <c r="K7037" t="s">
        <v>142</v>
      </c>
      <c r="L7037" t="s">
        <v>165</v>
      </c>
      <c r="M7037" t="s">
        <v>102</v>
      </c>
      <c r="N7037" t="s">
        <v>971</v>
      </c>
      <c r="O7037" t="s">
        <v>78</v>
      </c>
      <c r="P7037" t="s">
        <v>111</v>
      </c>
      <c r="Q7037" t="s">
        <v>132</v>
      </c>
      <c r="R7037" t="s">
        <v>247</v>
      </c>
      <c r="S7037" t="s">
        <v>76</v>
      </c>
    </row>
    <row r="7038" spans="1:19" x14ac:dyDescent="0.35">
      <c r="A7038" t="s">
        <v>7</v>
      </c>
      <c r="B7038" t="s">
        <v>468</v>
      </c>
      <c r="C7038">
        <v>1</v>
      </c>
      <c r="D7038" t="s">
        <v>395</v>
      </c>
      <c r="E7038" t="s">
        <v>76</v>
      </c>
      <c r="F7038" t="s">
        <v>76</v>
      </c>
      <c r="G7038" t="s">
        <v>395</v>
      </c>
      <c r="H7038" t="s">
        <v>76</v>
      </c>
      <c r="I7038" t="s">
        <v>395</v>
      </c>
      <c r="J7038" t="s">
        <v>395</v>
      </c>
      <c r="K7038" t="s">
        <v>76</v>
      </c>
      <c r="L7038" t="s">
        <v>76</v>
      </c>
      <c r="M7038" t="s">
        <v>76</v>
      </c>
      <c r="N7038" t="s">
        <v>395</v>
      </c>
      <c r="O7038" t="s">
        <v>76</v>
      </c>
      <c r="P7038" t="s">
        <v>76</v>
      </c>
      <c r="Q7038" t="s">
        <v>76</v>
      </c>
      <c r="R7038" t="s">
        <v>76</v>
      </c>
      <c r="S7038" t="s">
        <v>76</v>
      </c>
    </row>
    <row r="7039" spans="1:19" x14ac:dyDescent="0.35">
      <c r="A7039" t="s">
        <v>241</v>
      </c>
      <c r="B7039" t="s">
        <v>462</v>
      </c>
      <c r="C7039">
        <v>6212</v>
      </c>
      <c r="D7039" t="s">
        <v>1277</v>
      </c>
      <c r="E7039" t="s">
        <v>896</v>
      </c>
      <c r="F7039" t="s">
        <v>585</v>
      </c>
      <c r="G7039" t="s">
        <v>673</v>
      </c>
      <c r="H7039" t="s">
        <v>814</v>
      </c>
      <c r="I7039" t="s">
        <v>921</v>
      </c>
      <c r="J7039" t="s">
        <v>641</v>
      </c>
      <c r="K7039" t="s">
        <v>166</v>
      </c>
      <c r="L7039" t="s">
        <v>656</v>
      </c>
      <c r="M7039" t="s">
        <v>517</v>
      </c>
      <c r="N7039" t="s">
        <v>1432</v>
      </c>
      <c r="O7039" t="s">
        <v>314</v>
      </c>
      <c r="P7039" t="s">
        <v>679</v>
      </c>
      <c r="Q7039" t="s">
        <v>429</v>
      </c>
      <c r="R7039" t="s">
        <v>513</v>
      </c>
      <c r="S7039" t="s">
        <v>71</v>
      </c>
    </row>
    <row r="7040" spans="1:19" x14ac:dyDescent="0.35">
      <c r="A7040" t="s">
        <v>241</v>
      </c>
      <c r="B7040" t="s">
        <v>464</v>
      </c>
      <c r="C7040">
        <v>2572</v>
      </c>
      <c r="D7040" t="s">
        <v>404</v>
      </c>
      <c r="E7040" t="s">
        <v>814</v>
      </c>
      <c r="F7040" t="s">
        <v>412</v>
      </c>
      <c r="G7040" t="s">
        <v>548</v>
      </c>
      <c r="H7040" t="s">
        <v>736</v>
      </c>
      <c r="I7040" t="s">
        <v>598</v>
      </c>
      <c r="J7040" t="s">
        <v>512</v>
      </c>
      <c r="K7040" t="s">
        <v>163</v>
      </c>
      <c r="L7040" t="s">
        <v>117</v>
      </c>
      <c r="M7040" t="s">
        <v>114</v>
      </c>
      <c r="N7040" t="s">
        <v>801</v>
      </c>
      <c r="O7040" t="s">
        <v>80</v>
      </c>
      <c r="P7040" t="s">
        <v>406</v>
      </c>
      <c r="Q7040" t="s">
        <v>231</v>
      </c>
      <c r="R7040" t="s">
        <v>378</v>
      </c>
      <c r="S7040" t="s">
        <v>79</v>
      </c>
    </row>
    <row r="7041" spans="1:19" x14ac:dyDescent="0.35">
      <c r="A7041" t="s">
        <v>241</v>
      </c>
      <c r="B7041" t="s">
        <v>468</v>
      </c>
      <c r="C7041">
        <v>1</v>
      </c>
      <c r="D7041" t="s">
        <v>395</v>
      </c>
      <c r="E7041" t="s">
        <v>76</v>
      </c>
      <c r="F7041" t="s">
        <v>76</v>
      </c>
      <c r="G7041" t="s">
        <v>395</v>
      </c>
      <c r="H7041" t="s">
        <v>76</v>
      </c>
      <c r="I7041" t="s">
        <v>395</v>
      </c>
      <c r="J7041" t="s">
        <v>395</v>
      </c>
      <c r="K7041" t="s">
        <v>76</v>
      </c>
      <c r="L7041" t="s">
        <v>76</v>
      </c>
      <c r="M7041" t="s">
        <v>76</v>
      </c>
      <c r="N7041" t="s">
        <v>395</v>
      </c>
      <c r="O7041" t="s">
        <v>76</v>
      </c>
      <c r="P7041" t="s">
        <v>76</v>
      </c>
      <c r="Q7041" t="s">
        <v>76</v>
      </c>
      <c r="R7041" t="s">
        <v>76</v>
      </c>
      <c r="S7041" t="s">
        <v>76</v>
      </c>
    </row>
    <row r="7043" spans="1:19" x14ac:dyDescent="0.35">
      <c r="A7043" t="s">
        <v>1733</v>
      </c>
    </row>
    <row r="7044" spans="1:19" x14ac:dyDescent="0.35">
      <c r="A7044" t="s">
        <v>14</v>
      </c>
      <c r="B7044" t="s">
        <v>487</v>
      </c>
      <c r="C7044" t="s">
        <v>2</v>
      </c>
      <c r="D7044" t="s">
        <v>1713</v>
      </c>
      <c r="E7044" t="s">
        <v>1714</v>
      </c>
      <c r="F7044" t="s">
        <v>1715</v>
      </c>
      <c r="G7044" t="s">
        <v>1716</v>
      </c>
      <c r="H7044" t="s">
        <v>1717</v>
      </c>
      <c r="I7044" t="s">
        <v>1718</v>
      </c>
      <c r="J7044" t="s">
        <v>1719</v>
      </c>
      <c r="K7044" t="s">
        <v>1720</v>
      </c>
      <c r="L7044" t="s">
        <v>1721</v>
      </c>
      <c r="M7044" t="s">
        <v>1722</v>
      </c>
      <c r="N7044" t="s">
        <v>1723</v>
      </c>
      <c r="O7044" t="s">
        <v>1724</v>
      </c>
      <c r="P7044" t="s">
        <v>1725</v>
      </c>
      <c r="Q7044" t="s">
        <v>1726</v>
      </c>
      <c r="R7044" t="s">
        <v>1727</v>
      </c>
      <c r="S7044" t="s">
        <v>1728</v>
      </c>
    </row>
    <row r="7045" spans="1:19" x14ac:dyDescent="0.35">
      <c r="A7045" t="s">
        <v>3</v>
      </c>
      <c r="B7045" t="s">
        <v>488</v>
      </c>
      <c r="C7045">
        <v>728</v>
      </c>
      <c r="D7045" t="s">
        <v>1276</v>
      </c>
      <c r="E7045" t="s">
        <v>1142</v>
      </c>
      <c r="F7045" t="s">
        <v>346</v>
      </c>
      <c r="G7045" t="s">
        <v>621</v>
      </c>
      <c r="H7045" t="s">
        <v>578</v>
      </c>
      <c r="I7045" t="s">
        <v>610</v>
      </c>
      <c r="J7045" t="s">
        <v>708</v>
      </c>
      <c r="K7045" t="s">
        <v>286</v>
      </c>
      <c r="L7045" t="s">
        <v>552</v>
      </c>
      <c r="M7045" t="s">
        <v>453</v>
      </c>
      <c r="N7045" t="s">
        <v>403</v>
      </c>
      <c r="O7045" t="s">
        <v>57</v>
      </c>
      <c r="P7045" t="s">
        <v>656</v>
      </c>
      <c r="Q7045" t="s">
        <v>129</v>
      </c>
      <c r="R7045" t="s">
        <v>306</v>
      </c>
      <c r="S7045" t="s">
        <v>74</v>
      </c>
    </row>
    <row r="7046" spans="1:19" x14ac:dyDescent="0.35">
      <c r="A7046" t="s">
        <v>3</v>
      </c>
      <c r="B7046" t="s">
        <v>491</v>
      </c>
      <c r="C7046">
        <v>649</v>
      </c>
      <c r="D7046" t="s">
        <v>1275</v>
      </c>
      <c r="E7046" t="s">
        <v>917</v>
      </c>
      <c r="F7046" t="s">
        <v>456</v>
      </c>
      <c r="G7046" t="s">
        <v>602</v>
      </c>
      <c r="H7046" t="s">
        <v>862</v>
      </c>
      <c r="I7046" t="s">
        <v>848</v>
      </c>
      <c r="J7046" t="s">
        <v>922</v>
      </c>
      <c r="K7046" t="s">
        <v>345</v>
      </c>
      <c r="L7046" t="s">
        <v>501</v>
      </c>
      <c r="M7046" t="s">
        <v>323</v>
      </c>
      <c r="N7046" t="s">
        <v>840</v>
      </c>
      <c r="O7046" t="s">
        <v>264</v>
      </c>
      <c r="P7046" t="s">
        <v>805</v>
      </c>
      <c r="Q7046" t="s">
        <v>332</v>
      </c>
      <c r="R7046" t="s">
        <v>251</v>
      </c>
      <c r="S7046" t="s">
        <v>71</v>
      </c>
    </row>
    <row r="7047" spans="1:19" x14ac:dyDescent="0.35">
      <c r="A7047" t="s">
        <v>4</v>
      </c>
      <c r="B7047" t="s">
        <v>488</v>
      </c>
      <c r="C7047">
        <v>1158</v>
      </c>
      <c r="D7047" t="s">
        <v>1269</v>
      </c>
      <c r="E7047" t="s">
        <v>914</v>
      </c>
      <c r="F7047" t="s">
        <v>629</v>
      </c>
      <c r="G7047" t="s">
        <v>940</v>
      </c>
      <c r="H7047" t="s">
        <v>628</v>
      </c>
      <c r="I7047" t="s">
        <v>983</v>
      </c>
      <c r="J7047" t="s">
        <v>684</v>
      </c>
      <c r="K7047" t="s">
        <v>326</v>
      </c>
      <c r="L7047" t="s">
        <v>481</v>
      </c>
      <c r="M7047" t="s">
        <v>698</v>
      </c>
      <c r="N7047" t="s">
        <v>1121</v>
      </c>
      <c r="O7047" t="s">
        <v>314</v>
      </c>
      <c r="P7047" t="s">
        <v>170</v>
      </c>
      <c r="Q7047" t="s">
        <v>272</v>
      </c>
      <c r="R7047" t="s">
        <v>634</v>
      </c>
      <c r="S7047" t="s">
        <v>94</v>
      </c>
    </row>
    <row r="7048" spans="1:19" x14ac:dyDescent="0.35">
      <c r="A7048" t="s">
        <v>4</v>
      </c>
      <c r="B7048" t="s">
        <v>491</v>
      </c>
      <c r="C7048">
        <v>821</v>
      </c>
      <c r="D7048" t="s">
        <v>1274</v>
      </c>
      <c r="E7048" t="s">
        <v>1120</v>
      </c>
      <c r="F7048" t="s">
        <v>469</v>
      </c>
      <c r="G7048" t="s">
        <v>295</v>
      </c>
      <c r="H7048" t="s">
        <v>655</v>
      </c>
      <c r="I7048" t="s">
        <v>856</v>
      </c>
      <c r="J7048" t="s">
        <v>689</v>
      </c>
      <c r="K7048" t="s">
        <v>261</v>
      </c>
      <c r="L7048" t="s">
        <v>561</v>
      </c>
      <c r="M7048" t="s">
        <v>443</v>
      </c>
      <c r="N7048" t="s">
        <v>403</v>
      </c>
      <c r="O7048" t="s">
        <v>180</v>
      </c>
      <c r="P7048" t="s">
        <v>1382</v>
      </c>
      <c r="Q7048" t="s">
        <v>378</v>
      </c>
      <c r="R7048" t="s">
        <v>718</v>
      </c>
      <c r="S7048" t="s">
        <v>77</v>
      </c>
    </row>
    <row r="7049" spans="1:19" x14ac:dyDescent="0.35">
      <c r="A7049" t="s">
        <v>5</v>
      </c>
      <c r="B7049" t="s">
        <v>488</v>
      </c>
      <c r="C7049">
        <v>1337</v>
      </c>
      <c r="D7049" t="s">
        <v>1471</v>
      </c>
      <c r="E7049" t="s">
        <v>944</v>
      </c>
      <c r="F7049" t="s">
        <v>549</v>
      </c>
      <c r="G7049" t="s">
        <v>467</v>
      </c>
      <c r="H7049" t="s">
        <v>1156</v>
      </c>
      <c r="I7049" t="s">
        <v>646</v>
      </c>
      <c r="J7049" t="s">
        <v>625</v>
      </c>
      <c r="K7049" t="s">
        <v>216</v>
      </c>
      <c r="L7049" t="s">
        <v>125</v>
      </c>
      <c r="M7049" t="s">
        <v>98</v>
      </c>
      <c r="N7049" t="s">
        <v>615</v>
      </c>
      <c r="O7049" t="s">
        <v>72</v>
      </c>
      <c r="P7049" t="s">
        <v>298</v>
      </c>
      <c r="Q7049" t="s">
        <v>56</v>
      </c>
      <c r="R7049" t="s">
        <v>302</v>
      </c>
      <c r="S7049" t="s">
        <v>73</v>
      </c>
    </row>
    <row r="7050" spans="1:19" x14ac:dyDescent="0.35">
      <c r="A7050" t="s">
        <v>5</v>
      </c>
      <c r="B7050" t="s">
        <v>491</v>
      </c>
      <c r="C7050">
        <v>959</v>
      </c>
      <c r="D7050" t="s">
        <v>395</v>
      </c>
      <c r="E7050" t="s">
        <v>859</v>
      </c>
      <c r="F7050" t="s">
        <v>466</v>
      </c>
      <c r="G7050" t="s">
        <v>574</v>
      </c>
      <c r="H7050" t="s">
        <v>543</v>
      </c>
      <c r="I7050" t="s">
        <v>537</v>
      </c>
      <c r="J7050" t="s">
        <v>673</v>
      </c>
      <c r="K7050" t="s">
        <v>70</v>
      </c>
      <c r="L7050" t="s">
        <v>284</v>
      </c>
      <c r="M7050" t="s">
        <v>371</v>
      </c>
      <c r="N7050" t="s">
        <v>707</v>
      </c>
      <c r="O7050" t="s">
        <v>75</v>
      </c>
      <c r="P7050" t="s">
        <v>728</v>
      </c>
      <c r="Q7050" t="s">
        <v>280</v>
      </c>
      <c r="R7050" t="s">
        <v>283</v>
      </c>
      <c r="S7050" t="s">
        <v>76</v>
      </c>
    </row>
    <row r="7051" spans="1:19" x14ac:dyDescent="0.35">
      <c r="A7051" t="s">
        <v>6</v>
      </c>
      <c r="B7051" t="s">
        <v>488</v>
      </c>
      <c r="C7051">
        <v>428</v>
      </c>
      <c r="D7051" t="s">
        <v>1277</v>
      </c>
      <c r="E7051" t="s">
        <v>739</v>
      </c>
      <c r="F7051" t="s">
        <v>475</v>
      </c>
      <c r="G7051" t="s">
        <v>469</v>
      </c>
      <c r="H7051" t="s">
        <v>973</v>
      </c>
      <c r="I7051" t="s">
        <v>684</v>
      </c>
      <c r="J7051" t="s">
        <v>672</v>
      </c>
      <c r="K7051" t="s">
        <v>435</v>
      </c>
      <c r="L7051" t="s">
        <v>597</v>
      </c>
      <c r="M7051" t="s">
        <v>322</v>
      </c>
      <c r="N7051" t="s">
        <v>963</v>
      </c>
      <c r="O7051" t="s">
        <v>262</v>
      </c>
      <c r="P7051" t="s">
        <v>622</v>
      </c>
      <c r="Q7051" t="s">
        <v>374</v>
      </c>
      <c r="R7051" t="s">
        <v>201</v>
      </c>
      <c r="S7051" t="s">
        <v>86</v>
      </c>
    </row>
    <row r="7052" spans="1:19" x14ac:dyDescent="0.35">
      <c r="A7052" t="s">
        <v>6</v>
      </c>
      <c r="B7052" t="s">
        <v>491</v>
      </c>
      <c r="C7052">
        <v>397</v>
      </c>
      <c r="D7052" t="s">
        <v>1251</v>
      </c>
      <c r="E7052" t="s">
        <v>1109</v>
      </c>
      <c r="F7052" t="s">
        <v>678</v>
      </c>
      <c r="G7052" t="s">
        <v>560</v>
      </c>
      <c r="H7052" t="s">
        <v>784</v>
      </c>
      <c r="I7052" t="s">
        <v>679</v>
      </c>
      <c r="J7052" t="s">
        <v>754</v>
      </c>
      <c r="K7052" t="s">
        <v>323</v>
      </c>
      <c r="L7052" t="s">
        <v>684</v>
      </c>
      <c r="M7052" t="s">
        <v>446</v>
      </c>
      <c r="N7052" t="s">
        <v>1578</v>
      </c>
      <c r="O7052" t="s">
        <v>413</v>
      </c>
      <c r="P7052" t="s">
        <v>400</v>
      </c>
      <c r="Q7052" t="s">
        <v>512</v>
      </c>
      <c r="R7052" t="s">
        <v>520</v>
      </c>
      <c r="S7052" t="s">
        <v>105</v>
      </c>
    </row>
    <row r="7053" spans="1:19" x14ac:dyDescent="0.35">
      <c r="A7053" t="s">
        <v>7</v>
      </c>
      <c r="B7053" t="s">
        <v>488</v>
      </c>
      <c r="C7053">
        <v>1205</v>
      </c>
      <c r="D7053" t="s">
        <v>1449</v>
      </c>
      <c r="E7053" t="s">
        <v>1432</v>
      </c>
      <c r="F7053" t="s">
        <v>383</v>
      </c>
      <c r="G7053" t="s">
        <v>676</v>
      </c>
      <c r="H7053" t="s">
        <v>846</v>
      </c>
      <c r="I7053" t="s">
        <v>741</v>
      </c>
      <c r="J7053" t="s">
        <v>922</v>
      </c>
      <c r="K7053" t="s">
        <v>204</v>
      </c>
      <c r="L7053" t="s">
        <v>178</v>
      </c>
      <c r="M7053" t="s">
        <v>274</v>
      </c>
      <c r="N7053" t="s">
        <v>832</v>
      </c>
      <c r="O7053" t="s">
        <v>57</v>
      </c>
      <c r="P7053" t="s">
        <v>654</v>
      </c>
      <c r="Q7053" t="s">
        <v>120</v>
      </c>
      <c r="R7053" t="s">
        <v>577</v>
      </c>
      <c r="S7053" t="s">
        <v>76</v>
      </c>
    </row>
    <row r="7054" spans="1:19" x14ac:dyDescent="0.35">
      <c r="A7054" t="s">
        <v>7</v>
      </c>
      <c r="B7054" t="s">
        <v>491</v>
      </c>
      <c r="C7054">
        <v>1103</v>
      </c>
      <c r="D7054" t="s">
        <v>1239</v>
      </c>
      <c r="E7054" t="s">
        <v>896</v>
      </c>
      <c r="F7054" t="s">
        <v>496</v>
      </c>
      <c r="G7054" t="s">
        <v>873</v>
      </c>
      <c r="H7054" t="s">
        <v>1233</v>
      </c>
      <c r="I7054" t="s">
        <v>617</v>
      </c>
      <c r="J7054" t="s">
        <v>790</v>
      </c>
      <c r="K7054" t="s">
        <v>165</v>
      </c>
      <c r="L7054" t="s">
        <v>686</v>
      </c>
      <c r="M7054" t="s">
        <v>524</v>
      </c>
      <c r="N7054" t="s">
        <v>1390</v>
      </c>
      <c r="O7054" t="s">
        <v>97</v>
      </c>
      <c r="P7054" t="s">
        <v>703</v>
      </c>
      <c r="Q7054" t="s">
        <v>338</v>
      </c>
      <c r="R7054" t="s">
        <v>934</v>
      </c>
      <c r="S7054" t="s">
        <v>73</v>
      </c>
    </row>
    <row r="7055" spans="1:19" x14ac:dyDescent="0.35">
      <c r="A7055" t="s">
        <v>241</v>
      </c>
      <c r="B7055" t="s">
        <v>488</v>
      </c>
      <c r="C7055">
        <v>4856</v>
      </c>
      <c r="D7055" t="s">
        <v>998</v>
      </c>
      <c r="E7055" t="s">
        <v>968</v>
      </c>
      <c r="F7055" t="s">
        <v>449</v>
      </c>
      <c r="G7055" t="s">
        <v>201</v>
      </c>
      <c r="H7055" t="s">
        <v>1233</v>
      </c>
      <c r="I7055" t="s">
        <v>758</v>
      </c>
      <c r="J7055" t="s">
        <v>729</v>
      </c>
      <c r="K7055" t="s">
        <v>114</v>
      </c>
      <c r="L7055" t="s">
        <v>197</v>
      </c>
      <c r="M7055" t="s">
        <v>550</v>
      </c>
      <c r="N7055" t="s">
        <v>740</v>
      </c>
      <c r="O7055" t="s">
        <v>137</v>
      </c>
      <c r="P7055" t="s">
        <v>726</v>
      </c>
      <c r="Q7055" t="s">
        <v>247</v>
      </c>
      <c r="R7055" t="s">
        <v>189</v>
      </c>
      <c r="S7055" t="s">
        <v>150</v>
      </c>
    </row>
    <row r="7056" spans="1:19" x14ac:dyDescent="0.35">
      <c r="A7056" t="s">
        <v>241</v>
      </c>
      <c r="B7056" t="s">
        <v>491</v>
      </c>
      <c r="C7056">
        <v>3929</v>
      </c>
      <c r="D7056" t="s">
        <v>1556</v>
      </c>
      <c r="E7056" t="s">
        <v>1186</v>
      </c>
      <c r="F7056" t="s">
        <v>552</v>
      </c>
      <c r="G7056" t="s">
        <v>512</v>
      </c>
      <c r="H7056" t="s">
        <v>635</v>
      </c>
      <c r="I7056" t="s">
        <v>615</v>
      </c>
      <c r="J7056" t="s">
        <v>894</v>
      </c>
      <c r="K7056" t="s">
        <v>8</v>
      </c>
      <c r="L7056" t="s">
        <v>340</v>
      </c>
      <c r="M7056" t="s">
        <v>428</v>
      </c>
      <c r="N7056" t="s">
        <v>1535</v>
      </c>
      <c r="O7056" t="s">
        <v>240</v>
      </c>
      <c r="P7056" t="s">
        <v>655</v>
      </c>
      <c r="Q7056" t="s">
        <v>494</v>
      </c>
      <c r="R7056" t="s">
        <v>125</v>
      </c>
      <c r="S7056" t="s">
        <v>77</v>
      </c>
    </row>
    <row r="7058" spans="1:19" x14ac:dyDescent="0.35">
      <c r="A7058" t="s">
        <v>1734</v>
      </c>
    </row>
    <row r="7059" spans="1:19" x14ac:dyDescent="0.35">
      <c r="A7059" t="s">
        <v>14</v>
      </c>
      <c r="B7059" t="s">
        <v>505</v>
      </c>
      <c r="C7059" t="s">
        <v>2</v>
      </c>
      <c r="D7059" t="s">
        <v>1713</v>
      </c>
      <c r="E7059" t="s">
        <v>1714</v>
      </c>
      <c r="F7059" t="s">
        <v>1715</v>
      </c>
      <c r="G7059" t="s">
        <v>1716</v>
      </c>
      <c r="H7059" t="s">
        <v>1717</v>
      </c>
      <c r="I7059" t="s">
        <v>1718</v>
      </c>
      <c r="J7059" t="s">
        <v>1719</v>
      </c>
      <c r="K7059" t="s">
        <v>1720</v>
      </c>
      <c r="L7059" t="s">
        <v>1721</v>
      </c>
      <c r="M7059" t="s">
        <v>1722</v>
      </c>
      <c r="N7059" t="s">
        <v>1723</v>
      </c>
      <c r="O7059" t="s">
        <v>1724</v>
      </c>
      <c r="P7059" t="s">
        <v>1725</v>
      </c>
      <c r="Q7059" t="s">
        <v>1726</v>
      </c>
      <c r="R7059" t="s">
        <v>1727</v>
      </c>
      <c r="S7059" t="s">
        <v>1728</v>
      </c>
    </row>
    <row r="7060" spans="1:19" x14ac:dyDescent="0.35">
      <c r="A7060" t="s">
        <v>3</v>
      </c>
      <c r="B7060" t="s">
        <v>506</v>
      </c>
      <c r="C7060">
        <v>536</v>
      </c>
      <c r="D7060" t="s">
        <v>1541</v>
      </c>
      <c r="E7060" t="s">
        <v>914</v>
      </c>
      <c r="F7060" t="s">
        <v>362</v>
      </c>
      <c r="G7060" t="s">
        <v>759</v>
      </c>
      <c r="H7060" t="s">
        <v>814</v>
      </c>
      <c r="I7060" t="s">
        <v>995</v>
      </c>
      <c r="J7060" t="s">
        <v>1400</v>
      </c>
      <c r="K7060" t="s">
        <v>286</v>
      </c>
      <c r="L7060" t="s">
        <v>661</v>
      </c>
      <c r="M7060" t="s">
        <v>336</v>
      </c>
      <c r="N7060" t="s">
        <v>1390</v>
      </c>
      <c r="O7060" t="s">
        <v>119</v>
      </c>
      <c r="P7060" t="s">
        <v>785</v>
      </c>
      <c r="Q7060" t="s">
        <v>219</v>
      </c>
      <c r="R7060" t="s">
        <v>289</v>
      </c>
      <c r="S7060" t="s">
        <v>151</v>
      </c>
    </row>
    <row r="7061" spans="1:19" x14ac:dyDescent="0.35">
      <c r="A7061" t="s">
        <v>3</v>
      </c>
      <c r="B7061" t="s">
        <v>507</v>
      </c>
      <c r="C7061">
        <v>192</v>
      </c>
      <c r="D7061" t="s">
        <v>1275</v>
      </c>
      <c r="E7061" t="s">
        <v>1534</v>
      </c>
      <c r="F7061" t="s">
        <v>601</v>
      </c>
      <c r="G7061" t="s">
        <v>429</v>
      </c>
      <c r="H7061" t="s">
        <v>714</v>
      </c>
      <c r="I7061" t="s">
        <v>680</v>
      </c>
      <c r="J7061" t="s">
        <v>736</v>
      </c>
      <c r="K7061" t="s">
        <v>61</v>
      </c>
      <c r="L7061" t="s">
        <v>10</v>
      </c>
      <c r="M7061" t="s">
        <v>304</v>
      </c>
      <c r="N7061" t="s">
        <v>915</v>
      </c>
      <c r="O7061" t="s">
        <v>76</v>
      </c>
      <c r="P7061" t="s">
        <v>365</v>
      </c>
      <c r="Q7061" t="s">
        <v>161</v>
      </c>
      <c r="R7061" t="s">
        <v>204</v>
      </c>
      <c r="S7061" t="s">
        <v>81</v>
      </c>
    </row>
    <row r="7062" spans="1:19" x14ac:dyDescent="0.35">
      <c r="A7062" t="s">
        <v>3</v>
      </c>
      <c r="B7062" t="s">
        <v>509</v>
      </c>
      <c r="C7062">
        <v>477</v>
      </c>
      <c r="D7062" t="s">
        <v>1553</v>
      </c>
      <c r="E7062" t="s">
        <v>1241</v>
      </c>
      <c r="F7062" t="s">
        <v>420</v>
      </c>
      <c r="G7062" t="s">
        <v>224</v>
      </c>
      <c r="H7062" t="s">
        <v>821</v>
      </c>
      <c r="I7062" t="s">
        <v>725</v>
      </c>
      <c r="J7062" t="s">
        <v>1402</v>
      </c>
      <c r="K7062" t="s">
        <v>219</v>
      </c>
      <c r="L7062" t="s">
        <v>637</v>
      </c>
      <c r="M7062" t="s">
        <v>516</v>
      </c>
      <c r="N7062" t="s">
        <v>857</v>
      </c>
      <c r="O7062" t="s">
        <v>157</v>
      </c>
      <c r="P7062" t="s">
        <v>685</v>
      </c>
      <c r="Q7062" t="s">
        <v>601</v>
      </c>
      <c r="R7062" t="s">
        <v>390</v>
      </c>
      <c r="S7062" t="s">
        <v>150</v>
      </c>
    </row>
    <row r="7063" spans="1:19" x14ac:dyDescent="0.35">
      <c r="A7063" t="s">
        <v>3</v>
      </c>
      <c r="B7063" t="s">
        <v>510</v>
      </c>
      <c r="C7063">
        <v>172</v>
      </c>
      <c r="D7063" t="s">
        <v>395</v>
      </c>
      <c r="E7063" t="s">
        <v>1255</v>
      </c>
      <c r="F7063" t="s">
        <v>301</v>
      </c>
      <c r="G7063" t="s">
        <v>519</v>
      </c>
      <c r="H7063" t="s">
        <v>520</v>
      </c>
      <c r="I7063" t="s">
        <v>676</v>
      </c>
      <c r="J7063" t="s">
        <v>714</v>
      </c>
      <c r="K7063" t="s">
        <v>104</v>
      </c>
      <c r="L7063" t="s">
        <v>124</v>
      </c>
      <c r="M7063" t="s">
        <v>299</v>
      </c>
      <c r="N7063" t="s">
        <v>750</v>
      </c>
      <c r="O7063" t="s">
        <v>75</v>
      </c>
      <c r="P7063" t="s">
        <v>512</v>
      </c>
      <c r="Q7063" t="s">
        <v>320</v>
      </c>
      <c r="R7063" t="s">
        <v>254</v>
      </c>
      <c r="S7063" t="s">
        <v>77</v>
      </c>
    </row>
    <row r="7064" spans="1:19" x14ac:dyDescent="0.35">
      <c r="A7064" t="s">
        <v>4</v>
      </c>
      <c r="B7064" t="s">
        <v>506</v>
      </c>
      <c r="C7064">
        <v>737</v>
      </c>
      <c r="D7064" t="s">
        <v>1275</v>
      </c>
      <c r="E7064" t="s">
        <v>1004</v>
      </c>
      <c r="F7064" t="s">
        <v>432</v>
      </c>
      <c r="G7064" t="s">
        <v>489</v>
      </c>
      <c r="H7064" t="s">
        <v>832</v>
      </c>
      <c r="I7064" t="s">
        <v>796</v>
      </c>
      <c r="J7064" t="s">
        <v>749</v>
      </c>
      <c r="K7064" t="s">
        <v>8</v>
      </c>
      <c r="L7064" t="s">
        <v>822</v>
      </c>
      <c r="M7064" t="s">
        <v>732</v>
      </c>
      <c r="N7064" t="s">
        <v>405</v>
      </c>
      <c r="O7064" t="s">
        <v>225</v>
      </c>
      <c r="P7064" t="s">
        <v>1443</v>
      </c>
      <c r="Q7064" t="s">
        <v>467</v>
      </c>
      <c r="R7064" t="s">
        <v>676</v>
      </c>
      <c r="S7064" t="s">
        <v>78</v>
      </c>
    </row>
    <row r="7065" spans="1:19" x14ac:dyDescent="0.35">
      <c r="A7065" t="s">
        <v>4</v>
      </c>
      <c r="B7065" t="s">
        <v>507</v>
      </c>
      <c r="C7065">
        <v>421</v>
      </c>
      <c r="D7065" t="s">
        <v>1649</v>
      </c>
      <c r="E7065" t="s">
        <v>901</v>
      </c>
      <c r="F7065" t="s">
        <v>288</v>
      </c>
      <c r="G7065" t="s">
        <v>517</v>
      </c>
      <c r="H7065" t="s">
        <v>873</v>
      </c>
      <c r="I7065" t="s">
        <v>682</v>
      </c>
      <c r="J7065" t="s">
        <v>481</v>
      </c>
      <c r="K7065" t="s">
        <v>309</v>
      </c>
      <c r="L7065" t="s">
        <v>328</v>
      </c>
      <c r="M7065" t="s">
        <v>317</v>
      </c>
      <c r="N7065" t="s">
        <v>807</v>
      </c>
      <c r="O7065" t="s">
        <v>151</v>
      </c>
      <c r="P7065" t="s">
        <v>701</v>
      </c>
      <c r="Q7065" t="s">
        <v>296</v>
      </c>
      <c r="R7065" t="s">
        <v>368</v>
      </c>
      <c r="S7065" t="s">
        <v>150</v>
      </c>
    </row>
    <row r="7066" spans="1:19" x14ac:dyDescent="0.35">
      <c r="A7066" t="s">
        <v>4</v>
      </c>
      <c r="B7066" t="s">
        <v>509</v>
      </c>
      <c r="C7066">
        <v>563</v>
      </c>
      <c r="D7066" t="s">
        <v>1274</v>
      </c>
      <c r="E7066" t="s">
        <v>1413</v>
      </c>
      <c r="F7066" t="s">
        <v>632</v>
      </c>
      <c r="G7066" t="s">
        <v>629</v>
      </c>
      <c r="H7066" t="s">
        <v>644</v>
      </c>
      <c r="I7066" t="s">
        <v>920</v>
      </c>
      <c r="J7066" t="s">
        <v>625</v>
      </c>
      <c r="K7066" t="s">
        <v>319</v>
      </c>
      <c r="L7066" t="s">
        <v>645</v>
      </c>
      <c r="M7066" t="s">
        <v>215</v>
      </c>
      <c r="N7066" t="s">
        <v>1472</v>
      </c>
      <c r="O7066" t="s">
        <v>244</v>
      </c>
      <c r="P7066" t="s">
        <v>1210</v>
      </c>
      <c r="Q7066" t="s">
        <v>252</v>
      </c>
      <c r="R7066" t="s">
        <v>645</v>
      </c>
      <c r="S7066" t="s">
        <v>79</v>
      </c>
    </row>
    <row r="7067" spans="1:19" x14ac:dyDescent="0.35">
      <c r="A7067" t="s">
        <v>4</v>
      </c>
      <c r="B7067" t="s">
        <v>510</v>
      </c>
      <c r="C7067">
        <v>258</v>
      </c>
      <c r="D7067" t="s">
        <v>1269</v>
      </c>
      <c r="E7067" t="s">
        <v>1320</v>
      </c>
      <c r="F7067" t="s">
        <v>412</v>
      </c>
      <c r="G7067" t="s">
        <v>322</v>
      </c>
      <c r="H7067" t="s">
        <v>597</v>
      </c>
      <c r="I7067" t="s">
        <v>839</v>
      </c>
      <c r="J7067" t="s">
        <v>686</v>
      </c>
      <c r="K7067" t="s">
        <v>236</v>
      </c>
      <c r="L7067" t="s">
        <v>359</v>
      </c>
      <c r="M7067" t="s">
        <v>317</v>
      </c>
      <c r="N7067" t="s">
        <v>155</v>
      </c>
      <c r="O7067" t="s">
        <v>161</v>
      </c>
      <c r="P7067" t="s">
        <v>1091</v>
      </c>
      <c r="Q7067" t="s">
        <v>184</v>
      </c>
      <c r="R7067" t="s">
        <v>329</v>
      </c>
      <c r="S7067" t="s">
        <v>76</v>
      </c>
    </row>
    <row r="7068" spans="1:19" x14ac:dyDescent="0.35">
      <c r="A7068" t="s">
        <v>5</v>
      </c>
      <c r="B7068" t="s">
        <v>506</v>
      </c>
      <c r="C7068">
        <v>836</v>
      </c>
      <c r="D7068" t="s">
        <v>1471</v>
      </c>
      <c r="E7068" t="s">
        <v>795</v>
      </c>
      <c r="F7068" t="s">
        <v>587</v>
      </c>
      <c r="G7068" t="s">
        <v>471</v>
      </c>
      <c r="H7068" t="s">
        <v>1186</v>
      </c>
      <c r="I7068" t="s">
        <v>683</v>
      </c>
      <c r="J7068" t="s">
        <v>846</v>
      </c>
      <c r="K7068" t="s">
        <v>181</v>
      </c>
      <c r="L7068" t="s">
        <v>656</v>
      </c>
      <c r="M7068" t="s">
        <v>548</v>
      </c>
      <c r="N7068" t="s">
        <v>622</v>
      </c>
      <c r="O7068" t="s">
        <v>186</v>
      </c>
      <c r="P7068" t="s">
        <v>680</v>
      </c>
      <c r="Q7068" t="s">
        <v>286</v>
      </c>
      <c r="R7068" t="s">
        <v>66</v>
      </c>
      <c r="S7068" t="s">
        <v>106</v>
      </c>
    </row>
    <row r="7069" spans="1:19" x14ac:dyDescent="0.35">
      <c r="A7069" t="s">
        <v>5</v>
      </c>
      <c r="B7069" t="s">
        <v>507</v>
      </c>
      <c r="C7069">
        <v>501</v>
      </c>
      <c r="D7069" t="s">
        <v>1649</v>
      </c>
      <c r="E7069" t="s">
        <v>167</v>
      </c>
      <c r="F7069" t="s">
        <v>441</v>
      </c>
      <c r="G7069" t="s">
        <v>435</v>
      </c>
      <c r="H7069" t="s">
        <v>982</v>
      </c>
      <c r="I7069" t="s">
        <v>755</v>
      </c>
      <c r="J7069" t="s">
        <v>598</v>
      </c>
      <c r="K7069" t="s">
        <v>108</v>
      </c>
      <c r="L7069" t="s">
        <v>192</v>
      </c>
      <c r="M7069" t="s">
        <v>179</v>
      </c>
      <c r="N7069" t="s">
        <v>838</v>
      </c>
      <c r="O7069" t="s">
        <v>150</v>
      </c>
      <c r="P7069" t="s">
        <v>467</v>
      </c>
      <c r="Q7069" t="s">
        <v>55</v>
      </c>
      <c r="R7069" t="s">
        <v>305</v>
      </c>
      <c r="S7069" t="s">
        <v>76</v>
      </c>
    </row>
    <row r="7070" spans="1:19" x14ac:dyDescent="0.35">
      <c r="A7070" t="s">
        <v>5</v>
      </c>
      <c r="B7070" t="s">
        <v>509</v>
      </c>
      <c r="C7070">
        <v>667</v>
      </c>
      <c r="D7070" t="s">
        <v>395</v>
      </c>
      <c r="E7070" t="s">
        <v>926</v>
      </c>
      <c r="F7070" t="s">
        <v>383</v>
      </c>
      <c r="G7070" t="s">
        <v>475</v>
      </c>
      <c r="H7070" t="s">
        <v>867</v>
      </c>
      <c r="I7070" t="s">
        <v>691</v>
      </c>
      <c r="J7070" t="s">
        <v>646</v>
      </c>
      <c r="K7070" t="s">
        <v>180</v>
      </c>
      <c r="L7070" t="s">
        <v>354</v>
      </c>
      <c r="M7070" t="s">
        <v>172</v>
      </c>
      <c r="N7070" t="s">
        <v>636</v>
      </c>
      <c r="O7070" t="s">
        <v>78</v>
      </c>
      <c r="P7070" t="s">
        <v>890</v>
      </c>
      <c r="Q7070" t="s">
        <v>260</v>
      </c>
      <c r="R7070" t="s">
        <v>418</v>
      </c>
      <c r="S7070" t="s">
        <v>76</v>
      </c>
    </row>
    <row r="7071" spans="1:19" x14ac:dyDescent="0.35">
      <c r="A7071" t="s">
        <v>5</v>
      </c>
      <c r="B7071" t="s">
        <v>510</v>
      </c>
      <c r="C7071">
        <v>292</v>
      </c>
      <c r="D7071" t="s">
        <v>1471</v>
      </c>
      <c r="E7071" t="s">
        <v>1402</v>
      </c>
      <c r="F7071" t="s">
        <v>205</v>
      </c>
      <c r="G7071" t="s">
        <v>219</v>
      </c>
      <c r="H7071" t="s">
        <v>576</v>
      </c>
      <c r="I7071" t="s">
        <v>281</v>
      </c>
      <c r="J7071" t="s">
        <v>585</v>
      </c>
      <c r="K7071" t="s">
        <v>94</v>
      </c>
      <c r="L7071" t="s">
        <v>136</v>
      </c>
      <c r="M7071" t="s">
        <v>217</v>
      </c>
      <c r="N7071" t="s">
        <v>883</v>
      </c>
      <c r="O7071" t="s">
        <v>79</v>
      </c>
      <c r="P7071" t="s">
        <v>469</v>
      </c>
      <c r="Q7071" t="s">
        <v>87</v>
      </c>
      <c r="R7071" t="s">
        <v>376</v>
      </c>
      <c r="S7071" t="s">
        <v>76</v>
      </c>
    </row>
    <row r="7072" spans="1:19" x14ac:dyDescent="0.35">
      <c r="A7072" t="s">
        <v>6</v>
      </c>
      <c r="B7072" t="s">
        <v>506</v>
      </c>
      <c r="C7072">
        <v>307</v>
      </c>
      <c r="D7072" t="s">
        <v>1556</v>
      </c>
      <c r="E7072" t="s">
        <v>1153</v>
      </c>
      <c r="F7072" t="s">
        <v>621</v>
      </c>
      <c r="G7072" t="s">
        <v>910</v>
      </c>
      <c r="H7072" t="s">
        <v>1305</v>
      </c>
      <c r="I7072" t="s">
        <v>551</v>
      </c>
      <c r="J7072" t="s">
        <v>730</v>
      </c>
      <c r="K7072" t="s">
        <v>247</v>
      </c>
      <c r="L7072" t="s">
        <v>473</v>
      </c>
      <c r="M7072" t="s">
        <v>448</v>
      </c>
      <c r="N7072" t="s">
        <v>1003</v>
      </c>
      <c r="O7072" t="s">
        <v>196</v>
      </c>
      <c r="P7072" t="s">
        <v>708</v>
      </c>
      <c r="Q7072" t="s">
        <v>354</v>
      </c>
      <c r="R7072" t="s">
        <v>949</v>
      </c>
      <c r="S7072" t="s">
        <v>142</v>
      </c>
    </row>
    <row r="7073" spans="1:19" x14ac:dyDescent="0.35">
      <c r="A7073" t="s">
        <v>6</v>
      </c>
      <c r="B7073" t="s">
        <v>507</v>
      </c>
      <c r="C7073">
        <v>121</v>
      </c>
      <c r="D7073" t="s">
        <v>1248</v>
      </c>
      <c r="E7073" t="s">
        <v>759</v>
      </c>
      <c r="F7073" t="s">
        <v>182</v>
      </c>
      <c r="G7073" t="s">
        <v>399</v>
      </c>
      <c r="H7073" t="s">
        <v>964</v>
      </c>
      <c r="I7073" t="s">
        <v>589</v>
      </c>
      <c r="J7073" t="s">
        <v>246</v>
      </c>
      <c r="K7073" t="s">
        <v>161</v>
      </c>
      <c r="L7073" t="s">
        <v>242</v>
      </c>
      <c r="M7073" t="s">
        <v>8</v>
      </c>
      <c r="N7073" t="s">
        <v>1387</v>
      </c>
      <c r="O7073" t="s">
        <v>97</v>
      </c>
      <c r="P7073" t="s">
        <v>982</v>
      </c>
      <c r="Q7073" t="s">
        <v>302</v>
      </c>
      <c r="R7073" t="s">
        <v>10</v>
      </c>
      <c r="S7073" t="s">
        <v>137</v>
      </c>
    </row>
    <row r="7074" spans="1:19" x14ac:dyDescent="0.35">
      <c r="A7074" t="s">
        <v>6</v>
      </c>
      <c r="B7074" t="s">
        <v>509</v>
      </c>
      <c r="C7074">
        <v>340</v>
      </c>
      <c r="D7074" t="s">
        <v>1276</v>
      </c>
      <c r="E7074" t="s">
        <v>821</v>
      </c>
      <c r="F7074" t="s">
        <v>614</v>
      </c>
      <c r="G7074" t="s">
        <v>897</v>
      </c>
      <c r="H7074" t="s">
        <v>813</v>
      </c>
      <c r="I7074" t="s">
        <v>1158</v>
      </c>
      <c r="J7074" t="s">
        <v>725</v>
      </c>
      <c r="K7074" t="s">
        <v>698</v>
      </c>
      <c r="L7074" t="s">
        <v>648</v>
      </c>
      <c r="M7074" t="s">
        <v>677</v>
      </c>
      <c r="N7074" t="s">
        <v>979</v>
      </c>
      <c r="O7074" t="s">
        <v>127</v>
      </c>
      <c r="P7074" t="s">
        <v>773</v>
      </c>
      <c r="Q7074" t="s">
        <v>612</v>
      </c>
      <c r="R7074" t="s">
        <v>660</v>
      </c>
      <c r="S7074" t="s">
        <v>81</v>
      </c>
    </row>
    <row r="7075" spans="1:19" x14ac:dyDescent="0.35">
      <c r="A7075" t="s">
        <v>6</v>
      </c>
      <c r="B7075" t="s">
        <v>510</v>
      </c>
      <c r="C7075">
        <v>57</v>
      </c>
      <c r="D7075" t="s">
        <v>395</v>
      </c>
      <c r="E7075" t="s">
        <v>641</v>
      </c>
      <c r="F7075" t="s">
        <v>378</v>
      </c>
      <c r="G7075" t="s">
        <v>59</v>
      </c>
      <c r="H7075" t="s">
        <v>259</v>
      </c>
      <c r="I7075" t="s">
        <v>528</v>
      </c>
      <c r="J7075" t="s">
        <v>399</v>
      </c>
      <c r="K7075" t="s">
        <v>180</v>
      </c>
      <c r="L7075" t="s">
        <v>192</v>
      </c>
      <c r="M7075" t="s">
        <v>129</v>
      </c>
      <c r="N7075" t="s">
        <v>771</v>
      </c>
      <c r="O7075" t="s">
        <v>132</v>
      </c>
      <c r="P7075" t="s">
        <v>471</v>
      </c>
      <c r="Q7075" t="s">
        <v>129</v>
      </c>
      <c r="R7075" t="s">
        <v>300</v>
      </c>
      <c r="S7075" t="s">
        <v>76</v>
      </c>
    </row>
    <row r="7076" spans="1:19" x14ac:dyDescent="0.35">
      <c r="A7076" t="s">
        <v>7</v>
      </c>
      <c r="B7076" t="s">
        <v>506</v>
      </c>
      <c r="C7076">
        <v>899</v>
      </c>
      <c r="D7076" t="s">
        <v>1267</v>
      </c>
      <c r="E7076" t="s">
        <v>1540</v>
      </c>
      <c r="F7076" t="s">
        <v>234</v>
      </c>
      <c r="G7076" t="s">
        <v>653</v>
      </c>
      <c r="H7076" t="s">
        <v>774</v>
      </c>
      <c r="I7076" t="s">
        <v>327</v>
      </c>
      <c r="J7076" t="s">
        <v>707</v>
      </c>
      <c r="K7076" t="s">
        <v>286</v>
      </c>
      <c r="L7076" t="s">
        <v>690</v>
      </c>
      <c r="M7076" t="s">
        <v>325</v>
      </c>
      <c r="N7076" t="s">
        <v>1426</v>
      </c>
      <c r="O7076" t="s">
        <v>97</v>
      </c>
      <c r="P7076" t="s">
        <v>400</v>
      </c>
      <c r="Q7076" t="s">
        <v>308</v>
      </c>
      <c r="R7076" t="s">
        <v>197</v>
      </c>
      <c r="S7076" t="s">
        <v>76</v>
      </c>
    </row>
    <row r="7077" spans="1:19" x14ac:dyDescent="0.35">
      <c r="A7077" t="s">
        <v>7</v>
      </c>
      <c r="B7077" t="s">
        <v>507</v>
      </c>
      <c r="C7077">
        <v>306</v>
      </c>
      <c r="D7077" t="s">
        <v>906</v>
      </c>
      <c r="E7077" t="s">
        <v>896</v>
      </c>
      <c r="F7077" t="s">
        <v>159</v>
      </c>
      <c r="G7077" t="s">
        <v>588</v>
      </c>
      <c r="H7077" t="s">
        <v>478</v>
      </c>
      <c r="I7077" t="s">
        <v>54</v>
      </c>
      <c r="J7077" t="s">
        <v>154</v>
      </c>
      <c r="K7077" t="s">
        <v>78</v>
      </c>
      <c r="L7077" t="s">
        <v>293</v>
      </c>
      <c r="M7077" t="s">
        <v>84</v>
      </c>
      <c r="N7077" t="s">
        <v>1166</v>
      </c>
      <c r="O7077" t="s">
        <v>68</v>
      </c>
      <c r="P7077" t="s">
        <v>336</v>
      </c>
      <c r="Q7077" t="s">
        <v>114</v>
      </c>
      <c r="R7077" t="s">
        <v>229</v>
      </c>
      <c r="S7077" t="s">
        <v>76</v>
      </c>
    </row>
    <row r="7078" spans="1:19" x14ac:dyDescent="0.35">
      <c r="A7078" t="s">
        <v>7</v>
      </c>
      <c r="B7078" t="s">
        <v>509</v>
      </c>
      <c r="C7078">
        <v>850</v>
      </c>
      <c r="D7078" t="s">
        <v>1138</v>
      </c>
      <c r="E7078" t="s">
        <v>1535</v>
      </c>
      <c r="F7078" t="s">
        <v>697</v>
      </c>
      <c r="G7078" t="s">
        <v>665</v>
      </c>
      <c r="H7078" t="s">
        <v>815</v>
      </c>
      <c r="I7078" t="s">
        <v>860</v>
      </c>
      <c r="J7078" t="s">
        <v>915</v>
      </c>
      <c r="K7078" t="s">
        <v>182</v>
      </c>
      <c r="L7078" t="s">
        <v>653</v>
      </c>
      <c r="M7078" t="s">
        <v>169</v>
      </c>
      <c r="N7078" t="s">
        <v>1139</v>
      </c>
      <c r="O7078" t="s">
        <v>264</v>
      </c>
      <c r="P7078" t="s">
        <v>983</v>
      </c>
      <c r="Q7078" t="s">
        <v>399</v>
      </c>
      <c r="R7078" t="s">
        <v>646</v>
      </c>
      <c r="S7078" t="s">
        <v>106</v>
      </c>
    </row>
    <row r="7079" spans="1:19" x14ac:dyDescent="0.35">
      <c r="A7079" t="s">
        <v>7</v>
      </c>
      <c r="B7079" t="s">
        <v>510</v>
      </c>
      <c r="C7079">
        <v>252</v>
      </c>
      <c r="D7079" t="s">
        <v>1247</v>
      </c>
      <c r="E7079" t="s">
        <v>415</v>
      </c>
      <c r="F7079" t="s">
        <v>590</v>
      </c>
      <c r="G7079" t="s">
        <v>694</v>
      </c>
      <c r="H7079" t="s">
        <v>732</v>
      </c>
      <c r="I7079" t="s">
        <v>653</v>
      </c>
      <c r="J7079" t="s">
        <v>795</v>
      </c>
      <c r="K7079" t="s">
        <v>62</v>
      </c>
      <c r="L7079" t="s">
        <v>233</v>
      </c>
      <c r="M7079" t="s">
        <v>221</v>
      </c>
      <c r="N7079" t="s">
        <v>841</v>
      </c>
      <c r="O7079" t="s">
        <v>80</v>
      </c>
      <c r="P7079" t="s">
        <v>526</v>
      </c>
      <c r="Q7079" t="s">
        <v>286</v>
      </c>
      <c r="R7079" t="s">
        <v>371</v>
      </c>
      <c r="S7079" t="s">
        <v>76</v>
      </c>
    </row>
    <row r="7080" spans="1:19" x14ac:dyDescent="0.35">
      <c r="A7080" t="s">
        <v>7</v>
      </c>
      <c r="B7080" t="s">
        <v>50</v>
      </c>
      <c r="C7080">
        <v>1</v>
      </c>
      <c r="D7080" t="s">
        <v>395</v>
      </c>
      <c r="E7080" t="s">
        <v>76</v>
      </c>
      <c r="F7080" t="s">
        <v>76</v>
      </c>
      <c r="G7080" t="s">
        <v>395</v>
      </c>
      <c r="H7080" t="s">
        <v>76</v>
      </c>
      <c r="I7080" t="s">
        <v>395</v>
      </c>
      <c r="J7080" t="s">
        <v>395</v>
      </c>
      <c r="K7080" t="s">
        <v>76</v>
      </c>
      <c r="L7080" t="s">
        <v>76</v>
      </c>
      <c r="M7080" t="s">
        <v>76</v>
      </c>
      <c r="N7080" t="s">
        <v>395</v>
      </c>
      <c r="O7080" t="s">
        <v>76</v>
      </c>
      <c r="P7080" t="s">
        <v>76</v>
      </c>
      <c r="Q7080" t="s">
        <v>76</v>
      </c>
      <c r="R7080" t="s">
        <v>76</v>
      </c>
      <c r="S7080" t="s">
        <v>76</v>
      </c>
    </row>
    <row r="7081" spans="1:19" x14ac:dyDescent="0.35">
      <c r="A7081" t="s">
        <v>241</v>
      </c>
      <c r="B7081" t="s">
        <v>506</v>
      </c>
      <c r="C7081">
        <v>3315</v>
      </c>
      <c r="D7081" t="s">
        <v>998</v>
      </c>
      <c r="E7081" t="s">
        <v>1183</v>
      </c>
      <c r="F7081" t="s">
        <v>680</v>
      </c>
      <c r="G7081" t="s">
        <v>243</v>
      </c>
      <c r="H7081" t="s">
        <v>968</v>
      </c>
      <c r="I7081" t="s">
        <v>992</v>
      </c>
      <c r="J7081" t="s">
        <v>1008</v>
      </c>
      <c r="K7081" t="s">
        <v>226</v>
      </c>
      <c r="L7081" t="s">
        <v>521</v>
      </c>
      <c r="M7081" t="s">
        <v>91</v>
      </c>
      <c r="N7081" t="s">
        <v>804</v>
      </c>
      <c r="O7081" t="s">
        <v>264</v>
      </c>
      <c r="P7081" t="s">
        <v>785</v>
      </c>
      <c r="Q7081" t="s">
        <v>413</v>
      </c>
      <c r="R7081" t="s">
        <v>556</v>
      </c>
      <c r="S7081" t="s">
        <v>75</v>
      </c>
    </row>
    <row r="7082" spans="1:19" x14ac:dyDescent="0.35">
      <c r="A7082" t="s">
        <v>241</v>
      </c>
      <c r="B7082" t="s">
        <v>507</v>
      </c>
      <c r="C7082">
        <v>1541</v>
      </c>
      <c r="D7082" t="s">
        <v>1001</v>
      </c>
      <c r="E7082" t="s">
        <v>734</v>
      </c>
      <c r="F7082" t="s">
        <v>324</v>
      </c>
      <c r="G7082" t="s">
        <v>338</v>
      </c>
      <c r="H7082" t="s">
        <v>726</v>
      </c>
      <c r="I7082" t="s">
        <v>446</v>
      </c>
      <c r="J7082" t="s">
        <v>732</v>
      </c>
      <c r="K7082" t="s">
        <v>163</v>
      </c>
      <c r="L7082" t="s">
        <v>156</v>
      </c>
      <c r="M7082" t="s">
        <v>305</v>
      </c>
      <c r="N7082" t="s">
        <v>1443</v>
      </c>
      <c r="O7082" t="s">
        <v>81</v>
      </c>
      <c r="P7082" t="s">
        <v>619</v>
      </c>
      <c r="Q7082" t="s">
        <v>61</v>
      </c>
      <c r="R7082" t="s">
        <v>156</v>
      </c>
      <c r="S7082" t="s">
        <v>150</v>
      </c>
    </row>
    <row r="7083" spans="1:19" x14ac:dyDescent="0.35">
      <c r="A7083" t="s">
        <v>241</v>
      </c>
      <c r="B7083" t="s">
        <v>509</v>
      </c>
      <c r="C7083">
        <v>2897</v>
      </c>
      <c r="D7083" t="s">
        <v>1556</v>
      </c>
      <c r="E7083" t="s">
        <v>1390</v>
      </c>
      <c r="F7083" t="s">
        <v>718</v>
      </c>
      <c r="G7083" t="s">
        <v>640</v>
      </c>
      <c r="H7083" t="s">
        <v>731</v>
      </c>
      <c r="I7083" t="s">
        <v>1600</v>
      </c>
      <c r="J7083" t="s">
        <v>613</v>
      </c>
      <c r="K7083" t="s">
        <v>252</v>
      </c>
      <c r="L7083" t="s">
        <v>633</v>
      </c>
      <c r="M7083" t="s">
        <v>287</v>
      </c>
      <c r="N7083" t="s">
        <v>969</v>
      </c>
      <c r="O7083" t="s">
        <v>204</v>
      </c>
      <c r="P7083" t="s">
        <v>716</v>
      </c>
      <c r="Q7083" t="s">
        <v>319</v>
      </c>
      <c r="R7083" t="s">
        <v>561</v>
      </c>
      <c r="S7083" t="s">
        <v>79</v>
      </c>
    </row>
    <row r="7084" spans="1:19" x14ac:dyDescent="0.35">
      <c r="A7084" t="s">
        <v>241</v>
      </c>
      <c r="B7084" t="s">
        <v>510</v>
      </c>
      <c r="C7084">
        <v>1031</v>
      </c>
      <c r="D7084" t="s">
        <v>1556</v>
      </c>
      <c r="E7084" t="s">
        <v>926</v>
      </c>
      <c r="F7084" t="s">
        <v>429</v>
      </c>
      <c r="G7084" t="s">
        <v>383</v>
      </c>
      <c r="H7084" t="s">
        <v>243</v>
      </c>
      <c r="I7084" t="s">
        <v>465</v>
      </c>
      <c r="J7084" t="s">
        <v>726</v>
      </c>
      <c r="K7084" t="s">
        <v>163</v>
      </c>
      <c r="L7084" t="s">
        <v>148</v>
      </c>
      <c r="M7084" t="s">
        <v>239</v>
      </c>
      <c r="N7084" t="s">
        <v>773</v>
      </c>
      <c r="O7084" t="s">
        <v>74</v>
      </c>
      <c r="P7084" t="s">
        <v>732</v>
      </c>
      <c r="Q7084" t="s">
        <v>213</v>
      </c>
      <c r="R7084" t="s">
        <v>359</v>
      </c>
      <c r="S7084" t="s">
        <v>107</v>
      </c>
    </row>
    <row r="7085" spans="1:19" x14ac:dyDescent="0.35">
      <c r="A7085" t="s">
        <v>241</v>
      </c>
      <c r="B7085" t="s">
        <v>50</v>
      </c>
      <c r="C7085">
        <v>1</v>
      </c>
      <c r="D7085" t="s">
        <v>395</v>
      </c>
      <c r="E7085" t="s">
        <v>76</v>
      </c>
      <c r="F7085" t="s">
        <v>76</v>
      </c>
      <c r="G7085" t="s">
        <v>395</v>
      </c>
      <c r="H7085" t="s">
        <v>76</v>
      </c>
      <c r="I7085" t="s">
        <v>395</v>
      </c>
      <c r="J7085" t="s">
        <v>395</v>
      </c>
      <c r="K7085" t="s">
        <v>76</v>
      </c>
      <c r="L7085" t="s">
        <v>76</v>
      </c>
      <c r="M7085" t="s">
        <v>76</v>
      </c>
      <c r="N7085" t="s">
        <v>395</v>
      </c>
      <c r="O7085" t="s">
        <v>76</v>
      </c>
      <c r="P7085" t="s">
        <v>76</v>
      </c>
      <c r="Q7085" t="s">
        <v>76</v>
      </c>
      <c r="R7085" t="s">
        <v>76</v>
      </c>
      <c r="S7085" t="s">
        <v>76</v>
      </c>
    </row>
    <row r="7087" spans="1:19" x14ac:dyDescent="0.35">
      <c r="A7087" t="s">
        <v>1735</v>
      </c>
    </row>
    <row r="7088" spans="1:19" x14ac:dyDescent="0.35">
      <c r="A7088" t="s">
        <v>14</v>
      </c>
      <c r="B7088" t="s">
        <v>530</v>
      </c>
      <c r="C7088" t="s">
        <v>2</v>
      </c>
      <c r="D7088" t="s">
        <v>1713</v>
      </c>
      <c r="E7088" t="s">
        <v>1714</v>
      </c>
      <c r="F7088" t="s">
        <v>1715</v>
      </c>
      <c r="G7088" t="s">
        <v>1716</v>
      </c>
      <c r="H7088" t="s">
        <v>1717</v>
      </c>
      <c r="I7088" t="s">
        <v>1718</v>
      </c>
      <c r="J7088" t="s">
        <v>1719</v>
      </c>
      <c r="K7088" t="s">
        <v>1720</v>
      </c>
      <c r="L7088" t="s">
        <v>1721</v>
      </c>
      <c r="M7088" t="s">
        <v>1722</v>
      </c>
      <c r="N7088" t="s">
        <v>1723</v>
      </c>
      <c r="O7088" t="s">
        <v>1724</v>
      </c>
      <c r="P7088" t="s">
        <v>1725</v>
      </c>
      <c r="Q7088" t="s">
        <v>1726</v>
      </c>
      <c r="R7088" t="s">
        <v>1727</v>
      </c>
      <c r="S7088" t="s">
        <v>1728</v>
      </c>
    </row>
    <row r="7089" spans="1:19" x14ac:dyDescent="0.35">
      <c r="A7089" t="s">
        <v>3</v>
      </c>
      <c r="B7089" t="s">
        <v>531</v>
      </c>
      <c r="C7089">
        <v>122</v>
      </c>
      <c r="D7089" t="s">
        <v>404</v>
      </c>
      <c r="E7089" t="s">
        <v>1406</v>
      </c>
      <c r="F7089" t="s">
        <v>709</v>
      </c>
      <c r="G7089" t="s">
        <v>178</v>
      </c>
      <c r="H7089" t="s">
        <v>897</v>
      </c>
      <c r="I7089" t="s">
        <v>512</v>
      </c>
      <c r="J7089" t="s">
        <v>776</v>
      </c>
      <c r="K7089" t="s">
        <v>347</v>
      </c>
      <c r="L7089" t="s">
        <v>500</v>
      </c>
      <c r="M7089" t="s">
        <v>98</v>
      </c>
      <c r="N7089" t="s">
        <v>696</v>
      </c>
      <c r="O7089" t="s">
        <v>133</v>
      </c>
      <c r="P7089" t="s">
        <v>398</v>
      </c>
      <c r="Q7089" t="s">
        <v>225</v>
      </c>
      <c r="R7089" t="s">
        <v>371</v>
      </c>
      <c r="S7089" t="s">
        <v>71</v>
      </c>
    </row>
    <row r="7090" spans="1:19" x14ac:dyDescent="0.35">
      <c r="A7090" t="s">
        <v>3</v>
      </c>
      <c r="B7090" t="s">
        <v>534</v>
      </c>
      <c r="C7090">
        <v>528</v>
      </c>
      <c r="D7090" t="s">
        <v>1276</v>
      </c>
      <c r="E7090" t="s">
        <v>893</v>
      </c>
      <c r="F7090" t="s">
        <v>454</v>
      </c>
      <c r="G7090" t="s">
        <v>390</v>
      </c>
      <c r="H7090" t="s">
        <v>848</v>
      </c>
      <c r="I7090" t="s">
        <v>551</v>
      </c>
      <c r="J7090" t="s">
        <v>806</v>
      </c>
      <c r="K7090" t="s">
        <v>442</v>
      </c>
      <c r="L7090" t="s">
        <v>178</v>
      </c>
      <c r="M7090" t="s">
        <v>172</v>
      </c>
      <c r="N7090" t="s">
        <v>827</v>
      </c>
      <c r="O7090" t="s">
        <v>194</v>
      </c>
      <c r="P7090" t="s">
        <v>678</v>
      </c>
      <c r="Q7090" t="s">
        <v>328</v>
      </c>
      <c r="R7090" t="s">
        <v>301</v>
      </c>
      <c r="S7090" t="s">
        <v>198</v>
      </c>
    </row>
    <row r="7091" spans="1:19" x14ac:dyDescent="0.35">
      <c r="A7091" t="s">
        <v>3</v>
      </c>
      <c r="B7091" t="s">
        <v>535</v>
      </c>
      <c r="C7091">
        <v>78</v>
      </c>
      <c r="D7091" t="s">
        <v>395</v>
      </c>
      <c r="E7091" t="s">
        <v>1270</v>
      </c>
      <c r="F7091" t="s">
        <v>479</v>
      </c>
      <c r="G7091" t="s">
        <v>616</v>
      </c>
      <c r="H7091" t="s">
        <v>875</v>
      </c>
      <c r="I7091" t="s">
        <v>844</v>
      </c>
      <c r="J7091" t="s">
        <v>1729</v>
      </c>
      <c r="K7091" t="s">
        <v>293</v>
      </c>
      <c r="L7091" t="s">
        <v>753</v>
      </c>
      <c r="M7091" t="s">
        <v>12</v>
      </c>
      <c r="N7091" t="s">
        <v>870</v>
      </c>
      <c r="O7091" t="s">
        <v>84</v>
      </c>
      <c r="P7091" t="s">
        <v>760</v>
      </c>
      <c r="Q7091" t="s">
        <v>263</v>
      </c>
      <c r="R7091" t="s">
        <v>603</v>
      </c>
      <c r="S7091" t="s">
        <v>63</v>
      </c>
    </row>
    <row r="7092" spans="1:19" x14ac:dyDescent="0.35">
      <c r="A7092" t="s">
        <v>3</v>
      </c>
      <c r="B7092" t="s">
        <v>536</v>
      </c>
      <c r="C7092">
        <v>74</v>
      </c>
      <c r="D7092" t="s">
        <v>395</v>
      </c>
      <c r="E7092" t="s">
        <v>415</v>
      </c>
      <c r="F7092" t="s">
        <v>354</v>
      </c>
      <c r="G7092" t="s">
        <v>171</v>
      </c>
      <c r="H7092" t="s">
        <v>472</v>
      </c>
      <c r="I7092" t="s">
        <v>375</v>
      </c>
      <c r="J7092" t="s">
        <v>629</v>
      </c>
      <c r="K7092" t="s">
        <v>194</v>
      </c>
      <c r="L7092" t="s">
        <v>283</v>
      </c>
      <c r="M7092" t="s">
        <v>373</v>
      </c>
      <c r="N7092" t="s">
        <v>1306</v>
      </c>
      <c r="O7092" t="s">
        <v>173</v>
      </c>
      <c r="P7092" t="s">
        <v>544</v>
      </c>
      <c r="Q7092" t="s">
        <v>342</v>
      </c>
      <c r="R7092" t="s">
        <v>257</v>
      </c>
      <c r="S7092" t="s">
        <v>76</v>
      </c>
    </row>
    <row r="7093" spans="1:19" x14ac:dyDescent="0.35">
      <c r="A7093" t="s">
        <v>3</v>
      </c>
      <c r="B7093" t="s">
        <v>538</v>
      </c>
      <c r="C7093">
        <v>515</v>
      </c>
      <c r="D7093" t="s">
        <v>1275</v>
      </c>
      <c r="E7093" t="s">
        <v>1264</v>
      </c>
      <c r="F7093" t="s">
        <v>141</v>
      </c>
      <c r="G7093" t="s">
        <v>934</v>
      </c>
      <c r="H7093" t="s">
        <v>725</v>
      </c>
      <c r="I7093" t="s">
        <v>720</v>
      </c>
      <c r="J7093" t="s">
        <v>685</v>
      </c>
      <c r="K7093" t="s">
        <v>166</v>
      </c>
      <c r="L7093" t="s">
        <v>469</v>
      </c>
      <c r="M7093" t="s">
        <v>541</v>
      </c>
      <c r="N7093" t="s">
        <v>1123</v>
      </c>
      <c r="O7093" t="s">
        <v>216</v>
      </c>
      <c r="P7093" t="s">
        <v>682</v>
      </c>
      <c r="Q7093" t="s">
        <v>123</v>
      </c>
      <c r="R7093" t="s">
        <v>398</v>
      </c>
      <c r="S7093" t="s">
        <v>94</v>
      </c>
    </row>
    <row r="7094" spans="1:19" x14ac:dyDescent="0.35">
      <c r="A7094" t="s">
        <v>3</v>
      </c>
      <c r="B7094" t="s">
        <v>540</v>
      </c>
      <c r="C7094">
        <v>60</v>
      </c>
      <c r="D7094" t="s">
        <v>1541</v>
      </c>
      <c r="E7094" t="s">
        <v>1264</v>
      </c>
      <c r="F7094" t="s">
        <v>631</v>
      </c>
      <c r="G7094" t="s">
        <v>655</v>
      </c>
      <c r="H7094" t="s">
        <v>970</v>
      </c>
      <c r="I7094" t="s">
        <v>981</v>
      </c>
      <c r="J7094" t="s">
        <v>771</v>
      </c>
      <c r="K7094" t="s">
        <v>698</v>
      </c>
      <c r="L7094" t="s">
        <v>508</v>
      </c>
      <c r="M7094" t="s">
        <v>621</v>
      </c>
      <c r="N7094" t="s">
        <v>1111</v>
      </c>
      <c r="O7094" t="s">
        <v>257</v>
      </c>
      <c r="P7094" t="s">
        <v>1370</v>
      </c>
      <c r="Q7094" t="s">
        <v>306</v>
      </c>
      <c r="R7094" t="s">
        <v>1174</v>
      </c>
      <c r="S7094" t="s">
        <v>76</v>
      </c>
    </row>
    <row r="7095" spans="1:19" x14ac:dyDescent="0.35">
      <c r="A7095" t="s">
        <v>4</v>
      </c>
      <c r="B7095" t="s">
        <v>531</v>
      </c>
      <c r="C7095">
        <v>227</v>
      </c>
      <c r="D7095" t="s">
        <v>1649</v>
      </c>
      <c r="E7095" t="s">
        <v>1003</v>
      </c>
      <c r="F7095" t="s">
        <v>670</v>
      </c>
      <c r="G7095" t="s">
        <v>808</v>
      </c>
      <c r="H7095" t="s">
        <v>1403</v>
      </c>
      <c r="I7095" t="s">
        <v>973</v>
      </c>
      <c r="J7095" t="s">
        <v>281</v>
      </c>
      <c r="K7095" t="s">
        <v>99</v>
      </c>
      <c r="L7095" t="s">
        <v>325</v>
      </c>
      <c r="M7095" t="s">
        <v>171</v>
      </c>
      <c r="N7095" t="s">
        <v>1472</v>
      </c>
      <c r="O7095" t="s">
        <v>150</v>
      </c>
      <c r="P7095" t="s">
        <v>584</v>
      </c>
      <c r="Q7095" t="s">
        <v>475</v>
      </c>
      <c r="R7095" t="s">
        <v>711</v>
      </c>
      <c r="S7095" t="s">
        <v>81</v>
      </c>
    </row>
    <row r="7096" spans="1:19" x14ac:dyDescent="0.35">
      <c r="A7096" t="s">
        <v>4</v>
      </c>
      <c r="B7096" t="s">
        <v>534</v>
      </c>
      <c r="C7096">
        <v>814</v>
      </c>
      <c r="D7096" t="s">
        <v>1269</v>
      </c>
      <c r="E7096" t="s">
        <v>916</v>
      </c>
      <c r="F7096" t="s">
        <v>576</v>
      </c>
      <c r="G7096" t="s">
        <v>374</v>
      </c>
      <c r="H7096" t="s">
        <v>727</v>
      </c>
      <c r="I7096" t="s">
        <v>962</v>
      </c>
      <c r="J7096" t="s">
        <v>660</v>
      </c>
      <c r="K7096" t="s">
        <v>8</v>
      </c>
      <c r="L7096" t="s">
        <v>602</v>
      </c>
      <c r="M7096" t="s">
        <v>451</v>
      </c>
      <c r="N7096" t="s">
        <v>815</v>
      </c>
      <c r="O7096" t="s">
        <v>278</v>
      </c>
      <c r="P7096" t="s">
        <v>653</v>
      </c>
      <c r="Q7096" t="s">
        <v>277</v>
      </c>
      <c r="R7096" t="s">
        <v>228</v>
      </c>
      <c r="S7096" t="s">
        <v>78</v>
      </c>
    </row>
    <row r="7097" spans="1:19" x14ac:dyDescent="0.35">
      <c r="A7097" t="s">
        <v>4</v>
      </c>
      <c r="B7097" t="s">
        <v>535</v>
      </c>
      <c r="C7097">
        <v>117</v>
      </c>
      <c r="D7097" t="s">
        <v>1471</v>
      </c>
      <c r="E7097" t="s">
        <v>987</v>
      </c>
      <c r="F7097" t="s">
        <v>653</v>
      </c>
      <c r="G7097" t="s">
        <v>344</v>
      </c>
      <c r="H7097" t="s">
        <v>1422</v>
      </c>
      <c r="I7097" t="s">
        <v>623</v>
      </c>
      <c r="J7097" t="s">
        <v>810</v>
      </c>
      <c r="K7097" t="s">
        <v>99</v>
      </c>
      <c r="L7097" t="s">
        <v>777</v>
      </c>
      <c r="M7097" t="s">
        <v>663</v>
      </c>
      <c r="N7097" t="s">
        <v>924</v>
      </c>
      <c r="O7097" t="s">
        <v>104</v>
      </c>
      <c r="P7097" t="s">
        <v>1430</v>
      </c>
      <c r="Q7097" t="s">
        <v>527</v>
      </c>
      <c r="R7097" t="s">
        <v>562</v>
      </c>
      <c r="S7097" t="s">
        <v>106</v>
      </c>
    </row>
    <row r="7098" spans="1:19" x14ac:dyDescent="0.35">
      <c r="A7098" t="s">
        <v>4</v>
      </c>
      <c r="B7098" t="s">
        <v>536</v>
      </c>
      <c r="C7098">
        <v>131</v>
      </c>
      <c r="D7098" t="s">
        <v>1274</v>
      </c>
      <c r="E7098" t="s">
        <v>1126</v>
      </c>
      <c r="F7098" t="s">
        <v>476</v>
      </c>
      <c r="G7098" t="s">
        <v>110</v>
      </c>
      <c r="H7098" t="s">
        <v>683</v>
      </c>
      <c r="I7098" t="s">
        <v>1540</v>
      </c>
      <c r="J7098" t="s">
        <v>752</v>
      </c>
      <c r="K7098" t="s">
        <v>117</v>
      </c>
      <c r="L7098" t="s">
        <v>292</v>
      </c>
      <c r="M7098" t="s">
        <v>247</v>
      </c>
      <c r="N7098" t="s">
        <v>1390</v>
      </c>
      <c r="O7098" t="s">
        <v>75</v>
      </c>
      <c r="P7098" t="s">
        <v>662</v>
      </c>
      <c r="Q7098" t="s">
        <v>342</v>
      </c>
      <c r="R7098" t="s">
        <v>187</v>
      </c>
      <c r="S7098" t="s">
        <v>76</v>
      </c>
    </row>
    <row r="7099" spans="1:19" x14ac:dyDescent="0.35">
      <c r="A7099" t="s">
        <v>4</v>
      </c>
      <c r="B7099" t="s">
        <v>538</v>
      </c>
      <c r="C7099">
        <v>578</v>
      </c>
      <c r="D7099" t="s">
        <v>1553</v>
      </c>
      <c r="E7099" t="s">
        <v>892</v>
      </c>
      <c r="F7099" t="s">
        <v>698</v>
      </c>
      <c r="G7099" t="s">
        <v>292</v>
      </c>
      <c r="H7099" t="s">
        <v>721</v>
      </c>
      <c r="I7099" t="s">
        <v>1432</v>
      </c>
      <c r="J7099" t="s">
        <v>380</v>
      </c>
      <c r="K7099" t="s">
        <v>231</v>
      </c>
      <c r="L7099" t="s">
        <v>289</v>
      </c>
      <c r="M7099" t="s">
        <v>214</v>
      </c>
      <c r="N7099" t="s">
        <v>976</v>
      </c>
      <c r="O7099" t="s">
        <v>84</v>
      </c>
      <c r="P7099" t="s">
        <v>1317</v>
      </c>
      <c r="Q7099" t="s">
        <v>193</v>
      </c>
      <c r="R7099" t="s">
        <v>673</v>
      </c>
      <c r="S7099" t="s">
        <v>77</v>
      </c>
    </row>
    <row r="7100" spans="1:19" x14ac:dyDescent="0.35">
      <c r="A7100" t="s">
        <v>4</v>
      </c>
      <c r="B7100" t="s">
        <v>540</v>
      </c>
      <c r="C7100">
        <v>112</v>
      </c>
      <c r="D7100" t="s">
        <v>1649</v>
      </c>
      <c r="E7100" t="s">
        <v>543</v>
      </c>
      <c r="F7100" t="s">
        <v>828</v>
      </c>
      <c r="G7100" t="s">
        <v>918</v>
      </c>
      <c r="H7100" t="s">
        <v>1101</v>
      </c>
      <c r="I7100" t="s">
        <v>1135</v>
      </c>
      <c r="J7100" t="s">
        <v>415</v>
      </c>
      <c r="K7100" t="s">
        <v>794</v>
      </c>
      <c r="L7100" t="s">
        <v>1146</v>
      </c>
      <c r="M7100" t="s">
        <v>934</v>
      </c>
      <c r="N7100" t="s">
        <v>1270</v>
      </c>
      <c r="O7100" t="s">
        <v>89</v>
      </c>
      <c r="P7100" t="s">
        <v>979</v>
      </c>
      <c r="Q7100" t="s">
        <v>745</v>
      </c>
      <c r="R7100" t="s">
        <v>759</v>
      </c>
      <c r="S7100" t="s">
        <v>106</v>
      </c>
    </row>
    <row r="7101" spans="1:19" x14ac:dyDescent="0.35">
      <c r="A7101" t="s">
        <v>5</v>
      </c>
      <c r="B7101" t="s">
        <v>531</v>
      </c>
      <c r="C7101">
        <v>288</v>
      </c>
      <c r="D7101" t="s">
        <v>395</v>
      </c>
      <c r="E7101" t="s">
        <v>613</v>
      </c>
      <c r="F7101" t="s">
        <v>371</v>
      </c>
      <c r="G7101" t="s">
        <v>502</v>
      </c>
      <c r="H7101" t="s">
        <v>508</v>
      </c>
      <c r="I7101" t="s">
        <v>333</v>
      </c>
      <c r="J7101" t="s">
        <v>375</v>
      </c>
      <c r="K7101" t="s">
        <v>88</v>
      </c>
      <c r="L7101" t="s">
        <v>458</v>
      </c>
      <c r="M7101" t="s">
        <v>515</v>
      </c>
      <c r="N7101" t="s">
        <v>1404</v>
      </c>
      <c r="O7101" t="s">
        <v>186</v>
      </c>
      <c r="P7101" t="s">
        <v>425</v>
      </c>
      <c r="Q7101" t="s">
        <v>209</v>
      </c>
      <c r="R7101" t="s">
        <v>297</v>
      </c>
      <c r="S7101" t="s">
        <v>76</v>
      </c>
    </row>
    <row r="7102" spans="1:19" x14ac:dyDescent="0.35">
      <c r="A7102" t="s">
        <v>5</v>
      </c>
      <c r="B7102" t="s">
        <v>534</v>
      </c>
      <c r="C7102">
        <v>899</v>
      </c>
      <c r="D7102" t="s">
        <v>1471</v>
      </c>
      <c r="E7102" t="s">
        <v>682</v>
      </c>
      <c r="F7102" t="s">
        <v>775</v>
      </c>
      <c r="G7102" t="s">
        <v>447</v>
      </c>
      <c r="H7102" t="s">
        <v>1314</v>
      </c>
      <c r="I7102" t="s">
        <v>694</v>
      </c>
      <c r="J7102" t="s">
        <v>785</v>
      </c>
      <c r="K7102" t="s">
        <v>88</v>
      </c>
      <c r="L7102" t="s">
        <v>234</v>
      </c>
      <c r="M7102" t="s">
        <v>174</v>
      </c>
      <c r="N7102" t="s">
        <v>170</v>
      </c>
      <c r="O7102" t="s">
        <v>78</v>
      </c>
      <c r="P7102" t="s">
        <v>451</v>
      </c>
      <c r="Q7102" t="s">
        <v>264</v>
      </c>
      <c r="R7102" t="s">
        <v>328</v>
      </c>
      <c r="S7102" t="s">
        <v>73</v>
      </c>
    </row>
    <row r="7103" spans="1:19" x14ac:dyDescent="0.35">
      <c r="A7103" t="s">
        <v>5</v>
      </c>
      <c r="B7103" t="s">
        <v>535</v>
      </c>
      <c r="C7103">
        <v>150</v>
      </c>
      <c r="D7103" t="s">
        <v>1649</v>
      </c>
      <c r="E7103" t="s">
        <v>1306</v>
      </c>
      <c r="F7103" t="s">
        <v>492</v>
      </c>
      <c r="G7103" t="s">
        <v>375</v>
      </c>
      <c r="H7103" t="s">
        <v>872</v>
      </c>
      <c r="I7103" t="s">
        <v>167</v>
      </c>
      <c r="J7103" t="s">
        <v>802</v>
      </c>
      <c r="K7103" t="s">
        <v>213</v>
      </c>
      <c r="L7103" t="s">
        <v>717</v>
      </c>
      <c r="M7103" t="s">
        <v>335</v>
      </c>
      <c r="N7103" t="s">
        <v>713</v>
      </c>
      <c r="O7103" t="s">
        <v>96</v>
      </c>
      <c r="P7103" t="s">
        <v>660</v>
      </c>
      <c r="Q7103" t="s">
        <v>112</v>
      </c>
      <c r="R7103" t="s">
        <v>379</v>
      </c>
      <c r="S7103" t="s">
        <v>79</v>
      </c>
    </row>
    <row r="7104" spans="1:19" x14ac:dyDescent="0.35">
      <c r="A7104" t="s">
        <v>5</v>
      </c>
      <c r="B7104" t="s">
        <v>536</v>
      </c>
      <c r="C7104">
        <v>153</v>
      </c>
      <c r="D7104" t="s">
        <v>1269</v>
      </c>
      <c r="E7104" t="s">
        <v>964</v>
      </c>
      <c r="F7104" t="s">
        <v>345</v>
      </c>
      <c r="G7104" t="s">
        <v>230</v>
      </c>
      <c r="H7104" t="s">
        <v>690</v>
      </c>
      <c r="I7104" t="s">
        <v>346</v>
      </c>
      <c r="J7104" t="s">
        <v>111</v>
      </c>
      <c r="K7104" t="s">
        <v>198</v>
      </c>
      <c r="L7104" t="s">
        <v>376</v>
      </c>
      <c r="M7104" t="s">
        <v>307</v>
      </c>
      <c r="N7104" t="s">
        <v>751</v>
      </c>
      <c r="O7104" t="s">
        <v>138</v>
      </c>
      <c r="P7104" t="s">
        <v>469</v>
      </c>
      <c r="Q7104" t="s">
        <v>109</v>
      </c>
      <c r="R7104" t="s">
        <v>283</v>
      </c>
      <c r="S7104" t="s">
        <v>76</v>
      </c>
    </row>
    <row r="7105" spans="1:19" x14ac:dyDescent="0.35">
      <c r="A7105" t="s">
        <v>5</v>
      </c>
      <c r="B7105" t="s">
        <v>538</v>
      </c>
      <c r="C7105">
        <v>724</v>
      </c>
      <c r="D7105" t="s">
        <v>395</v>
      </c>
      <c r="E7105" t="s">
        <v>1186</v>
      </c>
      <c r="F7105" t="s">
        <v>85</v>
      </c>
      <c r="G7105" t="s">
        <v>588</v>
      </c>
      <c r="H7105" t="s">
        <v>1600</v>
      </c>
      <c r="I7105" t="s">
        <v>633</v>
      </c>
      <c r="J7105" t="s">
        <v>709</v>
      </c>
      <c r="K7105" t="s">
        <v>108</v>
      </c>
      <c r="L7105" t="s">
        <v>365</v>
      </c>
      <c r="M7105" t="s">
        <v>195</v>
      </c>
      <c r="N7105" t="s">
        <v>864</v>
      </c>
      <c r="O7105" t="s">
        <v>150</v>
      </c>
      <c r="P7105" t="s">
        <v>669</v>
      </c>
      <c r="Q7105" t="s">
        <v>176</v>
      </c>
      <c r="R7105" t="s">
        <v>222</v>
      </c>
      <c r="S7105" t="s">
        <v>76</v>
      </c>
    </row>
    <row r="7106" spans="1:19" x14ac:dyDescent="0.35">
      <c r="A7106" t="s">
        <v>5</v>
      </c>
      <c r="B7106" t="s">
        <v>540</v>
      </c>
      <c r="C7106">
        <v>82</v>
      </c>
      <c r="D7106" t="s">
        <v>395</v>
      </c>
      <c r="E7106" t="s">
        <v>927</v>
      </c>
      <c r="F7106" t="s">
        <v>452</v>
      </c>
      <c r="G7106" t="s">
        <v>288</v>
      </c>
      <c r="H7106" t="s">
        <v>705</v>
      </c>
      <c r="I7106" t="s">
        <v>651</v>
      </c>
      <c r="J7106" t="s">
        <v>427</v>
      </c>
      <c r="K7106" t="s">
        <v>364</v>
      </c>
      <c r="L7106" t="s">
        <v>325</v>
      </c>
      <c r="M7106" t="s">
        <v>331</v>
      </c>
      <c r="N7106" t="s">
        <v>716</v>
      </c>
      <c r="O7106" t="s">
        <v>186</v>
      </c>
      <c r="P7106" t="s">
        <v>737</v>
      </c>
      <c r="Q7106" t="s">
        <v>430</v>
      </c>
      <c r="R7106" t="s">
        <v>333</v>
      </c>
      <c r="S7106" t="s">
        <v>76</v>
      </c>
    </row>
    <row r="7107" spans="1:19" x14ac:dyDescent="0.35">
      <c r="A7107" t="s">
        <v>6</v>
      </c>
      <c r="B7107" t="s">
        <v>531</v>
      </c>
      <c r="C7107">
        <v>61</v>
      </c>
      <c r="D7107" t="s">
        <v>1474</v>
      </c>
      <c r="E7107" t="s">
        <v>1318</v>
      </c>
      <c r="F7107" t="s">
        <v>206</v>
      </c>
      <c r="G7107" t="s">
        <v>911</v>
      </c>
      <c r="H7107" t="s">
        <v>753</v>
      </c>
      <c r="I7107" t="s">
        <v>456</v>
      </c>
      <c r="J7107" t="s">
        <v>520</v>
      </c>
      <c r="K7107" t="s">
        <v>97</v>
      </c>
      <c r="L7107" t="s">
        <v>85</v>
      </c>
      <c r="M7107" t="s">
        <v>262</v>
      </c>
      <c r="N7107" t="s">
        <v>1387</v>
      </c>
      <c r="O7107" t="s">
        <v>11</v>
      </c>
      <c r="P7107" t="s">
        <v>597</v>
      </c>
      <c r="Q7107" t="s">
        <v>476</v>
      </c>
      <c r="R7107" t="s">
        <v>624</v>
      </c>
      <c r="S7107" t="s">
        <v>255</v>
      </c>
    </row>
    <row r="7108" spans="1:19" x14ac:dyDescent="0.35">
      <c r="A7108" t="s">
        <v>6</v>
      </c>
      <c r="B7108" t="s">
        <v>534</v>
      </c>
      <c r="C7108">
        <v>330</v>
      </c>
      <c r="D7108" t="s">
        <v>1541</v>
      </c>
      <c r="E7108" t="s">
        <v>695</v>
      </c>
      <c r="F7108" t="s">
        <v>377</v>
      </c>
      <c r="G7108" t="s">
        <v>434</v>
      </c>
      <c r="H7108" t="s">
        <v>1210</v>
      </c>
      <c r="I7108" t="s">
        <v>224</v>
      </c>
      <c r="J7108" t="s">
        <v>648</v>
      </c>
      <c r="K7108" t="s">
        <v>372</v>
      </c>
      <c r="L7108" t="s">
        <v>599</v>
      </c>
      <c r="M7108" t="s">
        <v>319</v>
      </c>
      <c r="N7108" t="s">
        <v>1320</v>
      </c>
      <c r="O7108" t="s">
        <v>229</v>
      </c>
      <c r="P7108" t="s">
        <v>613</v>
      </c>
      <c r="Q7108" t="s">
        <v>310</v>
      </c>
      <c r="R7108" t="s">
        <v>190</v>
      </c>
      <c r="S7108" t="s">
        <v>55</v>
      </c>
    </row>
    <row r="7109" spans="1:19" x14ac:dyDescent="0.35">
      <c r="A7109" t="s">
        <v>6</v>
      </c>
      <c r="B7109" t="s">
        <v>535</v>
      </c>
      <c r="C7109">
        <v>37</v>
      </c>
      <c r="D7109" t="s">
        <v>1251</v>
      </c>
      <c r="E7109" t="s">
        <v>1009</v>
      </c>
      <c r="F7109" t="s">
        <v>738</v>
      </c>
      <c r="G7109" t="s">
        <v>806</v>
      </c>
      <c r="H7109" t="s">
        <v>875</v>
      </c>
      <c r="I7109" t="s">
        <v>888</v>
      </c>
      <c r="J7109" t="s">
        <v>403</v>
      </c>
      <c r="K7109" t="s">
        <v>445</v>
      </c>
      <c r="L7109" t="s">
        <v>380</v>
      </c>
      <c r="M7109" t="s">
        <v>482</v>
      </c>
      <c r="N7109" t="s">
        <v>868</v>
      </c>
      <c r="O7109" t="s">
        <v>502</v>
      </c>
      <c r="P7109" t="s">
        <v>1282</v>
      </c>
      <c r="Q7109" t="s">
        <v>890</v>
      </c>
      <c r="R7109" t="s">
        <v>431</v>
      </c>
      <c r="S7109" t="s">
        <v>93</v>
      </c>
    </row>
    <row r="7110" spans="1:19" x14ac:dyDescent="0.35">
      <c r="A7110" t="s">
        <v>6</v>
      </c>
      <c r="B7110" t="s">
        <v>536</v>
      </c>
      <c r="C7110">
        <v>51</v>
      </c>
      <c r="D7110" t="s">
        <v>395</v>
      </c>
      <c r="E7110" t="s">
        <v>841</v>
      </c>
      <c r="F7110" t="s">
        <v>390</v>
      </c>
      <c r="G7110" t="s">
        <v>661</v>
      </c>
      <c r="H7110" t="s">
        <v>542</v>
      </c>
      <c r="I7110" t="s">
        <v>258</v>
      </c>
      <c r="J7110" t="s">
        <v>789</v>
      </c>
      <c r="K7110" t="s">
        <v>118</v>
      </c>
      <c r="L7110" t="s">
        <v>680</v>
      </c>
      <c r="M7110" t="s">
        <v>252</v>
      </c>
      <c r="N7110" t="s">
        <v>1122</v>
      </c>
      <c r="O7110" t="s">
        <v>76</v>
      </c>
      <c r="P7110" t="s">
        <v>754</v>
      </c>
      <c r="Q7110" t="s">
        <v>374</v>
      </c>
      <c r="R7110" t="s">
        <v>624</v>
      </c>
      <c r="S7110" t="s">
        <v>68</v>
      </c>
    </row>
    <row r="7111" spans="1:19" x14ac:dyDescent="0.35">
      <c r="A7111" t="s">
        <v>6</v>
      </c>
      <c r="B7111" t="s">
        <v>538</v>
      </c>
      <c r="C7111">
        <v>291</v>
      </c>
      <c r="D7111" t="s">
        <v>1541</v>
      </c>
      <c r="E7111" t="s">
        <v>772</v>
      </c>
      <c r="F7111" t="s">
        <v>898</v>
      </c>
      <c r="G7111" t="s">
        <v>669</v>
      </c>
      <c r="H7111" t="s">
        <v>1167</v>
      </c>
      <c r="I7111" t="s">
        <v>685</v>
      </c>
      <c r="J7111" t="s">
        <v>1309</v>
      </c>
      <c r="K7111" t="s">
        <v>761</v>
      </c>
      <c r="L7111" t="s">
        <v>726</v>
      </c>
      <c r="M7111" t="s">
        <v>680</v>
      </c>
      <c r="N7111" t="s">
        <v>410</v>
      </c>
      <c r="O7111" t="s">
        <v>413</v>
      </c>
      <c r="P7111" t="s">
        <v>685</v>
      </c>
      <c r="Q7111" t="s">
        <v>576</v>
      </c>
      <c r="R7111" t="s">
        <v>583</v>
      </c>
      <c r="S7111" t="s">
        <v>94</v>
      </c>
    </row>
    <row r="7112" spans="1:19" x14ac:dyDescent="0.35">
      <c r="A7112" t="s">
        <v>6</v>
      </c>
      <c r="B7112" t="s">
        <v>540</v>
      </c>
      <c r="C7112">
        <v>55</v>
      </c>
      <c r="D7112" t="s">
        <v>395</v>
      </c>
      <c r="E7112" t="s">
        <v>1129</v>
      </c>
      <c r="F7112" t="s">
        <v>419</v>
      </c>
      <c r="G7112" t="s">
        <v>890</v>
      </c>
      <c r="H7112" t="s">
        <v>842</v>
      </c>
      <c r="I7112" t="s">
        <v>859</v>
      </c>
      <c r="J7112" t="s">
        <v>559</v>
      </c>
      <c r="K7112" t="s">
        <v>362</v>
      </c>
      <c r="L7112" t="s">
        <v>610</v>
      </c>
      <c r="M7112" t="s">
        <v>645</v>
      </c>
      <c r="N7112" t="s">
        <v>1271</v>
      </c>
      <c r="O7112" t="s">
        <v>201</v>
      </c>
      <c r="P7112" t="s">
        <v>674</v>
      </c>
      <c r="Q7112" t="s">
        <v>964</v>
      </c>
      <c r="R7112" t="s">
        <v>694</v>
      </c>
      <c r="S7112" t="s">
        <v>104</v>
      </c>
    </row>
    <row r="7113" spans="1:19" x14ac:dyDescent="0.35">
      <c r="A7113" t="s">
        <v>7</v>
      </c>
      <c r="B7113" t="s">
        <v>531</v>
      </c>
      <c r="C7113">
        <v>232</v>
      </c>
      <c r="D7113" t="s">
        <v>1252</v>
      </c>
      <c r="E7113" t="s">
        <v>1186</v>
      </c>
      <c r="F7113" t="s">
        <v>409</v>
      </c>
      <c r="G7113" t="s">
        <v>365</v>
      </c>
      <c r="H7113" t="s">
        <v>808</v>
      </c>
      <c r="I7113" t="s">
        <v>598</v>
      </c>
      <c r="J7113" t="s">
        <v>369</v>
      </c>
      <c r="K7113" t="s">
        <v>151</v>
      </c>
      <c r="L7113" t="s">
        <v>391</v>
      </c>
      <c r="M7113" t="s">
        <v>164</v>
      </c>
      <c r="N7113" t="s">
        <v>733</v>
      </c>
      <c r="O7113" t="s">
        <v>94</v>
      </c>
      <c r="P7113" t="s">
        <v>311</v>
      </c>
      <c r="Q7113" t="s">
        <v>392</v>
      </c>
      <c r="R7113" t="s">
        <v>274</v>
      </c>
      <c r="S7113" t="s">
        <v>76</v>
      </c>
    </row>
    <row r="7114" spans="1:19" x14ac:dyDescent="0.35">
      <c r="A7114" t="s">
        <v>7</v>
      </c>
      <c r="B7114" t="s">
        <v>534</v>
      </c>
      <c r="C7114">
        <v>793</v>
      </c>
      <c r="D7114" t="s">
        <v>1114</v>
      </c>
      <c r="E7114" t="s">
        <v>1121</v>
      </c>
      <c r="F7114" t="s">
        <v>408</v>
      </c>
      <c r="G7114" t="s">
        <v>268</v>
      </c>
      <c r="H7114" t="s">
        <v>921</v>
      </c>
      <c r="I7114" t="s">
        <v>370</v>
      </c>
      <c r="J7114" t="s">
        <v>921</v>
      </c>
      <c r="K7114" t="s">
        <v>188</v>
      </c>
      <c r="L7114" t="s">
        <v>259</v>
      </c>
      <c r="M7114" t="s">
        <v>348</v>
      </c>
      <c r="N7114" t="s">
        <v>900</v>
      </c>
      <c r="O7114" t="s">
        <v>84</v>
      </c>
      <c r="P7114" t="s">
        <v>942</v>
      </c>
      <c r="Q7114" t="s">
        <v>219</v>
      </c>
      <c r="R7114" t="s">
        <v>457</v>
      </c>
      <c r="S7114" t="s">
        <v>76</v>
      </c>
    </row>
    <row r="7115" spans="1:19" x14ac:dyDescent="0.35">
      <c r="A7115" t="s">
        <v>7</v>
      </c>
      <c r="B7115" t="s">
        <v>535</v>
      </c>
      <c r="C7115">
        <v>180</v>
      </c>
      <c r="D7115" t="s">
        <v>1242</v>
      </c>
      <c r="E7115" t="s">
        <v>832</v>
      </c>
      <c r="F7115" t="s">
        <v>546</v>
      </c>
      <c r="G7115" t="s">
        <v>715</v>
      </c>
      <c r="H7115" t="s">
        <v>1109</v>
      </c>
      <c r="I7115" t="s">
        <v>688</v>
      </c>
      <c r="J7115" t="s">
        <v>707</v>
      </c>
      <c r="K7115" t="s">
        <v>53</v>
      </c>
      <c r="L7115" t="s">
        <v>625</v>
      </c>
      <c r="M7115" t="s">
        <v>444</v>
      </c>
      <c r="N7115" t="s">
        <v>744</v>
      </c>
      <c r="O7115" t="s">
        <v>65</v>
      </c>
      <c r="P7115" t="s">
        <v>944</v>
      </c>
      <c r="Q7115" t="s">
        <v>222</v>
      </c>
      <c r="R7115" t="s">
        <v>346</v>
      </c>
      <c r="S7115" t="s">
        <v>76</v>
      </c>
    </row>
    <row r="7116" spans="1:19" x14ac:dyDescent="0.35">
      <c r="A7116" t="s">
        <v>7</v>
      </c>
      <c r="B7116" t="s">
        <v>536</v>
      </c>
      <c r="C7116">
        <v>195</v>
      </c>
      <c r="D7116" t="s">
        <v>1541</v>
      </c>
      <c r="E7116" t="s">
        <v>781</v>
      </c>
      <c r="F7116" t="s">
        <v>574</v>
      </c>
      <c r="G7116" t="s">
        <v>652</v>
      </c>
      <c r="H7116" t="s">
        <v>715</v>
      </c>
      <c r="I7116" t="s">
        <v>638</v>
      </c>
      <c r="J7116" t="s">
        <v>805</v>
      </c>
      <c r="K7116" t="s">
        <v>442</v>
      </c>
      <c r="L7116" t="s">
        <v>191</v>
      </c>
      <c r="M7116" t="s">
        <v>113</v>
      </c>
      <c r="N7116" t="s">
        <v>1305</v>
      </c>
      <c r="O7116" t="s">
        <v>103</v>
      </c>
      <c r="P7116" t="s">
        <v>576</v>
      </c>
      <c r="Q7116" t="s">
        <v>242</v>
      </c>
      <c r="R7116" t="s">
        <v>455</v>
      </c>
      <c r="S7116" t="s">
        <v>75</v>
      </c>
    </row>
    <row r="7117" spans="1:19" x14ac:dyDescent="0.35">
      <c r="A7117" t="s">
        <v>7</v>
      </c>
      <c r="B7117" t="s">
        <v>538</v>
      </c>
      <c r="C7117">
        <v>766</v>
      </c>
      <c r="D7117" t="s">
        <v>1243</v>
      </c>
      <c r="E7117" t="s">
        <v>1146</v>
      </c>
      <c r="F7117" t="s">
        <v>154</v>
      </c>
      <c r="G7117" t="s">
        <v>662</v>
      </c>
      <c r="H7117" t="s">
        <v>713</v>
      </c>
      <c r="I7117" t="s">
        <v>978</v>
      </c>
      <c r="J7117" t="s">
        <v>1382</v>
      </c>
      <c r="K7117" t="s">
        <v>220</v>
      </c>
      <c r="L7117" t="s">
        <v>472</v>
      </c>
      <c r="M7117" t="s">
        <v>528</v>
      </c>
      <c r="N7117" t="s">
        <v>912</v>
      </c>
      <c r="O7117" t="s">
        <v>216</v>
      </c>
      <c r="P7117" t="s">
        <v>1153</v>
      </c>
      <c r="Q7117" t="s">
        <v>214</v>
      </c>
      <c r="R7117" t="s">
        <v>649</v>
      </c>
      <c r="S7117" t="s">
        <v>107</v>
      </c>
    </row>
    <row r="7118" spans="1:19" x14ac:dyDescent="0.35">
      <c r="A7118" t="s">
        <v>7</v>
      </c>
      <c r="B7118" t="s">
        <v>540</v>
      </c>
      <c r="C7118">
        <v>142</v>
      </c>
      <c r="D7118" t="s">
        <v>1649</v>
      </c>
      <c r="E7118" t="s">
        <v>1140</v>
      </c>
      <c r="F7118" t="s">
        <v>1157</v>
      </c>
      <c r="G7118" t="s">
        <v>685</v>
      </c>
      <c r="H7118" t="s">
        <v>783</v>
      </c>
      <c r="I7118" t="s">
        <v>421</v>
      </c>
      <c r="J7118" t="s">
        <v>639</v>
      </c>
      <c r="K7118" t="s">
        <v>129</v>
      </c>
      <c r="L7118" t="s">
        <v>625</v>
      </c>
      <c r="M7118" t="s">
        <v>377</v>
      </c>
      <c r="N7118" t="s">
        <v>1136</v>
      </c>
      <c r="O7118" t="s">
        <v>92</v>
      </c>
      <c r="P7118" t="s">
        <v>946</v>
      </c>
      <c r="Q7118" t="s">
        <v>338</v>
      </c>
      <c r="R7118" t="s">
        <v>422</v>
      </c>
      <c r="S7118" t="s">
        <v>76</v>
      </c>
    </row>
    <row r="7119" spans="1:19" x14ac:dyDescent="0.35">
      <c r="A7119" t="s">
        <v>241</v>
      </c>
      <c r="B7119" t="s">
        <v>531</v>
      </c>
      <c r="C7119">
        <v>930</v>
      </c>
      <c r="D7119" t="s">
        <v>404</v>
      </c>
      <c r="E7119" t="s">
        <v>780</v>
      </c>
      <c r="F7119" t="s">
        <v>85</v>
      </c>
      <c r="G7119" t="s">
        <v>258</v>
      </c>
      <c r="H7119" t="s">
        <v>672</v>
      </c>
      <c r="I7119" t="s">
        <v>820</v>
      </c>
      <c r="J7119" t="s">
        <v>726</v>
      </c>
      <c r="K7119" t="s">
        <v>355</v>
      </c>
      <c r="L7119" t="s">
        <v>59</v>
      </c>
      <c r="M7119" t="s">
        <v>206</v>
      </c>
      <c r="N7119" t="s">
        <v>403</v>
      </c>
      <c r="O7119" t="s">
        <v>142</v>
      </c>
      <c r="P7119" t="s">
        <v>492</v>
      </c>
      <c r="Q7119" t="s">
        <v>263</v>
      </c>
      <c r="R7119" t="s">
        <v>187</v>
      </c>
      <c r="S7119" t="s">
        <v>78</v>
      </c>
    </row>
    <row r="7120" spans="1:19" x14ac:dyDescent="0.35">
      <c r="A7120" t="s">
        <v>241</v>
      </c>
      <c r="B7120" t="s">
        <v>534</v>
      </c>
      <c r="C7120">
        <v>3364</v>
      </c>
      <c r="D7120" t="s">
        <v>1248</v>
      </c>
      <c r="E7120" t="s">
        <v>803</v>
      </c>
      <c r="F7120" t="s">
        <v>449</v>
      </c>
      <c r="G7120" t="s">
        <v>587</v>
      </c>
      <c r="H7120" t="s">
        <v>807</v>
      </c>
      <c r="I7120" t="s">
        <v>560</v>
      </c>
      <c r="J7120" t="s">
        <v>674</v>
      </c>
      <c r="K7120" t="s">
        <v>188</v>
      </c>
      <c r="L7120" t="s">
        <v>363</v>
      </c>
      <c r="M7120" t="s">
        <v>348</v>
      </c>
      <c r="N7120" t="s">
        <v>731</v>
      </c>
      <c r="O7120" t="s">
        <v>102</v>
      </c>
      <c r="P7120" t="s">
        <v>690</v>
      </c>
      <c r="Q7120" t="s">
        <v>129</v>
      </c>
      <c r="R7120" t="s">
        <v>384</v>
      </c>
      <c r="S7120" t="s">
        <v>150</v>
      </c>
    </row>
    <row r="7121" spans="1:19" x14ac:dyDescent="0.35">
      <c r="A7121" t="s">
        <v>241</v>
      </c>
      <c r="B7121" t="s">
        <v>535</v>
      </c>
      <c r="C7121">
        <v>562</v>
      </c>
      <c r="D7121" t="s">
        <v>1541</v>
      </c>
      <c r="E7121" t="s">
        <v>415</v>
      </c>
      <c r="F7121" t="s">
        <v>427</v>
      </c>
      <c r="G7121" t="s">
        <v>575</v>
      </c>
      <c r="H7121" t="s">
        <v>1139</v>
      </c>
      <c r="I7121" t="s">
        <v>944</v>
      </c>
      <c r="J7121" t="s">
        <v>743</v>
      </c>
      <c r="K7121" t="s">
        <v>134</v>
      </c>
      <c r="L7121" t="s">
        <v>693</v>
      </c>
      <c r="M7121" t="s">
        <v>141</v>
      </c>
      <c r="N7121" t="s">
        <v>912</v>
      </c>
      <c r="O7121" t="s">
        <v>102</v>
      </c>
      <c r="P7121" t="s">
        <v>617</v>
      </c>
      <c r="Q7121" t="s">
        <v>339</v>
      </c>
      <c r="R7121" t="s">
        <v>178</v>
      </c>
      <c r="S7121" t="s">
        <v>68</v>
      </c>
    </row>
    <row r="7122" spans="1:19" x14ac:dyDescent="0.35">
      <c r="A7122" t="s">
        <v>241</v>
      </c>
      <c r="B7122" t="s">
        <v>536</v>
      </c>
      <c r="C7122">
        <v>604</v>
      </c>
      <c r="D7122" t="s">
        <v>1274</v>
      </c>
      <c r="E7122" t="s">
        <v>821</v>
      </c>
      <c r="F7122" t="s">
        <v>574</v>
      </c>
      <c r="G7122" t="s">
        <v>424</v>
      </c>
      <c r="H7122" t="s">
        <v>898</v>
      </c>
      <c r="I7122" t="s">
        <v>370</v>
      </c>
      <c r="J7122" t="s">
        <v>684</v>
      </c>
      <c r="K7122" t="s">
        <v>260</v>
      </c>
      <c r="L7122" t="s">
        <v>418</v>
      </c>
      <c r="M7122" t="s">
        <v>69</v>
      </c>
      <c r="N7122" t="s">
        <v>1443</v>
      </c>
      <c r="O7122" t="s">
        <v>122</v>
      </c>
      <c r="P7122" t="s">
        <v>512</v>
      </c>
      <c r="Q7122" t="s">
        <v>192</v>
      </c>
      <c r="R7122" t="s">
        <v>313</v>
      </c>
      <c r="S7122" t="s">
        <v>79</v>
      </c>
    </row>
    <row r="7123" spans="1:19" x14ac:dyDescent="0.35">
      <c r="A7123" t="s">
        <v>241</v>
      </c>
      <c r="B7123" t="s">
        <v>538</v>
      </c>
      <c r="C7123">
        <v>2874</v>
      </c>
      <c r="D7123" t="s">
        <v>1277</v>
      </c>
      <c r="E7123" t="s">
        <v>856</v>
      </c>
      <c r="F7123" t="s">
        <v>424</v>
      </c>
      <c r="G7123" t="s">
        <v>427</v>
      </c>
      <c r="H7123" t="s">
        <v>802</v>
      </c>
      <c r="I7123" t="s">
        <v>921</v>
      </c>
      <c r="J7123" t="s">
        <v>679</v>
      </c>
      <c r="K7123" t="s">
        <v>136</v>
      </c>
      <c r="L7123" t="s">
        <v>621</v>
      </c>
      <c r="M7123" t="s">
        <v>323</v>
      </c>
      <c r="N7123" t="s">
        <v>813</v>
      </c>
      <c r="O7123" t="s">
        <v>121</v>
      </c>
      <c r="P7123" t="s">
        <v>400</v>
      </c>
      <c r="Q7123" t="s">
        <v>426</v>
      </c>
      <c r="R7123" t="s">
        <v>197</v>
      </c>
      <c r="S7123" t="s">
        <v>106</v>
      </c>
    </row>
    <row r="7124" spans="1:19" x14ac:dyDescent="0.35">
      <c r="A7124" t="s">
        <v>241</v>
      </c>
      <c r="B7124" t="s">
        <v>540</v>
      </c>
      <c r="C7124">
        <v>451</v>
      </c>
      <c r="D7124" t="s">
        <v>1269</v>
      </c>
      <c r="E7124" t="s">
        <v>855</v>
      </c>
      <c r="F7124" t="s">
        <v>729</v>
      </c>
      <c r="G7124" t="s">
        <v>946</v>
      </c>
      <c r="H7124" t="s">
        <v>1432</v>
      </c>
      <c r="I7124" t="s">
        <v>1210</v>
      </c>
      <c r="J7124" t="s">
        <v>696</v>
      </c>
      <c r="K7124" t="s">
        <v>451</v>
      </c>
      <c r="L7124" t="s">
        <v>693</v>
      </c>
      <c r="M7124" t="s">
        <v>178</v>
      </c>
      <c r="N7124" t="s">
        <v>901</v>
      </c>
      <c r="O7124" t="s">
        <v>202</v>
      </c>
      <c r="P7124" t="s">
        <v>635</v>
      </c>
      <c r="Q7124" t="s">
        <v>374</v>
      </c>
      <c r="R7124" t="s">
        <v>747</v>
      </c>
      <c r="S7124" t="s">
        <v>77</v>
      </c>
    </row>
    <row r="7126" spans="1:19" x14ac:dyDescent="0.35">
      <c r="A7126" t="s">
        <v>1736</v>
      </c>
    </row>
    <row r="7127" spans="1:19" x14ac:dyDescent="0.35">
      <c r="A7127" t="s">
        <v>14</v>
      </c>
      <c r="B7127" t="s">
        <v>565</v>
      </c>
      <c r="C7127" t="s">
        <v>2</v>
      </c>
      <c r="D7127" t="s">
        <v>1713</v>
      </c>
      <c r="E7127" t="s">
        <v>1714</v>
      </c>
      <c r="F7127" t="s">
        <v>1715</v>
      </c>
      <c r="G7127" t="s">
        <v>1716</v>
      </c>
      <c r="H7127" t="s">
        <v>1717</v>
      </c>
      <c r="I7127" t="s">
        <v>1718</v>
      </c>
      <c r="J7127" t="s">
        <v>1719</v>
      </c>
      <c r="K7127" t="s">
        <v>1720</v>
      </c>
      <c r="L7127" t="s">
        <v>1721</v>
      </c>
      <c r="M7127" t="s">
        <v>1722</v>
      </c>
      <c r="N7127" t="s">
        <v>1723</v>
      </c>
      <c r="O7127" t="s">
        <v>1724</v>
      </c>
      <c r="P7127" t="s">
        <v>1725</v>
      </c>
      <c r="Q7127" t="s">
        <v>1726</v>
      </c>
      <c r="R7127" t="s">
        <v>1727</v>
      </c>
      <c r="S7127" t="s">
        <v>1728</v>
      </c>
    </row>
    <row r="7128" spans="1:19" x14ac:dyDescent="0.35">
      <c r="A7128" t="s">
        <v>3</v>
      </c>
      <c r="B7128" t="s">
        <v>566</v>
      </c>
      <c r="C7128">
        <v>137</v>
      </c>
      <c r="D7128" t="s">
        <v>1272</v>
      </c>
      <c r="E7128" t="s">
        <v>887</v>
      </c>
      <c r="F7128" t="s">
        <v>710</v>
      </c>
      <c r="G7128" t="s">
        <v>335</v>
      </c>
      <c r="H7128" t="s">
        <v>1433</v>
      </c>
      <c r="I7128" t="s">
        <v>962</v>
      </c>
      <c r="J7128" t="s">
        <v>825</v>
      </c>
      <c r="K7128" t="s">
        <v>162</v>
      </c>
      <c r="L7128" t="s">
        <v>433</v>
      </c>
      <c r="M7128" t="s">
        <v>368</v>
      </c>
      <c r="N7128" t="s">
        <v>1554</v>
      </c>
      <c r="O7128" t="s">
        <v>249</v>
      </c>
      <c r="P7128" t="s">
        <v>702</v>
      </c>
      <c r="Q7128" t="s">
        <v>219</v>
      </c>
      <c r="R7128" t="s">
        <v>492</v>
      </c>
      <c r="S7128" t="s">
        <v>76</v>
      </c>
    </row>
    <row r="7129" spans="1:19" x14ac:dyDescent="0.35">
      <c r="A7129" t="s">
        <v>3</v>
      </c>
      <c r="B7129" t="s">
        <v>569</v>
      </c>
      <c r="C7129">
        <v>562</v>
      </c>
      <c r="D7129" t="s">
        <v>1269</v>
      </c>
      <c r="E7129" t="s">
        <v>1438</v>
      </c>
      <c r="F7129" t="s">
        <v>201</v>
      </c>
      <c r="G7129" t="s">
        <v>479</v>
      </c>
      <c r="H7129" t="s">
        <v>806</v>
      </c>
      <c r="I7129" t="s">
        <v>648</v>
      </c>
      <c r="J7129" t="s">
        <v>921</v>
      </c>
      <c r="K7129" t="s">
        <v>114</v>
      </c>
      <c r="L7129" t="s">
        <v>234</v>
      </c>
      <c r="M7129" t="s">
        <v>393</v>
      </c>
      <c r="N7129" t="s">
        <v>830</v>
      </c>
      <c r="O7129" t="s">
        <v>108</v>
      </c>
      <c r="P7129" t="s">
        <v>911</v>
      </c>
      <c r="Q7129" t="s">
        <v>117</v>
      </c>
      <c r="R7129" t="s">
        <v>348</v>
      </c>
      <c r="S7129" t="s">
        <v>133</v>
      </c>
    </row>
    <row r="7130" spans="1:19" x14ac:dyDescent="0.35">
      <c r="A7130" t="s">
        <v>3</v>
      </c>
      <c r="B7130" t="s">
        <v>570</v>
      </c>
      <c r="C7130">
        <v>29</v>
      </c>
      <c r="D7130" t="s">
        <v>395</v>
      </c>
      <c r="E7130" t="s">
        <v>1123</v>
      </c>
      <c r="F7130" t="s">
        <v>737</v>
      </c>
      <c r="G7130" t="s">
        <v>879</v>
      </c>
      <c r="H7130" t="s">
        <v>888</v>
      </c>
      <c r="I7130" t="s">
        <v>794</v>
      </c>
      <c r="J7130" t="s">
        <v>613</v>
      </c>
      <c r="K7130" t="s">
        <v>341</v>
      </c>
      <c r="L7130" t="s">
        <v>612</v>
      </c>
      <c r="M7130" t="s">
        <v>391</v>
      </c>
      <c r="N7130" t="s">
        <v>1241</v>
      </c>
      <c r="O7130" t="s">
        <v>84</v>
      </c>
      <c r="P7130" t="s">
        <v>268</v>
      </c>
      <c r="Q7130" t="s">
        <v>207</v>
      </c>
      <c r="R7130" t="s">
        <v>85</v>
      </c>
      <c r="S7130" t="s">
        <v>76</v>
      </c>
    </row>
    <row r="7131" spans="1:19" x14ac:dyDescent="0.35">
      <c r="A7131" t="s">
        <v>3</v>
      </c>
      <c r="B7131" t="s">
        <v>571</v>
      </c>
      <c r="C7131">
        <v>100</v>
      </c>
      <c r="D7131" t="s">
        <v>1276</v>
      </c>
      <c r="E7131" t="s">
        <v>892</v>
      </c>
      <c r="F7131" t="s">
        <v>223</v>
      </c>
      <c r="G7131" t="s">
        <v>385</v>
      </c>
      <c r="H7131" t="s">
        <v>912</v>
      </c>
      <c r="I7131" t="s">
        <v>1170</v>
      </c>
      <c r="J7131" t="s">
        <v>818</v>
      </c>
      <c r="K7131" t="s">
        <v>236</v>
      </c>
      <c r="L7131" t="s">
        <v>580</v>
      </c>
      <c r="M7131" t="s">
        <v>597</v>
      </c>
      <c r="N7131" t="s">
        <v>786</v>
      </c>
      <c r="O7131" t="s">
        <v>255</v>
      </c>
      <c r="P7131" t="s">
        <v>638</v>
      </c>
      <c r="Q7131" t="s">
        <v>761</v>
      </c>
      <c r="R7131" t="s">
        <v>243</v>
      </c>
      <c r="S7131" t="s">
        <v>76</v>
      </c>
    </row>
    <row r="7132" spans="1:19" x14ac:dyDescent="0.35">
      <c r="A7132" t="s">
        <v>3</v>
      </c>
      <c r="B7132" t="s">
        <v>572</v>
      </c>
      <c r="C7132">
        <v>521</v>
      </c>
      <c r="D7132" t="s">
        <v>1275</v>
      </c>
      <c r="E7132" t="s">
        <v>868</v>
      </c>
      <c r="F7132" t="s">
        <v>178</v>
      </c>
      <c r="G7132" t="s">
        <v>849</v>
      </c>
      <c r="H7132" t="s">
        <v>584</v>
      </c>
      <c r="I7132" t="s">
        <v>553</v>
      </c>
      <c r="J7132" t="s">
        <v>880</v>
      </c>
      <c r="K7132" t="s">
        <v>242</v>
      </c>
      <c r="L7132" t="s">
        <v>490</v>
      </c>
      <c r="M7132" t="s">
        <v>474</v>
      </c>
      <c r="N7132" t="s">
        <v>988</v>
      </c>
      <c r="O7132" t="s">
        <v>97</v>
      </c>
      <c r="P7132" t="s">
        <v>614</v>
      </c>
      <c r="Q7132" t="s">
        <v>312</v>
      </c>
      <c r="R7132" t="s">
        <v>91</v>
      </c>
      <c r="S7132" t="s">
        <v>75</v>
      </c>
    </row>
    <row r="7133" spans="1:19" x14ac:dyDescent="0.35">
      <c r="A7133" t="s">
        <v>3</v>
      </c>
      <c r="B7133" t="s">
        <v>573</v>
      </c>
      <c r="C7133">
        <v>28</v>
      </c>
      <c r="D7133" t="s">
        <v>395</v>
      </c>
      <c r="E7133" t="s">
        <v>882</v>
      </c>
      <c r="F7133" t="s">
        <v>921</v>
      </c>
      <c r="G7133" t="s">
        <v>681</v>
      </c>
      <c r="H7133" t="s">
        <v>1546</v>
      </c>
      <c r="I7133" t="s">
        <v>1122</v>
      </c>
      <c r="J7133" t="s">
        <v>918</v>
      </c>
      <c r="K7133" t="s">
        <v>352</v>
      </c>
      <c r="L7133" t="s">
        <v>602</v>
      </c>
      <c r="M7133" t="s">
        <v>495</v>
      </c>
      <c r="N7133" t="s">
        <v>1591</v>
      </c>
      <c r="O7133" t="s">
        <v>515</v>
      </c>
      <c r="P7133" t="s">
        <v>1398</v>
      </c>
      <c r="Q7133" t="s">
        <v>153</v>
      </c>
      <c r="R7133" t="s">
        <v>773</v>
      </c>
      <c r="S7133" t="s">
        <v>76</v>
      </c>
    </row>
    <row r="7134" spans="1:19" x14ac:dyDescent="0.35">
      <c r="A7134" t="s">
        <v>4</v>
      </c>
      <c r="B7134" t="s">
        <v>566</v>
      </c>
      <c r="C7134">
        <v>147</v>
      </c>
      <c r="D7134" t="s">
        <v>395</v>
      </c>
      <c r="E7134" t="s">
        <v>1466</v>
      </c>
      <c r="F7134" t="s">
        <v>641</v>
      </c>
      <c r="G7134" t="s">
        <v>762</v>
      </c>
      <c r="H7134" t="s">
        <v>872</v>
      </c>
      <c r="I7134" t="s">
        <v>984</v>
      </c>
      <c r="J7134" t="s">
        <v>1174</v>
      </c>
      <c r="K7134" t="s">
        <v>113</v>
      </c>
      <c r="L7134" t="s">
        <v>610</v>
      </c>
      <c r="M7134" t="s">
        <v>745</v>
      </c>
      <c r="N7134" t="s">
        <v>1105</v>
      </c>
      <c r="O7134" t="s">
        <v>304</v>
      </c>
      <c r="P7134" t="s">
        <v>795</v>
      </c>
      <c r="Q7134" t="s">
        <v>195</v>
      </c>
      <c r="R7134" t="s">
        <v>747</v>
      </c>
      <c r="S7134" t="s">
        <v>198</v>
      </c>
    </row>
    <row r="7135" spans="1:19" x14ac:dyDescent="0.35">
      <c r="A7135" t="s">
        <v>4</v>
      </c>
      <c r="B7135" t="s">
        <v>569</v>
      </c>
      <c r="C7135">
        <v>938</v>
      </c>
      <c r="D7135" t="s">
        <v>1269</v>
      </c>
      <c r="E7135" t="s">
        <v>868</v>
      </c>
      <c r="F7135" t="s">
        <v>579</v>
      </c>
      <c r="G7135" t="s">
        <v>574</v>
      </c>
      <c r="H7135" t="s">
        <v>696</v>
      </c>
      <c r="I7135" t="s">
        <v>1008</v>
      </c>
      <c r="J7135" t="s">
        <v>808</v>
      </c>
      <c r="K7135" t="s">
        <v>168</v>
      </c>
      <c r="L7135" t="s">
        <v>259</v>
      </c>
      <c r="M7135" t="s">
        <v>310</v>
      </c>
      <c r="N7135" t="s">
        <v>642</v>
      </c>
      <c r="O7135" t="s">
        <v>181</v>
      </c>
      <c r="P7135" t="s">
        <v>702</v>
      </c>
      <c r="Q7135" t="s">
        <v>308</v>
      </c>
      <c r="R7135" t="s">
        <v>552</v>
      </c>
      <c r="S7135" t="s">
        <v>75</v>
      </c>
    </row>
    <row r="7136" spans="1:19" x14ac:dyDescent="0.35">
      <c r="A7136" t="s">
        <v>4</v>
      </c>
      <c r="B7136" t="s">
        <v>570</v>
      </c>
      <c r="C7136">
        <v>73</v>
      </c>
      <c r="D7136" t="s">
        <v>1565</v>
      </c>
      <c r="E7136" t="s">
        <v>1119</v>
      </c>
      <c r="F7136" t="s">
        <v>753</v>
      </c>
      <c r="G7136" t="s">
        <v>1363</v>
      </c>
      <c r="H7136" t="s">
        <v>1156</v>
      </c>
      <c r="I7136" t="s">
        <v>892</v>
      </c>
      <c r="J7136" t="s">
        <v>1306</v>
      </c>
      <c r="K7136" t="s">
        <v>298</v>
      </c>
      <c r="L7136" t="s">
        <v>711</v>
      </c>
      <c r="M7136" t="s">
        <v>672</v>
      </c>
      <c r="N7136" t="s">
        <v>1106</v>
      </c>
      <c r="O7136" t="s">
        <v>355</v>
      </c>
      <c r="P7136" t="s">
        <v>967</v>
      </c>
      <c r="Q7136" t="s">
        <v>345</v>
      </c>
      <c r="R7136" t="s">
        <v>596</v>
      </c>
      <c r="S7136" t="s">
        <v>76</v>
      </c>
    </row>
    <row r="7137" spans="1:19" x14ac:dyDescent="0.35">
      <c r="A7137" t="s">
        <v>4</v>
      </c>
      <c r="B7137" t="s">
        <v>571</v>
      </c>
      <c r="C7137">
        <v>86</v>
      </c>
      <c r="D7137" t="s">
        <v>1649</v>
      </c>
      <c r="E7137" t="s">
        <v>1140</v>
      </c>
      <c r="F7137" t="s">
        <v>1398</v>
      </c>
      <c r="G7137" t="s">
        <v>754</v>
      </c>
      <c r="H7137" t="s">
        <v>1525</v>
      </c>
      <c r="I7137" t="s">
        <v>836</v>
      </c>
      <c r="J7137" t="s">
        <v>915</v>
      </c>
      <c r="K7137" t="s">
        <v>480</v>
      </c>
      <c r="L7137" t="s">
        <v>1309</v>
      </c>
      <c r="M7137" t="s">
        <v>640</v>
      </c>
      <c r="N7137" t="s">
        <v>1255</v>
      </c>
      <c r="O7137" t="s">
        <v>173</v>
      </c>
      <c r="P7137" t="s">
        <v>886</v>
      </c>
      <c r="Q7137" t="s">
        <v>676</v>
      </c>
      <c r="R7137" t="s">
        <v>477</v>
      </c>
      <c r="S7137" t="s">
        <v>93</v>
      </c>
    </row>
    <row r="7138" spans="1:19" x14ac:dyDescent="0.35">
      <c r="A7138" t="s">
        <v>4</v>
      </c>
      <c r="B7138" t="s">
        <v>572</v>
      </c>
      <c r="C7138">
        <v>684</v>
      </c>
      <c r="D7138" t="s">
        <v>1553</v>
      </c>
      <c r="E7138" t="s">
        <v>1186</v>
      </c>
      <c r="F7138" t="s">
        <v>215</v>
      </c>
      <c r="G7138" t="s">
        <v>752</v>
      </c>
      <c r="H7138" t="s">
        <v>982</v>
      </c>
      <c r="I7138" t="s">
        <v>909</v>
      </c>
      <c r="J7138" t="s">
        <v>224</v>
      </c>
      <c r="K7138" t="s">
        <v>392</v>
      </c>
      <c r="L7138" t="s">
        <v>178</v>
      </c>
      <c r="M7138" t="s">
        <v>429</v>
      </c>
      <c r="N7138" t="s">
        <v>828</v>
      </c>
      <c r="O7138" t="s">
        <v>96</v>
      </c>
      <c r="P7138" t="s">
        <v>1317</v>
      </c>
      <c r="Q7138" t="s">
        <v>164</v>
      </c>
      <c r="R7138" t="s">
        <v>684</v>
      </c>
      <c r="S7138" t="s">
        <v>107</v>
      </c>
    </row>
    <row r="7139" spans="1:19" x14ac:dyDescent="0.35">
      <c r="A7139" t="s">
        <v>4</v>
      </c>
      <c r="B7139" t="s">
        <v>573</v>
      </c>
      <c r="C7139">
        <v>51</v>
      </c>
      <c r="D7139" t="s">
        <v>395</v>
      </c>
      <c r="E7139" t="s">
        <v>1240</v>
      </c>
      <c r="F7139" t="s">
        <v>729</v>
      </c>
      <c r="G7139" t="s">
        <v>883</v>
      </c>
      <c r="H7139" t="s">
        <v>617</v>
      </c>
      <c r="I7139" t="s">
        <v>1282</v>
      </c>
      <c r="J7139" t="s">
        <v>946</v>
      </c>
      <c r="K7139" t="s">
        <v>478</v>
      </c>
      <c r="L7139" t="s">
        <v>777</v>
      </c>
      <c r="M7139" t="s">
        <v>431</v>
      </c>
      <c r="N7139" t="s">
        <v>1320</v>
      </c>
      <c r="O7139" t="s">
        <v>274</v>
      </c>
      <c r="P7139" t="s">
        <v>1737</v>
      </c>
      <c r="Q7139" t="s">
        <v>417</v>
      </c>
      <c r="R7139" t="s">
        <v>646</v>
      </c>
      <c r="S7139" t="s">
        <v>76</v>
      </c>
    </row>
    <row r="7140" spans="1:19" x14ac:dyDescent="0.35">
      <c r="A7140" t="s">
        <v>5</v>
      </c>
      <c r="B7140" t="s">
        <v>566</v>
      </c>
      <c r="C7140">
        <v>71</v>
      </c>
      <c r="D7140" t="s">
        <v>395</v>
      </c>
      <c r="E7140" t="s">
        <v>629</v>
      </c>
      <c r="F7140" t="s">
        <v>712</v>
      </c>
      <c r="G7140" t="s">
        <v>192</v>
      </c>
      <c r="H7140" t="s">
        <v>984</v>
      </c>
      <c r="I7140" t="s">
        <v>1407</v>
      </c>
      <c r="J7140" t="s">
        <v>623</v>
      </c>
      <c r="K7140" t="s">
        <v>198</v>
      </c>
      <c r="L7140" t="s">
        <v>645</v>
      </c>
      <c r="M7140" t="s">
        <v>453</v>
      </c>
      <c r="N7140" t="s">
        <v>712</v>
      </c>
      <c r="O7140" t="s">
        <v>104</v>
      </c>
      <c r="P7140" t="s">
        <v>110</v>
      </c>
      <c r="Q7140" t="s">
        <v>142</v>
      </c>
      <c r="R7140" t="s">
        <v>292</v>
      </c>
      <c r="S7140" t="s">
        <v>76</v>
      </c>
    </row>
    <row r="7141" spans="1:19" x14ac:dyDescent="0.35">
      <c r="A7141" t="s">
        <v>5</v>
      </c>
      <c r="B7141" t="s">
        <v>569</v>
      </c>
      <c r="C7141">
        <v>930</v>
      </c>
      <c r="D7141" t="s">
        <v>1471</v>
      </c>
      <c r="E7141" t="s">
        <v>760</v>
      </c>
      <c r="F7141" t="s">
        <v>358</v>
      </c>
      <c r="G7141" t="s">
        <v>503</v>
      </c>
      <c r="H7141" t="s">
        <v>716</v>
      </c>
      <c r="I7141" t="s">
        <v>427</v>
      </c>
      <c r="J7141" t="s">
        <v>715</v>
      </c>
      <c r="K7141" t="s">
        <v>146</v>
      </c>
      <c r="L7141" t="s">
        <v>710</v>
      </c>
      <c r="M7141" t="s">
        <v>196</v>
      </c>
      <c r="N7141" t="s">
        <v>899</v>
      </c>
      <c r="O7141" t="s">
        <v>63</v>
      </c>
      <c r="P7141" t="s">
        <v>940</v>
      </c>
      <c r="Q7141" t="s">
        <v>99</v>
      </c>
      <c r="R7141" t="s">
        <v>276</v>
      </c>
      <c r="S7141" t="s">
        <v>107</v>
      </c>
    </row>
    <row r="7142" spans="1:19" x14ac:dyDescent="0.35">
      <c r="A7142" t="s">
        <v>5</v>
      </c>
      <c r="B7142" t="s">
        <v>570</v>
      </c>
      <c r="C7142">
        <v>336</v>
      </c>
      <c r="D7142" t="s">
        <v>1471</v>
      </c>
      <c r="E7142" t="s">
        <v>722</v>
      </c>
      <c r="F7142" t="s">
        <v>527</v>
      </c>
      <c r="G7142" t="s">
        <v>418</v>
      </c>
      <c r="H7142" t="s">
        <v>926</v>
      </c>
      <c r="I7142" t="s">
        <v>580</v>
      </c>
      <c r="J7142" t="s">
        <v>167</v>
      </c>
      <c r="K7142" t="s">
        <v>186</v>
      </c>
      <c r="L7142" t="s">
        <v>427</v>
      </c>
      <c r="M7142" t="s">
        <v>203</v>
      </c>
      <c r="N7142" t="s">
        <v>824</v>
      </c>
      <c r="O7142" t="s">
        <v>75</v>
      </c>
      <c r="P7142" t="s">
        <v>363</v>
      </c>
      <c r="Q7142" t="s">
        <v>280</v>
      </c>
      <c r="R7142" t="s">
        <v>10</v>
      </c>
      <c r="S7142" t="s">
        <v>77</v>
      </c>
    </row>
    <row r="7143" spans="1:19" x14ac:dyDescent="0.35">
      <c r="A7143" t="s">
        <v>5</v>
      </c>
      <c r="B7143" t="s">
        <v>571</v>
      </c>
      <c r="C7143">
        <v>33</v>
      </c>
      <c r="D7143" t="s">
        <v>395</v>
      </c>
      <c r="E7143" t="s">
        <v>1105</v>
      </c>
      <c r="F7143" t="s">
        <v>482</v>
      </c>
      <c r="G7143" t="s">
        <v>1518</v>
      </c>
      <c r="H7143" t="s">
        <v>909</v>
      </c>
      <c r="I7143" t="s">
        <v>1407</v>
      </c>
      <c r="J7143" t="s">
        <v>1210</v>
      </c>
      <c r="K7143" t="s">
        <v>546</v>
      </c>
      <c r="L7143" t="s">
        <v>746</v>
      </c>
      <c r="M7143" t="s">
        <v>1433</v>
      </c>
      <c r="N7143" t="s">
        <v>1250</v>
      </c>
      <c r="O7143" t="s">
        <v>179</v>
      </c>
      <c r="P7143" t="s">
        <v>788</v>
      </c>
      <c r="Q7143" t="s">
        <v>425</v>
      </c>
      <c r="R7143" t="s">
        <v>845</v>
      </c>
      <c r="S7143" t="s">
        <v>76</v>
      </c>
    </row>
    <row r="7144" spans="1:19" x14ac:dyDescent="0.35">
      <c r="A7144" t="s">
        <v>5</v>
      </c>
      <c r="B7144" t="s">
        <v>572</v>
      </c>
      <c r="C7144">
        <v>688</v>
      </c>
      <c r="D7144" t="s">
        <v>395</v>
      </c>
      <c r="E7144" t="s">
        <v>796</v>
      </c>
      <c r="F7144" t="s">
        <v>336</v>
      </c>
      <c r="G7144" t="s">
        <v>338</v>
      </c>
      <c r="H7144" t="s">
        <v>712</v>
      </c>
      <c r="I7144" t="s">
        <v>756</v>
      </c>
      <c r="J7144" t="s">
        <v>627</v>
      </c>
      <c r="K7144" t="s">
        <v>151</v>
      </c>
      <c r="L7144" t="s">
        <v>441</v>
      </c>
      <c r="M7144" t="s">
        <v>174</v>
      </c>
      <c r="N7144" t="s">
        <v>743</v>
      </c>
      <c r="O7144" t="s">
        <v>68</v>
      </c>
      <c r="P7144" t="s">
        <v>422</v>
      </c>
      <c r="Q7144" t="s">
        <v>244</v>
      </c>
      <c r="R7144" t="s">
        <v>131</v>
      </c>
      <c r="S7144" t="s">
        <v>76</v>
      </c>
    </row>
    <row r="7145" spans="1:19" x14ac:dyDescent="0.35">
      <c r="A7145" t="s">
        <v>5</v>
      </c>
      <c r="B7145" t="s">
        <v>573</v>
      </c>
      <c r="C7145">
        <v>238</v>
      </c>
      <c r="D7145" t="s">
        <v>395</v>
      </c>
      <c r="E7145" t="s">
        <v>1578</v>
      </c>
      <c r="F7145" t="s">
        <v>291</v>
      </c>
      <c r="G7145" t="s">
        <v>201</v>
      </c>
      <c r="H7145" t="s">
        <v>1730</v>
      </c>
      <c r="I7145" t="s">
        <v>736</v>
      </c>
      <c r="J7145" t="s">
        <v>718</v>
      </c>
      <c r="K7145" t="s">
        <v>198</v>
      </c>
      <c r="L7145" t="s">
        <v>554</v>
      </c>
      <c r="M7145" t="s">
        <v>182</v>
      </c>
      <c r="N7145" t="s">
        <v>905</v>
      </c>
      <c r="O7145" t="s">
        <v>105</v>
      </c>
      <c r="P7145" t="s">
        <v>650</v>
      </c>
      <c r="Q7145" t="s">
        <v>11</v>
      </c>
      <c r="R7145" t="s">
        <v>453</v>
      </c>
      <c r="S7145" t="s">
        <v>76</v>
      </c>
    </row>
    <row r="7146" spans="1:19" x14ac:dyDescent="0.35">
      <c r="A7146" t="s">
        <v>6</v>
      </c>
      <c r="B7146" t="s">
        <v>566</v>
      </c>
      <c r="C7146">
        <v>43</v>
      </c>
      <c r="D7146" t="s">
        <v>1276</v>
      </c>
      <c r="E7146" t="s">
        <v>1091</v>
      </c>
      <c r="F7146" t="s">
        <v>944</v>
      </c>
      <c r="G7146" t="s">
        <v>673</v>
      </c>
      <c r="H7146" t="s">
        <v>879</v>
      </c>
      <c r="I7146" t="s">
        <v>327</v>
      </c>
      <c r="J7146" t="s">
        <v>743</v>
      </c>
      <c r="K7146" t="s">
        <v>313</v>
      </c>
      <c r="L7146" t="s">
        <v>732</v>
      </c>
      <c r="M7146" t="s">
        <v>596</v>
      </c>
      <c r="N7146" t="s">
        <v>1280</v>
      </c>
      <c r="O7146" t="s">
        <v>435</v>
      </c>
      <c r="P7146" t="s">
        <v>1153</v>
      </c>
      <c r="Q7146" t="s">
        <v>243</v>
      </c>
      <c r="R7146" t="s">
        <v>715</v>
      </c>
      <c r="S7146" t="s">
        <v>71</v>
      </c>
    </row>
    <row r="7147" spans="1:19" x14ac:dyDescent="0.35">
      <c r="A7147" t="s">
        <v>6</v>
      </c>
      <c r="B7147" t="s">
        <v>569</v>
      </c>
      <c r="C7147">
        <v>333</v>
      </c>
      <c r="D7147" t="s">
        <v>404</v>
      </c>
      <c r="E7147" t="s">
        <v>812</v>
      </c>
      <c r="F7147" t="s">
        <v>183</v>
      </c>
      <c r="G7147" t="s">
        <v>556</v>
      </c>
      <c r="H7147" t="s">
        <v>1317</v>
      </c>
      <c r="I7147" t="s">
        <v>820</v>
      </c>
      <c r="J7147" t="s">
        <v>357</v>
      </c>
      <c r="K7147" t="s">
        <v>226</v>
      </c>
      <c r="L7147" t="s">
        <v>190</v>
      </c>
      <c r="M7147" t="s">
        <v>10</v>
      </c>
      <c r="N7147" t="s">
        <v>831</v>
      </c>
      <c r="O7147" t="s">
        <v>202</v>
      </c>
      <c r="P7147" t="s">
        <v>805</v>
      </c>
      <c r="Q7147" t="s">
        <v>153</v>
      </c>
      <c r="R7147" t="s">
        <v>329</v>
      </c>
      <c r="S7147" t="s">
        <v>179</v>
      </c>
    </row>
    <row r="7148" spans="1:19" x14ac:dyDescent="0.35">
      <c r="A7148" t="s">
        <v>6</v>
      </c>
      <c r="B7148" t="s">
        <v>570</v>
      </c>
      <c r="C7148">
        <v>52</v>
      </c>
      <c r="D7148" t="s">
        <v>1238</v>
      </c>
      <c r="E7148" t="s">
        <v>1400</v>
      </c>
      <c r="F7148" t="s">
        <v>646</v>
      </c>
      <c r="G7148" t="s">
        <v>825</v>
      </c>
      <c r="H7148" t="s">
        <v>1134</v>
      </c>
      <c r="I7148" t="s">
        <v>1306</v>
      </c>
      <c r="J7148" t="s">
        <v>1109</v>
      </c>
      <c r="K7148" t="s">
        <v>393</v>
      </c>
      <c r="L7148" t="s">
        <v>444</v>
      </c>
      <c r="M7148" t="s">
        <v>408</v>
      </c>
      <c r="N7148" t="s">
        <v>1114</v>
      </c>
      <c r="O7148" t="s">
        <v>391</v>
      </c>
      <c r="P7148" t="s">
        <v>1210</v>
      </c>
      <c r="Q7148" t="s">
        <v>672</v>
      </c>
      <c r="R7148" t="s">
        <v>922</v>
      </c>
      <c r="S7148" t="s">
        <v>55</v>
      </c>
    </row>
    <row r="7149" spans="1:19" x14ac:dyDescent="0.35">
      <c r="A7149" t="s">
        <v>6</v>
      </c>
      <c r="B7149" t="s">
        <v>571</v>
      </c>
      <c r="C7149">
        <v>44</v>
      </c>
      <c r="D7149" t="s">
        <v>395</v>
      </c>
      <c r="E7149" t="s">
        <v>1136</v>
      </c>
      <c r="F7149" t="s">
        <v>1166</v>
      </c>
      <c r="G7149" t="s">
        <v>1168</v>
      </c>
      <c r="H7149" t="s">
        <v>1448</v>
      </c>
      <c r="I7149" t="s">
        <v>912</v>
      </c>
      <c r="J7149" t="s">
        <v>1400</v>
      </c>
      <c r="K7149" t="s">
        <v>474</v>
      </c>
      <c r="L7149" t="s">
        <v>655</v>
      </c>
      <c r="M7149" t="s">
        <v>354</v>
      </c>
      <c r="N7149" t="s">
        <v>410</v>
      </c>
      <c r="O7149" t="s">
        <v>333</v>
      </c>
      <c r="P7149" t="s">
        <v>829</v>
      </c>
      <c r="Q7149" t="s">
        <v>807</v>
      </c>
      <c r="R7149" t="s">
        <v>816</v>
      </c>
      <c r="S7149" t="s">
        <v>80</v>
      </c>
    </row>
    <row r="7150" spans="1:19" x14ac:dyDescent="0.35">
      <c r="A7150" t="s">
        <v>6</v>
      </c>
      <c r="B7150" t="s">
        <v>572</v>
      </c>
      <c r="C7150">
        <v>308</v>
      </c>
      <c r="D7150" t="s">
        <v>1565</v>
      </c>
      <c r="E7150" t="s">
        <v>636</v>
      </c>
      <c r="F7150" t="s">
        <v>401</v>
      </c>
      <c r="G7150" t="s">
        <v>694</v>
      </c>
      <c r="H7150" t="s">
        <v>707</v>
      </c>
      <c r="I7150" t="s">
        <v>681</v>
      </c>
      <c r="J7150" t="s">
        <v>1217</v>
      </c>
      <c r="K7150" t="s">
        <v>761</v>
      </c>
      <c r="L7150" t="s">
        <v>701</v>
      </c>
      <c r="M7150" t="s">
        <v>273</v>
      </c>
      <c r="N7150" t="s">
        <v>1385</v>
      </c>
      <c r="O7150" t="s">
        <v>143</v>
      </c>
      <c r="P7150" t="s">
        <v>992</v>
      </c>
      <c r="Q7150" t="s">
        <v>482</v>
      </c>
      <c r="R7150" t="s">
        <v>343</v>
      </c>
      <c r="S7150" t="s">
        <v>138</v>
      </c>
    </row>
    <row r="7151" spans="1:19" x14ac:dyDescent="0.35">
      <c r="A7151" t="s">
        <v>6</v>
      </c>
      <c r="B7151" t="s">
        <v>573</v>
      </c>
      <c r="C7151">
        <v>45</v>
      </c>
      <c r="D7151" t="s">
        <v>395</v>
      </c>
      <c r="E7151" t="s">
        <v>696</v>
      </c>
      <c r="F7151" t="s">
        <v>883</v>
      </c>
      <c r="G7151" t="s">
        <v>613</v>
      </c>
      <c r="H7151" t="s">
        <v>836</v>
      </c>
      <c r="I7151" t="s">
        <v>618</v>
      </c>
      <c r="J7151" t="s">
        <v>699</v>
      </c>
      <c r="K7151" t="s">
        <v>489</v>
      </c>
      <c r="L7151" t="s">
        <v>693</v>
      </c>
      <c r="M7151" t="s">
        <v>660</v>
      </c>
      <c r="N7151" t="s">
        <v>1468</v>
      </c>
      <c r="O7151" t="s">
        <v>474</v>
      </c>
      <c r="P7151" t="s">
        <v>777</v>
      </c>
      <c r="Q7151" t="s">
        <v>629</v>
      </c>
      <c r="R7151" t="s">
        <v>671</v>
      </c>
      <c r="S7151" t="s">
        <v>106</v>
      </c>
    </row>
    <row r="7152" spans="1:19" x14ac:dyDescent="0.35">
      <c r="A7152" t="s">
        <v>7</v>
      </c>
      <c r="B7152" t="s">
        <v>566</v>
      </c>
      <c r="C7152">
        <v>124</v>
      </c>
      <c r="D7152" t="s">
        <v>1132</v>
      </c>
      <c r="E7152" t="s">
        <v>1000</v>
      </c>
      <c r="F7152" t="s">
        <v>645</v>
      </c>
      <c r="G7152" t="s">
        <v>631</v>
      </c>
      <c r="H7152" t="s">
        <v>980</v>
      </c>
      <c r="I7152" t="s">
        <v>1157</v>
      </c>
      <c r="J7152" t="s">
        <v>1167</v>
      </c>
      <c r="K7152" t="s">
        <v>165</v>
      </c>
      <c r="L7152" t="s">
        <v>910</v>
      </c>
      <c r="M7152" t="s">
        <v>356</v>
      </c>
      <c r="N7152" t="s">
        <v>1144</v>
      </c>
      <c r="O7152" t="s">
        <v>108</v>
      </c>
      <c r="P7152" t="s">
        <v>155</v>
      </c>
      <c r="Q7152" t="s">
        <v>229</v>
      </c>
      <c r="R7152" t="s">
        <v>823</v>
      </c>
      <c r="S7152" t="s">
        <v>76</v>
      </c>
    </row>
    <row r="7153" spans="1:19" x14ac:dyDescent="0.35">
      <c r="A7153" t="s">
        <v>7</v>
      </c>
      <c r="B7153" t="s">
        <v>569</v>
      </c>
      <c r="C7153">
        <v>986</v>
      </c>
      <c r="D7153" t="s">
        <v>987</v>
      </c>
      <c r="E7153" t="s">
        <v>837</v>
      </c>
      <c r="F7153" t="s">
        <v>557</v>
      </c>
      <c r="G7153" t="s">
        <v>937</v>
      </c>
      <c r="H7153" t="s">
        <v>729</v>
      </c>
      <c r="I7153" t="s">
        <v>520</v>
      </c>
      <c r="J7153" t="s">
        <v>702</v>
      </c>
      <c r="K7153" t="s">
        <v>102</v>
      </c>
      <c r="L7153" t="s">
        <v>591</v>
      </c>
      <c r="M7153" t="s">
        <v>147</v>
      </c>
      <c r="N7153" t="s">
        <v>909</v>
      </c>
      <c r="O7153" t="s">
        <v>179</v>
      </c>
      <c r="P7153" t="s">
        <v>945</v>
      </c>
      <c r="Q7153" t="s">
        <v>120</v>
      </c>
      <c r="R7153" t="s">
        <v>189</v>
      </c>
      <c r="S7153" t="s">
        <v>76</v>
      </c>
    </row>
    <row r="7154" spans="1:19" x14ac:dyDescent="0.35">
      <c r="A7154" t="s">
        <v>7</v>
      </c>
      <c r="B7154" t="s">
        <v>570</v>
      </c>
      <c r="C7154">
        <v>95</v>
      </c>
      <c r="D7154" t="s">
        <v>991</v>
      </c>
      <c r="E7154" t="s">
        <v>1116</v>
      </c>
      <c r="F7154" t="s">
        <v>424</v>
      </c>
      <c r="G7154" t="s">
        <v>370</v>
      </c>
      <c r="H7154" t="s">
        <v>639</v>
      </c>
      <c r="I7154" t="s">
        <v>614</v>
      </c>
      <c r="J7154" t="s">
        <v>799</v>
      </c>
      <c r="K7154" t="s">
        <v>233</v>
      </c>
      <c r="L7154" t="s">
        <v>822</v>
      </c>
      <c r="M7154" t="s">
        <v>603</v>
      </c>
      <c r="N7154" t="s">
        <v>1123</v>
      </c>
      <c r="O7154" t="s">
        <v>260</v>
      </c>
      <c r="P7154" t="s">
        <v>622</v>
      </c>
      <c r="Q7154" t="s">
        <v>503</v>
      </c>
      <c r="R7154" t="s">
        <v>554</v>
      </c>
      <c r="S7154" t="s">
        <v>76</v>
      </c>
    </row>
    <row r="7155" spans="1:19" x14ac:dyDescent="0.35">
      <c r="A7155" t="s">
        <v>7</v>
      </c>
      <c r="B7155" t="s">
        <v>571</v>
      </c>
      <c r="C7155">
        <v>66</v>
      </c>
      <c r="D7155" t="s">
        <v>1254</v>
      </c>
      <c r="E7155" t="s">
        <v>814</v>
      </c>
      <c r="F7155" t="s">
        <v>798</v>
      </c>
      <c r="G7155" t="s">
        <v>778</v>
      </c>
      <c r="H7155" t="s">
        <v>782</v>
      </c>
      <c r="I7155" t="s">
        <v>1210</v>
      </c>
      <c r="J7155" t="s">
        <v>821</v>
      </c>
      <c r="K7155" t="s">
        <v>200</v>
      </c>
      <c r="L7155" t="s">
        <v>682</v>
      </c>
      <c r="M7155" t="s">
        <v>532</v>
      </c>
      <c r="N7155" t="s">
        <v>813</v>
      </c>
      <c r="O7155" t="s">
        <v>217</v>
      </c>
      <c r="P7155" t="s">
        <v>1122</v>
      </c>
      <c r="Q7155" t="s">
        <v>524</v>
      </c>
      <c r="R7155" t="s">
        <v>653</v>
      </c>
      <c r="S7155" t="s">
        <v>76</v>
      </c>
    </row>
    <row r="7156" spans="1:19" x14ac:dyDescent="0.35">
      <c r="A7156" t="s">
        <v>7</v>
      </c>
      <c r="B7156" t="s">
        <v>572</v>
      </c>
      <c r="C7156">
        <v>979</v>
      </c>
      <c r="D7156" t="s">
        <v>1239</v>
      </c>
      <c r="E7156" t="s">
        <v>804</v>
      </c>
      <c r="F7156" t="s">
        <v>568</v>
      </c>
      <c r="G7156" t="s">
        <v>683</v>
      </c>
      <c r="H7156" t="s">
        <v>1168</v>
      </c>
      <c r="I7156" t="s">
        <v>846</v>
      </c>
      <c r="J7156" t="s">
        <v>790</v>
      </c>
      <c r="K7156" t="s">
        <v>299</v>
      </c>
      <c r="L7156" t="s">
        <v>934</v>
      </c>
      <c r="M7156" t="s">
        <v>256</v>
      </c>
      <c r="N7156" t="s">
        <v>1186</v>
      </c>
      <c r="O7156" t="s">
        <v>216</v>
      </c>
      <c r="P7156" t="s">
        <v>483</v>
      </c>
      <c r="Q7156" t="s">
        <v>158</v>
      </c>
      <c r="R7156" t="s">
        <v>490</v>
      </c>
      <c r="S7156" t="s">
        <v>73</v>
      </c>
    </row>
    <row r="7157" spans="1:19" x14ac:dyDescent="0.35">
      <c r="A7157" t="s">
        <v>7</v>
      </c>
      <c r="B7157" t="s">
        <v>573</v>
      </c>
      <c r="C7157">
        <v>58</v>
      </c>
      <c r="D7157" t="s">
        <v>395</v>
      </c>
      <c r="E7157" t="s">
        <v>991</v>
      </c>
      <c r="F7157" t="s">
        <v>1600</v>
      </c>
      <c r="G7157" t="s">
        <v>860</v>
      </c>
      <c r="H7157" t="s">
        <v>914</v>
      </c>
      <c r="I7157" t="s">
        <v>993</v>
      </c>
      <c r="J7157" t="s">
        <v>806</v>
      </c>
      <c r="K7157" t="s">
        <v>222</v>
      </c>
      <c r="L7157" t="s">
        <v>790</v>
      </c>
      <c r="M7157" t="s">
        <v>411</v>
      </c>
      <c r="N7157" t="s">
        <v>866</v>
      </c>
      <c r="O7157" t="s">
        <v>176</v>
      </c>
      <c r="P7157" t="s">
        <v>870</v>
      </c>
      <c r="Q7157" t="s">
        <v>466</v>
      </c>
      <c r="R7157" t="s">
        <v>1152</v>
      </c>
      <c r="S7157" t="s">
        <v>76</v>
      </c>
    </row>
    <row r="7158" spans="1:19" x14ac:dyDescent="0.35">
      <c r="A7158" t="s">
        <v>241</v>
      </c>
      <c r="B7158" t="s">
        <v>566</v>
      </c>
      <c r="C7158">
        <v>522</v>
      </c>
      <c r="D7158" t="s">
        <v>404</v>
      </c>
      <c r="E7158" t="s">
        <v>837</v>
      </c>
      <c r="F7158" t="s">
        <v>422</v>
      </c>
      <c r="G7158" t="s">
        <v>602</v>
      </c>
      <c r="H7158" t="s">
        <v>1183</v>
      </c>
      <c r="I7158" t="s">
        <v>1317</v>
      </c>
      <c r="J7158" t="s">
        <v>899</v>
      </c>
      <c r="K7158" t="s">
        <v>213</v>
      </c>
      <c r="L7158" t="s">
        <v>224</v>
      </c>
      <c r="M7158" t="s">
        <v>528</v>
      </c>
      <c r="N7158" t="s">
        <v>1554</v>
      </c>
      <c r="O7158" t="s">
        <v>217</v>
      </c>
      <c r="P7158" t="s">
        <v>612</v>
      </c>
      <c r="Q7158" t="s">
        <v>238</v>
      </c>
      <c r="R7158" t="s">
        <v>492</v>
      </c>
      <c r="S7158" t="s">
        <v>77</v>
      </c>
    </row>
    <row r="7159" spans="1:19" x14ac:dyDescent="0.35">
      <c r="A7159" t="s">
        <v>241</v>
      </c>
      <c r="B7159" t="s">
        <v>569</v>
      </c>
      <c r="C7159">
        <v>3749</v>
      </c>
      <c r="D7159" t="s">
        <v>1248</v>
      </c>
      <c r="E7159" t="s">
        <v>830</v>
      </c>
      <c r="F7159" t="s">
        <v>463</v>
      </c>
      <c r="G7159" t="s">
        <v>273</v>
      </c>
      <c r="H7159" t="s">
        <v>921</v>
      </c>
      <c r="I7159" t="s">
        <v>422</v>
      </c>
      <c r="J7159" t="s">
        <v>705</v>
      </c>
      <c r="K7159" t="s">
        <v>442</v>
      </c>
      <c r="L7159" t="s">
        <v>408</v>
      </c>
      <c r="M7159" t="s">
        <v>127</v>
      </c>
      <c r="N7159" t="s">
        <v>1737</v>
      </c>
      <c r="O7159" t="s">
        <v>175</v>
      </c>
      <c r="P7159" t="s">
        <v>747</v>
      </c>
      <c r="Q7159" t="s">
        <v>294</v>
      </c>
      <c r="R7159" t="s">
        <v>183</v>
      </c>
      <c r="S7159" t="s">
        <v>94</v>
      </c>
    </row>
    <row r="7160" spans="1:19" x14ac:dyDescent="0.35">
      <c r="A7160" t="s">
        <v>241</v>
      </c>
      <c r="B7160" t="s">
        <v>570</v>
      </c>
      <c r="C7160">
        <v>585</v>
      </c>
      <c r="D7160" t="s">
        <v>1238</v>
      </c>
      <c r="E7160" t="s">
        <v>983</v>
      </c>
      <c r="F7160" t="s">
        <v>552</v>
      </c>
      <c r="G7160" t="s">
        <v>478</v>
      </c>
      <c r="H7160" t="s">
        <v>403</v>
      </c>
      <c r="I7160" t="s">
        <v>719</v>
      </c>
      <c r="J7160" t="s">
        <v>1217</v>
      </c>
      <c r="K7160" t="s">
        <v>226</v>
      </c>
      <c r="L7160" t="s">
        <v>911</v>
      </c>
      <c r="M7160" t="s">
        <v>466</v>
      </c>
      <c r="N7160" t="s">
        <v>794</v>
      </c>
      <c r="O7160" t="s">
        <v>102</v>
      </c>
      <c r="P7160" t="s">
        <v>697</v>
      </c>
      <c r="Q7160" t="s">
        <v>227</v>
      </c>
      <c r="R7160" t="s">
        <v>588</v>
      </c>
      <c r="S7160" t="s">
        <v>77</v>
      </c>
    </row>
    <row r="7161" spans="1:19" x14ac:dyDescent="0.35">
      <c r="A7161" t="s">
        <v>241</v>
      </c>
      <c r="B7161" t="s">
        <v>571</v>
      </c>
      <c r="C7161">
        <v>329</v>
      </c>
      <c r="D7161" t="s">
        <v>998</v>
      </c>
      <c r="E7161" t="s">
        <v>857</v>
      </c>
      <c r="F7161" t="s">
        <v>890</v>
      </c>
      <c r="G7161" t="s">
        <v>812</v>
      </c>
      <c r="H7161" t="s">
        <v>920</v>
      </c>
      <c r="I7161" t="s">
        <v>821</v>
      </c>
      <c r="J7161" t="s">
        <v>1210</v>
      </c>
      <c r="K7161" t="s">
        <v>498</v>
      </c>
      <c r="L7161" t="s">
        <v>812</v>
      </c>
      <c r="M7161" t="s">
        <v>492</v>
      </c>
      <c r="N7161" t="s">
        <v>1117</v>
      </c>
      <c r="O7161" t="s">
        <v>278</v>
      </c>
      <c r="P7161" t="s">
        <v>1612</v>
      </c>
      <c r="Q7161" t="s">
        <v>335</v>
      </c>
      <c r="R7161" t="s">
        <v>520</v>
      </c>
      <c r="S7161" t="s">
        <v>71</v>
      </c>
    </row>
    <row r="7162" spans="1:19" x14ac:dyDescent="0.35">
      <c r="A7162" t="s">
        <v>241</v>
      </c>
      <c r="B7162" t="s">
        <v>572</v>
      </c>
      <c r="C7162">
        <v>3180</v>
      </c>
      <c r="D7162" t="s">
        <v>1279</v>
      </c>
      <c r="E7162" t="s">
        <v>870</v>
      </c>
      <c r="F7162" t="s">
        <v>484</v>
      </c>
      <c r="G7162" t="s">
        <v>385</v>
      </c>
      <c r="H7162" t="s">
        <v>795</v>
      </c>
      <c r="I7162" t="s">
        <v>1217</v>
      </c>
      <c r="J7162" t="s">
        <v>553</v>
      </c>
      <c r="K7162" t="s">
        <v>205</v>
      </c>
      <c r="L7162" t="s">
        <v>141</v>
      </c>
      <c r="M7162" t="s">
        <v>601</v>
      </c>
      <c r="N7162" t="s">
        <v>780</v>
      </c>
      <c r="O7162" t="s">
        <v>109</v>
      </c>
      <c r="P7162" t="s">
        <v>729</v>
      </c>
      <c r="Q7162" t="s">
        <v>152</v>
      </c>
      <c r="R7162" t="s">
        <v>755</v>
      </c>
      <c r="S7162" t="s">
        <v>77</v>
      </c>
    </row>
    <row r="7163" spans="1:19" x14ac:dyDescent="0.35">
      <c r="A7163" t="s">
        <v>241</v>
      </c>
      <c r="B7163" t="s">
        <v>573</v>
      </c>
      <c r="C7163">
        <v>420</v>
      </c>
      <c r="D7163" t="s">
        <v>395</v>
      </c>
      <c r="E7163" t="s">
        <v>901</v>
      </c>
      <c r="F7163" t="s">
        <v>634</v>
      </c>
      <c r="G7163" t="s">
        <v>357</v>
      </c>
      <c r="H7163" t="s">
        <v>783</v>
      </c>
      <c r="I7163" t="s">
        <v>754</v>
      </c>
      <c r="J7163" t="s">
        <v>672</v>
      </c>
      <c r="K7163" t="s">
        <v>166</v>
      </c>
      <c r="L7163" t="s">
        <v>640</v>
      </c>
      <c r="M7163" t="s">
        <v>440</v>
      </c>
      <c r="N7163" t="s">
        <v>896</v>
      </c>
      <c r="O7163" t="s">
        <v>442</v>
      </c>
      <c r="P7163" t="s">
        <v>584</v>
      </c>
      <c r="Q7163" t="s">
        <v>494</v>
      </c>
      <c r="R7163" t="s">
        <v>522</v>
      </c>
      <c r="S7163" t="s">
        <v>76</v>
      </c>
    </row>
    <row r="7165" spans="1:19" x14ac:dyDescent="0.35">
      <c r="A7165" t="s">
        <v>1738</v>
      </c>
    </row>
    <row r="7166" spans="1:19" x14ac:dyDescent="0.35">
      <c r="A7166" t="s">
        <v>14</v>
      </c>
      <c r="B7166" t="s">
        <v>593</v>
      </c>
      <c r="C7166" t="s">
        <v>2</v>
      </c>
      <c r="D7166" t="s">
        <v>1713</v>
      </c>
      <c r="E7166" t="s">
        <v>1714</v>
      </c>
      <c r="F7166" t="s">
        <v>1715</v>
      </c>
      <c r="G7166" t="s">
        <v>1716</v>
      </c>
      <c r="H7166" t="s">
        <v>1717</v>
      </c>
      <c r="I7166" t="s">
        <v>1718</v>
      </c>
      <c r="J7166" t="s">
        <v>1719</v>
      </c>
      <c r="K7166" t="s">
        <v>1720</v>
      </c>
      <c r="L7166" t="s">
        <v>1721</v>
      </c>
      <c r="M7166" t="s">
        <v>1722</v>
      </c>
      <c r="N7166" t="s">
        <v>1723</v>
      </c>
      <c r="O7166" t="s">
        <v>1724</v>
      </c>
      <c r="P7166" t="s">
        <v>1725</v>
      </c>
      <c r="Q7166" t="s">
        <v>1726</v>
      </c>
      <c r="R7166" t="s">
        <v>1727</v>
      </c>
      <c r="S7166" t="s">
        <v>1728</v>
      </c>
    </row>
    <row r="7167" spans="1:19" x14ac:dyDescent="0.35">
      <c r="A7167" t="s">
        <v>3</v>
      </c>
      <c r="B7167" t="s">
        <v>594</v>
      </c>
      <c r="C7167">
        <v>567</v>
      </c>
      <c r="D7167" t="s">
        <v>1269</v>
      </c>
      <c r="E7167" t="s">
        <v>1418</v>
      </c>
      <c r="F7167" t="s">
        <v>446</v>
      </c>
      <c r="G7167" t="s">
        <v>745</v>
      </c>
      <c r="H7167" t="s">
        <v>889</v>
      </c>
      <c r="I7167" t="s">
        <v>631</v>
      </c>
      <c r="J7167" t="s">
        <v>838</v>
      </c>
      <c r="K7167" t="s">
        <v>372</v>
      </c>
      <c r="L7167" t="s">
        <v>479</v>
      </c>
      <c r="M7167" t="s">
        <v>499</v>
      </c>
      <c r="N7167" t="s">
        <v>926</v>
      </c>
      <c r="O7167" t="s">
        <v>109</v>
      </c>
      <c r="P7167" t="s">
        <v>567</v>
      </c>
      <c r="Q7167" t="s">
        <v>140</v>
      </c>
      <c r="R7167" t="s">
        <v>381</v>
      </c>
      <c r="S7167" t="s">
        <v>122</v>
      </c>
    </row>
    <row r="7168" spans="1:19" x14ac:dyDescent="0.35">
      <c r="A7168" t="s">
        <v>3</v>
      </c>
      <c r="B7168" t="s">
        <v>595</v>
      </c>
      <c r="C7168">
        <v>810</v>
      </c>
      <c r="D7168" t="s">
        <v>1276</v>
      </c>
      <c r="E7168" t="s">
        <v>904</v>
      </c>
      <c r="F7168" t="s">
        <v>288</v>
      </c>
      <c r="G7168" t="s">
        <v>675</v>
      </c>
      <c r="H7168" t="s">
        <v>743</v>
      </c>
      <c r="I7168" t="s">
        <v>730</v>
      </c>
      <c r="J7168" t="s">
        <v>944</v>
      </c>
      <c r="K7168" t="s">
        <v>113</v>
      </c>
      <c r="L7168" t="s">
        <v>714</v>
      </c>
      <c r="M7168" t="s">
        <v>452</v>
      </c>
      <c r="N7168" t="s">
        <v>642</v>
      </c>
      <c r="O7168" t="s">
        <v>180</v>
      </c>
      <c r="P7168" t="s">
        <v>559</v>
      </c>
      <c r="Q7168" t="s">
        <v>430</v>
      </c>
      <c r="R7168" t="s">
        <v>755</v>
      </c>
      <c r="S7168" t="s">
        <v>75</v>
      </c>
    </row>
    <row r="7169" spans="1:19" x14ac:dyDescent="0.35">
      <c r="A7169" t="s">
        <v>4</v>
      </c>
      <c r="B7169" t="s">
        <v>594</v>
      </c>
      <c r="C7169">
        <v>1107</v>
      </c>
      <c r="D7169" t="s">
        <v>1553</v>
      </c>
      <c r="E7169" t="s">
        <v>979</v>
      </c>
      <c r="F7169" t="s">
        <v>755</v>
      </c>
      <c r="G7169" t="s">
        <v>273</v>
      </c>
      <c r="H7169" t="s">
        <v>617</v>
      </c>
      <c r="I7169" t="s">
        <v>918</v>
      </c>
      <c r="J7169" t="s">
        <v>898</v>
      </c>
      <c r="K7169" t="s">
        <v>159</v>
      </c>
      <c r="L7169" t="s">
        <v>424</v>
      </c>
      <c r="M7169" t="s">
        <v>577</v>
      </c>
      <c r="N7169" t="s">
        <v>1183</v>
      </c>
      <c r="O7169" t="s">
        <v>88</v>
      </c>
      <c r="P7169" t="s">
        <v>731</v>
      </c>
      <c r="Q7169" t="s">
        <v>274</v>
      </c>
      <c r="R7169" t="s">
        <v>923</v>
      </c>
      <c r="S7169" t="s">
        <v>106</v>
      </c>
    </row>
    <row r="7170" spans="1:19" x14ac:dyDescent="0.35">
      <c r="A7170" t="s">
        <v>4</v>
      </c>
      <c r="B7170" t="s">
        <v>595</v>
      </c>
      <c r="C7170">
        <v>872</v>
      </c>
      <c r="D7170" t="s">
        <v>1471</v>
      </c>
      <c r="E7170" t="s">
        <v>1111</v>
      </c>
      <c r="F7170" t="s">
        <v>945</v>
      </c>
      <c r="G7170" t="s">
        <v>752</v>
      </c>
      <c r="H7170" t="s">
        <v>790</v>
      </c>
      <c r="I7170" t="s">
        <v>628</v>
      </c>
      <c r="J7170" t="s">
        <v>646</v>
      </c>
      <c r="K7170" t="s">
        <v>233</v>
      </c>
      <c r="L7170" t="s">
        <v>649</v>
      </c>
      <c r="M7170" t="s">
        <v>574</v>
      </c>
      <c r="N7170" t="s">
        <v>1144</v>
      </c>
      <c r="O7170" t="s">
        <v>204</v>
      </c>
      <c r="P7170" t="s">
        <v>873</v>
      </c>
      <c r="Q7170" t="s">
        <v>378</v>
      </c>
      <c r="R7170" t="s">
        <v>513</v>
      </c>
      <c r="S7170" t="s">
        <v>78</v>
      </c>
    </row>
    <row r="7171" spans="1:19" x14ac:dyDescent="0.35">
      <c r="A7171" t="s">
        <v>5</v>
      </c>
      <c r="B7171" t="s">
        <v>594</v>
      </c>
      <c r="C7171">
        <v>766</v>
      </c>
      <c r="D7171" t="s">
        <v>1269</v>
      </c>
      <c r="E7171" t="s">
        <v>859</v>
      </c>
      <c r="F7171" t="s">
        <v>10</v>
      </c>
      <c r="G7171" t="s">
        <v>273</v>
      </c>
      <c r="H7171" t="s">
        <v>638</v>
      </c>
      <c r="I7171" t="s">
        <v>559</v>
      </c>
      <c r="J7171" t="s">
        <v>927</v>
      </c>
      <c r="K7171" t="s">
        <v>102</v>
      </c>
      <c r="L7171" t="s">
        <v>391</v>
      </c>
      <c r="M7171" t="s">
        <v>418</v>
      </c>
      <c r="N7171" t="s">
        <v>888</v>
      </c>
      <c r="O7171" t="s">
        <v>63</v>
      </c>
      <c r="P7171" t="s">
        <v>632</v>
      </c>
      <c r="Q7171" t="s">
        <v>309</v>
      </c>
      <c r="R7171" t="s">
        <v>182</v>
      </c>
      <c r="S7171" t="s">
        <v>73</v>
      </c>
    </row>
    <row r="7172" spans="1:19" x14ac:dyDescent="0.35">
      <c r="A7172" t="s">
        <v>5</v>
      </c>
      <c r="B7172" t="s">
        <v>595</v>
      </c>
      <c r="C7172">
        <v>1530</v>
      </c>
      <c r="D7172" t="s">
        <v>395</v>
      </c>
      <c r="E7172" t="s">
        <v>578</v>
      </c>
      <c r="F7172" t="s">
        <v>581</v>
      </c>
      <c r="G7172" t="s">
        <v>467</v>
      </c>
      <c r="H7172" t="s">
        <v>989</v>
      </c>
      <c r="I7172" t="s">
        <v>401</v>
      </c>
      <c r="J7172" t="s">
        <v>612</v>
      </c>
      <c r="K7172" t="s">
        <v>175</v>
      </c>
      <c r="L7172" t="s">
        <v>603</v>
      </c>
      <c r="M7172" t="s">
        <v>120</v>
      </c>
      <c r="N7172" t="s">
        <v>1008</v>
      </c>
      <c r="O7172" t="s">
        <v>105</v>
      </c>
      <c r="P7172" t="s">
        <v>544</v>
      </c>
      <c r="Q7172" t="s">
        <v>89</v>
      </c>
      <c r="R7172" t="s">
        <v>409</v>
      </c>
      <c r="S7172" t="s">
        <v>107</v>
      </c>
    </row>
    <row r="7173" spans="1:19" x14ac:dyDescent="0.35">
      <c r="A7173" t="s">
        <v>6</v>
      </c>
      <c r="B7173" t="s">
        <v>594</v>
      </c>
      <c r="C7173">
        <v>262</v>
      </c>
      <c r="D7173" t="s">
        <v>1283</v>
      </c>
      <c r="E7173" t="s">
        <v>1217</v>
      </c>
      <c r="F7173" t="s">
        <v>323</v>
      </c>
      <c r="G7173" t="s">
        <v>496</v>
      </c>
      <c r="H7173" t="s">
        <v>584</v>
      </c>
      <c r="I7173" t="s">
        <v>375</v>
      </c>
      <c r="J7173" t="s">
        <v>709</v>
      </c>
      <c r="K7173" t="s">
        <v>320</v>
      </c>
      <c r="L7173" t="s">
        <v>581</v>
      </c>
      <c r="M7173" t="s">
        <v>498</v>
      </c>
      <c r="N7173" t="s">
        <v>1429</v>
      </c>
      <c r="O7173" t="s">
        <v>442</v>
      </c>
      <c r="P7173" t="s">
        <v>741</v>
      </c>
      <c r="Q7173" t="s">
        <v>581</v>
      </c>
      <c r="R7173" t="s">
        <v>284</v>
      </c>
      <c r="S7173" t="s">
        <v>137</v>
      </c>
    </row>
    <row r="7174" spans="1:19" x14ac:dyDescent="0.35">
      <c r="A7174" t="s">
        <v>6</v>
      </c>
      <c r="B7174" t="s">
        <v>595</v>
      </c>
      <c r="C7174">
        <v>563</v>
      </c>
      <c r="D7174" t="s">
        <v>1283</v>
      </c>
      <c r="E7174" t="s">
        <v>801</v>
      </c>
      <c r="F7174" t="s">
        <v>632</v>
      </c>
      <c r="G7174" t="s">
        <v>747</v>
      </c>
      <c r="H7174" t="s">
        <v>815</v>
      </c>
      <c r="I7174" t="s">
        <v>1157</v>
      </c>
      <c r="J7174" t="s">
        <v>1025</v>
      </c>
      <c r="K7174" t="s">
        <v>467</v>
      </c>
      <c r="L7174" t="s">
        <v>514</v>
      </c>
      <c r="M7174" t="s">
        <v>54</v>
      </c>
      <c r="N7174" t="s">
        <v>1128</v>
      </c>
      <c r="O7174" t="s">
        <v>222</v>
      </c>
      <c r="P7174" t="s">
        <v>899</v>
      </c>
      <c r="Q7174" t="s">
        <v>411</v>
      </c>
      <c r="R7174" t="s">
        <v>949</v>
      </c>
      <c r="S7174" t="s">
        <v>138</v>
      </c>
    </row>
    <row r="7175" spans="1:19" x14ac:dyDescent="0.35">
      <c r="A7175" t="s">
        <v>7</v>
      </c>
      <c r="B7175" t="s">
        <v>594</v>
      </c>
      <c r="C7175">
        <v>1013</v>
      </c>
      <c r="D7175" t="s">
        <v>1238</v>
      </c>
      <c r="E7175" t="s">
        <v>1123</v>
      </c>
      <c r="F7175" t="s">
        <v>306</v>
      </c>
      <c r="G7175" t="s">
        <v>691</v>
      </c>
      <c r="H7175" t="s">
        <v>927</v>
      </c>
      <c r="I7175" t="s">
        <v>728</v>
      </c>
      <c r="J7175" t="s">
        <v>618</v>
      </c>
      <c r="K7175" t="s">
        <v>244</v>
      </c>
      <c r="L7175" t="s">
        <v>440</v>
      </c>
      <c r="M7175" t="s">
        <v>392</v>
      </c>
      <c r="N7175" t="s">
        <v>900</v>
      </c>
      <c r="O7175" t="s">
        <v>55</v>
      </c>
      <c r="P7175" t="s">
        <v>612</v>
      </c>
      <c r="Q7175" t="s">
        <v>430</v>
      </c>
      <c r="R7175" t="s">
        <v>189</v>
      </c>
      <c r="S7175" t="s">
        <v>107</v>
      </c>
    </row>
    <row r="7176" spans="1:19" x14ac:dyDescent="0.35">
      <c r="A7176" t="s">
        <v>7</v>
      </c>
      <c r="B7176" t="s">
        <v>595</v>
      </c>
      <c r="C7176">
        <v>1295</v>
      </c>
      <c r="D7176" t="s">
        <v>987</v>
      </c>
      <c r="E7176" t="s">
        <v>813</v>
      </c>
      <c r="F7176" t="s">
        <v>575</v>
      </c>
      <c r="G7176" t="s">
        <v>721</v>
      </c>
      <c r="H7176" t="s">
        <v>794</v>
      </c>
      <c r="I7176" t="s">
        <v>944</v>
      </c>
      <c r="J7176" t="s">
        <v>899</v>
      </c>
      <c r="K7176" t="s">
        <v>352</v>
      </c>
      <c r="L7176" t="s">
        <v>580</v>
      </c>
      <c r="M7176" t="s">
        <v>275</v>
      </c>
      <c r="N7176" t="s">
        <v>909</v>
      </c>
      <c r="O7176" t="s">
        <v>211</v>
      </c>
      <c r="P7176" t="s">
        <v>1217</v>
      </c>
      <c r="Q7176" t="s">
        <v>582</v>
      </c>
      <c r="R7176" t="s">
        <v>390</v>
      </c>
      <c r="S7176" t="s">
        <v>107</v>
      </c>
    </row>
    <row r="7177" spans="1:19" x14ac:dyDescent="0.35">
      <c r="A7177" t="s">
        <v>241</v>
      </c>
      <c r="B7177" t="s">
        <v>594</v>
      </c>
      <c r="C7177">
        <v>3715</v>
      </c>
      <c r="D7177" t="s">
        <v>1565</v>
      </c>
      <c r="E7177" t="s">
        <v>415</v>
      </c>
      <c r="F7177" t="s">
        <v>12</v>
      </c>
      <c r="G7177" t="s">
        <v>575</v>
      </c>
      <c r="H7177" t="s">
        <v>622</v>
      </c>
      <c r="I7177" t="s">
        <v>722</v>
      </c>
      <c r="J7177" t="s">
        <v>703</v>
      </c>
      <c r="K7177" t="s">
        <v>226</v>
      </c>
      <c r="L7177" t="s">
        <v>54</v>
      </c>
      <c r="M7177" t="s">
        <v>348</v>
      </c>
      <c r="N7177" t="s">
        <v>403</v>
      </c>
      <c r="O7177" t="s">
        <v>103</v>
      </c>
      <c r="P7177" t="s">
        <v>547</v>
      </c>
      <c r="Q7177" t="s">
        <v>344</v>
      </c>
      <c r="R7177" t="s">
        <v>476</v>
      </c>
      <c r="S7177" t="s">
        <v>75</v>
      </c>
    </row>
    <row r="7178" spans="1:19" x14ac:dyDescent="0.35">
      <c r="A7178" t="s">
        <v>241</v>
      </c>
      <c r="B7178" t="s">
        <v>595</v>
      </c>
      <c r="C7178">
        <v>5070</v>
      </c>
      <c r="D7178" t="s">
        <v>1001</v>
      </c>
      <c r="E7178" t="s">
        <v>968</v>
      </c>
      <c r="F7178" t="s">
        <v>456</v>
      </c>
      <c r="G7178" t="s">
        <v>354</v>
      </c>
      <c r="H7178" t="s">
        <v>818</v>
      </c>
      <c r="I7178" t="s">
        <v>777</v>
      </c>
      <c r="J7178" t="s">
        <v>729</v>
      </c>
      <c r="K7178" t="s">
        <v>304</v>
      </c>
      <c r="L7178" t="s">
        <v>496</v>
      </c>
      <c r="M7178" t="s">
        <v>590</v>
      </c>
      <c r="N7178" t="s">
        <v>918</v>
      </c>
      <c r="O7178" t="s">
        <v>264</v>
      </c>
      <c r="P7178" t="s">
        <v>1174</v>
      </c>
      <c r="Q7178" t="s">
        <v>230</v>
      </c>
      <c r="R7178" t="s">
        <v>111</v>
      </c>
      <c r="S7178" t="s">
        <v>79</v>
      </c>
    </row>
    <row r="7180" spans="1:19" x14ac:dyDescent="0.35">
      <c r="A7180" t="s">
        <v>1739</v>
      </c>
    </row>
    <row r="7181" spans="1:19" x14ac:dyDescent="0.35">
      <c r="A7181" t="s">
        <v>14</v>
      </c>
      <c r="B7181" t="s">
        <v>2</v>
      </c>
      <c r="C7181" t="s">
        <v>1713</v>
      </c>
      <c r="D7181" t="s">
        <v>1714</v>
      </c>
      <c r="E7181" t="s">
        <v>1715</v>
      </c>
      <c r="F7181" t="s">
        <v>1716</v>
      </c>
      <c r="G7181" t="s">
        <v>1717</v>
      </c>
      <c r="H7181" t="s">
        <v>1718</v>
      </c>
      <c r="I7181" t="s">
        <v>1719</v>
      </c>
      <c r="J7181" t="s">
        <v>1720</v>
      </c>
      <c r="K7181" t="s">
        <v>1721</v>
      </c>
      <c r="L7181" t="s">
        <v>1722</v>
      </c>
      <c r="M7181" t="s">
        <v>1723</v>
      </c>
      <c r="N7181" t="s">
        <v>1724</v>
      </c>
      <c r="O7181" t="s">
        <v>1725</v>
      </c>
      <c r="P7181" t="s">
        <v>1726</v>
      </c>
      <c r="Q7181" t="s">
        <v>1727</v>
      </c>
      <c r="R7181" t="s">
        <v>1728</v>
      </c>
    </row>
    <row r="7182" spans="1:19" x14ac:dyDescent="0.35">
      <c r="A7182" t="s">
        <v>3</v>
      </c>
      <c r="B7182">
        <v>1377</v>
      </c>
      <c r="C7182" t="s">
        <v>1553</v>
      </c>
      <c r="D7182" t="s">
        <v>1388</v>
      </c>
      <c r="E7182" t="s">
        <v>288</v>
      </c>
      <c r="F7182" t="s">
        <v>479</v>
      </c>
      <c r="G7182" t="s">
        <v>802</v>
      </c>
      <c r="H7182" t="s">
        <v>622</v>
      </c>
      <c r="I7182" t="s">
        <v>848</v>
      </c>
      <c r="J7182" t="s">
        <v>282</v>
      </c>
      <c r="K7182" t="s">
        <v>555</v>
      </c>
      <c r="L7182" t="s">
        <v>590</v>
      </c>
      <c r="M7182" t="s">
        <v>870</v>
      </c>
      <c r="N7182" t="s">
        <v>102</v>
      </c>
      <c r="O7182" t="s">
        <v>942</v>
      </c>
      <c r="P7182" t="s">
        <v>230</v>
      </c>
      <c r="Q7182" t="s">
        <v>91</v>
      </c>
      <c r="R7182" t="s">
        <v>72</v>
      </c>
    </row>
    <row r="7183" spans="1:19" x14ac:dyDescent="0.35">
      <c r="A7183" t="s">
        <v>4</v>
      </c>
      <c r="B7183">
        <v>1979</v>
      </c>
      <c r="C7183" t="s">
        <v>1275</v>
      </c>
      <c r="D7183" t="s">
        <v>892</v>
      </c>
      <c r="E7183" t="s">
        <v>596</v>
      </c>
      <c r="F7183" t="s">
        <v>532</v>
      </c>
      <c r="G7183" t="s">
        <v>1363</v>
      </c>
      <c r="H7183" t="s">
        <v>731</v>
      </c>
      <c r="I7183" t="s">
        <v>422</v>
      </c>
      <c r="J7183" t="s">
        <v>184</v>
      </c>
      <c r="K7183" t="s">
        <v>624</v>
      </c>
      <c r="L7183" t="s">
        <v>448</v>
      </c>
      <c r="M7183" t="s">
        <v>642</v>
      </c>
      <c r="N7183" t="s">
        <v>181</v>
      </c>
      <c r="O7183" t="s">
        <v>879</v>
      </c>
      <c r="P7183" t="s">
        <v>519</v>
      </c>
      <c r="Q7183" t="s">
        <v>243</v>
      </c>
      <c r="R7183" t="s">
        <v>71</v>
      </c>
    </row>
    <row r="7184" spans="1:19" x14ac:dyDescent="0.35">
      <c r="A7184" t="s">
        <v>5</v>
      </c>
      <c r="B7184">
        <v>2296</v>
      </c>
      <c r="C7184" t="s">
        <v>1471</v>
      </c>
      <c r="D7184" t="s">
        <v>743</v>
      </c>
      <c r="E7184" t="s">
        <v>440</v>
      </c>
      <c r="F7184" t="s">
        <v>271</v>
      </c>
      <c r="G7184" t="s">
        <v>862</v>
      </c>
      <c r="H7184" t="s">
        <v>562</v>
      </c>
      <c r="I7184" t="s">
        <v>742</v>
      </c>
      <c r="J7184" t="s">
        <v>244</v>
      </c>
      <c r="K7184" t="s">
        <v>755</v>
      </c>
      <c r="L7184" t="s">
        <v>152</v>
      </c>
      <c r="M7184" t="s">
        <v>879</v>
      </c>
      <c r="N7184" t="s">
        <v>138</v>
      </c>
      <c r="O7184" t="s">
        <v>934</v>
      </c>
      <c r="P7184" t="s">
        <v>146</v>
      </c>
      <c r="Q7184" t="s">
        <v>98</v>
      </c>
      <c r="R7184" t="s">
        <v>107</v>
      </c>
    </row>
    <row r="7185" spans="1:18" x14ac:dyDescent="0.35">
      <c r="A7185" t="s">
        <v>6</v>
      </c>
      <c r="B7185">
        <v>825</v>
      </c>
      <c r="C7185" t="s">
        <v>1283</v>
      </c>
      <c r="D7185" t="s">
        <v>1363</v>
      </c>
      <c r="E7185" t="s">
        <v>390</v>
      </c>
      <c r="F7185" t="s">
        <v>661</v>
      </c>
      <c r="G7185" t="s">
        <v>1210</v>
      </c>
      <c r="H7185" t="s">
        <v>669</v>
      </c>
      <c r="I7185" t="s">
        <v>665</v>
      </c>
      <c r="J7185" t="s">
        <v>82</v>
      </c>
      <c r="K7185" t="s">
        <v>762</v>
      </c>
      <c r="L7185" t="s">
        <v>212</v>
      </c>
      <c r="M7185" t="s">
        <v>865</v>
      </c>
      <c r="N7185" t="s">
        <v>254</v>
      </c>
      <c r="O7185" t="s">
        <v>1217</v>
      </c>
      <c r="P7185" t="s">
        <v>459</v>
      </c>
      <c r="Q7185" t="s">
        <v>624</v>
      </c>
      <c r="R7185" t="s">
        <v>74</v>
      </c>
    </row>
    <row r="7186" spans="1:18" x14ac:dyDescent="0.35">
      <c r="A7186" t="s">
        <v>7</v>
      </c>
      <c r="B7186">
        <v>2308</v>
      </c>
      <c r="C7186" t="s">
        <v>1468</v>
      </c>
      <c r="D7186" t="s">
        <v>786</v>
      </c>
      <c r="E7186" t="s">
        <v>490</v>
      </c>
      <c r="F7186" t="s">
        <v>728</v>
      </c>
      <c r="G7186" t="s">
        <v>799</v>
      </c>
      <c r="H7186" t="s">
        <v>431</v>
      </c>
      <c r="I7186" t="s">
        <v>889</v>
      </c>
      <c r="J7186" t="s">
        <v>11</v>
      </c>
      <c r="K7186" t="s">
        <v>481</v>
      </c>
      <c r="L7186" t="s">
        <v>315</v>
      </c>
      <c r="M7186" t="s">
        <v>1413</v>
      </c>
      <c r="N7186" t="s">
        <v>163</v>
      </c>
      <c r="O7186" t="s">
        <v>662</v>
      </c>
      <c r="P7186" t="s">
        <v>494</v>
      </c>
      <c r="Q7186" t="s">
        <v>434</v>
      </c>
      <c r="R7186" t="s">
        <v>107</v>
      </c>
    </row>
    <row r="7187" spans="1:18" x14ac:dyDescent="0.35">
      <c r="A7187" t="s">
        <v>241</v>
      </c>
      <c r="B7187">
        <v>8785</v>
      </c>
      <c r="C7187" t="s">
        <v>404</v>
      </c>
      <c r="D7187" t="s">
        <v>403</v>
      </c>
      <c r="E7187" t="s">
        <v>484</v>
      </c>
      <c r="F7187" t="s">
        <v>456</v>
      </c>
      <c r="G7187" t="s">
        <v>838</v>
      </c>
      <c r="H7187" t="s">
        <v>805</v>
      </c>
      <c r="I7187" t="s">
        <v>665</v>
      </c>
      <c r="J7187" t="s">
        <v>515</v>
      </c>
      <c r="K7187" t="s">
        <v>555</v>
      </c>
      <c r="L7187" t="s">
        <v>90</v>
      </c>
      <c r="M7187" t="s">
        <v>771</v>
      </c>
      <c r="N7187" t="s">
        <v>221</v>
      </c>
      <c r="O7187" t="s">
        <v>691</v>
      </c>
      <c r="P7187" t="s">
        <v>120</v>
      </c>
      <c r="Q7187" t="s">
        <v>451</v>
      </c>
      <c r="R7187" t="s">
        <v>68</v>
      </c>
    </row>
    <row r="7189" spans="1:18" x14ac:dyDescent="0.35">
      <c r="A7189" t="s">
        <v>1740</v>
      </c>
    </row>
    <row r="7190" spans="1:18" x14ac:dyDescent="0.35">
      <c r="A7190" t="s">
        <v>14</v>
      </c>
      <c r="B7190" t="s">
        <v>15</v>
      </c>
      <c r="C7190" t="s">
        <v>2</v>
      </c>
      <c r="D7190" t="s">
        <v>1741</v>
      </c>
      <c r="E7190" t="s">
        <v>1742</v>
      </c>
      <c r="F7190" t="s">
        <v>1743</v>
      </c>
    </row>
    <row r="7191" spans="1:18" x14ac:dyDescent="0.35">
      <c r="A7191" t="s">
        <v>3</v>
      </c>
      <c r="B7191" t="s">
        <v>52</v>
      </c>
      <c r="C7191">
        <v>421</v>
      </c>
      <c r="D7191" t="s">
        <v>132</v>
      </c>
      <c r="E7191" t="s">
        <v>496</v>
      </c>
      <c r="F7191" t="s">
        <v>664</v>
      </c>
    </row>
    <row r="7192" spans="1:18" x14ac:dyDescent="0.35">
      <c r="A7192" t="s">
        <v>3</v>
      </c>
      <c r="B7192" t="s">
        <v>83</v>
      </c>
      <c r="C7192">
        <v>1421</v>
      </c>
      <c r="D7192" t="s">
        <v>173</v>
      </c>
      <c r="E7192" t="s">
        <v>313</v>
      </c>
      <c r="F7192" t="s">
        <v>864</v>
      </c>
    </row>
    <row r="7193" spans="1:18" x14ac:dyDescent="0.35">
      <c r="A7193" t="s">
        <v>3</v>
      </c>
      <c r="B7193" t="s">
        <v>50</v>
      </c>
      <c r="C7193">
        <v>141</v>
      </c>
      <c r="D7193" t="s">
        <v>76</v>
      </c>
      <c r="E7193" t="s">
        <v>96</v>
      </c>
      <c r="F7193" t="s">
        <v>1103</v>
      </c>
    </row>
    <row r="7194" spans="1:18" x14ac:dyDescent="0.35">
      <c r="A7194" t="s">
        <v>4</v>
      </c>
      <c r="B7194" t="s">
        <v>52</v>
      </c>
      <c r="C7194">
        <v>811</v>
      </c>
      <c r="D7194" t="s">
        <v>163</v>
      </c>
      <c r="E7194" t="s">
        <v>310</v>
      </c>
      <c r="F7194" t="s">
        <v>846</v>
      </c>
    </row>
    <row r="7195" spans="1:18" x14ac:dyDescent="0.35">
      <c r="A7195" t="s">
        <v>4</v>
      </c>
      <c r="B7195" t="s">
        <v>83</v>
      </c>
      <c r="C7195">
        <v>2130</v>
      </c>
      <c r="D7195" t="s">
        <v>63</v>
      </c>
      <c r="E7195" t="s">
        <v>502</v>
      </c>
      <c r="F7195" t="s">
        <v>784</v>
      </c>
    </row>
    <row r="7196" spans="1:18" x14ac:dyDescent="0.35">
      <c r="A7196" t="s">
        <v>4</v>
      </c>
      <c r="B7196" t="s">
        <v>50</v>
      </c>
      <c r="C7196">
        <v>260</v>
      </c>
      <c r="D7196" t="s">
        <v>81</v>
      </c>
      <c r="E7196" t="s">
        <v>55</v>
      </c>
      <c r="F7196" t="s">
        <v>1266</v>
      </c>
    </row>
    <row r="7197" spans="1:18" x14ac:dyDescent="0.35">
      <c r="A7197" t="s">
        <v>5</v>
      </c>
      <c r="B7197" t="s">
        <v>52</v>
      </c>
      <c r="C7197">
        <v>927</v>
      </c>
      <c r="D7197" t="s">
        <v>105</v>
      </c>
      <c r="E7197" t="s">
        <v>759</v>
      </c>
      <c r="F7197" t="s">
        <v>385</v>
      </c>
    </row>
    <row r="7198" spans="1:18" x14ac:dyDescent="0.35">
      <c r="A7198" t="s">
        <v>5</v>
      </c>
      <c r="B7198" t="s">
        <v>83</v>
      </c>
      <c r="C7198">
        <v>2226</v>
      </c>
      <c r="D7198" t="s">
        <v>72</v>
      </c>
      <c r="E7198" t="s">
        <v>127</v>
      </c>
      <c r="F7198" t="s">
        <v>976</v>
      </c>
    </row>
    <row r="7199" spans="1:18" x14ac:dyDescent="0.35">
      <c r="A7199" t="s">
        <v>5</v>
      </c>
      <c r="B7199" t="s">
        <v>50</v>
      </c>
      <c r="C7199">
        <v>237</v>
      </c>
      <c r="D7199" t="s">
        <v>76</v>
      </c>
      <c r="E7199" t="s">
        <v>179</v>
      </c>
      <c r="F7199" t="s">
        <v>1468</v>
      </c>
    </row>
    <row r="7200" spans="1:18" x14ac:dyDescent="0.35">
      <c r="A7200" t="s">
        <v>6</v>
      </c>
      <c r="B7200" t="s">
        <v>52</v>
      </c>
      <c r="C7200">
        <v>350</v>
      </c>
      <c r="D7200" t="s">
        <v>88</v>
      </c>
      <c r="E7200" t="s">
        <v>440</v>
      </c>
      <c r="F7200" t="s">
        <v>703</v>
      </c>
    </row>
    <row r="7201" spans="1:6" x14ac:dyDescent="0.35">
      <c r="A7201" t="s">
        <v>6</v>
      </c>
      <c r="B7201" t="s">
        <v>83</v>
      </c>
      <c r="C7201">
        <v>907</v>
      </c>
      <c r="D7201" t="s">
        <v>94</v>
      </c>
      <c r="E7201" t="s">
        <v>317</v>
      </c>
      <c r="F7201" t="s">
        <v>981</v>
      </c>
    </row>
    <row r="7202" spans="1:6" x14ac:dyDescent="0.35">
      <c r="A7202" t="s">
        <v>6</v>
      </c>
      <c r="B7202" t="s">
        <v>50</v>
      </c>
      <c r="C7202">
        <v>117</v>
      </c>
      <c r="D7202" t="s">
        <v>76</v>
      </c>
      <c r="E7202" t="s">
        <v>237</v>
      </c>
      <c r="F7202" t="s">
        <v>1438</v>
      </c>
    </row>
    <row r="7203" spans="1:6" x14ac:dyDescent="0.35">
      <c r="A7203" t="s">
        <v>7</v>
      </c>
      <c r="B7203" t="s">
        <v>52</v>
      </c>
      <c r="C7203">
        <v>744</v>
      </c>
      <c r="D7203" t="s">
        <v>122</v>
      </c>
      <c r="E7203" t="s">
        <v>586</v>
      </c>
      <c r="F7203" t="s">
        <v>746</v>
      </c>
    </row>
    <row r="7204" spans="1:6" x14ac:dyDescent="0.35">
      <c r="A7204" t="s">
        <v>7</v>
      </c>
      <c r="B7204" t="s">
        <v>83</v>
      </c>
      <c r="C7204">
        <v>2049</v>
      </c>
      <c r="D7204" t="s">
        <v>104</v>
      </c>
      <c r="E7204" t="s">
        <v>332</v>
      </c>
      <c r="F7204" t="s">
        <v>973</v>
      </c>
    </row>
    <row r="7205" spans="1:6" x14ac:dyDescent="0.35">
      <c r="A7205" t="s">
        <v>7</v>
      </c>
      <c r="B7205" t="s">
        <v>50</v>
      </c>
      <c r="C7205">
        <v>345</v>
      </c>
      <c r="D7205" t="s">
        <v>106</v>
      </c>
      <c r="E7205" t="s">
        <v>99</v>
      </c>
      <c r="F7205" t="s">
        <v>1417</v>
      </c>
    </row>
    <row r="7206" spans="1:6" x14ac:dyDescent="0.35">
      <c r="A7206" t="s">
        <v>241</v>
      </c>
      <c r="B7206" t="s">
        <v>52</v>
      </c>
      <c r="C7206">
        <v>3253</v>
      </c>
      <c r="D7206" t="s">
        <v>57</v>
      </c>
      <c r="E7206" t="s">
        <v>178</v>
      </c>
      <c r="F7206" t="s">
        <v>758</v>
      </c>
    </row>
    <row r="7207" spans="1:6" x14ac:dyDescent="0.35">
      <c r="A7207" t="s">
        <v>241</v>
      </c>
      <c r="B7207" t="s">
        <v>83</v>
      </c>
      <c r="C7207">
        <v>8733</v>
      </c>
      <c r="D7207" t="s">
        <v>74</v>
      </c>
      <c r="E7207" t="s">
        <v>283</v>
      </c>
      <c r="F7207" t="s">
        <v>1314</v>
      </c>
    </row>
    <row r="7208" spans="1:6" x14ac:dyDescent="0.35">
      <c r="A7208" t="s">
        <v>241</v>
      </c>
      <c r="B7208" t="s">
        <v>50</v>
      </c>
      <c r="C7208">
        <v>1100</v>
      </c>
      <c r="D7208" t="s">
        <v>79</v>
      </c>
      <c r="E7208" t="s">
        <v>216</v>
      </c>
      <c r="F7208" t="s">
        <v>1254</v>
      </c>
    </row>
    <row r="7210" spans="1:6" x14ac:dyDescent="0.35">
      <c r="A7210" t="s">
        <v>1744</v>
      </c>
    </row>
    <row r="7211" spans="1:6" x14ac:dyDescent="0.35">
      <c r="A7211" t="s">
        <v>14</v>
      </c>
      <c r="B7211" t="s">
        <v>266</v>
      </c>
      <c r="C7211" t="s">
        <v>2</v>
      </c>
      <c r="D7211" t="s">
        <v>1741</v>
      </c>
      <c r="E7211" t="s">
        <v>1742</v>
      </c>
      <c r="F7211" t="s">
        <v>1743</v>
      </c>
    </row>
    <row r="7212" spans="1:6" x14ac:dyDescent="0.35">
      <c r="A7212" t="s">
        <v>3</v>
      </c>
      <c r="B7212" t="s">
        <v>267</v>
      </c>
      <c r="C7212">
        <v>263</v>
      </c>
      <c r="D7212" t="s">
        <v>240</v>
      </c>
      <c r="E7212" t="s">
        <v>177</v>
      </c>
      <c r="F7212" t="s">
        <v>984</v>
      </c>
    </row>
    <row r="7213" spans="1:6" x14ac:dyDescent="0.35">
      <c r="A7213" t="s">
        <v>3</v>
      </c>
      <c r="B7213" t="s">
        <v>279</v>
      </c>
      <c r="C7213">
        <v>1656</v>
      </c>
      <c r="D7213" t="s">
        <v>194</v>
      </c>
      <c r="E7213" t="s">
        <v>399</v>
      </c>
      <c r="F7213" t="s">
        <v>421</v>
      </c>
    </row>
    <row r="7214" spans="1:6" x14ac:dyDescent="0.35">
      <c r="A7214" t="s">
        <v>3</v>
      </c>
      <c r="B7214" t="s">
        <v>285</v>
      </c>
      <c r="C7214">
        <v>64</v>
      </c>
      <c r="D7214" t="s">
        <v>106</v>
      </c>
      <c r="E7214" t="s">
        <v>278</v>
      </c>
      <c r="F7214" t="s">
        <v>1406</v>
      </c>
    </row>
    <row r="7215" spans="1:6" x14ac:dyDescent="0.35">
      <c r="A7215" t="s">
        <v>4</v>
      </c>
      <c r="B7215" t="s">
        <v>267</v>
      </c>
      <c r="C7215">
        <v>355</v>
      </c>
      <c r="D7215" t="s">
        <v>88</v>
      </c>
      <c r="E7215" t="s">
        <v>338</v>
      </c>
      <c r="F7215" t="s">
        <v>725</v>
      </c>
    </row>
    <row r="7216" spans="1:6" x14ac:dyDescent="0.35">
      <c r="A7216" t="s">
        <v>4</v>
      </c>
      <c r="B7216" t="s">
        <v>279</v>
      </c>
      <c r="C7216">
        <v>2568</v>
      </c>
      <c r="D7216" t="s">
        <v>74</v>
      </c>
      <c r="E7216" t="s">
        <v>453</v>
      </c>
      <c r="F7216" t="s">
        <v>794</v>
      </c>
    </row>
    <row r="7217" spans="1:6" x14ac:dyDescent="0.35">
      <c r="A7217" t="s">
        <v>4</v>
      </c>
      <c r="B7217" t="s">
        <v>285</v>
      </c>
      <c r="C7217">
        <v>278</v>
      </c>
      <c r="D7217" t="s">
        <v>100</v>
      </c>
      <c r="E7217" t="s">
        <v>8</v>
      </c>
      <c r="F7217" t="s">
        <v>787</v>
      </c>
    </row>
    <row r="7218" spans="1:6" x14ac:dyDescent="0.35">
      <c r="A7218" t="s">
        <v>5</v>
      </c>
      <c r="B7218" t="s">
        <v>267</v>
      </c>
      <c r="C7218">
        <v>135</v>
      </c>
      <c r="D7218" t="s">
        <v>73</v>
      </c>
      <c r="E7218" t="s">
        <v>230</v>
      </c>
      <c r="F7218" t="s">
        <v>788</v>
      </c>
    </row>
    <row r="7219" spans="1:6" x14ac:dyDescent="0.35">
      <c r="A7219" t="s">
        <v>5</v>
      </c>
      <c r="B7219" t="s">
        <v>279</v>
      </c>
      <c r="C7219">
        <v>2590</v>
      </c>
      <c r="D7219" t="s">
        <v>81</v>
      </c>
      <c r="E7219" t="s">
        <v>374</v>
      </c>
      <c r="F7219" t="s">
        <v>720</v>
      </c>
    </row>
    <row r="7220" spans="1:6" x14ac:dyDescent="0.35">
      <c r="A7220" t="s">
        <v>5</v>
      </c>
      <c r="B7220" t="s">
        <v>285</v>
      </c>
      <c r="C7220">
        <v>665</v>
      </c>
      <c r="D7220" t="s">
        <v>81</v>
      </c>
      <c r="E7220" t="s">
        <v>126</v>
      </c>
      <c r="F7220" t="s">
        <v>1578</v>
      </c>
    </row>
    <row r="7221" spans="1:6" x14ac:dyDescent="0.35">
      <c r="A7221" t="s">
        <v>6</v>
      </c>
      <c r="B7221" t="s">
        <v>267</v>
      </c>
      <c r="C7221">
        <v>125</v>
      </c>
      <c r="D7221" t="s">
        <v>103</v>
      </c>
      <c r="E7221" t="s">
        <v>133</v>
      </c>
      <c r="F7221" t="s">
        <v>916</v>
      </c>
    </row>
    <row r="7222" spans="1:6" x14ac:dyDescent="0.35">
      <c r="A7222" t="s">
        <v>6</v>
      </c>
      <c r="B7222" t="s">
        <v>279</v>
      </c>
      <c r="C7222">
        <v>1089</v>
      </c>
      <c r="D7222" t="s">
        <v>186</v>
      </c>
      <c r="E7222" t="s">
        <v>222</v>
      </c>
      <c r="F7222" t="s">
        <v>731</v>
      </c>
    </row>
    <row r="7223" spans="1:6" x14ac:dyDescent="0.35">
      <c r="A7223" t="s">
        <v>6</v>
      </c>
      <c r="B7223" t="s">
        <v>285</v>
      </c>
      <c r="C7223">
        <v>160</v>
      </c>
      <c r="D7223" t="s">
        <v>76</v>
      </c>
      <c r="E7223" t="s">
        <v>134</v>
      </c>
      <c r="F7223" t="s">
        <v>1111</v>
      </c>
    </row>
    <row r="7224" spans="1:6" x14ac:dyDescent="0.35">
      <c r="A7224" t="s">
        <v>7</v>
      </c>
      <c r="B7224" t="s">
        <v>267</v>
      </c>
      <c r="C7224">
        <v>199</v>
      </c>
      <c r="D7224" t="s">
        <v>76</v>
      </c>
      <c r="E7224" t="s">
        <v>211</v>
      </c>
      <c r="F7224" t="s">
        <v>1130</v>
      </c>
    </row>
    <row r="7225" spans="1:6" x14ac:dyDescent="0.35">
      <c r="A7225" t="s">
        <v>7</v>
      </c>
      <c r="B7225" t="s">
        <v>279</v>
      </c>
      <c r="C7225">
        <v>2768</v>
      </c>
      <c r="D7225" t="s">
        <v>108</v>
      </c>
      <c r="E7225" t="s">
        <v>316</v>
      </c>
      <c r="F7225" t="s">
        <v>578</v>
      </c>
    </row>
    <row r="7226" spans="1:6" x14ac:dyDescent="0.35">
      <c r="A7226" t="s">
        <v>7</v>
      </c>
      <c r="B7226" t="s">
        <v>285</v>
      </c>
      <c r="C7226">
        <v>171</v>
      </c>
      <c r="D7226" t="s">
        <v>68</v>
      </c>
      <c r="E7226" t="s">
        <v>185</v>
      </c>
      <c r="F7226" t="s">
        <v>1135</v>
      </c>
    </row>
    <row r="7227" spans="1:6" x14ac:dyDescent="0.35">
      <c r="A7227" t="s">
        <v>241</v>
      </c>
      <c r="B7227" t="s">
        <v>267</v>
      </c>
      <c r="C7227">
        <v>1077</v>
      </c>
      <c r="D7227" t="s">
        <v>86</v>
      </c>
      <c r="E7227" t="s">
        <v>262</v>
      </c>
      <c r="F7227" t="s">
        <v>1144</v>
      </c>
    </row>
    <row r="7228" spans="1:6" x14ac:dyDescent="0.35">
      <c r="A7228" t="s">
        <v>241</v>
      </c>
      <c r="B7228" t="s">
        <v>279</v>
      </c>
      <c r="C7228">
        <v>10671</v>
      </c>
      <c r="D7228" t="s">
        <v>198</v>
      </c>
      <c r="E7228" t="s">
        <v>539</v>
      </c>
      <c r="F7228" t="s">
        <v>618</v>
      </c>
    </row>
    <row r="7229" spans="1:6" x14ac:dyDescent="0.35">
      <c r="A7229" t="s">
        <v>241</v>
      </c>
      <c r="B7229" t="s">
        <v>285</v>
      </c>
      <c r="C7229">
        <v>1338</v>
      </c>
      <c r="D7229" t="s">
        <v>105</v>
      </c>
      <c r="E7229" t="s">
        <v>299</v>
      </c>
      <c r="F7229" t="s">
        <v>1578</v>
      </c>
    </row>
    <row r="7231" spans="1:6" x14ac:dyDescent="0.35">
      <c r="A7231" t="s">
        <v>1745</v>
      </c>
    </row>
    <row r="7232" spans="1:6" x14ac:dyDescent="0.35">
      <c r="A7232" t="s">
        <v>14</v>
      </c>
      <c r="B7232" t="s">
        <v>461</v>
      </c>
      <c r="C7232" t="s">
        <v>2</v>
      </c>
      <c r="D7232" t="s">
        <v>1741</v>
      </c>
      <c r="E7232" t="s">
        <v>1742</v>
      </c>
      <c r="F7232" t="s">
        <v>1743</v>
      </c>
    </row>
    <row r="7233" spans="1:6" x14ac:dyDescent="0.35">
      <c r="A7233" t="s">
        <v>3</v>
      </c>
      <c r="B7233" t="s">
        <v>462</v>
      </c>
      <c r="C7233">
        <v>1088</v>
      </c>
      <c r="D7233" t="s">
        <v>100</v>
      </c>
      <c r="E7233" t="s">
        <v>176</v>
      </c>
      <c r="F7233" t="s">
        <v>893</v>
      </c>
    </row>
    <row r="7234" spans="1:6" x14ac:dyDescent="0.35">
      <c r="A7234" t="s">
        <v>3</v>
      </c>
      <c r="B7234" t="s">
        <v>464</v>
      </c>
      <c r="C7234">
        <v>894</v>
      </c>
      <c r="D7234" t="s">
        <v>237</v>
      </c>
      <c r="E7234" t="s">
        <v>583</v>
      </c>
      <c r="F7234" t="s">
        <v>495</v>
      </c>
    </row>
    <row r="7235" spans="1:6" x14ac:dyDescent="0.35">
      <c r="A7235" t="s">
        <v>3</v>
      </c>
      <c r="B7235" t="s">
        <v>468</v>
      </c>
      <c r="C7235">
        <v>1</v>
      </c>
      <c r="D7235" t="s">
        <v>76</v>
      </c>
      <c r="E7235" t="s">
        <v>395</v>
      </c>
      <c r="F7235" t="s">
        <v>76</v>
      </c>
    </row>
    <row r="7236" spans="1:6" x14ac:dyDescent="0.35">
      <c r="A7236" t="s">
        <v>4</v>
      </c>
      <c r="B7236" t="s">
        <v>462</v>
      </c>
      <c r="C7236">
        <v>1685</v>
      </c>
      <c r="D7236" t="s">
        <v>138</v>
      </c>
      <c r="E7236" t="s">
        <v>11</v>
      </c>
      <c r="F7236" t="s">
        <v>901</v>
      </c>
    </row>
    <row r="7237" spans="1:6" x14ac:dyDescent="0.35">
      <c r="A7237" t="s">
        <v>4</v>
      </c>
      <c r="B7237" t="s">
        <v>464</v>
      </c>
      <c r="C7237">
        <v>1516</v>
      </c>
      <c r="D7237" t="s">
        <v>96</v>
      </c>
      <c r="E7237" t="s">
        <v>459</v>
      </c>
      <c r="F7237" t="s">
        <v>616</v>
      </c>
    </row>
    <row r="7238" spans="1:6" x14ac:dyDescent="0.35">
      <c r="A7238" t="s">
        <v>5</v>
      </c>
      <c r="B7238" t="s">
        <v>462</v>
      </c>
      <c r="C7238">
        <v>1650</v>
      </c>
      <c r="D7238" t="s">
        <v>75</v>
      </c>
      <c r="E7238" t="s">
        <v>260</v>
      </c>
      <c r="F7238" t="s">
        <v>902</v>
      </c>
    </row>
    <row r="7239" spans="1:6" x14ac:dyDescent="0.35">
      <c r="A7239" t="s">
        <v>5</v>
      </c>
      <c r="B7239" t="s">
        <v>464</v>
      </c>
      <c r="C7239">
        <v>1740</v>
      </c>
      <c r="D7239" t="s">
        <v>100</v>
      </c>
      <c r="E7239" t="s">
        <v>380</v>
      </c>
      <c r="F7239" t="s">
        <v>473</v>
      </c>
    </row>
    <row r="7240" spans="1:6" x14ac:dyDescent="0.35">
      <c r="A7240" t="s">
        <v>6</v>
      </c>
      <c r="B7240" t="s">
        <v>462</v>
      </c>
      <c r="C7240">
        <v>892</v>
      </c>
      <c r="D7240" t="s">
        <v>79</v>
      </c>
      <c r="E7240" t="s">
        <v>278</v>
      </c>
      <c r="F7240" t="s">
        <v>1111</v>
      </c>
    </row>
    <row r="7241" spans="1:6" x14ac:dyDescent="0.35">
      <c r="A7241" t="s">
        <v>6</v>
      </c>
      <c r="B7241" t="s">
        <v>464</v>
      </c>
      <c r="C7241">
        <v>482</v>
      </c>
      <c r="D7241" t="s">
        <v>194</v>
      </c>
      <c r="E7241" t="s">
        <v>517</v>
      </c>
      <c r="F7241" t="s">
        <v>880</v>
      </c>
    </row>
    <row r="7242" spans="1:6" x14ac:dyDescent="0.35">
      <c r="A7242" t="s">
        <v>7</v>
      </c>
      <c r="B7242" t="s">
        <v>462</v>
      </c>
      <c r="C7242">
        <v>1899</v>
      </c>
      <c r="D7242" t="s">
        <v>106</v>
      </c>
      <c r="E7242" t="s">
        <v>231</v>
      </c>
      <c r="F7242" t="s">
        <v>1525</v>
      </c>
    </row>
    <row r="7243" spans="1:6" x14ac:dyDescent="0.35">
      <c r="A7243" t="s">
        <v>7</v>
      </c>
      <c r="B7243" t="s">
        <v>464</v>
      </c>
      <c r="C7243">
        <v>1238</v>
      </c>
      <c r="D7243" t="s">
        <v>240</v>
      </c>
      <c r="E7243" t="s">
        <v>690</v>
      </c>
      <c r="F7243" t="s">
        <v>340</v>
      </c>
    </row>
    <row r="7244" spans="1:6" x14ac:dyDescent="0.35">
      <c r="A7244" t="s">
        <v>7</v>
      </c>
      <c r="B7244" t="s">
        <v>468</v>
      </c>
      <c r="C7244">
        <v>1</v>
      </c>
      <c r="D7244" t="s">
        <v>76</v>
      </c>
      <c r="E7244" t="s">
        <v>76</v>
      </c>
      <c r="F7244" t="s">
        <v>395</v>
      </c>
    </row>
    <row r="7245" spans="1:6" x14ac:dyDescent="0.35">
      <c r="A7245" t="s">
        <v>241</v>
      </c>
      <c r="B7245" t="s">
        <v>462</v>
      </c>
      <c r="C7245">
        <v>7214</v>
      </c>
      <c r="D7245" t="s">
        <v>75</v>
      </c>
      <c r="E7245" t="s">
        <v>225</v>
      </c>
      <c r="F7245" t="s">
        <v>1466</v>
      </c>
    </row>
    <row r="7246" spans="1:6" x14ac:dyDescent="0.35">
      <c r="A7246" t="s">
        <v>241</v>
      </c>
      <c r="B7246" t="s">
        <v>464</v>
      </c>
      <c r="C7246">
        <v>5870</v>
      </c>
      <c r="D7246" t="s">
        <v>137</v>
      </c>
      <c r="E7246" t="s">
        <v>382</v>
      </c>
      <c r="F7246" t="s">
        <v>736</v>
      </c>
    </row>
    <row r="7247" spans="1:6" x14ac:dyDescent="0.35">
      <c r="A7247" t="s">
        <v>241</v>
      </c>
      <c r="B7247" t="s">
        <v>468</v>
      </c>
      <c r="C7247">
        <v>2</v>
      </c>
      <c r="D7247" t="s">
        <v>76</v>
      </c>
      <c r="E7247" t="s">
        <v>483</v>
      </c>
      <c r="F7247" t="s">
        <v>484</v>
      </c>
    </row>
    <row r="7249" spans="1:6" x14ac:dyDescent="0.35">
      <c r="A7249" t="s">
        <v>1746</v>
      </c>
    </row>
    <row r="7250" spans="1:6" x14ac:dyDescent="0.35">
      <c r="A7250" t="s">
        <v>14</v>
      </c>
      <c r="B7250" t="s">
        <v>487</v>
      </c>
      <c r="C7250" t="s">
        <v>2</v>
      </c>
      <c r="D7250" t="s">
        <v>1741</v>
      </c>
      <c r="E7250" t="s">
        <v>1742</v>
      </c>
      <c r="F7250" t="s">
        <v>1743</v>
      </c>
    </row>
    <row r="7251" spans="1:6" x14ac:dyDescent="0.35">
      <c r="A7251" t="s">
        <v>3</v>
      </c>
      <c r="B7251" t="s">
        <v>488</v>
      </c>
      <c r="C7251">
        <v>1099</v>
      </c>
      <c r="D7251" t="s">
        <v>109</v>
      </c>
      <c r="E7251" t="s">
        <v>358</v>
      </c>
      <c r="F7251" t="s">
        <v>717</v>
      </c>
    </row>
    <row r="7252" spans="1:6" x14ac:dyDescent="0.35">
      <c r="A7252" t="s">
        <v>3</v>
      </c>
      <c r="B7252" t="s">
        <v>491</v>
      </c>
      <c r="C7252">
        <v>884</v>
      </c>
      <c r="D7252" t="s">
        <v>130</v>
      </c>
      <c r="E7252" t="s">
        <v>312</v>
      </c>
      <c r="F7252" t="s">
        <v>999</v>
      </c>
    </row>
    <row r="7253" spans="1:6" x14ac:dyDescent="0.35">
      <c r="A7253" t="s">
        <v>4</v>
      </c>
      <c r="B7253" t="s">
        <v>488</v>
      </c>
      <c r="C7253">
        <v>1913</v>
      </c>
      <c r="D7253" t="s">
        <v>173</v>
      </c>
      <c r="E7253" t="s">
        <v>123</v>
      </c>
      <c r="F7253" t="s">
        <v>1166</v>
      </c>
    </row>
    <row r="7254" spans="1:6" x14ac:dyDescent="0.35">
      <c r="A7254" t="s">
        <v>4</v>
      </c>
      <c r="B7254" t="s">
        <v>491</v>
      </c>
      <c r="C7254">
        <v>1288</v>
      </c>
      <c r="D7254" t="s">
        <v>72</v>
      </c>
      <c r="E7254" t="s">
        <v>195</v>
      </c>
      <c r="F7254" t="s">
        <v>803</v>
      </c>
    </row>
    <row r="7255" spans="1:6" x14ac:dyDescent="0.35">
      <c r="A7255" t="s">
        <v>5</v>
      </c>
      <c r="B7255" t="s">
        <v>488</v>
      </c>
      <c r="C7255">
        <v>2044</v>
      </c>
      <c r="D7255" t="s">
        <v>186</v>
      </c>
      <c r="E7255" t="s">
        <v>471</v>
      </c>
      <c r="F7255" t="s">
        <v>699</v>
      </c>
    </row>
    <row r="7256" spans="1:6" x14ac:dyDescent="0.35">
      <c r="A7256" t="s">
        <v>5</v>
      </c>
      <c r="B7256" t="s">
        <v>491</v>
      </c>
      <c r="C7256">
        <v>1346</v>
      </c>
      <c r="D7256" t="s">
        <v>77</v>
      </c>
      <c r="E7256" t="s">
        <v>467</v>
      </c>
      <c r="F7256" t="s">
        <v>976</v>
      </c>
    </row>
    <row r="7257" spans="1:6" x14ac:dyDescent="0.35">
      <c r="A7257" t="s">
        <v>6</v>
      </c>
      <c r="B7257" t="s">
        <v>488</v>
      </c>
      <c r="C7257">
        <v>771</v>
      </c>
      <c r="D7257" t="s">
        <v>130</v>
      </c>
      <c r="E7257" t="s">
        <v>493</v>
      </c>
      <c r="F7257" t="s">
        <v>781</v>
      </c>
    </row>
    <row r="7258" spans="1:6" x14ac:dyDescent="0.35">
      <c r="A7258" t="s">
        <v>6</v>
      </c>
      <c r="B7258" t="s">
        <v>491</v>
      </c>
      <c r="C7258">
        <v>603</v>
      </c>
      <c r="D7258" t="s">
        <v>79</v>
      </c>
      <c r="E7258" t="s">
        <v>347</v>
      </c>
      <c r="F7258" t="s">
        <v>988</v>
      </c>
    </row>
    <row r="7259" spans="1:6" x14ac:dyDescent="0.35">
      <c r="A7259" t="s">
        <v>7</v>
      </c>
      <c r="B7259" t="s">
        <v>488</v>
      </c>
      <c r="C7259">
        <v>1665</v>
      </c>
      <c r="D7259" t="s">
        <v>108</v>
      </c>
      <c r="E7259" t="s">
        <v>183</v>
      </c>
      <c r="F7259" t="s">
        <v>699</v>
      </c>
    </row>
    <row r="7260" spans="1:6" x14ac:dyDescent="0.35">
      <c r="A7260" t="s">
        <v>7</v>
      </c>
      <c r="B7260" t="s">
        <v>491</v>
      </c>
      <c r="C7260">
        <v>1473</v>
      </c>
      <c r="D7260" t="s">
        <v>74</v>
      </c>
      <c r="E7260" t="s">
        <v>348</v>
      </c>
      <c r="F7260" t="s">
        <v>915</v>
      </c>
    </row>
    <row r="7261" spans="1:6" x14ac:dyDescent="0.35">
      <c r="A7261" t="s">
        <v>241</v>
      </c>
      <c r="B7261" t="s">
        <v>488</v>
      </c>
      <c r="C7261">
        <v>7492</v>
      </c>
      <c r="D7261" t="s">
        <v>86</v>
      </c>
      <c r="E7261" t="s">
        <v>601</v>
      </c>
      <c r="F7261" t="s">
        <v>888</v>
      </c>
    </row>
    <row r="7262" spans="1:6" x14ac:dyDescent="0.35">
      <c r="A7262" t="s">
        <v>241</v>
      </c>
      <c r="B7262" t="s">
        <v>491</v>
      </c>
      <c r="C7262">
        <v>5594</v>
      </c>
      <c r="D7262" t="s">
        <v>63</v>
      </c>
      <c r="E7262" t="s">
        <v>297</v>
      </c>
      <c r="F7262" t="s">
        <v>1314</v>
      </c>
    </row>
    <row r="7264" spans="1:6" x14ac:dyDescent="0.35">
      <c r="A7264" t="s">
        <v>1747</v>
      </c>
    </row>
    <row r="7265" spans="1:6" x14ac:dyDescent="0.35">
      <c r="A7265" t="s">
        <v>14</v>
      </c>
      <c r="B7265" t="s">
        <v>505</v>
      </c>
      <c r="C7265" t="s">
        <v>2</v>
      </c>
      <c r="D7265" t="s">
        <v>1741</v>
      </c>
      <c r="E7265" t="s">
        <v>1742</v>
      </c>
      <c r="F7265" t="s">
        <v>1743</v>
      </c>
    </row>
    <row r="7266" spans="1:6" x14ac:dyDescent="0.35">
      <c r="A7266" t="s">
        <v>3</v>
      </c>
      <c r="B7266" t="s">
        <v>506</v>
      </c>
      <c r="C7266">
        <v>577</v>
      </c>
      <c r="D7266" t="s">
        <v>151</v>
      </c>
      <c r="E7266" t="s">
        <v>355</v>
      </c>
      <c r="F7266" t="s">
        <v>994</v>
      </c>
    </row>
    <row r="7267" spans="1:6" x14ac:dyDescent="0.35">
      <c r="A7267" t="s">
        <v>3</v>
      </c>
      <c r="B7267" t="s">
        <v>507</v>
      </c>
      <c r="C7267">
        <v>521</v>
      </c>
      <c r="D7267" t="s">
        <v>239</v>
      </c>
      <c r="E7267" t="s">
        <v>737</v>
      </c>
      <c r="F7267" t="s">
        <v>599</v>
      </c>
    </row>
    <row r="7268" spans="1:6" x14ac:dyDescent="0.35">
      <c r="A7268" t="s">
        <v>3</v>
      </c>
      <c r="B7268" t="s">
        <v>509</v>
      </c>
      <c r="C7268">
        <v>511</v>
      </c>
      <c r="D7268" t="s">
        <v>75</v>
      </c>
      <c r="E7268" t="s">
        <v>67</v>
      </c>
      <c r="F7268" t="s">
        <v>965</v>
      </c>
    </row>
    <row r="7269" spans="1:6" x14ac:dyDescent="0.35">
      <c r="A7269" t="s">
        <v>3</v>
      </c>
      <c r="B7269" t="s">
        <v>510</v>
      </c>
      <c r="C7269">
        <v>373</v>
      </c>
      <c r="D7269" t="s">
        <v>119</v>
      </c>
      <c r="E7269" t="s">
        <v>450</v>
      </c>
      <c r="F7269" t="s">
        <v>632</v>
      </c>
    </row>
    <row r="7270" spans="1:6" x14ac:dyDescent="0.35">
      <c r="A7270" t="s">
        <v>3</v>
      </c>
      <c r="B7270" t="s">
        <v>50</v>
      </c>
      <c r="C7270">
        <v>1</v>
      </c>
      <c r="D7270" t="s">
        <v>76</v>
      </c>
      <c r="E7270" t="s">
        <v>395</v>
      </c>
      <c r="F7270" t="s">
        <v>76</v>
      </c>
    </row>
    <row r="7271" spans="1:6" x14ac:dyDescent="0.35">
      <c r="A7271" t="s">
        <v>4</v>
      </c>
      <c r="B7271" t="s">
        <v>506</v>
      </c>
      <c r="C7271">
        <v>921</v>
      </c>
      <c r="D7271" t="s">
        <v>93</v>
      </c>
      <c r="E7271" t="s">
        <v>209</v>
      </c>
      <c r="F7271" t="s">
        <v>744</v>
      </c>
    </row>
    <row r="7272" spans="1:6" x14ac:dyDescent="0.35">
      <c r="A7272" t="s">
        <v>4</v>
      </c>
      <c r="B7272" t="s">
        <v>507</v>
      </c>
      <c r="C7272">
        <v>992</v>
      </c>
      <c r="D7272" t="s">
        <v>163</v>
      </c>
      <c r="E7272" t="s">
        <v>259</v>
      </c>
      <c r="F7272" t="s">
        <v>630</v>
      </c>
    </row>
    <row r="7273" spans="1:6" x14ac:dyDescent="0.35">
      <c r="A7273" t="s">
        <v>4</v>
      </c>
      <c r="B7273" t="s">
        <v>509</v>
      </c>
      <c r="C7273">
        <v>764</v>
      </c>
      <c r="D7273" t="s">
        <v>79</v>
      </c>
      <c r="E7273" t="s">
        <v>342</v>
      </c>
      <c r="F7273" t="s">
        <v>1104</v>
      </c>
    </row>
    <row r="7274" spans="1:6" x14ac:dyDescent="0.35">
      <c r="A7274" t="s">
        <v>4</v>
      </c>
      <c r="B7274" t="s">
        <v>510</v>
      </c>
      <c r="C7274">
        <v>524</v>
      </c>
      <c r="D7274" t="s">
        <v>173</v>
      </c>
      <c r="E7274" t="s">
        <v>288</v>
      </c>
      <c r="F7274" t="s">
        <v>533</v>
      </c>
    </row>
    <row r="7275" spans="1:6" x14ac:dyDescent="0.35">
      <c r="A7275" t="s">
        <v>5</v>
      </c>
      <c r="B7275" t="s">
        <v>506</v>
      </c>
      <c r="C7275">
        <v>911</v>
      </c>
      <c r="D7275" t="s">
        <v>105</v>
      </c>
      <c r="E7275" t="s">
        <v>161</v>
      </c>
      <c r="F7275" t="s">
        <v>913</v>
      </c>
    </row>
    <row r="7276" spans="1:6" x14ac:dyDescent="0.35">
      <c r="A7276" t="s">
        <v>5</v>
      </c>
      <c r="B7276" t="s">
        <v>507</v>
      </c>
      <c r="C7276">
        <v>1133</v>
      </c>
      <c r="D7276" t="s">
        <v>151</v>
      </c>
      <c r="E7276" t="s">
        <v>726</v>
      </c>
      <c r="F7276" t="s">
        <v>664</v>
      </c>
    </row>
    <row r="7277" spans="1:6" x14ac:dyDescent="0.35">
      <c r="A7277" t="s">
        <v>5</v>
      </c>
      <c r="B7277" t="s">
        <v>509</v>
      </c>
      <c r="C7277">
        <v>739</v>
      </c>
      <c r="D7277" t="s">
        <v>77</v>
      </c>
      <c r="E7277" t="s">
        <v>231</v>
      </c>
      <c r="F7277" t="s">
        <v>904</v>
      </c>
    </row>
    <row r="7278" spans="1:6" x14ac:dyDescent="0.35">
      <c r="A7278" t="s">
        <v>5</v>
      </c>
      <c r="B7278" t="s">
        <v>510</v>
      </c>
      <c r="C7278">
        <v>607</v>
      </c>
      <c r="D7278" t="s">
        <v>79</v>
      </c>
      <c r="E7278" t="s">
        <v>492</v>
      </c>
      <c r="F7278" t="s">
        <v>728</v>
      </c>
    </row>
    <row r="7279" spans="1:6" x14ac:dyDescent="0.35">
      <c r="A7279" t="s">
        <v>6</v>
      </c>
      <c r="B7279" t="s">
        <v>506</v>
      </c>
      <c r="C7279">
        <v>446</v>
      </c>
      <c r="D7279" t="s">
        <v>94</v>
      </c>
      <c r="E7279" t="s">
        <v>61</v>
      </c>
      <c r="F7279" t="s">
        <v>1525</v>
      </c>
    </row>
    <row r="7280" spans="1:6" x14ac:dyDescent="0.35">
      <c r="A7280" t="s">
        <v>6</v>
      </c>
      <c r="B7280" t="s">
        <v>507</v>
      </c>
      <c r="C7280">
        <v>325</v>
      </c>
      <c r="D7280" t="s">
        <v>221</v>
      </c>
      <c r="E7280" t="s">
        <v>425</v>
      </c>
      <c r="F7280" t="s">
        <v>990</v>
      </c>
    </row>
    <row r="7281" spans="1:6" x14ac:dyDescent="0.35">
      <c r="A7281" t="s">
        <v>6</v>
      </c>
      <c r="B7281" t="s">
        <v>509</v>
      </c>
      <c r="C7281">
        <v>446</v>
      </c>
      <c r="D7281" t="s">
        <v>107</v>
      </c>
      <c r="E7281" t="s">
        <v>225</v>
      </c>
      <c r="F7281" t="s">
        <v>869</v>
      </c>
    </row>
    <row r="7282" spans="1:6" x14ac:dyDescent="0.35">
      <c r="A7282" t="s">
        <v>6</v>
      </c>
      <c r="B7282" t="s">
        <v>510</v>
      </c>
      <c r="C7282">
        <v>157</v>
      </c>
      <c r="D7282" t="s">
        <v>186</v>
      </c>
      <c r="E7282" t="s">
        <v>288</v>
      </c>
      <c r="F7282" t="s">
        <v>650</v>
      </c>
    </row>
    <row r="7283" spans="1:6" x14ac:dyDescent="0.35">
      <c r="A7283" t="s">
        <v>7</v>
      </c>
      <c r="B7283" t="s">
        <v>506</v>
      </c>
      <c r="C7283">
        <v>957</v>
      </c>
      <c r="D7283" t="s">
        <v>79</v>
      </c>
      <c r="E7283" t="s">
        <v>114</v>
      </c>
      <c r="F7283" t="s">
        <v>924</v>
      </c>
    </row>
    <row r="7284" spans="1:6" x14ac:dyDescent="0.35">
      <c r="A7284" t="s">
        <v>7</v>
      </c>
      <c r="B7284" t="s">
        <v>507</v>
      </c>
      <c r="C7284">
        <v>708</v>
      </c>
      <c r="D7284" t="s">
        <v>217</v>
      </c>
      <c r="E7284" t="s">
        <v>694</v>
      </c>
      <c r="F7284" t="s">
        <v>363</v>
      </c>
    </row>
    <row r="7285" spans="1:6" x14ac:dyDescent="0.35">
      <c r="A7285" t="s">
        <v>7</v>
      </c>
      <c r="B7285" t="s">
        <v>509</v>
      </c>
      <c r="C7285">
        <v>942</v>
      </c>
      <c r="D7285" t="s">
        <v>107</v>
      </c>
      <c r="E7285" t="s">
        <v>126</v>
      </c>
      <c r="F7285" t="s">
        <v>1316</v>
      </c>
    </row>
    <row r="7286" spans="1:6" x14ac:dyDescent="0.35">
      <c r="A7286" t="s">
        <v>7</v>
      </c>
      <c r="B7286" t="s">
        <v>510</v>
      </c>
      <c r="C7286">
        <v>530</v>
      </c>
      <c r="D7286" t="s">
        <v>161</v>
      </c>
      <c r="E7286" t="s">
        <v>575</v>
      </c>
      <c r="F7286" t="s">
        <v>657</v>
      </c>
    </row>
    <row r="7287" spans="1:6" x14ac:dyDescent="0.35">
      <c r="A7287" t="s">
        <v>7</v>
      </c>
      <c r="B7287" t="s">
        <v>50</v>
      </c>
      <c r="C7287">
        <v>1</v>
      </c>
      <c r="D7287" t="s">
        <v>76</v>
      </c>
      <c r="E7287" t="s">
        <v>76</v>
      </c>
      <c r="F7287" t="s">
        <v>395</v>
      </c>
    </row>
    <row r="7288" spans="1:6" x14ac:dyDescent="0.35">
      <c r="A7288" t="s">
        <v>241</v>
      </c>
      <c r="B7288" t="s">
        <v>506</v>
      </c>
      <c r="C7288">
        <v>3812</v>
      </c>
      <c r="D7288" t="s">
        <v>81</v>
      </c>
      <c r="E7288" t="s">
        <v>305</v>
      </c>
      <c r="F7288" t="s">
        <v>1112</v>
      </c>
    </row>
    <row r="7289" spans="1:6" x14ac:dyDescent="0.35">
      <c r="A7289" t="s">
        <v>241</v>
      </c>
      <c r="B7289" t="s">
        <v>507</v>
      </c>
      <c r="C7289">
        <v>3679</v>
      </c>
      <c r="D7289" t="s">
        <v>102</v>
      </c>
      <c r="E7289" t="s">
        <v>718</v>
      </c>
      <c r="F7289" t="s">
        <v>820</v>
      </c>
    </row>
    <row r="7290" spans="1:6" x14ac:dyDescent="0.35">
      <c r="A7290" t="s">
        <v>241</v>
      </c>
      <c r="B7290" t="s">
        <v>509</v>
      </c>
      <c r="C7290">
        <v>3402</v>
      </c>
      <c r="D7290" t="s">
        <v>77</v>
      </c>
      <c r="E7290" t="s">
        <v>209</v>
      </c>
      <c r="F7290" t="s">
        <v>405</v>
      </c>
    </row>
    <row r="7291" spans="1:6" x14ac:dyDescent="0.35">
      <c r="A7291" t="s">
        <v>241</v>
      </c>
      <c r="B7291" t="s">
        <v>510</v>
      </c>
      <c r="C7291">
        <v>2191</v>
      </c>
      <c r="D7291" t="s">
        <v>65</v>
      </c>
      <c r="E7291" t="s">
        <v>823</v>
      </c>
      <c r="F7291" t="s">
        <v>670</v>
      </c>
    </row>
    <row r="7292" spans="1:6" x14ac:dyDescent="0.35">
      <c r="A7292" t="s">
        <v>241</v>
      </c>
      <c r="B7292" t="s">
        <v>50</v>
      </c>
      <c r="C7292">
        <v>2</v>
      </c>
      <c r="D7292" t="s">
        <v>76</v>
      </c>
      <c r="E7292" t="s">
        <v>483</v>
      </c>
      <c r="F7292" t="s">
        <v>484</v>
      </c>
    </row>
    <row r="7294" spans="1:6" x14ac:dyDescent="0.35">
      <c r="A7294" t="s">
        <v>1748</v>
      </c>
    </row>
    <row r="7295" spans="1:6" x14ac:dyDescent="0.35">
      <c r="A7295" t="s">
        <v>14</v>
      </c>
      <c r="B7295" t="s">
        <v>530</v>
      </c>
      <c r="C7295" t="s">
        <v>2</v>
      </c>
      <c r="D7295" t="s">
        <v>1741</v>
      </c>
      <c r="E7295" t="s">
        <v>1742</v>
      </c>
      <c r="F7295" t="s">
        <v>1743</v>
      </c>
    </row>
    <row r="7296" spans="1:6" x14ac:dyDescent="0.35">
      <c r="A7296" t="s">
        <v>3</v>
      </c>
      <c r="B7296" t="s">
        <v>531</v>
      </c>
      <c r="C7296">
        <v>267</v>
      </c>
      <c r="D7296" t="s">
        <v>58</v>
      </c>
      <c r="E7296" t="s">
        <v>664</v>
      </c>
      <c r="F7296" t="s">
        <v>624</v>
      </c>
    </row>
    <row r="7297" spans="1:6" x14ac:dyDescent="0.35">
      <c r="A7297" t="s">
        <v>3</v>
      </c>
      <c r="B7297" t="s">
        <v>534</v>
      </c>
      <c r="C7297">
        <v>753</v>
      </c>
      <c r="D7297" t="s">
        <v>244</v>
      </c>
      <c r="E7297" t="s">
        <v>381</v>
      </c>
      <c r="F7297" t="s">
        <v>793</v>
      </c>
    </row>
    <row r="7298" spans="1:6" x14ac:dyDescent="0.35">
      <c r="A7298" t="s">
        <v>3</v>
      </c>
      <c r="B7298" t="s">
        <v>535</v>
      </c>
      <c r="C7298">
        <v>79</v>
      </c>
      <c r="D7298" t="s">
        <v>76</v>
      </c>
      <c r="E7298" t="s">
        <v>176</v>
      </c>
      <c r="F7298" t="s">
        <v>1134</v>
      </c>
    </row>
    <row r="7299" spans="1:6" x14ac:dyDescent="0.35">
      <c r="A7299" t="s">
        <v>3</v>
      </c>
      <c r="B7299" t="s">
        <v>536</v>
      </c>
      <c r="C7299">
        <v>154</v>
      </c>
      <c r="D7299" t="s">
        <v>260</v>
      </c>
      <c r="E7299" t="s">
        <v>362</v>
      </c>
      <c r="F7299" t="s">
        <v>380</v>
      </c>
    </row>
    <row r="7300" spans="1:6" x14ac:dyDescent="0.35">
      <c r="A7300" t="s">
        <v>3</v>
      </c>
      <c r="B7300" t="s">
        <v>538</v>
      </c>
      <c r="C7300">
        <v>668</v>
      </c>
      <c r="D7300" t="s">
        <v>186</v>
      </c>
      <c r="E7300" t="s">
        <v>174</v>
      </c>
      <c r="F7300" t="s">
        <v>842</v>
      </c>
    </row>
    <row r="7301" spans="1:6" x14ac:dyDescent="0.35">
      <c r="A7301" t="s">
        <v>3</v>
      </c>
      <c r="B7301" t="s">
        <v>540</v>
      </c>
      <c r="C7301">
        <v>62</v>
      </c>
      <c r="D7301" t="s">
        <v>76</v>
      </c>
      <c r="E7301" t="s">
        <v>63</v>
      </c>
      <c r="F7301" t="s">
        <v>404</v>
      </c>
    </row>
    <row r="7302" spans="1:6" x14ac:dyDescent="0.35">
      <c r="A7302" t="s">
        <v>4</v>
      </c>
      <c r="B7302" t="s">
        <v>531</v>
      </c>
      <c r="C7302">
        <v>525</v>
      </c>
      <c r="D7302" t="s">
        <v>264</v>
      </c>
      <c r="E7302" t="s">
        <v>550</v>
      </c>
      <c r="F7302" t="s">
        <v>635</v>
      </c>
    </row>
    <row r="7303" spans="1:6" x14ac:dyDescent="0.35">
      <c r="A7303" t="s">
        <v>4</v>
      </c>
      <c r="B7303" t="s">
        <v>534</v>
      </c>
      <c r="C7303">
        <v>1253</v>
      </c>
      <c r="D7303" t="s">
        <v>72</v>
      </c>
      <c r="E7303" t="s">
        <v>183</v>
      </c>
      <c r="F7303" t="s">
        <v>793</v>
      </c>
    </row>
    <row r="7304" spans="1:6" x14ac:dyDescent="0.35">
      <c r="A7304" t="s">
        <v>4</v>
      </c>
      <c r="B7304" t="s">
        <v>535</v>
      </c>
      <c r="C7304">
        <v>135</v>
      </c>
      <c r="D7304" t="s">
        <v>133</v>
      </c>
      <c r="E7304" t="s">
        <v>77</v>
      </c>
      <c r="F7304" t="s">
        <v>1247</v>
      </c>
    </row>
    <row r="7305" spans="1:6" x14ac:dyDescent="0.35">
      <c r="A7305" t="s">
        <v>4</v>
      </c>
      <c r="B7305" t="s">
        <v>536</v>
      </c>
      <c r="C7305">
        <v>286</v>
      </c>
      <c r="D7305" t="s">
        <v>80</v>
      </c>
      <c r="E7305" t="s">
        <v>354</v>
      </c>
      <c r="F7305" t="s">
        <v>715</v>
      </c>
    </row>
    <row r="7306" spans="1:6" x14ac:dyDescent="0.35">
      <c r="A7306" t="s">
        <v>4</v>
      </c>
      <c r="B7306" t="s">
        <v>538</v>
      </c>
      <c r="C7306">
        <v>877</v>
      </c>
      <c r="D7306" t="s">
        <v>63</v>
      </c>
      <c r="E7306" t="s">
        <v>118</v>
      </c>
      <c r="F7306" t="s">
        <v>827</v>
      </c>
    </row>
    <row r="7307" spans="1:6" x14ac:dyDescent="0.35">
      <c r="A7307" t="s">
        <v>4</v>
      </c>
      <c r="B7307" t="s">
        <v>540</v>
      </c>
      <c r="C7307">
        <v>125</v>
      </c>
      <c r="D7307" t="s">
        <v>107</v>
      </c>
      <c r="E7307" t="s">
        <v>70</v>
      </c>
      <c r="F7307" t="s">
        <v>1476</v>
      </c>
    </row>
    <row r="7308" spans="1:6" x14ac:dyDescent="0.35">
      <c r="A7308" t="s">
        <v>5</v>
      </c>
      <c r="B7308" t="s">
        <v>531</v>
      </c>
      <c r="C7308">
        <v>626</v>
      </c>
      <c r="D7308" t="s">
        <v>138</v>
      </c>
      <c r="E7308" t="s">
        <v>982</v>
      </c>
      <c r="F7308" t="s">
        <v>513</v>
      </c>
    </row>
    <row r="7309" spans="1:6" x14ac:dyDescent="0.35">
      <c r="A7309" t="s">
        <v>5</v>
      </c>
      <c r="B7309" t="s">
        <v>534</v>
      </c>
      <c r="C7309">
        <v>1265</v>
      </c>
      <c r="D7309" t="s">
        <v>74</v>
      </c>
      <c r="E7309" t="s">
        <v>339</v>
      </c>
      <c r="F7309" t="s">
        <v>1612</v>
      </c>
    </row>
    <row r="7310" spans="1:6" x14ac:dyDescent="0.35">
      <c r="A7310" t="s">
        <v>5</v>
      </c>
      <c r="B7310" t="s">
        <v>535</v>
      </c>
      <c r="C7310">
        <v>153</v>
      </c>
      <c r="D7310" t="s">
        <v>76</v>
      </c>
      <c r="E7310" t="s">
        <v>55</v>
      </c>
      <c r="F7310" t="s">
        <v>1248</v>
      </c>
    </row>
    <row r="7311" spans="1:6" x14ac:dyDescent="0.35">
      <c r="A7311" t="s">
        <v>5</v>
      </c>
      <c r="B7311" t="s">
        <v>536</v>
      </c>
      <c r="C7311">
        <v>301</v>
      </c>
      <c r="D7311" t="s">
        <v>150</v>
      </c>
      <c r="E7311" t="s">
        <v>402</v>
      </c>
      <c r="F7311" t="s">
        <v>715</v>
      </c>
    </row>
    <row r="7312" spans="1:6" x14ac:dyDescent="0.35">
      <c r="A7312" t="s">
        <v>5</v>
      </c>
      <c r="B7312" t="s">
        <v>538</v>
      </c>
      <c r="C7312">
        <v>961</v>
      </c>
      <c r="D7312" t="s">
        <v>77</v>
      </c>
      <c r="E7312" t="s">
        <v>413</v>
      </c>
      <c r="F7312" t="s">
        <v>918</v>
      </c>
    </row>
    <row r="7313" spans="1:6" x14ac:dyDescent="0.35">
      <c r="A7313" t="s">
        <v>5</v>
      </c>
      <c r="B7313" t="s">
        <v>540</v>
      </c>
      <c r="C7313">
        <v>84</v>
      </c>
      <c r="D7313" t="s">
        <v>76</v>
      </c>
      <c r="E7313" t="s">
        <v>237</v>
      </c>
      <c r="F7313" t="s">
        <v>1438</v>
      </c>
    </row>
    <row r="7314" spans="1:6" x14ac:dyDescent="0.35">
      <c r="A7314" t="s">
        <v>6</v>
      </c>
      <c r="B7314" t="s">
        <v>531</v>
      </c>
      <c r="C7314">
        <v>218</v>
      </c>
      <c r="D7314" t="s">
        <v>176</v>
      </c>
      <c r="E7314" t="s">
        <v>325</v>
      </c>
      <c r="F7314" t="s">
        <v>655</v>
      </c>
    </row>
    <row r="7315" spans="1:6" x14ac:dyDescent="0.35">
      <c r="A7315" t="s">
        <v>6</v>
      </c>
      <c r="B7315" t="s">
        <v>534</v>
      </c>
      <c r="C7315">
        <v>496</v>
      </c>
      <c r="D7315" t="s">
        <v>105</v>
      </c>
      <c r="E7315" t="s">
        <v>69</v>
      </c>
      <c r="F7315" t="s">
        <v>920</v>
      </c>
    </row>
    <row r="7316" spans="1:6" x14ac:dyDescent="0.35">
      <c r="A7316" t="s">
        <v>6</v>
      </c>
      <c r="B7316" t="s">
        <v>535</v>
      </c>
      <c r="C7316">
        <v>57</v>
      </c>
      <c r="D7316" t="s">
        <v>76</v>
      </c>
      <c r="E7316" t="s">
        <v>113</v>
      </c>
      <c r="F7316" t="s">
        <v>875</v>
      </c>
    </row>
    <row r="7317" spans="1:6" x14ac:dyDescent="0.35">
      <c r="A7317" t="s">
        <v>6</v>
      </c>
      <c r="B7317" t="s">
        <v>536</v>
      </c>
      <c r="C7317">
        <v>132</v>
      </c>
      <c r="D7317" t="s">
        <v>76</v>
      </c>
      <c r="E7317" t="s">
        <v>489</v>
      </c>
      <c r="F7317" t="s">
        <v>542</v>
      </c>
    </row>
    <row r="7318" spans="1:6" x14ac:dyDescent="0.35">
      <c r="A7318" t="s">
        <v>6</v>
      </c>
      <c r="B7318" t="s">
        <v>538</v>
      </c>
      <c r="C7318">
        <v>411</v>
      </c>
      <c r="D7318" t="s">
        <v>71</v>
      </c>
      <c r="E7318" t="s">
        <v>250</v>
      </c>
      <c r="F7318" t="s">
        <v>881</v>
      </c>
    </row>
    <row r="7319" spans="1:6" x14ac:dyDescent="0.35">
      <c r="A7319" t="s">
        <v>6</v>
      </c>
      <c r="B7319" t="s">
        <v>540</v>
      </c>
      <c r="C7319">
        <v>60</v>
      </c>
      <c r="D7319" t="s">
        <v>76</v>
      </c>
      <c r="E7319" t="s">
        <v>62</v>
      </c>
      <c r="F7319" t="s">
        <v>1272</v>
      </c>
    </row>
    <row r="7320" spans="1:6" x14ac:dyDescent="0.35">
      <c r="A7320" t="s">
        <v>7</v>
      </c>
      <c r="B7320" t="s">
        <v>531</v>
      </c>
      <c r="C7320">
        <v>415</v>
      </c>
      <c r="D7320" t="s">
        <v>86</v>
      </c>
      <c r="E7320" t="s">
        <v>762</v>
      </c>
      <c r="F7320" t="s">
        <v>370</v>
      </c>
    </row>
    <row r="7321" spans="1:6" x14ac:dyDescent="0.35">
      <c r="A7321" t="s">
        <v>7</v>
      </c>
      <c r="B7321" t="s">
        <v>534</v>
      </c>
      <c r="C7321">
        <v>1059</v>
      </c>
      <c r="D7321" t="s">
        <v>149</v>
      </c>
      <c r="E7321" t="s">
        <v>582</v>
      </c>
      <c r="F7321" t="s">
        <v>790</v>
      </c>
    </row>
    <row r="7322" spans="1:6" x14ac:dyDescent="0.35">
      <c r="A7322" t="s">
        <v>7</v>
      </c>
      <c r="B7322" t="s">
        <v>535</v>
      </c>
      <c r="C7322">
        <v>191</v>
      </c>
      <c r="D7322" t="s">
        <v>68</v>
      </c>
      <c r="E7322" t="s">
        <v>146</v>
      </c>
      <c r="F7322" t="s">
        <v>1422</v>
      </c>
    </row>
    <row r="7323" spans="1:6" x14ac:dyDescent="0.35">
      <c r="A7323" t="s">
        <v>7</v>
      </c>
      <c r="B7323" t="s">
        <v>536</v>
      </c>
      <c r="C7323">
        <v>329</v>
      </c>
      <c r="D7323" t="s">
        <v>80</v>
      </c>
      <c r="E7323" t="s">
        <v>354</v>
      </c>
      <c r="F7323" t="s">
        <v>691</v>
      </c>
    </row>
    <row r="7324" spans="1:6" x14ac:dyDescent="0.35">
      <c r="A7324" t="s">
        <v>7</v>
      </c>
      <c r="B7324" t="s">
        <v>538</v>
      </c>
      <c r="C7324">
        <v>990</v>
      </c>
      <c r="D7324" t="s">
        <v>198</v>
      </c>
      <c r="E7324" t="s">
        <v>195</v>
      </c>
      <c r="F7324" t="s">
        <v>1175</v>
      </c>
    </row>
    <row r="7325" spans="1:6" x14ac:dyDescent="0.35">
      <c r="A7325" t="s">
        <v>7</v>
      </c>
      <c r="B7325" t="s">
        <v>540</v>
      </c>
      <c r="C7325">
        <v>154</v>
      </c>
      <c r="D7325" t="s">
        <v>76</v>
      </c>
      <c r="E7325" t="s">
        <v>305</v>
      </c>
      <c r="F7325" t="s">
        <v>1143</v>
      </c>
    </row>
    <row r="7326" spans="1:6" x14ac:dyDescent="0.35">
      <c r="A7326" t="s">
        <v>241</v>
      </c>
      <c r="B7326" t="s">
        <v>531</v>
      </c>
      <c r="C7326">
        <v>2051</v>
      </c>
      <c r="D7326" t="s">
        <v>102</v>
      </c>
      <c r="E7326" t="s">
        <v>484</v>
      </c>
      <c r="F7326" t="s">
        <v>508</v>
      </c>
    </row>
    <row r="7327" spans="1:6" x14ac:dyDescent="0.35">
      <c r="A7327" t="s">
        <v>241</v>
      </c>
      <c r="B7327" t="s">
        <v>534</v>
      </c>
      <c r="C7327">
        <v>4826</v>
      </c>
      <c r="D7327" t="s">
        <v>198</v>
      </c>
      <c r="E7327" t="s">
        <v>144</v>
      </c>
      <c r="F7327" t="s">
        <v>905</v>
      </c>
    </row>
    <row r="7328" spans="1:6" x14ac:dyDescent="0.35">
      <c r="A7328" t="s">
        <v>241</v>
      </c>
      <c r="B7328" t="s">
        <v>535</v>
      </c>
      <c r="C7328">
        <v>615</v>
      </c>
      <c r="D7328" t="s">
        <v>75</v>
      </c>
      <c r="E7328" t="s">
        <v>84</v>
      </c>
      <c r="F7328" t="s">
        <v>1114</v>
      </c>
    </row>
    <row r="7329" spans="1:6" x14ac:dyDescent="0.35">
      <c r="A7329" t="s">
        <v>241</v>
      </c>
      <c r="B7329" t="s">
        <v>536</v>
      </c>
      <c r="C7329">
        <v>1202</v>
      </c>
      <c r="D7329" t="s">
        <v>93</v>
      </c>
      <c r="E7329" t="s">
        <v>526</v>
      </c>
      <c r="F7329" t="s">
        <v>715</v>
      </c>
    </row>
    <row r="7330" spans="1:6" x14ac:dyDescent="0.35">
      <c r="A7330" t="s">
        <v>241</v>
      </c>
      <c r="B7330" t="s">
        <v>538</v>
      </c>
      <c r="C7330">
        <v>3907</v>
      </c>
      <c r="D7330" t="s">
        <v>80</v>
      </c>
      <c r="E7330" t="s">
        <v>174</v>
      </c>
      <c r="F7330" t="s">
        <v>781</v>
      </c>
    </row>
    <row r="7331" spans="1:6" x14ac:dyDescent="0.35">
      <c r="A7331" t="s">
        <v>241</v>
      </c>
      <c r="B7331" t="s">
        <v>540</v>
      </c>
      <c r="C7331">
        <v>485</v>
      </c>
      <c r="D7331" t="s">
        <v>76</v>
      </c>
      <c r="E7331" t="s">
        <v>97</v>
      </c>
      <c r="F7331" t="s">
        <v>1263</v>
      </c>
    </row>
    <row r="7333" spans="1:6" x14ac:dyDescent="0.35">
      <c r="A7333" t="s">
        <v>1749</v>
      </c>
    </row>
    <row r="7334" spans="1:6" x14ac:dyDescent="0.35">
      <c r="A7334" t="s">
        <v>14</v>
      </c>
      <c r="B7334" t="s">
        <v>565</v>
      </c>
      <c r="C7334" t="s">
        <v>2</v>
      </c>
      <c r="D7334" t="s">
        <v>1741</v>
      </c>
      <c r="E7334" t="s">
        <v>1742</v>
      </c>
      <c r="F7334" t="s">
        <v>1743</v>
      </c>
    </row>
    <row r="7335" spans="1:6" x14ac:dyDescent="0.35">
      <c r="A7335" t="s">
        <v>3</v>
      </c>
      <c r="B7335" t="s">
        <v>566</v>
      </c>
      <c r="C7335">
        <v>152</v>
      </c>
      <c r="D7335" t="s">
        <v>217</v>
      </c>
      <c r="E7335" t="s">
        <v>134</v>
      </c>
      <c r="F7335" t="s">
        <v>1546</v>
      </c>
    </row>
    <row r="7336" spans="1:6" x14ac:dyDescent="0.35">
      <c r="A7336" t="s">
        <v>3</v>
      </c>
      <c r="B7336" t="s">
        <v>569</v>
      </c>
      <c r="C7336">
        <v>915</v>
      </c>
      <c r="D7336" t="s">
        <v>119</v>
      </c>
      <c r="E7336" t="s">
        <v>528</v>
      </c>
      <c r="F7336" t="s">
        <v>897</v>
      </c>
    </row>
    <row r="7337" spans="1:6" x14ac:dyDescent="0.35">
      <c r="A7337" t="s">
        <v>3</v>
      </c>
      <c r="B7337" t="s">
        <v>570</v>
      </c>
      <c r="C7337">
        <v>32</v>
      </c>
      <c r="D7337" t="s">
        <v>79</v>
      </c>
      <c r="E7337" t="s">
        <v>89</v>
      </c>
      <c r="F7337" t="s">
        <v>1438</v>
      </c>
    </row>
    <row r="7338" spans="1:6" x14ac:dyDescent="0.35">
      <c r="A7338" t="s">
        <v>3</v>
      </c>
      <c r="B7338" t="s">
        <v>571</v>
      </c>
      <c r="C7338">
        <v>111</v>
      </c>
      <c r="D7338" t="s">
        <v>121</v>
      </c>
      <c r="E7338" t="s">
        <v>67</v>
      </c>
      <c r="F7338" t="s">
        <v>979</v>
      </c>
    </row>
    <row r="7339" spans="1:6" x14ac:dyDescent="0.35">
      <c r="A7339" t="s">
        <v>3</v>
      </c>
      <c r="B7339" t="s">
        <v>572</v>
      </c>
      <c r="C7339">
        <v>741</v>
      </c>
      <c r="D7339" t="s">
        <v>122</v>
      </c>
      <c r="E7339" t="s">
        <v>300</v>
      </c>
      <c r="F7339" t="s">
        <v>874</v>
      </c>
    </row>
    <row r="7340" spans="1:6" x14ac:dyDescent="0.35">
      <c r="A7340" t="s">
        <v>3</v>
      </c>
      <c r="B7340" t="s">
        <v>573</v>
      </c>
      <c r="C7340">
        <v>32</v>
      </c>
      <c r="D7340" t="s">
        <v>76</v>
      </c>
      <c r="E7340" t="s">
        <v>193</v>
      </c>
      <c r="F7340" t="s">
        <v>1316</v>
      </c>
    </row>
    <row r="7341" spans="1:6" x14ac:dyDescent="0.35">
      <c r="A7341" t="s">
        <v>4</v>
      </c>
      <c r="B7341" t="s">
        <v>566</v>
      </c>
      <c r="C7341">
        <v>213</v>
      </c>
      <c r="D7341" t="s">
        <v>260</v>
      </c>
      <c r="E7341" t="s">
        <v>310</v>
      </c>
      <c r="F7341" t="s">
        <v>682</v>
      </c>
    </row>
    <row r="7342" spans="1:6" x14ac:dyDescent="0.35">
      <c r="A7342" t="s">
        <v>4</v>
      </c>
      <c r="B7342" t="s">
        <v>569</v>
      </c>
      <c r="C7342">
        <v>1546</v>
      </c>
      <c r="D7342" t="s">
        <v>133</v>
      </c>
      <c r="E7342" t="s">
        <v>300</v>
      </c>
      <c r="F7342" t="s">
        <v>794</v>
      </c>
    </row>
    <row r="7343" spans="1:6" x14ac:dyDescent="0.35">
      <c r="A7343" t="s">
        <v>4</v>
      </c>
      <c r="B7343" t="s">
        <v>570</v>
      </c>
      <c r="C7343">
        <v>154</v>
      </c>
      <c r="D7343" t="s">
        <v>72</v>
      </c>
      <c r="E7343" t="s">
        <v>171</v>
      </c>
      <c r="F7343" t="s">
        <v>788</v>
      </c>
    </row>
    <row r="7344" spans="1:6" x14ac:dyDescent="0.35">
      <c r="A7344" t="s">
        <v>4</v>
      </c>
      <c r="B7344" t="s">
        <v>571</v>
      </c>
      <c r="C7344">
        <v>142</v>
      </c>
      <c r="D7344" t="s">
        <v>71</v>
      </c>
      <c r="E7344" t="s">
        <v>171</v>
      </c>
      <c r="F7344" t="s">
        <v>1146</v>
      </c>
    </row>
    <row r="7345" spans="1:6" x14ac:dyDescent="0.35">
      <c r="A7345" t="s">
        <v>4</v>
      </c>
      <c r="B7345" t="s">
        <v>572</v>
      </c>
      <c r="C7345">
        <v>1022</v>
      </c>
      <c r="D7345" t="s">
        <v>72</v>
      </c>
      <c r="E7345" t="s">
        <v>391</v>
      </c>
      <c r="F7345" t="s">
        <v>794</v>
      </c>
    </row>
    <row r="7346" spans="1:6" x14ac:dyDescent="0.35">
      <c r="A7346" t="s">
        <v>4</v>
      </c>
      <c r="B7346" t="s">
        <v>573</v>
      </c>
      <c r="C7346">
        <v>124</v>
      </c>
      <c r="D7346" t="s">
        <v>74</v>
      </c>
      <c r="E7346" t="s">
        <v>58</v>
      </c>
      <c r="F7346" t="s">
        <v>901</v>
      </c>
    </row>
    <row r="7347" spans="1:6" x14ac:dyDescent="0.35">
      <c r="A7347" t="s">
        <v>5</v>
      </c>
      <c r="B7347" t="s">
        <v>566</v>
      </c>
      <c r="C7347">
        <v>89</v>
      </c>
      <c r="D7347" t="s">
        <v>76</v>
      </c>
      <c r="E7347" t="s">
        <v>367</v>
      </c>
      <c r="F7347" t="s">
        <v>1448</v>
      </c>
    </row>
    <row r="7348" spans="1:6" x14ac:dyDescent="0.35">
      <c r="A7348" t="s">
        <v>5</v>
      </c>
      <c r="B7348" t="s">
        <v>569</v>
      </c>
      <c r="C7348">
        <v>1557</v>
      </c>
      <c r="D7348" t="s">
        <v>186</v>
      </c>
      <c r="E7348" t="s">
        <v>532</v>
      </c>
      <c r="F7348" t="s">
        <v>693</v>
      </c>
    </row>
    <row r="7349" spans="1:6" x14ac:dyDescent="0.35">
      <c r="A7349" t="s">
        <v>5</v>
      </c>
      <c r="B7349" t="s">
        <v>570</v>
      </c>
      <c r="C7349">
        <v>398</v>
      </c>
      <c r="D7349" t="s">
        <v>93</v>
      </c>
      <c r="E7349" t="s">
        <v>116</v>
      </c>
      <c r="F7349" t="s">
        <v>410</v>
      </c>
    </row>
    <row r="7350" spans="1:6" x14ac:dyDescent="0.35">
      <c r="A7350" t="s">
        <v>5</v>
      </c>
      <c r="B7350" t="s">
        <v>571</v>
      </c>
      <c r="C7350">
        <v>46</v>
      </c>
      <c r="D7350" t="s">
        <v>68</v>
      </c>
      <c r="E7350" t="s">
        <v>197</v>
      </c>
      <c r="F7350" t="s">
        <v>681</v>
      </c>
    </row>
    <row r="7351" spans="1:6" x14ac:dyDescent="0.35">
      <c r="A7351" t="s">
        <v>5</v>
      </c>
      <c r="B7351" t="s">
        <v>572</v>
      </c>
      <c r="C7351">
        <v>1033</v>
      </c>
      <c r="D7351" t="s">
        <v>79</v>
      </c>
      <c r="E7351" t="s">
        <v>90</v>
      </c>
      <c r="F7351" t="s">
        <v>818</v>
      </c>
    </row>
    <row r="7352" spans="1:6" x14ac:dyDescent="0.35">
      <c r="A7352" t="s">
        <v>5</v>
      </c>
      <c r="B7352" t="s">
        <v>573</v>
      </c>
      <c r="C7352">
        <v>267</v>
      </c>
      <c r="D7352" t="s">
        <v>73</v>
      </c>
      <c r="E7352" t="s">
        <v>326</v>
      </c>
      <c r="F7352" t="s">
        <v>963</v>
      </c>
    </row>
    <row r="7353" spans="1:6" x14ac:dyDescent="0.35">
      <c r="A7353" t="s">
        <v>6</v>
      </c>
      <c r="B7353" t="s">
        <v>566</v>
      </c>
      <c r="C7353">
        <v>70</v>
      </c>
      <c r="D7353" t="s">
        <v>211</v>
      </c>
      <c r="E7353" t="s">
        <v>163</v>
      </c>
      <c r="F7353" t="s">
        <v>405</v>
      </c>
    </row>
    <row r="7354" spans="1:6" x14ac:dyDescent="0.35">
      <c r="A7354" t="s">
        <v>6</v>
      </c>
      <c r="B7354" t="s">
        <v>569</v>
      </c>
      <c r="C7354">
        <v>610</v>
      </c>
      <c r="D7354" t="s">
        <v>133</v>
      </c>
      <c r="E7354" t="s">
        <v>9</v>
      </c>
      <c r="F7354" t="s">
        <v>628</v>
      </c>
    </row>
    <row r="7355" spans="1:6" x14ac:dyDescent="0.35">
      <c r="A7355" t="s">
        <v>6</v>
      </c>
      <c r="B7355" t="s">
        <v>570</v>
      </c>
      <c r="C7355">
        <v>91</v>
      </c>
      <c r="D7355" t="s">
        <v>76</v>
      </c>
      <c r="E7355" t="s">
        <v>114</v>
      </c>
      <c r="F7355" t="s">
        <v>893</v>
      </c>
    </row>
    <row r="7356" spans="1:6" x14ac:dyDescent="0.35">
      <c r="A7356" t="s">
        <v>6</v>
      </c>
      <c r="B7356" t="s">
        <v>571</v>
      </c>
      <c r="C7356">
        <v>55</v>
      </c>
      <c r="D7356" t="s">
        <v>76</v>
      </c>
      <c r="E7356" t="s">
        <v>79</v>
      </c>
      <c r="F7356" t="s">
        <v>1274</v>
      </c>
    </row>
    <row r="7357" spans="1:6" x14ac:dyDescent="0.35">
      <c r="A7357" t="s">
        <v>6</v>
      </c>
      <c r="B7357" t="s">
        <v>572</v>
      </c>
      <c r="C7357">
        <v>479</v>
      </c>
      <c r="D7357" t="s">
        <v>71</v>
      </c>
      <c r="E7357" t="s">
        <v>98</v>
      </c>
      <c r="F7357" t="s">
        <v>1106</v>
      </c>
    </row>
    <row r="7358" spans="1:6" x14ac:dyDescent="0.35">
      <c r="A7358" t="s">
        <v>6</v>
      </c>
      <c r="B7358" t="s">
        <v>573</v>
      </c>
      <c r="C7358">
        <v>69</v>
      </c>
      <c r="D7358" t="s">
        <v>76</v>
      </c>
      <c r="E7358" t="s">
        <v>304</v>
      </c>
      <c r="F7358" t="s">
        <v>1129</v>
      </c>
    </row>
    <row r="7359" spans="1:6" x14ac:dyDescent="0.35">
      <c r="A7359" t="s">
        <v>7</v>
      </c>
      <c r="B7359" t="s">
        <v>566</v>
      </c>
      <c r="C7359">
        <v>129</v>
      </c>
      <c r="D7359" t="s">
        <v>76</v>
      </c>
      <c r="E7359" t="s">
        <v>194</v>
      </c>
      <c r="F7359" t="s">
        <v>1108</v>
      </c>
    </row>
    <row r="7360" spans="1:6" x14ac:dyDescent="0.35">
      <c r="A7360" t="s">
        <v>7</v>
      </c>
      <c r="B7360" t="s">
        <v>569</v>
      </c>
      <c r="C7360">
        <v>1431</v>
      </c>
      <c r="D7360" t="s">
        <v>62</v>
      </c>
      <c r="E7360" t="s">
        <v>523</v>
      </c>
      <c r="F7360" t="s">
        <v>1231</v>
      </c>
    </row>
    <row r="7361" spans="1:6" x14ac:dyDescent="0.35">
      <c r="A7361" t="s">
        <v>7</v>
      </c>
      <c r="B7361" t="s">
        <v>570</v>
      </c>
      <c r="C7361">
        <v>105</v>
      </c>
      <c r="D7361" t="s">
        <v>105</v>
      </c>
      <c r="E7361" t="s">
        <v>134</v>
      </c>
      <c r="F7361" t="s">
        <v>1128</v>
      </c>
    </row>
    <row r="7362" spans="1:6" x14ac:dyDescent="0.35">
      <c r="A7362" t="s">
        <v>7</v>
      </c>
      <c r="B7362" t="s">
        <v>571</v>
      </c>
      <c r="C7362">
        <v>70</v>
      </c>
      <c r="D7362" t="s">
        <v>76</v>
      </c>
      <c r="E7362" t="s">
        <v>255</v>
      </c>
      <c r="F7362" t="s">
        <v>887</v>
      </c>
    </row>
    <row r="7363" spans="1:6" x14ac:dyDescent="0.35">
      <c r="A7363" t="s">
        <v>7</v>
      </c>
      <c r="B7363" t="s">
        <v>572</v>
      </c>
      <c r="C7363">
        <v>1337</v>
      </c>
      <c r="D7363" t="s">
        <v>151</v>
      </c>
      <c r="E7363" t="s">
        <v>498</v>
      </c>
      <c r="F7363" t="s">
        <v>983</v>
      </c>
    </row>
    <row r="7364" spans="1:6" x14ac:dyDescent="0.35">
      <c r="A7364" t="s">
        <v>7</v>
      </c>
      <c r="B7364" t="s">
        <v>573</v>
      </c>
      <c r="C7364">
        <v>66</v>
      </c>
      <c r="D7364" t="s">
        <v>76</v>
      </c>
      <c r="E7364" t="s">
        <v>58</v>
      </c>
      <c r="F7364" t="s">
        <v>1406</v>
      </c>
    </row>
    <row r="7365" spans="1:6" x14ac:dyDescent="0.35">
      <c r="A7365" t="s">
        <v>241</v>
      </c>
      <c r="B7365" t="s">
        <v>566</v>
      </c>
      <c r="C7365">
        <v>653</v>
      </c>
      <c r="D7365" t="s">
        <v>88</v>
      </c>
      <c r="E7365" t="s">
        <v>207</v>
      </c>
      <c r="F7365" t="s">
        <v>783</v>
      </c>
    </row>
    <row r="7366" spans="1:6" x14ac:dyDescent="0.35">
      <c r="A7366" t="s">
        <v>241</v>
      </c>
      <c r="B7366" t="s">
        <v>569</v>
      </c>
      <c r="C7366">
        <v>6059</v>
      </c>
      <c r="D7366" t="s">
        <v>149</v>
      </c>
      <c r="E7366" t="s">
        <v>588</v>
      </c>
      <c r="F7366" t="s">
        <v>754</v>
      </c>
    </row>
    <row r="7367" spans="1:6" x14ac:dyDescent="0.35">
      <c r="A7367" t="s">
        <v>241</v>
      </c>
      <c r="B7367" t="s">
        <v>570</v>
      </c>
      <c r="C7367">
        <v>780</v>
      </c>
      <c r="D7367" t="s">
        <v>72</v>
      </c>
      <c r="E7367" t="s">
        <v>69</v>
      </c>
      <c r="F7367" t="s">
        <v>878</v>
      </c>
    </row>
    <row r="7368" spans="1:6" x14ac:dyDescent="0.35">
      <c r="A7368" t="s">
        <v>241</v>
      </c>
      <c r="B7368" t="s">
        <v>571</v>
      </c>
      <c r="C7368">
        <v>424</v>
      </c>
      <c r="D7368" t="s">
        <v>72</v>
      </c>
      <c r="E7368" t="s">
        <v>95</v>
      </c>
      <c r="F7368" t="s">
        <v>819</v>
      </c>
    </row>
    <row r="7369" spans="1:6" x14ac:dyDescent="0.35">
      <c r="A7369" t="s">
        <v>241</v>
      </c>
      <c r="B7369" t="s">
        <v>572</v>
      </c>
      <c r="C7369">
        <v>4612</v>
      </c>
      <c r="D7369" t="s">
        <v>100</v>
      </c>
      <c r="E7369" t="s">
        <v>453</v>
      </c>
      <c r="F7369" t="s">
        <v>874</v>
      </c>
    </row>
    <row r="7370" spans="1:6" x14ac:dyDescent="0.35">
      <c r="A7370" t="s">
        <v>241</v>
      </c>
      <c r="B7370" t="s">
        <v>573</v>
      </c>
      <c r="C7370">
        <v>558</v>
      </c>
      <c r="D7370" t="s">
        <v>150</v>
      </c>
      <c r="E7370" t="s">
        <v>213</v>
      </c>
      <c r="F7370" t="s">
        <v>1003</v>
      </c>
    </row>
    <row r="7372" spans="1:6" x14ac:dyDescent="0.35">
      <c r="A7372" t="s">
        <v>1750</v>
      </c>
    </row>
    <row r="7373" spans="1:6" x14ac:dyDescent="0.35">
      <c r="A7373" t="s">
        <v>14</v>
      </c>
      <c r="B7373" t="s">
        <v>593</v>
      </c>
      <c r="C7373" t="s">
        <v>2</v>
      </c>
      <c r="D7373" t="s">
        <v>1741</v>
      </c>
      <c r="E7373" t="s">
        <v>1742</v>
      </c>
      <c r="F7373" t="s">
        <v>1743</v>
      </c>
    </row>
    <row r="7374" spans="1:6" x14ac:dyDescent="0.35">
      <c r="A7374" t="s">
        <v>3</v>
      </c>
      <c r="B7374" t="s">
        <v>594</v>
      </c>
      <c r="C7374">
        <v>915</v>
      </c>
      <c r="D7374" t="s">
        <v>216</v>
      </c>
      <c r="E7374" t="s">
        <v>698</v>
      </c>
      <c r="F7374" t="s">
        <v>666</v>
      </c>
    </row>
    <row r="7375" spans="1:6" x14ac:dyDescent="0.35">
      <c r="A7375" t="s">
        <v>3</v>
      </c>
      <c r="B7375" t="s">
        <v>595</v>
      </c>
      <c r="C7375">
        <v>1068</v>
      </c>
      <c r="D7375" t="s">
        <v>179</v>
      </c>
      <c r="E7375" t="s">
        <v>219</v>
      </c>
      <c r="F7375" t="s">
        <v>731</v>
      </c>
    </row>
    <row r="7376" spans="1:6" x14ac:dyDescent="0.35">
      <c r="A7376" t="s">
        <v>4</v>
      </c>
      <c r="B7376" t="s">
        <v>594</v>
      </c>
      <c r="C7376">
        <v>1683</v>
      </c>
      <c r="D7376" t="s">
        <v>55</v>
      </c>
      <c r="E7376" t="s">
        <v>589</v>
      </c>
      <c r="F7376" t="s">
        <v>708</v>
      </c>
    </row>
    <row r="7377" spans="1:6" x14ac:dyDescent="0.35">
      <c r="A7377" t="s">
        <v>4</v>
      </c>
      <c r="B7377" t="s">
        <v>595</v>
      </c>
      <c r="C7377">
        <v>1518</v>
      </c>
      <c r="D7377" t="s">
        <v>130</v>
      </c>
      <c r="E7377" t="s">
        <v>263</v>
      </c>
      <c r="F7377" t="s">
        <v>839</v>
      </c>
    </row>
    <row r="7378" spans="1:6" x14ac:dyDescent="0.35">
      <c r="A7378" t="s">
        <v>5</v>
      </c>
      <c r="B7378" t="s">
        <v>594</v>
      </c>
      <c r="C7378">
        <v>1236</v>
      </c>
      <c r="D7378" t="s">
        <v>81</v>
      </c>
      <c r="E7378" t="s">
        <v>414</v>
      </c>
      <c r="F7378" t="s">
        <v>777</v>
      </c>
    </row>
    <row r="7379" spans="1:6" x14ac:dyDescent="0.35">
      <c r="A7379" t="s">
        <v>5</v>
      </c>
      <c r="B7379" t="s">
        <v>595</v>
      </c>
      <c r="C7379">
        <v>2154</v>
      </c>
      <c r="D7379" t="s">
        <v>138</v>
      </c>
      <c r="E7379" t="s">
        <v>115</v>
      </c>
      <c r="F7379" t="s">
        <v>772</v>
      </c>
    </row>
    <row r="7380" spans="1:6" x14ac:dyDescent="0.35">
      <c r="A7380" t="s">
        <v>6</v>
      </c>
      <c r="B7380" t="s">
        <v>594</v>
      </c>
      <c r="C7380">
        <v>491</v>
      </c>
      <c r="D7380" t="s">
        <v>138</v>
      </c>
      <c r="E7380" t="s">
        <v>123</v>
      </c>
      <c r="F7380" t="s">
        <v>734</v>
      </c>
    </row>
    <row r="7381" spans="1:6" x14ac:dyDescent="0.35">
      <c r="A7381" t="s">
        <v>6</v>
      </c>
      <c r="B7381" t="s">
        <v>595</v>
      </c>
      <c r="C7381">
        <v>883</v>
      </c>
      <c r="D7381" t="s">
        <v>186</v>
      </c>
      <c r="E7381" t="s">
        <v>320</v>
      </c>
      <c r="F7381" t="s">
        <v>840</v>
      </c>
    </row>
    <row r="7382" spans="1:6" x14ac:dyDescent="0.35">
      <c r="A7382" t="s">
        <v>7</v>
      </c>
      <c r="B7382" t="s">
        <v>594</v>
      </c>
      <c r="C7382">
        <v>1517</v>
      </c>
      <c r="D7382" t="s">
        <v>103</v>
      </c>
      <c r="E7382" t="s">
        <v>940</v>
      </c>
      <c r="F7382" t="s">
        <v>551</v>
      </c>
    </row>
    <row r="7383" spans="1:6" x14ac:dyDescent="0.35">
      <c r="A7383" t="s">
        <v>7</v>
      </c>
      <c r="B7383" t="s">
        <v>595</v>
      </c>
      <c r="C7383">
        <v>1621</v>
      </c>
      <c r="D7383" t="s">
        <v>186</v>
      </c>
      <c r="E7383" t="s">
        <v>152</v>
      </c>
      <c r="F7383" t="s">
        <v>1433</v>
      </c>
    </row>
    <row r="7384" spans="1:6" x14ac:dyDescent="0.35">
      <c r="A7384" t="s">
        <v>241</v>
      </c>
      <c r="B7384" t="s">
        <v>594</v>
      </c>
      <c r="C7384">
        <v>5842</v>
      </c>
      <c r="D7384" t="s">
        <v>104</v>
      </c>
      <c r="E7384" t="s">
        <v>659</v>
      </c>
      <c r="F7384" t="s">
        <v>703</v>
      </c>
    </row>
    <row r="7385" spans="1:6" x14ac:dyDescent="0.35">
      <c r="A7385" t="s">
        <v>241</v>
      </c>
      <c r="B7385" t="s">
        <v>595</v>
      </c>
      <c r="C7385">
        <v>7244</v>
      </c>
      <c r="D7385" t="s">
        <v>74</v>
      </c>
      <c r="E7385" t="s">
        <v>318</v>
      </c>
      <c r="F7385" t="s">
        <v>1398</v>
      </c>
    </row>
    <row r="7387" spans="1:6" x14ac:dyDescent="0.35">
      <c r="A7387" t="s">
        <v>1751</v>
      </c>
    </row>
    <row r="7388" spans="1:6" x14ac:dyDescent="0.35">
      <c r="A7388" t="s">
        <v>14</v>
      </c>
      <c r="B7388" t="s">
        <v>2</v>
      </c>
      <c r="C7388" t="s">
        <v>1741</v>
      </c>
      <c r="D7388" t="s">
        <v>1742</v>
      </c>
      <c r="E7388" t="s">
        <v>1743</v>
      </c>
    </row>
    <row r="7389" spans="1:6" x14ac:dyDescent="0.35">
      <c r="A7389" t="s">
        <v>3</v>
      </c>
      <c r="B7389">
        <v>1983</v>
      </c>
      <c r="C7389" t="s">
        <v>88</v>
      </c>
      <c r="D7389" t="s">
        <v>453</v>
      </c>
      <c r="E7389" t="s">
        <v>860</v>
      </c>
    </row>
    <row r="7390" spans="1:6" x14ac:dyDescent="0.35">
      <c r="A7390" t="s">
        <v>4</v>
      </c>
      <c r="B7390">
        <v>3201</v>
      </c>
      <c r="C7390" t="s">
        <v>151</v>
      </c>
      <c r="D7390" t="s">
        <v>160</v>
      </c>
      <c r="E7390" t="s">
        <v>864</v>
      </c>
    </row>
    <row r="7391" spans="1:6" x14ac:dyDescent="0.35">
      <c r="A7391" t="s">
        <v>5</v>
      </c>
      <c r="B7391">
        <v>3390</v>
      </c>
      <c r="C7391" t="s">
        <v>138</v>
      </c>
      <c r="D7391" t="s">
        <v>59</v>
      </c>
      <c r="E7391" t="s">
        <v>1404</v>
      </c>
    </row>
    <row r="7392" spans="1:6" x14ac:dyDescent="0.35">
      <c r="A7392" t="s">
        <v>6</v>
      </c>
      <c r="B7392">
        <v>1374</v>
      </c>
      <c r="C7392" t="s">
        <v>80</v>
      </c>
      <c r="D7392" t="s">
        <v>294</v>
      </c>
      <c r="E7392" t="s">
        <v>837</v>
      </c>
    </row>
    <row r="7393" spans="1:9" x14ac:dyDescent="0.35">
      <c r="A7393" t="s">
        <v>7</v>
      </c>
      <c r="B7393">
        <v>3138</v>
      </c>
      <c r="C7393" t="s">
        <v>198</v>
      </c>
      <c r="D7393" t="s">
        <v>271</v>
      </c>
      <c r="E7393" t="s">
        <v>862</v>
      </c>
    </row>
    <row r="7394" spans="1:9" x14ac:dyDescent="0.35">
      <c r="A7394" t="s">
        <v>241</v>
      </c>
      <c r="B7394">
        <v>13086</v>
      </c>
      <c r="C7394" t="s">
        <v>122</v>
      </c>
      <c r="D7394" t="s">
        <v>550</v>
      </c>
      <c r="E7394" t="s">
        <v>967</v>
      </c>
    </row>
    <row r="7396" spans="1:9" x14ac:dyDescent="0.35">
      <c r="A7396" t="s">
        <v>1752</v>
      </c>
    </row>
    <row r="7397" spans="1:9" x14ac:dyDescent="0.35">
      <c r="A7397" t="s">
        <v>14</v>
      </c>
      <c r="B7397" t="s">
        <v>15</v>
      </c>
      <c r="C7397" t="s">
        <v>2</v>
      </c>
      <c r="D7397" t="s">
        <v>1753</v>
      </c>
      <c r="E7397" t="s">
        <v>1754</v>
      </c>
      <c r="F7397" t="s">
        <v>1755</v>
      </c>
      <c r="G7397" t="s">
        <v>1756</v>
      </c>
      <c r="H7397" t="s">
        <v>1757</v>
      </c>
      <c r="I7397" t="s">
        <v>1758</v>
      </c>
    </row>
    <row r="7398" spans="1:9" x14ac:dyDescent="0.35">
      <c r="A7398" t="s">
        <v>3</v>
      </c>
      <c r="B7398" t="s">
        <v>52</v>
      </c>
      <c r="C7398">
        <v>445</v>
      </c>
      <c r="D7398" t="s">
        <v>335</v>
      </c>
      <c r="E7398" t="s">
        <v>71</v>
      </c>
      <c r="F7398" t="s">
        <v>72</v>
      </c>
      <c r="G7398" t="s">
        <v>427</v>
      </c>
      <c r="H7398" t="s">
        <v>278</v>
      </c>
      <c r="I7398" t="s">
        <v>74</v>
      </c>
    </row>
    <row r="7399" spans="1:9" x14ac:dyDescent="0.35">
      <c r="A7399" t="s">
        <v>3</v>
      </c>
      <c r="B7399" t="s">
        <v>83</v>
      </c>
      <c r="C7399">
        <v>1443</v>
      </c>
      <c r="D7399" t="s">
        <v>795</v>
      </c>
      <c r="E7399" t="s">
        <v>150</v>
      </c>
      <c r="F7399" t="s">
        <v>106</v>
      </c>
      <c r="G7399" t="s">
        <v>200</v>
      </c>
      <c r="H7399" t="s">
        <v>209</v>
      </c>
      <c r="I7399" t="s">
        <v>74</v>
      </c>
    </row>
    <row r="7400" spans="1:9" x14ac:dyDescent="0.35">
      <c r="A7400" t="s">
        <v>3</v>
      </c>
      <c r="B7400" t="s">
        <v>50</v>
      </c>
      <c r="C7400">
        <v>141</v>
      </c>
      <c r="D7400" t="s">
        <v>1426</v>
      </c>
      <c r="E7400" t="s">
        <v>76</v>
      </c>
      <c r="F7400" t="s">
        <v>76</v>
      </c>
      <c r="G7400" t="s">
        <v>71</v>
      </c>
      <c r="H7400" t="s">
        <v>11</v>
      </c>
      <c r="I7400" t="s">
        <v>78</v>
      </c>
    </row>
    <row r="7401" spans="1:9" x14ac:dyDescent="0.35">
      <c r="A7401" t="s">
        <v>4</v>
      </c>
      <c r="B7401" t="s">
        <v>52</v>
      </c>
      <c r="C7401">
        <v>841</v>
      </c>
      <c r="D7401" t="s">
        <v>526</v>
      </c>
      <c r="E7401" t="s">
        <v>162</v>
      </c>
      <c r="F7401" t="s">
        <v>186</v>
      </c>
      <c r="G7401" t="s">
        <v>64</v>
      </c>
      <c r="H7401" t="s">
        <v>159</v>
      </c>
      <c r="I7401" t="s">
        <v>280</v>
      </c>
    </row>
    <row r="7402" spans="1:9" x14ac:dyDescent="0.35">
      <c r="A7402" t="s">
        <v>4</v>
      </c>
      <c r="B7402" t="s">
        <v>83</v>
      </c>
      <c r="C7402">
        <v>2175</v>
      </c>
      <c r="D7402" t="s">
        <v>697</v>
      </c>
      <c r="E7402" t="s">
        <v>57</v>
      </c>
      <c r="F7402" t="s">
        <v>105</v>
      </c>
      <c r="G7402" t="s">
        <v>69</v>
      </c>
      <c r="H7402" t="s">
        <v>519</v>
      </c>
      <c r="I7402" t="s">
        <v>342</v>
      </c>
    </row>
    <row r="7403" spans="1:9" x14ac:dyDescent="0.35">
      <c r="A7403" t="s">
        <v>4</v>
      </c>
      <c r="B7403" t="s">
        <v>50</v>
      </c>
      <c r="C7403">
        <v>260</v>
      </c>
      <c r="D7403" t="s">
        <v>760</v>
      </c>
      <c r="E7403" t="s">
        <v>81</v>
      </c>
      <c r="F7403" t="s">
        <v>107</v>
      </c>
      <c r="G7403" t="s">
        <v>77</v>
      </c>
      <c r="H7403" t="s">
        <v>416</v>
      </c>
      <c r="I7403" t="s">
        <v>345</v>
      </c>
    </row>
    <row r="7404" spans="1:9" x14ac:dyDescent="0.35">
      <c r="A7404" t="s">
        <v>5</v>
      </c>
      <c r="B7404" t="s">
        <v>52</v>
      </c>
      <c r="C7404">
        <v>965</v>
      </c>
      <c r="D7404" t="s">
        <v>735</v>
      </c>
      <c r="E7404" t="s">
        <v>138</v>
      </c>
      <c r="F7404" t="s">
        <v>105</v>
      </c>
      <c r="G7404" t="s">
        <v>752</v>
      </c>
      <c r="H7404" t="s">
        <v>276</v>
      </c>
      <c r="I7404" t="s">
        <v>80</v>
      </c>
    </row>
    <row r="7405" spans="1:9" x14ac:dyDescent="0.35">
      <c r="A7405" t="s">
        <v>5</v>
      </c>
      <c r="B7405" t="s">
        <v>83</v>
      </c>
      <c r="C7405">
        <v>2264</v>
      </c>
      <c r="D7405" t="s">
        <v>805</v>
      </c>
      <c r="E7405" t="s">
        <v>100</v>
      </c>
      <c r="F7405" t="s">
        <v>106</v>
      </c>
      <c r="G7405" t="s">
        <v>120</v>
      </c>
      <c r="H7405" t="s">
        <v>206</v>
      </c>
      <c r="I7405" t="s">
        <v>194</v>
      </c>
    </row>
    <row r="7406" spans="1:9" x14ac:dyDescent="0.35">
      <c r="A7406" t="s">
        <v>5</v>
      </c>
      <c r="B7406" t="s">
        <v>50</v>
      </c>
      <c r="C7406">
        <v>237</v>
      </c>
      <c r="D7406" t="s">
        <v>1729</v>
      </c>
      <c r="E7406" t="s">
        <v>138</v>
      </c>
      <c r="F7406" t="s">
        <v>77</v>
      </c>
      <c r="G7406" t="s">
        <v>75</v>
      </c>
      <c r="H7406" t="s">
        <v>330</v>
      </c>
      <c r="I7406" t="s">
        <v>151</v>
      </c>
    </row>
    <row r="7407" spans="1:9" x14ac:dyDescent="0.35">
      <c r="A7407" t="s">
        <v>6</v>
      </c>
      <c r="B7407" t="s">
        <v>52</v>
      </c>
      <c r="C7407">
        <v>377</v>
      </c>
      <c r="D7407" t="s">
        <v>402</v>
      </c>
      <c r="E7407" t="s">
        <v>314</v>
      </c>
      <c r="F7407" t="s">
        <v>71</v>
      </c>
      <c r="G7407" t="s">
        <v>477</v>
      </c>
      <c r="H7407" t="s">
        <v>345</v>
      </c>
      <c r="I7407" t="s">
        <v>260</v>
      </c>
    </row>
    <row r="7408" spans="1:9" x14ac:dyDescent="0.35">
      <c r="A7408" t="s">
        <v>6</v>
      </c>
      <c r="B7408" t="s">
        <v>83</v>
      </c>
      <c r="C7408">
        <v>937</v>
      </c>
      <c r="D7408" t="s">
        <v>889</v>
      </c>
      <c r="E7408" t="s">
        <v>78</v>
      </c>
      <c r="F7408" t="s">
        <v>94</v>
      </c>
      <c r="G7408" t="s">
        <v>168</v>
      </c>
      <c r="H7408" t="s">
        <v>276</v>
      </c>
      <c r="I7408" t="s">
        <v>65</v>
      </c>
    </row>
    <row r="7409" spans="1:9" x14ac:dyDescent="0.35">
      <c r="A7409" t="s">
        <v>6</v>
      </c>
      <c r="B7409" t="s">
        <v>50</v>
      </c>
      <c r="C7409">
        <v>118</v>
      </c>
      <c r="D7409" t="s">
        <v>814</v>
      </c>
      <c r="E7409" t="s">
        <v>173</v>
      </c>
      <c r="F7409" t="s">
        <v>75</v>
      </c>
      <c r="G7409" t="s">
        <v>198</v>
      </c>
      <c r="H7409" t="s">
        <v>326</v>
      </c>
      <c r="I7409" t="s">
        <v>70</v>
      </c>
    </row>
    <row r="7410" spans="1:9" x14ac:dyDescent="0.35">
      <c r="A7410" t="s">
        <v>7</v>
      </c>
      <c r="B7410" t="s">
        <v>52</v>
      </c>
      <c r="C7410">
        <v>792</v>
      </c>
      <c r="D7410" t="s">
        <v>700</v>
      </c>
      <c r="E7410" t="s">
        <v>198</v>
      </c>
      <c r="F7410" t="s">
        <v>94</v>
      </c>
      <c r="G7410" t="s">
        <v>258</v>
      </c>
      <c r="H7410" t="s">
        <v>136</v>
      </c>
      <c r="I7410" t="s">
        <v>151</v>
      </c>
    </row>
    <row r="7411" spans="1:9" x14ac:dyDescent="0.35">
      <c r="A7411" t="s">
        <v>7</v>
      </c>
      <c r="B7411" t="s">
        <v>83</v>
      </c>
      <c r="C7411">
        <v>2106</v>
      </c>
      <c r="D7411" t="s">
        <v>809</v>
      </c>
      <c r="E7411" t="s">
        <v>138</v>
      </c>
      <c r="F7411" t="s">
        <v>107</v>
      </c>
      <c r="G7411" t="s">
        <v>171</v>
      </c>
      <c r="H7411" t="s">
        <v>208</v>
      </c>
      <c r="I7411" t="s">
        <v>133</v>
      </c>
    </row>
    <row r="7412" spans="1:9" x14ac:dyDescent="0.35">
      <c r="A7412" t="s">
        <v>7</v>
      </c>
      <c r="B7412" t="s">
        <v>50</v>
      </c>
      <c r="C7412">
        <v>348</v>
      </c>
      <c r="D7412" t="s">
        <v>1730</v>
      </c>
      <c r="E7412" t="s">
        <v>68</v>
      </c>
      <c r="F7412" t="s">
        <v>76</v>
      </c>
      <c r="G7412" t="s">
        <v>81</v>
      </c>
      <c r="H7412" t="s">
        <v>139</v>
      </c>
      <c r="I7412" t="s">
        <v>161</v>
      </c>
    </row>
    <row r="7413" spans="1:9" x14ac:dyDescent="0.35">
      <c r="A7413" t="s">
        <v>241</v>
      </c>
      <c r="B7413" t="s">
        <v>52</v>
      </c>
      <c r="C7413">
        <v>3420</v>
      </c>
      <c r="D7413" t="s">
        <v>680</v>
      </c>
      <c r="E7413" t="s">
        <v>180</v>
      </c>
      <c r="F7413" t="s">
        <v>138</v>
      </c>
      <c r="G7413" t="s">
        <v>275</v>
      </c>
      <c r="H7413" t="s">
        <v>8</v>
      </c>
      <c r="I7413" t="s">
        <v>88</v>
      </c>
    </row>
    <row r="7414" spans="1:9" x14ac:dyDescent="0.35">
      <c r="A7414" t="s">
        <v>241</v>
      </c>
      <c r="B7414" t="s">
        <v>83</v>
      </c>
      <c r="C7414">
        <v>8925</v>
      </c>
      <c r="D7414" t="s">
        <v>631</v>
      </c>
      <c r="E7414" t="s">
        <v>100</v>
      </c>
      <c r="F7414" t="s">
        <v>79</v>
      </c>
      <c r="G7414" t="s">
        <v>373</v>
      </c>
      <c r="H7414" t="s">
        <v>165</v>
      </c>
      <c r="I7414" t="s">
        <v>84</v>
      </c>
    </row>
    <row r="7415" spans="1:9" x14ac:dyDescent="0.35">
      <c r="A7415" t="s">
        <v>241</v>
      </c>
      <c r="B7415" t="s">
        <v>50</v>
      </c>
      <c r="C7415">
        <v>1104</v>
      </c>
      <c r="D7415" t="s">
        <v>628</v>
      </c>
      <c r="E7415" t="s">
        <v>78</v>
      </c>
      <c r="F7415" t="s">
        <v>73</v>
      </c>
      <c r="G7415" t="s">
        <v>78</v>
      </c>
      <c r="H7415" t="s">
        <v>416</v>
      </c>
      <c r="I7415" t="s">
        <v>56</v>
      </c>
    </row>
    <row r="7417" spans="1:9" x14ac:dyDescent="0.35">
      <c r="A7417" t="s">
        <v>1759</v>
      </c>
    </row>
    <row r="7418" spans="1:9" x14ac:dyDescent="0.35">
      <c r="A7418" t="s">
        <v>14</v>
      </c>
      <c r="B7418" t="s">
        <v>266</v>
      </c>
      <c r="C7418" t="s">
        <v>2</v>
      </c>
      <c r="D7418" t="s">
        <v>1753</v>
      </c>
      <c r="E7418" t="s">
        <v>1754</v>
      </c>
      <c r="F7418" t="s">
        <v>1755</v>
      </c>
      <c r="G7418" t="s">
        <v>1756</v>
      </c>
      <c r="H7418" t="s">
        <v>1757</v>
      </c>
      <c r="I7418" t="s">
        <v>1758</v>
      </c>
    </row>
    <row r="7419" spans="1:9" x14ac:dyDescent="0.35">
      <c r="A7419" t="s">
        <v>3</v>
      </c>
      <c r="B7419" t="s">
        <v>267</v>
      </c>
      <c r="C7419">
        <v>264</v>
      </c>
      <c r="D7419" t="s">
        <v>717</v>
      </c>
      <c r="E7419" t="s">
        <v>71</v>
      </c>
      <c r="F7419" t="s">
        <v>78</v>
      </c>
      <c r="G7419" t="s">
        <v>231</v>
      </c>
      <c r="H7419" t="s">
        <v>191</v>
      </c>
      <c r="I7419" t="s">
        <v>149</v>
      </c>
    </row>
    <row r="7420" spans="1:9" x14ac:dyDescent="0.35">
      <c r="A7420" t="s">
        <v>3</v>
      </c>
      <c r="B7420" t="s">
        <v>279</v>
      </c>
      <c r="C7420">
        <v>1701</v>
      </c>
      <c r="D7420" t="s">
        <v>327</v>
      </c>
      <c r="E7420" t="s">
        <v>71</v>
      </c>
      <c r="F7420" t="s">
        <v>79</v>
      </c>
      <c r="G7420" t="s">
        <v>471</v>
      </c>
      <c r="H7420" t="s">
        <v>366</v>
      </c>
      <c r="I7420" t="s">
        <v>186</v>
      </c>
    </row>
    <row r="7421" spans="1:9" x14ac:dyDescent="0.35">
      <c r="A7421" t="s">
        <v>3</v>
      </c>
      <c r="B7421" t="s">
        <v>285</v>
      </c>
      <c r="C7421">
        <v>64</v>
      </c>
      <c r="D7421" t="s">
        <v>914</v>
      </c>
      <c r="E7421" t="s">
        <v>76</v>
      </c>
      <c r="F7421" t="s">
        <v>76</v>
      </c>
      <c r="G7421" t="s">
        <v>57</v>
      </c>
      <c r="H7421" t="s">
        <v>93</v>
      </c>
      <c r="I7421" t="s">
        <v>78</v>
      </c>
    </row>
    <row r="7422" spans="1:9" x14ac:dyDescent="0.35">
      <c r="A7422" t="s">
        <v>4</v>
      </c>
      <c r="B7422" t="s">
        <v>267</v>
      </c>
      <c r="C7422">
        <v>355</v>
      </c>
      <c r="D7422" t="s">
        <v>583</v>
      </c>
      <c r="E7422" t="s">
        <v>97</v>
      </c>
      <c r="F7422" t="s">
        <v>70</v>
      </c>
      <c r="G7422" t="s">
        <v>209</v>
      </c>
      <c r="H7422" t="s">
        <v>409</v>
      </c>
      <c r="I7422" t="s">
        <v>134</v>
      </c>
    </row>
    <row r="7423" spans="1:9" x14ac:dyDescent="0.35">
      <c r="A7423" t="s">
        <v>4</v>
      </c>
      <c r="B7423" t="s">
        <v>279</v>
      </c>
      <c r="C7423">
        <v>2643</v>
      </c>
      <c r="D7423" t="s">
        <v>676</v>
      </c>
      <c r="E7423" t="s">
        <v>87</v>
      </c>
      <c r="F7423" t="s">
        <v>150</v>
      </c>
      <c r="G7423" t="s">
        <v>493</v>
      </c>
      <c r="H7423" t="s">
        <v>227</v>
      </c>
      <c r="I7423" t="s">
        <v>132</v>
      </c>
    </row>
    <row r="7424" spans="1:9" x14ac:dyDescent="0.35">
      <c r="A7424" t="s">
        <v>4</v>
      </c>
      <c r="B7424" t="s">
        <v>285</v>
      </c>
      <c r="C7424">
        <v>278</v>
      </c>
      <c r="D7424" t="s">
        <v>675</v>
      </c>
      <c r="E7424" t="s">
        <v>264</v>
      </c>
      <c r="F7424" t="s">
        <v>94</v>
      </c>
      <c r="G7424" t="s">
        <v>194</v>
      </c>
      <c r="H7424" t="s">
        <v>539</v>
      </c>
      <c r="I7424" t="s">
        <v>220</v>
      </c>
    </row>
    <row r="7425" spans="1:9" x14ac:dyDescent="0.35">
      <c r="A7425" t="s">
        <v>5</v>
      </c>
      <c r="B7425" t="s">
        <v>267</v>
      </c>
      <c r="C7425">
        <v>135</v>
      </c>
      <c r="D7425" t="s">
        <v>971</v>
      </c>
      <c r="E7425" t="s">
        <v>138</v>
      </c>
      <c r="F7425" t="s">
        <v>107</v>
      </c>
      <c r="G7425" t="s">
        <v>294</v>
      </c>
      <c r="H7425" t="s">
        <v>119</v>
      </c>
      <c r="I7425" t="s">
        <v>94</v>
      </c>
    </row>
    <row r="7426" spans="1:9" x14ac:dyDescent="0.35">
      <c r="A7426" t="s">
        <v>5</v>
      </c>
      <c r="B7426" t="s">
        <v>279</v>
      </c>
      <c r="C7426">
        <v>2662</v>
      </c>
      <c r="D7426" t="s">
        <v>741</v>
      </c>
      <c r="E7426" t="s">
        <v>75</v>
      </c>
      <c r="F7426" t="s">
        <v>79</v>
      </c>
      <c r="G7426" t="s">
        <v>153</v>
      </c>
      <c r="H7426" t="s">
        <v>262</v>
      </c>
      <c r="I7426" t="s">
        <v>194</v>
      </c>
    </row>
    <row r="7427" spans="1:9" x14ac:dyDescent="0.35">
      <c r="A7427" t="s">
        <v>5</v>
      </c>
      <c r="B7427" t="s">
        <v>285</v>
      </c>
      <c r="C7427">
        <v>669</v>
      </c>
      <c r="D7427" t="s">
        <v>1158</v>
      </c>
      <c r="E7427" t="s">
        <v>194</v>
      </c>
      <c r="F7427" t="s">
        <v>77</v>
      </c>
      <c r="G7427" t="s">
        <v>188</v>
      </c>
      <c r="H7427" t="s">
        <v>182</v>
      </c>
      <c r="I7427" t="s">
        <v>198</v>
      </c>
    </row>
    <row r="7428" spans="1:9" x14ac:dyDescent="0.35">
      <c r="A7428" t="s">
        <v>6</v>
      </c>
      <c r="B7428" t="s">
        <v>267</v>
      </c>
      <c r="C7428">
        <v>127</v>
      </c>
      <c r="D7428" t="s">
        <v>650</v>
      </c>
      <c r="E7428" t="s">
        <v>86</v>
      </c>
      <c r="F7428" t="s">
        <v>76</v>
      </c>
      <c r="G7428" t="s">
        <v>56</v>
      </c>
      <c r="H7428" t="s">
        <v>502</v>
      </c>
      <c r="I7428" t="s">
        <v>209</v>
      </c>
    </row>
    <row r="7429" spans="1:9" x14ac:dyDescent="0.35">
      <c r="A7429" t="s">
        <v>6</v>
      </c>
      <c r="B7429" t="s">
        <v>279</v>
      </c>
      <c r="C7429">
        <v>1142</v>
      </c>
      <c r="D7429" t="s">
        <v>655</v>
      </c>
      <c r="E7429" t="s">
        <v>130</v>
      </c>
      <c r="F7429" t="s">
        <v>94</v>
      </c>
      <c r="G7429" t="s">
        <v>294</v>
      </c>
      <c r="H7429" t="s">
        <v>299</v>
      </c>
      <c r="I7429" t="s">
        <v>57</v>
      </c>
    </row>
    <row r="7430" spans="1:9" x14ac:dyDescent="0.35">
      <c r="A7430" t="s">
        <v>6</v>
      </c>
      <c r="B7430" t="s">
        <v>285</v>
      </c>
      <c r="C7430">
        <v>163</v>
      </c>
      <c r="D7430" t="s">
        <v>622</v>
      </c>
      <c r="E7430" t="s">
        <v>104</v>
      </c>
      <c r="F7430" t="s">
        <v>94</v>
      </c>
      <c r="G7430" t="s">
        <v>96</v>
      </c>
      <c r="H7430" t="s">
        <v>339</v>
      </c>
      <c r="I7430" t="s">
        <v>109</v>
      </c>
    </row>
    <row r="7431" spans="1:9" x14ac:dyDescent="0.35">
      <c r="A7431" t="s">
        <v>7</v>
      </c>
      <c r="B7431" t="s">
        <v>267</v>
      </c>
      <c r="C7431">
        <v>199</v>
      </c>
      <c r="D7431" t="s">
        <v>973</v>
      </c>
      <c r="E7431" t="s">
        <v>76</v>
      </c>
      <c r="F7431" t="s">
        <v>72</v>
      </c>
      <c r="G7431" t="s">
        <v>105</v>
      </c>
      <c r="H7431" t="s">
        <v>330</v>
      </c>
      <c r="I7431" t="s">
        <v>221</v>
      </c>
    </row>
    <row r="7432" spans="1:9" x14ac:dyDescent="0.35">
      <c r="A7432" t="s">
        <v>7</v>
      </c>
      <c r="B7432" t="s">
        <v>279</v>
      </c>
      <c r="C7432">
        <v>2875</v>
      </c>
      <c r="D7432" t="s">
        <v>688</v>
      </c>
      <c r="E7432" t="s">
        <v>100</v>
      </c>
      <c r="F7432" t="s">
        <v>107</v>
      </c>
      <c r="G7432" t="s">
        <v>274</v>
      </c>
      <c r="H7432" t="s">
        <v>231</v>
      </c>
      <c r="I7432" t="s">
        <v>122</v>
      </c>
    </row>
    <row r="7433" spans="1:9" x14ac:dyDescent="0.35">
      <c r="A7433" t="s">
        <v>7</v>
      </c>
      <c r="B7433" t="s">
        <v>285</v>
      </c>
      <c r="C7433">
        <v>172</v>
      </c>
      <c r="D7433" t="s">
        <v>543</v>
      </c>
      <c r="E7433" t="s">
        <v>107</v>
      </c>
      <c r="F7433" t="s">
        <v>150</v>
      </c>
      <c r="G7433" t="s">
        <v>221</v>
      </c>
      <c r="H7433" t="s">
        <v>235</v>
      </c>
      <c r="I7433" t="s">
        <v>249</v>
      </c>
    </row>
    <row r="7434" spans="1:9" x14ac:dyDescent="0.35">
      <c r="A7434" t="s">
        <v>241</v>
      </c>
      <c r="B7434" t="s">
        <v>267</v>
      </c>
      <c r="C7434">
        <v>1080</v>
      </c>
      <c r="D7434" t="s">
        <v>631</v>
      </c>
      <c r="E7434" t="s">
        <v>122</v>
      </c>
      <c r="F7434" t="s">
        <v>100</v>
      </c>
      <c r="G7434" t="s">
        <v>132</v>
      </c>
      <c r="H7434" t="s">
        <v>159</v>
      </c>
      <c r="I7434" t="s">
        <v>176</v>
      </c>
    </row>
    <row r="7435" spans="1:9" x14ac:dyDescent="0.35">
      <c r="A7435" t="s">
        <v>241</v>
      </c>
      <c r="B7435" t="s">
        <v>279</v>
      </c>
      <c r="C7435">
        <v>11023</v>
      </c>
      <c r="D7435" t="s">
        <v>648</v>
      </c>
      <c r="E7435" t="s">
        <v>142</v>
      </c>
      <c r="F7435" t="s">
        <v>79</v>
      </c>
      <c r="G7435" t="s">
        <v>308</v>
      </c>
      <c r="H7435" t="s">
        <v>326</v>
      </c>
      <c r="I7435" t="s">
        <v>96</v>
      </c>
    </row>
    <row r="7436" spans="1:9" x14ac:dyDescent="0.35">
      <c r="A7436" t="s">
        <v>241</v>
      </c>
      <c r="B7436" t="s">
        <v>285</v>
      </c>
      <c r="C7436">
        <v>1346</v>
      </c>
      <c r="D7436" t="s">
        <v>674</v>
      </c>
      <c r="E7436" t="s">
        <v>70</v>
      </c>
      <c r="F7436" t="s">
        <v>71</v>
      </c>
      <c r="G7436" t="s">
        <v>181</v>
      </c>
      <c r="H7436" t="s">
        <v>10</v>
      </c>
      <c r="I7436" t="s">
        <v>99</v>
      </c>
    </row>
    <row r="7438" spans="1:9" x14ac:dyDescent="0.35">
      <c r="A7438" t="s">
        <v>1760</v>
      </c>
    </row>
    <row r="7439" spans="1:9" x14ac:dyDescent="0.35">
      <c r="A7439" t="s">
        <v>14</v>
      </c>
      <c r="B7439" t="s">
        <v>461</v>
      </c>
      <c r="C7439" t="s">
        <v>2</v>
      </c>
      <c r="D7439" t="s">
        <v>1753</v>
      </c>
      <c r="E7439" t="s">
        <v>1754</v>
      </c>
      <c r="F7439" t="s">
        <v>1755</v>
      </c>
      <c r="G7439" t="s">
        <v>1756</v>
      </c>
      <c r="H7439" t="s">
        <v>1757</v>
      </c>
      <c r="I7439" t="s">
        <v>1758</v>
      </c>
    </row>
    <row r="7440" spans="1:9" x14ac:dyDescent="0.35">
      <c r="A7440" t="s">
        <v>3</v>
      </c>
      <c r="B7440" t="s">
        <v>462</v>
      </c>
      <c r="C7440">
        <v>1093</v>
      </c>
      <c r="D7440" t="s">
        <v>918</v>
      </c>
      <c r="E7440" t="s">
        <v>77</v>
      </c>
      <c r="F7440" t="s">
        <v>77</v>
      </c>
      <c r="G7440" t="s">
        <v>121</v>
      </c>
      <c r="H7440" t="s">
        <v>124</v>
      </c>
      <c r="I7440" t="s">
        <v>100</v>
      </c>
    </row>
    <row r="7441" spans="1:9" x14ac:dyDescent="0.35">
      <c r="A7441" t="s">
        <v>3</v>
      </c>
      <c r="B7441" t="s">
        <v>464</v>
      </c>
      <c r="C7441">
        <v>935</v>
      </c>
      <c r="D7441" t="s">
        <v>484</v>
      </c>
      <c r="E7441" t="s">
        <v>78</v>
      </c>
      <c r="F7441" t="s">
        <v>150</v>
      </c>
      <c r="G7441" t="s">
        <v>520</v>
      </c>
      <c r="H7441" t="s">
        <v>264</v>
      </c>
      <c r="I7441" t="s">
        <v>122</v>
      </c>
    </row>
    <row r="7442" spans="1:9" x14ac:dyDescent="0.35">
      <c r="A7442" t="s">
        <v>3</v>
      </c>
      <c r="B7442" t="s">
        <v>468</v>
      </c>
      <c r="C7442">
        <v>1</v>
      </c>
      <c r="D7442" t="s">
        <v>76</v>
      </c>
      <c r="E7442" t="s">
        <v>76</v>
      </c>
      <c r="F7442" t="s">
        <v>76</v>
      </c>
      <c r="G7442" t="s">
        <v>395</v>
      </c>
      <c r="H7442" t="s">
        <v>76</v>
      </c>
      <c r="I7442" t="s">
        <v>76</v>
      </c>
    </row>
    <row r="7443" spans="1:9" x14ac:dyDescent="0.35">
      <c r="A7443" t="s">
        <v>4</v>
      </c>
      <c r="B7443" t="s">
        <v>462</v>
      </c>
      <c r="C7443">
        <v>1694</v>
      </c>
      <c r="D7443" t="s">
        <v>982</v>
      </c>
      <c r="E7443" t="s">
        <v>244</v>
      </c>
      <c r="F7443" t="s">
        <v>94</v>
      </c>
      <c r="G7443" t="s">
        <v>74</v>
      </c>
      <c r="H7443" t="s">
        <v>296</v>
      </c>
      <c r="I7443" t="s">
        <v>199</v>
      </c>
    </row>
    <row r="7444" spans="1:9" x14ac:dyDescent="0.35">
      <c r="A7444" t="s">
        <v>4</v>
      </c>
      <c r="B7444" t="s">
        <v>464</v>
      </c>
      <c r="C7444">
        <v>1582</v>
      </c>
      <c r="D7444" t="s">
        <v>273</v>
      </c>
      <c r="E7444" t="s">
        <v>99</v>
      </c>
      <c r="F7444" t="s">
        <v>80</v>
      </c>
      <c r="G7444" t="s">
        <v>557</v>
      </c>
      <c r="H7444" t="s">
        <v>277</v>
      </c>
      <c r="I7444" t="s">
        <v>67</v>
      </c>
    </row>
    <row r="7445" spans="1:9" x14ac:dyDescent="0.35">
      <c r="A7445" t="s">
        <v>5</v>
      </c>
      <c r="B7445" t="s">
        <v>462</v>
      </c>
      <c r="C7445">
        <v>1659</v>
      </c>
      <c r="D7445" t="s">
        <v>1443</v>
      </c>
      <c r="E7445" t="s">
        <v>151</v>
      </c>
      <c r="F7445" t="s">
        <v>77</v>
      </c>
      <c r="G7445" t="s">
        <v>216</v>
      </c>
      <c r="H7445" t="s">
        <v>242</v>
      </c>
      <c r="I7445" t="s">
        <v>96</v>
      </c>
    </row>
    <row r="7446" spans="1:9" x14ac:dyDescent="0.35">
      <c r="A7446" t="s">
        <v>5</v>
      </c>
      <c r="B7446" t="s">
        <v>464</v>
      </c>
      <c r="C7446">
        <v>1807</v>
      </c>
      <c r="D7446" t="s">
        <v>568</v>
      </c>
      <c r="E7446" t="s">
        <v>150</v>
      </c>
      <c r="F7446" t="s">
        <v>79</v>
      </c>
      <c r="G7446" t="s">
        <v>424</v>
      </c>
      <c r="H7446" t="s">
        <v>435</v>
      </c>
      <c r="I7446" t="s">
        <v>108</v>
      </c>
    </row>
    <row r="7447" spans="1:9" x14ac:dyDescent="0.35">
      <c r="A7447" t="s">
        <v>6</v>
      </c>
      <c r="B7447" t="s">
        <v>462</v>
      </c>
      <c r="C7447">
        <v>906</v>
      </c>
      <c r="D7447" t="s">
        <v>983</v>
      </c>
      <c r="E7447" t="s">
        <v>142</v>
      </c>
      <c r="F7447" t="s">
        <v>79</v>
      </c>
      <c r="G7447" t="s">
        <v>119</v>
      </c>
      <c r="H7447" t="s">
        <v>277</v>
      </c>
      <c r="I7447" t="s">
        <v>97</v>
      </c>
    </row>
    <row r="7448" spans="1:9" x14ac:dyDescent="0.35">
      <c r="A7448" t="s">
        <v>6</v>
      </c>
      <c r="B7448" t="s">
        <v>464</v>
      </c>
      <c r="C7448">
        <v>526</v>
      </c>
      <c r="D7448" t="s">
        <v>664</v>
      </c>
      <c r="E7448" t="s">
        <v>70</v>
      </c>
      <c r="F7448" t="s">
        <v>63</v>
      </c>
      <c r="G7448" t="s">
        <v>397</v>
      </c>
      <c r="H7448" t="s">
        <v>317</v>
      </c>
      <c r="I7448" t="s">
        <v>175</v>
      </c>
    </row>
    <row r="7449" spans="1:9" x14ac:dyDescent="0.35">
      <c r="A7449" t="s">
        <v>7</v>
      </c>
      <c r="B7449" t="s">
        <v>462</v>
      </c>
      <c r="C7449">
        <v>1914</v>
      </c>
      <c r="D7449" t="s">
        <v>829</v>
      </c>
      <c r="E7449" t="s">
        <v>68</v>
      </c>
      <c r="F7449" t="s">
        <v>76</v>
      </c>
      <c r="G7449" t="s">
        <v>109</v>
      </c>
      <c r="H7449" t="s">
        <v>101</v>
      </c>
      <c r="I7449" t="s">
        <v>108</v>
      </c>
    </row>
    <row r="7450" spans="1:9" x14ac:dyDescent="0.35">
      <c r="A7450" t="s">
        <v>7</v>
      </c>
      <c r="B7450" t="s">
        <v>464</v>
      </c>
      <c r="C7450">
        <v>1331</v>
      </c>
      <c r="D7450" t="s">
        <v>555</v>
      </c>
      <c r="E7450" t="s">
        <v>133</v>
      </c>
      <c r="F7450" t="s">
        <v>68</v>
      </c>
      <c r="G7450" t="s">
        <v>411</v>
      </c>
      <c r="H7450" t="s">
        <v>239</v>
      </c>
      <c r="I7450" t="s">
        <v>86</v>
      </c>
    </row>
    <row r="7451" spans="1:9" x14ac:dyDescent="0.35">
      <c r="A7451" t="s">
        <v>7</v>
      </c>
      <c r="B7451" t="s">
        <v>468</v>
      </c>
      <c r="C7451">
        <v>1</v>
      </c>
      <c r="D7451" t="s">
        <v>395</v>
      </c>
      <c r="E7451" t="s">
        <v>76</v>
      </c>
      <c r="F7451" t="s">
        <v>76</v>
      </c>
      <c r="G7451" t="s">
        <v>76</v>
      </c>
      <c r="H7451" t="s">
        <v>76</v>
      </c>
      <c r="I7451" t="s">
        <v>76</v>
      </c>
    </row>
    <row r="7452" spans="1:9" x14ac:dyDescent="0.35">
      <c r="A7452" t="s">
        <v>241</v>
      </c>
      <c r="B7452" t="s">
        <v>462</v>
      </c>
      <c r="C7452">
        <v>7266</v>
      </c>
      <c r="D7452" t="s">
        <v>707</v>
      </c>
      <c r="E7452" t="s">
        <v>55</v>
      </c>
      <c r="F7452" t="s">
        <v>77</v>
      </c>
      <c r="G7452" t="s">
        <v>163</v>
      </c>
      <c r="H7452" t="s">
        <v>416</v>
      </c>
      <c r="I7452" t="s">
        <v>119</v>
      </c>
    </row>
    <row r="7453" spans="1:9" x14ac:dyDescent="0.35">
      <c r="A7453" t="s">
        <v>241</v>
      </c>
      <c r="B7453" t="s">
        <v>464</v>
      </c>
      <c r="C7453">
        <v>6181</v>
      </c>
      <c r="D7453" t="s">
        <v>417</v>
      </c>
      <c r="E7453" t="s">
        <v>173</v>
      </c>
      <c r="F7453" t="s">
        <v>75</v>
      </c>
      <c r="G7453" t="s">
        <v>406</v>
      </c>
      <c r="H7453" t="s">
        <v>293</v>
      </c>
      <c r="I7453" t="s">
        <v>65</v>
      </c>
    </row>
    <row r="7454" spans="1:9" x14ac:dyDescent="0.35">
      <c r="A7454" t="s">
        <v>241</v>
      </c>
      <c r="B7454" t="s">
        <v>468</v>
      </c>
      <c r="C7454">
        <v>2</v>
      </c>
      <c r="D7454" t="s">
        <v>484</v>
      </c>
      <c r="E7454" t="s">
        <v>76</v>
      </c>
      <c r="F7454" t="s">
        <v>76</v>
      </c>
      <c r="G7454" t="s">
        <v>483</v>
      </c>
      <c r="H7454" t="s">
        <v>76</v>
      </c>
      <c r="I7454" t="s">
        <v>76</v>
      </c>
    </row>
    <row r="7456" spans="1:9" x14ac:dyDescent="0.35">
      <c r="A7456" t="s">
        <v>1761</v>
      </c>
    </row>
    <row r="7457" spans="1:9" x14ac:dyDescent="0.35">
      <c r="A7457" t="s">
        <v>14</v>
      </c>
      <c r="B7457" t="s">
        <v>487</v>
      </c>
      <c r="C7457" t="s">
        <v>2</v>
      </c>
      <c r="D7457" t="s">
        <v>1753</v>
      </c>
      <c r="E7457" t="s">
        <v>1754</v>
      </c>
      <c r="F7457" t="s">
        <v>1755</v>
      </c>
      <c r="G7457" t="s">
        <v>1756</v>
      </c>
      <c r="H7457" t="s">
        <v>1757</v>
      </c>
      <c r="I7457" t="s">
        <v>1758</v>
      </c>
    </row>
    <row r="7458" spans="1:9" x14ac:dyDescent="0.35">
      <c r="A7458" t="s">
        <v>3</v>
      </c>
      <c r="B7458" t="s">
        <v>488</v>
      </c>
      <c r="C7458">
        <v>1119</v>
      </c>
      <c r="D7458" t="s">
        <v>650</v>
      </c>
      <c r="E7458" t="s">
        <v>94</v>
      </c>
      <c r="F7458" t="s">
        <v>71</v>
      </c>
      <c r="G7458" t="s">
        <v>548</v>
      </c>
      <c r="H7458" t="s">
        <v>209</v>
      </c>
      <c r="I7458" t="s">
        <v>142</v>
      </c>
    </row>
    <row r="7459" spans="1:9" x14ac:dyDescent="0.35">
      <c r="A7459" t="s">
        <v>3</v>
      </c>
      <c r="B7459" t="s">
        <v>491</v>
      </c>
      <c r="C7459">
        <v>910</v>
      </c>
      <c r="D7459" t="s">
        <v>760</v>
      </c>
      <c r="E7459" t="s">
        <v>106</v>
      </c>
      <c r="F7459" t="s">
        <v>77</v>
      </c>
      <c r="G7459" t="s">
        <v>10</v>
      </c>
      <c r="H7459" t="s">
        <v>134</v>
      </c>
      <c r="I7459" t="s">
        <v>100</v>
      </c>
    </row>
    <row r="7460" spans="1:9" x14ac:dyDescent="0.35">
      <c r="A7460" t="s">
        <v>4</v>
      </c>
      <c r="B7460" t="s">
        <v>488</v>
      </c>
      <c r="C7460">
        <v>1945</v>
      </c>
      <c r="D7460" t="s">
        <v>512</v>
      </c>
      <c r="E7460" t="s">
        <v>109</v>
      </c>
      <c r="F7460" t="s">
        <v>55</v>
      </c>
      <c r="G7460" t="s">
        <v>148</v>
      </c>
      <c r="H7460" t="s">
        <v>120</v>
      </c>
      <c r="I7460" t="s">
        <v>58</v>
      </c>
    </row>
    <row r="7461" spans="1:9" x14ac:dyDescent="0.35">
      <c r="A7461" t="s">
        <v>4</v>
      </c>
      <c r="B7461" t="s">
        <v>491</v>
      </c>
      <c r="C7461">
        <v>1331</v>
      </c>
      <c r="D7461" t="s">
        <v>583</v>
      </c>
      <c r="E7461" t="s">
        <v>217</v>
      </c>
      <c r="F7461" t="s">
        <v>77</v>
      </c>
      <c r="G7461" t="s">
        <v>199</v>
      </c>
      <c r="H7461" t="s">
        <v>230</v>
      </c>
      <c r="I7461" t="s">
        <v>342</v>
      </c>
    </row>
    <row r="7462" spans="1:9" x14ac:dyDescent="0.35">
      <c r="A7462" t="s">
        <v>5</v>
      </c>
      <c r="B7462" t="s">
        <v>488</v>
      </c>
      <c r="C7462">
        <v>2083</v>
      </c>
      <c r="D7462" t="s">
        <v>616</v>
      </c>
      <c r="E7462" t="s">
        <v>105</v>
      </c>
      <c r="F7462" t="s">
        <v>79</v>
      </c>
      <c r="G7462" t="s">
        <v>158</v>
      </c>
      <c r="H7462" t="s">
        <v>148</v>
      </c>
      <c r="I7462" t="s">
        <v>179</v>
      </c>
    </row>
    <row r="7463" spans="1:9" x14ac:dyDescent="0.35">
      <c r="A7463" t="s">
        <v>5</v>
      </c>
      <c r="B7463" t="s">
        <v>491</v>
      </c>
      <c r="C7463">
        <v>1383</v>
      </c>
      <c r="D7463" t="s">
        <v>407</v>
      </c>
      <c r="E7463" t="s">
        <v>198</v>
      </c>
      <c r="F7463" t="s">
        <v>106</v>
      </c>
      <c r="G7463" t="s">
        <v>302</v>
      </c>
      <c r="H7463" t="s">
        <v>124</v>
      </c>
      <c r="I7463" t="s">
        <v>103</v>
      </c>
    </row>
    <row r="7464" spans="1:9" x14ac:dyDescent="0.35">
      <c r="A7464" t="s">
        <v>6</v>
      </c>
      <c r="B7464" t="s">
        <v>488</v>
      </c>
      <c r="C7464">
        <v>805</v>
      </c>
      <c r="D7464" t="s">
        <v>683</v>
      </c>
      <c r="E7464" t="s">
        <v>133</v>
      </c>
      <c r="F7464" t="s">
        <v>138</v>
      </c>
      <c r="G7464" t="s">
        <v>347</v>
      </c>
      <c r="H7464" t="s">
        <v>276</v>
      </c>
      <c r="I7464" t="s">
        <v>119</v>
      </c>
    </row>
    <row r="7465" spans="1:9" x14ac:dyDescent="0.35">
      <c r="A7465" t="s">
        <v>6</v>
      </c>
      <c r="B7465" t="s">
        <v>491</v>
      </c>
      <c r="C7465">
        <v>627</v>
      </c>
      <c r="D7465" t="s">
        <v>641</v>
      </c>
      <c r="E7465" t="s">
        <v>130</v>
      </c>
      <c r="F7465" t="s">
        <v>77</v>
      </c>
      <c r="G7465" t="s">
        <v>293</v>
      </c>
      <c r="H7465" t="s">
        <v>236</v>
      </c>
      <c r="I7465" t="s">
        <v>96</v>
      </c>
    </row>
    <row r="7466" spans="1:9" x14ac:dyDescent="0.35">
      <c r="A7466" t="s">
        <v>7</v>
      </c>
      <c r="B7466" t="s">
        <v>488</v>
      </c>
      <c r="C7466">
        <v>1724</v>
      </c>
      <c r="D7466" t="s">
        <v>553</v>
      </c>
      <c r="E7466" t="s">
        <v>63</v>
      </c>
      <c r="F7466" t="s">
        <v>106</v>
      </c>
      <c r="G7466" t="s">
        <v>144</v>
      </c>
      <c r="H7466" t="s">
        <v>278</v>
      </c>
      <c r="I7466" t="s">
        <v>151</v>
      </c>
    </row>
    <row r="7467" spans="1:9" x14ac:dyDescent="0.35">
      <c r="A7467" t="s">
        <v>7</v>
      </c>
      <c r="B7467" t="s">
        <v>491</v>
      </c>
      <c r="C7467">
        <v>1522</v>
      </c>
      <c r="D7467" t="s">
        <v>730</v>
      </c>
      <c r="E7467" t="s">
        <v>81</v>
      </c>
      <c r="F7467" t="s">
        <v>73</v>
      </c>
      <c r="G7467" t="s">
        <v>131</v>
      </c>
      <c r="H7467" t="s">
        <v>165</v>
      </c>
      <c r="I7467" t="s">
        <v>179</v>
      </c>
    </row>
    <row r="7468" spans="1:9" x14ac:dyDescent="0.35">
      <c r="A7468" t="s">
        <v>241</v>
      </c>
      <c r="B7468" t="s">
        <v>488</v>
      </c>
      <c r="C7468">
        <v>7676</v>
      </c>
      <c r="D7468" t="s">
        <v>850</v>
      </c>
      <c r="E7468" t="s">
        <v>122</v>
      </c>
      <c r="F7468" t="s">
        <v>75</v>
      </c>
      <c r="G7468" t="s">
        <v>283</v>
      </c>
      <c r="H7468" t="s">
        <v>166</v>
      </c>
      <c r="I7468" t="s">
        <v>137</v>
      </c>
    </row>
    <row r="7469" spans="1:9" x14ac:dyDescent="0.35">
      <c r="A7469" t="s">
        <v>241</v>
      </c>
      <c r="B7469" t="s">
        <v>491</v>
      </c>
      <c r="C7469">
        <v>5773</v>
      </c>
      <c r="D7469" t="s">
        <v>666</v>
      </c>
      <c r="E7469" t="s">
        <v>198</v>
      </c>
      <c r="F7469" t="s">
        <v>106</v>
      </c>
      <c r="G7469" t="s">
        <v>238</v>
      </c>
      <c r="H7469" t="s">
        <v>229</v>
      </c>
      <c r="I7469" t="s">
        <v>216</v>
      </c>
    </row>
    <row r="7471" spans="1:9" x14ac:dyDescent="0.35">
      <c r="A7471" t="s">
        <v>1762</v>
      </c>
    </row>
    <row r="7472" spans="1:9" x14ac:dyDescent="0.35">
      <c r="A7472" t="s">
        <v>14</v>
      </c>
      <c r="B7472" t="s">
        <v>505</v>
      </c>
      <c r="C7472" t="s">
        <v>2</v>
      </c>
      <c r="D7472" t="s">
        <v>1753</v>
      </c>
      <c r="E7472" t="s">
        <v>1754</v>
      </c>
      <c r="F7472" t="s">
        <v>1755</v>
      </c>
      <c r="G7472" t="s">
        <v>1756</v>
      </c>
      <c r="H7472" t="s">
        <v>1757</v>
      </c>
      <c r="I7472" t="s">
        <v>1758</v>
      </c>
    </row>
    <row r="7473" spans="1:9" x14ac:dyDescent="0.35">
      <c r="A7473" t="s">
        <v>3</v>
      </c>
      <c r="B7473" t="s">
        <v>506</v>
      </c>
      <c r="C7473">
        <v>580</v>
      </c>
      <c r="D7473" t="s">
        <v>731</v>
      </c>
      <c r="E7473" t="s">
        <v>77</v>
      </c>
      <c r="F7473" t="s">
        <v>79</v>
      </c>
      <c r="G7473" t="s">
        <v>221</v>
      </c>
      <c r="H7473" t="s">
        <v>156</v>
      </c>
      <c r="I7473" t="s">
        <v>74</v>
      </c>
    </row>
    <row r="7474" spans="1:9" x14ac:dyDescent="0.35">
      <c r="A7474" t="s">
        <v>3</v>
      </c>
      <c r="B7474" t="s">
        <v>507</v>
      </c>
      <c r="C7474">
        <v>538</v>
      </c>
      <c r="D7474" t="s">
        <v>298</v>
      </c>
      <c r="E7474" t="s">
        <v>80</v>
      </c>
      <c r="F7474" t="s">
        <v>75</v>
      </c>
      <c r="G7474" t="s">
        <v>432</v>
      </c>
      <c r="H7474" t="s">
        <v>84</v>
      </c>
      <c r="I7474" t="s">
        <v>122</v>
      </c>
    </row>
    <row r="7475" spans="1:9" x14ac:dyDescent="0.35">
      <c r="A7475" t="s">
        <v>3</v>
      </c>
      <c r="B7475" t="s">
        <v>509</v>
      </c>
      <c r="C7475">
        <v>513</v>
      </c>
      <c r="D7475" t="s">
        <v>642</v>
      </c>
      <c r="E7475" t="s">
        <v>106</v>
      </c>
      <c r="F7475" t="s">
        <v>106</v>
      </c>
      <c r="G7475" t="s">
        <v>181</v>
      </c>
      <c r="H7475" t="s">
        <v>213</v>
      </c>
      <c r="I7475" t="s">
        <v>81</v>
      </c>
    </row>
    <row r="7476" spans="1:9" x14ac:dyDescent="0.35">
      <c r="A7476" t="s">
        <v>3</v>
      </c>
      <c r="B7476" t="s">
        <v>510</v>
      </c>
      <c r="C7476">
        <v>397</v>
      </c>
      <c r="D7476" t="s">
        <v>482</v>
      </c>
      <c r="E7476" t="s">
        <v>106</v>
      </c>
      <c r="F7476" t="s">
        <v>71</v>
      </c>
      <c r="G7476" t="s">
        <v>390</v>
      </c>
      <c r="H7476" t="s">
        <v>114</v>
      </c>
      <c r="I7476" t="s">
        <v>122</v>
      </c>
    </row>
    <row r="7477" spans="1:9" x14ac:dyDescent="0.35">
      <c r="A7477" t="s">
        <v>3</v>
      </c>
      <c r="B7477" t="s">
        <v>50</v>
      </c>
      <c r="C7477">
        <v>1</v>
      </c>
      <c r="D7477" t="s">
        <v>76</v>
      </c>
      <c r="E7477" t="s">
        <v>76</v>
      </c>
      <c r="F7477" t="s">
        <v>76</v>
      </c>
      <c r="G7477" t="s">
        <v>395</v>
      </c>
      <c r="H7477" t="s">
        <v>76</v>
      </c>
      <c r="I7477" t="s">
        <v>76</v>
      </c>
    </row>
    <row r="7478" spans="1:9" x14ac:dyDescent="0.35">
      <c r="A7478" t="s">
        <v>4</v>
      </c>
      <c r="B7478" t="s">
        <v>506</v>
      </c>
      <c r="C7478">
        <v>924</v>
      </c>
      <c r="D7478" t="s">
        <v>645</v>
      </c>
      <c r="E7478" t="s">
        <v>240</v>
      </c>
      <c r="F7478" t="s">
        <v>81</v>
      </c>
      <c r="G7478" t="s">
        <v>63</v>
      </c>
      <c r="H7478" t="s">
        <v>261</v>
      </c>
      <c r="I7478" t="s">
        <v>229</v>
      </c>
    </row>
    <row r="7479" spans="1:9" x14ac:dyDescent="0.35">
      <c r="A7479" t="s">
        <v>4</v>
      </c>
      <c r="B7479" t="s">
        <v>507</v>
      </c>
      <c r="C7479">
        <v>1021</v>
      </c>
      <c r="D7479" t="s">
        <v>544</v>
      </c>
      <c r="E7479" t="s">
        <v>137</v>
      </c>
      <c r="F7479" t="s">
        <v>198</v>
      </c>
      <c r="G7479" t="s">
        <v>574</v>
      </c>
      <c r="H7479" t="s">
        <v>129</v>
      </c>
      <c r="I7479" t="s">
        <v>175</v>
      </c>
    </row>
    <row r="7480" spans="1:9" x14ac:dyDescent="0.35">
      <c r="A7480" t="s">
        <v>4</v>
      </c>
      <c r="B7480" t="s">
        <v>509</v>
      </c>
      <c r="C7480">
        <v>770</v>
      </c>
      <c r="D7480" t="s">
        <v>682</v>
      </c>
      <c r="E7480" t="s">
        <v>130</v>
      </c>
      <c r="F7480" t="s">
        <v>79</v>
      </c>
      <c r="G7480" t="s">
        <v>133</v>
      </c>
      <c r="H7480" t="s">
        <v>222</v>
      </c>
      <c r="I7480" t="s">
        <v>386</v>
      </c>
    </row>
    <row r="7481" spans="1:9" x14ac:dyDescent="0.35">
      <c r="A7481" t="s">
        <v>4</v>
      </c>
      <c r="B7481" t="s">
        <v>510</v>
      </c>
      <c r="C7481">
        <v>561</v>
      </c>
      <c r="D7481" t="s">
        <v>476</v>
      </c>
      <c r="E7481" t="s">
        <v>326</v>
      </c>
      <c r="F7481" t="s">
        <v>73</v>
      </c>
      <c r="G7481" t="s">
        <v>187</v>
      </c>
      <c r="H7481" t="s">
        <v>416</v>
      </c>
      <c r="I7481" t="s">
        <v>290</v>
      </c>
    </row>
    <row r="7482" spans="1:9" x14ac:dyDescent="0.35">
      <c r="A7482" t="s">
        <v>5</v>
      </c>
      <c r="B7482" t="s">
        <v>506</v>
      </c>
      <c r="C7482">
        <v>914</v>
      </c>
      <c r="D7482" t="s">
        <v>867</v>
      </c>
      <c r="E7482" t="s">
        <v>186</v>
      </c>
      <c r="F7482" t="s">
        <v>79</v>
      </c>
      <c r="G7482" t="s">
        <v>133</v>
      </c>
      <c r="H7482" t="s">
        <v>347</v>
      </c>
      <c r="I7482" t="s">
        <v>179</v>
      </c>
    </row>
    <row r="7483" spans="1:9" x14ac:dyDescent="0.35">
      <c r="A7483" t="s">
        <v>5</v>
      </c>
      <c r="B7483" t="s">
        <v>507</v>
      </c>
      <c r="C7483">
        <v>1169</v>
      </c>
      <c r="D7483" t="s">
        <v>558</v>
      </c>
      <c r="E7483" t="s">
        <v>79</v>
      </c>
      <c r="F7483" t="s">
        <v>68</v>
      </c>
      <c r="G7483" t="s">
        <v>340</v>
      </c>
      <c r="H7483" t="s">
        <v>372</v>
      </c>
      <c r="I7483" t="s">
        <v>179</v>
      </c>
    </row>
    <row r="7484" spans="1:9" x14ac:dyDescent="0.35">
      <c r="A7484" t="s">
        <v>5</v>
      </c>
      <c r="B7484" t="s">
        <v>509</v>
      </c>
      <c r="C7484">
        <v>745</v>
      </c>
      <c r="D7484" t="s">
        <v>807</v>
      </c>
      <c r="E7484" t="s">
        <v>149</v>
      </c>
      <c r="F7484" t="s">
        <v>77</v>
      </c>
      <c r="G7484" t="s">
        <v>53</v>
      </c>
      <c r="H7484" t="s">
        <v>192</v>
      </c>
      <c r="I7484" t="s">
        <v>163</v>
      </c>
    </row>
    <row r="7485" spans="1:9" x14ac:dyDescent="0.35">
      <c r="A7485" t="s">
        <v>5</v>
      </c>
      <c r="B7485" t="s">
        <v>510</v>
      </c>
      <c r="C7485">
        <v>638</v>
      </c>
      <c r="D7485" t="s">
        <v>923</v>
      </c>
      <c r="E7485" t="s">
        <v>72</v>
      </c>
      <c r="F7485" t="s">
        <v>106</v>
      </c>
      <c r="G7485" t="s">
        <v>454</v>
      </c>
      <c r="H7485" t="s">
        <v>367</v>
      </c>
      <c r="I7485" t="s">
        <v>100</v>
      </c>
    </row>
    <row r="7486" spans="1:9" x14ac:dyDescent="0.35">
      <c r="A7486" t="s">
        <v>6</v>
      </c>
      <c r="B7486" t="s">
        <v>506</v>
      </c>
      <c r="C7486">
        <v>452</v>
      </c>
      <c r="D7486" t="s">
        <v>641</v>
      </c>
      <c r="E7486" t="s">
        <v>149</v>
      </c>
      <c r="F7486" t="s">
        <v>75</v>
      </c>
      <c r="G7486" t="s">
        <v>181</v>
      </c>
      <c r="H7486" t="s">
        <v>227</v>
      </c>
      <c r="I7486" t="s">
        <v>89</v>
      </c>
    </row>
    <row r="7487" spans="1:9" x14ac:dyDescent="0.35">
      <c r="A7487" t="s">
        <v>6</v>
      </c>
      <c r="B7487" t="s">
        <v>507</v>
      </c>
      <c r="C7487">
        <v>353</v>
      </c>
      <c r="D7487" t="s">
        <v>480</v>
      </c>
      <c r="E7487" t="s">
        <v>74</v>
      </c>
      <c r="F7487" t="s">
        <v>186</v>
      </c>
      <c r="G7487" t="s">
        <v>589</v>
      </c>
      <c r="H7487" t="s">
        <v>250</v>
      </c>
      <c r="I7487" t="s">
        <v>70</v>
      </c>
    </row>
    <row r="7488" spans="1:9" x14ac:dyDescent="0.35">
      <c r="A7488" t="s">
        <v>6</v>
      </c>
      <c r="B7488" t="s">
        <v>509</v>
      </c>
      <c r="C7488">
        <v>454</v>
      </c>
      <c r="D7488" t="s">
        <v>1156</v>
      </c>
      <c r="E7488" t="s">
        <v>138</v>
      </c>
      <c r="F7488" t="s">
        <v>73</v>
      </c>
      <c r="G7488" t="s">
        <v>97</v>
      </c>
      <c r="H7488" t="s">
        <v>242</v>
      </c>
      <c r="I7488" t="s">
        <v>62</v>
      </c>
    </row>
    <row r="7489" spans="1:9" x14ac:dyDescent="0.35">
      <c r="A7489" t="s">
        <v>6</v>
      </c>
      <c r="B7489" t="s">
        <v>510</v>
      </c>
      <c r="C7489">
        <v>173</v>
      </c>
      <c r="D7489" t="s">
        <v>677</v>
      </c>
      <c r="E7489" t="s">
        <v>146</v>
      </c>
      <c r="F7489" t="s">
        <v>78</v>
      </c>
      <c r="G7489" t="s">
        <v>187</v>
      </c>
      <c r="H7489" t="s">
        <v>326</v>
      </c>
      <c r="I7489" t="s">
        <v>119</v>
      </c>
    </row>
    <row r="7490" spans="1:9" x14ac:dyDescent="0.35">
      <c r="A7490" t="s">
        <v>7</v>
      </c>
      <c r="B7490" t="s">
        <v>506</v>
      </c>
      <c r="C7490">
        <v>960</v>
      </c>
      <c r="D7490" t="s">
        <v>896</v>
      </c>
      <c r="E7490" t="s">
        <v>106</v>
      </c>
      <c r="F7490" t="s">
        <v>76</v>
      </c>
      <c r="G7490" t="s">
        <v>103</v>
      </c>
      <c r="H7490" t="s">
        <v>126</v>
      </c>
      <c r="I7490" t="s">
        <v>104</v>
      </c>
    </row>
    <row r="7491" spans="1:9" x14ac:dyDescent="0.35">
      <c r="A7491" t="s">
        <v>7</v>
      </c>
      <c r="B7491" t="s">
        <v>507</v>
      </c>
      <c r="C7491">
        <v>764</v>
      </c>
      <c r="D7491" t="s">
        <v>335</v>
      </c>
      <c r="E7491" t="s">
        <v>86</v>
      </c>
      <c r="F7491" t="s">
        <v>68</v>
      </c>
      <c r="G7491" t="s">
        <v>949</v>
      </c>
      <c r="H7491" t="s">
        <v>355</v>
      </c>
      <c r="I7491" t="s">
        <v>55</v>
      </c>
    </row>
    <row r="7492" spans="1:9" x14ac:dyDescent="0.35">
      <c r="A7492" t="s">
        <v>7</v>
      </c>
      <c r="B7492" t="s">
        <v>509</v>
      </c>
      <c r="C7492">
        <v>954</v>
      </c>
      <c r="D7492" t="s">
        <v>867</v>
      </c>
      <c r="E7492" t="s">
        <v>150</v>
      </c>
      <c r="F7492" t="s">
        <v>76</v>
      </c>
      <c r="G7492" t="s">
        <v>56</v>
      </c>
      <c r="H7492" t="s">
        <v>207</v>
      </c>
      <c r="I7492" t="s">
        <v>108</v>
      </c>
    </row>
    <row r="7493" spans="1:9" x14ac:dyDescent="0.35">
      <c r="A7493" t="s">
        <v>7</v>
      </c>
      <c r="B7493" t="s">
        <v>510</v>
      </c>
      <c r="C7493">
        <v>567</v>
      </c>
      <c r="D7493" t="s">
        <v>496</v>
      </c>
      <c r="E7493" t="s">
        <v>122</v>
      </c>
      <c r="F7493" t="s">
        <v>68</v>
      </c>
      <c r="G7493" t="s">
        <v>289</v>
      </c>
      <c r="H7493" t="s">
        <v>386</v>
      </c>
      <c r="I7493" t="s">
        <v>244</v>
      </c>
    </row>
    <row r="7494" spans="1:9" x14ac:dyDescent="0.35">
      <c r="A7494" t="s">
        <v>7</v>
      </c>
      <c r="B7494" t="s">
        <v>50</v>
      </c>
      <c r="C7494">
        <v>1</v>
      </c>
      <c r="D7494" t="s">
        <v>395</v>
      </c>
      <c r="E7494" t="s">
        <v>76</v>
      </c>
      <c r="F7494" t="s">
        <v>76</v>
      </c>
      <c r="G7494" t="s">
        <v>76</v>
      </c>
      <c r="H7494" t="s">
        <v>76</v>
      </c>
      <c r="I7494" t="s">
        <v>76</v>
      </c>
    </row>
    <row r="7495" spans="1:9" x14ac:dyDescent="0.35">
      <c r="A7495" t="s">
        <v>241</v>
      </c>
      <c r="B7495" t="s">
        <v>506</v>
      </c>
      <c r="C7495">
        <v>3830</v>
      </c>
      <c r="D7495" t="s">
        <v>790</v>
      </c>
      <c r="E7495" t="s">
        <v>142</v>
      </c>
      <c r="F7495" t="s">
        <v>68</v>
      </c>
      <c r="G7495" t="s">
        <v>103</v>
      </c>
      <c r="H7495" t="s">
        <v>118</v>
      </c>
      <c r="I7495" t="s">
        <v>211</v>
      </c>
    </row>
    <row r="7496" spans="1:9" x14ac:dyDescent="0.35">
      <c r="A7496" t="s">
        <v>241</v>
      </c>
      <c r="B7496" t="s">
        <v>507</v>
      </c>
      <c r="C7496">
        <v>3845</v>
      </c>
      <c r="D7496" t="s">
        <v>234</v>
      </c>
      <c r="E7496" t="s">
        <v>151</v>
      </c>
      <c r="F7496" t="s">
        <v>105</v>
      </c>
      <c r="G7496" t="s">
        <v>687</v>
      </c>
      <c r="H7496" t="s">
        <v>135</v>
      </c>
      <c r="I7496" t="s">
        <v>173</v>
      </c>
    </row>
    <row r="7497" spans="1:9" x14ac:dyDescent="0.35">
      <c r="A7497" t="s">
        <v>241</v>
      </c>
      <c r="B7497" t="s">
        <v>509</v>
      </c>
      <c r="C7497">
        <v>3436</v>
      </c>
      <c r="D7497" t="s">
        <v>1410</v>
      </c>
      <c r="E7497" t="s">
        <v>80</v>
      </c>
      <c r="F7497" t="s">
        <v>73</v>
      </c>
      <c r="G7497" t="s">
        <v>87</v>
      </c>
      <c r="H7497" t="s">
        <v>364</v>
      </c>
      <c r="I7497" t="s">
        <v>216</v>
      </c>
    </row>
    <row r="7498" spans="1:9" x14ac:dyDescent="0.35">
      <c r="A7498" t="s">
        <v>241</v>
      </c>
      <c r="B7498" t="s">
        <v>510</v>
      </c>
      <c r="C7498">
        <v>2336</v>
      </c>
      <c r="D7498" t="s">
        <v>411</v>
      </c>
      <c r="E7498" t="s">
        <v>175</v>
      </c>
      <c r="F7498" t="s">
        <v>79</v>
      </c>
      <c r="G7498" t="s">
        <v>54</v>
      </c>
      <c r="H7498" t="s">
        <v>193</v>
      </c>
      <c r="I7498" t="s">
        <v>216</v>
      </c>
    </row>
    <row r="7499" spans="1:9" x14ac:dyDescent="0.35">
      <c r="A7499" t="s">
        <v>241</v>
      </c>
      <c r="B7499" t="s">
        <v>50</v>
      </c>
      <c r="C7499">
        <v>2</v>
      </c>
      <c r="D7499" t="s">
        <v>484</v>
      </c>
      <c r="E7499" t="s">
        <v>76</v>
      </c>
      <c r="F7499" t="s">
        <v>76</v>
      </c>
      <c r="G7499" t="s">
        <v>483</v>
      </c>
      <c r="H7499" t="s">
        <v>76</v>
      </c>
      <c r="I7499" t="s">
        <v>76</v>
      </c>
    </row>
    <row r="7501" spans="1:9" x14ac:dyDescent="0.35">
      <c r="A7501" t="s">
        <v>1763</v>
      </c>
    </row>
    <row r="7502" spans="1:9" x14ac:dyDescent="0.35">
      <c r="A7502" t="s">
        <v>14</v>
      </c>
      <c r="B7502" t="s">
        <v>530</v>
      </c>
      <c r="C7502" t="s">
        <v>2</v>
      </c>
      <c r="D7502" t="s">
        <v>1753</v>
      </c>
      <c r="E7502" t="s">
        <v>1754</v>
      </c>
      <c r="F7502" t="s">
        <v>1755</v>
      </c>
      <c r="G7502" t="s">
        <v>1756</v>
      </c>
      <c r="H7502" t="s">
        <v>1757</v>
      </c>
      <c r="I7502" t="s">
        <v>1758</v>
      </c>
    </row>
    <row r="7503" spans="1:9" x14ac:dyDescent="0.35">
      <c r="A7503" t="s">
        <v>3</v>
      </c>
      <c r="B7503" t="s">
        <v>531</v>
      </c>
      <c r="C7503">
        <v>281</v>
      </c>
      <c r="D7503" t="s">
        <v>365</v>
      </c>
      <c r="E7503" t="s">
        <v>78</v>
      </c>
      <c r="F7503" t="s">
        <v>100</v>
      </c>
      <c r="G7503" t="s">
        <v>808</v>
      </c>
      <c r="H7503" t="s">
        <v>208</v>
      </c>
      <c r="I7503" t="s">
        <v>93</v>
      </c>
    </row>
    <row r="7504" spans="1:9" x14ac:dyDescent="0.35">
      <c r="A7504" t="s">
        <v>3</v>
      </c>
      <c r="B7504" t="s">
        <v>534</v>
      </c>
      <c r="C7504">
        <v>759</v>
      </c>
      <c r="D7504" t="s">
        <v>688</v>
      </c>
      <c r="E7504" t="s">
        <v>78</v>
      </c>
      <c r="F7504" t="s">
        <v>106</v>
      </c>
      <c r="G7504" t="s">
        <v>158</v>
      </c>
      <c r="H7504" t="s">
        <v>162</v>
      </c>
      <c r="I7504" t="s">
        <v>198</v>
      </c>
    </row>
    <row r="7505" spans="1:9" x14ac:dyDescent="0.35">
      <c r="A7505" t="s">
        <v>3</v>
      </c>
      <c r="B7505" t="s">
        <v>535</v>
      </c>
      <c r="C7505">
        <v>79</v>
      </c>
      <c r="D7505" t="s">
        <v>1466</v>
      </c>
      <c r="E7505" t="s">
        <v>76</v>
      </c>
      <c r="F7505" t="s">
        <v>76</v>
      </c>
      <c r="G7505" t="s">
        <v>150</v>
      </c>
      <c r="H7505" t="s">
        <v>92</v>
      </c>
      <c r="I7505" t="s">
        <v>68</v>
      </c>
    </row>
    <row r="7506" spans="1:9" x14ac:dyDescent="0.35">
      <c r="A7506" t="s">
        <v>3</v>
      </c>
      <c r="B7506" t="s">
        <v>536</v>
      </c>
      <c r="C7506">
        <v>164</v>
      </c>
      <c r="D7506" t="s">
        <v>154</v>
      </c>
      <c r="E7506" t="s">
        <v>76</v>
      </c>
      <c r="F7506" t="s">
        <v>94</v>
      </c>
      <c r="G7506" t="s">
        <v>295</v>
      </c>
      <c r="H7506" t="s">
        <v>309</v>
      </c>
      <c r="I7506" t="s">
        <v>122</v>
      </c>
    </row>
    <row r="7507" spans="1:9" x14ac:dyDescent="0.35">
      <c r="A7507" t="s">
        <v>3</v>
      </c>
      <c r="B7507" t="s">
        <v>538</v>
      </c>
      <c r="C7507">
        <v>684</v>
      </c>
      <c r="D7507" t="s">
        <v>978</v>
      </c>
      <c r="E7507" t="s">
        <v>77</v>
      </c>
      <c r="F7507" t="s">
        <v>77</v>
      </c>
      <c r="G7507" t="s">
        <v>330</v>
      </c>
      <c r="H7507" t="s">
        <v>208</v>
      </c>
      <c r="I7507" t="s">
        <v>80</v>
      </c>
    </row>
    <row r="7508" spans="1:9" x14ac:dyDescent="0.35">
      <c r="A7508" t="s">
        <v>3</v>
      </c>
      <c r="B7508" t="s">
        <v>540</v>
      </c>
      <c r="C7508">
        <v>62</v>
      </c>
      <c r="D7508" t="s">
        <v>881</v>
      </c>
      <c r="E7508" t="s">
        <v>76</v>
      </c>
      <c r="F7508" t="s">
        <v>76</v>
      </c>
      <c r="G7508" t="s">
        <v>71</v>
      </c>
      <c r="H7508" t="s">
        <v>326</v>
      </c>
      <c r="I7508" t="s">
        <v>72</v>
      </c>
    </row>
    <row r="7509" spans="1:9" x14ac:dyDescent="0.35">
      <c r="A7509" t="s">
        <v>4</v>
      </c>
      <c r="B7509" t="s">
        <v>531</v>
      </c>
      <c r="C7509">
        <v>539</v>
      </c>
      <c r="D7509" t="s">
        <v>823</v>
      </c>
      <c r="E7509" t="s">
        <v>162</v>
      </c>
      <c r="F7509" t="s">
        <v>108</v>
      </c>
      <c r="G7509" t="s">
        <v>294</v>
      </c>
      <c r="H7509" t="s">
        <v>493</v>
      </c>
      <c r="I7509" t="s">
        <v>355</v>
      </c>
    </row>
    <row r="7510" spans="1:9" x14ac:dyDescent="0.35">
      <c r="A7510" t="s">
        <v>4</v>
      </c>
      <c r="B7510" t="s">
        <v>534</v>
      </c>
      <c r="C7510">
        <v>1271</v>
      </c>
      <c r="D7510" t="s">
        <v>910</v>
      </c>
      <c r="E7510" t="s">
        <v>198</v>
      </c>
      <c r="F7510" t="s">
        <v>63</v>
      </c>
      <c r="G7510" t="s">
        <v>361</v>
      </c>
      <c r="H7510" t="s">
        <v>222</v>
      </c>
      <c r="I7510" t="s">
        <v>239</v>
      </c>
    </row>
    <row r="7511" spans="1:9" x14ac:dyDescent="0.35">
      <c r="A7511" t="s">
        <v>4</v>
      </c>
      <c r="B7511" t="s">
        <v>535</v>
      </c>
      <c r="C7511">
        <v>135</v>
      </c>
      <c r="D7511" t="s">
        <v>645</v>
      </c>
      <c r="E7511" t="s">
        <v>104</v>
      </c>
      <c r="F7511" t="s">
        <v>107</v>
      </c>
      <c r="G7511" t="s">
        <v>68</v>
      </c>
      <c r="H7511" t="s">
        <v>124</v>
      </c>
      <c r="I7511" t="s">
        <v>761</v>
      </c>
    </row>
    <row r="7512" spans="1:9" x14ac:dyDescent="0.35">
      <c r="A7512" t="s">
        <v>4</v>
      </c>
      <c r="B7512" t="s">
        <v>536</v>
      </c>
      <c r="C7512">
        <v>302</v>
      </c>
      <c r="D7512" t="s">
        <v>775</v>
      </c>
      <c r="E7512" t="s">
        <v>11</v>
      </c>
      <c r="F7512" t="s">
        <v>76</v>
      </c>
      <c r="G7512" t="s">
        <v>498</v>
      </c>
      <c r="H7512" t="s">
        <v>263</v>
      </c>
      <c r="I7512" t="s">
        <v>177</v>
      </c>
    </row>
    <row r="7513" spans="1:9" x14ac:dyDescent="0.35">
      <c r="A7513" t="s">
        <v>4</v>
      </c>
      <c r="B7513" t="s">
        <v>538</v>
      </c>
      <c r="C7513">
        <v>904</v>
      </c>
      <c r="D7513" t="s">
        <v>670</v>
      </c>
      <c r="E7513" t="s">
        <v>119</v>
      </c>
      <c r="F7513" t="s">
        <v>68</v>
      </c>
      <c r="G7513" t="s">
        <v>366</v>
      </c>
      <c r="H7513" t="s">
        <v>235</v>
      </c>
      <c r="I7513" t="s">
        <v>165</v>
      </c>
    </row>
    <row r="7514" spans="1:9" x14ac:dyDescent="0.35">
      <c r="A7514" t="s">
        <v>4</v>
      </c>
      <c r="B7514" t="s">
        <v>540</v>
      </c>
      <c r="C7514">
        <v>125</v>
      </c>
      <c r="D7514" t="s">
        <v>1106</v>
      </c>
      <c r="E7514" t="s">
        <v>76</v>
      </c>
      <c r="F7514" t="s">
        <v>76</v>
      </c>
      <c r="G7514" t="s">
        <v>73</v>
      </c>
      <c r="H7514" t="s">
        <v>174</v>
      </c>
      <c r="I7514" t="s">
        <v>138</v>
      </c>
    </row>
    <row r="7515" spans="1:9" x14ac:dyDescent="0.35">
      <c r="A7515" t="s">
        <v>5</v>
      </c>
      <c r="B7515" t="s">
        <v>531</v>
      </c>
      <c r="C7515">
        <v>649</v>
      </c>
      <c r="D7515" t="s">
        <v>444</v>
      </c>
      <c r="E7515" t="s">
        <v>75</v>
      </c>
      <c r="F7515" t="s">
        <v>81</v>
      </c>
      <c r="G7515" t="s">
        <v>288</v>
      </c>
      <c r="H7515" t="s">
        <v>277</v>
      </c>
      <c r="I7515" t="s">
        <v>138</v>
      </c>
    </row>
    <row r="7516" spans="1:9" x14ac:dyDescent="0.35">
      <c r="A7516" t="s">
        <v>5</v>
      </c>
      <c r="B7516" t="s">
        <v>534</v>
      </c>
      <c r="C7516">
        <v>1281</v>
      </c>
      <c r="D7516" t="s">
        <v>982</v>
      </c>
      <c r="E7516" t="s">
        <v>105</v>
      </c>
      <c r="F7516" t="s">
        <v>106</v>
      </c>
      <c r="G7516" t="s">
        <v>222</v>
      </c>
      <c r="H7516" t="s">
        <v>148</v>
      </c>
      <c r="I7516" t="s">
        <v>175</v>
      </c>
    </row>
    <row r="7517" spans="1:9" x14ac:dyDescent="0.35">
      <c r="A7517" t="s">
        <v>5</v>
      </c>
      <c r="B7517" t="s">
        <v>535</v>
      </c>
      <c r="C7517">
        <v>153</v>
      </c>
      <c r="D7517" t="s">
        <v>403</v>
      </c>
      <c r="E7517" t="s">
        <v>80</v>
      </c>
      <c r="F7517" t="s">
        <v>68</v>
      </c>
      <c r="G7517" t="s">
        <v>150</v>
      </c>
      <c r="H7517" t="s">
        <v>95</v>
      </c>
      <c r="I7517" t="s">
        <v>133</v>
      </c>
    </row>
    <row r="7518" spans="1:9" x14ac:dyDescent="0.35">
      <c r="A7518" t="s">
        <v>5</v>
      </c>
      <c r="B7518" t="s">
        <v>536</v>
      </c>
      <c r="C7518">
        <v>316</v>
      </c>
      <c r="D7518" t="s">
        <v>632</v>
      </c>
      <c r="E7518" t="s">
        <v>93</v>
      </c>
      <c r="F7518" t="s">
        <v>150</v>
      </c>
      <c r="G7518" t="s">
        <v>448</v>
      </c>
      <c r="H7518" t="s">
        <v>95</v>
      </c>
      <c r="I7518" t="s">
        <v>122</v>
      </c>
    </row>
    <row r="7519" spans="1:9" x14ac:dyDescent="0.35">
      <c r="A7519" t="s">
        <v>5</v>
      </c>
      <c r="B7519" t="s">
        <v>538</v>
      </c>
      <c r="C7519">
        <v>983</v>
      </c>
      <c r="D7519" t="s">
        <v>706</v>
      </c>
      <c r="E7519" t="s">
        <v>133</v>
      </c>
      <c r="F7519" t="s">
        <v>73</v>
      </c>
      <c r="G7519" t="s">
        <v>458</v>
      </c>
      <c r="H7519" t="s">
        <v>193</v>
      </c>
      <c r="I7519" t="s">
        <v>70</v>
      </c>
    </row>
    <row r="7520" spans="1:9" x14ac:dyDescent="0.35">
      <c r="A7520" t="s">
        <v>5</v>
      </c>
      <c r="B7520" t="s">
        <v>540</v>
      </c>
      <c r="C7520">
        <v>84</v>
      </c>
      <c r="D7520" t="s">
        <v>584</v>
      </c>
      <c r="E7520" t="s">
        <v>77</v>
      </c>
      <c r="F7520" t="s">
        <v>76</v>
      </c>
      <c r="G7520" t="s">
        <v>138</v>
      </c>
      <c r="H7520" t="s">
        <v>541</v>
      </c>
      <c r="I7520" t="s">
        <v>80</v>
      </c>
    </row>
    <row r="7521" spans="1:9" x14ac:dyDescent="0.35">
      <c r="A7521" t="s">
        <v>6</v>
      </c>
      <c r="B7521" t="s">
        <v>531</v>
      </c>
      <c r="C7521">
        <v>237</v>
      </c>
      <c r="D7521" t="s">
        <v>363</v>
      </c>
      <c r="E7521" t="s">
        <v>355</v>
      </c>
      <c r="F7521" t="s">
        <v>150</v>
      </c>
      <c r="G7521" t="s">
        <v>336</v>
      </c>
      <c r="H7521" t="s">
        <v>156</v>
      </c>
      <c r="I7521" t="s">
        <v>314</v>
      </c>
    </row>
    <row r="7522" spans="1:9" x14ac:dyDescent="0.35">
      <c r="A7522" t="s">
        <v>6</v>
      </c>
      <c r="B7522" t="s">
        <v>534</v>
      </c>
      <c r="C7522">
        <v>510</v>
      </c>
      <c r="D7522" t="s">
        <v>543</v>
      </c>
      <c r="E7522" t="s">
        <v>94</v>
      </c>
      <c r="F7522" t="s">
        <v>63</v>
      </c>
      <c r="G7522" t="s">
        <v>135</v>
      </c>
      <c r="H7522" t="s">
        <v>148</v>
      </c>
      <c r="I7522" t="s">
        <v>102</v>
      </c>
    </row>
    <row r="7523" spans="1:9" x14ac:dyDescent="0.35">
      <c r="A7523" t="s">
        <v>6</v>
      </c>
      <c r="B7523" t="s">
        <v>535</v>
      </c>
      <c r="C7523">
        <v>58</v>
      </c>
      <c r="D7523" t="s">
        <v>727</v>
      </c>
      <c r="E7523" t="s">
        <v>149</v>
      </c>
      <c r="F7523" t="s">
        <v>72</v>
      </c>
      <c r="G7523" t="s">
        <v>102</v>
      </c>
      <c r="H7523" t="s">
        <v>233</v>
      </c>
      <c r="I7523" t="s">
        <v>163</v>
      </c>
    </row>
    <row r="7524" spans="1:9" x14ac:dyDescent="0.35">
      <c r="A7524" t="s">
        <v>6</v>
      </c>
      <c r="B7524" t="s">
        <v>536</v>
      </c>
      <c r="C7524">
        <v>140</v>
      </c>
      <c r="D7524" t="s">
        <v>433</v>
      </c>
      <c r="E7524" t="s">
        <v>204</v>
      </c>
      <c r="F7524" t="s">
        <v>79</v>
      </c>
      <c r="G7524" t="s">
        <v>98</v>
      </c>
      <c r="H7524" t="s">
        <v>361</v>
      </c>
      <c r="I7524" t="s">
        <v>278</v>
      </c>
    </row>
    <row r="7525" spans="1:9" x14ac:dyDescent="0.35">
      <c r="A7525" t="s">
        <v>6</v>
      </c>
      <c r="B7525" t="s">
        <v>538</v>
      </c>
      <c r="C7525">
        <v>427</v>
      </c>
      <c r="D7525" t="s">
        <v>807</v>
      </c>
      <c r="E7525" t="s">
        <v>138</v>
      </c>
      <c r="F7525" t="s">
        <v>77</v>
      </c>
      <c r="G7525" t="s">
        <v>290</v>
      </c>
      <c r="H7525" t="s">
        <v>276</v>
      </c>
      <c r="I7525" t="s">
        <v>198</v>
      </c>
    </row>
    <row r="7526" spans="1:9" x14ac:dyDescent="0.35">
      <c r="A7526" t="s">
        <v>6</v>
      </c>
      <c r="B7526" t="s">
        <v>540</v>
      </c>
      <c r="C7526">
        <v>60</v>
      </c>
      <c r="D7526" t="s">
        <v>415</v>
      </c>
      <c r="E7526" t="s">
        <v>86</v>
      </c>
      <c r="F7526" t="s">
        <v>77</v>
      </c>
      <c r="G7526" t="s">
        <v>77</v>
      </c>
      <c r="H7526" t="s">
        <v>92</v>
      </c>
      <c r="I7526" t="s">
        <v>133</v>
      </c>
    </row>
    <row r="7527" spans="1:9" x14ac:dyDescent="0.35">
      <c r="A7527" t="s">
        <v>7</v>
      </c>
      <c r="B7527" t="s">
        <v>531</v>
      </c>
      <c r="C7527">
        <v>447</v>
      </c>
      <c r="D7527" t="s">
        <v>501</v>
      </c>
      <c r="E7527" t="s">
        <v>198</v>
      </c>
      <c r="F7527" t="s">
        <v>94</v>
      </c>
      <c r="G7527" t="s">
        <v>934</v>
      </c>
      <c r="H7527" t="s">
        <v>177</v>
      </c>
      <c r="I7527" t="s">
        <v>151</v>
      </c>
    </row>
    <row r="7528" spans="1:9" x14ac:dyDescent="0.35">
      <c r="A7528" t="s">
        <v>7</v>
      </c>
      <c r="B7528" t="s">
        <v>534</v>
      </c>
      <c r="C7528">
        <v>1084</v>
      </c>
      <c r="D7528" t="s">
        <v>578</v>
      </c>
      <c r="E7528" t="s">
        <v>81</v>
      </c>
      <c r="F7528" t="s">
        <v>107</v>
      </c>
      <c r="G7528" t="s">
        <v>152</v>
      </c>
      <c r="H7528" t="s">
        <v>112</v>
      </c>
      <c r="I7528" t="s">
        <v>74</v>
      </c>
    </row>
    <row r="7529" spans="1:9" x14ac:dyDescent="0.35">
      <c r="A7529" t="s">
        <v>7</v>
      </c>
      <c r="B7529" t="s">
        <v>535</v>
      </c>
      <c r="C7529">
        <v>193</v>
      </c>
      <c r="D7529" t="s">
        <v>985</v>
      </c>
      <c r="E7529" t="s">
        <v>79</v>
      </c>
      <c r="F7529" t="s">
        <v>76</v>
      </c>
      <c r="G7529" t="s">
        <v>94</v>
      </c>
      <c r="H7529" t="s">
        <v>458</v>
      </c>
      <c r="I7529" t="s">
        <v>244</v>
      </c>
    </row>
    <row r="7530" spans="1:9" x14ac:dyDescent="0.35">
      <c r="A7530" t="s">
        <v>7</v>
      </c>
      <c r="B7530" t="s">
        <v>536</v>
      </c>
      <c r="C7530">
        <v>345</v>
      </c>
      <c r="D7530" t="s">
        <v>382</v>
      </c>
      <c r="E7530" t="s">
        <v>151</v>
      </c>
      <c r="F7530" t="s">
        <v>94</v>
      </c>
      <c r="G7530" t="s">
        <v>187</v>
      </c>
      <c r="H7530" t="s">
        <v>254</v>
      </c>
      <c r="I7530" t="s">
        <v>198</v>
      </c>
    </row>
    <row r="7531" spans="1:9" x14ac:dyDescent="0.35">
      <c r="A7531" t="s">
        <v>7</v>
      </c>
      <c r="B7531" t="s">
        <v>538</v>
      </c>
      <c r="C7531">
        <v>1022</v>
      </c>
      <c r="D7531" t="s">
        <v>879</v>
      </c>
      <c r="E7531" t="s">
        <v>105</v>
      </c>
      <c r="F7531" t="s">
        <v>76</v>
      </c>
      <c r="G7531" t="s">
        <v>227</v>
      </c>
      <c r="H7531" t="s">
        <v>293</v>
      </c>
      <c r="I7531" t="s">
        <v>103</v>
      </c>
    </row>
    <row r="7532" spans="1:9" x14ac:dyDescent="0.35">
      <c r="A7532" t="s">
        <v>7</v>
      </c>
      <c r="B7532" t="s">
        <v>540</v>
      </c>
      <c r="C7532">
        <v>155</v>
      </c>
      <c r="D7532" t="s">
        <v>727</v>
      </c>
      <c r="E7532" t="s">
        <v>150</v>
      </c>
      <c r="F7532" t="s">
        <v>76</v>
      </c>
      <c r="G7532" t="s">
        <v>80</v>
      </c>
      <c r="H7532" t="s">
        <v>413</v>
      </c>
      <c r="I7532" t="s">
        <v>56</v>
      </c>
    </row>
    <row r="7533" spans="1:9" x14ac:dyDescent="0.35">
      <c r="A7533" t="s">
        <v>241</v>
      </c>
      <c r="B7533" t="s">
        <v>531</v>
      </c>
      <c r="C7533">
        <v>2153</v>
      </c>
      <c r="D7533" t="s">
        <v>513</v>
      </c>
      <c r="E7533" t="s">
        <v>180</v>
      </c>
      <c r="F7533" t="s">
        <v>80</v>
      </c>
      <c r="G7533" t="s">
        <v>475</v>
      </c>
      <c r="H7533" t="s">
        <v>250</v>
      </c>
      <c r="I7533" t="s">
        <v>57</v>
      </c>
    </row>
    <row r="7534" spans="1:9" x14ac:dyDescent="0.35">
      <c r="A7534" t="s">
        <v>241</v>
      </c>
      <c r="B7534" t="s">
        <v>534</v>
      </c>
      <c r="C7534">
        <v>4905</v>
      </c>
      <c r="D7534" t="s">
        <v>805</v>
      </c>
      <c r="E7534" t="s">
        <v>72</v>
      </c>
      <c r="F7534" t="s">
        <v>68</v>
      </c>
      <c r="G7534" t="s">
        <v>196</v>
      </c>
      <c r="H7534" t="s">
        <v>166</v>
      </c>
      <c r="I7534" t="s">
        <v>175</v>
      </c>
    </row>
    <row r="7535" spans="1:9" x14ac:dyDescent="0.35">
      <c r="A7535" t="s">
        <v>241</v>
      </c>
      <c r="B7535" t="s">
        <v>535</v>
      </c>
      <c r="C7535">
        <v>618</v>
      </c>
      <c r="D7535" t="s">
        <v>915</v>
      </c>
      <c r="E7535" t="s">
        <v>72</v>
      </c>
      <c r="F7535" t="s">
        <v>106</v>
      </c>
      <c r="G7535" t="s">
        <v>105</v>
      </c>
      <c r="H7535" t="s">
        <v>372</v>
      </c>
      <c r="I7535" t="s">
        <v>134</v>
      </c>
    </row>
    <row r="7536" spans="1:9" x14ac:dyDescent="0.35">
      <c r="A7536" t="s">
        <v>241</v>
      </c>
      <c r="B7536" t="s">
        <v>536</v>
      </c>
      <c r="C7536">
        <v>1267</v>
      </c>
      <c r="D7536" t="s">
        <v>479</v>
      </c>
      <c r="E7536" t="s">
        <v>180</v>
      </c>
      <c r="F7536" t="s">
        <v>71</v>
      </c>
      <c r="G7536" t="s">
        <v>524</v>
      </c>
      <c r="H7536" t="s">
        <v>129</v>
      </c>
      <c r="I7536" t="s">
        <v>84</v>
      </c>
    </row>
    <row r="7537" spans="1:9" x14ac:dyDescent="0.35">
      <c r="A7537" t="s">
        <v>241</v>
      </c>
      <c r="B7537" t="s">
        <v>538</v>
      </c>
      <c r="C7537">
        <v>4020</v>
      </c>
      <c r="D7537" t="s">
        <v>706</v>
      </c>
      <c r="E7537" t="s">
        <v>74</v>
      </c>
      <c r="F7537" t="s">
        <v>106</v>
      </c>
      <c r="G7537" t="s">
        <v>236</v>
      </c>
      <c r="H7537" t="s">
        <v>317</v>
      </c>
      <c r="I7537" t="s">
        <v>97</v>
      </c>
    </row>
    <row r="7538" spans="1:9" x14ac:dyDescent="0.35">
      <c r="A7538" t="s">
        <v>241</v>
      </c>
      <c r="B7538" t="s">
        <v>540</v>
      </c>
      <c r="C7538">
        <v>486</v>
      </c>
      <c r="D7538" t="s">
        <v>1407</v>
      </c>
      <c r="E7538" t="s">
        <v>71</v>
      </c>
      <c r="F7538" t="s">
        <v>76</v>
      </c>
      <c r="G7538" t="s">
        <v>75</v>
      </c>
      <c r="H7538" t="s">
        <v>493</v>
      </c>
      <c r="I7538" t="s">
        <v>62</v>
      </c>
    </row>
    <row r="7540" spans="1:9" x14ac:dyDescent="0.35">
      <c r="A7540" t="s">
        <v>1764</v>
      </c>
    </row>
    <row r="7541" spans="1:9" x14ac:dyDescent="0.35">
      <c r="A7541" t="s">
        <v>14</v>
      </c>
      <c r="B7541" t="s">
        <v>565</v>
      </c>
      <c r="C7541" t="s">
        <v>2</v>
      </c>
      <c r="D7541" t="s">
        <v>1753</v>
      </c>
      <c r="E7541" t="s">
        <v>1754</v>
      </c>
      <c r="F7541" t="s">
        <v>1755</v>
      </c>
      <c r="G7541" t="s">
        <v>1756</v>
      </c>
      <c r="H7541" t="s">
        <v>1757</v>
      </c>
      <c r="I7541" t="s">
        <v>1758</v>
      </c>
    </row>
    <row r="7542" spans="1:9" x14ac:dyDescent="0.35">
      <c r="A7542" t="s">
        <v>3</v>
      </c>
      <c r="B7542" t="s">
        <v>566</v>
      </c>
      <c r="C7542">
        <v>153</v>
      </c>
      <c r="D7542" t="s">
        <v>679</v>
      </c>
      <c r="E7542" t="s">
        <v>68</v>
      </c>
      <c r="F7542" t="s">
        <v>94</v>
      </c>
      <c r="G7542" t="s">
        <v>307</v>
      </c>
      <c r="H7542" t="s">
        <v>447</v>
      </c>
      <c r="I7542" t="s">
        <v>180</v>
      </c>
    </row>
    <row r="7543" spans="1:9" x14ac:dyDescent="0.35">
      <c r="A7543" t="s">
        <v>3</v>
      </c>
      <c r="B7543" t="s">
        <v>569</v>
      </c>
      <c r="C7543">
        <v>934</v>
      </c>
      <c r="D7543" t="s">
        <v>432</v>
      </c>
      <c r="E7543" t="s">
        <v>78</v>
      </c>
      <c r="F7543" t="s">
        <v>68</v>
      </c>
      <c r="G7543" t="s">
        <v>528</v>
      </c>
      <c r="H7543" t="s">
        <v>132</v>
      </c>
      <c r="I7543" t="s">
        <v>55</v>
      </c>
    </row>
    <row r="7544" spans="1:9" x14ac:dyDescent="0.35">
      <c r="A7544" t="s">
        <v>3</v>
      </c>
      <c r="B7544" t="s">
        <v>570</v>
      </c>
      <c r="C7544">
        <v>32</v>
      </c>
      <c r="D7544" t="s">
        <v>1241</v>
      </c>
      <c r="E7544" t="s">
        <v>76</v>
      </c>
      <c r="F7544" t="s">
        <v>76</v>
      </c>
      <c r="G7544" t="s">
        <v>65</v>
      </c>
      <c r="H7544" t="s">
        <v>104</v>
      </c>
      <c r="I7544" t="s">
        <v>76</v>
      </c>
    </row>
    <row r="7545" spans="1:9" x14ac:dyDescent="0.35">
      <c r="A7545" t="s">
        <v>3</v>
      </c>
      <c r="B7545" t="s">
        <v>571</v>
      </c>
      <c r="C7545">
        <v>111</v>
      </c>
      <c r="D7545" t="s">
        <v>964</v>
      </c>
      <c r="E7545" t="s">
        <v>75</v>
      </c>
      <c r="F7545" t="s">
        <v>105</v>
      </c>
      <c r="G7545" t="s">
        <v>386</v>
      </c>
      <c r="H7545" t="s">
        <v>347</v>
      </c>
      <c r="I7545" t="s">
        <v>72</v>
      </c>
    </row>
    <row r="7546" spans="1:9" x14ac:dyDescent="0.35">
      <c r="A7546" t="s">
        <v>3</v>
      </c>
      <c r="B7546" t="s">
        <v>572</v>
      </c>
      <c r="C7546">
        <v>767</v>
      </c>
      <c r="D7546" t="s">
        <v>706</v>
      </c>
      <c r="E7546" t="s">
        <v>73</v>
      </c>
      <c r="F7546" t="s">
        <v>106</v>
      </c>
      <c r="G7546" t="s">
        <v>158</v>
      </c>
      <c r="H7546" t="s">
        <v>225</v>
      </c>
      <c r="I7546" t="s">
        <v>100</v>
      </c>
    </row>
    <row r="7547" spans="1:9" x14ac:dyDescent="0.35">
      <c r="A7547" t="s">
        <v>3</v>
      </c>
      <c r="B7547" t="s">
        <v>573</v>
      </c>
      <c r="C7547">
        <v>32</v>
      </c>
      <c r="D7547" t="s">
        <v>965</v>
      </c>
      <c r="E7547" t="s">
        <v>76</v>
      </c>
      <c r="F7547" t="s">
        <v>76</v>
      </c>
      <c r="G7547" t="s">
        <v>96</v>
      </c>
      <c r="H7547" t="s">
        <v>138</v>
      </c>
      <c r="I7547" t="s">
        <v>74</v>
      </c>
    </row>
    <row r="7548" spans="1:9" x14ac:dyDescent="0.35">
      <c r="A7548" t="s">
        <v>4</v>
      </c>
      <c r="B7548" t="s">
        <v>566</v>
      </c>
      <c r="C7548">
        <v>213</v>
      </c>
      <c r="D7548" t="s">
        <v>246</v>
      </c>
      <c r="E7548" t="s">
        <v>142</v>
      </c>
      <c r="F7548" t="s">
        <v>280</v>
      </c>
      <c r="G7548" t="s">
        <v>148</v>
      </c>
      <c r="H7548" t="s">
        <v>352</v>
      </c>
      <c r="I7548" t="s">
        <v>210</v>
      </c>
    </row>
    <row r="7549" spans="1:9" x14ac:dyDescent="0.35">
      <c r="A7549" t="s">
        <v>4</v>
      </c>
      <c r="B7549" t="s">
        <v>569</v>
      </c>
      <c r="C7549">
        <v>1578</v>
      </c>
      <c r="D7549" t="s">
        <v>808</v>
      </c>
      <c r="E7549" t="s">
        <v>442</v>
      </c>
      <c r="F7549" t="s">
        <v>75</v>
      </c>
      <c r="G7549" t="s">
        <v>330</v>
      </c>
      <c r="H7549" t="s">
        <v>182</v>
      </c>
      <c r="I7549" t="s">
        <v>204</v>
      </c>
    </row>
    <row r="7550" spans="1:9" x14ac:dyDescent="0.35">
      <c r="A7550" t="s">
        <v>4</v>
      </c>
      <c r="B7550" t="s">
        <v>570</v>
      </c>
      <c r="C7550">
        <v>154</v>
      </c>
      <c r="D7550" t="s">
        <v>823</v>
      </c>
      <c r="E7550" t="s">
        <v>78</v>
      </c>
      <c r="F7550" t="s">
        <v>80</v>
      </c>
      <c r="G7550" t="s">
        <v>119</v>
      </c>
      <c r="H7550" t="s">
        <v>356</v>
      </c>
      <c r="I7550" t="s">
        <v>117</v>
      </c>
    </row>
    <row r="7551" spans="1:9" x14ac:dyDescent="0.35">
      <c r="A7551" t="s">
        <v>4</v>
      </c>
      <c r="B7551" t="s">
        <v>571</v>
      </c>
      <c r="C7551">
        <v>142</v>
      </c>
      <c r="D7551" t="s">
        <v>465</v>
      </c>
      <c r="E7551" t="s">
        <v>114</v>
      </c>
      <c r="F7551" t="s">
        <v>76</v>
      </c>
      <c r="G7551" t="s">
        <v>244</v>
      </c>
      <c r="H7551" t="s">
        <v>441</v>
      </c>
      <c r="I7551" t="s">
        <v>89</v>
      </c>
    </row>
    <row r="7552" spans="1:9" x14ac:dyDescent="0.35">
      <c r="A7552" t="s">
        <v>4</v>
      </c>
      <c r="B7552" t="s">
        <v>572</v>
      </c>
      <c r="C7552">
        <v>1065</v>
      </c>
      <c r="D7552" t="s">
        <v>580</v>
      </c>
      <c r="E7552" t="s">
        <v>62</v>
      </c>
      <c r="F7552" t="s">
        <v>68</v>
      </c>
      <c r="G7552" t="s">
        <v>143</v>
      </c>
      <c r="H7552" t="s">
        <v>364</v>
      </c>
      <c r="I7552" t="s">
        <v>135</v>
      </c>
    </row>
    <row r="7553" spans="1:9" x14ac:dyDescent="0.35">
      <c r="A7553" t="s">
        <v>4</v>
      </c>
      <c r="B7553" t="s">
        <v>573</v>
      </c>
      <c r="C7553">
        <v>124</v>
      </c>
      <c r="D7553" t="s">
        <v>576</v>
      </c>
      <c r="E7553" t="s">
        <v>435</v>
      </c>
      <c r="F7553" t="s">
        <v>76</v>
      </c>
      <c r="G7553" t="s">
        <v>142</v>
      </c>
      <c r="H7553" t="s">
        <v>274</v>
      </c>
      <c r="I7553" t="s">
        <v>166</v>
      </c>
    </row>
    <row r="7554" spans="1:9" x14ac:dyDescent="0.35">
      <c r="A7554" t="s">
        <v>5</v>
      </c>
      <c r="B7554" t="s">
        <v>566</v>
      </c>
      <c r="C7554">
        <v>89</v>
      </c>
      <c r="D7554" t="s">
        <v>787</v>
      </c>
      <c r="E7554" t="s">
        <v>138</v>
      </c>
      <c r="F7554" t="s">
        <v>107</v>
      </c>
      <c r="G7554" t="s">
        <v>286</v>
      </c>
      <c r="H7554" t="s">
        <v>216</v>
      </c>
      <c r="I7554" t="s">
        <v>75</v>
      </c>
    </row>
    <row r="7555" spans="1:9" x14ac:dyDescent="0.35">
      <c r="A7555" t="s">
        <v>5</v>
      </c>
      <c r="B7555" t="s">
        <v>569</v>
      </c>
      <c r="C7555">
        <v>1595</v>
      </c>
      <c r="D7555" t="s">
        <v>651</v>
      </c>
      <c r="E7555" t="s">
        <v>71</v>
      </c>
      <c r="F7555" t="s">
        <v>68</v>
      </c>
      <c r="G7555" t="s">
        <v>588</v>
      </c>
      <c r="H7555" t="s">
        <v>220</v>
      </c>
      <c r="I7555" t="s">
        <v>216</v>
      </c>
    </row>
    <row r="7556" spans="1:9" x14ac:dyDescent="0.35">
      <c r="A7556" t="s">
        <v>5</v>
      </c>
      <c r="B7556" t="s">
        <v>570</v>
      </c>
      <c r="C7556">
        <v>399</v>
      </c>
      <c r="D7556" t="s">
        <v>760</v>
      </c>
      <c r="E7556" t="s">
        <v>122</v>
      </c>
      <c r="F7556" t="s">
        <v>79</v>
      </c>
      <c r="G7556" t="s">
        <v>286</v>
      </c>
      <c r="H7556" t="s">
        <v>98</v>
      </c>
      <c r="I7556" t="s">
        <v>78</v>
      </c>
    </row>
    <row r="7557" spans="1:9" x14ac:dyDescent="0.35">
      <c r="A7557" t="s">
        <v>5</v>
      </c>
      <c r="B7557" t="s">
        <v>571</v>
      </c>
      <c r="C7557">
        <v>46</v>
      </c>
      <c r="D7557" t="s">
        <v>472</v>
      </c>
      <c r="E7557" t="s">
        <v>72</v>
      </c>
      <c r="F7557" t="s">
        <v>76</v>
      </c>
      <c r="G7557" t="s">
        <v>128</v>
      </c>
      <c r="H7557" t="s">
        <v>146</v>
      </c>
      <c r="I7557" t="s">
        <v>105</v>
      </c>
    </row>
    <row r="7558" spans="1:9" x14ac:dyDescent="0.35">
      <c r="A7558" t="s">
        <v>5</v>
      </c>
      <c r="B7558" t="s">
        <v>572</v>
      </c>
      <c r="C7558">
        <v>1067</v>
      </c>
      <c r="D7558" t="s">
        <v>927</v>
      </c>
      <c r="E7558" t="s">
        <v>105</v>
      </c>
      <c r="F7558" t="s">
        <v>77</v>
      </c>
      <c r="G7558" t="s">
        <v>195</v>
      </c>
      <c r="H7558" t="s">
        <v>352</v>
      </c>
      <c r="I7558" t="s">
        <v>104</v>
      </c>
    </row>
    <row r="7559" spans="1:9" x14ac:dyDescent="0.35">
      <c r="A7559" t="s">
        <v>5</v>
      </c>
      <c r="B7559" t="s">
        <v>573</v>
      </c>
      <c r="C7559">
        <v>270</v>
      </c>
      <c r="D7559" t="s">
        <v>1317</v>
      </c>
      <c r="E7559" t="s">
        <v>280</v>
      </c>
      <c r="F7559" t="s">
        <v>73</v>
      </c>
      <c r="G7559" t="s">
        <v>89</v>
      </c>
      <c r="H7559" t="s">
        <v>11</v>
      </c>
      <c r="I7559" t="s">
        <v>221</v>
      </c>
    </row>
    <row r="7560" spans="1:9" x14ac:dyDescent="0.35">
      <c r="A7560" t="s">
        <v>6</v>
      </c>
      <c r="B7560" t="s">
        <v>566</v>
      </c>
      <c r="C7560">
        <v>71</v>
      </c>
      <c r="D7560" t="s">
        <v>401</v>
      </c>
      <c r="E7560" t="s">
        <v>65</v>
      </c>
      <c r="F7560" t="s">
        <v>76</v>
      </c>
      <c r="G7560" t="s">
        <v>92</v>
      </c>
      <c r="H7560" t="s">
        <v>601</v>
      </c>
      <c r="I7560" t="s">
        <v>293</v>
      </c>
    </row>
    <row r="7561" spans="1:9" x14ac:dyDescent="0.35">
      <c r="A7561" t="s">
        <v>6</v>
      </c>
      <c r="B7561" t="s">
        <v>569</v>
      </c>
      <c r="C7561">
        <v>642</v>
      </c>
      <c r="D7561" t="s">
        <v>167</v>
      </c>
      <c r="E7561" t="s">
        <v>74</v>
      </c>
      <c r="F7561" t="s">
        <v>81</v>
      </c>
      <c r="G7561" t="s">
        <v>409</v>
      </c>
      <c r="H7561" t="s">
        <v>299</v>
      </c>
      <c r="I7561" t="s">
        <v>88</v>
      </c>
    </row>
    <row r="7562" spans="1:9" x14ac:dyDescent="0.35">
      <c r="A7562" t="s">
        <v>6</v>
      </c>
      <c r="B7562" t="s">
        <v>570</v>
      </c>
      <c r="C7562">
        <v>92</v>
      </c>
      <c r="D7562" t="s">
        <v>777</v>
      </c>
      <c r="E7562" t="s">
        <v>221</v>
      </c>
      <c r="F7562" t="s">
        <v>80</v>
      </c>
      <c r="G7562" t="s">
        <v>104</v>
      </c>
      <c r="H7562" t="s">
        <v>297</v>
      </c>
      <c r="I7562" t="s">
        <v>260</v>
      </c>
    </row>
    <row r="7563" spans="1:9" x14ac:dyDescent="0.35">
      <c r="A7563" t="s">
        <v>6</v>
      </c>
      <c r="B7563" t="s">
        <v>571</v>
      </c>
      <c r="C7563">
        <v>56</v>
      </c>
      <c r="D7563" t="s">
        <v>760</v>
      </c>
      <c r="E7563" t="s">
        <v>142</v>
      </c>
      <c r="F7563" t="s">
        <v>76</v>
      </c>
      <c r="G7563" t="s">
        <v>163</v>
      </c>
      <c r="H7563" t="s">
        <v>143</v>
      </c>
      <c r="I7563" t="s">
        <v>112</v>
      </c>
    </row>
    <row r="7564" spans="1:9" x14ac:dyDescent="0.35">
      <c r="A7564" t="s">
        <v>6</v>
      </c>
      <c r="B7564" t="s">
        <v>572</v>
      </c>
      <c r="C7564">
        <v>500</v>
      </c>
      <c r="D7564" t="s">
        <v>617</v>
      </c>
      <c r="E7564" t="s">
        <v>149</v>
      </c>
      <c r="F7564" t="s">
        <v>79</v>
      </c>
      <c r="G7564" t="s">
        <v>101</v>
      </c>
      <c r="H7564" t="s">
        <v>326</v>
      </c>
      <c r="I7564" t="s">
        <v>179</v>
      </c>
    </row>
    <row r="7565" spans="1:9" x14ac:dyDescent="0.35">
      <c r="A7565" t="s">
        <v>6</v>
      </c>
      <c r="B7565" t="s">
        <v>573</v>
      </c>
      <c r="C7565">
        <v>71</v>
      </c>
      <c r="D7565" t="s">
        <v>760</v>
      </c>
      <c r="E7565" t="s">
        <v>76</v>
      </c>
      <c r="F7565" t="s">
        <v>76</v>
      </c>
      <c r="G7565" t="s">
        <v>119</v>
      </c>
      <c r="H7565" t="s">
        <v>503</v>
      </c>
      <c r="I7565" t="s">
        <v>151</v>
      </c>
    </row>
    <row r="7566" spans="1:9" x14ac:dyDescent="0.35">
      <c r="A7566" t="s">
        <v>7</v>
      </c>
      <c r="B7566" t="s">
        <v>566</v>
      </c>
      <c r="C7566">
        <v>129</v>
      </c>
      <c r="D7566" t="s">
        <v>1183</v>
      </c>
      <c r="E7566" t="s">
        <v>76</v>
      </c>
      <c r="F7566" t="s">
        <v>76</v>
      </c>
      <c r="G7566" t="s">
        <v>76</v>
      </c>
      <c r="H7566" t="s">
        <v>304</v>
      </c>
      <c r="I7566" t="s">
        <v>305</v>
      </c>
    </row>
    <row r="7567" spans="1:9" x14ac:dyDescent="0.35">
      <c r="A7567" t="s">
        <v>7</v>
      </c>
      <c r="B7567" t="s">
        <v>569</v>
      </c>
      <c r="C7567">
        <v>1489</v>
      </c>
      <c r="D7567" t="s">
        <v>705</v>
      </c>
      <c r="E7567" t="s">
        <v>186</v>
      </c>
      <c r="F7567" t="s">
        <v>73</v>
      </c>
      <c r="G7567" t="s">
        <v>548</v>
      </c>
      <c r="H7567" t="s">
        <v>92</v>
      </c>
      <c r="I7567" t="s">
        <v>80</v>
      </c>
    </row>
    <row r="7568" spans="1:9" x14ac:dyDescent="0.35">
      <c r="A7568" t="s">
        <v>7</v>
      </c>
      <c r="B7568" t="s">
        <v>570</v>
      </c>
      <c r="C7568">
        <v>106</v>
      </c>
      <c r="D7568" t="s">
        <v>815</v>
      </c>
      <c r="E7568" t="s">
        <v>73</v>
      </c>
      <c r="F7568" t="s">
        <v>81</v>
      </c>
      <c r="G7568" t="s">
        <v>86</v>
      </c>
      <c r="H7568" t="s">
        <v>69</v>
      </c>
      <c r="I7568" t="s">
        <v>102</v>
      </c>
    </row>
    <row r="7569" spans="1:9" x14ac:dyDescent="0.35">
      <c r="A7569" t="s">
        <v>7</v>
      </c>
      <c r="B7569" t="s">
        <v>571</v>
      </c>
      <c r="C7569">
        <v>70</v>
      </c>
      <c r="D7569" t="s">
        <v>622</v>
      </c>
      <c r="E7569" t="s">
        <v>76</v>
      </c>
      <c r="F7569" t="s">
        <v>65</v>
      </c>
      <c r="G7569" t="s">
        <v>149</v>
      </c>
      <c r="H7569" t="s">
        <v>384</v>
      </c>
      <c r="I7569" t="s">
        <v>75</v>
      </c>
    </row>
    <row r="7570" spans="1:9" x14ac:dyDescent="0.35">
      <c r="A7570" t="s">
        <v>7</v>
      </c>
      <c r="B7570" t="s">
        <v>572</v>
      </c>
      <c r="C7570">
        <v>1386</v>
      </c>
      <c r="D7570" t="s">
        <v>400</v>
      </c>
      <c r="E7570" t="s">
        <v>63</v>
      </c>
      <c r="F7570" t="s">
        <v>107</v>
      </c>
      <c r="G7570" t="s">
        <v>120</v>
      </c>
      <c r="H7570" t="s">
        <v>367</v>
      </c>
      <c r="I7570" t="s">
        <v>86</v>
      </c>
    </row>
    <row r="7571" spans="1:9" x14ac:dyDescent="0.35">
      <c r="A7571" t="s">
        <v>7</v>
      </c>
      <c r="B7571" t="s">
        <v>573</v>
      </c>
      <c r="C7571">
        <v>66</v>
      </c>
      <c r="D7571" t="s">
        <v>678</v>
      </c>
      <c r="E7571" t="s">
        <v>76</v>
      </c>
      <c r="F7571" t="s">
        <v>76</v>
      </c>
      <c r="G7571" t="s">
        <v>260</v>
      </c>
      <c r="H7571" t="s">
        <v>590</v>
      </c>
      <c r="I7571" t="s">
        <v>213</v>
      </c>
    </row>
    <row r="7572" spans="1:9" x14ac:dyDescent="0.35">
      <c r="A7572" t="s">
        <v>241</v>
      </c>
      <c r="B7572" t="s">
        <v>566</v>
      </c>
      <c r="C7572">
        <v>655</v>
      </c>
      <c r="D7572" t="s">
        <v>400</v>
      </c>
      <c r="E7572" t="s">
        <v>72</v>
      </c>
      <c r="F7572" t="s">
        <v>151</v>
      </c>
      <c r="G7572" t="s">
        <v>255</v>
      </c>
      <c r="H7572" t="s">
        <v>207</v>
      </c>
      <c r="I7572" t="s">
        <v>114</v>
      </c>
    </row>
    <row r="7573" spans="1:9" x14ac:dyDescent="0.35">
      <c r="A7573" t="s">
        <v>241</v>
      </c>
      <c r="B7573" t="s">
        <v>569</v>
      </c>
      <c r="C7573">
        <v>6238</v>
      </c>
      <c r="D7573" t="s">
        <v>60</v>
      </c>
      <c r="E7573" t="s">
        <v>198</v>
      </c>
      <c r="F7573" t="s">
        <v>68</v>
      </c>
      <c r="G7573" t="s">
        <v>379</v>
      </c>
      <c r="H7573" t="s">
        <v>193</v>
      </c>
      <c r="I7573" t="s">
        <v>70</v>
      </c>
    </row>
    <row r="7574" spans="1:9" x14ac:dyDescent="0.35">
      <c r="A7574" t="s">
        <v>241</v>
      </c>
      <c r="B7574" t="s">
        <v>570</v>
      </c>
      <c r="C7574">
        <v>783</v>
      </c>
      <c r="D7574" t="s">
        <v>665</v>
      </c>
      <c r="E7574" t="s">
        <v>186</v>
      </c>
      <c r="F7574" t="s">
        <v>78</v>
      </c>
      <c r="G7574" t="s">
        <v>355</v>
      </c>
      <c r="H7574" t="s">
        <v>9</v>
      </c>
      <c r="I7574" t="s">
        <v>314</v>
      </c>
    </row>
    <row r="7575" spans="1:9" x14ac:dyDescent="0.35">
      <c r="A7575" t="s">
        <v>241</v>
      </c>
      <c r="B7575" t="s">
        <v>571</v>
      </c>
      <c r="C7575">
        <v>425</v>
      </c>
      <c r="D7575" t="s">
        <v>662</v>
      </c>
      <c r="E7575" t="s">
        <v>70</v>
      </c>
      <c r="F7575" t="s">
        <v>94</v>
      </c>
      <c r="G7575" t="s">
        <v>188</v>
      </c>
      <c r="H7575" t="s">
        <v>261</v>
      </c>
      <c r="I7575" t="s">
        <v>88</v>
      </c>
    </row>
    <row r="7576" spans="1:9" x14ac:dyDescent="0.35">
      <c r="A7576" t="s">
        <v>241</v>
      </c>
      <c r="B7576" t="s">
        <v>572</v>
      </c>
      <c r="C7576">
        <v>4785</v>
      </c>
      <c r="D7576" t="s">
        <v>897</v>
      </c>
      <c r="E7576" t="s">
        <v>100</v>
      </c>
      <c r="F7576" t="s">
        <v>106</v>
      </c>
      <c r="G7576" t="s">
        <v>344</v>
      </c>
      <c r="H7576" t="s">
        <v>210</v>
      </c>
      <c r="I7576" t="s">
        <v>175</v>
      </c>
    </row>
    <row r="7577" spans="1:9" x14ac:dyDescent="0.35">
      <c r="A7577" t="s">
        <v>241</v>
      </c>
      <c r="B7577" t="s">
        <v>573</v>
      </c>
      <c r="C7577">
        <v>563</v>
      </c>
      <c r="D7577" t="s">
        <v>610</v>
      </c>
      <c r="E7577" t="s">
        <v>176</v>
      </c>
      <c r="F7577" t="s">
        <v>107</v>
      </c>
      <c r="G7577" t="s">
        <v>221</v>
      </c>
      <c r="H7577" t="s">
        <v>191</v>
      </c>
      <c r="I7577" t="s">
        <v>112</v>
      </c>
    </row>
    <row r="7579" spans="1:9" x14ac:dyDescent="0.35">
      <c r="A7579" t="s">
        <v>1765</v>
      </c>
    </row>
    <row r="7580" spans="1:9" x14ac:dyDescent="0.35">
      <c r="A7580" t="s">
        <v>14</v>
      </c>
      <c r="B7580" t="s">
        <v>593</v>
      </c>
      <c r="C7580" t="s">
        <v>2</v>
      </c>
      <c r="D7580" t="s">
        <v>1753</v>
      </c>
      <c r="E7580" t="s">
        <v>1754</v>
      </c>
      <c r="F7580" t="s">
        <v>1755</v>
      </c>
      <c r="G7580" t="s">
        <v>1756</v>
      </c>
      <c r="H7580" t="s">
        <v>1757</v>
      </c>
      <c r="I7580" t="s">
        <v>1758</v>
      </c>
    </row>
    <row r="7581" spans="1:9" x14ac:dyDescent="0.35">
      <c r="A7581" t="s">
        <v>3</v>
      </c>
      <c r="B7581" t="s">
        <v>594</v>
      </c>
      <c r="C7581">
        <v>948</v>
      </c>
      <c r="D7581" t="s">
        <v>690</v>
      </c>
      <c r="E7581" t="s">
        <v>78</v>
      </c>
      <c r="F7581" t="s">
        <v>75</v>
      </c>
      <c r="G7581" t="s">
        <v>511</v>
      </c>
      <c r="H7581" t="s">
        <v>386</v>
      </c>
      <c r="I7581" t="s">
        <v>86</v>
      </c>
    </row>
    <row r="7582" spans="1:9" x14ac:dyDescent="0.35">
      <c r="A7582" t="s">
        <v>3</v>
      </c>
      <c r="B7582" t="s">
        <v>595</v>
      </c>
      <c r="C7582">
        <v>1081</v>
      </c>
      <c r="D7582" t="s">
        <v>1370</v>
      </c>
      <c r="E7582" t="s">
        <v>77</v>
      </c>
      <c r="F7582" t="s">
        <v>106</v>
      </c>
      <c r="G7582" t="s">
        <v>174</v>
      </c>
      <c r="H7582" t="s">
        <v>278</v>
      </c>
      <c r="I7582" t="s">
        <v>138</v>
      </c>
    </row>
    <row r="7583" spans="1:9" x14ac:dyDescent="0.35">
      <c r="A7583" t="s">
        <v>4</v>
      </c>
      <c r="B7583" t="s">
        <v>594</v>
      </c>
      <c r="C7583">
        <v>1729</v>
      </c>
      <c r="D7583" t="s">
        <v>514</v>
      </c>
      <c r="E7583" t="s">
        <v>86</v>
      </c>
      <c r="F7583" t="s">
        <v>142</v>
      </c>
      <c r="G7583" t="s">
        <v>203</v>
      </c>
      <c r="H7583" t="s">
        <v>207</v>
      </c>
      <c r="I7583" t="s">
        <v>304</v>
      </c>
    </row>
    <row r="7584" spans="1:9" x14ac:dyDescent="0.35">
      <c r="A7584" t="s">
        <v>4</v>
      </c>
      <c r="B7584" t="s">
        <v>595</v>
      </c>
      <c r="C7584">
        <v>1547</v>
      </c>
      <c r="D7584" t="s">
        <v>520</v>
      </c>
      <c r="E7584" t="s">
        <v>204</v>
      </c>
      <c r="F7584" t="s">
        <v>71</v>
      </c>
      <c r="G7584" t="s">
        <v>135</v>
      </c>
      <c r="H7584" t="s">
        <v>341</v>
      </c>
      <c r="I7584" t="s">
        <v>225</v>
      </c>
    </row>
    <row r="7585" spans="1:9" x14ac:dyDescent="0.35">
      <c r="A7585" t="s">
        <v>5</v>
      </c>
      <c r="B7585" t="s">
        <v>594</v>
      </c>
      <c r="C7585">
        <v>1277</v>
      </c>
      <c r="D7585" t="s">
        <v>141</v>
      </c>
      <c r="E7585" t="s">
        <v>93</v>
      </c>
      <c r="F7585" t="s">
        <v>94</v>
      </c>
      <c r="G7585" t="s">
        <v>393</v>
      </c>
      <c r="H7585" t="s">
        <v>253</v>
      </c>
      <c r="I7585" t="s">
        <v>314</v>
      </c>
    </row>
    <row r="7586" spans="1:9" x14ac:dyDescent="0.35">
      <c r="A7586" t="s">
        <v>5</v>
      </c>
      <c r="B7586" t="s">
        <v>595</v>
      </c>
      <c r="C7586">
        <v>2189</v>
      </c>
      <c r="D7586" t="s">
        <v>551</v>
      </c>
      <c r="E7586" t="s">
        <v>63</v>
      </c>
      <c r="F7586" t="s">
        <v>106</v>
      </c>
      <c r="G7586" t="s">
        <v>222</v>
      </c>
      <c r="H7586" t="s">
        <v>145</v>
      </c>
      <c r="I7586" t="s">
        <v>130</v>
      </c>
    </row>
    <row r="7587" spans="1:9" x14ac:dyDescent="0.35">
      <c r="A7587" t="s">
        <v>6</v>
      </c>
      <c r="B7587" t="s">
        <v>594</v>
      </c>
      <c r="C7587">
        <v>522</v>
      </c>
      <c r="D7587" t="s">
        <v>678</v>
      </c>
      <c r="E7587" t="s">
        <v>57</v>
      </c>
      <c r="F7587" t="s">
        <v>80</v>
      </c>
      <c r="G7587" t="s">
        <v>344</v>
      </c>
      <c r="H7587" t="s">
        <v>416</v>
      </c>
      <c r="I7587" t="s">
        <v>216</v>
      </c>
    </row>
    <row r="7588" spans="1:9" x14ac:dyDescent="0.35">
      <c r="A7588" t="s">
        <v>6</v>
      </c>
      <c r="B7588" t="s">
        <v>595</v>
      </c>
      <c r="C7588">
        <v>910</v>
      </c>
      <c r="D7588" t="s">
        <v>1025</v>
      </c>
      <c r="E7588" t="s">
        <v>142</v>
      </c>
      <c r="F7588" t="s">
        <v>68</v>
      </c>
      <c r="G7588" t="s">
        <v>282</v>
      </c>
      <c r="H7588" t="s">
        <v>220</v>
      </c>
      <c r="I7588" t="s">
        <v>180</v>
      </c>
    </row>
    <row r="7589" spans="1:9" x14ac:dyDescent="0.35">
      <c r="A7589" t="s">
        <v>7</v>
      </c>
      <c r="B7589" t="s">
        <v>594</v>
      </c>
      <c r="C7589">
        <v>1602</v>
      </c>
      <c r="D7589" t="s">
        <v>638</v>
      </c>
      <c r="E7589" t="s">
        <v>71</v>
      </c>
      <c r="F7589" t="s">
        <v>73</v>
      </c>
      <c r="G7589" t="s">
        <v>245</v>
      </c>
      <c r="H7589" t="s">
        <v>342</v>
      </c>
      <c r="I7589" t="s">
        <v>74</v>
      </c>
    </row>
    <row r="7590" spans="1:9" x14ac:dyDescent="0.35">
      <c r="A7590" t="s">
        <v>7</v>
      </c>
      <c r="B7590" t="s">
        <v>595</v>
      </c>
      <c r="C7590">
        <v>1644</v>
      </c>
      <c r="D7590" t="s">
        <v>1318</v>
      </c>
      <c r="E7590" t="s">
        <v>74</v>
      </c>
      <c r="F7590" t="s">
        <v>106</v>
      </c>
      <c r="G7590" t="s">
        <v>276</v>
      </c>
      <c r="H7590" t="s">
        <v>304</v>
      </c>
      <c r="I7590" t="s">
        <v>70</v>
      </c>
    </row>
    <row r="7591" spans="1:9" x14ac:dyDescent="0.35">
      <c r="A7591" t="s">
        <v>241</v>
      </c>
      <c r="B7591" t="s">
        <v>594</v>
      </c>
      <c r="C7591">
        <v>6078</v>
      </c>
      <c r="D7591" t="s">
        <v>472</v>
      </c>
      <c r="E7591" t="s">
        <v>80</v>
      </c>
      <c r="F7591" t="s">
        <v>94</v>
      </c>
      <c r="G7591" t="s">
        <v>324</v>
      </c>
      <c r="H7591" t="s">
        <v>206</v>
      </c>
      <c r="I7591" t="s">
        <v>109</v>
      </c>
    </row>
    <row r="7592" spans="1:9" x14ac:dyDescent="0.35">
      <c r="A7592" t="s">
        <v>241</v>
      </c>
      <c r="B7592" t="s">
        <v>595</v>
      </c>
      <c r="C7592">
        <v>7371</v>
      </c>
      <c r="D7592" t="s">
        <v>739</v>
      </c>
      <c r="E7592" t="s">
        <v>104</v>
      </c>
      <c r="F7592" t="s">
        <v>77</v>
      </c>
      <c r="G7592" t="s">
        <v>277</v>
      </c>
      <c r="H7592" t="s">
        <v>372</v>
      </c>
      <c r="I7592" t="s">
        <v>244</v>
      </c>
    </row>
    <row r="7594" spans="1:9" x14ac:dyDescent="0.35">
      <c r="A7594" t="s">
        <v>1766</v>
      </c>
    </row>
    <row r="7595" spans="1:9" x14ac:dyDescent="0.35">
      <c r="A7595" t="s">
        <v>14</v>
      </c>
      <c r="B7595" t="s">
        <v>2</v>
      </c>
      <c r="C7595" t="s">
        <v>1753</v>
      </c>
      <c r="D7595" t="s">
        <v>1754</v>
      </c>
      <c r="E7595" t="s">
        <v>1755</v>
      </c>
      <c r="F7595" t="s">
        <v>1756</v>
      </c>
      <c r="G7595" t="s">
        <v>1757</v>
      </c>
      <c r="H7595" t="s">
        <v>1758</v>
      </c>
    </row>
    <row r="7596" spans="1:9" x14ac:dyDescent="0.35">
      <c r="A7596" t="s">
        <v>3</v>
      </c>
      <c r="B7596">
        <v>2029</v>
      </c>
      <c r="C7596" t="s">
        <v>897</v>
      </c>
      <c r="D7596" t="s">
        <v>71</v>
      </c>
      <c r="E7596" t="s">
        <v>68</v>
      </c>
      <c r="F7596" t="s">
        <v>582</v>
      </c>
      <c r="G7596" t="s">
        <v>208</v>
      </c>
      <c r="H7596" t="s">
        <v>93</v>
      </c>
    </row>
    <row r="7597" spans="1:9" x14ac:dyDescent="0.35">
      <c r="A7597" t="s">
        <v>4</v>
      </c>
      <c r="B7597">
        <v>3276</v>
      </c>
      <c r="C7597" t="s">
        <v>632</v>
      </c>
      <c r="D7597" t="s">
        <v>161</v>
      </c>
      <c r="E7597" t="s">
        <v>138</v>
      </c>
      <c r="F7597" t="s">
        <v>352</v>
      </c>
      <c r="G7597" t="s">
        <v>230</v>
      </c>
      <c r="H7597" t="s">
        <v>231</v>
      </c>
    </row>
    <row r="7598" spans="1:9" x14ac:dyDescent="0.35">
      <c r="A7598" t="s">
        <v>5</v>
      </c>
      <c r="B7598">
        <v>3466</v>
      </c>
      <c r="C7598" t="s">
        <v>638</v>
      </c>
      <c r="D7598" t="s">
        <v>80</v>
      </c>
      <c r="E7598" t="s">
        <v>79</v>
      </c>
      <c r="F7598" t="s">
        <v>341</v>
      </c>
      <c r="G7598" t="s">
        <v>262</v>
      </c>
      <c r="H7598" t="s">
        <v>62</v>
      </c>
    </row>
    <row r="7599" spans="1:9" x14ac:dyDescent="0.35">
      <c r="A7599" t="s">
        <v>6</v>
      </c>
      <c r="B7599">
        <v>1432</v>
      </c>
      <c r="C7599" t="s">
        <v>553</v>
      </c>
      <c r="D7599" t="s">
        <v>133</v>
      </c>
      <c r="E7599" t="s">
        <v>75</v>
      </c>
      <c r="F7599" t="s">
        <v>229</v>
      </c>
      <c r="G7599" t="s">
        <v>156</v>
      </c>
      <c r="H7599" t="s">
        <v>180</v>
      </c>
    </row>
    <row r="7600" spans="1:9" x14ac:dyDescent="0.35">
      <c r="A7600" t="s">
        <v>7</v>
      </c>
      <c r="B7600">
        <v>3246</v>
      </c>
      <c r="C7600" t="s">
        <v>992</v>
      </c>
      <c r="D7600" t="s">
        <v>72</v>
      </c>
      <c r="E7600" t="s">
        <v>106</v>
      </c>
      <c r="F7600" t="s">
        <v>10</v>
      </c>
      <c r="G7600" t="s">
        <v>293</v>
      </c>
      <c r="H7600" t="s">
        <v>108</v>
      </c>
    </row>
    <row r="7601" spans="1:11" x14ac:dyDescent="0.35">
      <c r="A7601" t="s">
        <v>241</v>
      </c>
      <c r="B7601">
        <v>13449</v>
      </c>
      <c r="C7601" t="s">
        <v>789</v>
      </c>
      <c r="D7601" t="s">
        <v>151</v>
      </c>
      <c r="E7601" t="s">
        <v>68</v>
      </c>
      <c r="F7601" t="s">
        <v>344</v>
      </c>
      <c r="G7601" t="s">
        <v>372</v>
      </c>
      <c r="H7601" t="s">
        <v>84</v>
      </c>
    </row>
    <row r="7603" spans="1:11" x14ac:dyDescent="0.35">
      <c r="A7603" t="s">
        <v>1767</v>
      </c>
    </row>
    <row r="7604" spans="1:11" x14ac:dyDescent="0.35">
      <c r="A7604" t="s">
        <v>14</v>
      </c>
      <c r="B7604" t="s">
        <v>15</v>
      </c>
      <c r="C7604" t="s">
        <v>2</v>
      </c>
      <c r="D7604" t="s">
        <v>1768</v>
      </c>
      <c r="E7604" t="s">
        <v>1769</v>
      </c>
      <c r="F7604" t="s">
        <v>1770</v>
      </c>
      <c r="G7604" t="s">
        <v>1771</v>
      </c>
      <c r="H7604" t="s">
        <v>1772</v>
      </c>
      <c r="I7604" t="s">
        <v>1773</v>
      </c>
      <c r="J7604" t="s">
        <v>1774</v>
      </c>
      <c r="K7604" t="s">
        <v>1775</v>
      </c>
    </row>
    <row r="7605" spans="1:11" x14ac:dyDescent="0.35">
      <c r="A7605" t="s">
        <v>3</v>
      </c>
      <c r="B7605" t="s">
        <v>52</v>
      </c>
      <c r="C7605">
        <v>406</v>
      </c>
      <c r="D7605" t="s">
        <v>476</v>
      </c>
      <c r="E7605" t="s">
        <v>70</v>
      </c>
      <c r="F7605" t="s">
        <v>303</v>
      </c>
      <c r="G7605" t="s">
        <v>75</v>
      </c>
      <c r="H7605" t="s">
        <v>107</v>
      </c>
      <c r="I7605" t="s">
        <v>150</v>
      </c>
      <c r="J7605" t="s">
        <v>627</v>
      </c>
      <c r="K7605" t="s">
        <v>71</v>
      </c>
    </row>
    <row r="7606" spans="1:11" x14ac:dyDescent="0.35">
      <c r="A7606" t="s">
        <v>3</v>
      </c>
      <c r="B7606" t="s">
        <v>83</v>
      </c>
      <c r="C7606">
        <v>1368</v>
      </c>
      <c r="D7606" t="s">
        <v>627</v>
      </c>
      <c r="E7606" t="s">
        <v>371</v>
      </c>
      <c r="F7606" t="s">
        <v>922</v>
      </c>
      <c r="G7606" t="s">
        <v>107</v>
      </c>
      <c r="H7606" t="s">
        <v>73</v>
      </c>
      <c r="I7606" t="s">
        <v>62</v>
      </c>
      <c r="J7606" t="s">
        <v>348</v>
      </c>
      <c r="K7606" t="s">
        <v>107</v>
      </c>
    </row>
    <row r="7607" spans="1:11" x14ac:dyDescent="0.35">
      <c r="A7607" t="s">
        <v>3</v>
      </c>
      <c r="B7607" t="s">
        <v>50</v>
      </c>
      <c r="C7607">
        <v>136</v>
      </c>
      <c r="D7607" t="s">
        <v>1404</v>
      </c>
      <c r="E7607" t="s">
        <v>296</v>
      </c>
      <c r="F7607" t="s">
        <v>1136</v>
      </c>
      <c r="G7607" t="s">
        <v>76</v>
      </c>
      <c r="H7607" t="s">
        <v>77</v>
      </c>
      <c r="I7607" t="s">
        <v>62</v>
      </c>
      <c r="J7607" t="s">
        <v>150</v>
      </c>
      <c r="K7607" t="s">
        <v>76</v>
      </c>
    </row>
    <row r="7608" spans="1:11" x14ac:dyDescent="0.35">
      <c r="A7608" t="s">
        <v>4</v>
      </c>
      <c r="B7608" t="s">
        <v>52</v>
      </c>
      <c r="C7608">
        <v>649</v>
      </c>
      <c r="D7608" t="s">
        <v>526</v>
      </c>
      <c r="E7608" t="s">
        <v>211</v>
      </c>
      <c r="F7608" t="s">
        <v>621</v>
      </c>
      <c r="G7608" t="s">
        <v>73</v>
      </c>
      <c r="H7608" t="s">
        <v>107</v>
      </c>
      <c r="I7608" t="s">
        <v>149</v>
      </c>
      <c r="J7608" t="s">
        <v>375</v>
      </c>
      <c r="K7608" t="s">
        <v>76</v>
      </c>
    </row>
    <row r="7609" spans="1:11" x14ac:dyDescent="0.35">
      <c r="A7609" t="s">
        <v>4</v>
      </c>
      <c r="B7609" t="s">
        <v>83</v>
      </c>
      <c r="C7609">
        <v>1920</v>
      </c>
      <c r="D7609" t="s">
        <v>894</v>
      </c>
      <c r="E7609" t="s">
        <v>199</v>
      </c>
      <c r="F7609" t="s">
        <v>584</v>
      </c>
      <c r="G7609" t="s">
        <v>107</v>
      </c>
      <c r="H7609" t="s">
        <v>73</v>
      </c>
      <c r="I7609" t="s">
        <v>208</v>
      </c>
      <c r="J7609" t="s">
        <v>203</v>
      </c>
      <c r="K7609" t="s">
        <v>107</v>
      </c>
    </row>
    <row r="7610" spans="1:11" x14ac:dyDescent="0.35">
      <c r="A7610" t="s">
        <v>4</v>
      </c>
      <c r="B7610" t="s">
        <v>50</v>
      </c>
      <c r="C7610">
        <v>230</v>
      </c>
      <c r="D7610" t="s">
        <v>973</v>
      </c>
      <c r="E7610" t="s">
        <v>355</v>
      </c>
      <c r="F7610" t="s">
        <v>837</v>
      </c>
      <c r="G7610" t="s">
        <v>107</v>
      </c>
      <c r="H7610" t="s">
        <v>107</v>
      </c>
      <c r="I7610" t="s">
        <v>103</v>
      </c>
      <c r="J7610" t="s">
        <v>79</v>
      </c>
      <c r="K7610" t="s">
        <v>107</v>
      </c>
    </row>
    <row r="7611" spans="1:11" x14ac:dyDescent="0.35">
      <c r="A7611" t="s">
        <v>5</v>
      </c>
      <c r="B7611" t="s">
        <v>52</v>
      </c>
      <c r="C7611">
        <v>922</v>
      </c>
      <c r="D7611" t="s">
        <v>574</v>
      </c>
      <c r="E7611" t="s">
        <v>121</v>
      </c>
      <c r="F7611" t="s">
        <v>940</v>
      </c>
      <c r="G7611" t="s">
        <v>107</v>
      </c>
      <c r="H7611" t="s">
        <v>107</v>
      </c>
      <c r="I7611" t="s">
        <v>106</v>
      </c>
      <c r="J7611" t="s">
        <v>709</v>
      </c>
      <c r="K7611" t="s">
        <v>76</v>
      </c>
    </row>
    <row r="7612" spans="1:11" x14ac:dyDescent="0.35">
      <c r="A7612" t="s">
        <v>5</v>
      </c>
      <c r="B7612" t="s">
        <v>83</v>
      </c>
      <c r="C7612">
        <v>2163</v>
      </c>
      <c r="D7612" t="s">
        <v>949</v>
      </c>
      <c r="E7612" t="s">
        <v>227</v>
      </c>
      <c r="F7612" t="s">
        <v>921</v>
      </c>
      <c r="G7612" t="s">
        <v>77</v>
      </c>
      <c r="H7612" t="s">
        <v>77</v>
      </c>
      <c r="I7612" t="s">
        <v>94</v>
      </c>
      <c r="J7612" t="s">
        <v>359</v>
      </c>
      <c r="K7612" t="s">
        <v>76</v>
      </c>
    </row>
    <row r="7613" spans="1:11" x14ac:dyDescent="0.35">
      <c r="A7613" t="s">
        <v>5</v>
      </c>
      <c r="B7613" t="s">
        <v>50</v>
      </c>
      <c r="C7613">
        <v>224</v>
      </c>
      <c r="D7613" t="s">
        <v>786</v>
      </c>
      <c r="E7613" t="s">
        <v>127</v>
      </c>
      <c r="F7613" t="s">
        <v>796</v>
      </c>
      <c r="G7613" t="s">
        <v>76</v>
      </c>
      <c r="H7613" t="s">
        <v>76</v>
      </c>
      <c r="I7613" t="s">
        <v>78</v>
      </c>
      <c r="J7613" t="s">
        <v>80</v>
      </c>
      <c r="K7613" t="s">
        <v>76</v>
      </c>
    </row>
    <row r="7614" spans="1:11" x14ac:dyDescent="0.35">
      <c r="A7614" t="s">
        <v>6</v>
      </c>
      <c r="B7614" t="s">
        <v>52</v>
      </c>
      <c r="C7614">
        <v>274</v>
      </c>
      <c r="D7614" t="s">
        <v>520</v>
      </c>
      <c r="E7614" t="s">
        <v>135</v>
      </c>
      <c r="F7614" t="s">
        <v>596</v>
      </c>
      <c r="G7614" t="s">
        <v>106</v>
      </c>
      <c r="H7614" t="s">
        <v>76</v>
      </c>
      <c r="I7614" t="s">
        <v>239</v>
      </c>
      <c r="J7614" t="s">
        <v>365</v>
      </c>
      <c r="K7614" t="s">
        <v>76</v>
      </c>
    </row>
    <row r="7615" spans="1:11" x14ac:dyDescent="0.35">
      <c r="A7615" t="s">
        <v>6</v>
      </c>
      <c r="B7615" t="s">
        <v>83</v>
      </c>
      <c r="C7615">
        <v>827</v>
      </c>
      <c r="D7615" t="s">
        <v>862</v>
      </c>
      <c r="E7615" t="s">
        <v>368</v>
      </c>
      <c r="F7615" t="s">
        <v>1433</v>
      </c>
      <c r="G7615" t="s">
        <v>68</v>
      </c>
      <c r="H7615" t="s">
        <v>106</v>
      </c>
      <c r="I7615" t="s">
        <v>378</v>
      </c>
      <c r="J7615" t="s">
        <v>8</v>
      </c>
      <c r="K7615" t="s">
        <v>76</v>
      </c>
    </row>
    <row r="7616" spans="1:11" x14ac:dyDescent="0.35">
      <c r="A7616" t="s">
        <v>6</v>
      </c>
      <c r="B7616" t="s">
        <v>50</v>
      </c>
      <c r="C7616">
        <v>101</v>
      </c>
      <c r="D7616" t="s">
        <v>870</v>
      </c>
      <c r="E7616" t="s">
        <v>117</v>
      </c>
      <c r="F7616" t="s">
        <v>1263</v>
      </c>
      <c r="G7616" t="s">
        <v>76</v>
      </c>
      <c r="H7616" t="s">
        <v>76</v>
      </c>
      <c r="I7616" t="s">
        <v>210</v>
      </c>
      <c r="J7616" t="s">
        <v>62</v>
      </c>
      <c r="K7616" t="s">
        <v>76</v>
      </c>
    </row>
    <row r="7617" spans="1:11" x14ac:dyDescent="0.35">
      <c r="A7617" t="s">
        <v>7</v>
      </c>
      <c r="B7617" t="s">
        <v>52</v>
      </c>
      <c r="C7617">
        <v>766</v>
      </c>
      <c r="D7617" t="s">
        <v>544</v>
      </c>
      <c r="E7617" t="s">
        <v>326</v>
      </c>
      <c r="F7617" t="s">
        <v>417</v>
      </c>
      <c r="G7617" t="s">
        <v>142</v>
      </c>
      <c r="H7617" t="s">
        <v>72</v>
      </c>
      <c r="I7617" t="s">
        <v>305</v>
      </c>
      <c r="J7617" t="s">
        <v>634</v>
      </c>
      <c r="K7617" t="s">
        <v>76</v>
      </c>
    </row>
    <row r="7618" spans="1:11" x14ac:dyDescent="0.35">
      <c r="A7618" t="s">
        <v>7</v>
      </c>
      <c r="B7618" t="s">
        <v>83</v>
      </c>
      <c r="C7618">
        <v>1998</v>
      </c>
      <c r="D7618" t="s">
        <v>653</v>
      </c>
      <c r="E7618" t="s">
        <v>248</v>
      </c>
      <c r="F7618" t="s">
        <v>655</v>
      </c>
      <c r="G7618" t="s">
        <v>75</v>
      </c>
      <c r="H7618" t="s">
        <v>78</v>
      </c>
      <c r="I7618" t="s">
        <v>386</v>
      </c>
      <c r="J7618" t="s">
        <v>337</v>
      </c>
      <c r="K7618" t="s">
        <v>76</v>
      </c>
    </row>
    <row r="7619" spans="1:11" x14ac:dyDescent="0.35">
      <c r="A7619" t="s">
        <v>7</v>
      </c>
      <c r="B7619" t="s">
        <v>50</v>
      </c>
      <c r="C7619">
        <v>341</v>
      </c>
      <c r="D7619" t="s">
        <v>985</v>
      </c>
      <c r="E7619" t="s">
        <v>541</v>
      </c>
      <c r="F7619" t="s">
        <v>896</v>
      </c>
      <c r="G7619" t="s">
        <v>94</v>
      </c>
      <c r="H7619" t="s">
        <v>68</v>
      </c>
      <c r="I7619" t="s">
        <v>392</v>
      </c>
      <c r="J7619" t="s">
        <v>70</v>
      </c>
      <c r="K7619" t="s">
        <v>76</v>
      </c>
    </row>
    <row r="7620" spans="1:11" x14ac:dyDescent="0.35">
      <c r="A7620" t="s">
        <v>241</v>
      </c>
      <c r="B7620" t="s">
        <v>52</v>
      </c>
      <c r="C7620">
        <v>3017</v>
      </c>
      <c r="D7620" t="s">
        <v>414</v>
      </c>
      <c r="E7620" t="s">
        <v>239</v>
      </c>
      <c r="F7620" t="s">
        <v>363</v>
      </c>
      <c r="G7620" t="s">
        <v>78</v>
      </c>
      <c r="H7620" t="s">
        <v>71</v>
      </c>
      <c r="I7620" t="s">
        <v>163</v>
      </c>
      <c r="J7620" t="s">
        <v>375</v>
      </c>
      <c r="K7620" t="s">
        <v>107</v>
      </c>
    </row>
    <row r="7621" spans="1:11" x14ac:dyDescent="0.35">
      <c r="A7621" t="s">
        <v>241</v>
      </c>
      <c r="B7621" t="s">
        <v>83</v>
      </c>
      <c r="C7621">
        <v>8276</v>
      </c>
      <c r="D7621" t="s">
        <v>567</v>
      </c>
      <c r="E7621" t="s">
        <v>10</v>
      </c>
      <c r="F7621" t="s">
        <v>1005</v>
      </c>
      <c r="G7621" t="s">
        <v>79</v>
      </c>
      <c r="H7621" t="s">
        <v>68</v>
      </c>
      <c r="I7621" t="s">
        <v>53</v>
      </c>
      <c r="J7621" t="s">
        <v>283</v>
      </c>
      <c r="K7621" t="s">
        <v>76</v>
      </c>
    </row>
    <row r="7622" spans="1:11" x14ac:dyDescent="0.35">
      <c r="A7622" t="s">
        <v>241</v>
      </c>
      <c r="B7622" t="s">
        <v>50</v>
      </c>
      <c r="C7622">
        <v>1032</v>
      </c>
      <c r="D7622" t="s">
        <v>1167</v>
      </c>
      <c r="E7622" t="s">
        <v>64</v>
      </c>
      <c r="F7622" t="s">
        <v>1540</v>
      </c>
      <c r="G7622" t="s">
        <v>77</v>
      </c>
      <c r="H7622" t="s">
        <v>106</v>
      </c>
      <c r="I7622" t="s">
        <v>286</v>
      </c>
      <c r="J7622" t="s">
        <v>74</v>
      </c>
      <c r="K7622" t="s">
        <v>76</v>
      </c>
    </row>
    <row r="7624" spans="1:11" x14ac:dyDescent="0.35">
      <c r="A7624" t="s">
        <v>1776</v>
      </c>
    </row>
    <row r="7625" spans="1:11" x14ac:dyDescent="0.35">
      <c r="A7625" t="s">
        <v>14</v>
      </c>
      <c r="B7625" t="s">
        <v>266</v>
      </c>
      <c r="C7625" t="s">
        <v>2</v>
      </c>
      <c r="D7625" t="s">
        <v>1768</v>
      </c>
      <c r="E7625" t="s">
        <v>1769</v>
      </c>
      <c r="F7625" t="s">
        <v>1770</v>
      </c>
      <c r="G7625" t="s">
        <v>1771</v>
      </c>
      <c r="H7625" t="s">
        <v>1772</v>
      </c>
      <c r="I7625" t="s">
        <v>1773</v>
      </c>
      <c r="J7625" t="s">
        <v>1774</v>
      </c>
      <c r="K7625" t="s">
        <v>1775</v>
      </c>
    </row>
    <row r="7626" spans="1:11" x14ac:dyDescent="0.35">
      <c r="A7626" t="s">
        <v>3</v>
      </c>
      <c r="B7626" t="s">
        <v>267</v>
      </c>
      <c r="C7626">
        <v>239</v>
      </c>
      <c r="D7626" t="s">
        <v>295</v>
      </c>
      <c r="E7626" t="s">
        <v>249</v>
      </c>
      <c r="F7626" t="s">
        <v>786</v>
      </c>
      <c r="G7626" t="s">
        <v>75</v>
      </c>
      <c r="H7626" t="s">
        <v>73</v>
      </c>
      <c r="I7626" t="s">
        <v>314</v>
      </c>
      <c r="J7626" t="s">
        <v>58</v>
      </c>
      <c r="K7626" t="s">
        <v>105</v>
      </c>
    </row>
    <row r="7627" spans="1:11" x14ac:dyDescent="0.35">
      <c r="A7627" t="s">
        <v>3</v>
      </c>
      <c r="B7627" t="s">
        <v>279</v>
      </c>
      <c r="C7627">
        <v>1610</v>
      </c>
      <c r="D7627" t="s">
        <v>579</v>
      </c>
      <c r="E7627" t="s">
        <v>171</v>
      </c>
      <c r="F7627" t="s">
        <v>652</v>
      </c>
      <c r="G7627" t="s">
        <v>73</v>
      </c>
      <c r="H7627" t="s">
        <v>73</v>
      </c>
      <c r="I7627" t="s">
        <v>55</v>
      </c>
      <c r="J7627" t="s">
        <v>321</v>
      </c>
      <c r="K7627" t="s">
        <v>107</v>
      </c>
    </row>
    <row r="7628" spans="1:11" x14ac:dyDescent="0.35">
      <c r="A7628" t="s">
        <v>3</v>
      </c>
      <c r="B7628" t="s">
        <v>285</v>
      </c>
      <c r="C7628">
        <v>61</v>
      </c>
      <c r="D7628" t="s">
        <v>1382</v>
      </c>
      <c r="E7628" t="s">
        <v>359</v>
      </c>
      <c r="F7628" t="s">
        <v>830</v>
      </c>
      <c r="G7628" t="s">
        <v>76</v>
      </c>
      <c r="H7628" t="s">
        <v>76</v>
      </c>
      <c r="I7628" t="s">
        <v>188</v>
      </c>
      <c r="J7628" t="s">
        <v>177</v>
      </c>
      <c r="K7628" t="s">
        <v>76</v>
      </c>
    </row>
    <row r="7629" spans="1:11" x14ac:dyDescent="0.35">
      <c r="A7629" t="s">
        <v>4</v>
      </c>
      <c r="B7629" t="s">
        <v>267</v>
      </c>
      <c r="C7629">
        <v>265</v>
      </c>
      <c r="D7629" t="s">
        <v>632</v>
      </c>
      <c r="E7629" t="s">
        <v>216</v>
      </c>
      <c r="F7629" t="s">
        <v>969</v>
      </c>
      <c r="G7629" t="s">
        <v>106</v>
      </c>
      <c r="H7629" t="s">
        <v>107</v>
      </c>
      <c r="I7629" t="s">
        <v>113</v>
      </c>
      <c r="J7629" t="s">
        <v>307</v>
      </c>
      <c r="K7629" t="s">
        <v>107</v>
      </c>
    </row>
    <row r="7630" spans="1:11" x14ac:dyDescent="0.35">
      <c r="A7630" t="s">
        <v>4</v>
      </c>
      <c r="B7630" t="s">
        <v>279</v>
      </c>
      <c r="C7630">
        <v>2396</v>
      </c>
      <c r="D7630" t="s">
        <v>883</v>
      </c>
      <c r="E7630" t="s">
        <v>213</v>
      </c>
      <c r="F7630" t="s">
        <v>824</v>
      </c>
      <c r="G7630" t="s">
        <v>107</v>
      </c>
      <c r="H7630" t="s">
        <v>73</v>
      </c>
      <c r="I7630" t="s">
        <v>204</v>
      </c>
      <c r="J7630" t="s">
        <v>412</v>
      </c>
      <c r="K7630" t="s">
        <v>76</v>
      </c>
    </row>
    <row r="7631" spans="1:11" x14ac:dyDescent="0.35">
      <c r="A7631" t="s">
        <v>4</v>
      </c>
      <c r="B7631" t="s">
        <v>285</v>
      </c>
      <c r="C7631">
        <v>138</v>
      </c>
      <c r="D7631" t="s">
        <v>1217</v>
      </c>
      <c r="E7631" t="s">
        <v>117</v>
      </c>
      <c r="F7631" t="s">
        <v>803</v>
      </c>
      <c r="G7631" t="s">
        <v>76</v>
      </c>
      <c r="H7631" t="s">
        <v>76</v>
      </c>
      <c r="I7631" t="s">
        <v>157</v>
      </c>
      <c r="J7631" t="s">
        <v>290</v>
      </c>
      <c r="K7631" t="s">
        <v>73</v>
      </c>
    </row>
    <row r="7632" spans="1:11" x14ac:dyDescent="0.35">
      <c r="A7632" t="s">
        <v>5</v>
      </c>
      <c r="B7632" t="s">
        <v>267</v>
      </c>
      <c r="C7632">
        <v>127</v>
      </c>
      <c r="D7632" t="s">
        <v>1174</v>
      </c>
      <c r="E7632" t="s">
        <v>108</v>
      </c>
      <c r="F7632" t="s">
        <v>749</v>
      </c>
      <c r="G7632" t="s">
        <v>76</v>
      </c>
      <c r="H7632" t="s">
        <v>73</v>
      </c>
      <c r="I7632" t="s">
        <v>77</v>
      </c>
      <c r="J7632" t="s">
        <v>82</v>
      </c>
      <c r="K7632" t="s">
        <v>76</v>
      </c>
    </row>
    <row r="7633" spans="1:11" x14ac:dyDescent="0.35">
      <c r="A7633" t="s">
        <v>5</v>
      </c>
      <c r="B7633" t="s">
        <v>279</v>
      </c>
      <c r="C7633">
        <v>2545</v>
      </c>
      <c r="D7633" t="s">
        <v>554</v>
      </c>
      <c r="E7633" t="s">
        <v>199</v>
      </c>
      <c r="F7633" t="s">
        <v>60</v>
      </c>
      <c r="G7633" t="s">
        <v>107</v>
      </c>
      <c r="H7633" t="s">
        <v>107</v>
      </c>
      <c r="I7633" t="s">
        <v>71</v>
      </c>
      <c r="J7633" t="s">
        <v>710</v>
      </c>
      <c r="K7633" t="s">
        <v>76</v>
      </c>
    </row>
    <row r="7634" spans="1:11" x14ac:dyDescent="0.35">
      <c r="A7634" t="s">
        <v>5</v>
      </c>
      <c r="B7634" t="s">
        <v>285</v>
      </c>
      <c r="C7634">
        <v>637</v>
      </c>
      <c r="D7634" t="s">
        <v>643</v>
      </c>
      <c r="E7634" t="s">
        <v>426</v>
      </c>
      <c r="F7634" t="s">
        <v>968</v>
      </c>
      <c r="G7634" t="s">
        <v>94</v>
      </c>
      <c r="H7634" t="s">
        <v>78</v>
      </c>
      <c r="I7634" t="s">
        <v>138</v>
      </c>
      <c r="J7634" t="s">
        <v>209</v>
      </c>
      <c r="K7634" t="s">
        <v>76</v>
      </c>
    </row>
    <row r="7635" spans="1:11" x14ac:dyDescent="0.35">
      <c r="A7635" t="s">
        <v>6</v>
      </c>
      <c r="B7635" t="s">
        <v>267</v>
      </c>
      <c r="C7635">
        <v>91</v>
      </c>
      <c r="D7635" t="s">
        <v>969</v>
      </c>
      <c r="E7635" t="s">
        <v>458</v>
      </c>
      <c r="F7635" t="s">
        <v>1186</v>
      </c>
      <c r="G7635" t="s">
        <v>133</v>
      </c>
      <c r="H7635" t="s">
        <v>186</v>
      </c>
      <c r="I7635" t="s">
        <v>326</v>
      </c>
      <c r="J7635" t="s">
        <v>194</v>
      </c>
      <c r="K7635" t="s">
        <v>76</v>
      </c>
    </row>
    <row r="7636" spans="1:11" x14ac:dyDescent="0.35">
      <c r="A7636" t="s">
        <v>6</v>
      </c>
      <c r="B7636" t="s">
        <v>279</v>
      </c>
      <c r="C7636">
        <v>1001</v>
      </c>
      <c r="D7636" t="s">
        <v>990</v>
      </c>
      <c r="E7636" t="s">
        <v>453</v>
      </c>
      <c r="F7636" t="s">
        <v>838</v>
      </c>
      <c r="G7636" t="s">
        <v>107</v>
      </c>
      <c r="H7636" t="s">
        <v>76</v>
      </c>
      <c r="I7636" t="s">
        <v>364</v>
      </c>
      <c r="J7636" t="s">
        <v>413</v>
      </c>
      <c r="K7636" t="s">
        <v>76</v>
      </c>
    </row>
    <row r="7637" spans="1:11" x14ac:dyDescent="0.35">
      <c r="A7637" t="s">
        <v>6</v>
      </c>
      <c r="B7637" t="s">
        <v>285</v>
      </c>
      <c r="C7637">
        <v>110</v>
      </c>
      <c r="D7637" t="s">
        <v>642</v>
      </c>
      <c r="E7637" t="s">
        <v>440</v>
      </c>
      <c r="F7637" t="s">
        <v>882</v>
      </c>
      <c r="G7637" t="s">
        <v>72</v>
      </c>
      <c r="H7637" t="s">
        <v>76</v>
      </c>
      <c r="I7637" t="s">
        <v>345</v>
      </c>
      <c r="J7637" t="s">
        <v>237</v>
      </c>
      <c r="K7637" t="s">
        <v>76</v>
      </c>
    </row>
    <row r="7638" spans="1:11" x14ac:dyDescent="0.35">
      <c r="A7638" t="s">
        <v>7</v>
      </c>
      <c r="B7638" t="s">
        <v>267</v>
      </c>
      <c r="C7638">
        <v>190</v>
      </c>
      <c r="D7638" t="s">
        <v>990</v>
      </c>
      <c r="E7638" t="s">
        <v>294</v>
      </c>
      <c r="F7638" t="s">
        <v>1111</v>
      </c>
      <c r="G7638" t="s">
        <v>75</v>
      </c>
      <c r="H7638" t="s">
        <v>55</v>
      </c>
      <c r="I7638" t="s">
        <v>276</v>
      </c>
      <c r="J7638" t="s">
        <v>63</v>
      </c>
      <c r="K7638" t="s">
        <v>107</v>
      </c>
    </row>
    <row r="7639" spans="1:11" x14ac:dyDescent="0.35">
      <c r="A7639" t="s">
        <v>7</v>
      </c>
      <c r="B7639" t="s">
        <v>279</v>
      </c>
      <c r="C7639">
        <v>2756</v>
      </c>
      <c r="D7639" t="s">
        <v>268</v>
      </c>
      <c r="E7639" t="s">
        <v>409</v>
      </c>
      <c r="F7639" t="s">
        <v>567</v>
      </c>
      <c r="G7639" t="s">
        <v>138</v>
      </c>
      <c r="H7639" t="s">
        <v>78</v>
      </c>
      <c r="I7639" t="s">
        <v>209</v>
      </c>
      <c r="J7639" t="s">
        <v>524</v>
      </c>
      <c r="K7639" t="s">
        <v>76</v>
      </c>
    </row>
    <row r="7640" spans="1:11" x14ac:dyDescent="0.35">
      <c r="A7640" t="s">
        <v>7</v>
      </c>
      <c r="B7640" t="s">
        <v>285</v>
      </c>
      <c r="C7640">
        <v>159</v>
      </c>
      <c r="D7640" t="s">
        <v>1282</v>
      </c>
      <c r="E7640" t="s">
        <v>686</v>
      </c>
      <c r="F7640" t="s">
        <v>815</v>
      </c>
      <c r="G7640" t="s">
        <v>150</v>
      </c>
      <c r="H7640" t="s">
        <v>150</v>
      </c>
      <c r="I7640" t="s">
        <v>129</v>
      </c>
      <c r="J7640" t="s">
        <v>176</v>
      </c>
      <c r="K7640" t="s">
        <v>76</v>
      </c>
    </row>
    <row r="7641" spans="1:11" x14ac:dyDescent="0.35">
      <c r="A7641" t="s">
        <v>241</v>
      </c>
      <c r="B7641" t="s">
        <v>267</v>
      </c>
      <c r="C7641">
        <v>912</v>
      </c>
      <c r="D7641" t="s">
        <v>715</v>
      </c>
      <c r="E7641" t="s">
        <v>11</v>
      </c>
      <c r="F7641" t="s">
        <v>1146</v>
      </c>
      <c r="G7641" t="s">
        <v>150</v>
      </c>
      <c r="H7641" t="s">
        <v>75</v>
      </c>
      <c r="I7641" t="s">
        <v>185</v>
      </c>
      <c r="J7641" t="s">
        <v>188</v>
      </c>
      <c r="K7641" t="s">
        <v>77</v>
      </c>
    </row>
    <row r="7642" spans="1:11" x14ac:dyDescent="0.35">
      <c r="A7642" t="s">
        <v>241</v>
      </c>
      <c r="B7642" t="s">
        <v>279</v>
      </c>
      <c r="C7642">
        <v>10308</v>
      </c>
      <c r="D7642" t="s">
        <v>670</v>
      </c>
      <c r="E7642" t="s">
        <v>392</v>
      </c>
      <c r="F7642" t="s">
        <v>982</v>
      </c>
      <c r="G7642" t="s">
        <v>68</v>
      </c>
      <c r="H7642" t="s">
        <v>79</v>
      </c>
      <c r="I7642" t="s">
        <v>146</v>
      </c>
      <c r="J7642" t="s">
        <v>443</v>
      </c>
      <c r="K7642" t="s">
        <v>76</v>
      </c>
    </row>
    <row r="7643" spans="1:11" x14ac:dyDescent="0.35">
      <c r="A7643" t="s">
        <v>241</v>
      </c>
      <c r="B7643" t="s">
        <v>285</v>
      </c>
      <c r="C7643">
        <v>1105</v>
      </c>
      <c r="D7643" t="s">
        <v>760</v>
      </c>
      <c r="E7643" t="s">
        <v>270</v>
      </c>
      <c r="F7643" t="s">
        <v>1737</v>
      </c>
      <c r="G7643" t="s">
        <v>75</v>
      </c>
      <c r="H7643" t="s">
        <v>150</v>
      </c>
      <c r="I7643" t="s">
        <v>56</v>
      </c>
      <c r="J7643" t="s">
        <v>255</v>
      </c>
      <c r="K7643" t="s">
        <v>76</v>
      </c>
    </row>
    <row r="7645" spans="1:11" x14ac:dyDescent="0.35">
      <c r="A7645" t="s">
        <v>1777</v>
      </c>
    </row>
    <row r="7646" spans="1:11" x14ac:dyDescent="0.35">
      <c r="A7646" t="s">
        <v>14</v>
      </c>
      <c r="B7646" t="s">
        <v>461</v>
      </c>
      <c r="C7646" t="s">
        <v>2</v>
      </c>
      <c r="D7646" t="s">
        <v>1768</v>
      </c>
      <c r="E7646" t="s">
        <v>1769</v>
      </c>
      <c r="F7646" t="s">
        <v>1770</v>
      </c>
      <c r="G7646" t="s">
        <v>1771</v>
      </c>
      <c r="H7646" t="s">
        <v>1772</v>
      </c>
      <c r="I7646" t="s">
        <v>1773</v>
      </c>
      <c r="J7646" t="s">
        <v>1774</v>
      </c>
      <c r="K7646" t="s">
        <v>1775</v>
      </c>
    </row>
    <row r="7647" spans="1:11" x14ac:dyDescent="0.35">
      <c r="A7647" t="s">
        <v>3</v>
      </c>
      <c r="B7647" t="s">
        <v>462</v>
      </c>
      <c r="C7647">
        <v>1021</v>
      </c>
      <c r="D7647" t="s">
        <v>921</v>
      </c>
      <c r="E7647" t="s">
        <v>315</v>
      </c>
      <c r="F7647" t="s">
        <v>642</v>
      </c>
      <c r="G7647" t="s">
        <v>79</v>
      </c>
      <c r="H7647" t="s">
        <v>73</v>
      </c>
      <c r="I7647" t="s">
        <v>163</v>
      </c>
      <c r="J7647" t="s">
        <v>217</v>
      </c>
      <c r="K7647" t="s">
        <v>73</v>
      </c>
    </row>
    <row r="7648" spans="1:11" x14ac:dyDescent="0.35">
      <c r="A7648" t="s">
        <v>3</v>
      </c>
      <c r="B7648" t="s">
        <v>464</v>
      </c>
      <c r="C7648">
        <v>888</v>
      </c>
      <c r="D7648" t="s">
        <v>272</v>
      </c>
      <c r="E7648" t="s">
        <v>137</v>
      </c>
      <c r="F7648" t="s">
        <v>408</v>
      </c>
      <c r="G7648" t="s">
        <v>76</v>
      </c>
      <c r="H7648" t="s">
        <v>107</v>
      </c>
      <c r="I7648" t="s">
        <v>94</v>
      </c>
      <c r="J7648" t="s">
        <v>432</v>
      </c>
      <c r="K7648" t="s">
        <v>106</v>
      </c>
    </row>
    <row r="7649" spans="1:11" x14ac:dyDescent="0.35">
      <c r="A7649" t="s">
        <v>3</v>
      </c>
      <c r="B7649" t="s">
        <v>468</v>
      </c>
      <c r="C7649">
        <v>1</v>
      </c>
      <c r="D7649" t="s">
        <v>76</v>
      </c>
      <c r="E7649" t="s">
        <v>76</v>
      </c>
      <c r="F7649" t="s">
        <v>76</v>
      </c>
      <c r="G7649" t="s">
        <v>76</v>
      </c>
      <c r="H7649" t="s">
        <v>76</v>
      </c>
      <c r="I7649" t="s">
        <v>76</v>
      </c>
      <c r="J7649" t="s">
        <v>395</v>
      </c>
      <c r="K7649" t="s">
        <v>76</v>
      </c>
    </row>
    <row r="7650" spans="1:11" x14ac:dyDescent="0.35">
      <c r="A7650" t="s">
        <v>4</v>
      </c>
      <c r="B7650" t="s">
        <v>462</v>
      </c>
      <c r="C7650">
        <v>1397</v>
      </c>
      <c r="D7650" t="s">
        <v>1730</v>
      </c>
      <c r="E7650" t="s">
        <v>373</v>
      </c>
      <c r="F7650" t="s">
        <v>837</v>
      </c>
      <c r="G7650" t="s">
        <v>106</v>
      </c>
      <c r="H7650" t="s">
        <v>73</v>
      </c>
      <c r="I7650" t="s">
        <v>309</v>
      </c>
      <c r="J7650" t="s">
        <v>65</v>
      </c>
      <c r="K7650" t="s">
        <v>76</v>
      </c>
    </row>
    <row r="7651" spans="1:11" x14ac:dyDescent="0.35">
      <c r="A7651" t="s">
        <v>4</v>
      </c>
      <c r="B7651" t="s">
        <v>464</v>
      </c>
      <c r="C7651">
        <v>1402</v>
      </c>
      <c r="D7651" t="s">
        <v>934</v>
      </c>
      <c r="E7651" t="s">
        <v>142</v>
      </c>
      <c r="F7651" t="s">
        <v>563</v>
      </c>
      <c r="G7651" t="s">
        <v>76</v>
      </c>
      <c r="H7651" t="s">
        <v>76</v>
      </c>
      <c r="I7651" t="s">
        <v>237</v>
      </c>
      <c r="J7651" t="s">
        <v>563</v>
      </c>
      <c r="K7651" t="s">
        <v>107</v>
      </c>
    </row>
    <row r="7652" spans="1:11" x14ac:dyDescent="0.35">
      <c r="A7652" t="s">
        <v>5</v>
      </c>
      <c r="B7652" t="s">
        <v>462</v>
      </c>
      <c r="C7652">
        <v>1568</v>
      </c>
      <c r="D7652" t="s">
        <v>894</v>
      </c>
      <c r="E7652" t="s">
        <v>319</v>
      </c>
      <c r="F7652" t="s">
        <v>1390</v>
      </c>
      <c r="G7652" t="s">
        <v>71</v>
      </c>
      <c r="H7652" t="s">
        <v>68</v>
      </c>
      <c r="I7652" t="s">
        <v>81</v>
      </c>
      <c r="J7652" t="s">
        <v>109</v>
      </c>
      <c r="K7652" t="s">
        <v>76</v>
      </c>
    </row>
    <row r="7653" spans="1:11" x14ac:dyDescent="0.35">
      <c r="A7653" t="s">
        <v>5</v>
      </c>
      <c r="B7653" t="s">
        <v>464</v>
      </c>
      <c r="C7653">
        <v>1741</v>
      </c>
      <c r="D7653" t="s">
        <v>85</v>
      </c>
      <c r="E7653" t="s">
        <v>122</v>
      </c>
      <c r="F7653" t="s">
        <v>111</v>
      </c>
      <c r="G7653" t="s">
        <v>76</v>
      </c>
      <c r="H7653" t="s">
        <v>76</v>
      </c>
      <c r="I7653" t="s">
        <v>106</v>
      </c>
      <c r="J7653" t="s">
        <v>420</v>
      </c>
      <c r="K7653" t="s">
        <v>76</v>
      </c>
    </row>
    <row r="7654" spans="1:11" x14ac:dyDescent="0.35">
      <c r="A7654" t="s">
        <v>6</v>
      </c>
      <c r="B7654" t="s">
        <v>462</v>
      </c>
      <c r="C7654">
        <v>763</v>
      </c>
      <c r="D7654" t="s">
        <v>791</v>
      </c>
      <c r="E7654" t="s">
        <v>574</v>
      </c>
      <c r="F7654" t="s">
        <v>782</v>
      </c>
      <c r="G7654" t="s">
        <v>150</v>
      </c>
      <c r="H7654" t="s">
        <v>106</v>
      </c>
      <c r="I7654" t="s">
        <v>129</v>
      </c>
      <c r="J7654" t="s">
        <v>442</v>
      </c>
      <c r="K7654" t="s">
        <v>76</v>
      </c>
    </row>
    <row r="7655" spans="1:11" x14ac:dyDescent="0.35">
      <c r="A7655" t="s">
        <v>6</v>
      </c>
      <c r="B7655" t="s">
        <v>464</v>
      </c>
      <c r="C7655">
        <v>439</v>
      </c>
      <c r="D7655" t="s">
        <v>649</v>
      </c>
      <c r="E7655" t="s">
        <v>227</v>
      </c>
      <c r="F7655" t="s">
        <v>923</v>
      </c>
      <c r="G7655" t="s">
        <v>76</v>
      </c>
      <c r="H7655" t="s">
        <v>76</v>
      </c>
      <c r="I7655" t="s">
        <v>192</v>
      </c>
      <c r="J7655" t="s">
        <v>346</v>
      </c>
      <c r="K7655" t="s">
        <v>76</v>
      </c>
    </row>
    <row r="7656" spans="1:11" x14ac:dyDescent="0.35">
      <c r="A7656" t="s">
        <v>7</v>
      </c>
      <c r="B7656" t="s">
        <v>462</v>
      </c>
      <c r="C7656">
        <v>1828</v>
      </c>
      <c r="D7656" t="s">
        <v>801</v>
      </c>
      <c r="E7656" t="s">
        <v>517</v>
      </c>
      <c r="F7656" t="s">
        <v>1282</v>
      </c>
      <c r="G7656" t="s">
        <v>72</v>
      </c>
      <c r="H7656" t="s">
        <v>80</v>
      </c>
      <c r="I7656" t="s">
        <v>364</v>
      </c>
      <c r="J7656" t="s">
        <v>280</v>
      </c>
      <c r="K7656" t="s">
        <v>76</v>
      </c>
    </row>
    <row r="7657" spans="1:11" x14ac:dyDescent="0.35">
      <c r="A7657" t="s">
        <v>7</v>
      </c>
      <c r="B7657" t="s">
        <v>464</v>
      </c>
      <c r="C7657">
        <v>1276</v>
      </c>
      <c r="D7657" t="s">
        <v>463</v>
      </c>
      <c r="E7657" t="s">
        <v>314</v>
      </c>
      <c r="F7657" t="s">
        <v>356</v>
      </c>
      <c r="G7657" t="s">
        <v>75</v>
      </c>
      <c r="H7657" t="s">
        <v>79</v>
      </c>
      <c r="I7657" t="s">
        <v>88</v>
      </c>
      <c r="J7657" t="s">
        <v>640</v>
      </c>
      <c r="K7657" t="s">
        <v>76</v>
      </c>
    </row>
    <row r="7658" spans="1:11" x14ac:dyDescent="0.35">
      <c r="A7658" t="s">
        <v>7</v>
      </c>
      <c r="B7658" t="s">
        <v>468</v>
      </c>
      <c r="C7658">
        <v>1</v>
      </c>
      <c r="D7658" t="s">
        <v>395</v>
      </c>
      <c r="E7658" t="s">
        <v>76</v>
      </c>
      <c r="F7658" t="s">
        <v>395</v>
      </c>
      <c r="G7658" t="s">
        <v>76</v>
      </c>
      <c r="H7658" t="s">
        <v>76</v>
      </c>
      <c r="I7658" t="s">
        <v>76</v>
      </c>
      <c r="J7658" t="s">
        <v>76</v>
      </c>
      <c r="K7658" t="s">
        <v>76</v>
      </c>
    </row>
    <row r="7659" spans="1:11" x14ac:dyDescent="0.35">
      <c r="A7659" t="s">
        <v>241</v>
      </c>
      <c r="B7659" t="s">
        <v>462</v>
      </c>
      <c r="C7659">
        <v>6577</v>
      </c>
      <c r="D7659" t="s">
        <v>1370</v>
      </c>
      <c r="E7659" t="s">
        <v>245</v>
      </c>
      <c r="F7659" t="s">
        <v>1146</v>
      </c>
      <c r="G7659" t="s">
        <v>75</v>
      </c>
      <c r="H7659" t="s">
        <v>75</v>
      </c>
      <c r="I7659" t="s">
        <v>134</v>
      </c>
      <c r="J7659" t="s">
        <v>264</v>
      </c>
      <c r="K7659" t="s">
        <v>76</v>
      </c>
    </row>
    <row r="7660" spans="1:11" x14ac:dyDescent="0.35">
      <c r="A7660" t="s">
        <v>241</v>
      </c>
      <c r="B7660" t="s">
        <v>464</v>
      </c>
      <c r="C7660">
        <v>5746</v>
      </c>
      <c r="D7660" t="s">
        <v>659</v>
      </c>
      <c r="E7660" t="s">
        <v>221</v>
      </c>
      <c r="F7660" t="s">
        <v>251</v>
      </c>
      <c r="G7660" t="s">
        <v>106</v>
      </c>
      <c r="H7660" t="s">
        <v>73</v>
      </c>
      <c r="I7660" t="s">
        <v>70</v>
      </c>
      <c r="J7660" t="s">
        <v>923</v>
      </c>
      <c r="K7660" t="s">
        <v>107</v>
      </c>
    </row>
    <row r="7661" spans="1:11" x14ac:dyDescent="0.35">
      <c r="A7661" t="s">
        <v>241</v>
      </c>
      <c r="B7661" t="s">
        <v>468</v>
      </c>
      <c r="C7661">
        <v>2</v>
      </c>
      <c r="D7661" t="s">
        <v>484</v>
      </c>
      <c r="E7661" t="s">
        <v>76</v>
      </c>
      <c r="F7661" t="s">
        <v>484</v>
      </c>
      <c r="G7661" t="s">
        <v>76</v>
      </c>
      <c r="H7661" t="s">
        <v>76</v>
      </c>
      <c r="I7661" t="s">
        <v>76</v>
      </c>
      <c r="J7661" t="s">
        <v>483</v>
      </c>
      <c r="K7661" t="s">
        <v>76</v>
      </c>
    </row>
    <row r="7663" spans="1:11" x14ac:dyDescent="0.35">
      <c r="A7663" t="s">
        <v>1778</v>
      </c>
    </row>
    <row r="7664" spans="1:11" x14ac:dyDescent="0.35">
      <c r="A7664" t="s">
        <v>14</v>
      </c>
      <c r="B7664" t="s">
        <v>487</v>
      </c>
      <c r="C7664" t="s">
        <v>2</v>
      </c>
      <c r="D7664" t="s">
        <v>1768</v>
      </c>
      <c r="E7664" t="s">
        <v>1769</v>
      </c>
      <c r="F7664" t="s">
        <v>1770</v>
      </c>
      <c r="G7664" t="s">
        <v>1771</v>
      </c>
      <c r="H7664" t="s">
        <v>1772</v>
      </c>
      <c r="I7664" t="s">
        <v>1773</v>
      </c>
      <c r="J7664" t="s">
        <v>1774</v>
      </c>
      <c r="K7664" t="s">
        <v>1775</v>
      </c>
    </row>
    <row r="7665" spans="1:11" x14ac:dyDescent="0.35">
      <c r="A7665" t="s">
        <v>3</v>
      </c>
      <c r="B7665" t="s">
        <v>488</v>
      </c>
      <c r="C7665">
        <v>1056</v>
      </c>
      <c r="D7665" t="s">
        <v>823</v>
      </c>
      <c r="E7665" t="s">
        <v>242</v>
      </c>
      <c r="F7665" t="s">
        <v>648</v>
      </c>
      <c r="G7665" t="s">
        <v>106</v>
      </c>
      <c r="H7665" t="s">
        <v>73</v>
      </c>
      <c r="I7665" t="s">
        <v>151</v>
      </c>
      <c r="J7665" t="s">
        <v>397</v>
      </c>
      <c r="K7665" t="s">
        <v>77</v>
      </c>
    </row>
    <row r="7666" spans="1:11" x14ac:dyDescent="0.35">
      <c r="A7666" t="s">
        <v>3</v>
      </c>
      <c r="B7666" t="s">
        <v>491</v>
      </c>
      <c r="C7666">
        <v>854</v>
      </c>
      <c r="D7666" t="s">
        <v>923</v>
      </c>
      <c r="E7666" t="s">
        <v>291</v>
      </c>
      <c r="F7666" t="s">
        <v>1168</v>
      </c>
      <c r="G7666" t="s">
        <v>106</v>
      </c>
      <c r="H7666" t="s">
        <v>107</v>
      </c>
      <c r="I7666" t="s">
        <v>103</v>
      </c>
      <c r="J7666" t="s">
        <v>418</v>
      </c>
      <c r="K7666" t="s">
        <v>107</v>
      </c>
    </row>
    <row r="7667" spans="1:11" x14ac:dyDescent="0.35">
      <c r="A7667" t="s">
        <v>4</v>
      </c>
      <c r="B7667" t="s">
        <v>488</v>
      </c>
      <c r="C7667">
        <v>1669</v>
      </c>
      <c r="D7667" t="s">
        <v>941</v>
      </c>
      <c r="E7667" t="s">
        <v>92</v>
      </c>
      <c r="F7667" t="s">
        <v>703</v>
      </c>
      <c r="G7667" t="s">
        <v>107</v>
      </c>
      <c r="H7667" t="s">
        <v>107</v>
      </c>
      <c r="I7667" t="s">
        <v>280</v>
      </c>
      <c r="J7667" t="s">
        <v>308</v>
      </c>
      <c r="K7667" t="s">
        <v>107</v>
      </c>
    </row>
    <row r="7668" spans="1:11" x14ac:dyDescent="0.35">
      <c r="A7668" t="s">
        <v>4</v>
      </c>
      <c r="B7668" t="s">
        <v>491</v>
      </c>
      <c r="C7668">
        <v>1130</v>
      </c>
      <c r="D7668" t="s">
        <v>483</v>
      </c>
      <c r="E7668" t="s">
        <v>210</v>
      </c>
      <c r="F7668" t="s">
        <v>806</v>
      </c>
      <c r="G7668" t="s">
        <v>73</v>
      </c>
      <c r="H7668" t="s">
        <v>73</v>
      </c>
      <c r="I7668" t="s">
        <v>177</v>
      </c>
      <c r="J7668" t="s">
        <v>222</v>
      </c>
      <c r="K7668" t="s">
        <v>76</v>
      </c>
    </row>
    <row r="7669" spans="1:11" x14ac:dyDescent="0.35">
      <c r="A7669" t="s">
        <v>5</v>
      </c>
      <c r="B7669" t="s">
        <v>488</v>
      </c>
      <c r="C7669">
        <v>2005</v>
      </c>
      <c r="D7669" t="s">
        <v>473</v>
      </c>
      <c r="E7669" t="s">
        <v>250</v>
      </c>
      <c r="F7669" t="s">
        <v>683</v>
      </c>
      <c r="G7669" t="s">
        <v>107</v>
      </c>
      <c r="H7669" t="s">
        <v>107</v>
      </c>
      <c r="I7669" t="s">
        <v>79</v>
      </c>
      <c r="J7669" t="s">
        <v>477</v>
      </c>
      <c r="K7669" t="s">
        <v>76</v>
      </c>
    </row>
    <row r="7670" spans="1:11" x14ac:dyDescent="0.35">
      <c r="A7670" t="s">
        <v>5</v>
      </c>
      <c r="B7670" t="s">
        <v>491</v>
      </c>
      <c r="C7670">
        <v>1304</v>
      </c>
      <c r="D7670" t="s">
        <v>390</v>
      </c>
      <c r="E7670" t="s">
        <v>416</v>
      </c>
      <c r="F7670" t="s">
        <v>778</v>
      </c>
      <c r="G7670" t="s">
        <v>71</v>
      </c>
      <c r="H7670" t="s">
        <v>71</v>
      </c>
      <c r="I7670" t="s">
        <v>72</v>
      </c>
      <c r="J7670" t="s">
        <v>393</v>
      </c>
      <c r="K7670" t="s">
        <v>76</v>
      </c>
    </row>
    <row r="7671" spans="1:11" x14ac:dyDescent="0.35">
      <c r="A7671" t="s">
        <v>6</v>
      </c>
      <c r="B7671" t="s">
        <v>488</v>
      </c>
      <c r="C7671">
        <v>660</v>
      </c>
      <c r="D7671" t="s">
        <v>921</v>
      </c>
      <c r="E7671" t="s">
        <v>548</v>
      </c>
      <c r="F7671" t="s">
        <v>713</v>
      </c>
      <c r="G7671" t="s">
        <v>79</v>
      </c>
      <c r="H7671" t="s">
        <v>77</v>
      </c>
      <c r="I7671" t="s">
        <v>196</v>
      </c>
      <c r="J7671" t="s">
        <v>371</v>
      </c>
      <c r="K7671" t="s">
        <v>76</v>
      </c>
    </row>
    <row r="7672" spans="1:11" x14ac:dyDescent="0.35">
      <c r="A7672" t="s">
        <v>6</v>
      </c>
      <c r="B7672" t="s">
        <v>491</v>
      </c>
      <c r="C7672">
        <v>542</v>
      </c>
      <c r="D7672" t="s">
        <v>860</v>
      </c>
      <c r="E7672" t="s">
        <v>9</v>
      </c>
      <c r="F7672" t="s">
        <v>639</v>
      </c>
      <c r="G7672" t="s">
        <v>79</v>
      </c>
      <c r="H7672" t="s">
        <v>76</v>
      </c>
      <c r="I7672" t="s">
        <v>342</v>
      </c>
      <c r="J7672" t="s">
        <v>236</v>
      </c>
      <c r="K7672" t="s">
        <v>76</v>
      </c>
    </row>
    <row r="7673" spans="1:11" x14ac:dyDescent="0.35">
      <c r="A7673" t="s">
        <v>7</v>
      </c>
      <c r="B7673" t="s">
        <v>488</v>
      </c>
      <c r="C7673">
        <v>1664</v>
      </c>
      <c r="D7673" t="s">
        <v>670</v>
      </c>
      <c r="E7673" t="s">
        <v>263</v>
      </c>
      <c r="F7673" t="s">
        <v>798</v>
      </c>
      <c r="G7673" t="s">
        <v>100</v>
      </c>
      <c r="H7673" t="s">
        <v>93</v>
      </c>
      <c r="I7673" t="s">
        <v>231</v>
      </c>
      <c r="J7673" t="s">
        <v>471</v>
      </c>
      <c r="K7673" t="s">
        <v>76</v>
      </c>
    </row>
    <row r="7674" spans="1:11" x14ac:dyDescent="0.35">
      <c r="A7674" t="s">
        <v>7</v>
      </c>
      <c r="B7674" t="s">
        <v>491</v>
      </c>
      <c r="C7674">
        <v>1441</v>
      </c>
      <c r="D7674" t="s">
        <v>812</v>
      </c>
      <c r="E7674" t="s">
        <v>172</v>
      </c>
      <c r="F7674" t="s">
        <v>729</v>
      </c>
      <c r="G7674" t="s">
        <v>71</v>
      </c>
      <c r="H7674" t="s">
        <v>73</v>
      </c>
      <c r="I7674" t="s">
        <v>193</v>
      </c>
      <c r="J7674" t="s">
        <v>332</v>
      </c>
      <c r="K7674" t="s">
        <v>76</v>
      </c>
    </row>
    <row r="7675" spans="1:11" x14ac:dyDescent="0.35">
      <c r="A7675" t="s">
        <v>241</v>
      </c>
      <c r="B7675" t="s">
        <v>488</v>
      </c>
      <c r="C7675">
        <v>7054</v>
      </c>
      <c r="D7675" t="s">
        <v>521</v>
      </c>
      <c r="E7675" t="s">
        <v>227</v>
      </c>
      <c r="F7675" t="s">
        <v>822</v>
      </c>
      <c r="G7675" t="s">
        <v>71</v>
      </c>
      <c r="H7675" t="s">
        <v>150</v>
      </c>
      <c r="I7675" t="s">
        <v>67</v>
      </c>
      <c r="J7675" t="s">
        <v>153</v>
      </c>
      <c r="K7675" t="s">
        <v>107</v>
      </c>
    </row>
    <row r="7676" spans="1:11" x14ac:dyDescent="0.35">
      <c r="A7676" t="s">
        <v>241</v>
      </c>
      <c r="B7676" t="s">
        <v>491</v>
      </c>
      <c r="C7676">
        <v>5271</v>
      </c>
      <c r="D7676" t="s">
        <v>758</v>
      </c>
      <c r="E7676" t="s">
        <v>413</v>
      </c>
      <c r="F7676" t="s">
        <v>946</v>
      </c>
      <c r="G7676" t="s">
        <v>68</v>
      </c>
      <c r="H7676" t="s">
        <v>106</v>
      </c>
      <c r="I7676" t="s">
        <v>309</v>
      </c>
      <c r="J7676" t="s">
        <v>313</v>
      </c>
      <c r="K7676" t="s">
        <v>76</v>
      </c>
    </row>
    <row r="7678" spans="1:11" x14ac:dyDescent="0.35">
      <c r="A7678" t="s">
        <v>1779</v>
      </c>
    </row>
    <row r="7679" spans="1:11" x14ac:dyDescent="0.35">
      <c r="A7679" t="s">
        <v>14</v>
      </c>
      <c r="B7679" t="s">
        <v>505</v>
      </c>
      <c r="C7679" t="s">
        <v>2</v>
      </c>
      <c r="D7679" t="s">
        <v>1768</v>
      </c>
      <c r="E7679" t="s">
        <v>1769</v>
      </c>
      <c r="F7679" t="s">
        <v>1770</v>
      </c>
      <c r="G7679" t="s">
        <v>1771</v>
      </c>
      <c r="H7679" t="s">
        <v>1772</v>
      </c>
      <c r="I7679" t="s">
        <v>1773</v>
      </c>
      <c r="J7679" t="s">
        <v>1774</v>
      </c>
      <c r="K7679" t="s">
        <v>1775</v>
      </c>
    </row>
    <row r="7680" spans="1:11" x14ac:dyDescent="0.35">
      <c r="A7680" t="s">
        <v>3</v>
      </c>
      <c r="B7680" t="s">
        <v>506</v>
      </c>
      <c r="C7680">
        <v>544</v>
      </c>
      <c r="D7680" t="s">
        <v>1158</v>
      </c>
      <c r="E7680" t="s">
        <v>324</v>
      </c>
      <c r="F7680" t="s">
        <v>781</v>
      </c>
      <c r="G7680" t="s">
        <v>79</v>
      </c>
      <c r="H7680" t="s">
        <v>73</v>
      </c>
      <c r="I7680" t="s">
        <v>57</v>
      </c>
      <c r="J7680" t="s">
        <v>121</v>
      </c>
      <c r="K7680" t="s">
        <v>73</v>
      </c>
    </row>
    <row r="7681" spans="1:11" x14ac:dyDescent="0.35">
      <c r="A7681" t="s">
        <v>3</v>
      </c>
      <c r="B7681" t="s">
        <v>507</v>
      </c>
      <c r="C7681">
        <v>511</v>
      </c>
      <c r="D7681" t="s">
        <v>191</v>
      </c>
      <c r="E7681" t="s">
        <v>88</v>
      </c>
      <c r="F7681" t="s">
        <v>517</v>
      </c>
      <c r="G7681" t="s">
        <v>76</v>
      </c>
      <c r="H7681" t="s">
        <v>73</v>
      </c>
      <c r="I7681" t="s">
        <v>94</v>
      </c>
      <c r="J7681" t="s">
        <v>681</v>
      </c>
      <c r="K7681" t="s">
        <v>68</v>
      </c>
    </row>
    <row r="7682" spans="1:11" x14ac:dyDescent="0.35">
      <c r="A7682" t="s">
        <v>3</v>
      </c>
      <c r="B7682" t="s">
        <v>509</v>
      </c>
      <c r="C7682">
        <v>477</v>
      </c>
      <c r="D7682" t="s">
        <v>776</v>
      </c>
      <c r="E7682" t="s">
        <v>590</v>
      </c>
      <c r="F7682" t="s">
        <v>1546</v>
      </c>
      <c r="G7682" t="s">
        <v>79</v>
      </c>
      <c r="H7682" t="s">
        <v>73</v>
      </c>
      <c r="I7682" t="s">
        <v>97</v>
      </c>
      <c r="J7682" t="s">
        <v>146</v>
      </c>
      <c r="K7682" t="s">
        <v>73</v>
      </c>
    </row>
    <row r="7683" spans="1:11" x14ac:dyDescent="0.35">
      <c r="A7683" t="s">
        <v>3</v>
      </c>
      <c r="B7683" t="s">
        <v>510</v>
      </c>
      <c r="C7683">
        <v>377</v>
      </c>
      <c r="D7683" t="s">
        <v>443</v>
      </c>
      <c r="E7683" t="s">
        <v>97</v>
      </c>
      <c r="F7683" t="s">
        <v>141</v>
      </c>
      <c r="G7683" t="s">
        <v>76</v>
      </c>
      <c r="H7683" t="s">
        <v>76</v>
      </c>
      <c r="I7683" t="s">
        <v>75</v>
      </c>
      <c r="J7683" t="s">
        <v>525</v>
      </c>
      <c r="K7683" t="s">
        <v>76</v>
      </c>
    </row>
    <row r="7684" spans="1:11" x14ac:dyDescent="0.35">
      <c r="A7684" t="s">
        <v>3</v>
      </c>
      <c r="B7684" t="s">
        <v>50</v>
      </c>
      <c r="C7684">
        <v>1</v>
      </c>
      <c r="D7684" t="s">
        <v>76</v>
      </c>
      <c r="E7684" t="s">
        <v>76</v>
      </c>
      <c r="F7684" t="s">
        <v>76</v>
      </c>
      <c r="G7684" t="s">
        <v>76</v>
      </c>
      <c r="H7684" t="s">
        <v>76</v>
      </c>
      <c r="I7684" t="s">
        <v>76</v>
      </c>
      <c r="J7684" t="s">
        <v>395</v>
      </c>
      <c r="K7684" t="s">
        <v>76</v>
      </c>
    </row>
    <row r="7685" spans="1:11" x14ac:dyDescent="0.35">
      <c r="A7685" t="s">
        <v>4</v>
      </c>
      <c r="B7685" t="s">
        <v>506</v>
      </c>
      <c r="C7685">
        <v>767</v>
      </c>
      <c r="D7685" t="s">
        <v>772</v>
      </c>
      <c r="E7685" t="s">
        <v>8</v>
      </c>
      <c r="F7685" t="s">
        <v>1540</v>
      </c>
      <c r="G7685" t="s">
        <v>73</v>
      </c>
      <c r="H7685" t="s">
        <v>73</v>
      </c>
      <c r="I7685" t="s">
        <v>342</v>
      </c>
      <c r="J7685" t="s">
        <v>104</v>
      </c>
      <c r="K7685" t="s">
        <v>107</v>
      </c>
    </row>
    <row r="7686" spans="1:11" x14ac:dyDescent="0.35">
      <c r="A7686" t="s">
        <v>4</v>
      </c>
      <c r="B7686" t="s">
        <v>507</v>
      </c>
      <c r="C7686">
        <v>902</v>
      </c>
      <c r="D7686" t="s">
        <v>585</v>
      </c>
      <c r="E7686" t="s">
        <v>108</v>
      </c>
      <c r="F7686" t="s">
        <v>154</v>
      </c>
      <c r="G7686" t="s">
        <v>76</v>
      </c>
      <c r="H7686" t="s">
        <v>76</v>
      </c>
      <c r="I7686" t="s">
        <v>179</v>
      </c>
      <c r="J7686" t="s">
        <v>634</v>
      </c>
      <c r="K7686" t="s">
        <v>107</v>
      </c>
    </row>
    <row r="7687" spans="1:11" x14ac:dyDescent="0.35">
      <c r="A7687" t="s">
        <v>4</v>
      </c>
      <c r="B7687" t="s">
        <v>509</v>
      </c>
      <c r="C7687">
        <v>630</v>
      </c>
      <c r="D7687" t="s">
        <v>1443</v>
      </c>
      <c r="E7687" t="s">
        <v>120</v>
      </c>
      <c r="F7687" t="s">
        <v>839</v>
      </c>
      <c r="G7687" t="s">
        <v>77</v>
      </c>
      <c r="H7687" t="s">
        <v>106</v>
      </c>
      <c r="I7687" t="s">
        <v>221</v>
      </c>
      <c r="J7687" t="s">
        <v>137</v>
      </c>
      <c r="K7687" t="s">
        <v>76</v>
      </c>
    </row>
    <row r="7688" spans="1:11" x14ac:dyDescent="0.35">
      <c r="A7688" t="s">
        <v>4</v>
      </c>
      <c r="B7688" t="s">
        <v>510</v>
      </c>
      <c r="C7688">
        <v>500</v>
      </c>
      <c r="D7688" t="s">
        <v>555</v>
      </c>
      <c r="E7688" t="s">
        <v>138</v>
      </c>
      <c r="F7688" t="s">
        <v>362</v>
      </c>
      <c r="G7688" t="s">
        <v>76</v>
      </c>
      <c r="H7688" t="s">
        <v>76</v>
      </c>
      <c r="I7688" t="s">
        <v>69</v>
      </c>
      <c r="J7688" t="s">
        <v>525</v>
      </c>
      <c r="K7688" t="s">
        <v>107</v>
      </c>
    </row>
    <row r="7689" spans="1:11" x14ac:dyDescent="0.35">
      <c r="A7689" t="s">
        <v>5</v>
      </c>
      <c r="B7689" t="s">
        <v>506</v>
      </c>
      <c r="C7689">
        <v>876</v>
      </c>
      <c r="D7689" t="s">
        <v>743</v>
      </c>
      <c r="E7689" t="s">
        <v>271</v>
      </c>
      <c r="F7689" t="s">
        <v>1430</v>
      </c>
      <c r="G7689" t="s">
        <v>73</v>
      </c>
      <c r="H7689" t="s">
        <v>73</v>
      </c>
      <c r="I7689" t="s">
        <v>75</v>
      </c>
      <c r="J7689" t="s">
        <v>103</v>
      </c>
      <c r="K7689" t="s">
        <v>76</v>
      </c>
    </row>
    <row r="7690" spans="1:11" x14ac:dyDescent="0.35">
      <c r="A7690" t="s">
        <v>5</v>
      </c>
      <c r="B7690" t="s">
        <v>507</v>
      </c>
      <c r="C7690">
        <v>1129</v>
      </c>
      <c r="D7690" t="s">
        <v>316</v>
      </c>
      <c r="E7690" t="s">
        <v>100</v>
      </c>
      <c r="F7690" t="s">
        <v>383</v>
      </c>
      <c r="G7690" t="s">
        <v>76</v>
      </c>
      <c r="H7690" t="s">
        <v>76</v>
      </c>
      <c r="I7690" t="s">
        <v>73</v>
      </c>
      <c r="J7690" t="s">
        <v>223</v>
      </c>
      <c r="K7690" t="s">
        <v>76</v>
      </c>
    </row>
    <row r="7691" spans="1:11" x14ac:dyDescent="0.35">
      <c r="A7691" t="s">
        <v>5</v>
      </c>
      <c r="B7691" t="s">
        <v>509</v>
      </c>
      <c r="C7691">
        <v>692</v>
      </c>
      <c r="D7691" t="s">
        <v>268</v>
      </c>
      <c r="E7691" t="s">
        <v>503</v>
      </c>
      <c r="F7691" t="s">
        <v>855</v>
      </c>
      <c r="G7691" t="s">
        <v>138</v>
      </c>
      <c r="H7691" t="s">
        <v>138</v>
      </c>
      <c r="I7691" t="s">
        <v>93</v>
      </c>
      <c r="J7691" t="s">
        <v>114</v>
      </c>
      <c r="K7691" t="s">
        <v>76</v>
      </c>
    </row>
    <row r="7692" spans="1:11" x14ac:dyDescent="0.35">
      <c r="A7692" t="s">
        <v>5</v>
      </c>
      <c r="B7692" t="s">
        <v>510</v>
      </c>
      <c r="C7692">
        <v>612</v>
      </c>
      <c r="D7692" t="s">
        <v>448</v>
      </c>
      <c r="E7692" t="s">
        <v>179</v>
      </c>
      <c r="F7692" t="s">
        <v>141</v>
      </c>
      <c r="G7692" t="s">
        <v>76</v>
      </c>
      <c r="H7692" t="s">
        <v>76</v>
      </c>
      <c r="I7692" t="s">
        <v>68</v>
      </c>
      <c r="J7692" t="s">
        <v>596</v>
      </c>
      <c r="K7692" t="s">
        <v>76</v>
      </c>
    </row>
    <row r="7693" spans="1:11" x14ac:dyDescent="0.35">
      <c r="A7693" t="s">
        <v>6</v>
      </c>
      <c r="B7693" t="s">
        <v>506</v>
      </c>
      <c r="C7693">
        <v>366</v>
      </c>
      <c r="D7693" t="s">
        <v>1109</v>
      </c>
      <c r="E7693" t="s">
        <v>215</v>
      </c>
      <c r="F7693" t="s">
        <v>787</v>
      </c>
      <c r="G7693" t="s">
        <v>75</v>
      </c>
      <c r="H7693" t="s">
        <v>71</v>
      </c>
      <c r="I7693" t="s">
        <v>413</v>
      </c>
      <c r="J7693" t="s">
        <v>177</v>
      </c>
      <c r="K7693" t="s">
        <v>76</v>
      </c>
    </row>
    <row r="7694" spans="1:11" x14ac:dyDescent="0.35">
      <c r="A7694" t="s">
        <v>6</v>
      </c>
      <c r="B7694" t="s">
        <v>507</v>
      </c>
      <c r="C7694">
        <v>294</v>
      </c>
      <c r="D7694" t="s">
        <v>726</v>
      </c>
      <c r="E7694" t="s">
        <v>235</v>
      </c>
      <c r="F7694" t="s">
        <v>742</v>
      </c>
      <c r="G7694" t="s">
        <v>76</v>
      </c>
      <c r="H7694" t="s">
        <v>76</v>
      </c>
      <c r="I7694" t="s">
        <v>378</v>
      </c>
      <c r="J7694" t="s">
        <v>755</v>
      </c>
      <c r="K7694" t="s">
        <v>76</v>
      </c>
    </row>
    <row r="7695" spans="1:11" x14ac:dyDescent="0.35">
      <c r="A7695" t="s">
        <v>6</v>
      </c>
      <c r="B7695" t="s">
        <v>509</v>
      </c>
      <c r="C7695">
        <v>397</v>
      </c>
      <c r="D7695" t="s">
        <v>842</v>
      </c>
      <c r="E7695" t="s">
        <v>172</v>
      </c>
      <c r="F7695" t="s">
        <v>1115</v>
      </c>
      <c r="G7695" t="s">
        <v>71</v>
      </c>
      <c r="H7695" t="s">
        <v>76</v>
      </c>
      <c r="I7695" t="s">
        <v>299</v>
      </c>
      <c r="J7695" t="s">
        <v>67</v>
      </c>
      <c r="K7695" t="s">
        <v>76</v>
      </c>
    </row>
    <row r="7696" spans="1:11" x14ac:dyDescent="0.35">
      <c r="A7696" t="s">
        <v>6</v>
      </c>
      <c r="B7696" t="s">
        <v>510</v>
      </c>
      <c r="C7696">
        <v>145</v>
      </c>
      <c r="D7696" t="s">
        <v>490</v>
      </c>
      <c r="E7696" t="s">
        <v>255</v>
      </c>
      <c r="F7696" t="s">
        <v>259</v>
      </c>
      <c r="G7696" t="s">
        <v>76</v>
      </c>
      <c r="H7696" t="s">
        <v>76</v>
      </c>
      <c r="I7696" t="s">
        <v>67</v>
      </c>
      <c r="J7696" t="s">
        <v>602</v>
      </c>
      <c r="K7696" t="s">
        <v>76</v>
      </c>
    </row>
    <row r="7697" spans="1:11" x14ac:dyDescent="0.35">
      <c r="A7697" t="s">
        <v>7</v>
      </c>
      <c r="B7697" t="s">
        <v>506</v>
      </c>
      <c r="C7697">
        <v>926</v>
      </c>
      <c r="D7697" t="s">
        <v>696</v>
      </c>
      <c r="E7697" t="s">
        <v>12</v>
      </c>
      <c r="F7697" t="s">
        <v>1144</v>
      </c>
      <c r="G7697" t="s">
        <v>133</v>
      </c>
      <c r="H7697" t="s">
        <v>149</v>
      </c>
      <c r="I7697" t="s">
        <v>233</v>
      </c>
      <c r="J7697" t="s">
        <v>62</v>
      </c>
      <c r="K7697" t="s">
        <v>76</v>
      </c>
    </row>
    <row r="7698" spans="1:11" x14ac:dyDescent="0.35">
      <c r="A7698" t="s">
        <v>7</v>
      </c>
      <c r="B7698" t="s">
        <v>507</v>
      </c>
      <c r="C7698">
        <v>738</v>
      </c>
      <c r="D7698" t="s">
        <v>315</v>
      </c>
      <c r="E7698" t="s">
        <v>70</v>
      </c>
      <c r="F7698" t="s">
        <v>761</v>
      </c>
      <c r="G7698" t="s">
        <v>68</v>
      </c>
      <c r="H7698" t="s">
        <v>71</v>
      </c>
      <c r="I7698" t="s">
        <v>149</v>
      </c>
      <c r="J7698" t="s">
        <v>681</v>
      </c>
      <c r="K7698" t="s">
        <v>76</v>
      </c>
    </row>
    <row r="7699" spans="1:11" x14ac:dyDescent="0.35">
      <c r="A7699" t="s">
        <v>7</v>
      </c>
      <c r="B7699" t="s">
        <v>509</v>
      </c>
      <c r="C7699">
        <v>902</v>
      </c>
      <c r="D7699" t="s">
        <v>1233</v>
      </c>
      <c r="E7699" t="s">
        <v>111</v>
      </c>
      <c r="F7699" t="s">
        <v>636</v>
      </c>
      <c r="G7699" t="s">
        <v>77</v>
      </c>
      <c r="H7699" t="s">
        <v>106</v>
      </c>
      <c r="I7699" t="s">
        <v>364</v>
      </c>
      <c r="J7699" t="s">
        <v>231</v>
      </c>
      <c r="K7699" t="s">
        <v>76</v>
      </c>
    </row>
    <row r="7700" spans="1:11" x14ac:dyDescent="0.35">
      <c r="A7700" t="s">
        <v>7</v>
      </c>
      <c r="B7700" t="s">
        <v>510</v>
      </c>
      <c r="C7700">
        <v>538</v>
      </c>
      <c r="D7700" t="s">
        <v>555</v>
      </c>
      <c r="E7700" t="s">
        <v>290</v>
      </c>
      <c r="F7700" t="s">
        <v>215</v>
      </c>
      <c r="G7700" t="s">
        <v>138</v>
      </c>
      <c r="H7700" t="s">
        <v>73</v>
      </c>
      <c r="I7700" t="s">
        <v>119</v>
      </c>
      <c r="J7700" t="s">
        <v>154</v>
      </c>
      <c r="K7700" t="s">
        <v>76</v>
      </c>
    </row>
    <row r="7701" spans="1:11" x14ac:dyDescent="0.35">
      <c r="A7701" t="s">
        <v>7</v>
      </c>
      <c r="B7701" t="s">
        <v>50</v>
      </c>
      <c r="C7701">
        <v>1</v>
      </c>
      <c r="D7701" t="s">
        <v>395</v>
      </c>
      <c r="E7701" t="s">
        <v>76</v>
      </c>
      <c r="F7701" t="s">
        <v>395</v>
      </c>
      <c r="G7701" t="s">
        <v>76</v>
      </c>
      <c r="H7701" t="s">
        <v>76</v>
      </c>
      <c r="I7701" t="s">
        <v>76</v>
      </c>
      <c r="J7701" t="s">
        <v>76</v>
      </c>
      <c r="K7701" t="s">
        <v>76</v>
      </c>
    </row>
    <row r="7702" spans="1:11" x14ac:dyDescent="0.35">
      <c r="A7702" t="s">
        <v>241</v>
      </c>
      <c r="B7702" t="s">
        <v>506</v>
      </c>
      <c r="C7702">
        <v>3479</v>
      </c>
      <c r="D7702" t="s">
        <v>1410</v>
      </c>
      <c r="E7702" t="s">
        <v>232</v>
      </c>
      <c r="F7702" t="s">
        <v>1144</v>
      </c>
      <c r="G7702" t="s">
        <v>105</v>
      </c>
      <c r="H7702" t="s">
        <v>138</v>
      </c>
      <c r="I7702" t="s">
        <v>134</v>
      </c>
      <c r="J7702" t="s">
        <v>88</v>
      </c>
      <c r="K7702" t="s">
        <v>107</v>
      </c>
    </row>
    <row r="7703" spans="1:11" x14ac:dyDescent="0.35">
      <c r="A7703" t="s">
        <v>241</v>
      </c>
      <c r="B7703" t="s">
        <v>507</v>
      </c>
      <c r="C7703">
        <v>3574</v>
      </c>
      <c r="D7703" t="s">
        <v>499</v>
      </c>
      <c r="E7703" t="s">
        <v>244</v>
      </c>
      <c r="F7703" t="s">
        <v>298</v>
      </c>
      <c r="G7703" t="s">
        <v>73</v>
      </c>
      <c r="H7703" t="s">
        <v>73</v>
      </c>
      <c r="I7703" t="s">
        <v>86</v>
      </c>
      <c r="J7703" t="s">
        <v>656</v>
      </c>
      <c r="K7703" t="s">
        <v>107</v>
      </c>
    </row>
    <row r="7704" spans="1:11" x14ac:dyDescent="0.35">
      <c r="A7704" t="s">
        <v>241</v>
      </c>
      <c r="B7704" t="s">
        <v>509</v>
      </c>
      <c r="C7704">
        <v>3098</v>
      </c>
      <c r="D7704" t="s">
        <v>1153</v>
      </c>
      <c r="E7704" t="s">
        <v>316</v>
      </c>
      <c r="F7704" t="s">
        <v>1122</v>
      </c>
      <c r="G7704" t="s">
        <v>68</v>
      </c>
      <c r="H7704" t="s">
        <v>77</v>
      </c>
      <c r="I7704" t="s">
        <v>134</v>
      </c>
      <c r="J7704" t="s">
        <v>157</v>
      </c>
      <c r="K7704" t="s">
        <v>76</v>
      </c>
    </row>
    <row r="7705" spans="1:11" x14ac:dyDescent="0.35">
      <c r="A7705" t="s">
        <v>241</v>
      </c>
      <c r="B7705" t="s">
        <v>510</v>
      </c>
      <c r="C7705">
        <v>2172</v>
      </c>
      <c r="D7705" t="s">
        <v>449</v>
      </c>
      <c r="E7705" t="s">
        <v>67</v>
      </c>
      <c r="F7705" t="s">
        <v>128</v>
      </c>
      <c r="G7705" t="s">
        <v>79</v>
      </c>
      <c r="H7705" t="s">
        <v>107</v>
      </c>
      <c r="I7705" t="s">
        <v>137</v>
      </c>
      <c r="J7705" t="s">
        <v>596</v>
      </c>
      <c r="K7705" t="s">
        <v>76</v>
      </c>
    </row>
    <row r="7706" spans="1:11" x14ac:dyDescent="0.35">
      <c r="A7706" t="s">
        <v>241</v>
      </c>
      <c r="B7706" t="s">
        <v>50</v>
      </c>
      <c r="C7706">
        <v>2</v>
      </c>
      <c r="D7706" t="s">
        <v>484</v>
      </c>
      <c r="E7706" t="s">
        <v>76</v>
      </c>
      <c r="F7706" t="s">
        <v>484</v>
      </c>
      <c r="G7706" t="s">
        <v>76</v>
      </c>
      <c r="H7706" t="s">
        <v>76</v>
      </c>
      <c r="I7706" t="s">
        <v>76</v>
      </c>
      <c r="J7706" t="s">
        <v>483</v>
      </c>
      <c r="K7706" t="s">
        <v>76</v>
      </c>
    </row>
    <row r="7708" spans="1:11" x14ac:dyDescent="0.35">
      <c r="A7708" t="s">
        <v>1780</v>
      </c>
    </row>
    <row r="7709" spans="1:11" x14ac:dyDescent="0.35">
      <c r="A7709" t="s">
        <v>14</v>
      </c>
      <c r="B7709" t="s">
        <v>530</v>
      </c>
      <c r="C7709" t="s">
        <v>2</v>
      </c>
      <c r="D7709" t="s">
        <v>1768</v>
      </c>
      <c r="E7709" t="s">
        <v>1769</v>
      </c>
      <c r="F7709" t="s">
        <v>1770</v>
      </c>
      <c r="G7709" t="s">
        <v>1771</v>
      </c>
      <c r="H7709" t="s">
        <v>1772</v>
      </c>
      <c r="I7709" t="s">
        <v>1773</v>
      </c>
      <c r="J7709" t="s">
        <v>1774</v>
      </c>
      <c r="K7709" t="s">
        <v>1775</v>
      </c>
    </row>
    <row r="7710" spans="1:11" x14ac:dyDescent="0.35">
      <c r="A7710" t="s">
        <v>3</v>
      </c>
      <c r="B7710" t="s">
        <v>531</v>
      </c>
      <c r="C7710">
        <v>258</v>
      </c>
      <c r="D7710" t="s">
        <v>541</v>
      </c>
      <c r="E7710" t="s">
        <v>97</v>
      </c>
      <c r="F7710" t="s">
        <v>597</v>
      </c>
      <c r="G7710" t="s">
        <v>94</v>
      </c>
      <c r="H7710" t="s">
        <v>73</v>
      </c>
      <c r="I7710" t="s">
        <v>75</v>
      </c>
      <c r="J7710" t="s">
        <v>583</v>
      </c>
      <c r="K7710" t="s">
        <v>78</v>
      </c>
    </row>
    <row r="7711" spans="1:11" x14ac:dyDescent="0.35">
      <c r="A7711" t="s">
        <v>3</v>
      </c>
      <c r="B7711" t="s">
        <v>534</v>
      </c>
      <c r="C7711">
        <v>721</v>
      </c>
      <c r="D7711" t="s">
        <v>596</v>
      </c>
      <c r="E7711" t="s">
        <v>139</v>
      </c>
      <c r="F7711" t="s">
        <v>688</v>
      </c>
      <c r="G7711" t="s">
        <v>76</v>
      </c>
      <c r="H7711" t="s">
        <v>107</v>
      </c>
      <c r="I7711" t="s">
        <v>104</v>
      </c>
      <c r="J7711" t="s">
        <v>331</v>
      </c>
      <c r="K7711" t="s">
        <v>107</v>
      </c>
    </row>
    <row r="7712" spans="1:11" x14ac:dyDescent="0.35">
      <c r="A7712" t="s">
        <v>3</v>
      </c>
      <c r="B7712" t="s">
        <v>535</v>
      </c>
      <c r="C7712">
        <v>77</v>
      </c>
      <c r="D7712" t="s">
        <v>639</v>
      </c>
      <c r="E7712" t="s">
        <v>10</v>
      </c>
      <c r="F7712" t="s">
        <v>782</v>
      </c>
      <c r="G7712" t="s">
        <v>76</v>
      </c>
      <c r="H7712" t="s">
        <v>150</v>
      </c>
      <c r="I7712" t="s">
        <v>244</v>
      </c>
      <c r="J7712" t="s">
        <v>150</v>
      </c>
      <c r="K7712" t="s">
        <v>76</v>
      </c>
    </row>
    <row r="7713" spans="1:11" x14ac:dyDescent="0.35">
      <c r="A7713" t="s">
        <v>3</v>
      </c>
      <c r="B7713" t="s">
        <v>536</v>
      </c>
      <c r="C7713">
        <v>148</v>
      </c>
      <c r="D7713" t="s">
        <v>365</v>
      </c>
      <c r="E7713" t="s">
        <v>138</v>
      </c>
      <c r="F7713" t="s">
        <v>390</v>
      </c>
      <c r="G7713" t="s">
        <v>68</v>
      </c>
      <c r="H7713" t="s">
        <v>76</v>
      </c>
      <c r="I7713" t="s">
        <v>71</v>
      </c>
      <c r="J7713" t="s">
        <v>621</v>
      </c>
      <c r="K7713" t="s">
        <v>76</v>
      </c>
    </row>
    <row r="7714" spans="1:11" x14ac:dyDescent="0.35">
      <c r="A7714" t="s">
        <v>3</v>
      </c>
      <c r="B7714" t="s">
        <v>538</v>
      </c>
      <c r="C7714">
        <v>647</v>
      </c>
      <c r="D7714" t="s">
        <v>562</v>
      </c>
      <c r="E7714" t="s">
        <v>494</v>
      </c>
      <c r="F7714" t="s">
        <v>1091</v>
      </c>
      <c r="G7714" t="s">
        <v>106</v>
      </c>
      <c r="H7714" t="s">
        <v>73</v>
      </c>
      <c r="I7714" t="s">
        <v>88</v>
      </c>
      <c r="J7714" t="s">
        <v>447</v>
      </c>
      <c r="K7714" t="s">
        <v>73</v>
      </c>
    </row>
    <row r="7715" spans="1:11" x14ac:dyDescent="0.35">
      <c r="A7715" t="s">
        <v>3</v>
      </c>
      <c r="B7715" t="s">
        <v>540</v>
      </c>
      <c r="C7715">
        <v>59</v>
      </c>
      <c r="D7715" t="s">
        <v>809</v>
      </c>
      <c r="E7715" t="s">
        <v>160</v>
      </c>
      <c r="F7715" t="s">
        <v>1534</v>
      </c>
      <c r="G7715" t="s">
        <v>76</v>
      </c>
      <c r="H7715" t="s">
        <v>76</v>
      </c>
      <c r="I7715" t="s">
        <v>151</v>
      </c>
      <c r="J7715" t="s">
        <v>150</v>
      </c>
      <c r="K7715" t="s">
        <v>76</v>
      </c>
    </row>
    <row r="7716" spans="1:11" x14ac:dyDescent="0.35">
      <c r="A7716" t="s">
        <v>4</v>
      </c>
      <c r="B7716" t="s">
        <v>531</v>
      </c>
      <c r="C7716">
        <v>418</v>
      </c>
      <c r="D7716" t="s">
        <v>637</v>
      </c>
      <c r="E7716" t="s">
        <v>97</v>
      </c>
      <c r="F7716" t="s">
        <v>616</v>
      </c>
      <c r="G7716" t="s">
        <v>107</v>
      </c>
      <c r="H7716" t="s">
        <v>107</v>
      </c>
      <c r="I7716" t="s">
        <v>88</v>
      </c>
      <c r="J7716" t="s">
        <v>528</v>
      </c>
      <c r="K7716" t="s">
        <v>107</v>
      </c>
    </row>
    <row r="7717" spans="1:11" x14ac:dyDescent="0.35">
      <c r="A7717" t="s">
        <v>4</v>
      </c>
      <c r="B7717" t="s">
        <v>534</v>
      </c>
      <c r="C7717">
        <v>1134</v>
      </c>
      <c r="D7717" t="s">
        <v>758</v>
      </c>
      <c r="E7717" t="s">
        <v>342</v>
      </c>
      <c r="F7717" t="s">
        <v>717</v>
      </c>
      <c r="G7717" t="s">
        <v>107</v>
      </c>
      <c r="H7717" t="s">
        <v>107</v>
      </c>
      <c r="I7717" t="s">
        <v>255</v>
      </c>
      <c r="J7717" t="s">
        <v>300</v>
      </c>
      <c r="K7717" t="s">
        <v>107</v>
      </c>
    </row>
    <row r="7718" spans="1:11" x14ac:dyDescent="0.35">
      <c r="A7718" t="s">
        <v>4</v>
      </c>
      <c r="B7718" t="s">
        <v>535</v>
      </c>
      <c r="C7718">
        <v>117</v>
      </c>
      <c r="D7718" t="s">
        <v>410</v>
      </c>
      <c r="E7718" t="s">
        <v>65</v>
      </c>
      <c r="F7718" t="s">
        <v>584</v>
      </c>
      <c r="G7718" t="s">
        <v>73</v>
      </c>
      <c r="H7718" t="s">
        <v>107</v>
      </c>
      <c r="I7718" t="s">
        <v>74</v>
      </c>
      <c r="J7718" t="s">
        <v>75</v>
      </c>
      <c r="K7718" t="s">
        <v>106</v>
      </c>
    </row>
    <row r="7719" spans="1:11" x14ac:dyDescent="0.35">
      <c r="A7719" t="s">
        <v>4</v>
      </c>
      <c r="B7719" t="s">
        <v>536</v>
      </c>
      <c r="C7719">
        <v>231</v>
      </c>
      <c r="D7719" t="s">
        <v>183</v>
      </c>
      <c r="E7719" t="s">
        <v>237</v>
      </c>
      <c r="F7719" t="s">
        <v>448</v>
      </c>
      <c r="G7719" t="s">
        <v>106</v>
      </c>
      <c r="H7719" t="s">
        <v>107</v>
      </c>
      <c r="I7719" t="s">
        <v>142</v>
      </c>
      <c r="J7719" t="s">
        <v>890</v>
      </c>
      <c r="K7719" t="s">
        <v>76</v>
      </c>
    </row>
    <row r="7720" spans="1:11" x14ac:dyDescent="0.35">
      <c r="A7720" t="s">
        <v>4</v>
      </c>
      <c r="B7720" t="s">
        <v>538</v>
      </c>
      <c r="C7720">
        <v>786</v>
      </c>
      <c r="D7720" t="s">
        <v>1306</v>
      </c>
      <c r="E7720" t="s">
        <v>117</v>
      </c>
      <c r="F7720" t="s">
        <v>1091</v>
      </c>
      <c r="G7720" t="s">
        <v>106</v>
      </c>
      <c r="H7720" t="s">
        <v>106</v>
      </c>
      <c r="I7720" t="s">
        <v>386</v>
      </c>
      <c r="J7720" t="s">
        <v>250</v>
      </c>
      <c r="K7720" t="s">
        <v>76</v>
      </c>
    </row>
    <row r="7721" spans="1:11" x14ac:dyDescent="0.35">
      <c r="A7721" t="s">
        <v>4</v>
      </c>
      <c r="B7721" t="s">
        <v>540</v>
      </c>
      <c r="C7721">
        <v>113</v>
      </c>
      <c r="D7721" t="s">
        <v>897</v>
      </c>
      <c r="E7721" t="s">
        <v>92</v>
      </c>
      <c r="F7721" t="s">
        <v>1101</v>
      </c>
      <c r="G7721" t="s">
        <v>76</v>
      </c>
      <c r="H7721" t="s">
        <v>76</v>
      </c>
      <c r="I7721" t="s">
        <v>244</v>
      </c>
      <c r="J7721" t="s">
        <v>73</v>
      </c>
      <c r="K7721" t="s">
        <v>76</v>
      </c>
    </row>
    <row r="7722" spans="1:11" x14ac:dyDescent="0.35">
      <c r="A7722" t="s">
        <v>5</v>
      </c>
      <c r="B7722" t="s">
        <v>531</v>
      </c>
      <c r="C7722">
        <v>623</v>
      </c>
      <c r="D7722" t="s">
        <v>356</v>
      </c>
      <c r="E7722" t="s">
        <v>211</v>
      </c>
      <c r="F7722" t="s">
        <v>476</v>
      </c>
      <c r="G7722" t="s">
        <v>107</v>
      </c>
      <c r="H7722" t="s">
        <v>107</v>
      </c>
      <c r="I7722" t="s">
        <v>106</v>
      </c>
      <c r="J7722" t="s">
        <v>465</v>
      </c>
      <c r="K7722" t="s">
        <v>76</v>
      </c>
    </row>
    <row r="7723" spans="1:11" x14ac:dyDescent="0.35">
      <c r="A7723" t="s">
        <v>5</v>
      </c>
      <c r="B7723" t="s">
        <v>534</v>
      </c>
      <c r="C7723">
        <v>1234</v>
      </c>
      <c r="D7723" t="s">
        <v>697</v>
      </c>
      <c r="E7723" t="s">
        <v>236</v>
      </c>
      <c r="F7723" t="s">
        <v>703</v>
      </c>
      <c r="G7723" t="s">
        <v>107</v>
      </c>
      <c r="H7723" t="s">
        <v>107</v>
      </c>
      <c r="I7723" t="s">
        <v>79</v>
      </c>
      <c r="J7723" t="s">
        <v>297</v>
      </c>
      <c r="K7723" t="s">
        <v>76</v>
      </c>
    </row>
    <row r="7724" spans="1:11" x14ac:dyDescent="0.35">
      <c r="A7724" t="s">
        <v>5</v>
      </c>
      <c r="B7724" t="s">
        <v>535</v>
      </c>
      <c r="C7724">
        <v>148</v>
      </c>
      <c r="D7724" t="s">
        <v>855</v>
      </c>
      <c r="E7724" t="s">
        <v>319</v>
      </c>
      <c r="F7724" t="s">
        <v>1429</v>
      </c>
      <c r="G7724" t="s">
        <v>76</v>
      </c>
      <c r="H7724" t="s">
        <v>76</v>
      </c>
      <c r="I7724" t="s">
        <v>138</v>
      </c>
      <c r="J7724" t="s">
        <v>105</v>
      </c>
      <c r="K7724" t="s">
        <v>76</v>
      </c>
    </row>
    <row r="7725" spans="1:11" x14ac:dyDescent="0.35">
      <c r="A7725" t="s">
        <v>5</v>
      </c>
      <c r="B7725" t="s">
        <v>536</v>
      </c>
      <c r="C7725">
        <v>299</v>
      </c>
      <c r="D7725" t="s">
        <v>391</v>
      </c>
      <c r="E7725" t="s">
        <v>163</v>
      </c>
      <c r="F7725" t="s">
        <v>603</v>
      </c>
      <c r="G7725" t="s">
        <v>76</v>
      </c>
      <c r="H7725" t="s">
        <v>76</v>
      </c>
      <c r="I7725" t="s">
        <v>73</v>
      </c>
      <c r="J7725" t="s">
        <v>632</v>
      </c>
      <c r="K7725" t="s">
        <v>76</v>
      </c>
    </row>
    <row r="7726" spans="1:11" x14ac:dyDescent="0.35">
      <c r="A7726" t="s">
        <v>5</v>
      </c>
      <c r="B7726" t="s">
        <v>538</v>
      </c>
      <c r="C7726">
        <v>929</v>
      </c>
      <c r="D7726" t="s">
        <v>598</v>
      </c>
      <c r="E7726" t="s">
        <v>139</v>
      </c>
      <c r="F7726" t="s">
        <v>773</v>
      </c>
      <c r="G7726" t="s">
        <v>75</v>
      </c>
      <c r="H7726" t="s">
        <v>75</v>
      </c>
      <c r="I7726" t="s">
        <v>100</v>
      </c>
      <c r="J7726" t="s">
        <v>203</v>
      </c>
      <c r="K7726" t="s">
        <v>76</v>
      </c>
    </row>
    <row r="7727" spans="1:11" x14ac:dyDescent="0.35">
      <c r="A7727" t="s">
        <v>5</v>
      </c>
      <c r="B7727" t="s">
        <v>540</v>
      </c>
      <c r="C7727">
        <v>76</v>
      </c>
      <c r="D7727" t="s">
        <v>787</v>
      </c>
      <c r="E7727" t="s">
        <v>372</v>
      </c>
      <c r="F7727" t="s">
        <v>927</v>
      </c>
      <c r="G7727" t="s">
        <v>76</v>
      </c>
      <c r="H7727" t="s">
        <v>76</v>
      </c>
      <c r="I7727" t="s">
        <v>150</v>
      </c>
      <c r="J7727" t="s">
        <v>86</v>
      </c>
      <c r="K7727" t="s">
        <v>76</v>
      </c>
    </row>
    <row r="7728" spans="1:11" x14ac:dyDescent="0.35">
      <c r="A7728" t="s">
        <v>6</v>
      </c>
      <c r="B7728" t="s">
        <v>531</v>
      </c>
      <c r="C7728">
        <v>161</v>
      </c>
      <c r="D7728" t="s">
        <v>632</v>
      </c>
      <c r="E7728" t="s">
        <v>199</v>
      </c>
      <c r="F7728" t="s">
        <v>602</v>
      </c>
      <c r="G7728" t="s">
        <v>79</v>
      </c>
      <c r="H7728" t="s">
        <v>76</v>
      </c>
      <c r="I7728" t="s">
        <v>145</v>
      </c>
      <c r="J7728" t="s">
        <v>714</v>
      </c>
      <c r="K7728" t="s">
        <v>76</v>
      </c>
    </row>
    <row r="7729" spans="1:11" x14ac:dyDescent="0.35">
      <c r="A7729" t="s">
        <v>6</v>
      </c>
      <c r="B7729" t="s">
        <v>534</v>
      </c>
      <c r="C7729">
        <v>454</v>
      </c>
      <c r="D7729" t="s">
        <v>983</v>
      </c>
      <c r="E7729" t="s">
        <v>475</v>
      </c>
      <c r="F7729" t="s">
        <v>791</v>
      </c>
      <c r="G7729" t="s">
        <v>79</v>
      </c>
      <c r="H7729" t="s">
        <v>79</v>
      </c>
      <c r="I7729" t="s">
        <v>195</v>
      </c>
      <c r="J7729" t="s">
        <v>345</v>
      </c>
      <c r="K7729" t="s">
        <v>76</v>
      </c>
    </row>
    <row r="7730" spans="1:11" x14ac:dyDescent="0.35">
      <c r="A7730" t="s">
        <v>6</v>
      </c>
      <c r="B7730" t="s">
        <v>535</v>
      </c>
      <c r="C7730">
        <v>45</v>
      </c>
      <c r="D7730" t="s">
        <v>725</v>
      </c>
      <c r="E7730" t="s">
        <v>139</v>
      </c>
      <c r="F7730" t="s">
        <v>1140</v>
      </c>
      <c r="G7730" t="s">
        <v>76</v>
      </c>
      <c r="H7730" t="s">
        <v>76</v>
      </c>
      <c r="I7730" t="s">
        <v>413</v>
      </c>
      <c r="J7730" t="s">
        <v>177</v>
      </c>
      <c r="K7730" t="s">
        <v>76</v>
      </c>
    </row>
    <row r="7731" spans="1:11" x14ac:dyDescent="0.35">
      <c r="A7731" t="s">
        <v>6</v>
      </c>
      <c r="B7731" t="s">
        <v>536</v>
      </c>
      <c r="C7731">
        <v>113</v>
      </c>
      <c r="D7731" t="s">
        <v>726</v>
      </c>
      <c r="E7731" t="s">
        <v>239</v>
      </c>
      <c r="F7731" t="s">
        <v>583</v>
      </c>
      <c r="G7731" t="s">
        <v>76</v>
      </c>
      <c r="H7731" t="s">
        <v>76</v>
      </c>
      <c r="I7731" t="s">
        <v>194</v>
      </c>
      <c r="J7731" t="s">
        <v>245</v>
      </c>
      <c r="K7731" t="s">
        <v>76</v>
      </c>
    </row>
    <row r="7732" spans="1:11" x14ac:dyDescent="0.35">
      <c r="A7732" t="s">
        <v>6</v>
      </c>
      <c r="B7732" t="s">
        <v>538</v>
      </c>
      <c r="C7732">
        <v>373</v>
      </c>
      <c r="D7732" t="s">
        <v>707</v>
      </c>
      <c r="E7732" t="s">
        <v>331</v>
      </c>
      <c r="F7732" t="s">
        <v>1398</v>
      </c>
      <c r="G7732" t="s">
        <v>150</v>
      </c>
      <c r="H7732" t="s">
        <v>76</v>
      </c>
      <c r="I7732" t="s">
        <v>435</v>
      </c>
      <c r="J7732" t="s">
        <v>250</v>
      </c>
      <c r="K7732" t="s">
        <v>76</v>
      </c>
    </row>
    <row r="7733" spans="1:11" x14ac:dyDescent="0.35">
      <c r="A7733" t="s">
        <v>6</v>
      </c>
      <c r="B7733" t="s">
        <v>540</v>
      </c>
      <c r="C7733">
        <v>56</v>
      </c>
      <c r="D7733" t="s">
        <v>875</v>
      </c>
      <c r="E7733" t="s">
        <v>136</v>
      </c>
      <c r="F7733" t="s">
        <v>1238</v>
      </c>
      <c r="G7733" t="s">
        <v>76</v>
      </c>
      <c r="H7733" t="s">
        <v>76</v>
      </c>
      <c r="I7733" t="s">
        <v>56</v>
      </c>
      <c r="J7733" t="s">
        <v>77</v>
      </c>
      <c r="K7733" t="s">
        <v>76</v>
      </c>
    </row>
    <row r="7734" spans="1:11" x14ac:dyDescent="0.35">
      <c r="A7734" t="s">
        <v>7</v>
      </c>
      <c r="B7734" t="s">
        <v>531</v>
      </c>
      <c r="C7734">
        <v>433</v>
      </c>
      <c r="D7734" t="s">
        <v>383</v>
      </c>
      <c r="E7734" t="s">
        <v>113</v>
      </c>
      <c r="F7734" t="s">
        <v>273</v>
      </c>
      <c r="G7734" t="s">
        <v>198</v>
      </c>
      <c r="H7734" t="s">
        <v>133</v>
      </c>
      <c r="I7734" t="s">
        <v>280</v>
      </c>
      <c r="J7734" t="s">
        <v>520</v>
      </c>
      <c r="K7734" t="s">
        <v>107</v>
      </c>
    </row>
    <row r="7735" spans="1:11" x14ac:dyDescent="0.35">
      <c r="A7735" t="s">
        <v>7</v>
      </c>
      <c r="B7735" t="s">
        <v>534</v>
      </c>
      <c r="C7735">
        <v>1040</v>
      </c>
      <c r="D7735" t="s">
        <v>616</v>
      </c>
      <c r="E7735" t="s">
        <v>222</v>
      </c>
      <c r="F7735" t="s">
        <v>682</v>
      </c>
      <c r="G7735" t="s">
        <v>72</v>
      </c>
      <c r="H7735" t="s">
        <v>186</v>
      </c>
      <c r="I7735" t="s">
        <v>342</v>
      </c>
      <c r="J7735" t="s">
        <v>412</v>
      </c>
      <c r="K7735" t="s">
        <v>76</v>
      </c>
    </row>
    <row r="7736" spans="1:11" x14ac:dyDescent="0.35">
      <c r="A7736" t="s">
        <v>7</v>
      </c>
      <c r="B7736" t="s">
        <v>535</v>
      </c>
      <c r="C7736">
        <v>191</v>
      </c>
      <c r="D7736" t="s">
        <v>1400</v>
      </c>
      <c r="E7736" t="s">
        <v>455</v>
      </c>
      <c r="F7736" t="s">
        <v>981</v>
      </c>
      <c r="G7736" t="s">
        <v>80</v>
      </c>
      <c r="H7736" t="s">
        <v>78</v>
      </c>
      <c r="I7736" t="s">
        <v>199</v>
      </c>
      <c r="J7736" t="s">
        <v>57</v>
      </c>
      <c r="K7736" t="s">
        <v>76</v>
      </c>
    </row>
    <row r="7737" spans="1:11" x14ac:dyDescent="0.35">
      <c r="A7737" t="s">
        <v>7</v>
      </c>
      <c r="B7737" t="s">
        <v>536</v>
      </c>
      <c r="C7737">
        <v>333</v>
      </c>
      <c r="D7737" t="s">
        <v>472</v>
      </c>
      <c r="E7737" t="s">
        <v>317</v>
      </c>
      <c r="F7737" t="s">
        <v>762</v>
      </c>
      <c r="G7737" t="s">
        <v>186</v>
      </c>
      <c r="H7737" t="s">
        <v>107</v>
      </c>
      <c r="I7737" t="s">
        <v>366</v>
      </c>
      <c r="J7737" t="s">
        <v>54</v>
      </c>
      <c r="K7737" t="s">
        <v>76</v>
      </c>
    </row>
    <row r="7738" spans="1:11" x14ac:dyDescent="0.35">
      <c r="A7738" t="s">
        <v>7</v>
      </c>
      <c r="B7738" t="s">
        <v>538</v>
      </c>
      <c r="C7738">
        <v>958</v>
      </c>
      <c r="D7738" t="s">
        <v>705</v>
      </c>
      <c r="E7738" t="s">
        <v>548</v>
      </c>
      <c r="F7738" t="s">
        <v>778</v>
      </c>
      <c r="G7738" t="s">
        <v>77</v>
      </c>
      <c r="H7738" t="s">
        <v>106</v>
      </c>
      <c r="I7738" t="s">
        <v>515</v>
      </c>
      <c r="J7738" t="s">
        <v>9</v>
      </c>
      <c r="K7738" t="s">
        <v>76</v>
      </c>
    </row>
    <row r="7739" spans="1:11" x14ac:dyDescent="0.35">
      <c r="A7739" t="s">
        <v>7</v>
      </c>
      <c r="B7739" t="s">
        <v>540</v>
      </c>
      <c r="C7739">
        <v>150</v>
      </c>
      <c r="D7739" t="s">
        <v>827</v>
      </c>
      <c r="E7739" t="s">
        <v>363</v>
      </c>
      <c r="F7739" t="s">
        <v>815</v>
      </c>
      <c r="G7739" t="s">
        <v>106</v>
      </c>
      <c r="H7739" t="s">
        <v>107</v>
      </c>
      <c r="I7739" t="s">
        <v>272</v>
      </c>
      <c r="J7739" t="s">
        <v>103</v>
      </c>
      <c r="K7739" t="s">
        <v>76</v>
      </c>
    </row>
    <row r="7740" spans="1:11" x14ac:dyDescent="0.35">
      <c r="A7740" t="s">
        <v>241</v>
      </c>
      <c r="B7740" t="s">
        <v>531</v>
      </c>
      <c r="C7740">
        <v>1893</v>
      </c>
      <c r="D7740" t="s">
        <v>289</v>
      </c>
      <c r="E7740" t="s">
        <v>114</v>
      </c>
      <c r="F7740" t="s">
        <v>603</v>
      </c>
      <c r="G7740" t="s">
        <v>105</v>
      </c>
      <c r="H7740" t="s">
        <v>78</v>
      </c>
      <c r="I7740" t="s">
        <v>175</v>
      </c>
      <c r="J7740" t="s">
        <v>937</v>
      </c>
      <c r="K7740" t="s">
        <v>73</v>
      </c>
    </row>
    <row r="7741" spans="1:11" x14ac:dyDescent="0.35">
      <c r="A7741" t="s">
        <v>241</v>
      </c>
      <c r="B7741" t="s">
        <v>534</v>
      </c>
      <c r="C7741">
        <v>4583</v>
      </c>
      <c r="D7741" t="s">
        <v>645</v>
      </c>
      <c r="E7741" t="s">
        <v>139</v>
      </c>
      <c r="F7741" t="s">
        <v>400</v>
      </c>
      <c r="G7741" t="s">
        <v>68</v>
      </c>
      <c r="H7741" t="s">
        <v>71</v>
      </c>
      <c r="I7741" t="s">
        <v>237</v>
      </c>
      <c r="J7741" t="s">
        <v>339</v>
      </c>
      <c r="K7741" t="s">
        <v>76</v>
      </c>
    </row>
    <row r="7742" spans="1:11" x14ac:dyDescent="0.35">
      <c r="A7742" t="s">
        <v>241</v>
      </c>
      <c r="B7742" t="s">
        <v>535</v>
      </c>
      <c r="C7742">
        <v>578</v>
      </c>
      <c r="D7742" t="s">
        <v>815</v>
      </c>
      <c r="E7742" t="s">
        <v>392</v>
      </c>
      <c r="F7742" t="s">
        <v>997</v>
      </c>
      <c r="G7742" t="s">
        <v>71</v>
      </c>
      <c r="H7742" t="s">
        <v>68</v>
      </c>
      <c r="I7742" t="s">
        <v>260</v>
      </c>
      <c r="J7742" t="s">
        <v>198</v>
      </c>
      <c r="K7742" t="s">
        <v>76</v>
      </c>
    </row>
    <row r="7743" spans="1:11" x14ac:dyDescent="0.35">
      <c r="A7743" t="s">
        <v>241</v>
      </c>
      <c r="B7743" t="s">
        <v>536</v>
      </c>
      <c r="C7743">
        <v>1124</v>
      </c>
      <c r="D7743" t="s">
        <v>745</v>
      </c>
      <c r="E7743" t="s">
        <v>132</v>
      </c>
      <c r="F7743" t="s">
        <v>501</v>
      </c>
      <c r="G7743" t="s">
        <v>94</v>
      </c>
      <c r="H7743" t="s">
        <v>107</v>
      </c>
      <c r="I7743" t="s">
        <v>180</v>
      </c>
      <c r="J7743" t="s">
        <v>554</v>
      </c>
      <c r="K7743" t="s">
        <v>76</v>
      </c>
    </row>
    <row r="7744" spans="1:11" x14ac:dyDescent="0.35">
      <c r="A7744" t="s">
        <v>241</v>
      </c>
      <c r="B7744" t="s">
        <v>538</v>
      </c>
      <c r="C7744">
        <v>3693</v>
      </c>
      <c r="D7744" t="s">
        <v>648</v>
      </c>
      <c r="E7744" t="s">
        <v>467</v>
      </c>
      <c r="F7744" t="s">
        <v>879</v>
      </c>
      <c r="G7744" t="s">
        <v>79</v>
      </c>
      <c r="H7744" t="s">
        <v>77</v>
      </c>
      <c r="I7744" t="s">
        <v>114</v>
      </c>
      <c r="J7744" t="s">
        <v>344</v>
      </c>
      <c r="K7744" t="s">
        <v>76</v>
      </c>
    </row>
    <row r="7745" spans="1:11" x14ac:dyDescent="0.35">
      <c r="A7745" t="s">
        <v>241</v>
      </c>
      <c r="B7745" t="s">
        <v>540</v>
      </c>
      <c r="C7745">
        <v>454</v>
      </c>
      <c r="D7745" t="s">
        <v>1314</v>
      </c>
      <c r="E7745" t="s">
        <v>393</v>
      </c>
      <c r="F7745" t="s">
        <v>1430</v>
      </c>
      <c r="G7745" t="s">
        <v>107</v>
      </c>
      <c r="H7745" t="s">
        <v>76</v>
      </c>
      <c r="I7745" t="s">
        <v>293</v>
      </c>
      <c r="J7745" t="s">
        <v>100</v>
      </c>
      <c r="K7745" t="s">
        <v>76</v>
      </c>
    </row>
    <row r="7747" spans="1:11" x14ac:dyDescent="0.35">
      <c r="A7747" t="s">
        <v>1781</v>
      </c>
    </row>
    <row r="7748" spans="1:11" x14ac:dyDescent="0.35">
      <c r="A7748" t="s">
        <v>14</v>
      </c>
      <c r="B7748" t="s">
        <v>565</v>
      </c>
      <c r="C7748" t="s">
        <v>2</v>
      </c>
      <c r="D7748" t="s">
        <v>1768</v>
      </c>
      <c r="E7748" t="s">
        <v>1769</v>
      </c>
      <c r="F7748" t="s">
        <v>1770</v>
      </c>
      <c r="G7748" t="s">
        <v>1771</v>
      </c>
      <c r="H7748" t="s">
        <v>1772</v>
      </c>
      <c r="I7748" t="s">
        <v>1773</v>
      </c>
      <c r="J7748" t="s">
        <v>1774</v>
      </c>
      <c r="K7748" t="s">
        <v>1775</v>
      </c>
    </row>
    <row r="7749" spans="1:11" x14ac:dyDescent="0.35">
      <c r="A7749" t="s">
        <v>3</v>
      </c>
      <c r="B7749" t="s">
        <v>566</v>
      </c>
      <c r="C7749">
        <v>142</v>
      </c>
      <c r="D7749" t="s">
        <v>243</v>
      </c>
      <c r="E7749" t="s">
        <v>146</v>
      </c>
      <c r="F7749" t="s">
        <v>842</v>
      </c>
      <c r="G7749" t="s">
        <v>63</v>
      </c>
      <c r="H7749" t="s">
        <v>77</v>
      </c>
      <c r="I7749" t="s">
        <v>225</v>
      </c>
      <c r="J7749" t="s">
        <v>134</v>
      </c>
      <c r="K7749" t="s">
        <v>63</v>
      </c>
    </row>
    <row r="7750" spans="1:11" x14ac:dyDescent="0.35">
      <c r="A7750" t="s">
        <v>3</v>
      </c>
      <c r="B7750" t="s">
        <v>569</v>
      </c>
      <c r="C7750">
        <v>884</v>
      </c>
      <c r="D7750" t="s">
        <v>402</v>
      </c>
      <c r="E7750" t="s">
        <v>247</v>
      </c>
      <c r="F7750" t="s">
        <v>268</v>
      </c>
      <c r="G7750" t="s">
        <v>107</v>
      </c>
      <c r="H7750" t="s">
        <v>73</v>
      </c>
      <c r="I7750" t="s">
        <v>81</v>
      </c>
      <c r="J7750" t="s">
        <v>111</v>
      </c>
      <c r="K7750" t="s">
        <v>73</v>
      </c>
    </row>
    <row r="7751" spans="1:11" x14ac:dyDescent="0.35">
      <c r="A7751" t="s">
        <v>3</v>
      </c>
      <c r="B7751" t="s">
        <v>570</v>
      </c>
      <c r="C7751">
        <v>30</v>
      </c>
      <c r="D7751" t="s">
        <v>1433</v>
      </c>
      <c r="E7751" t="s">
        <v>208</v>
      </c>
      <c r="F7751" t="s">
        <v>791</v>
      </c>
      <c r="G7751" t="s">
        <v>76</v>
      </c>
      <c r="H7751" t="s">
        <v>76</v>
      </c>
      <c r="I7751" t="s">
        <v>84</v>
      </c>
      <c r="J7751" t="s">
        <v>55</v>
      </c>
      <c r="K7751" t="s">
        <v>76</v>
      </c>
    </row>
    <row r="7752" spans="1:11" x14ac:dyDescent="0.35">
      <c r="A7752" t="s">
        <v>3</v>
      </c>
      <c r="B7752" t="s">
        <v>571</v>
      </c>
      <c r="C7752">
        <v>97</v>
      </c>
      <c r="D7752" t="s">
        <v>178</v>
      </c>
      <c r="E7752" t="s">
        <v>92</v>
      </c>
      <c r="F7752" t="s">
        <v>836</v>
      </c>
      <c r="G7752" t="s">
        <v>76</v>
      </c>
      <c r="H7752" t="s">
        <v>76</v>
      </c>
      <c r="I7752" t="s">
        <v>65</v>
      </c>
      <c r="J7752" t="s">
        <v>61</v>
      </c>
      <c r="K7752" t="s">
        <v>150</v>
      </c>
    </row>
    <row r="7753" spans="1:11" x14ac:dyDescent="0.35">
      <c r="A7753" t="s">
        <v>3</v>
      </c>
      <c r="B7753" t="s">
        <v>572</v>
      </c>
      <c r="C7753">
        <v>726</v>
      </c>
      <c r="D7753" t="s">
        <v>756</v>
      </c>
      <c r="E7753" t="s">
        <v>196</v>
      </c>
      <c r="F7753" t="s">
        <v>553</v>
      </c>
      <c r="G7753" t="s">
        <v>77</v>
      </c>
      <c r="H7753" t="s">
        <v>107</v>
      </c>
      <c r="I7753" t="s">
        <v>133</v>
      </c>
      <c r="J7753" t="s">
        <v>319</v>
      </c>
      <c r="K7753" t="s">
        <v>76</v>
      </c>
    </row>
    <row r="7754" spans="1:11" x14ac:dyDescent="0.35">
      <c r="A7754" t="s">
        <v>3</v>
      </c>
      <c r="B7754" t="s">
        <v>573</v>
      </c>
      <c r="C7754">
        <v>31</v>
      </c>
      <c r="D7754" t="s">
        <v>716</v>
      </c>
      <c r="E7754" t="s">
        <v>374</v>
      </c>
      <c r="F7754" t="s">
        <v>1009</v>
      </c>
      <c r="G7754" t="s">
        <v>76</v>
      </c>
      <c r="H7754" t="s">
        <v>76</v>
      </c>
      <c r="I7754" t="s">
        <v>299</v>
      </c>
      <c r="J7754" t="s">
        <v>236</v>
      </c>
      <c r="K7754" t="s">
        <v>76</v>
      </c>
    </row>
    <row r="7755" spans="1:11" x14ac:dyDescent="0.35">
      <c r="A7755" t="s">
        <v>4</v>
      </c>
      <c r="B7755" t="s">
        <v>566</v>
      </c>
      <c r="C7755">
        <v>167</v>
      </c>
      <c r="D7755" t="s">
        <v>927</v>
      </c>
      <c r="E7755" t="s">
        <v>221</v>
      </c>
      <c r="F7755" t="s">
        <v>870</v>
      </c>
      <c r="G7755" t="s">
        <v>79</v>
      </c>
      <c r="H7755" t="s">
        <v>106</v>
      </c>
      <c r="I7755" t="s">
        <v>386</v>
      </c>
      <c r="J7755" t="s">
        <v>342</v>
      </c>
      <c r="K7755" t="s">
        <v>73</v>
      </c>
    </row>
    <row r="7756" spans="1:11" x14ac:dyDescent="0.35">
      <c r="A7756" t="s">
        <v>4</v>
      </c>
      <c r="B7756" t="s">
        <v>569</v>
      </c>
      <c r="C7756">
        <v>1421</v>
      </c>
      <c r="D7756" t="s">
        <v>785</v>
      </c>
      <c r="E7756" t="s">
        <v>132</v>
      </c>
      <c r="F7756" t="s">
        <v>824</v>
      </c>
      <c r="G7756" t="s">
        <v>76</v>
      </c>
      <c r="H7756" t="s">
        <v>107</v>
      </c>
      <c r="I7756" t="s">
        <v>355</v>
      </c>
      <c r="J7756" t="s">
        <v>319</v>
      </c>
      <c r="K7756" t="s">
        <v>107</v>
      </c>
    </row>
    <row r="7757" spans="1:11" x14ac:dyDescent="0.35">
      <c r="A7757" t="s">
        <v>4</v>
      </c>
      <c r="B7757" t="s">
        <v>570</v>
      </c>
      <c r="C7757">
        <v>81</v>
      </c>
      <c r="D7757" t="s">
        <v>613</v>
      </c>
      <c r="E7757" t="s">
        <v>282</v>
      </c>
      <c r="F7757" t="s">
        <v>1210</v>
      </c>
      <c r="G7757" t="s">
        <v>76</v>
      </c>
      <c r="H7757" t="s">
        <v>76</v>
      </c>
      <c r="I7757" t="s">
        <v>515</v>
      </c>
      <c r="J7757" t="s">
        <v>386</v>
      </c>
      <c r="K7757" t="s">
        <v>106</v>
      </c>
    </row>
    <row r="7758" spans="1:11" x14ac:dyDescent="0.35">
      <c r="A7758" t="s">
        <v>4</v>
      </c>
      <c r="B7758" t="s">
        <v>571</v>
      </c>
      <c r="C7758">
        <v>98</v>
      </c>
      <c r="D7758" t="s">
        <v>234</v>
      </c>
      <c r="E7758" t="s">
        <v>163</v>
      </c>
      <c r="F7758" t="s">
        <v>1578</v>
      </c>
      <c r="G7758" t="s">
        <v>76</v>
      </c>
      <c r="H7758" t="s">
        <v>76</v>
      </c>
      <c r="I7758" t="s">
        <v>113</v>
      </c>
      <c r="J7758" t="s">
        <v>53</v>
      </c>
      <c r="K7758" t="s">
        <v>76</v>
      </c>
    </row>
    <row r="7759" spans="1:11" x14ac:dyDescent="0.35">
      <c r="A7759" t="s">
        <v>4</v>
      </c>
      <c r="B7759" t="s">
        <v>572</v>
      </c>
      <c r="C7759">
        <v>975</v>
      </c>
      <c r="D7759" t="s">
        <v>1217</v>
      </c>
      <c r="E7759" t="s">
        <v>205</v>
      </c>
      <c r="F7759" t="s">
        <v>666</v>
      </c>
      <c r="G7759" t="s">
        <v>106</v>
      </c>
      <c r="H7759" t="s">
        <v>73</v>
      </c>
      <c r="I7759" t="s">
        <v>305</v>
      </c>
      <c r="J7759" t="s">
        <v>308</v>
      </c>
      <c r="K7759" t="s">
        <v>76</v>
      </c>
    </row>
    <row r="7760" spans="1:11" x14ac:dyDescent="0.35">
      <c r="A7760" t="s">
        <v>4</v>
      </c>
      <c r="B7760" t="s">
        <v>573</v>
      </c>
      <c r="C7760">
        <v>57</v>
      </c>
      <c r="D7760" t="s">
        <v>705</v>
      </c>
      <c r="E7760" t="s">
        <v>230</v>
      </c>
      <c r="F7760" t="s">
        <v>788</v>
      </c>
      <c r="G7760" t="s">
        <v>76</v>
      </c>
      <c r="H7760" t="s">
        <v>76</v>
      </c>
      <c r="I7760" t="s">
        <v>173</v>
      </c>
      <c r="J7760" t="s">
        <v>255</v>
      </c>
      <c r="K7760" t="s">
        <v>76</v>
      </c>
    </row>
    <row r="7761" spans="1:11" x14ac:dyDescent="0.35">
      <c r="A7761" t="s">
        <v>5</v>
      </c>
      <c r="B7761" t="s">
        <v>566</v>
      </c>
      <c r="C7761">
        <v>85</v>
      </c>
      <c r="D7761" t="s">
        <v>1008</v>
      </c>
      <c r="E7761" t="s">
        <v>133</v>
      </c>
      <c r="F7761" t="s">
        <v>990</v>
      </c>
      <c r="G7761" t="s">
        <v>76</v>
      </c>
      <c r="H7761" t="s">
        <v>106</v>
      </c>
      <c r="I7761" t="s">
        <v>68</v>
      </c>
      <c r="J7761" t="s">
        <v>209</v>
      </c>
      <c r="K7761" t="s">
        <v>76</v>
      </c>
    </row>
    <row r="7762" spans="1:11" x14ac:dyDescent="0.35">
      <c r="A7762" t="s">
        <v>5</v>
      </c>
      <c r="B7762" t="s">
        <v>569</v>
      </c>
      <c r="C7762">
        <v>1540</v>
      </c>
      <c r="D7762" t="s">
        <v>634</v>
      </c>
      <c r="E7762" t="s">
        <v>367</v>
      </c>
      <c r="F7762" t="s">
        <v>690</v>
      </c>
      <c r="G7762" t="s">
        <v>73</v>
      </c>
      <c r="H7762" t="s">
        <v>107</v>
      </c>
      <c r="I7762" t="s">
        <v>68</v>
      </c>
      <c r="J7762" t="s">
        <v>190</v>
      </c>
      <c r="K7762" t="s">
        <v>76</v>
      </c>
    </row>
    <row r="7763" spans="1:11" x14ac:dyDescent="0.35">
      <c r="A7763" t="s">
        <v>5</v>
      </c>
      <c r="B7763" t="s">
        <v>570</v>
      </c>
      <c r="C7763">
        <v>380</v>
      </c>
      <c r="D7763" t="s">
        <v>812</v>
      </c>
      <c r="E7763" t="s">
        <v>341</v>
      </c>
      <c r="F7763" t="s">
        <v>1109</v>
      </c>
      <c r="G7763" t="s">
        <v>76</v>
      </c>
      <c r="H7763" t="s">
        <v>107</v>
      </c>
      <c r="I7763" t="s">
        <v>77</v>
      </c>
      <c r="J7763" t="s">
        <v>168</v>
      </c>
      <c r="K7763" t="s">
        <v>76</v>
      </c>
    </row>
    <row r="7764" spans="1:11" x14ac:dyDescent="0.35">
      <c r="A7764" t="s">
        <v>5</v>
      </c>
      <c r="B7764" t="s">
        <v>571</v>
      </c>
      <c r="C7764">
        <v>42</v>
      </c>
      <c r="D7764" t="s">
        <v>203</v>
      </c>
      <c r="E7764" t="s">
        <v>70</v>
      </c>
      <c r="F7764" t="s">
        <v>336</v>
      </c>
      <c r="G7764" t="s">
        <v>76</v>
      </c>
      <c r="H7764" t="s">
        <v>76</v>
      </c>
      <c r="I7764" t="s">
        <v>76</v>
      </c>
      <c r="J7764" t="s">
        <v>672</v>
      </c>
      <c r="K7764" t="s">
        <v>76</v>
      </c>
    </row>
    <row r="7765" spans="1:11" x14ac:dyDescent="0.35">
      <c r="A7765" t="s">
        <v>5</v>
      </c>
      <c r="B7765" t="s">
        <v>572</v>
      </c>
      <c r="C7765">
        <v>1005</v>
      </c>
      <c r="D7765" t="s">
        <v>424</v>
      </c>
      <c r="E7765" t="s">
        <v>207</v>
      </c>
      <c r="F7765" t="s">
        <v>614</v>
      </c>
      <c r="G7765" t="s">
        <v>76</v>
      </c>
      <c r="H7765" t="s">
        <v>76</v>
      </c>
      <c r="I7765" t="s">
        <v>94</v>
      </c>
      <c r="J7765" t="s">
        <v>183</v>
      </c>
      <c r="K7765" t="s">
        <v>76</v>
      </c>
    </row>
    <row r="7766" spans="1:11" x14ac:dyDescent="0.35">
      <c r="A7766" t="s">
        <v>5</v>
      </c>
      <c r="B7766" t="s">
        <v>573</v>
      </c>
      <c r="C7766">
        <v>257</v>
      </c>
      <c r="D7766" t="s">
        <v>749</v>
      </c>
      <c r="E7766" t="s">
        <v>222</v>
      </c>
      <c r="F7766" t="s">
        <v>813</v>
      </c>
      <c r="G7766" t="s">
        <v>104</v>
      </c>
      <c r="H7766" t="s">
        <v>104</v>
      </c>
      <c r="I7766" t="s">
        <v>86</v>
      </c>
      <c r="J7766" t="s">
        <v>286</v>
      </c>
      <c r="K7766" t="s">
        <v>76</v>
      </c>
    </row>
    <row r="7767" spans="1:11" x14ac:dyDescent="0.35">
      <c r="A7767" t="s">
        <v>6</v>
      </c>
      <c r="B7767" t="s">
        <v>566</v>
      </c>
      <c r="C7767">
        <v>46</v>
      </c>
      <c r="D7767" t="s">
        <v>1534</v>
      </c>
      <c r="E7767" t="s">
        <v>467</v>
      </c>
      <c r="F7767" t="s">
        <v>786</v>
      </c>
      <c r="G7767" t="s">
        <v>175</v>
      </c>
      <c r="H7767" t="s">
        <v>175</v>
      </c>
      <c r="I7767" t="s">
        <v>392</v>
      </c>
      <c r="J7767" t="s">
        <v>80</v>
      </c>
      <c r="K7767" t="s">
        <v>76</v>
      </c>
    </row>
    <row r="7768" spans="1:11" x14ac:dyDescent="0.35">
      <c r="A7768" t="s">
        <v>6</v>
      </c>
      <c r="B7768" t="s">
        <v>569</v>
      </c>
      <c r="C7768">
        <v>555</v>
      </c>
      <c r="D7768" t="s">
        <v>688</v>
      </c>
      <c r="E7768" t="s">
        <v>323</v>
      </c>
      <c r="F7768" t="s">
        <v>1153</v>
      </c>
      <c r="G7768" t="s">
        <v>73</v>
      </c>
      <c r="H7768" t="s">
        <v>107</v>
      </c>
      <c r="I7768" t="s">
        <v>219</v>
      </c>
      <c r="J7768" t="s">
        <v>66</v>
      </c>
      <c r="K7768" t="s">
        <v>76</v>
      </c>
    </row>
    <row r="7769" spans="1:11" x14ac:dyDescent="0.35">
      <c r="A7769" t="s">
        <v>6</v>
      </c>
      <c r="B7769" t="s">
        <v>570</v>
      </c>
      <c r="C7769">
        <v>59</v>
      </c>
      <c r="D7769" t="s">
        <v>1146</v>
      </c>
      <c r="E7769" t="s">
        <v>272</v>
      </c>
      <c r="F7769" t="s">
        <v>1255</v>
      </c>
      <c r="G7769" t="s">
        <v>76</v>
      </c>
      <c r="H7769" t="s">
        <v>76</v>
      </c>
      <c r="I7769" t="s">
        <v>493</v>
      </c>
      <c r="J7769" t="s">
        <v>121</v>
      </c>
      <c r="K7769" t="s">
        <v>76</v>
      </c>
    </row>
    <row r="7770" spans="1:11" x14ac:dyDescent="0.35">
      <c r="A7770" t="s">
        <v>6</v>
      </c>
      <c r="B7770" t="s">
        <v>571</v>
      </c>
      <c r="C7770">
        <v>45</v>
      </c>
      <c r="D7770" t="s">
        <v>788</v>
      </c>
      <c r="E7770" t="s">
        <v>293</v>
      </c>
      <c r="F7770" t="s">
        <v>832</v>
      </c>
      <c r="G7770" t="s">
        <v>63</v>
      </c>
      <c r="H7770" t="s">
        <v>76</v>
      </c>
      <c r="I7770" t="s">
        <v>442</v>
      </c>
      <c r="J7770" t="s">
        <v>264</v>
      </c>
      <c r="K7770" t="s">
        <v>76</v>
      </c>
    </row>
    <row r="7771" spans="1:11" x14ac:dyDescent="0.35">
      <c r="A7771" t="s">
        <v>6</v>
      </c>
      <c r="B7771" t="s">
        <v>572</v>
      </c>
      <c r="C7771">
        <v>446</v>
      </c>
      <c r="D7771" t="s">
        <v>641</v>
      </c>
      <c r="E7771" t="s">
        <v>413</v>
      </c>
      <c r="F7771" t="s">
        <v>962</v>
      </c>
      <c r="G7771" t="s">
        <v>76</v>
      </c>
      <c r="H7771" t="s">
        <v>76</v>
      </c>
      <c r="I7771" t="s">
        <v>135</v>
      </c>
      <c r="J7771" t="s">
        <v>347</v>
      </c>
      <c r="K7771" t="s">
        <v>76</v>
      </c>
    </row>
    <row r="7772" spans="1:11" x14ac:dyDescent="0.35">
      <c r="A7772" t="s">
        <v>6</v>
      </c>
      <c r="B7772" t="s">
        <v>573</v>
      </c>
      <c r="C7772">
        <v>51</v>
      </c>
      <c r="D7772" t="s">
        <v>896</v>
      </c>
      <c r="E7772" t="s">
        <v>555</v>
      </c>
      <c r="F7772" t="s">
        <v>1000</v>
      </c>
      <c r="G7772" t="s">
        <v>108</v>
      </c>
      <c r="H7772" t="s">
        <v>76</v>
      </c>
      <c r="I7772" t="s">
        <v>210</v>
      </c>
      <c r="J7772" t="s">
        <v>225</v>
      </c>
      <c r="K7772" t="s">
        <v>76</v>
      </c>
    </row>
    <row r="7773" spans="1:11" x14ac:dyDescent="0.35">
      <c r="A7773" t="s">
        <v>7</v>
      </c>
      <c r="B7773" t="s">
        <v>566</v>
      </c>
      <c r="C7773">
        <v>125</v>
      </c>
      <c r="D7773" t="s">
        <v>542</v>
      </c>
      <c r="E7773" t="s">
        <v>515</v>
      </c>
      <c r="F7773" t="s">
        <v>1525</v>
      </c>
      <c r="G7773" t="s">
        <v>72</v>
      </c>
      <c r="H7773" t="s">
        <v>173</v>
      </c>
      <c r="I7773" t="s">
        <v>131</v>
      </c>
      <c r="J7773" t="s">
        <v>106</v>
      </c>
      <c r="K7773" t="s">
        <v>73</v>
      </c>
    </row>
    <row r="7774" spans="1:11" x14ac:dyDescent="0.35">
      <c r="A7774" t="s">
        <v>7</v>
      </c>
      <c r="B7774" t="s">
        <v>569</v>
      </c>
      <c r="C7774">
        <v>1439</v>
      </c>
      <c r="D7774" t="s">
        <v>663</v>
      </c>
      <c r="E7774" t="s">
        <v>247</v>
      </c>
      <c r="F7774" t="s">
        <v>268</v>
      </c>
      <c r="G7774" t="s">
        <v>100</v>
      </c>
      <c r="H7774" t="s">
        <v>55</v>
      </c>
      <c r="I7774" t="s">
        <v>255</v>
      </c>
      <c r="J7774" t="s">
        <v>292</v>
      </c>
      <c r="K7774" t="s">
        <v>76</v>
      </c>
    </row>
    <row r="7775" spans="1:11" x14ac:dyDescent="0.35">
      <c r="A7775" t="s">
        <v>7</v>
      </c>
      <c r="B7775" t="s">
        <v>570</v>
      </c>
      <c r="C7775">
        <v>100</v>
      </c>
      <c r="D7775" t="s">
        <v>628</v>
      </c>
      <c r="E7775" t="s">
        <v>568</v>
      </c>
      <c r="F7775" t="s">
        <v>918</v>
      </c>
      <c r="G7775" t="s">
        <v>138</v>
      </c>
      <c r="H7775" t="s">
        <v>72</v>
      </c>
      <c r="I7775" t="s">
        <v>95</v>
      </c>
      <c r="J7775" t="s">
        <v>88</v>
      </c>
      <c r="K7775" t="s">
        <v>76</v>
      </c>
    </row>
    <row r="7776" spans="1:11" x14ac:dyDescent="0.35">
      <c r="A7776" t="s">
        <v>7</v>
      </c>
      <c r="B7776" t="s">
        <v>571</v>
      </c>
      <c r="C7776">
        <v>65</v>
      </c>
      <c r="D7776" t="s">
        <v>674</v>
      </c>
      <c r="E7776" t="s">
        <v>301</v>
      </c>
      <c r="F7776" t="s">
        <v>902</v>
      </c>
      <c r="G7776" t="s">
        <v>76</v>
      </c>
      <c r="H7776" t="s">
        <v>76</v>
      </c>
      <c r="I7776" t="s">
        <v>164</v>
      </c>
      <c r="J7776" t="s">
        <v>96</v>
      </c>
      <c r="K7776" t="s">
        <v>76</v>
      </c>
    </row>
    <row r="7777" spans="1:11" x14ac:dyDescent="0.35">
      <c r="A7777" t="s">
        <v>7</v>
      </c>
      <c r="B7777" t="s">
        <v>572</v>
      </c>
      <c r="C7777">
        <v>1317</v>
      </c>
      <c r="D7777" t="s">
        <v>671</v>
      </c>
      <c r="E7777" t="s">
        <v>115</v>
      </c>
      <c r="F7777" t="s">
        <v>719</v>
      </c>
      <c r="G7777" t="s">
        <v>150</v>
      </c>
      <c r="H7777" t="s">
        <v>106</v>
      </c>
      <c r="I7777" t="s">
        <v>367</v>
      </c>
      <c r="J7777" t="s">
        <v>253</v>
      </c>
      <c r="K7777" t="s">
        <v>76</v>
      </c>
    </row>
    <row r="7778" spans="1:11" x14ac:dyDescent="0.35">
      <c r="A7778" t="s">
        <v>7</v>
      </c>
      <c r="B7778" t="s">
        <v>573</v>
      </c>
      <c r="C7778">
        <v>59</v>
      </c>
      <c r="D7778" t="s">
        <v>912</v>
      </c>
      <c r="E7778" t="s">
        <v>660</v>
      </c>
      <c r="F7778" t="s">
        <v>784</v>
      </c>
      <c r="G7778" t="s">
        <v>73</v>
      </c>
      <c r="H7778" t="s">
        <v>76</v>
      </c>
      <c r="I7778" t="s">
        <v>291</v>
      </c>
      <c r="J7778" t="s">
        <v>225</v>
      </c>
      <c r="K7778" t="s">
        <v>76</v>
      </c>
    </row>
    <row r="7779" spans="1:11" x14ac:dyDescent="0.35">
      <c r="A7779" t="s">
        <v>241</v>
      </c>
      <c r="B7779" t="s">
        <v>566</v>
      </c>
      <c r="C7779">
        <v>565</v>
      </c>
      <c r="D7779" t="s">
        <v>1157</v>
      </c>
      <c r="E7779" t="s">
        <v>92</v>
      </c>
      <c r="F7779" t="s">
        <v>780</v>
      </c>
      <c r="G7779" t="s">
        <v>138</v>
      </c>
      <c r="H7779" t="s">
        <v>63</v>
      </c>
      <c r="I7779" t="s">
        <v>515</v>
      </c>
      <c r="J7779" t="s">
        <v>217</v>
      </c>
      <c r="K7779" t="s">
        <v>79</v>
      </c>
    </row>
    <row r="7780" spans="1:11" x14ac:dyDescent="0.35">
      <c r="A7780" t="s">
        <v>241</v>
      </c>
      <c r="B7780" t="s">
        <v>569</v>
      </c>
      <c r="C7780">
        <v>5839</v>
      </c>
      <c r="D7780" t="s">
        <v>246</v>
      </c>
      <c r="E7780" t="s">
        <v>129</v>
      </c>
      <c r="F7780" t="s">
        <v>945</v>
      </c>
      <c r="G7780" t="s">
        <v>71</v>
      </c>
      <c r="H7780" t="s">
        <v>150</v>
      </c>
      <c r="I7780" t="s">
        <v>217</v>
      </c>
      <c r="J7780" t="s">
        <v>497</v>
      </c>
      <c r="K7780" t="s">
        <v>76</v>
      </c>
    </row>
    <row r="7781" spans="1:11" x14ac:dyDescent="0.35">
      <c r="A7781" t="s">
        <v>241</v>
      </c>
      <c r="B7781" t="s">
        <v>570</v>
      </c>
      <c r="C7781">
        <v>650</v>
      </c>
      <c r="D7781" t="s">
        <v>1005</v>
      </c>
      <c r="E7781" t="s">
        <v>412</v>
      </c>
      <c r="F7781" t="s">
        <v>968</v>
      </c>
      <c r="G7781" t="s">
        <v>106</v>
      </c>
      <c r="H7781" t="s">
        <v>77</v>
      </c>
      <c r="I7781" t="s">
        <v>119</v>
      </c>
      <c r="J7781" t="s">
        <v>239</v>
      </c>
      <c r="K7781" t="s">
        <v>76</v>
      </c>
    </row>
    <row r="7782" spans="1:11" x14ac:dyDescent="0.35">
      <c r="A7782" t="s">
        <v>241</v>
      </c>
      <c r="B7782" t="s">
        <v>571</v>
      </c>
      <c r="C7782">
        <v>347</v>
      </c>
      <c r="D7782" t="s">
        <v>629</v>
      </c>
      <c r="E7782" t="s">
        <v>435</v>
      </c>
      <c r="F7782" t="s">
        <v>1540</v>
      </c>
      <c r="G7782" t="s">
        <v>73</v>
      </c>
      <c r="H7782" t="s">
        <v>76</v>
      </c>
      <c r="I7782" t="s">
        <v>442</v>
      </c>
      <c r="J7782" t="s">
        <v>515</v>
      </c>
      <c r="K7782" t="s">
        <v>73</v>
      </c>
    </row>
    <row r="7783" spans="1:11" x14ac:dyDescent="0.35">
      <c r="A7783" t="s">
        <v>241</v>
      </c>
      <c r="B7783" t="s">
        <v>572</v>
      </c>
      <c r="C7783">
        <v>4469</v>
      </c>
      <c r="D7783" t="s">
        <v>728</v>
      </c>
      <c r="E7783" t="s">
        <v>203</v>
      </c>
      <c r="F7783" t="s">
        <v>483</v>
      </c>
      <c r="G7783" t="s">
        <v>77</v>
      </c>
      <c r="H7783" t="s">
        <v>73</v>
      </c>
      <c r="I7783" t="s">
        <v>249</v>
      </c>
      <c r="J7783" t="s">
        <v>248</v>
      </c>
      <c r="K7783" t="s">
        <v>76</v>
      </c>
    </row>
    <row r="7784" spans="1:11" x14ac:dyDescent="0.35">
      <c r="A7784" t="s">
        <v>241</v>
      </c>
      <c r="B7784" t="s">
        <v>573</v>
      </c>
      <c r="C7784">
        <v>455</v>
      </c>
      <c r="D7784" t="s">
        <v>809</v>
      </c>
      <c r="E7784" t="s">
        <v>528</v>
      </c>
      <c r="F7784" t="s">
        <v>804</v>
      </c>
      <c r="G7784" t="s">
        <v>100</v>
      </c>
      <c r="H7784" t="s">
        <v>81</v>
      </c>
      <c r="I7784" t="s">
        <v>225</v>
      </c>
      <c r="J7784" t="s">
        <v>185</v>
      </c>
      <c r="K7784" t="s">
        <v>76</v>
      </c>
    </row>
    <row r="7786" spans="1:11" x14ac:dyDescent="0.35">
      <c r="A7786" t="s">
        <v>1782</v>
      </c>
    </row>
    <row r="7787" spans="1:11" x14ac:dyDescent="0.35">
      <c r="A7787" t="s">
        <v>14</v>
      </c>
      <c r="B7787" t="s">
        <v>593</v>
      </c>
      <c r="C7787" t="s">
        <v>2</v>
      </c>
      <c r="D7787" t="s">
        <v>1768</v>
      </c>
      <c r="E7787" t="s">
        <v>1769</v>
      </c>
      <c r="F7787" t="s">
        <v>1770</v>
      </c>
      <c r="G7787" t="s">
        <v>1771</v>
      </c>
      <c r="H7787" t="s">
        <v>1772</v>
      </c>
      <c r="I7787" t="s">
        <v>1773</v>
      </c>
      <c r="J7787" t="s">
        <v>1774</v>
      </c>
      <c r="K7787" t="s">
        <v>1775</v>
      </c>
    </row>
    <row r="7788" spans="1:11" x14ac:dyDescent="0.35">
      <c r="A7788" t="s">
        <v>3</v>
      </c>
      <c r="B7788" t="s">
        <v>594</v>
      </c>
      <c r="C7788">
        <v>928</v>
      </c>
      <c r="D7788" t="s">
        <v>495</v>
      </c>
      <c r="E7788" t="s">
        <v>364</v>
      </c>
      <c r="F7788" t="s">
        <v>945</v>
      </c>
      <c r="G7788" t="s">
        <v>106</v>
      </c>
      <c r="H7788" t="s">
        <v>106</v>
      </c>
      <c r="I7788" t="s">
        <v>150</v>
      </c>
      <c r="J7788" t="s">
        <v>454</v>
      </c>
      <c r="K7788" t="s">
        <v>73</v>
      </c>
    </row>
    <row r="7789" spans="1:11" x14ac:dyDescent="0.35">
      <c r="A7789" t="s">
        <v>3</v>
      </c>
      <c r="B7789" t="s">
        <v>595</v>
      </c>
      <c r="C7789">
        <v>982</v>
      </c>
      <c r="D7789" t="s">
        <v>537</v>
      </c>
      <c r="E7789" t="s">
        <v>143</v>
      </c>
      <c r="F7789" t="s">
        <v>613</v>
      </c>
      <c r="G7789" t="s">
        <v>106</v>
      </c>
      <c r="H7789" t="s">
        <v>107</v>
      </c>
      <c r="I7789" t="s">
        <v>137</v>
      </c>
      <c r="J7789" t="s">
        <v>195</v>
      </c>
      <c r="K7789" t="s">
        <v>106</v>
      </c>
    </row>
    <row r="7790" spans="1:11" x14ac:dyDescent="0.35">
      <c r="A7790" t="s">
        <v>4</v>
      </c>
      <c r="B7790" t="s">
        <v>594</v>
      </c>
      <c r="C7790">
        <v>1654</v>
      </c>
      <c r="D7790" t="s">
        <v>805</v>
      </c>
      <c r="E7790" t="s">
        <v>53</v>
      </c>
      <c r="F7790" t="s">
        <v>785</v>
      </c>
      <c r="G7790" t="s">
        <v>73</v>
      </c>
      <c r="H7790" t="s">
        <v>73</v>
      </c>
      <c r="I7790" t="s">
        <v>264</v>
      </c>
      <c r="J7790" t="s">
        <v>90</v>
      </c>
      <c r="K7790" t="s">
        <v>107</v>
      </c>
    </row>
    <row r="7791" spans="1:11" x14ac:dyDescent="0.35">
      <c r="A7791" t="s">
        <v>4</v>
      </c>
      <c r="B7791" t="s">
        <v>595</v>
      </c>
      <c r="C7791">
        <v>1145</v>
      </c>
      <c r="D7791" t="s">
        <v>167</v>
      </c>
      <c r="E7791" t="s">
        <v>165</v>
      </c>
      <c r="F7791" t="s">
        <v>816</v>
      </c>
      <c r="G7791" t="s">
        <v>107</v>
      </c>
      <c r="H7791" t="s">
        <v>107</v>
      </c>
      <c r="I7791" t="s">
        <v>278</v>
      </c>
      <c r="J7791" t="s">
        <v>143</v>
      </c>
      <c r="K7791" t="s">
        <v>76</v>
      </c>
    </row>
    <row r="7792" spans="1:11" x14ac:dyDescent="0.35">
      <c r="A7792" t="s">
        <v>5</v>
      </c>
      <c r="B7792" t="s">
        <v>594</v>
      </c>
      <c r="C7792">
        <v>1248</v>
      </c>
      <c r="D7792" t="s">
        <v>937</v>
      </c>
      <c r="E7792" t="s">
        <v>334</v>
      </c>
      <c r="F7792" t="s">
        <v>223</v>
      </c>
      <c r="G7792" t="s">
        <v>106</v>
      </c>
      <c r="H7792" t="s">
        <v>107</v>
      </c>
      <c r="I7792" t="s">
        <v>71</v>
      </c>
      <c r="J7792" t="s">
        <v>394</v>
      </c>
      <c r="K7792" t="s">
        <v>76</v>
      </c>
    </row>
    <row r="7793" spans="1:11" x14ac:dyDescent="0.35">
      <c r="A7793" t="s">
        <v>5</v>
      </c>
      <c r="B7793" t="s">
        <v>595</v>
      </c>
      <c r="C7793">
        <v>2061</v>
      </c>
      <c r="D7793" t="s">
        <v>433</v>
      </c>
      <c r="E7793" t="s">
        <v>192</v>
      </c>
      <c r="F7793" t="s">
        <v>679</v>
      </c>
      <c r="G7793" t="s">
        <v>77</v>
      </c>
      <c r="H7793" t="s">
        <v>77</v>
      </c>
      <c r="I7793" t="s">
        <v>75</v>
      </c>
      <c r="J7793" t="s">
        <v>393</v>
      </c>
      <c r="K7793" t="s">
        <v>76</v>
      </c>
    </row>
    <row r="7794" spans="1:11" x14ac:dyDescent="0.35">
      <c r="A7794" t="s">
        <v>6</v>
      </c>
      <c r="B7794" t="s">
        <v>594</v>
      </c>
      <c r="C7794">
        <v>468</v>
      </c>
      <c r="D7794" t="s">
        <v>1174</v>
      </c>
      <c r="E7794" t="s">
        <v>129</v>
      </c>
      <c r="F7794" t="s">
        <v>1005</v>
      </c>
      <c r="G7794" t="s">
        <v>77</v>
      </c>
      <c r="H7794" t="s">
        <v>76</v>
      </c>
      <c r="I7794" t="s">
        <v>126</v>
      </c>
      <c r="J7794" t="s">
        <v>308</v>
      </c>
      <c r="K7794" t="s">
        <v>76</v>
      </c>
    </row>
    <row r="7795" spans="1:11" x14ac:dyDescent="0.35">
      <c r="A7795" t="s">
        <v>6</v>
      </c>
      <c r="B7795" t="s">
        <v>595</v>
      </c>
      <c r="C7795">
        <v>734</v>
      </c>
      <c r="D7795" t="s">
        <v>738</v>
      </c>
      <c r="E7795" t="s">
        <v>557</v>
      </c>
      <c r="F7795" t="s">
        <v>1729</v>
      </c>
      <c r="G7795" t="s">
        <v>79</v>
      </c>
      <c r="H7795" t="s">
        <v>106</v>
      </c>
      <c r="I7795" t="s">
        <v>458</v>
      </c>
      <c r="J7795" t="s">
        <v>156</v>
      </c>
      <c r="K7795" t="s">
        <v>76</v>
      </c>
    </row>
    <row r="7796" spans="1:11" x14ac:dyDescent="0.35">
      <c r="A7796" t="s">
        <v>7</v>
      </c>
      <c r="B7796" t="s">
        <v>594</v>
      </c>
      <c r="C7796">
        <v>1579</v>
      </c>
      <c r="D7796" t="s">
        <v>726</v>
      </c>
      <c r="E7796" t="s">
        <v>182</v>
      </c>
      <c r="F7796" t="s">
        <v>562</v>
      </c>
      <c r="G7796" t="s">
        <v>150</v>
      </c>
      <c r="H7796" t="s">
        <v>75</v>
      </c>
      <c r="I7796" t="s">
        <v>255</v>
      </c>
      <c r="J7796" t="s">
        <v>581</v>
      </c>
      <c r="K7796" t="s">
        <v>76</v>
      </c>
    </row>
    <row r="7797" spans="1:11" x14ac:dyDescent="0.35">
      <c r="A7797" t="s">
        <v>7</v>
      </c>
      <c r="B7797" t="s">
        <v>595</v>
      </c>
      <c r="C7797">
        <v>1526</v>
      </c>
      <c r="D7797" t="s">
        <v>167</v>
      </c>
      <c r="E7797" t="s">
        <v>331</v>
      </c>
      <c r="F7797" t="s">
        <v>641</v>
      </c>
      <c r="G7797" t="s">
        <v>80</v>
      </c>
      <c r="H7797" t="s">
        <v>81</v>
      </c>
      <c r="I7797" t="s">
        <v>199</v>
      </c>
      <c r="J7797" t="s">
        <v>376</v>
      </c>
      <c r="K7797" t="s">
        <v>76</v>
      </c>
    </row>
    <row r="7798" spans="1:11" x14ac:dyDescent="0.35">
      <c r="A7798" t="s">
        <v>241</v>
      </c>
      <c r="B7798" t="s">
        <v>594</v>
      </c>
      <c r="C7798">
        <v>5877</v>
      </c>
      <c r="D7798" t="s">
        <v>580</v>
      </c>
      <c r="E7798" t="s">
        <v>236</v>
      </c>
      <c r="F7798" t="s">
        <v>60</v>
      </c>
      <c r="G7798" t="s">
        <v>79</v>
      </c>
      <c r="H7798" t="s">
        <v>79</v>
      </c>
      <c r="I7798" t="s">
        <v>211</v>
      </c>
      <c r="J7798" t="s">
        <v>356</v>
      </c>
      <c r="K7798" t="s">
        <v>107</v>
      </c>
    </row>
    <row r="7799" spans="1:11" x14ac:dyDescent="0.35">
      <c r="A7799" t="s">
        <v>241</v>
      </c>
      <c r="B7799" t="s">
        <v>595</v>
      </c>
      <c r="C7799">
        <v>6448</v>
      </c>
      <c r="D7799" t="s">
        <v>567</v>
      </c>
      <c r="E7799" t="s">
        <v>519</v>
      </c>
      <c r="F7799" t="s">
        <v>584</v>
      </c>
      <c r="G7799" t="s">
        <v>150</v>
      </c>
      <c r="H7799" t="s">
        <v>68</v>
      </c>
      <c r="I7799" t="s">
        <v>309</v>
      </c>
      <c r="J7799" t="s">
        <v>519</v>
      </c>
      <c r="K7799" t="s">
        <v>76</v>
      </c>
    </row>
    <row r="7801" spans="1:11" x14ac:dyDescent="0.35">
      <c r="A7801" t="s">
        <v>1783</v>
      </c>
    </row>
    <row r="7802" spans="1:11" x14ac:dyDescent="0.35">
      <c r="A7802" t="s">
        <v>14</v>
      </c>
      <c r="B7802" t="s">
        <v>2</v>
      </c>
      <c r="C7802" t="s">
        <v>1768</v>
      </c>
      <c r="D7802" t="s">
        <v>1769</v>
      </c>
      <c r="E7802" t="s">
        <v>1770</v>
      </c>
      <c r="F7802" t="s">
        <v>1771</v>
      </c>
      <c r="G7802" t="s">
        <v>1772</v>
      </c>
      <c r="H7802" t="s">
        <v>1773</v>
      </c>
      <c r="I7802" t="s">
        <v>1774</v>
      </c>
      <c r="J7802" t="s">
        <v>1775</v>
      </c>
    </row>
    <row r="7803" spans="1:11" x14ac:dyDescent="0.35">
      <c r="A7803" t="s">
        <v>3</v>
      </c>
      <c r="B7803">
        <v>1910</v>
      </c>
      <c r="C7803" t="s">
        <v>433</v>
      </c>
      <c r="D7803" t="s">
        <v>184</v>
      </c>
      <c r="E7803" t="s">
        <v>897</v>
      </c>
      <c r="F7803" t="s">
        <v>106</v>
      </c>
      <c r="G7803" t="s">
        <v>73</v>
      </c>
      <c r="H7803" t="s">
        <v>104</v>
      </c>
      <c r="I7803" t="s">
        <v>331</v>
      </c>
      <c r="J7803" t="s">
        <v>106</v>
      </c>
    </row>
    <row r="7804" spans="1:11" x14ac:dyDescent="0.35">
      <c r="A7804" t="s">
        <v>4</v>
      </c>
      <c r="B7804">
        <v>2799</v>
      </c>
      <c r="C7804" t="s">
        <v>873</v>
      </c>
      <c r="D7804" t="s">
        <v>11</v>
      </c>
      <c r="E7804" t="s">
        <v>400</v>
      </c>
      <c r="F7804" t="s">
        <v>107</v>
      </c>
      <c r="G7804" t="s">
        <v>107</v>
      </c>
      <c r="H7804" t="s">
        <v>260</v>
      </c>
      <c r="I7804" t="s">
        <v>127</v>
      </c>
      <c r="J7804" t="s">
        <v>107</v>
      </c>
    </row>
    <row r="7805" spans="1:11" x14ac:dyDescent="0.35">
      <c r="A7805" t="s">
        <v>5</v>
      </c>
      <c r="B7805">
        <v>3309</v>
      </c>
      <c r="C7805" t="s">
        <v>820</v>
      </c>
      <c r="D7805" t="s">
        <v>8</v>
      </c>
      <c r="E7805" t="s">
        <v>890</v>
      </c>
      <c r="F7805" t="s">
        <v>106</v>
      </c>
      <c r="G7805" t="s">
        <v>106</v>
      </c>
      <c r="H7805" t="s">
        <v>75</v>
      </c>
      <c r="I7805" t="s">
        <v>172</v>
      </c>
      <c r="J7805" t="s">
        <v>76</v>
      </c>
    </row>
    <row r="7806" spans="1:11" x14ac:dyDescent="0.35">
      <c r="A7806" t="s">
        <v>6</v>
      </c>
      <c r="B7806">
        <v>1202</v>
      </c>
      <c r="C7806" t="s">
        <v>1158</v>
      </c>
      <c r="D7806" t="s">
        <v>322</v>
      </c>
      <c r="E7806" t="s">
        <v>915</v>
      </c>
      <c r="F7806" t="s">
        <v>79</v>
      </c>
      <c r="G7806" t="s">
        <v>73</v>
      </c>
      <c r="H7806" t="s">
        <v>148</v>
      </c>
      <c r="I7806" t="s">
        <v>378</v>
      </c>
      <c r="J7806" t="s">
        <v>76</v>
      </c>
    </row>
    <row r="7807" spans="1:11" x14ac:dyDescent="0.35">
      <c r="A7807" t="s">
        <v>7</v>
      </c>
      <c r="B7807">
        <v>3105</v>
      </c>
      <c r="C7807" t="s">
        <v>567</v>
      </c>
      <c r="D7807" t="s">
        <v>313</v>
      </c>
      <c r="E7807" t="s">
        <v>812</v>
      </c>
      <c r="F7807" t="s">
        <v>105</v>
      </c>
      <c r="G7807" t="s">
        <v>105</v>
      </c>
      <c r="H7807" t="s">
        <v>135</v>
      </c>
      <c r="I7807" t="s">
        <v>271</v>
      </c>
      <c r="J7807" t="s">
        <v>76</v>
      </c>
    </row>
    <row r="7808" spans="1:11" x14ac:dyDescent="0.35">
      <c r="A7808" t="s">
        <v>241</v>
      </c>
      <c r="B7808">
        <v>12325</v>
      </c>
      <c r="C7808" t="s">
        <v>678</v>
      </c>
      <c r="D7808" t="s">
        <v>493</v>
      </c>
      <c r="E7808" t="s">
        <v>880</v>
      </c>
      <c r="F7808" t="s">
        <v>71</v>
      </c>
      <c r="G7808" t="s">
        <v>68</v>
      </c>
      <c r="H7808" t="s">
        <v>204</v>
      </c>
      <c r="I7808" t="s">
        <v>381</v>
      </c>
      <c r="J7808" t="s">
        <v>107</v>
      </c>
    </row>
    <row r="7810" spans="1:6" x14ac:dyDescent="0.35">
      <c r="A7810" t="s">
        <v>1784</v>
      </c>
    </row>
    <row r="7811" spans="1:6" x14ac:dyDescent="0.35">
      <c r="A7811" t="s">
        <v>14</v>
      </c>
      <c r="B7811" t="s">
        <v>2</v>
      </c>
      <c r="C7811" t="s">
        <v>1785</v>
      </c>
      <c r="D7811" t="s">
        <v>1786</v>
      </c>
      <c r="E7811" t="s">
        <v>1787</v>
      </c>
    </row>
    <row r="7812" spans="1:6" x14ac:dyDescent="0.35">
      <c r="A7812" t="s">
        <v>3</v>
      </c>
      <c r="B7812">
        <v>1896</v>
      </c>
      <c r="C7812" t="s">
        <v>1420</v>
      </c>
      <c r="D7812" t="s">
        <v>221</v>
      </c>
      <c r="E7812" t="s">
        <v>75</v>
      </c>
    </row>
    <row r="7813" spans="1:6" x14ac:dyDescent="0.35">
      <c r="A7813" t="s">
        <v>4</v>
      </c>
      <c r="B7813">
        <v>2964</v>
      </c>
      <c r="C7813" t="s">
        <v>642</v>
      </c>
      <c r="D7813" t="s">
        <v>202</v>
      </c>
      <c r="E7813" t="s">
        <v>355</v>
      </c>
    </row>
    <row r="7814" spans="1:6" x14ac:dyDescent="0.35">
      <c r="A7814" t="s">
        <v>5</v>
      </c>
      <c r="B7814">
        <v>3199</v>
      </c>
      <c r="C7814" t="s">
        <v>1255</v>
      </c>
      <c r="D7814" t="s">
        <v>99</v>
      </c>
      <c r="E7814" t="s">
        <v>198</v>
      </c>
    </row>
    <row r="7815" spans="1:6" x14ac:dyDescent="0.35">
      <c r="A7815" t="s">
        <v>6</v>
      </c>
      <c r="B7815">
        <v>1390</v>
      </c>
      <c r="C7815" t="s">
        <v>857</v>
      </c>
      <c r="D7815" t="s">
        <v>225</v>
      </c>
      <c r="E7815" t="s">
        <v>121</v>
      </c>
    </row>
    <row r="7816" spans="1:6" x14ac:dyDescent="0.35">
      <c r="A7816" t="s">
        <v>7</v>
      </c>
      <c r="B7816">
        <v>2504</v>
      </c>
      <c r="C7816" t="s">
        <v>1422</v>
      </c>
      <c r="D7816" t="s">
        <v>109</v>
      </c>
      <c r="E7816" t="s">
        <v>142</v>
      </c>
    </row>
    <row r="7817" spans="1:6" x14ac:dyDescent="0.35">
      <c r="A7817" t="s">
        <v>241</v>
      </c>
      <c r="B7817">
        <v>11953</v>
      </c>
      <c r="C7817" t="s">
        <v>1448</v>
      </c>
      <c r="D7817" t="s">
        <v>305</v>
      </c>
      <c r="E7817" t="s">
        <v>62</v>
      </c>
    </row>
    <row r="7819" spans="1:6" x14ac:dyDescent="0.35">
      <c r="A7819" t="s">
        <v>1788</v>
      </c>
    </row>
    <row r="7820" spans="1:6" x14ac:dyDescent="0.35">
      <c r="A7820" t="s">
        <v>14</v>
      </c>
      <c r="B7820" t="s">
        <v>15</v>
      </c>
      <c r="C7820" t="s">
        <v>2</v>
      </c>
      <c r="D7820" t="s">
        <v>1785</v>
      </c>
      <c r="E7820" t="s">
        <v>1786</v>
      </c>
      <c r="F7820" t="s">
        <v>1787</v>
      </c>
    </row>
    <row r="7821" spans="1:6" x14ac:dyDescent="0.35">
      <c r="A7821" t="s">
        <v>3</v>
      </c>
      <c r="B7821" t="s">
        <v>52</v>
      </c>
      <c r="C7821">
        <v>432</v>
      </c>
      <c r="D7821" t="s">
        <v>1472</v>
      </c>
      <c r="E7821" t="s">
        <v>89</v>
      </c>
      <c r="F7821" t="s">
        <v>142</v>
      </c>
    </row>
    <row r="7822" spans="1:6" x14ac:dyDescent="0.35">
      <c r="A7822" t="s">
        <v>3</v>
      </c>
      <c r="B7822" t="s">
        <v>83</v>
      </c>
      <c r="C7822">
        <v>1343</v>
      </c>
      <c r="D7822" t="s">
        <v>1110</v>
      </c>
      <c r="E7822" t="s">
        <v>109</v>
      </c>
      <c r="F7822" t="s">
        <v>79</v>
      </c>
    </row>
    <row r="7823" spans="1:6" x14ac:dyDescent="0.35">
      <c r="A7823" t="s">
        <v>3</v>
      </c>
      <c r="B7823" t="s">
        <v>50</v>
      </c>
      <c r="C7823">
        <v>121</v>
      </c>
      <c r="D7823" t="s">
        <v>1276</v>
      </c>
      <c r="E7823" t="s">
        <v>150</v>
      </c>
      <c r="F7823" t="s">
        <v>76</v>
      </c>
    </row>
    <row r="7824" spans="1:6" x14ac:dyDescent="0.35">
      <c r="A7824" t="s">
        <v>4</v>
      </c>
      <c r="B7824" t="s">
        <v>52</v>
      </c>
      <c r="C7824">
        <v>760</v>
      </c>
      <c r="D7824" t="s">
        <v>772</v>
      </c>
      <c r="E7824" t="s">
        <v>207</v>
      </c>
      <c r="F7824" t="s">
        <v>168</v>
      </c>
    </row>
    <row r="7825" spans="1:6" x14ac:dyDescent="0.35">
      <c r="A7825" t="s">
        <v>4</v>
      </c>
      <c r="B7825" t="s">
        <v>83</v>
      </c>
      <c r="C7825">
        <v>1963</v>
      </c>
      <c r="D7825" t="s">
        <v>1390</v>
      </c>
      <c r="E7825" t="s">
        <v>304</v>
      </c>
      <c r="F7825" t="s">
        <v>216</v>
      </c>
    </row>
    <row r="7826" spans="1:6" x14ac:dyDescent="0.35">
      <c r="A7826" t="s">
        <v>4</v>
      </c>
      <c r="B7826" t="s">
        <v>50</v>
      </c>
      <c r="C7826">
        <v>241</v>
      </c>
      <c r="D7826" t="s">
        <v>1422</v>
      </c>
      <c r="E7826" t="s">
        <v>56</v>
      </c>
      <c r="F7826" t="s">
        <v>150</v>
      </c>
    </row>
    <row r="7827" spans="1:6" x14ac:dyDescent="0.35">
      <c r="A7827" t="s">
        <v>5</v>
      </c>
      <c r="B7827" t="s">
        <v>52</v>
      </c>
      <c r="C7827">
        <v>913</v>
      </c>
      <c r="D7827" t="s">
        <v>1282</v>
      </c>
      <c r="E7827" t="s">
        <v>364</v>
      </c>
      <c r="F7827" t="s">
        <v>97</v>
      </c>
    </row>
    <row r="7828" spans="1:6" x14ac:dyDescent="0.35">
      <c r="A7828" t="s">
        <v>5</v>
      </c>
      <c r="B7828" t="s">
        <v>83</v>
      </c>
      <c r="C7828">
        <v>2071</v>
      </c>
      <c r="D7828" t="s">
        <v>1417</v>
      </c>
      <c r="E7828" t="s">
        <v>87</v>
      </c>
      <c r="F7828" t="s">
        <v>93</v>
      </c>
    </row>
    <row r="7829" spans="1:6" x14ac:dyDescent="0.35">
      <c r="A7829" t="s">
        <v>5</v>
      </c>
      <c r="B7829" t="s">
        <v>50</v>
      </c>
      <c r="C7829">
        <v>215</v>
      </c>
      <c r="D7829" t="s">
        <v>1556</v>
      </c>
      <c r="E7829" t="s">
        <v>75</v>
      </c>
      <c r="F7829" t="s">
        <v>106</v>
      </c>
    </row>
    <row r="7830" spans="1:6" x14ac:dyDescent="0.35">
      <c r="A7830" t="s">
        <v>6</v>
      </c>
      <c r="B7830" t="s">
        <v>52</v>
      </c>
      <c r="C7830">
        <v>372</v>
      </c>
      <c r="D7830" t="s">
        <v>915</v>
      </c>
      <c r="E7830" t="s">
        <v>205</v>
      </c>
      <c r="F7830" t="s">
        <v>165</v>
      </c>
    </row>
    <row r="7831" spans="1:6" x14ac:dyDescent="0.35">
      <c r="A7831" t="s">
        <v>6</v>
      </c>
      <c r="B7831" t="s">
        <v>83</v>
      </c>
      <c r="C7831">
        <v>905</v>
      </c>
      <c r="D7831" t="s">
        <v>904</v>
      </c>
      <c r="E7831" t="s">
        <v>249</v>
      </c>
      <c r="F7831" t="s">
        <v>198</v>
      </c>
    </row>
    <row r="7832" spans="1:6" x14ac:dyDescent="0.35">
      <c r="A7832" t="s">
        <v>6</v>
      </c>
      <c r="B7832" t="s">
        <v>50</v>
      </c>
      <c r="C7832">
        <v>113</v>
      </c>
      <c r="D7832" t="s">
        <v>965</v>
      </c>
      <c r="E7832" t="s">
        <v>161</v>
      </c>
      <c r="F7832" t="s">
        <v>100</v>
      </c>
    </row>
    <row r="7833" spans="1:6" x14ac:dyDescent="0.35">
      <c r="A7833" t="s">
        <v>7</v>
      </c>
      <c r="B7833" t="s">
        <v>52</v>
      </c>
      <c r="C7833">
        <v>595</v>
      </c>
      <c r="D7833" t="s">
        <v>993</v>
      </c>
      <c r="E7833" t="s">
        <v>213</v>
      </c>
      <c r="F7833" t="s">
        <v>130</v>
      </c>
    </row>
    <row r="7834" spans="1:6" x14ac:dyDescent="0.35">
      <c r="A7834" t="s">
        <v>7</v>
      </c>
      <c r="B7834" t="s">
        <v>83</v>
      </c>
      <c r="C7834">
        <v>1650</v>
      </c>
      <c r="D7834" t="s">
        <v>1134</v>
      </c>
      <c r="E7834" t="s">
        <v>194</v>
      </c>
      <c r="F7834" t="s">
        <v>142</v>
      </c>
    </row>
    <row r="7835" spans="1:6" x14ac:dyDescent="0.35">
      <c r="A7835" t="s">
        <v>7</v>
      </c>
      <c r="B7835" t="s">
        <v>50</v>
      </c>
      <c r="C7835">
        <v>259</v>
      </c>
      <c r="D7835" t="s">
        <v>1421</v>
      </c>
      <c r="E7835" t="s">
        <v>105</v>
      </c>
      <c r="F7835" t="s">
        <v>150</v>
      </c>
    </row>
    <row r="7836" spans="1:6" x14ac:dyDescent="0.35">
      <c r="A7836" t="s">
        <v>241</v>
      </c>
      <c r="B7836" t="s">
        <v>52</v>
      </c>
      <c r="C7836">
        <v>3072</v>
      </c>
      <c r="D7836" t="s">
        <v>835</v>
      </c>
      <c r="E7836" t="s">
        <v>199</v>
      </c>
      <c r="F7836" t="s">
        <v>146</v>
      </c>
    </row>
    <row r="7837" spans="1:6" x14ac:dyDescent="0.35">
      <c r="A7837" t="s">
        <v>241</v>
      </c>
      <c r="B7837" t="s">
        <v>83</v>
      </c>
      <c r="C7837">
        <v>7932</v>
      </c>
      <c r="D7837" t="s">
        <v>1112</v>
      </c>
      <c r="E7837" t="s">
        <v>89</v>
      </c>
      <c r="F7837" t="s">
        <v>151</v>
      </c>
    </row>
    <row r="7838" spans="1:6" x14ac:dyDescent="0.35">
      <c r="A7838" t="s">
        <v>241</v>
      </c>
      <c r="B7838" t="s">
        <v>50</v>
      </c>
      <c r="C7838">
        <v>949</v>
      </c>
      <c r="D7838" t="s">
        <v>1103</v>
      </c>
      <c r="E7838" t="s">
        <v>149</v>
      </c>
      <c r="F7838" t="s">
        <v>71</v>
      </c>
    </row>
    <row r="7840" spans="1:6" x14ac:dyDescent="0.35">
      <c r="A7840" t="s">
        <v>1789</v>
      </c>
    </row>
    <row r="7841" spans="1:6" x14ac:dyDescent="0.35">
      <c r="A7841" t="s">
        <v>14</v>
      </c>
      <c r="B7841" t="s">
        <v>266</v>
      </c>
      <c r="C7841" t="s">
        <v>2</v>
      </c>
      <c r="D7841" t="s">
        <v>1785</v>
      </c>
      <c r="E7841" t="s">
        <v>1786</v>
      </c>
      <c r="F7841" t="s">
        <v>1787</v>
      </c>
    </row>
    <row r="7842" spans="1:6" x14ac:dyDescent="0.35">
      <c r="A7842" t="s">
        <v>3</v>
      </c>
      <c r="B7842" t="s">
        <v>267</v>
      </c>
      <c r="C7842">
        <v>248</v>
      </c>
      <c r="D7842" t="s">
        <v>913</v>
      </c>
      <c r="E7842" t="s">
        <v>109</v>
      </c>
      <c r="F7842" t="s">
        <v>72</v>
      </c>
    </row>
    <row r="7843" spans="1:6" x14ac:dyDescent="0.35">
      <c r="A7843" t="s">
        <v>3</v>
      </c>
      <c r="B7843" t="s">
        <v>279</v>
      </c>
      <c r="C7843">
        <v>1585</v>
      </c>
      <c r="D7843" t="s">
        <v>916</v>
      </c>
      <c r="E7843" t="s">
        <v>119</v>
      </c>
      <c r="F7843" t="s">
        <v>150</v>
      </c>
    </row>
    <row r="7844" spans="1:6" x14ac:dyDescent="0.35">
      <c r="A7844" t="s">
        <v>3</v>
      </c>
      <c r="B7844" t="s">
        <v>285</v>
      </c>
      <c r="C7844">
        <v>63</v>
      </c>
      <c r="D7844" t="s">
        <v>1242</v>
      </c>
      <c r="E7844" t="s">
        <v>151</v>
      </c>
      <c r="F7844" t="s">
        <v>76</v>
      </c>
    </row>
    <row r="7845" spans="1:6" x14ac:dyDescent="0.35">
      <c r="A7845" t="s">
        <v>4</v>
      </c>
      <c r="B7845" t="s">
        <v>267</v>
      </c>
      <c r="C7845">
        <v>312</v>
      </c>
      <c r="D7845" t="s">
        <v>867</v>
      </c>
      <c r="E7845" t="s">
        <v>242</v>
      </c>
      <c r="F7845" t="s">
        <v>231</v>
      </c>
    </row>
    <row r="7846" spans="1:6" x14ac:dyDescent="0.35">
      <c r="A7846" t="s">
        <v>4</v>
      </c>
      <c r="B7846" t="s">
        <v>279</v>
      </c>
      <c r="C7846">
        <v>2388</v>
      </c>
      <c r="D7846" t="s">
        <v>1578</v>
      </c>
      <c r="E7846" t="s">
        <v>132</v>
      </c>
      <c r="F7846" t="s">
        <v>163</v>
      </c>
    </row>
    <row r="7847" spans="1:6" x14ac:dyDescent="0.35">
      <c r="A7847" t="s">
        <v>4</v>
      </c>
      <c r="B7847" t="s">
        <v>285</v>
      </c>
      <c r="C7847">
        <v>264</v>
      </c>
      <c r="D7847" t="s">
        <v>1370</v>
      </c>
      <c r="E7847" t="s">
        <v>82</v>
      </c>
      <c r="F7847" t="s">
        <v>307</v>
      </c>
    </row>
    <row r="7848" spans="1:6" x14ac:dyDescent="0.35">
      <c r="A7848" t="s">
        <v>5</v>
      </c>
      <c r="B7848" t="s">
        <v>267</v>
      </c>
      <c r="C7848">
        <v>127</v>
      </c>
      <c r="D7848" t="s">
        <v>970</v>
      </c>
      <c r="E7848" t="s">
        <v>113</v>
      </c>
      <c r="F7848" t="s">
        <v>73</v>
      </c>
    </row>
    <row r="7849" spans="1:6" x14ac:dyDescent="0.35">
      <c r="A7849" t="s">
        <v>5</v>
      </c>
      <c r="B7849" t="s">
        <v>279</v>
      </c>
      <c r="C7849">
        <v>2441</v>
      </c>
      <c r="D7849" t="s">
        <v>1426</v>
      </c>
      <c r="E7849" t="s">
        <v>132</v>
      </c>
      <c r="F7849" t="s">
        <v>62</v>
      </c>
    </row>
    <row r="7850" spans="1:6" x14ac:dyDescent="0.35">
      <c r="A7850" t="s">
        <v>5</v>
      </c>
      <c r="B7850" t="s">
        <v>285</v>
      </c>
      <c r="C7850">
        <v>631</v>
      </c>
      <c r="D7850" t="s">
        <v>1004</v>
      </c>
      <c r="E7850" t="s">
        <v>62</v>
      </c>
      <c r="F7850" t="s">
        <v>71</v>
      </c>
    </row>
    <row r="7851" spans="1:6" x14ac:dyDescent="0.35">
      <c r="A7851" t="s">
        <v>6</v>
      </c>
      <c r="B7851" t="s">
        <v>267</v>
      </c>
      <c r="C7851">
        <v>123</v>
      </c>
      <c r="D7851" t="s">
        <v>870</v>
      </c>
      <c r="E7851" t="s">
        <v>293</v>
      </c>
      <c r="F7851" t="s">
        <v>146</v>
      </c>
    </row>
    <row r="7852" spans="1:6" x14ac:dyDescent="0.35">
      <c r="A7852" t="s">
        <v>6</v>
      </c>
      <c r="B7852" t="s">
        <v>279</v>
      </c>
      <c r="C7852">
        <v>1108</v>
      </c>
      <c r="D7852" t="s">
        <v>866</v>
      </c>
      <c r="E7852" t="s">
        <v>157</v>
      </c>
      <c r="F7852" t="s">
        <v>109</v>
      </c>
    </row>
    <row r="7853" spans="1:6" x14ac:dyDescent="0.35">
      <c r="A7853" t="s">
        <v>6</v>
      </c>
      <c r="B7853" t="s">
        <v>285</v>
      </c>
      <c r="C7853">
        <v>159</v>
      </c>
      <c r="D7853" t="s">
        <v>1432</v>
      </c>
      <c r="E7853" t="s">
        <v>299</v>
      </c>
      <c r="F7853" t="s">
        <v>121</v>
      </c>
    </row>
    <row r="7854" spans="1:6" x14ac:dyDescent="0.35">
      <c r="A7854" t="s">
        <v>7</v>
      </c>
      <c r="B7854" t="s">
        <v>267</v>
      </c>
      <c r="C7854">
        <v>151</v>
      </c>
      <c r="D7854" t="s">
        <v>1388</v>
      </c>
      <c r="E7854" t="s">
        <v>67</v>
      </c>
      <c r="F7854" t="s">
        <v>105</v>
      </c>
    </row>
    <row r="7855" spans="1:6" x14ac:dyDescent="0.35">
      <c r="A7855" t="s">
        <v>7</v>
      </c>
      <c r="B7855" t="s">
        <v>279</v>
      </c>
      <c r="C7855">
        <v>2218</v>
      </c>
      <c r="D7855" t="s">
        <v>1143</v>
      </c>
      <c r="E7855" t="s">
        <v>109</v>
      </c>
      <c r="F7855" t="s">
        <v>198</v>
      </c>
    </row>
    <row r="7856" spans="1:6" x14ac:dyDescent="0.35">
      <c r="A7856" t="s">
        <v>7</v>
      </c>
      <c r="B7856" t="s">
        <v>285</v>
      </c>
      <c r="C7856">
        <v>135</v>
      </c>
      <c r="D7856" t="s">
        <v>1103</v>
      </c>
      <c r="E7856" t="s">
        <v>96</v>
      </c>
      <c r="F7856" t="s">
        <v>76</v>
      </c>
    </row>
    <row r="7857" spans="1:6" x14ac:dyDescent="0.35">
      <c r="A7857" t="s">
        <v>241</v>
      </c>
      <c r="B7857" t="s">
        <v>267</v>
      </c>
      <c r="C7857">
        <v>961</v>
      </c>
      <c r="D7857" t="s">
        <v>1430</v>
      </c>
      <c r="E7857" t="s">
        <v>342</v>
      </c>
      <c r="F7857" t="s">
        <v>102</v>
      </c>
    </row>
    <row r="7858" spans="1:6" x14ac:dyDescent="0.35">
      <c r="A7858" t="s">
        <v>241</v>
      </c>
      <c r="B7858" t="s">
        <v>279</v>
      </c>
      <c r="C7858">
        <v>9740</v>
      </c>
      <c r="D7858" t="s">
        <v>1135</v>
      </c>
      <c r="E7858" t="s">
        <v>280</v>
      </c>
      <c r="F7858" t="s">
        <v>173</v>
      </c>
    </row>
    <row r="7859" spans="1:6" x14ac:dyDescent="0.35">
      <c r="A7859" t="s">
        <v>241</v>
      </c>
      <c r="B7859" t="s">
        <v>285</v>
      </c>
      <c r="C7859">
        <v>1252</v>
      </c>
      <c r="D7859" t="s">
        <v>984</v>
      </c>
      <c r="E7859" t="s">
        <v>290</v>
      </c>
      <c r="F7859" t="s">
        <v>65</v>
      </c>
    </row>
    <row r="7861" spans="1:6" x14ac:dyDescent="0.35">
      <c r="A7861" t="s">
        <v>1790</v>
      </c>
    </row>
    <row r="7862" spans="1:6" x14ac:dyDescent="0.35">
      <c r="A7862" t="s">
        <v>14</v>
      </c>
      <c r="B7862" t="s">
        <v>461</v>
      </c>
      <c r="C7862" t="s">
        <v>2</v>
      </c>
      <c r="D7862" t="s">
        <v>1785</v>
      </c>
      <c r="E7862" t="s">
        <v>1786</v>
      </c>
      <c r="F7862" t="s">
        <v>1787</v>
      </c>
    </row>
    <row r="7863" spans="1:6" x14ac:dyDescent="0.35">
      <c r="A7863" t="s">
        <v>3</v>
      </c>
      <c r="B7863" t="s">
        <v>462</v>
      </c>
      <c r="C7863">
        <v>994</v>
      </c>
      <c r="D7863" t="s">
        <v>1266</v>
      </c>
      <c r="E7863" t="s">
        <v>173</v>
      </c>
      <c r="F7863" t="s">
        <v>73</v>
      </c>
    </row>
    <row r="7864" spans="1:6" x14ac:dyDescent="0.35">
      <c r="A7864" t="s">
        <v>3</v>
      </c>
      <c r="B7864" t="s">
        <v>464</v>
      </c>
      <c r="C7864">
        <v>901</v>
      </c>
      <c r="D7864" t="s">
        <v>1112</v>
      </c>
      <c r="E7864" t="s">
        <v>53</v>
      </c>
      <c r="F7864" t="s">
        <v>80</v>
      </c>
    </row>
    <row r="7865" spans="1:6" x14ac:dyDescent="0.35">
      <c r="A7865" t="s">
        <v>3</v>
      </c>
      <c r="B7865" t="s">
        <v>468</v>
      </c>
      <c r="C7865">
        <v>1</v>
      </c>
      <c r="D7865" t="s">
        <v>395</v>
      </c>
      <c r="E7865" t="s">
        <v>76</v>
      </c>
      <c r="F7865" t="s">
        <v>76</v>
      </c>
    </row>
    <row r="7866" spans="1:6" x14ac:dyDescent="0.35">
      <c r="A7866" t="s">
        <v>4</v>
      </c>
      <c r="B7866" t="s">
        <v>462</v>
      </c>
      <c r="C7866">
        <v>1546</v>
      </c>
      <c r="D7866" t="s">
        <v>788</v>
      </c>
      <c r="E7866" t="s">
        <v>317</v>
      </c>
      <c r="F7866" t="s">
        <v>67</v>
      </c>
    </row>
    <row r="7867" spans="1:6" x14ac:dyDescent="0.35">
      <c r="A7867" t="s">
        <v>4</v>
      </c>
      <c r="B7867" t="s">
        <v>464</v>
      </c>
      <c r="C7867">
        <v>1418</v>
      </c>
      <c r="D7867" t="s">
        <v>900</v>
      </c>
      <c r="E7867" t="s">
        <v>515</v>
      </c>
      <c r="F7867" t="s">
        <v>211</v>
      </c>
    </row>
    <row r="7868" spans="1:6" x14ac:dyDescent="0.35">
      <c r="A7868" t="s">
        <v>5</v>
      </c>
      <c r="B7868" t="s">
        <v>462</v>
      </c>
      <c r="C7868">
        <v>1489</v>
      </c>
      <c r="D7868" t="s">
        <v>913</v>
      </c>
      <c r="E7868" t="s">
        <v>109</v>
      </c>
      <c r="F7868" t="s">
        <v>72</v>
      </c>
    </row>
    <row r="7869" spans="1:6" x14ac:dyDescent="0.35">
      <c r="A7869" t="s">
        <v>5</v>
      </c>
      <c r="B7869" t="s">
        <v>464</v>
      </c>
      <c r="C7869">
        <v>1710</v>
      </c>
      <c r="D7869" t="s">
        <v>866</v>
      </c>
      <c r="E7869" t="s">
        <v>185</v>
      </c>
      <c r="F7869" t="s">
        <v>70</v>
      </c>
    </row>
    <row r="7870" spans="1:6" x14ac:dyDescent="0.35">
      <c r="A7870" t="s">
        <v>6</v>
      </c>
      <c r="B7870" t="s">
        <v>462</v>
      </c>
      <c r="C7870">
        <v>873</v>
      </c>
      <c r="D7870" t="s">
        <v>1126</v>
      </c>
      <c r="E7870" t="s">
        <v>157</v>
      </c>
      <c r="F7870" t="s">
        <v>70</v>
      </c>
    </row>
    <row r="7871" spans="1:6" x14ac:dyDescent="0.35">
      <c r="A7871" t="s">
        <v>6</v>
      </c>
      <c r="B7871" t="s">
        <v>464</v>
      </c>
      <c r="C7871">
        <v>517</v>
      </c>
      <c r="D7871" t="s">
        <v>1183</v>
      </c>
      <c r="E7871" t="s">
        <v>135</v>
      </c>
      <c r="F7871" t="s">
        <v>255</v>
      </c>
    </row>
    <row r="7872" spans="1:6" x14ac:dyDescent="0.35">
      <c r="A7872" t="s">
        <v>7</v>
      </c>
      <c r="B7872" t="s">
        <v>462</v>
      </c>
      <c r="C7872">
        <v>1492</v>
      </c>
      <c r="D7872" t="s">
        <v>1435</v>
      </c>
      <c r="E7872" t="s">
        <v>62</v>
      </c>
      <c r="F7872" t="s">
        <v>93</v>
      </c>
    </row>
    <row r="7873" spans="1:6" x14ac:dyDescent="0.35">
      <c r="A7873" t="s">
        <v>7</v>
      </c>
      <c r="B7873" t="s">
        <v>464</v>
      </c>
      <c r="C7873">
        <v>1011</v>
      </c>
      <c r="D7873" t="s">
        <v>405</v>
      </c>
      <c r="E7873" t="s">
        <v>157</v>
      </c>
      <c r="F7873" t="s">
        <v>151</v>
      </c>
    </row>
    <row r="7874" spans="1:6" x14ac:dyDescent="0.35">
      <c r="A7874" t="s">
        <v>7</v>
      </c>
      <c r="B7874" t="s">
        <v>468</v>
      </c>
      <c r="C7874">
        <v>1</v>
      </c>
      <c r="D7874" t="s">
        <v>395</v>
      </c>
      <c r="E7874" t="s">
        <v>76</v>
      </c>
      <c r="F7874" t="s">
        <v>76</v>
      </c>
    </row>
    <row r="7875" spans="1:6" x14ac:dyDescent="0.35">
      <c r="A7875" t="s">
        <v>241</v>
      </c>
      <c r="B7875" t="s">
        <v>462</v>
      </c>
      <c r="C7875">
        <v>6394</v>
      </c>
      <c r="D7875" t="s">
        <v>1111</v>
      </c>
      <c r="E7875" t="s">
        <v>56</v>
      </c>
      <c r="F7875" t="s">
        <v>108</v>
      </c>
    </row>
    <row r="7876" spans="1:6" x14ac:dyDescent="0.35">
      <c r="A7876" t="s">
        <v>241</v>
      </c>
      <c r="B7876" t="s">
        <v>464</v>
      </c>
      <c r="C7876">
        <v>5557</v>
      </c>
      <c r="D7876" t="s">
        <v>993</v>
      </c>
      <c r="E7876" t="s">
        <v>61</v>
      </c>
      <c r="F7876" t="s">
        <v>194</v>
      </c>
    </row>
    <row r="7877" spans="1:6" x14ac:dyDescent="0.35">
      <c r="A7877" t="s">
        <v>241</v>
      </c>
      <c r="B7877" t="s">
        <v>468</v>
      </c>
      <c r="C7877">
        <v>2</v>
      </c>
      <c r="D7877" t="s">
        <v>395</v>
      </c>
      <c r="E7877" t="s">
        <v>76</v>
      </c>
      <c r="F7877" t="s">
        <v>76</v>
      </c>
    </row>
    <row r="7879" spans="1:6" x14ac:dyDescent="0.35">
      <c r="A7879" t="s">
        <v>1791</v>
      </c>
    </row>
    <row r="7880" spans="1:6" x14ac:dyDescent="0.35">
      <c r="A7880" t="s">
        <v>14</v>
      </c>
      <c r="B7880" t="s">
        <v>487</v>
      </c>
      <c r="C7880" t="s">
        <v>2</v>
      </c>
      <c r="D7880" t="s">
        <v>1785</v>
      </c>
      <c r="E7880" t="s">
        <v>1786</v>
      </c>
      <c r="F7880" t="s">
        <v>1787</v>
      </c>
    </row>
    <row r="7881" spans="1:6" x14ac:dyDescent="0.35">
      <c r="A7881" t="s">
        <v>3</v>
      </c>
      <c r="B7881" t="s">
        <v>488</v>
      </c>
      <c r="C7881">
        <v>1063</v>
      </c>
      <c r="D7881" t="s">
        <v>1137</v>
      </c>
      <c r="E7881" t="s">
        <v>87</v>
      </c>
      <c r="F7881" t="s">
        <v>105</v>
      </c>
    </row>
    <row r="7882" spans="1:6" x14ac:dyDescent="0.35">
      <c r="A7882" t="s">
        <v>3</v>
      </c>
      <c r="B7882" t="s">
        <v>491</v>
      </c>
      <c r="C7882">
        <v>833</v>
      </c>
      <c r="D7882" t="s">
        <v>1263</v>
      </c>
      <c r="E7882" t="s">
        <v>137</v>
      </c>
      <c r="F7882" t="s">
        <v>79</v>
      </c>
    </row>
    <row r="7883" spans="1:6" x14ac:dyDescent="0.35">
      <c r="A7883" t="s">
        <v>4</v>
      </c>
      <c r="B7883" t="s">
        <v>488</v>
      </c>
      <c r="C7883">
        <v>1758</v>
      </c>
      <c r="D7883" t="s">
        <v>791</v>
      </c>
      <c r="E7883" t="s">
        <v>236</v>
      </c>
      <c r="F7883" t="s">
        <v>99</v>
      </c>
    </row>
    <row r="7884" spans="1:6" x14ac:dyDescent="0.35">
      <c r="A7884" t="s">
        <v>4</v>
      </c>
      <c r="B7884" t="s">
        <v>491</v>
      </c>
      <c r="C7884">
        <v>1206</v>
      </c>
      <c r="D7884" t="s">
        <v>984</v>
      </c>
      <c r="E7884" t="s">
        <v>286</v>
      </c>
      <c r="F7884" t="s">
        <v>180</v>
      </c>
    </row>
    <row r="7885" spans="1:6" x14ac:dyDescent="0.35">
      <c r="A7885" t="s">
        <v>5</v>
      </c>
      <c r="B7885" t="s">
        <v>488</v>
      </c>
      <c r="C7885">
        <v>1916</v>
      </c>
      <c r="D7885" t="s">
        <v>405</v>
      </c>
      <c r="E7885" t="s">
        <v>53</v>
      </c>
      <c r="F7885" t="s">
        <v>133</v>
      </c>
    </row>
    <row r="7886" spans="1:6" x14ac:dyDescent="0.35">
      <c r="A7886" t="s">
        <v>5</v>
      </c>
      <c r="B7886" t="s">
        <v>491</v>
      </c>
      <c r="C7886">
        <v>1283</v>
      </c>
      <c r="D7886" t="s">
        <v>1112</v>
      </c>
      <c r="E7886" t="s">
        <v>204</v>
      </c>
      <c r="F7886" t="s">
        <v>74</v>
      </c>
    </row>
    <row r="7887" spans="1:6" x14ac:dyDescent="0.35">
      <c r="A7887" t="s">
        <v>6</v>
      </c>
      <c r="B7887" t="s">
        <v>488</v>
      </c>
      <c r="C7887">
        <v>782</v>
      </c>
      <c r="D7887" t="s">
        <v>1413</v>
      </c>
      <c r="E7887" t="s">
        <v>226</v>
      </c>
      <c r="F7887" t="s">
        <v>89</v>
      </c>
    </row>
    <row r="7888" spans="1:6" x14ac:dyDescent="0.35">
      <c r="A7888" t="s">
        <v>6</v>
      </c>
      <c r="B7888" t="s">
        <v>491</v>
      </c>
      <c r="C7888">
        <v>608</v>
      </c>
      <c r="D7888" t="s">
        <v>1129</v>
      </c>
      <c r="E7888" t="s">
        <v>157</v>
      </c>
      <c r="F7888" t="s">
        <v>57</v>
      </c>
    </row>
    <row r="7889" spans="1:6" x14ac:dyDescent="0.35">
      <c r="A7889" t="s">
        <v>7</v>
      </c>
      <c r="B7889" t="s">
        <v>488</v>
      </c>
      <c r="C7889">
        <v>1301</v>
      </c>
      <c r="D7889" t="s">
        <v>1137</v>
      </c>
      <c r="E7889" t="s">
        <v>121</v>
      </c>
      <c r="F7889" t="s">
        <v>81</v>
      </c>
    </row>
    <row r="7890" spans="1:6" x14ac:dyDescent="0.35">
      <c r="A7890" t="s">
        <v>7</v>
      </c>
      <c r="B7890" t="s">
        <v>491</v>
      </c>
      <c r="C7890">
        <v>1203</v>
      </c>
      <c r="D7890" t="s">
        <v>863</v>
      </c>
      <c r="E7890" t="s">
        <v>221</v>
      </c>
      <c r="F7890" t="s">
        <v>86</v>
      </c>
    </row>
    <row r="7891" spans="1:6" x14ac:dyDescent="0.35">
      <c r="A7891" t="s">
        <v>241</v>
      </c>
      <c r="B7891" t="s">
        <v>488</v>
      </c>
      <c r="C7891">
        <v>6820</v>
      </c>
      <c r="D7891" t="s">
        <v>1320</v>
      </c>
      <c r="E7891" t="s">
        <v>366</v>
      </c>
      <c r="F7891" t="s">
        <v>65</v>
      </c>
    </row>
    <row r="7892" spans="1:6" x14ac:dyDescent="0.35">
      <c r="A7892" t="s">
        <v>241</v>
      </c>
      <c r="B7892" t="s">
        <v>491</v>
      </c>
      <c r="C7892">
        <v>5133</v>
      </c>
      <c r="D7892" t="s">
        <v>882</v>
      </c>
      <c r="E7892" t="s">
        <v>56</v>
      </c>
      <c r="F7892" t="s">
        <v>108</v>
      </c>
    </row>
    <row r="7894" spans="1:6" x14ac:dyDescent="0.35">
      <c r="A7894" t="s">
        <v>1792</v>
      </c>
    </row>
    <row r="7895" spans="1:6" x14ac:dyDescent="0.35">
      <c r="A7895" t="s">
        <v>14</v>
      </c>
      <c r="B7895" t="s">
        <v>593</v>
      </c>
      <c r="C7895" t="s">
        <v>2</v>
      </c>
      <c r="D7895" t="s">
        <v>1785</v>
      </c>
      <c r="E7895" t="s">
        <v>1786</v>
      </c>
      <c r="F7895" t="s">
        <v>1787</v>
      </c>
    </row>
    <row r="7896" spans="1:6" x14ac:dyDescent="0.35">
      <c r="A7896" t="s">
        <v>3</v>
      </c>
      <c r="B7896" t="s">
        <v>594</v>
      </c>
      <c r="C7896">
        <v>899</v>
      </c>
      <c r="D7896" t="s">
        <v>1130</v>
      </c>
      <c r="E7896" t="s">
        <v>102</v>
      </c>
      <c r="F7896" t="s">
        <v>75</v>
      </c>
    </row>
    <row r="7897" spans="1:6" x14ac:dyDescent="0.35">
      <c r="A7897" t="s">
        <v>3</v>
      </c>
      <c r="B7897" t="s">
        <v>595</v>
      </c>
      <c r="C7897">
        <v>997</v>
      </c>
      <c r="D7897" t="s">
        <v>916</v>
      </c>
      <c r="E7897" t="s">
        <v>109</v>
      </c>
      <c r="F7897" t="s">
        <v>150</v>
      </c>
    </row>
    <row r="7898" spans="1:6" x14ac:dyDescent="0.35">
      <c r="A7898" t="s">
        <v>4</v>
      </c>
      <c r="B7898" t="s">
        <v>594</v>
      </c>
      <c r="C7898">
        <v>1538</v>
      </c>
      <c r="D7898" t="s">
        <v>415</v>
      </c>
      <c r="E7898" t="s">
        <v>367</v>
      </c>
      <c r="F7898" t="s">
        <v>70</v>
      </c>
    </row>
    <row r="7899" spans="1:6" x14ac:dyDescent="0.35">
      <c r="A7899" t="s">
        <v>4</v>
      </c>
      <c r="B7899" t="s">
        <v>595</v>
      </c>
      <c r="C7899">
        <v>1426</v>
      </c>
      <c r="D7899" t="s">
        <v>877</v>
      </c>
      <c r="E7899" t="s">
        <v>69</v>
      </c>
      <c r="F7899" t="s">
        <v>53</v>
      </c>
    </row>
    <row r="7900" spans="1:6" x14ac:dyDescent="0.35">
      <c r="A7900" t="s">
        <v>5</v>
      </c>
      <c r="B7900" t="s">
        <v>594</v>
      </c>
      <c r="C7900">
        <v>1175</v>
      </c>
      <c r="D7900" t="s">
        <v>1142</v>
      </c>
      <c r="E7900" t="s">
        <v>314</v>
      </c>
      <c r="F7900" t="s">
        <v>81</v>
      </c>
    </row>
    <row r="7901" spans="1:6" x14ac:dyDescent="0.35">
      <c r="A7901" t="s">
        <v>5</v>
      </c>
      <c r="B7901" t="s">
        <v>595</v>
      </c>
      <c r="C7901">
        <v>2024</v>
      </c>
      <c r="D7901" t="s">
        <v>405</v>
      </c>
      <c r="E7901" t="s">
        <v>249</v>
      </c>
      <c r="F7901" t="s">
        <v>104</v>
      </c>
    </row>
    <row r="7902" spans="1:6" x14ac:dyDescent="0.35">
      <c r="A7902" t="s">
        <v>6</v>
      </c>
      <c r="B7902" t="s">
        <v>594</v>
      </c>
      <c r="C7902">
        <v>510</v>
      </c>
      <c r="D7902" t="s">
        <v>782</v>
      </c>
      <c r="E7902" t="s">
        <v>255</v>
      </c>
      <c r="F7902" t="s">
        <v>67</v>
      </c>
    </row>
    <row r="7903" spans="1:6" x14ac:dyDescent="0.35">
      <c r="A7903" t="s">
        <v>6</v>
      </c>
      <c r="B7903" t="s">
        <v>595</v>
      </c>
      <c r="C7903">
        <v>880</v>
      </c>
      <c r="D7903" t="s">
        <v>984</v>
      </c>
      <c r="E7903" t="s">
        <v>225</v>
      </c>
      <c r="F7903" t="s">
        <v>97</v>
      </c>
    </row>
    <row r="7904" spans="1:6" x14ac:dyDescent="0.35">
      <c r="A7904" t="s">
        <v>7</v>
      </c>
      <c r="B7904" t="s">
        <v>594</v>
      </c>
      <c r="C7904">
        <v>1172</v>
      </c>
      <c r="D7904" t="s">
        <v>1263</v>
      </c>
      <c r="E7904" t="s">
        <v>179</v>
      </c>
      <c r="F7904" t="s">
        <v>72</v>
      </c>
    </row>
    <row r="7905" spans="1:6" x14ac:dyDescent="0.35">
      <c r="A7905" t="s">
        <v>7</v>
      </c>
      <c r="B7905" t="s">
        <v>595</v>
      </c>
      <c r="C7905">
        <v>1332</v>
      </c>
      <c r="D7905" t="s">
        <v>908</v>
      </c>
      <c r="E7905" t="s">
        <v>314</v>
      </c>
      <c r="F7905" t="s">
        <v>133</v>
      </c>
    </row>
    <row r="7906" spans="1:6" x14ac:dyDescent="0.35">
      <c r="A7906" t="s">
        <v>241</v>
      </c>
      <c r="B7906" t="s">
        <v>594</v>
      </c>
      <c r="C7906">
        <v>5294</v>
      </c>
      <c r="D7906" t="s">
        <v>1131</v>
      </c>
      <c r="E7906" t="s">
        <v>89</v>
      </c>
      <c r="F7906" t="s">
        <v>122</v>
      </c>
    </row>
    <row r="7907" spans="1:6" x14ac:dyDescent="0.35">
      <c r="A7907" t="s">
        <v>241</v>
      </c>
      <c r="B7907" t="s">
        <v>595</v>
      </c>
      <c r="C7907">
        <v>6659</v>
      </c>
      <c r="D7907" t="s">
        <v>1116</v>
      </c>
      <c r="E7907" t="s">
        <v>112</v>
      </c>
      <c r="F7907" t="s">
        <v>96</v>
      </c>
    </row>
    <row r="7909" spans="1:6" x14ac:dyDescent="0.35">
      <c r="A7909" t="s">
        <v>1793</v>
      </c>
    </row>
    <row r="7910" spans="1:6" x14ac:dyDescent="0.35">
      <c r="A7910" t="s">
        <v>14</v>
      </c>
      <c r="B7910" t="s">
        <v>2</v>
      </c>
      <c r="C7910" t="s">
        <v>1794</v>
      </c>
      <c r="D7910" t="s">
        <v>1795</v>
      </c>
      <c r="E7910" t="s">
        <v>1796</v>
      </c>
    </row>
    <row r="7911" spans="1:6" x14ac:dyDescent="0.35">
      <c r="A7911" t="s">
        <v>3</v>
      </c>
      <c r="B7911">
        <v>2006</v>
      </c>
      <c r="C7911" t="s">
        <v>1283</v>
      </c>
      <c r="D7911" t="s">
        <v>78</v>
      </c>
      <c r="E7911" t="s">
        <v>107</v>
      </c>
    </row>
    <row r="7912" spans="1:6" x14ac:dyDescent="0.35">
      <c r="A7912" t="s">
        <v>4</v>
      </c>
      <c r="B7912">
        <v>2830</v>
      </c>
      <c r="C7912" t="s">
        <v>1246</v>
      </c>
      <c r="D7912" t="s">
        <v>81</v>
      </c>
      <c r="E7912" t="s">
        <v>106</v>
      </c>
    </row>
    <row r="7913" spans="1:6" x14ac:dyDescent="0.35">
      <c r="A7913" t="s">
        <v>5</v>
      </c>
      <c r="B7913">
        <v>3445</v>
      </c>
      <c r="C7913" t="s">
        <v>1001</v>
      </c>
      <c r="D7913" t="s">
        <v>100</v>
      </c>
      <c r="E7913" t="s">
        <v>107</v>
      </c>
    </row>
    <row r="7914" spans="1:6" x14ac:dyDescent="0.35">
      <c r="A7914" t="s">
        <v>6</v>
      </c>
      <c r="B7914">
        <v>1200</v>
      </c>
      <c r="C7914" t="s">
        <v>1184</v>
      </c>
      <c r="D7914" t="s">
        <v>87</v>
      </c>
      <c r="E7914" t="s">
        <v>133</v>
      </c>
    </row>
    <row r="7915" spans="1:6" x14ac:dyDescent="0.35">
      <c r="A7915" t="s">
        <v>7</v>
      </c>
      <c r="B7915">
        <v>3220</v>
      </c>
      <c r="C7915" t="s">
        <v>1240</v>
      </c>
      <c r="D7915" t="s">
        <v>151</v>
      </c>
      <c r="E7915" t="s">
        <v>106</v>
      </c>
    </row>
    <row r="7916" spans="1:6" x14ac:dyDescent="0.35">
      <c r="A7916" t="s">
        <v>241</v>
      </c>
      <c r="B7916">
        <v>12701</v>
      </c>
      <c r="C7916" t="s">
        <v>1253</v>
      </c>
      <c r="D7916" t="s">
        <v>74</v>
      </c>
      <c r="E7916" t="s">
        <v>77</v>
      </c>
    </row>
    <row r="7918" spans="1:6" x14ac:dyDescent="0.35">
      <c r="A7918" t="s">
        <v>1797</v>
      </c>
    </row>
    <row r="7919" spans="1:6" x14ac:dyDescent="0.35">
      <c r="A7919" t="s">
        <v>14</v>
      </c>
      <c r="B7919" t="s">
        <v>15</v>
      </c>
      <c r="C7919" t="s">
        <v>2</v>
      </c>
      <c r="D7919" t="s">
        <v>1794</v>
      </c>
      <c r="E7919" t="s">
        <v>1795</v>
      </c>
      <c r="F7919" t="s">
        <v>1796</v>
      </c>
    </row>
    <row r="7920" spans="1:6" x14ac:dyDescent="0.35">
      <c r="A7920" t="s">
        <v>3</v>
      </c>
      <c r="B7920" t="s">
        <v>52</v>
      </c>
      <c r="C7920">
        <v>440</v>
      </c>
      <c r="D7920" t="s">
        <v>1556</v>
      </c>
      <c r="E7920" t="s">
        <v>105</v>
      </c>
      <c r="F7920" t="s">
        <v>76</v>
      </c>
    </row>
    <row r="7921" spans="1:6" x14ac:dyDescent="0.35">
      <c r="A7921" t="s">
        <v>3</v>
      </c>
      <c r="B7921" t="s">
        <v>83</v>
      </c>
      <c r="C7921">
        <v>1426</v>
      </c>
      <c r="D7921" t="s">
        <v>1556</v>
      </c>
      <c r="E7921" t="s">
        <v>105</v>
      </c>
      <c r="F7921" t="s">
        <v>107</v>
      </c>
    </row>
    <row r="7922" spans="1:6" x14ac:dyDescent="0.35">
      <c r="A7922" t="s">
        <v>3</v>
      </c>
      <c r="B7922" t="s">
        <v>50</v>
      </c>
      <c r="C7922">
        <v>140</v>
      </c>
      <c r="D7922" t="s">
        <v>1649</v>
      </c>
      <c r="E7922" t="s">
        <v>73</v>
      </c>
      <c r="F7922" t="s">
        <v>76</v>
      </c>
    </row>
    <row r="7923" spans="1:6" x14ac:dyDescent="0.35">
      <c r="A7923" t="s">
        <v>4</v>
      </c>
      <c r="B7923" t="s">
        <v>52</v>
      </c>
      <c r="C7923">
        <v>649</v>
      </c>
      <c r="D7923" t="s">
        <v>1421</v>
      </c>
      <c r="E7923" t="s">
        <v>186</v>
      </c>
      <c r="F7923" t="s">
        <v>73</v>
      </c>
    </row>
    <row r="7924" spans="1:6" x14ac:dyDescent="0.35">
      <c r="A7924" t="s">
        <v>4</v>
      </c>
      <c r="B7924" t="s">
        <v>83</v>
      </c>
      <c r="C7924">
        <v>1949</v>
      </c>
      <c r="D7924" t="s">
        <v>998</v>
      </c>
      <c r="E7924" t="s">
        <v>81</v>
      </c>
      <c r="F7924" t="s">
        <v>77</v>
      </c>
    </row>
    <row r="7925" spans="1:6" x14ac:dyDescent="0.35">
      <c r="A7925" t="s">
        <v>4</v>
      </c>
      <c r="B7925" t="s">
        <v>50</v>
      </c>
      <c r="C7925">
        <v>232</v>
      </c>
      <c r="D7925" t="s">
        <v>1251</v>
      </c>
      <c r="E7925" t="s">
        <v>71</v>
      </c>
      <c r="F7925" t="s">
        <v>76</v>
      </c>
    </row>
    <row r="7926" spans="1:6" x14ac:dyDescent="0.35">
      <c r="A7926" t="s">
        <v>5</v>
      </c>
      <c r="B7926" t="s">
        <v>52</v>
      </c>
      <c r="C7926">
        <v>956</v>
      </c>
      <c r="D7926" t="s">
        <v>1435</v>
      </c>
      <c r="E7926" t="s">
        <v>109</v>
      </c>
      <c r="F7926" t="s">
        <v>106</v>
      </c>
    </row>
    <row r="7927" spans="1:6" x14ac:dyDescent="0.35">
      <c r="A7927" t="s">
        <v>5</v>
      </c>
      <c r="B7927" t="s">
        <v>83</v>
      </c>
      <c r="C7927">
        <v>2252</v>
      </c>
      <c r="D7927" t="s">
        <v>1565</v>
      </c>
      <c r="E7927" t="s">
        <v>75</v>
      </c>
      <c r="F7927" t="s">
        <v>107</v>
      </c>
    </row>
    <row r="7928" spans="1:6" x14ac:dyDescent="0.35">
      <c r="A7928" t="s">
        <v>5</v>
      </c>
      <c r="B7928" t="s">
        <v>50</v>
      </c>
      <c r="C7928">
        <v>237</v>
      </c>
      <c r="D7928" t="s">
        <v>1279</v>
      </c>
      <c r="E7928" t="s">
        <v>81</v>
      </c>
      <c r="F7928" t="s">
        <v>76</v>
      </c>
    </row>
    <row r="7929" spans="1:6" x14ac:dyDescent="0.35">
      <c r="A7929" t="s">
        <v>6</v>
      </c>
      <c r="B7929" t="s">
        <v>52</v>
      </c>
      <c r="C7929">
        <v>272</v>
      </c>
      <c r="D7929" t="s">
        <v>984</v>
      </c>
      <c r="E7929" t="s">
        <v>386</v>
      </c>
      <c r="F7929" t="s">
        <v>86</v>
      </c>
    </row>
    <row r="7930" spans="1:6" x14ac:dyDescent="0.35">
      <c r="A7930" t="s">
        <v>6</v>
      </c>
      <c r="B7930" t="s">
        <v>83</v>
      </c>
      <c r="C7930">
        <v>827</v>
      </c>
      <c r="D7930" t="s">
        <v>1137</v>
      </c>
      <c r="E7930" t="s">
        <v>175</v>
      </c>
      <c r="F7930" t="s">
        <v>130</v>
      </c>
    </row>
    <row r="7931" spans="1:6" x14ac:dyDescent="0.35">
      <c r="A7931" t="s">
        <v>6</v>
      </c>
      <c r="B7931" t="s">
        <v>50</v>
      </c>
      <c r="C7931">
        <v>101</v>
      </c>
      <c r="D7931" t="s">
        <v>1422</v>
      </c>
      <c r="E7931" t="s">
        <v>84</v>
      </c>
      <c r="F7931" t="s">
        <v>104</v>
      </c>
    </row>
    <row r="7932" spans="1:6" x14ac:dyDescent="0.35">
      <c r="A7932" t="s">
        <v>7</v>
      </c>
      <c r="B7932" t="s">
        <v>52</v>
      </c>
      <c r="C7932">
        <v>779</v>
      </c>
      <c r="D7932" t="s">
        <v>1002</v>
      </c>
      <c r="E7932" t="s">
        <v>88</v>
      </c>
      <c r="F7932" t="s">
        <v>68</v>
      </c>
    </row>
    <row r="7933" spans="1:6" x14ac:dyDescent="0.35">
      <c r="A7933" t="s">
        <v>7</v>
      </c>
      <c r="B7933" t="s">
        <v>83</v>
      </c>
      <c r="C7933">
        <v>2096</v>
      </c>
      <c r="D7933" t="s">
        <v>1252</v>
      </c>
      <c r="E7933" t="s">
        <v>74</v>
      </c>
      <c r="F7933" t="s">
        <v>73</v>
      </c>
    </row>
    <row r="7934" spans="1:6" x14ac:dyDescent="0.35">
      <c r="A7934" t="s">
        <v>7</v>
      </c>
      <c r="B7934" t="s">
        <v>50</v>
      </c>
      <c r="C7934">
        <v>345</v>
      </c>
      <c r="D7934" t="s">
        <v>1001</v>
      </c>
      <c r="E7934" t="s">
        <v>94</v>
      </c>
      <c r="F7934" t="s">
        <v>150</v>
      </c>
    </row>
    <row r="7935" spans="1:6" x14ac:dyDescent="0.35">
      <c r="A7935" t="s">
        <v>241</v>
      </c>
      <c r="B7935" t="s">
        <v>52</v>
      </c>
      <c r="C7935">
        <v>3096</v>
      </c>
      <c r="D7935" t="s">
        <v>1002</v>
      </c>
      <c r="E7935" t="s">
        <v>88</v>
      </c>
      <c r="F7935" t="s">
        <v>68</v>
      </c>
    </row>
    <row r="7936" spans="1:6" x14ac:dyDescent="0.35">
      <c r="A7936" t="s">
        <v>241</v>
      </c>
      <c r="B7936" t="s">
        <v>83</v>
      </c>
      <c r="C7936">
        <v>8550</v>
      </c>
      <c r="D7936" t="s">
        <v>1421</v>
      </c>
      <c r="E7936" t="s">
        <v>100</v>
      </c>
      <c r="F7936" t="s">
        <v>77</v>
      </c>
    </row>
    <row r="7937" spans="1:6" x14ac:dyDescent="0.35">
      <c r="A7937" t="s">
        <v>241</v>
      </c>
      <c r="B7937" t="s">
        <v>50</v>
      </c>
      <c r="C7937">
        <v>1055</v>
      </c>
      <c r="D7937" t="s">
        <v>998</v>
      </c>
      <c r="E7937" t="s">
        <v>105</v>
      </c>
      <c r="F7937" t="s">
        <v>68</v>
      </c>
    </row>
    <row r="7939" spans="1:6" x14ac:dyDescent="0.35">
      <c r="A7939" t="s">
        <v>1798</v>
      </c>
    </row>
    <row r="7940" spans="1:6" x14ac:dyDescent="0.35">
      <c r="A7940" t="s">
        <v>14</v>
      </c>
      <c r="B7940" t="s">
        <v>266</v>
      </c>
      <c r="C7940" t="s">
        <v>2</v>
      </c>
      <c r="D7940" t="s">
        <v>1794</v>
      </c>
      <c r="E7940" t="s">
        <v>1795</v>
      </c>
      <c r="F7940" t="s">
        <v>1796</v>
      </c>
    </row>
    <row r="7941" spans="1:6" x14ac:dyDescent="0.35">
      <c r="A7941" t="s">
        <v>3</v>
      </c>
      <c r="B7941" t="s">
        <v>267</v>
      </c>
      <c r="C7941">
        <v>253</v>
      </c>
      <c r="D7941" t="s">
        <v>1239</v>
      </c>
      <c r="E7941" t="s">
        <v>198</v>
      </c>
      <c r="F7941" t="s">
        <v>76</v>
      </c>
    </row>
    <row r="7942" spans="1:6" x14ac:dyDescent="0.35">
      <c r="A7942" t="s">
        <v>3</v>
      </c>
      <c r="B7942" t="s">
        <v>279</v>
      </c>
      <c r="C7942">
        <v>1690</v>
      </c>
      <c r="D7942" t="s">
        <v>1565</v>
      </c>
      <c r="E7942" t="s">
        <v>75</v>
      </c>
      <c r="F7942" t="s">
        <v>107</v>
      </c>
    </row>
    <row r="7943" spans="1:6" x14ac:dyDescent="0.35">
      <c r="A7943" t="s">
        <v>3</v>
      </c>
      <c r="B7943" t="s">
        <v>285</v>
      </c>
      <c r="C7943">
        <v>63</v>
      </c>
      <c r="D7943" t="s">
        <v>395</v>
      </c>
      <c r="E7943" t="s">
        <v>76</v>
      </c>
      <c r="F7943" t="s">
        <v>76</v>
      </c>
    </row>
    <row r="7944" spans="1:6" x14ac:dyDescent="0.35">
      <c r="A7944" t="s">
        <v>4</v>
      </c>
      <c r="B7944" t="s">
        <v>267</v>
      </c>
      <c r="C7944">
        <v>273</v>
      </c>
      <c r="D7944" t="s">
        <v>1277</v>
      </c>
      <c r="E7944" t="s">
        <v>72</v>
      </c>
      <c r="F7944" t="s">
        <v>76</v>
      </c>
    </row>
    <row r="7945" spans="1:6" x14ac:dyDescent="0.35">
      <c r="A7945" t="s">
        <v>4</v>
      </c>
      <c r="B7945" t="s">
        <v>279</v>
      </c>
      <c r="C7945">
        <v>2417</v>
      </c>
      <c r="D7945" t="s">
        <v>998</v>
      </c>
      <c r="E7945" t="s">
        <v>72</v>
      </c>
      <c r="F7945" t="s">
        <v>77</v>
      </c>
    </row>
    <row r="7946" spans="1:6" x14ac:dyDescent="0.35">
      <c r="A7946" t="s">
        <v>4</v>
      </c>
      <c r="B7946" t="s">
        <v>285</v>
      </c>
      <c r="C7946">
        <v>140</v>
      </c>
      <c r="D7946" t="s">
        <v>1649</v>
      </c>
      <c r="E7946" t="s">
        <v>73</v>
      </c>
      <c r="F7946" t="s">
        <v>76</v>
      </c>
    </row>
    <row r="7947" spans="1:6" x14ac:dyDescent="0.35">
      <c r="A7947" t="s">
        <v>5</v>
      </c>
      <c r="B7947" t="s">
        <v>267</v>
      </c>
      <c r="C7947">
        <v>134</v>
      </c>
      <c r="D7947" t="s">
        <v>1002</v>
      </c>
      <c r="E7947" t="s">
        <v>180</v>
      </c>
      <c r="F7947" t="s">
        <v>76</v>
      </c>
    </row>
    <row r="7948" spans="1:6" x14ac:dyDescent="0.35">
      <c r="A7948" t="s">
        <v>5</v>
      </c>
      <c r="B7948" t="s">
        <v>279</v>
      </c>
      <c r="C7948">
        <v>2648</v>
      </c>
      <c r="D7948" t="s">
        <v>1421</v>
      </c>
      <c r="E7948" t="s">
        <v>186</v>
      </c>
      <c r="F7948" t="s">
        <v>73</v>
      </c>
    </row>
    <row r="7949" spans="1:6" x14ac:dyDescent="0.35">
      <c r="A7949" t="s">
        <v>5</v>
      </c>
      <c r="B7949" t="s">
        <v>285</v>
      </c>
      <c r="C7949">
        <v>663</v>
      </c>
      <c r="D7949" t="s">
        <v>1251</v>
      </c>
      <c r="E7949" t="s">
        <v>71</v>
      </c>
      <c r="F7949" t="s">
        <v>76</v>
      </c>
    </row>
    <row r="7950" spans="1:6" x14ac:dyDescent="0.35">
      <c r="A7950" t="s">
        <v>6</v>
      </c>
      <c r="B7950" t="s">
        <v>267</v>
      </c>
      <c r="C7950">
        <v>92</v>
      </c>
      <c r="D7950" t="s">
        <v>863</v>
      </c>
      <c r="E7950" t="s">
        <v>181</v>
      </c>
      <c r="F7950" t="s">
        <v>122</v>
      </c>
    </row>
    <row r="7951" spans="1:6" x14ac:dyDescent="0.35">
      <c r="A7951" t="s">
        <v>6</v>
      </c>
      <c r="B7951" t="s">
        <v>279</v>
      </c>
      <c r="C7951">
        <v>1002</v>
      </c>
      <c r="D7951" t="s">
        <v>902</v>
      </c>
      <c r="E7951" t="s">
        <v>121</v>
      </c>
      <c r="F7951" t="s">
        <v>133</v>
      </c>
    </row>
    <row r="7952" spans="1:6" x14ac:dyDescent="0.35">
      <c r="A7952" t="s">
        <v>6</v>
      </c>
      <c r="B7952" t="s">
        <v>285</v>
      </c>
      <c r="C7952">
        <v>106</v>
      </c>
      <c r="D7952" t="s">
        <v>1111</v>
      </c>
      <c r="E7952" t="s">
        <v>146</v>
      </c>
      <c r="F7952" t="s">
        <v>133</v>
      </c>
    </row>
    <row r="7953" spans="1:6" x14ac:dyDescent="0.35">
      <c r="A7953" t="s">
        <v>7</v>
      </c>
      <c r="B7953" t="s">
        <v>267</v>
      </c>
      <c r="C7953">
        <v>196</v>
      </c>
      <c r="D7953" t="s">
        <v>987</v>
      </c>
      <c r="E7953" t="s">
        <v>70</v>
      </c>
      <c r="F7953" t="s">
        <v>105</v>
      </c>
    </row>
    <row r="7954" spans="1:6" x14ac:dyDescent="0.35">
      <c r="A7954" t="s">
        <v>7</v>
      </c>
      <c r="B7954" t="s">
        <v>279</v>
      </c>
      <c r="C7954">
        <v>2853</v>
      </c>
      <c r="D7954" t="s">
        <v>1253</v>
      </c>
      <c r="E7954" t="s">
        <v>122</v>
      </c>
      <c r="F7954" t="s">
        <v>106</v>
      </c>
    </row>
    <row r="7955" spans="1:6" x14ac:dyDescent="0.35">
      <c r="A7955" t="s">
        <v>7</v>
      </c>
      <c r="B7955" t="s">
        <v>285</v>
      </c>
      <c r="C7955">
        <v>171</v>
      </c>
      <c r="D7955" t="s">
        <v>1252</v>
      </c>
      <c r="E7955" t="s">
        <v>74</v>
      </c>
      <c r="F7955" t="s">
        <v>107</v>
      </c>
    </row>
    <row r="7956" spans="1:6" x14ac:dyDescent="0.35">
      <c r="A7956" t="s">
        <v>241</v>
      </c>
      <c r="B7956" t="s">
        <v>267</v>
      </c>
      <c r="C7956">
        <v>948</v>
      </c>
      <c r="D7956" t="s">
        <v>1103</v>
      </c>
      <c r="E7956" t="s">
        <v>103</v>
      </c>
      <c r="F7956" t="s">
        <v>68</v>
      </c>
    </row>
    <row r="7957" spans="1:6" x14ac:dyDescent="0.35">
      <c r="A7957" t="s">
        <v>241</v>
      </c>
      <c r="B7957" t="s">
        <v>279</v>
      </c>
      <c r="C7957">
        <v>10610</v>
      </c>
      <c r="D7957" t="s">
        <v>1239</v>
      </c>
      <c r="E7957" t="s">
        <v>74</v>
      </c>
      <c r="F7957" t="s">
        <v>77</v>
      </c>
    </row>
    <row r="7958" spans="1:6" x14ac:dyDescent="0.35">
      <c r="A7958" t="s">
        <v>241</v>
      </c>
      <c r="B7958" t="s">
        <v>285</v>
      </c>
      <c r="C7958">
        <v>1143</v>
      </c>
      <c r="D7958" t="s">
        <v>998</v>
      </c>
      <c r="E7958" t="s">
        <v>63</v>
      </c>
      <c r="F7958" t="s">
        <v>106</v>
      </c>
    </row>
    <row r="7960" spans="1:6" x14ac:dyDescent="0.35">
      <c r="A7960" t="s">
        <v>1799</v>
      </c>
    </row>
    <row r="7961" spans="1:6" x14ac:dyDescent="0.35">
      <c r="A7961" t="s">
        <v>14</v>
      </c>
      <c r="B7961" t="s">
        <v>461</v>
      </c>
      <c r="C7961" t="s">
        <v>2</v>
      </c>
      <c r="D7961" t="s">
        <v>1794</v>
      </c>
      <c r="E7961" t="s">
        <v>1795</v>
      </c>
      <c r="F7961" t="s">
        <v>1796</v>
      </c>
    </row>
    <row r="7962" spans="1:6" x14ac:dyDescent="0.35">
      <c r="A7962" t="s">
        <v>3</v>
      </c>
      <c r="B7962" t="s">
        <v>462</v>
      </c>
      <c r="C7962">
        <v>1085</v>
      </c>
      <c r="D7962" t="s">
        <v>1556</v>
      </c>
      <c r="E7962" t="s">
        <v>78</v>
      </c>
      <c r="F7962" t="s">
        <v>107</v>
      </c>
    </row>
    <row r="7963" spans="1:6" x14ac:dyDescent="0.35">
      <c r="A7963" t="s">
        <v>3</v>
      </c>
      <c r="B7963" t="s">
        <v>464</v>
      </c>
      <c r="C7963">
        <v>920</v>
      </c>
      <c r="D7963" t="s">
        <v>1283</v>
      </c>
      <c r="E7963" t="s">
        <v>78</v>
      </c>
      <c r="F7963" t="s">
        <v>76</v>
      </c>
    </row>
    <row r="7964" spans="1:6" x14ac:dyDescent="0.35">
      <c r="A7964" t="s">
        <v>3</v>
      </c>
      <c r="B7964" t="s">
        <v>468</v>
      </c>
      <c r="C7964">
        <v>1</v>
      </c>
      <c r="D7964" t="s">
        <v>395</v>
      </c>
      <c r="E7964" t="s">
        <v>76</v>
      </c>
      <c r="F7964" t="s">
        <v>76</v>
      </c>
    </row>
    <row r="7965" spans="1:6" x14ac:dyDescent="0.35">
      <c r="A7965" t="s">
        <v>4</v>
      </c>
      <c r="B7965" t="s">
        <v>462</v>
      </c>
      <c r="C7965">
        <v>1418</v>
      </c>
      <c r="D7965" t="s">
        <v>404</v>
      </c>
      <c r="E7965" t="s">
        <v>105</v>
      </c>
      <c r="F7965" t="s">
        <v>79</v>
      </c>
    </row>
    <row r="7966" spans="1:6" x14ac:dyDescent="0.35">
      <c r="A7966" t="s">
        <v>4</v>
      </c>
      <c r="B7966" t="s">
        <v>464</v>
      </c>
      <c r="C7966">
        <v>1412</v>
      </c>
      <c r="D7966" t="s">
        <v>998</v>
      </c>
      <c r="E7966" t="s">
        <v>80</v>
      </c>
      <c r="F7966" t="s">
        <v>107</v>
      </c>
    </row>
    <row r="7967" spans="1:6" x14ac:dyDescent="0.35">
      <c r="A7967" t="s">
        <v>5</v>
      </c>
      <c r="B7967" t="s">
        <v>462</v>
      </c>
      <c r="C7967">
        <v>1653</v>
      </c>
      <c r="D7967" t="s">
        <v>998</v>
      </c>
      <c r="E7967" t="s">
        <v>63</v>
      </c>
      <c r="F7967" t="s">
        <v>107</v>
      </c>
    </row>
    <row r="7968" spans="1:6" x14ac:dyDescent="0.35">
      <c r="A7968" t="s">
        <v>5</v>
      </c>
      <c r="B7968" t="s">
        <v>464</v>
      </c>
      <c r="C7968">
        <v>1792</v>
      </c>
      <c r="D7968" t="s">
        <v>1248</v>
      </c>
      <c r="E7968" t="s">
        <v>186</v>
      </c>
      <c r="F7968" t="s">
        <v>107</v>
      </c>
    </row>
    <row r="7969" spans="1:6" x14ac:dyDescent="0.35">
      <c r="A7969" t="s">
        <v>6</v>
      </c>
      <c r="B7969" t="s">
        <v>462</v>
      </c>
      <c r="C7969">
        <v>756</v>
      </c>
      <c r="D7969" t="s">
        <v>887</v>
      </c>
      <c r="E7969" t="s">
        <v>181</v>
      </c>
      <c r="F7969" t="s">
        <v>86</v>
      </c>
    </row>
    <row r="7970" spans="1:6" x14ac:dyDescent="0.35">
      <c r="A7970" t="s">
        <v>6</v>
      </c>
      <c r="B7970" t="s">
        <v>464</v>
      </c>
      <c r="C7970">
        <v>444</v>
      </c>
      <c r="D7970" t="s">
        <v>917</v>
      </c>
      <c r="E7970" t="s">
        <v>119</v>
      </c>
      <c r="F7970" t="s">
        <v>93</v>
      </c>
    </row>
    <row r="7971" spans="1:6" x14ac:dyDescent="0.35">
      <c r="A7971" t="s">
        <v>7</v>
      </c>
      <c r="B7971" t="s">
        <v>462</v>
      </c>
      <c r="C7971">
        <v>1901</v>
      </c>
      <c r="D7971" t="s">
        <v>1248</v>
      </c>
      <c r="E7971" t="s">
        <v>80</v>
      </c>
      <c r="F7971" t="s">
        <v>106</v>
      </c>
    </row>
    <row r="7972" spans="1:6" x14ac:dyDescent="0.35">
      <c r="A7972" t="s">
        <v>7</v>
      </c>
      <c r="B7972" t="s">
        <v>464</v>
      </c>
      <c r="C7972">
        <v>1318</v>
      </c>
      <c r="D7972" t="s">
        <v>1103</v>
      </c>
      <c r="E7972" t="s">
        <v>70</v>
      </c>
      <c r="F7972" t="s">
        <v>106</v>
      </c>
    </row>
    <row r="7973" spans="1:6" x14ac:dyDescent="0.35">
      <c r="A7973" t="s">
        <v>7</v>
      </c>
      <c r="B7973" t="s">
        <v>468</v>
      </c>
      <c r="C7973">
        <v>1</v>
      </c>
      <c r="D7973" t="s">
        <v>395</v>
      </c>
      <c r="E7973" t="s">
        <v>76</v>
      </c>
      <c r="F7973" t="s">
        <v>76</v>
      </c>
    </row>
    <row r="7974" spans="1:6" x14ac:dyDescent="0.35">
      <c r="A7974" t="s">
        <v>241</v>
      </c>
      <c r="B7974" t="s">
        <v>462</v>
      </c>
      <c r="C7974">
        <v>6813</v>
      </c>
      <c r="D7974" t="s">
        <v>1242</v>
      </c>
      <c r="E7974" t="s">
        <v>186</v>
      </c>
      <c r="F7974" t="s">
        <v>68</v>
      </c>
    </row>
    <row r="7975" spans="1:6" x14ac:dyDescent="0.35">
      <c r="A7975" t="s">
        <v>241</v>
      </c>
      <c r="B7975" t="s">
        <v>464</v>
      </c>
      <c r="C7975">
        <v>5886</v>
      </c>
      <c r="D7975" t="s">
        <v>1245</v>
      </c>
      <c r="E7975" t="s">
        <v>198</v>
      </c>
      <c r="F7975" t="s">
        <v>106</v>
      </c>
    </row>
    <row r="7976" spans="1:6" x14ac:dyDescent="0.35">
      <c r="A7976" t="s">
        <v>241</v>
      </c>
      <c r="B7976" t="s">
        <v>468</v>
      </c>
      <c r="C7976">
        <v>2</v>
      </c>
      <c r="D7976" t="s">
        <v>395</v>
      </c>
      <c r="E7976" t="s">
        <v>76</v>
      </c>
      <c r="F7976" t="s">
        <v>76</v>
      </c>
    </row>
    <row r="7978" spans="1:6" x14ac:dyDescent="0.35">
      <c r="A7978" t="s">
        <v>1800</v>
      </c>
    </row>
    <row r="7979" spans="1:6" x14ac:dyDescent="0.35">
      <c r="A7979" t="s">
        <v>14</v>
      </c>
      <c r="B7979" t="s">
        <v>487</v>
      </c>
      <c r="C7979" t="s">
        <v>2</v>
      </c>
      <c r="D7979" t="s">
        <v>1794</v>
      </c>
      <c r="E7979" t="s">
        <v>1795</v>
      </c>
      <c r="F7979" t="s">
        <v>1796</v>
      </c>
    </row>
    <row r="7980" spans="1:6" x14ac:dyDescent="0.35">
      <c r="A7980" t="s">
        <v>3</v>
      </c>
      <c r="B7980" t="s">
        <v>488</v>
      </c>
      <c r="C7980">
        <v>1104</v>
      </c>
      <c r="D7980" t="s">
        <v>1556</v>
      </c>
      <c r="E7980" t="s">
        <v>78</v>
      </c>
      <c r="F7980" t="s">
        <v>107</v>
      </c>
    </row>
    <row r="7981" spans="1:6" x14ac:dyDescent="0.35">
      <c r="A7981" t="s">
        <v>3</v>
      </c>
      <c r="B7981" t="s">
        <v>491</v>
      </c>
      <c r="C7981">
        <v>902</v>
      </c>
      <c r="D7981" t="s">
        <v>1541</v>
      </c>
      <c r="E7981" t="s">
        <v>94</v>
      </c>
      <c r="F7981" t="s">
        <v>76</v>
      </c>
    </row>
    <row r="7982" spans="1:6" x14ac:dyDescent="0.35">
      <c r="A7982" t="s">
        <v>4</v>
      </c>
      <c r="B7982" t="s">
        <v>488</v>
      </c>
      <c r="C7982">
        <v>1690</v>
      </c>
      <c r="D7982" t="s">
        <v>1248</v>
      </c>
      <c r="E7982" t="s">
        <v>186</v>
      </c>
      <c r="F7982" t="s">
        <v>107</v>
      </c>
    </row>
    <row r="7983" spans="1:6" x14ac:dyDescent="0.35">
      <c r="A7983" t="s">
        <v>4</v>
      </c>
      <c r="B7983" t="s">
        <v>491</v>
      </c>
      <c r="C7983">
        <v>1140</v>
      </c>
      <c r="D7983" t="s">
        <v>1279</v>
      </c>
      <c r="E7983" t="s">
        <v>75</v>
      </c>
      <c r="F7983" t="s">
        <v>68</v>
      </c>
    </row>
    <row r="7984" spans="1:6" x14ac:dyDescent="0.35">
      <c r="A7984" t="s">
        <v>5</v>
      </c>
      <c r="B7984" t="s">
        <v>488</v>
      </c>
      <c r="C7984">
        <v>2074</v>
      </c>
      <c r="D7984" t="s">
        <v>1246</v>
      </c>
      <c r="E7984" t="s">
        <v>63</v>
      </c>
      <c r="F7984" t="s">
        <v>107</v>
      </c>
    </row>
    <row r="7985" spans="1:6" x14ac:dyDescent="0.35">
      <c r="A7985" t="s">
        <v>5</v>
      </c>
      <c r="B7985" t="s">
        <v>491</v>
      </c>
      <c r="C7985">
        <v>1371</v>
      </c>
      <c r="D7985" t="s">
        <v>1421</v>
      </c>
      <c r="E7985" t="s">
        <v>55</v>
      </c>
      <c r="F7985" t="s">
        <v>107</v>
      </c>
    </row>
    <row r="7986" spans="1:6" x14ac:dyDescent="0.35">
      <c r="A7986" t="s">
        <v>6</v>
      </c>
      <c r="B7986" t="s">
        <v>488</v>
      </c>
      <c r="C7986">
        <v>658</v>
      </c>
      <c r="D7986" t="s">
        <v>869</v>
      </c>
      <c r="E7986" t="s">
        <v>176</v>
      </c>
      <c r="F7986" t="s">
        <v>130</v>
      </c>
    </row>
    <row r="7987" spans="1:6" x14ac:dyDescent="0.35">
      <c r="A7987" t="s">
        <v>6</v>
      </c>
      <c r="B7987" t="s">
        <v>491</v>
      </c>
      <c r="C7987">
        <v>542</v>
      </c>
      <c r="D7987" t="s">
        <v>1417</v>
      </c>
      <c r="E7987" t="s">
        <v>216</v>
      </c>
      <c r="F7987" t="s">
        <v>133</v>
      </c>
    </row>
    <row r="7988" spans="1:6" x14ac:dyDescent="0.35">
      <c r="A7988" t="s">
        <v>7</v>
      </c>
      <c r="B7988" t="s">
        <v>488</v>
      </c>
      <c r="C7988">
        <v>1714</v>
      </c>
      <c r="D7988" t="s">
        <v>1247</v>
      </c>
      <c r="E7988" t="s">
        <v>104</v>
      </c>
      <c r="F7988" t="s">
        <v>73</v>
      </c>
    </row>
    <row r="7989" spans="1:6" x14ac:dyDescent="0.35">
      <c r="A7989" t="s">
        <v>7</v>
      </c>
      <c r="B7989" t="s">
        <v>491</v>
      </c>
      <c r="C7989">
        <v>1506</v>
      </c>
      <c r="D7989" t="s">
        <v>1239</v>
      </c>
      <c r="E7989" t="s">
        <v>74</v>
      </c>
      <c r="F7989" t="s">
        <v>77</v>
      </c>
    </row>
    <row r="7990" spans="1:6" x14ac:dyDescent="0.35">
      <c r="A7990" t="s">
        <v>241</v>
      </c>
      <c r="B7990" t="s">
        <v>488</v>
      </c>
      <c r="C7990">
        <v>7240</v>
      </c>
      <c r="D7990" t="s">
        <v>1240</v>
      </c>
      <c r="E7990" t="s">
        <v>122</v>
      </c>
      <c r="F7990" t="s">
        <v>77</v>
      </c>
    </row>
    <row r="7991" spans="1:6" x14ac:dyDescent="0.35">
      <c r="A7991" t="s">
        <v>241</v>
      </c>
      <c r="B7991" t="s">
        <v>491</v>
      </c>
      <c r="C7991">
        <v>5461</v>
      </c>
      <c r="D7991" t="s">
        <v>1239</v>
      </c>
      <c r="E7991" t="s">
        <v>55</v>
      </c>
      <c r="F7991" t="s">
        <v>79</v>
      </c>
    </row>
    <row r="7993" spans="1:6" x14ac:dyDescent="0.35">
      <c r="A7993" t="s">
        <v>1801</v>
      </c>
    </row>
    <row r="7994" spans="1:6" x14ac:dyDescent="0.35">
      <c r="A7994" t="s">
        <v>14</v>
      </c>
      <c r="B7994" t="s">
        <v>593</v>
      </c>
      <c r="C7994" t="s">
        <v>2</v>
      </c>
      <c r="D7994" t="s">
        <v>1794</v>
      </c>
      <c r="E7994" t="s">
        <v>1795</v>
      </c>
      <c r="F7994" t="s">
        <v>1796</v>
      </c>
    </row>
    <row r="7995" spans="1:6" x14ac:dyDescent="0.35">
      <c r="A7995" t="s">
        <v>3</v>
      </c>
      <c r="B7995" t="s">
        <v>594</v>
      </c>
      <c r="C7995">
        <v>943</v>
      </c>
      <c r="D7995" t="s">
        <v>1276</v>
      </c>
      <c r="E7995" t="s">
        <v>71</v>
      </c>
      <c r="F7995" t="s">
        <v>107</v>
      </c>
    </row>
    <row r="7996" spans="1:6" x14ac:dyDescent="0.35">
      <c r="A7996" t="s">
        <v>3</v>
      </c>
      <c r="B7996" t="s">
        <v>595</v>
      </c>
      <c r="C7996">
        <v>1063</v>
      </c>
      <c r="D7996" t="s">
        <v>1279</v>
      </c>
      <c r="E7996" t="s">
        <v>81</v>
      </c>
      <c r="F7996" t="s">
        <v>76</v>
      </c>
    </row>
    <row r="7997" spans="1:6" x14ac:dyDescent="0.35">
      <c r="A7997" t="s">
        <v>4</v>
      </c>
      <c r="B7997" t="s">
        <v>594</v>
      </c>
      <c r="C7997">
        <v>1651</v>
      </c>
      <c r="D7997" t="s">
        <v>1238</v>
      </c>
      <c r="E7997" t="s">
        <v>78</v>
      </c>
      <c r="F7997" t="s">
        <v>73</v>
      </c>
    </row>
    <row r="7998" spans="1:6" x14ac:dyDescent="0.35">
      <c r="A7998" t="s">
        <v>4</v>
      </c>
      <c r="B7998" t="s">
        <v>595</v>
      </c>
      <c r="C7998">
        <v>1179</v>
      </c>
      <c r="D7998" t="s">
        <v>1132</v>
      </c>
      <c r="E7998" t="s">
        <v>80</v>
      </c>
      <c r="F7998" t="s">
        <v>79</v>
      </c>
    </row>
    <row r="7999" spans="1:6" x14ac:dyDescent="0.35">
      <c r="A7999" t="s">
        <v>5</v>
      </c>
      <c r="B7999" t="s">
        <v>594</v>
      </c>
      <c r="C7999">
        <v>1268</v>
      </c>
      <c r="D7999" t="s">
        <v>1001</v>
      </c>
      <c r="E7999" t="s">
        <v>100</v>
      </c>
      <c r="F7999" t="s">
        <v>107</v>
      </c>
    </row>
    <row r="8000" spans="1:6" x14ac:dyDescent="0.35">
      <c r="A8000" t="s">
        <v>5</v>
      </c>
      <c r="B8000" t="s">
        <v>595</v>
      </c>
      <c r="C8000">
        <v>2177</v>
      </c>
      <c r="D8000" t="s">
        <v>1001</v>
      </c>
      <c r="E8000" t="s">
        <v>100</v>
      </c>
      <c r="F8000" t="s">
        <v>107</v>
      </c>
    </row>
    <row r="8001" spans="1:6" x14ac:dyDescent="0.35">
      <c r="A8001" t="s">
        <v>6</v>
      </c>
      <c r="B8001" t="s">
        <v>594</v>
      </c>
      <c r="C8001">
        <v>459</v>
      </c>
      <c r="D8001" t="s">
        <v>1142</v>
      </c>
      <c r="E8001" t="s">
        <v>119</v>
      </c>
      <c r="F8001" t="s">
        <v>198</v>
      </c>
    </row>
    <row r="8002" spans="1:6" x14ac:dyDescent="0.35">
      <c r="A8002" t="s">
        <v>6</v>
      </c>
      <c r="B8002" t="s">
        <v>595</v>
      </c>
      <c r="C8002">
        <v>741</v>
      </c>
      <c r="D8002" t="s">
        <v>1244</v>
      </c>
      <c r="E8002" t="s">
        <v>181</v>
      </c>
      <c r="F8002" t="s">
        <v>133</v>
      </c>
    </row>
    <row r="8003" spans="1:6" x14ac:dyDescent="0.35">
      <c r="A8003" t="s">
        <v>7</v>
      </c>
      <c r="B8003" t="s">
        <v>594</v>
      </c>
      <c r="C8003">
        <v>1592</v>
      </c>
      <c r="D8003" t="s">
        <v>1245</v>
      </c>
      <c r="E8003" t="s">
        <v>198</v>
      </c>
      <c r="F8003" t="s">
        <v>73</v>
      </c>
    </row>
    <row r="8004" spans="1:6" x14ac:dyDescent="0.35">
      <c r="A8004" t="s">
        <v>7</v>
      </c>
      <c r="B8004" t="s">
        <v>595</v>
      </c>
      <c r="C8004">
        <v>1628</v>
      </c>
      <c r="D8004" t="s">
        <v>1240</v>
      </c>
      <c r="E8004" t="s">
        <v>122</v>
      </c>
      <c r="F8004" t="s">
        <v>77</v>
      </c>
    </row>
    <row r="8005" spans="1:6" x14ac:dyDescent="0.35">
      <c r="A8005" t="s">
        <v>241</v>
      </c>
      <c r="B8005" t="s">
        <v>594</v>
      </c>
      <c r="C8005">
        <v>5913</v>
      </c>
      <c r="D8005" t="s">
        <v>1138</v>
      </c>
      <c r="E8005" t="s">
        <v>93</v>
      </c>
      <c r="F8005" t="s">
        <v>106</v>
      </c>
    </row>
    <row r="8006" spans="1:6" x14ac:dyDescent="0.35">
      <c r="A8006" t="s">
        <v>241</v>
      </c>
      <c r="B8006" t="s">
        <v>595</v>
      </c>
      <c r="C8006">
        <v>6788</v>
      </c>
      <c r="D8006" t="s">
        <v>1240</v>
      </c>
      <c r="E8006" t="s">
        <v>142</v>
      </c>
      <c r="F8006" t="s">
        <v>79</v>
      </c>
    </row>
    <row r="8008" spans="1:6" x14ac:dyDescent="0.35">
      <c r="A8008" t="s">
        <v>1802</v>
      </c>
    </row>
    <row r="8009" spans="1:6" x14ac:dyDescent="0.35">
      <c r="A8009" t="s">
        <v>14</v>
      </c>
      <c r="B8009" t="s">
        <v>15</v>
      </c>
      <c r="C8009" t="s">
        <v>2</v>
      </c>
      <c r="D8009" t="s">
        <v>852</v>
      </c>
      <c r="E8009" t="s">
        <v>853</v>
      </c>
      <c r="F8009" t="s">
        <v>854</v>
      </c>
    </row>
    <row r="8010" spans="1:6" x14ac:dyDescent="0.35">
      <c r="A8010" t="s">
        <v>3</v>
      </c>
      <c r="B8010" t="s">
        <v>52</v>
      </c>
      <c r="C8010">
        <v>897</v>
      </c>
      <c r="D8010" t="s">
        <v>68</v>
      </c>
      <c r="E8010" t="s">
        <v>60</v>
      </c>
      <c r="F8010" t="s">
        <v>450</v>
      </c>
    </row>
    <row r="8011" spans="1:6" x14ac:dyDescent="0.35">
      <c r="A8011" t="s">
        <v>3</v>
      </c>
      <c r="B8011" t="s">
        <v>83</v>
      </c>
      <c r="C8011">
        <v>3037</v>
      </c>
      <c r="D8011" t="s">
        <v>79</v>
      </c>
      <c r="E8011" t="s">
        <v>1309</v>
      </c>
      <c r="F8011" t="s">
        <v>310</v>
      </c>
    </row>
    <row r="8012" spans="1:6" x14ac:dyDescent="0.35">
      <c r="A8012" t="s">
        <v>3</v>
      </c>
      <c r="B8012" t="s">
        <v>50</v>
      </c>
      <c r="C8012">
        <v>588</v>
      </c>
      <c r="D8012" t="s">
        <v>71</v>
      </c>
      <c r="E8012" t="s">
        <v>584</v>
      </c>
      <c r="F8012" t="s">
        <v>440</v>
      </c>
    </row>
    <row r="8013" spans="1:6" x14ac:dyDescent="0.35">
      <c r="A8013" t="s">
        <v>4</v>
      </c>
      <c r="B8013" t="s">
        <v>52</v>
      </c>
      <c r="C8013">
        <v>1972</v>
      </c>
      <c r="D8013" t="s">
        <v>68</v>
      </c>
      <c r="E8013" t="s">
        <v>850</v>
      </c>
      <c r="F8013" t="s">
        <v>295</v>
      </c>
    </row>
    <row r="8014" spans="1:6" x14ac:dyDescent="0.35">
      <c r="A8014" t="s">
        <v>4</v>
      </c>
      <c r="B8014" t="s">
        <v>83</v>
      </c>
      <c r="C8014">
        <v>4876</v>
      </c>
      <c r="D8014" t="s">
        <v>94</v>
      </c>
      <c r="E8014" t="s">
        <v>1729</v>
      </c>
      <c r="F8014" t="s">
        <v>297</v>
      </c>
    </row>
    <row r="8015" spans="1:6" x14ac:dyDescent="0.35">
      <c r="A8015" t="s">
        <v>4</v>
      </c>
      <c r="B8015" t="s">
        <v>50</v>
      </c>
      <c r="C8015">
        <v>1193</v>
      </c>
      <c r="D8015" t="s">
        <v>76</v>
      </c>
      <c r="E8015" t="s">
        <v>403</v>
      </c>
      <c r="F8015" t="s">
        <v>230</v>
      </c>
    </row>
    <row r="8016" spans="1:6" x14ac:dyDescent="0.35">
      <c r="A8016" t="s">
        <v>5</v>
      </c>
      <c r="B8016" t="s">
        <v>52</v>
      </c>
      <c r="C8016">
        <v>2106</v>
      </c>
      <c r="D8016" t="s">
        <v>151</v>
      </c>
      <c r="E8016" t="s">
        <v>719</v>
      </c>
      <c r="F8016" t="s">
        <v>303</v>
      </c>
    </row>
    <row r="8017" spans="1:6" x14ac:dyDescent="0.35">
      <c r="A8017" t="s">
        <v>5</v>
      </c>
      <c r="B8017" t="s">
        <v>83</v>
      </c>
      <c r="C8017">
        <v>4960</v>
      </c>
      <c r="D8017" t="s">
        <v>79</v>
      </c>
      <c r="E8017" t="s">
        <v>817</v>
      </c>
      <c r="F8017" t="s">
        <v>494</v>
      </c>
    </row>
    <row r="8018" spans="1:6" x14ac:dyDescent="0.35">
      <c r="A8018" t="s">
        <v>5</v>
      </c>
      <c r="B8018" t="s">
        <v>50</v>
      </c>
      <c r="C8018">
        <v>997</v>
      </c>
      <c r="D8018" t="s">
        <v>106</v>
      </c>
      <c r="E8018" t="s">
        <v>1312</v>
      </c>
      <c r="F8018" t="s">
        <v>550</v>
      </c>
    </row>
    <row r="8019" spans="1:6" x14ac:dyDescent="0.35">
      <c r="A8019" t="s">
        <v>6</v>
      </c>
      <c r="B8019" t="s">
        <v>52</v>
      </c>
      <c r="C8019">
        <v>893</v>
      </c>
      <c r="D8019" t="s">
        <v>63</v>
      </c>
      <c r="E8019" t="s">
        <v>508</v>
      </c>
      <c r="F8019" t="s">
        <v>735</v>
      </c>
    </row>
    <row r="8020" spans="1:6" x14ac:dyDescent="0.35">
      <c r="A8020" t="s">
        <v>6</v>
      </c>
      <c r="B8020" t="s">
        <v>83</v>
      </c>
      <c r="C8020">
        <v>2161</v>
      </c>
      <c r="D8020" t="s">
        <v>77</v>
      </c>
      <c r="E8020" t="s">
        <v>829</v>
      </c>
      <c r="F8020" t="s">
        <v>426</v>
      </c>
    </row>
    <row r="8021" spans="1:6" x14ac:dyDescent="0.35">
      <c r="A8021" t="s">
        <v>6</v>
      </c>
      <c r="B8021" t="s">
        <v>50</v>
      </c>
      <c r="C8021">
        <v>514</v>
      </c>
      <c r="D8021" t="s">
        <v>76</v>
      </c>
      <c r="E8021" t="s">
        <v>817</v>
      </c>
      <c r="F8021" t="s">
        <v>502</v>
      </c>
    </row>
    <row r="8022" spans="1:6" x14ac:dyDescent="0.35">
      <c r="A8022" t="s">
        <v>7</v>
      </c>
      <c r="B8022" t="s">
        <v>52</v>
      </c>
      <c r="C8022">
        <v>2087</v>
      </c>
      <c r="D8022" t="s">
        <v>77</v>
      </c>
      <c r="E8022" t="s">
        <v>610</v>
      </c>
      <c r="F8022" t="s">
        <v>346</v>
      </c>
    </row>
    <row r="8023" spans="1:6" x14ac:dyDescent="0.35">
      <c r="A8023" t="s">
        <v>7</v>
      </c>
      <c r="B8023" t="s">
        <v>83</v>
      </c>
      <c r="C8023">
        <v>5208</v>
      </c>
      <c r="D8023" t="s">
        <v>106</v>
      </c>
      <c r="E8023" t="s">
        <v>724</v>
      </c>
      <c r="F8023" t="s">
        <v>359</v>
      </c>
    </row>
    <row r="8024" spans="1:6" x14ac:dyDescent="0.35">
      <c r="A8024" t="s">
        <v>7</v>
      </c>
      <c r="B8024" t="s">
        <v>50</v>
      </c>
      <c r="C8024">
        <v>1561</v>
      </c>
      <c r="D8024" t="s">
        <v>77</v>
      </c>
      <c r="E8024" t="s">
        <v>976</v>
      </c>
      <c r="F8024" t="s">
        <v>308</v>
      </c>
    </row>
    <row r="8025" spans="1:6" x14ac:dyDescent="0.35">
      <c r="A8025" t="s">
        <v>241</v>
      </c>
      <c r="B8025" t="s">
        <v>52</v>
      </c>
      <c r="C8025">
        <v>7955</v>
      </c>
      <c r="D8025" t="s">
        <v>75</v>
      </c>
      <c r="E8025" t="s">
        <v>671</v>
      </c>
      <c r="F8025" t="s">
        <v>849</v>
      </c>
    </row>
    <row r="8026" spans="1:6" x14ac:dyDescent="0.35">
      <c r="A8026" t="s">
        <v>241</v>
      </c>
      <c r="B8026" t="s">
        <v>83</v>
      </c>
      <c r="C8026">
        <v>20242</v>
      </c>
      <c r="D8026" t="s">
        <v>79</v>
      </c>
      <c r="E8026" t="s">
        <v>1305</v>
      </c>
      <c r="F8026" t="s">
        <v>160</v>
      </c>
    </row>
    <row r="8027" spans="1:6" x14ac:dyDescent="0.35">
      <c r="A8027" t="s">
        <v>241</v>
      </c>
      <c r="B8027" t="s">
        <v>50</v>
      </c>
      <c r="C8027">
        <v>4853</v>
      </c>
      <c r="D8027" t="s">
        <v>106</v>
      </c>
      <c r="E8027" t="s">
        <v>976</v>
      </c>
      <c r="F8027" t="s">
        <v>308</v>
      </c>
    </row>
    <row r="8029" spans="1:6" x14ac:dyDescent="0.35">
      <c r="A8029" t="s">
        <v>1803</v>
      </c>
    </row>
    <row r="8030" spans="1:6" x14ac:dyDescent="0.35">
      <c r="A8030" t="s">
        <v>14</v>
      </c>
      <c r="B8030" t="s">
        <v>266</v>
      </c>
      <c r="C8030" t="s">
        <v>2</v>
      </c>
      <c r="D8030" t="s">
        <v>852</v>
      </c>
      <c r="E8030" t="s">
        <v>853</v>
      </c>
      <c r="F8030" t="s">
        <v>854</v>
      </c>
    </row>
    <row r="8031" spans="1:6" x14ac:dyDescent="0.35">
      <c r="A8031" t="s">
        <v>3</v>
      </c>
      <c r="B8031" t="s">
        <v>267</v>
      </c>
      <c r="C8031">
        <v>717</v>
      </c>
      <c r="D8031" t="s">
        <v>94</v>
      </c>
      <c r="E8031" t="s">
        <v>946</v>
      </c>
      <c r="F8031" t="s">
        <v>549</v>
      </c>
    </row>
    <row r="8032" spans="1:6" x14ac:dyDescent="0.35">
      <c r="A8032" t="s">
        <v>3</v>
      </c>
      <c r="B8032" t="s">
        <v>279</v>
      </c>
      <c r="C8032">
        <v>3610</v>
      </c>
      <c r="D8032" t="s">
        <v>77</v>
      </c>
      <c r="E8032" t="s">
        <v>825</v>
      </c>
      <c r="F8032" t="s">
        <v>528</v>
      </c>
    </row>
    <row r="8033" spans="1:6" x14ac:dyDescent="0.35">
      <c r="A8033" t="s">
        <v>3</v>
      </c>
      <c r="B8033" t="s">
        <v>285</v>
      </c>
      <c r="C8033">
        <v>195</v>
      </c>
      <c r="D8033" t="s">
        <v>63</v>
      </c>
      <c r="E8033" t="s">
        <v>654</v>
      </c>
      <c r="F8033" t="s">
        <v>295</v>
      </c>
    </row>
    <row r="8034" spans="1:6" x14ac:dyDescent="0.35">
      <c r="A8034" t="s">
        <v>4</v>
      </c>
      <c r="B8034" t="s">
        <v>267</v>
      </c>
      <c r="C8034">
        <v>1015</v>
      </c>
      <c r="D8034" t="s">
        <v>186</v>
      </c>
      <c r="E8034" t="s">
        <v>992</v>
      </c>
      <c r="F8034" t="s">
        <v>619</v>
      </c>
    </row>
    <row r="8035" spans="1:6" x14ac:dyDescent="0.35">
      <c r="A8035" t="s">
        <v>4</v>
      </c>
      <c r="B8035" t="s">
        <v>279</v>
      </c>
      <c r="C8035">
        <v>6266</v>
      </c>
      <c r="D8035" t="s">
        <v>68</v>
      </c>
      <c r="E8035" t="s">
        <v>639</v>
      </c>
      <c r="F8035" t="s">
        <v>274</v>
      </c>
    </row>
    <row r="8036" spans="1:6" x14ac:dyDescent="0.35">
      <c r="A8036" t="s">
        <v>4</v>
      </c>
      <c r="B8036" t="s">
        <v>285</v>
      </c>
      <c r="C8036">
        <v>760</v>
      </c>
      <c r="D8036" t="s">
        <v>107</v>
      </c>
      <c r="E8036" t="s">
        <v>754</v>
      </c>
      <c r="F8036" t="s">
        <v>581</v>
      </c>
    </row>
    <row r="8037" spans="1:6" x14ac:dyDescent="0.35">
      <c r="A8037" t="s">
        <v>5</v>
      </c>
      <c r="B8037" t="s">
        <v>267</v>
      </c>
      <c r="C8037">
        <v>348</v>
      </c>
      <c r="D8037" t="s">
        <v>107</v>
      </c>
      <c r="E8037" t="s">
        <v>841</v>
      </c>
      <c r="F8037" t="s">
        <v>297</v>
      </c>
    </row>
    <row r="8038" spans="1:6" x14ac:dyDescent="0.35">
      <c r="A8038" t="s">
        <v>5</v>
      </c>
      <c r="B8038" t="s">
        <v>279</v>
      </c>
      <c r="C8038">
        <v>5907</v>
      </c>
      <c r="D8038" t="s">
        <v>76</v>
      </c>
      <c r="E8038" t="s">
        <v>973</v>
      </c>
      <c r="F8038" t="s">
        <v>271</v>
      </c>
    </row>
    <row r="8039" spans="1:6" x14ac:dyDescent="0.35">
      <c r="A8039" t="s">
        <v>5</v>
      </c>
      <c r="B8039" t="s">
        <v>285</v>
      </c>
      <c r="C8039">
        <v>1808</v>
      </c>
      <c r="D8039" t="s">
        <v>104</v>
      </c>
      <c r="E8039" t="s">
        <v>1400</v>
      </c>
      <c r="F8039" t="s">
        <v>123</v>
      </c>
    </row>
    <row r="8040" spans="1:6" x14ac:dyDescent="0.35">
      <c r="A8040" t="s">
        <v>6</v>
      </c>
      <c r="B8040" t="s">
        <v>267</v>
      </c>
      <c r="C8040">
        <v>360</v>
      </c>
      <c r="D8040" t="s">
        <v>75</v>
      </c>
      <c r="E8040" t="s">
        <v>1600</v>
      </c>
      <c r="F8040" t="s">
        <v>761</v>
      </c>
    </row>
    <row r="8041" spans="1:6" x14ac:dyDescent="0.35">
      <c r="A8041" t="s">
        <v>6</v>
      </c>
      <c r="B8041" t="s">
        <v>279</v>
      </c>
      <c r="C8041">
        <v>2774</v>
      </c>
      <c r="D8041" t="s">
        <v>68</v>
      </c>
      <c r="E8041" t="s">
        <v>905</v>
      </c>
      <c r="F8041" t="s">
        <v>172</v>
      </c>
    </row>
    <row r="8042" spans="1:6" x14ac:dyDescent="0.35">
      <c r="A8042" t="s">
        <v>6</v>
      </c>
      <c r="B8042" t="s">
        <v>285</v>
      </c>
      <c r="C8042">
        <v>434</v>
      </c>
      <c r="D8042" t="s">
        <v>79</v>
      </c>
      <c r="E8042" t="s">
        <v>879</v>
      </c>
      <c r="F8042" t="s">
        <v>321</v>
      </c>
    </row>
    <row r="8043" spans="1:6" x14ac:dyDescent="0.35">
      <c r="A8043" t="s">
        <v>7</v>
      </c>
      <c r="B8043" t="s">
        <v>267</v>
      </c>
      <c r="C8043">
        <v>557</v>
      </c>
      <c r="D8043" t="s">
        <v>76</v>
      </c>
      <c r="E8043" t="s">
        <v>976</v>
      </c>
      <c r="F8043" t="s">
        <v>158</v>
      </c>
    </row>
    <row r="8044" spans="1:6" x14ac:dyDescent="0.35">
      <c r="A8044" t="s">
        <v>7</v>
      </c>
      <c r="B8044" t="s">
        <v>279</v>
      </c>
      <c r="C8044">
        <v>7838</v>
      </c>
      <c r="D8044" t="s">
        <v>106</v>
      </c>
      <c r="E8044" t="s">
        <v>973</v>
      </c>
      <c r="F8044" t="s">
        <v>545</v>
      </c>
    </row>
    <row r="8045" spans="1:6" x14ac:dyDescent="0.35">
      <c r="A8045" t="s">
        <v>7</v>
      </c>
      <c r="B8045" t="s">
        <v>285</v>
      </c>
      <c r="C8045">
        <v>461</v>
      </c>
      <c r="D8045" t="s">
        <v>75</v>
      </c>
      <c r="E8045" t="s">
        <v>864</v>
      </c>
      <c r="F8045" t="s">
        <v>550</v>
      </c>
    </row>
    <row r="8046" spans="1:6" x14ac:dyDescent="0.35">
      <c r="A8046" t="s">
        <v>241</v>
      </c>
      <c r="B8046" t="s">
        <v>267</v>
      </c>
      <c r="C8046">
        <v>2997</v>
      </c>
      <c r="D8046" t="s">
        <v>94</v>
      </c>
      <c r="E8046" t="s">
        <v>1518</v>
      </c>
      <c r="F8046" t="s">
        <v>425</v>
      </c>
    </row>
    <row r="8047" spans="1:6" x14ac:dyDescent="0.35">
      <c r="A8047" t="s">
        <v>241</v>
      </c>
      <c r="B8047" t="s">
        <v>279</v>
      </c>
      <c r="C8047">
        <v>26395</v>
      </c>
      <c r="D8047" t="s">
        <v>77</v>
      </c>
      <c r="E8047" t="s">
        <v>696</v>
      </c>
      <c r="F8047" t="s">
        <v>498</v>
      </c>
    </row>
    <row r="8048" spans="1:6" x14ac:dyDescent="0.35">
      <c r="A8048" t="s">
        <v>241</v>
      </c>
      <c r="B8048" t="s">
        <v>285</v>
      </c>
      <c r="C8048">
        <v>3658</v>
      </c>
      <c r="D8048" t="s">
        <v>81</v>
      </c>
      <c r="E8048" t="s">
        <v>635</v>
      </c>
      <c r="F8048" t="s">
        <v>761</v>
      </c>
    </row>
    <row r="8050" spans="1:6" x14ac:dyDescent="0.35">
      <c r="A8050" t="s">
        <v>1804</v>
      </c>
    </row>
    <row r="8051" spans="1:6" x14ac:dyDescent="0.35">
      <c r="A8051" t="s">
        <v>14</v>
      </c>
      <c r="B8051" t="s">
        <v>461</v>
      </c>
      <c r="C8051" t="s">
        <v>2</v>
      </c>
      <c r="D8051" t="s">
        <v>852</v>
      </c>
      <c r="E8051" t="s">
        <v>853</v>
      </c>
      <c r="F8051" t="s">
        <v>854</v>
      </c>
    </row>
    <row r="8052" spans="1:6" x14ac:dyDescent="0.35">
      <c r="A8052" t="s">
        <v>3</v>
      </c>
      <c r="B8052" t="s">
        <v>462</v>
      </c>
      <c r="C8052">
        <v>2907</v>
      </c>
      <c r="D8052" t="s">
        <v>79</v>
      </c>
      <c r="E8052" t="s">
        <v>1600</v>
      </c>
      <c r="F8052" t="s">
        <v>557</v>
      </c>
    </row>
    <row r="8053" spans="1:6" x14ac:dyDescent="0.35">
      <c r="A8053" t="s">
        <v>3</v>
      </c>
      <c r="B8053" t="s">
        <v>464</v>
      </c>
      <c r="C8053">
        <v>1613</v>
      </c>
      <c r="D8053" t="s">
        <v>68</v>
      </c>
      <c r="E8053" t="s">
        <v>982</v>
      </c>
      <c r="F8053" t="s">
        <v>552</v>
      </c>
    </row>
    <row r="8054" spans="1:6" x14ac:dyDescent="0.35">
      <c r="A8054" t="s">
        <v>3</v>
      </c>
      <c r="B8054" t="s">
        <v>468</v>
      </c>
      <c r="C8054">
        <v>2</v>
      </c>
      <c r="D8054" t="s">
        <v>76</v>
      </c>
      <c r="E8054" t="s">
        <v>923</v>
      </c>
      <c r="F8054" t="s">
        <v>923</v>
      </c>
    </row>
    <row r="8055" spans="1:6" x14ac:dyDescent="0.35">
      <c r="A8055" t="s">
        <v>4</v>
      </c>
      <c r="B8055" t="s">
        <v>462</v>
      </c>
      <c r="C8055">
        <v>4937</v>
      </c>
      <c r="D8055" t="s">
        <v>79</v>
      </c>
      <c r="E8055" t="s">
        <v>1156</v>
      </c>
      <c r="F8055" t="s">
        <v>300</v>
      </c>
    </row>
    <row r="8056" spans="1:6" x14ac:dyDescent="0.35">
      <c r="A8056" t="s">
        <v>4</v>
      </c>
      <c r="B8056" t="s">
        <v>464</v>
      </c>
      <c r="C8056">
        <v>3104</v>
      </c>
      <c r="D8056" t="s">
        <v>78</v>
      </c>
      <c r="E8056" t="s">
        <v>848</v>
      </c>
      <c r="F8056" t="s">
        <v>511</v>
      </c>
    </row>
    <row r="8057" spans="1:6" x14ac:dyDescent="0.35">
      <c r="A8057" t="s">
        <v>5</v>
      </c>
      <c r="B8057" t="s">
        <v>462</v>
      </c>
      <c r="C8057">
        <v>4658</v>
      </c>
      <c r="D8057" t="s">
        <v>71</v>
      </c>
      <c r="E8057" t="s">
        <v>814</v>
      </c>
      <c r="F8057" t="s">
        <v>426</v>
      </c>
    </row>
    <row r="8058" spans="1:6" x14ac:dyDescent="0.35">
      <c r="A8058" t="s">
        <v>5</v>
      </c>
      <c r="B8058" t="s">
        <v>464</v>
      </c>
      <c r="C8058">
        <v>3405</v>
      </c>
      <c r="D8058" t="s">
        <v>78</v>
      </c>
      <c r="E8058" t="s">
        <v>584</v>
      </c>
      <c r="F8058" t="s">
        <v>448</v>
      </c>
    </row>
    <row r="8059" spans="1:6" x14ac:dyDescent="0.35">
      <c r="A8059" t="s">
        <v>6</v>
      </c>
      <c r="B8059" t="s">
        <v>462</v>
      </c>
      <c r="C8059">
        <v>2606</v>
      </c>
      <c r="D8059" t="s">
        <v>77</v>
      </c>
      <c r="E8059" t="s">
        <v>738</v>
      </c>
      <c r="F8059" t="s">
        <v>172</v>
      </c>
    </row>
    <row r="8060" spans="1:6" x14ac:dyDescent="0.35">
      <c r="A8060" t="s">
        <v>6</v>
      </c>
      <c r="B8060" t="s">
        <v>464</v>
      </c>
      <c r="C8060">
        <v>962</v>
      </c>
      <c r="D8060" t="s">
        <v>105</v>
      </c>
      <c r="E8060" t="s">
        <v>1518</v>
      </c>
      <c r="F8060" t="s">
        <v>189</v>
      </c>
    </row>
    <row r="8061" spans="1:6" x14ac:dyDescent="0.35">
      <c r="A8061" t="s">
        <v>7</v>
      </c>
      <c r="B8061" t="s">
        <v>462</v>
      </c>
      <c r="C8061">
        <v>5988</v>
      </c>
      <c r="D8061" t="s">
        <v>106</v>
      </c>
      <c r="E8061" t="s">
        <v>829</v>
      </c>
      <c r="F8061" t="s">
        <v>283</v>
      </c>
    </row>
    <row r="8062" spans="1:6" x14ac:dyDescent="0.35">
      <c r="A8062" t="s">
        <v>7</v>
      </c>
      <c r="B8062" t="s">
        <v>464</v>
      </c>
      <c r="C8062">
        <v>2861</v>
      </c>
      <c r="D8062" t="s">
        <v>77</v>
      </c>
      <c r="E8062" t="s">
        <v>1168</v>
      </c>
      <c r="F8062" t="s">
        <v>284</v>
      </c>
    </row>
    <row r="8063" spans="1:6" x14ac:dyDescent="0.35">
      <c r="A8063" t="s">
        <v>7</v>
      </c>
      <c r="B8063" t="s">
        <v>468</v>
      </c>
      <c r="C8063">
        <v>7</v>
      </c>
      <c r="D8063" t="s">
        <v>76</v>
      </c>
      <c r="E8063" t="s">
        <v>395</v>
      </c>
      <c r="F8063" t="s">
        <v>76</v>
      </c>
    </row>
    <row r="8064" spans="1:6" x14ac:dyDescent="0.35">
      <c r="A8064" t="s">
        <v>241</v>
      </c>
      <c r="B8064" t="s">
        <v>462</v>
      </c>
      <c r="C8064">
        <v>21096</v>
      </c>
      <c r="D8064" t="s">
        <v>77</v>
      </c>
      <c r="E8064" t="s">
        <v>907</v>
      </c>
      <c r="F8064" t="s">
        <v>144</v>
      </c>
    </row>
    <row r="8065" spans="1:6" x14ac:dyDescent="0.35">
      <c r="A8065" t="s">
        <v>241</v>
      </c>
      <c r="B8065" t="s">
        <v>464</v>
      </c>
      <c r="C8065">
        <v>11945</v>
      </c>
      <c r="D8065" t="s">
        <v>150</v>
      </c>
      <c r="E8065" t="s">
        <v>754</v>
      </c>
      <c r="F8065" t="s">
        <v>518</v>
      </c>
    </row>
    <row r="8066" spans="1:6" x14ac:dyDescent="0.35">
      <c r="A8066" t="s">
        <v>241</v>
      </c>
      <c r="B8066" t="s">
        <v>468</v>
      </c>
      <c r="C8066">
        <v>9</v>
      </c>
      <c r="D8066" t="s">
        <v>76</v>
      </c>
      <c r="E8066" t="s">
        <v>886</v>
      </c>
      <c r="F8066" t="s">
        <v>148</v>
      </c>
    </row>
    <row r="8068" spans="1:6" x14ac:dyDescent="0.35">
      <c r="A8068" t="s">
        <v>1805</v>
      </c>
    </row>
    <row r="8069" spans="1:6" x14ac:dyDescent="0.35">
      <c r="A8069" t="s">
        <v>14</v>
      </c>
      <c r="B8069" t="s">
        <v>487</v>
      </c>
      <c r="C8069" t="s">
        <v>2</v>
      </c>
      <c r="D8069" t="s">
        <v>852</v>
      </c>
      <c r="E8069" t="s">
        <v>853</v>
      </c>
      <c r="F8069" t="s">
        <v>854</v>
      </c>
    </row>
    <row r="8070" spans="1:6" x14ac:dyDescent="0.35">
      <c r="A8070" t="s">
        <v>3</v>
      </c>
      <c r="B8070" t="s">
        <v>488</v>
      </c>
      <c r="C8070">
        <v>2376</v>
      </c>
      <c r="D8070" t="s">
        <v>77</v>
      </c>
      <c r="E8070" t="s">
        <v>1231</v>
      </c>
      <c r="F8070" t="s">
        <v>190</v>
      </c>
    </row>
    <row r="8071" spans="1:6" x14ac:dyDescent="0.35">
      <c r="A8071" t="s">
        <v>3</v>
      </c>
      <c r="B8071" t="s">
        <v>491</v>
      </c>
      <c r="C8071">
        <v>2146</v>
      </c>
      <c r="D8071" t="s">
        <v>71</v>
      </c>
      <c r="E8071" t="s">
        <v>617</v>
      </c>
      <c r="F8071" t="s">
        <v>748</v>
      </c>
    </row>
    <row r="8072" spans="1:6" x14ac:dyDescent="0.35">
      <c r="A8072" t="s">
        <v>4</v>
      </c>
      <c r="B8072" t="s">
        <v>488</v>
      </c>
      <c r="C8072">
        <v>4681</v>
      </c>
      <c r="D8072" t="s">
        <v>75</v>
      </c>
      <c r="E8072" t="s">
        <v>874</v>
      </c>
      <c r="F8072" t="s">
        <v>90</v>
      </c>
    </row>
    <row r="8073" spans="1:6" x14ac:dyDescent="0.35">
      <c r="A8073" t="s">
        <v>4</v>
      </c>
      <c r="B8073" t="s">
        <v>491</v>
      </c>
      <c r="C8073">
        <v>3360</v>
      </c>
      <c r="D8073" t="s">
        <v>79</v>
      </c>
      <c r="E8073" t="s">
        <v>773</v>
      </c>
      <c r="F8073" t="s">
        <v>187</v>
      </c>
    </row>
    <row r="8074" spans="1:6" x14ac:dyDescent="0.35">
      <c r="A8074" t="s">
        <v>5</v>
      </c>
      <c r="B8074" t="s">
        <v>488</v>
      </c>
      <c r="C8074">
        <v>4751</v>
      </c>
      <c r="D8074" t="s">
        <v>71</v>
      </c>
      <c r="E8074" t="s">
        <v>864</v>
      </c>
      <c r="F8074" t="s">
        <v>248</v>
      </c>
    </row>
    <row r="8075" spans="1:6" x14ac:dyDescent="0.35">
      <c r="A8075" t="s">
        <v>5</v>
      </c>
      <c r="B8075" t="s">
        <v>491</v>
      </c>
      <c r="C8075">
        <v>3312</v>
      </c>
      <c r="D8075" t="s">
        <v>78</v>
      </c>
      <c r="E8075" t="s">
        <v>1177</v>
      </c>
      <c r="F8075" t="s">
        <v>601</v>
      </c>
    </row>
    <row r="8076" spans="1:6" x14ac:dyDescent="0.35">
      <c r="A8076" t="s">
        <v>6</v>
      </c>
      <c r="B8076" t="s">
        <v>488</v>
      </c>
      <c r="C8076">
        <v>1892</v>
      </c>
      <c r="D8076" t="s">
        <v>150</v>
      </c>
      <c r="E8076" t="s">
        <v>773</v>
      </c>
      <c r="F8076" t="s">
        <v>316</v>
      </c>
    </row>
    <row r="8077" spans="1:6" x14ac:dyDescent="0.35">
      <c r="A8077" t="s">
        <v>6</v>
      </c>
      <c r="B8077" t="s">
        <v>491</v>
      </c>
      <c r="C8077">
        <v>1676</v>
      </c>
      <c r="D8077" t="s">
        <v>77</v>
      </c>
      <c r="E8077" t="s">
        <v>867</v>
      </c>
      <c r="F8077" t="s">
        <v>248</v>
      </c>
    </row>
    <row r="8078" spans="1:6" x14ac:dyDescent="0.35">
      <c r="A8078" t="s">
        <v>7</v>
      </c>
      <c r="B8078" t="s">
        <v>488</v>
      </c>
      <c r="C8078">
        <v>4566</v>
      </c>
      <c r="D8078" t="s">
        <v>106</v>
      </c>
      <c r="E8078" t="s">
        <v>1317</v>
      </c>
      <c r="F8078" t="s">
        <v>384</v>
      </c>
    </row>
    <row r="8079" spans="1:6" x14ac:dyDescent="0.35">
      <c r="A8079" t="s">
        <v>7</v>
      </c>
      <c r="B8079" t="s">
        <v>491</v>
      </c>
      <c r="C8079">
        <v>4290</v>
      </c>
      <c r="D8079" t="s">
        <v>106</v>
      </c>
      <c r="E8079" t="s">
        <v>731</v>
      </c>
      <c r="F8079" t="s">
        <v>140</v>
      </c>
    </row>
    <row r="8080" spans="1:6" x14ac:dyDescent="0.35">
      <c r="A8080" t="s">
        <v>241</v>
      </c>
      <c r="B8080" t="s">
        <v>488</v>
      </c>
      <c r="C8080">
        <v>18266</v>
      </c>
      <c r="D8080" t="s">
        <v>68</v>
      </c>
      <c r="E8080" t="s">
        <v>725</v>
      </c>
      <c r="F8080" t="s">
        <v>245</v>
      </c>
    </row>
    <row r="8081" spans="1:6" x14ac:dyDescent="0.35">
      <c r="A8081" t="s">
        <v>241</v>
      </c>
      <c r="B8081" t="s">
        <v>491</v>
      </c>
      <c r="C8081">
        <v>14784</v>
      </c>
      <c r="D8081" t="s">
        <v>68</v>
      </c>
      <c r="E8081" t="s">
        <v>696</v>
      </c>
      <c r="F8081" t="s">
        <v>391</v>
      </c>
    </row>
    <row r="8083" spans="1:6" x14ac:dyDescent="0.35">
      <c r="A8083" t="s">
        <v>1806</v>
      </c>
    </row>
    <row r="8084" spans="1:6" x14ac:dyDescent="0.35">
      <c r="A8084" t="s">
        <v>14</v>
      </c>
      <c r="B8084" t="s">
        <v>565</v>
      </c>
      <c r="C8084" t="s">
        <v>2</v>
      </c>
      <c r="D8084" t="s">
        <v>853</v>
      </c>
      <c r="E8084" t="s">
        <v>854</v>
      </c>
      <c r="F8084" t="s">
        <v>852</v>
      </c>
    </row>
    <row r="8085" spans="1:6" x14ac:dyDescent="0.35">
      <c r="A8085" t="s">
        <v>3</v>
      </c>
      <c r="B8085" t="s">
        <v>566</v>
      </c>
      <c r="C8085">
        <v>421</v>
      </c>
      <c r="D8085" t="s">
        <v>666</v>
      </c>
      <c r="E8085" t="s">
        <v>434</v>
      </c>
      <c r="F8085" t="s">
        <v>76</v>
      </c>
    </row>
    <row r="8086" spans="1:6" x14ac:dyDescent="0.35">
      <c r="A8086" t="s">
        <v>3</v>
      </c>
      <c r="B8086" t="s">
        <v>569</v>
      </c>
      <c r="C8086">
        <v>1862</v>
      </c>
      <c r="D8086" t="s">
        <v>615</v>
      </c>
      <c r="E8086" t="s">
        <v>292</v>
      </c>
      <c r="F8086" t="s">
        <v>77</v>
      </c>
    </row>
    <row r="8087" spans="1:6" x14ac:dyDescent="0.35">
      <c r="A8087" t="s">
        <v>3</v>
      </c>
      <c r="B8087" t="s">
        <v>570</v>
      </c>
      <c r="C8087">
        <v>93</v>
      </c>
      <c r="D8087" t="s">
        <v>654</v>
      </c>
      <c r="E8087" t="s">
        <v>295</v>
      </c>
      <c r="F8087" t="s">
        <v>63</v>
      </c>
    </row>
    <row r="8088" spans="1:6" x14ac:dyDescent="0.35">
      <c r="A8088" t="s">
        <v>3</v>
      </c>
      <c r="B8088" t="s">
        <v>571</v>
      </c>
      <c r="C8088">
        <v>296</v>
      </c>
      <c r="D8088" t="s">
        <v>809</v>
      </c>
      <c r="E8088" t="s">
        <v>85</v>
      </c>
      <c r="F8088" t="s">
        <v>55</v>
      </c>
    </row>
    <row r="8089" spans="1:6" x14ac:dyDescent="0.35">
      <c r="A8089" t="s">
        <v>3</v>
      </c>
      <c r="B8089" t="s">
        <v>572</v>
      </c>
      <c r="C8089">
        <v>1748</v>
      </c>
      <c r="D8089" t="s">
        <v>879</v>
      </c>
      <c r="E8089" t="s">
        <v>448</v>
      </c>
      <c r="F8089" t="s">
        <v>77</v>
      </c>
    </row>
    <row r="8090" spans="1:6" x14ac:dyDescent="0.35">
      <c r="A8090" t="s">
        <v>3</v>
      </c>
      <c r="B8090" t="s">
        <v>573</v>
      </c>
      <c r="C8090">
        <v>102</v>
      </c>
      <c r="D8090" t="s">
        <v>567</v>
      </c>
      <c r="E8090" t="s">
        <v>295</v>
      </c>
      <c r="F8090" t="s">
        <v>72</v>
      </c>
    </row>
    <row r="8091" spans="1:6" x14ac:dyDescent="0.35">
      <c r="A8091" t="s">
        <v>4</v>
      </c>
      <c r="B8091" t="s">
        <v>566</v>
      </c>
      <c r="C8091">
        <v>597</v>
      </c>
      <c r="D8091" t="s">
        <v>717</v>
      </c>
      <c r="E8091" t="s">
        <v>499</v>
      </c>
      <c r="F8091" t="s">
        <v>62</v>
      </c>
    </row>
    <row r="8092" spans="1:6" x14ac:dyDescent="0.35">
      <c r="A8092" t="s">
        <v>4</v>
      </c>
      <c r="B8092" t="s">
        <v>569</v>
      </c>
      <c r="C8092">
        <v>3670</v>
      </c>
      <c r="D8092" t="s">
        <v>976</v>
      </c>
      <c r="E8092" t="s">
        <v>332</v>
      </c>
      <c r="F8092" t="s">
        <v>68</v>
      </c>
    </row>
    <row r="8093" spans="1:6" x14ac:dyDescent="0.35">
      <c r="A8093" t="s">
        <v>4</v>
      </c>
      <c r="B8093" t="s">
        <v>570</v>
      </c>
      <c r="C8093">
        <v>414</v>
      </c>
      <c r="D8093" t="s">
        <v>708</v>
      </c>
      <c r="E8093" t="s">
        <v>518</v>
      </c>
      <c r="F8093" t="s">
        <v>76</v>
      </c>
    </row>
    <row r="8094" spans="1:6" x14ac:dyDescent="0.35">
      <c r="A8094" t="s">
        <v>4</v>
      </c>
      <c r="B8094" t="s">
        <v>571</v>
      </c>
      <c r="C8094">
        <v>418</v>
      </c>
      <c r="D8094" t="s">
        <v>614</v>
      </c>
      <c r="E8094" t="s">
        <v>197</v>
      </c>
      <c r="F8094" t="s">
        <v>73</v>
      </c>
    </row>
    <row r="8095" spans="1:6" x14ac:dyDescent="0.35">
      <c r="A8095" t="s">
        <v>4</v>
      </c>
      <c r="B8095" t="s">
        <v>572</v>
      </c>
      <c r="C8095">
        <v>2596</v>
      </c>
      <c r="D8095" t="s">
        <v>971</v>
      </c>
      <c r="E8095" t="s">
        <v>348</v>
      </c>
      <c r="F8095" t="s">
        <v>68</v>
      </c>
    </row>
    <row r="8096" spans="1:6" x14ac:dyDescent="0.35">
      <c r="A8096" t="s">
        <v>4</v>
      </c>
      <c r="B8096" t="s">
        <v>573</v>
      </c>
      <c r="C8096">
        <v>346</v>
      </c>
      <c r="D8096" t="s">
        <v>846</v>
      </c>
      <c r="E8096" t="s">
        <v>215</v>
      </c>
      <c r="F8096" t="s">
        <v>106</v>
      </c>
    </row>
    <row r="8097" spans="1:6" x14ac:dyDescent="0.35">
      <c r="A8097" t="s">
        <v>5</v>
      </c>
      <c r="B8097" t="s">
        <v>566</v>
      </c>
      <c r="C8097">
        <v>229</v>
      </c>
      <c r="D8097" t="s">
        <v>410</v>
      </c>
      <c r="E8097" t="s">
        <v>165</v>
      </c>
      <c r="F8097" t="s">
        <v>73</v>
      </c>
    </row>
    <row r="8098" spans="1:6" x14ac:dyDescent="0.35">
      <c r="A8098" t="s">
        <v>5</v>
      </c>
      <c r="B8098" t="s">
        <v>569</v>
      </c>
      <c r="C8098">
        <v>3454</v>
      </c>
      <c r="D8098" t="s">
        <v>774</v>
      </c>
      <c r="E8098" t="s">
        <v>172</v>
      </c>
      <c r="F8098" t="s">
        <v>76</v>
      </c>
    </row>
    <row r="8099" spans="1:6" x14ac:dyDescent="0.35">
      <c r="A8099" t="s">
        <v>5</v>
      </c>
      <c r="B8099" t="s">
        <v>570</v>
      </c>
      <c r="C8099">
        <v>1068</v>
      </c>
      <c r="D8099" t="s">
        <v>874</v>
      </c>
      <c r="E8099" t="s">
        <v>582</v>
      </c>
      <c r="F8099" t="s">
        <v>74</v>
      </c>
    </row>
    <row r="8100" spans="1:6" x14ac:dyDescent="0.35">
      <c r="A8100" t="s">
        <v>5</v>
      </c>
      <c r="B8100" t="s">
        <v>571</v>
      </c>
      <c r="C8100">
        <v>119</v>
      </c>
      <c r="D8100" t="s">
        <v>726</v>
      </c>
      <c r="E8100" t="s">
        <v>420</v>
      </c>
      <c r="F8100" t="s">
        <v>76</v>
      </c>
    </row>
    <row r="8101" spans="1:6" x14ac:dyDescent="0.35">
      <c r="A8101" t="s">
        <v>5</v>
      </c>
      <c r="B8101" t="s">
        <v>572</v>
      </c>
      <c r="C8101">
        <v>2453</v>
      </c>
      <c r="D8101" t="s">
        <v>1402</v>
      </c>
      <c r="E8101" t="s">
        <v>601</v>
      </c>
      <c r="F8101" t="s">
        <v>76</v>
      </c>
    </row>
    <row r="8102" spans="1:6" x14ac:dyDescent="0.35">
      <c r="A8102" t="s">
        <v>5</v>
      </c>
      <c r="B8102" t="s">
        <v>573</v>
      </c>
      <c r="C8102">
        <v>740</v>
      </c>
      <c r="D8102" t="s">
        <v>1443</v>
      </c>
      <c r="E8102" t="s">
        <v>418</v>
      </c>
      <c r="F8102" t="s">
        <v>175</v>
      </c>
    </row>
    <row r="8103" spans="1:6" x14ac:dyDescent="0.35">
      <c r="A8103" t="s">
        <v>6</v>
      </c>
      <c r="B8103" t="s">
        <v>566</v>
      </c>
      <c r="C8103">
        <v>195</v>
      </c>
      <c r="D8103" t="s">
        <v>617</v>
      </c>
      <c r="E8103" t="s">
        <v>588</v>
      </c>
      <c r="F8103" t="s">
        <v>63</v>
      </c>
    </row>
    <row r="8104" spans="1:6" x14ac:dyDescent="0.35">
      <c r="A8104" t="s">
        <v>6</v>
      </c>
      <c r="B8104" t="s">
        <v>569</v>
      </c>
      <c r="C8104">
        <v>1469</v>
      </c>
      <c r="D8104" t="s">
        <v>1152</v>
      </c>
      <c r="E8104" t="s">
        <v>301</v>
      </c>
      <c r="F8104" t="s">
        <v>68</v>
      </c>
    </row>
    <row r="8105" spans="1:6" x14ac:dyDescent="0.35">
      <c r="A8105" t="s">
        <v>6</v>
      </c>
      <c r="B8105" t="s">
        <v>570</v>
      </c>
      <c r="C8105">
        <v>228</v>
      </c>
      <c r="D8105" t="s">
        <v>708</v>
      </c>
      <c r="E8105" t="s">
        <v>497</v>
      </c>
      <c r="F8105" t="s">
        <v>94</v>
      </c>
    </row>
    <row r="8106" spans="1:6" x14ac:dyDescent="0.35">
      <c r="A8106" t="s">
        <v>6</v>
      </c>
      <c r="B8106" t="s">
        <v>571</v>
      </c>
      <c r="C8106">
        <v>165</v>
      </c>
      <c r="D8106" t="s">
        <v>967</v>
      </c>
      <c r="E8106" t="s">
        <v>477</v>
      </c>
      <c r="F8106" t="s">
        <v>76</v>
      </c>
    </row>
    <row r="8107" spans="1:6" x14ac:dyDescent="0.35">
      <c r="A8107" t="s">
        <v>6</v>
      </c>
      <c r="B8107" t="s">
        <v>572</v>
      </c>
      <c r="C8107">
        <v>1305</v>
      </c>
      <c r="D8107" t="s">
        <v>1175</v>
      </c>
      <c r="E8107" t="s">
        <v>467</v>
      </c>
      <c r="F8107" t="s">
        <v>68</v>
      </c>
    </row>
    <row r="8108" spans="1:6" x14ac:dyDescent="0.35">
      <c r="A8108" t="s">
        <v>6</v>
      </c>
      <c r="B8108" t="s">
        <v>573</v>
      </c>
      <c r="C8108">
        <v>206</v>
      </c>
      <c r="D8108" t="s">
        <v>1370</v>
      </c>
      <c r="E8108" t="s">
        <v>333</v>
      </c>
      <c r="F8108" t="s">
        <v>76</v>
      </c>
    </row>
    <row r="8109" spans="1:6" x14ac:dyDescent="0.35">
      <c r="A8109" t="s">
        <v>7</v>
      </c>
      <c r="B8109" t="s">
        <v>566</v>
      </c>
      <c r="C8109">
        <v>349</v>
      </c>
      <c r="D8109" t="s">
        <v>1156</v>
      </c>
      <c r="E8109" t="s">
        <v>253</v>
      </c>
      <c r="F8109" t="s">
        <v>107</v>
      </c>
    </row>
    <row r="8110" spans="1:6" x14ac:dyDescent="0.35">
      <c r="A8110" t="s">
        <v>7</v>
      </c>
      <c r="B8110" t="s">
        <v>569</v>
      </c>
      <c r="C8110">
        <v>3941</v>
      </c>
      <c r="D8110" t="s">
        <v>1233</v>
      </c>
      <c r="E8110" t="s">
        <v>761</v>
      </c>
      <c r="F8110" t="s">
        <v>106</v>
      </c>
    </row>
    <row r="8111" spans="1:6" x14ac:dyDescent="0.35">
      <c r="A8111" t="s">
        <v>7</v>
      </c>
      <c r="B8111" t="s">
        <v>570</v>
      </c>
      <c r="C8111">
        <v>276</v>
      </c>
      <c r="D8111" t="s">
        <v>696</v>
      </c>
      <c r="E8111" t="s">
        <v>601</v>
      </c>
      <c r="F8111" t="s">
        <v>79</v>
      </c>
    </row>
    <row r="8112" spans="1:6" x14ac:dyDescent="0.35">
      <c r="A8112" t="s">
        <v>7</v>
      </c>
      <c r="B8112" t="s">
        <v>571</v>
      </c>
      <c r="C8112">
        <v>208</v>
      </c>
      <c r="D8112" t="s">
        <v>724</v>
      </c>
      <c r="E8112" t="s">
        <v>426</v>
      </c>
      <c r="F8112" t="s">
        <v>76</v>
      </c>
    </row>
    <row r="8113" spans="1:6" x14ac:dyDescent="0.35">
      <c r="A8113" t="s">
        <v>7</v>
      </c>
      <c r="B8113" t="s">
        <v>572</v>
      </c>
      <c r="C8113">
        <v>3897</v>
      </c>
      <c r="D8113" t="s">
        <v>731</v>
      </c>
      <c r="E8113" t="s">
        <v>261</v>
      </c>
      <c r="F8113" t="s">
        <v>106</v>
      </c>
    </row>
    <row r="8114" spans="1:6" x14ac:dyDescent="0.35">
      <c r="A8114" t="s">
        <v>7</v>
      </c>
      <c r="B8114" t="s">
        <v>573</v>
      </c>
      <c r="C8114">
        <v>185</v>
      </c>
      <c r="D8114" t="s">
        <v>784</v>
      </c>
      <c r="E8114" t="s">
        <v>261</v>
      </c>
      <c r="F8114" t="s">
        <v>81</v>
      </c>
    </row>
    <row r="8115" spans="1:6" x14ac:dyDescent="0.35">
      <c r="A8115" t="s">
        <v>241</v>
      </c>
      <c r="B8115" t="s">
        <v>566</v>
      </c>
      <c r="C8115">
        <v>1791</v>
      </c>
      <c r="D8115" t="s">
        <v>727</v>
      </c>
      <c r="E8115" t="s">
        <v>548</v>
      </c>
      <c r="F8115" t="s">
        <v>81</v>
      </c>
    </row>
    <row r="8116" spans="1:6" x14ac:dyDescent="0.35">
      <c r="A8116" t="s">
        <v>241</v>
      </c>
      <c r="B8116" t="s">
        <v>569</v>
      </c>
      <c r="C8116">
        <v>14396</v>
      </c>
      <c r="D8116" t="s">
        <v>801</v>
      </c>
      <c r="E8116" t="s">
        <v>441</v>
      </c>
      <c r="F8116" t="s">
        <v>77</v>
      </c>
    </row>
    <row r="8117" spans="1:6" x14ac:dyDescent="0.35">
      <c r="A8117" t="s">
        <v>241</v>
      </c>
      <c r="B8117" t="s">
        <v>570</v>
      </c>
      <c r="C8117">
        <v>2079</v>
      </c>
      <c r="D8117" t="s">
        <v>978</v>
      </c>
      <c r="E8117" t="s">
        <v>187</v>
      </c>
      <c r="F8117" t="s">
        <v>78</v>
      </c>
    </row>
    <row r="8118" spans="1:6" x14ac:dyDescent="0.35">
      <c r="A8118" t="s">
        <v>241</v>
      </c>
      <c r="B8118" t="s">
        <v>571</v>
      </c>
      <c r="C8118">
        <v>1206</v>
      </c>
      <c r="D8118" t="s">
        <v>421</v>
      </c>
      <c r="E8118" t="s">
        <v>659</v>
      </c>
      <c r="F8118" t="s">
        <v>79</v>
      </c>
    </row>
    <row r="8119" spans="1:6" x14ac:dyDescent="0.35">
      <c r="A8119" t="s">
        <v>241</v>
      </c>
      <c r="B8119" t="s">
        <v>572</v>
      </c>
      <c r="C8119">
        <v>11999</v>
      </c>
      <c r="D8119" t="s">
        <v>772</v>
      </c>
      <c r="E8119" t="s">
        <v>248</v>
      </c>
      <c r="F8119" t="s">
        <v>106</v>
      </c>
    </row>
    <row r="8120" spans="1:6" x14ac:dyDescent="0.35">
      <c r="A8120" t="s">
        <v>241</v>
      </c>
      <c r="B8120" t="s">
        <v>573</v>
      </c>
      <c r="C8120">
        <v>1579</v>
      </c>
      <c r="D8120" t="s">
        <v>635</v>
      </c>
      <c r="E8120" t="s">
        <v>443</v>
      </c>
      <c r="F8120" t="s">
        <v>80</v>
      </c>
    </row>
    <row r="8122" spans="1:6" x14ac:dyDescent="0.35">
      <c r="A8122" t="s">
        <v>1807</v>
      </c>
    </row>
    <row r="8123" spans="1:6" x14ac:dyDescent="0.35">
      <c r="A8123" t="s">
        <v>14</v>
      </c>
      <c r="B8123" t="s">
        <v>2</v>
      </c>
      <c r="C8123" t="s">
        <v>852</v>
      </c>
      <c r="D8123" t="s">
        <v>853</v>
      </c>
      <c r="E8123" t="s">
        <v>854</v>
      </c>
    </row>
    <row r="8124" spans="1:6" x14ac:dyDescent="0.35">
      <c r="A8124" t="s">
        <v>3</v>
      </c>
      <c r="B8124">
        <v>4522</v>
      </c>
      <c r="C8124" t="s">
        <v>79</v>
      </c>
      <c r="D8124" t="s">
        <v>754</v>
      </c>
      <c r="E8124" t="s">
        <v>383</v>
      </c>
    </row>
    <row r="8125" spans="1:6" x14ac:dyDescent="0.35">
      <c r="A8125" t="s">
        <v>4</v>
      </c>
      <c r="B8125">
        <v>8041</v>
      </c>
      <c r="C8125" t="s">
        <v>71</v>
      </c>
      <c r="D8125" t="s">
        <v>790</v>
      </c>
      <c r="E8125" t="s">
        <v>466</v>
      </c>
    </row>
    <row r="8126" spans="1:6" x14ac:dyDescent="0.35">
      <c r="A8126" t="s">
        <v>5</v>
      </c>
      <c r="B8126">
        <v>8063</v>
      </c>
      <c r="C8126" t="s">
        <v>150</v>
      </c>
      <c r="D8126" t="s">
        <v>1730</v>
      </c>
      <c r="E8126" t="s">
        <v>322</v>
      </c>
    </row>
    <row r="8127" spans="1:6" x14ac:dyDescent="0.35">
      <c r="A8127" t="s">
        <v>6</v>
      </c>
      <c r="B8127">
        <v>3568</v>
      </c>
      <c r="C8127" t="s">
        <v>68</v>
      </c>
      <c r="D8127" t="s">
        <v>962</v>
      </c>
      <c r="E8127" t="s">
        <v>153</v>
      </c>
    </row>
    <row r="8128" spans="1:6" x14ac:dyDescent="0.35">
      <c r="A8128" t="s">
        <v>7</v>
      </c>
      <c r="B8128">
        <v>8856</v>
      </c>
      <c r="C8128" t="s">
        <v>106</v>
      </c>
      <c r="D8128" t="s">
        <v>1161</v>
      </c>
      <c r="E8128" t="s">
        <v>452</v>
      </c>
    </row>
    <row r="8129" spans="1:30" x14ac:dyDescent="0.35">
      <c r="A8129" t="s">
        <v>241</v>
      </c>
      <c r="B8129">
        <v>33050</v>
      </c>
      <c r="C8129" t="s">
        <v>68</v>
      </c>
      <c r="D8129" t="s">
        <v>1410</v>
      </c>
      <c r="E8129" t="s">
        <v>232</v>
      </c>
    </row>
    <row r="8131" spans="1:30" x14ac:dyDescent="0.35">
      <c r="A8131" t="s">
        <v>1808</v>
      </c>
    </row>
    <row r="8132" spans="1:30" x14ac:dyDescent="0.35">
      <c r="A8132" t="s">
        <v>14</v>
      </c>
      <c r="B8132" t="s">
        <v>15</v>
      </c>
      <c r="C8132" t="s">
        <v>2</v>
      </c>
      <c r="D8132" t="s">
        <v>1809</v>
      </c>
      <c r="E8132" t="s">
        <v>1810</v>
      </c>
      <c r="F8132" t="s">
        <v>1811</v>
      </c>
      <c r="G8132" t="s">
        <v>1812</v>
      </c>
      <c r="H8132" t="s">
        <v>1813</v>
      </c>
      <c r="I8132" t="s">
        <v>1814</v>
      </c>
      <c r="J8132" t="s">
        <v>1815</v>
      </c>
      <c r="K8132" t="s">
        <v>1816</v>
      </c>
      <c r="L8132" t="s">
        <v>1817</v>
      </c>
      <c r="M8132" t="s">
        <v>1818</v>
      </c>
      <c r="N8132" t="s">
        <v>1819</v>
      </c>
      <c r="O8132" t="s">
        <v>1820</v>
      </c>
      <c r="P8132" t="s">
        <v>1821</v>
      </c>
      <c r="Q8132" t="s">
        <v>1822</v>
      </c>
      <c r="R8132" t="s">
        <v>1823</v>
      </c>
      <c r="S8132" t="s">
        <v>1824</v>
      </c>
      <c r="T8132" t="s">
        <v>1825</v>
      </c>
      <c r="U8132" t="s">
        <v>1826</v>
      </c>
      <c r="V8132" t="s">
        <v>1827</v>
      </c>
      <c r="W8132" t="s">
        <v>1828</v>
      </c>
      <c r="X8132" t="s">
        <v>1829</v>
      </c>
      <c r="Y8132" t="s">
        <v>1830</v>
      </c>
      <c r="Z8132" t="s">
        <v>1831</v>
      </c>
      <c r="AA8132" t="s">
        <v>1832</v>
      </c>
      <c r="AB8132" t="s">
        <v>1833</v>
      </c>
      <c r="AC8132" t="s">
        <v>49</v>
      </c>
      <c r="AD8132" t="s">
        <v>50</v>
      </c>
    </row>
    <row r="8133" spans="1:30" x14ac:dyDescent="0.35">
      <c r="A8133" t="s">
        <v>3</v>
      </c>
      <c r="B8133" t="s">
        <v>52</v>
      </c>
      <c r="C8133">
        <v>169</v>
      </c>
      <c r="D8133" t="s">
        <v>716</v>
      </c>
      <c r="E8133" t="s">
        <v>277</v>
      </c>
      <c r="F8133" t="s">
        <v>62</v>
      </c>
      <c r="G8133" t="s">
        <v>77</v>
      </c>
      <c r="H8133" t="s">
        <v>142</v>
      </c>
      <c r="I8133" t="s">
        <v>244</v>
      </c>
      <c r="J8133" t="s">
        <v>76</v>
      </c>
      <c r="K8133" t="s">
        <v>81</v>
      </c>
      <c r="L8133" t="s">
        <v>138</v>
      </c>
      <c r="M8133" t="s">
        <v>138</v>
      </c>
      <c r="N8133" t="s">
        <v>151</v>
      </c>
      <c r="O8133" t="s">
        <v>78</v>
      </c>
      <c r="P8133" t="s">
        <v>138</v>
      </c>
      <c r="Q8133" t="s">
        <v>76</v>
      </c>
      <c r="R8133" t="s">
        <v>76</v>
      </c>
      <c r="S8133" t="s">
        <v>76</v>
      </c>
      <c r="T8133" t="s">
        <v>76</v>
      </c>
      <c r="U8133" t="s">
        <v>76</v>
      </c>
      <c r="V8133" t="s">
        <v>76</v>
      </c>
      <c r="W8133" t="s">
        <v>76</v>
      </c>
      <c r="X8133" t="s">
        <v>76</v>
      </c>
      <c r="Y8133" t="s">
        <v>76</v>
      </c>
      <c r="Z8133" t="s">
        <v>76</v>
      </c>
      <c r="AA8133" t="s">
        <v>76</v>
      </c>
      <c r="AB8133" t="s">
        <v>76</v>
      </c>
      <c r="AC8133" t="s">
        <v>68</v>
      </c>
      <c r="AD8133" t="s">
        <v>71</v>
      </c>
    </row>
    <row r="8134" spans="1:30" x14ac:dyDescent="0.35">
      <c r="A8134" t="s">
        <v>3</v>
      </c>
      <c r="B8134" t="s">
        <v>83</v>
      </c>
      <c r="C8134">
        <v>800</v>
      </c>
      <c r="D8134" t="s">
        <v>1168</v>
      </c>
      <c r="E8134" t="s">
        <v>455</v>
      </c>
      <c r="F8134" t="s">
        <v>175</v>
      </c>
      <c r="G8134" t="s">
        <v>79</v>
      </c>
      <c r="H8134" t="s">
        <v>63</v>
      </c>
      <c r="I8134" t="s">
        <v>173</v>
      </c>
      <c r="J8134" t="s">
        <v>94</v>
      </c>
      <c r="K8134" t="s">
        <v>75</v>
      </c>
      <c r="L8134" t="s">
        <v>71</v>
      </c>
      <c r="M8134" t="s">
        <v>73</v>
      </c>
      <c r="N8134" t="s">
        <v>186</v>
      </c>
      <c r="O8134" t="s">
        <v>76</v>
      </c>
      <c r="P8134" t="s">
        <v>77</v>
      </c>
      <c r="Q8134" t="s">
        <v>76</v>
      </c>
      <c r="R8134" t="s">
        <v>76</v>
      </c>
      <c r="S8134" t="s">
        <v>94</v>
      </c>
      <c r="T8134" t="s">
        <v>107</v>
      </c>
      <c r="U8134" t="s">
        <v>76</v>
      </c>
      <c r="V8134" t="s">
        <v>76</v>
      </c>
      <c r="W8134" t="s">
        <v>76</v>
      </c>
      <c r="X8134" t="s">
        <v>76</v>
      </c>
      <c r="Y8134" t="s">
        <v>107</v>
      </c>
      <c r="Z8134" t="s">
        <v>76</v>
      </c>
      <c r="AA8134" t="s">
        <v>107</v>
      </c>
      <c r="AB8134" t="s">
        <v>78</v>
      </c>
      <c r="AC8134" t="s">
        <v>77</v>
      </c>
      <c r="AD8134" t="s">
        <v>73</v>
      </c>
    </row>
    <row r="8135" spans="1:30" x14ac:dyDescent="0.35">
      <c r="A8135" t="s">
        <v>3</v>
      </c>
      <c r="B8135" t="s">
        <v>50</v>
      </c>
      <c r="C8135">
        <v>46</v>
      </c>
      <c r="D8135" t="s">
        <v>423</v>
      </c>
      <c r="E8135" t="s">
        <v>205</v>
      </c>
      <c r="F8135" t="s">
        <v>194</v>
      </c>
      <c r="G8135" t="s">
        <v>130</v>
      </c>
      <c r="H8135" t="s">
        <v>76</v>
      </c>
      <c r="I8135" t="s">
        <v>76</v>
      </c>
      <c r="J8135" t="s">
        <v>76</v>
      </c>
      <c r="K8135" t="s">
        <v>76</v>
      </c>
      <c r="L8135" t="s">
        <v>76</v>
      </c>
      <c r="M8135" t="s">
        <v>76</v>
      </c>
      <c r="N8135" t="s">
        <v>198</v>
      </c>
      <c r="O8135" t="s">
        <v>76</v>
      </c>
      <c r="P8135" t="s">
        <v>76</v>
      </c>
      <c r="Q8135" t="s">
        <v>76</v>
      </c>
      <c r="R8135" t="s">
        <v>76</v>
      </c>
      <c r="S8135" t="s">
        <v>76</v>
      </c>
      <c r="T8135" t="s">
        <v>76</v>
      </c>
      <c r="U8135" t="s">
        <v>76</v>
      </c>
      <c r="V8135" t="s">
        <v>76</v>
      </c>
      <c r="W8135" t="s">
        <v>76</v>
      </c>
      <c r="X8135" t="s">
        <v>76</v>
      </c>
      <c r="Y8135" t="s">
        <v>76</v>
      </c>
      <c r="Z8135" t="s">
        <v>76</v>
      </c>
      <c r="AA8135" t="s">
        <v>72</v>
      </c>
      <c r="AB8135" t="s">
        <v>76</v>
      </c>
      <c r="AC8135" t="s">
        <v>76</v>
      </c>
      <c r="AD8135" t="s">
        <v>76</v>
      </c>
    </row>
    <row r="8136" spans="1:30" x14ac:dyDescent="0.35">
      <c r="A8136" t="s">
        <v>4</v>
      </c>
      <c r="B8136" t="s">
        <v>52</v>
      </c>
      <c r="C8136">
        <v>378</v>
      </c>
      <c r="D8136" t="s">
        <v>251</v>
      </c>
      <c r="E8136" t="s">
        <v>274</v>
      </c>
      <c r="F8136" t="s">
        <v>378</v>
      </c>
      <c r="G8136" t="s">
        <v>218</v>
      </c>
      <c r="H8136" t="s">
        <v>71</v>
      </c>
      <c r="I8136" t="s">
        <v>72</v>
      </c>
      <c r="J8136" t="s">
        <v>106</v>
      </c>
      <c r="K8136" t="s">
        <v>62</v>
      </c>
      <c r="L8136" t="s">
        <v>149</v>
      </c>
      <c r="M8136" t="s">
        <v>74</v>
      </c>
      <c r="N8136" t="s">
        <v>217</v>
      </c>
      <c r="O8136" t="s">
        <v>80</v>
      </c>
      <c r="P8136" t="s">
        <v>130</v>
      </c>
      <c r="Q8136" t="s">
        <v>76</v>
      </c>
      <c r="R8136" t="s">
        <v>194</v>
      </c>
      <c r="S8136" t="s">
        <v>186</v>
      </c>
      <c r="T8136" t="s">
        <v>137</v>
      </c>
      <c r="U8136" t="s">
        <v>79</v>
      </c>
      <c r="V8136" t="s">
        <v>76</v>
      </c>
      <c r="W8136" t="s">
        <v>76</v>
      </c>
      <c r="X8136" t="s">
        <v>76</v>
      </c>
      <c r="Y8136" t="s">
        <v>76</v>
      </c>
      <c r="Z8136" t="s">
        <v>76</v>
      </c>
      <c r="AA8136" t="s">
        <v>76</v>
      </c>
      <c r="AB8136" t="s">
        <v>75</v>
      </c>
      <c r="AC8136" t="s">
        <v>163</v>
      </c>
      <c r="AD8136" t="s">
        <v>76</v>
      </c>
    </row>
    <row r="8137" spans="1:30" x14ac:dyDescent="0.35">
      <c r="A8137" t="s">
        <v>4</v>
      </c>
      <c r="B8137" t="s">
        <v>83</v>
      </c>
      <c r="C8137">
        <v>1504</v>
      </c>
      <c r="D8137" t="s">
        <v>340</v>
      </c>
      <c r="E8137" t="s">
        <v>153</v>
      </c>
      <c r="F8137" t="s">
        <v>157</v>
      </c>
      <c r="G8137" t="s">
        <v>355</v>
      </c>
      <c r="H8137" t="s">
        <v>63</v>
      </c>
      <c r="I8137" t="s">
        <v>80</v>
      </c>
      <c r="J8137" t="s">
        <v>75</v>
      </c>
      <c r="K8137" t="s">
        <v>180</v>
      </c>
      <c r="L8137" t="s">
        <v>138</v>
      </c>
      <c r="M8137" t="s">
        <v>68</v>
      </c>
      <c r="N8137" t="s">
        <v>194</v>
      </c>
      <c r="O8137" t="s">
        <v>76</v>
      </c>
      <c r="P8137" t="s">
        <v>150</v>
      </c>
      <c r="Q8137" t="s">
        <v>75</v>
      </c>
      <c r="R8137" t="s">
        <v>68</v>
      </c>
      <c r="S8137" t="s">
        <v>63</v>
      </c>
      <c r="T8137" t="s">
        <v>175</v>
      </c>
      <c r="U8137" t="s">
        <v>88</v>
      </c>
      <c r="V8137" t="s">
        <v>73</v>
      </c>
      <c r="W8137" t="s">
        <v>77</v>
      </c>
      <c r="X8137" t="s">
        <v>76</v>
      </c>
      <c r="Y8137" t="s">
        <v>76</v>
      </c>
      <c r="Z8137" t="s">
        <v>76</v>
      </c>
      <c r="AA8137" t="s">
        <v>107</v>
      </c>
      <c r="AB8137" t="s">
        <v>55</v>
      </c>
      <c r="AC8137" t="s">
        <v>179</v>
      </c>
      <c r="AD8137" t="s">
        <v>76</v>
      </c>
    </row>
    <row r="8138" spans="1:30" x14ac:dyDescent="0.35">
      <c r="A8138" t="s">
        <v>4</v>
      </c>
      <c r="B8138" t="s">
        <v>50</v>
      </c>
      <c r="C8138">
        <v>162</v>
      </c>
      <c r="D8138" t="s">
        <v>382</v>
      </c>
      <c r="E8138" t="s">
        <v>190</v>
      </c>
      <c r="F8138" t="s">
        <v>180</v>
      </c>
      <c r="G8138" t="s">
        <v>72</v>
      </c>
      <c r="H8138" t="s">
        <v>142</v>
      </c>
      <c r="I8138" t="s">
        <v>180</v>
      </c>
      <c r="J8138" t="s">
        <v>138</v>
      </c>
      <c r="K8138" t="s">
        <v>55</v>
      </c>
      <c r="L8138" t="s">
        <v>86</v>
      </c>
      <c r="M8138" t="s">
        <v>76</v>
      </c>
      <c r="N8138" t="s">
        <v>93</v>
      </c>
      <c r="O8138" t="s">
        <v>76</v>
      </c>
      <c r="P8138" t="s">
        <v>93</v>
      </c>
      <c r="Q8138" t="s">
        <v>76</v>
      </c>
      <c r="R8138" t="s">
        <v>76</v>
      </c>
      <c r="S8138" t="s">
        <v>76</v>
      </c>
      <c r="T8138" t="s">
        <v>76</v>
      </c>
      <c r="U8138" t="s">
        <v>107</v>
      </c>
      <c r="V8138" t="s">
        <v>76</v>
      </c>
      <c r="W8138" t="s">
        <v>76</v>
      </c>
      <c r="X8138" t="s">
        <v>107</v>
      </c>
      <c r="Y8138" t="s">
        <v>76</v>
      </c>
      <c r="Z8138" t="s">
        <v>76</v>
      </c>
      <c r="AA8138" t="s">
        <v>76</v>
      </c>
      <c r="AB8138" t="s">
        <v>63</v>
      </c>
      <c r="AC8138" t="s">
        <v>76</v>
      </c>
      <c r="AD8138" t="s">
        <v>76</v>
      </c>
    </row>
    <row r="8139" spans="1:30" x14ac:dyDescent="0.35">
      <c r="A8139" t="s">
        <v>5</v>
      </c>
      <c r="B8139" t="s">
        <v>52</v>
      </c>
      <c r="C8139">
        <v>361</v>
      </c>
      <c r="D8139" t="s">
        <v>822</v>
      </c>
      <c r="E8139" t="s">
        <v>366</v>
      </c>
      <c r="F8139" t="s">
        <v>355</v>
      </c>
      <c r="G8139" t="s">
        <v>175</v>
      </c>
      <c r="H8139" t="s">
        <v>122</v>
      </c>
      <c r="I8139" t="s">
        <v>213</v>
      </c>
      <c r="J8139" t="s">
        <v>71</v>
      </c>
      <c r="K8139" t="s">
        <v>138</v>
      </c>
      <c r="L8139" t="s">
        <v>186</v>
      </c>
      <c r="M8139" t="s">
        <v>77</v>
      </c>
      <c r="N8139" t="s">
        <v>102</v>
      </c>
      <c r="O8139" t="s">
        <v>179</v>
      </c>
      <c r="P8139" t="s">
        <v>75</v>
      </c>
      <c r="Q8139" t="s">
        <v>76</v>
      </c>
      <c r="R8139" t="s">
        <v>76</v>
      </c>
      <c r="S8139" t="s">
        <v>173</v>
      </c>
      <c r="T8139" t="s">
        <v>73</v>
      </c>
      <c r="U8139" t="s">
        <v>68</v>
      </c>
      <c r="V8139" t="s">
        <v>76</v>
      </c>
      <c r="W8139" t="s">
        <v>76</v>
      </c>
      <c r="X8139" t="s">
        <v>76</v>
      </c>
      <c r="Y8139" t="s">
        <v>76</v>
      </c>
      <c r="Z8139" t="s">
        <v>76</v>
      </c>
      <c r="AA8139" t="s">
        <v>76</v>
      </c>
      <c r="AB8139" t="s">
        <v>150</v>
      </c>
      <c r="AC8139" t="s">
        <v>216</v>
      </c>
      <c r="AD8139" t="s">
        <v>76</v>
      </c>
    </row>
    <row r="8140" spans="1:30" x14ac:dyDescent="0.35">
      <c r="A8140" t="s">
        <v>5</v>
      </c>
      <c r="B8140" t="s">
        <v>83</v>
      </c>
      <c r="C8140">
        <v>1265</v>
      </c>
      <c r="D8140" t="s">
        <v>1314</v>
      </c>
      <c r="E8140" t="s">
        <v>269</v>
      </c>
      <c r="F8140" t="s">
        <v>93</v>
      </c>
      <c r="G8140" t="s">
        <v>106</v>
      </c>
      <c r="H8140" t="s">
        <v>81</v>
      </c>
      <c r="I8140" t="s">
        <v>133</v>
      </c>
      <c r="J8140" t="s">
        <v>78</v>
      </c>
      <c r="K8140" t="s">
        <v>75</v>
      </c>
      <c r="L8140" t="s">
        <v>80</v>
      </c>
      <c r="M8140" t="s">
        <v>73</v>
      </c>
      <c r="N8140" t="s">
        <v>75</v>
      </c>
      <c r="O8140" t="s">
        <v>76</v>
      </c>
      <c r="P8140" t="s">
        <v>77</v>
      </c>
      <c r="Q8140" t="s">
        <v>76</v>
      </c>
      <c r="R8140" t="s">
        <v>76</v>
      </c>
      <c r="S8140" t="s">
        <v>106</v>
      </c>
      <c r="T8140" t="s">
        <v>107</v>
      </c>
      <c r="U8140" t="s">
        <v>71</v>
      </c>
      <c r="V8140" t="s">
        <v>76</v>
      </c>
      <c r="W8140" t="s">
        <v>76</v>
      </c>
      <c r="X8140" t="s">
        <v>76</v>
      </c>
      <c r="Y8140" t="s">
        <v>76</v>
      </c>
      <c r="Z8140" t="s">
        <v>76</v>
      </c>
      <c r="AA8140" t="s">
        <v>76</v>
      </c>
      <c r="AB8140" t="s">
        <v>107</v>
      </c>
      <c r="AC8140" t="s">
        <v>106</v>
      </c>
      <c r="AD8140" t="s">
        <v>72</v>
      </c>
    </row>
    <row r="8141" spans="1:30" x14ac:dyDescent="0.35">
      <c r="A8141" t="s">
        <v>5</v>
      </c>
      <c r="B8141" t="s">
        <v>50</v>
      </c>
      <c r="C8141">
        <v>103</v>
      </c>
      <c r="D8141" t="s">
        <v>845</v>
      </c>
      <c r="E8141" t="s">
        <v>188</v>
      </c>
      <c r="F8141" t="s">
        <v>163</v>
      </c>
      <c r="G8141" t="s">
        <v>77</v>
      </c>
      <c r="H8141" t="s">
        <v>81</v>
      </c>
      <c r="I8141" t="s">
        <v>181</v>
      </c>
      <c r="J8141" t="s">
        <v>76</v>
      </c>
      <c r="K8141" t="s">
        <v>55</v>
      </c>
      <c r="L8141" t="s">
        <v>198</v>
      </c>
      <c r="M8141" t="s">
        <v>76</v>
      </c>
      <c r="N8141" t="s">
        <v>68</v>
      </c>
      <c r="O8141" t="s">
        <v>76</v>
      </c>
      <c r="P8141" t="s">
        <v>79</v>
      </c>
      <c r="Q8141" t="s">
        <v>76</v>
      </c>
      <c r="R8141" t="s">
        <v>76</v>
      </c>
      <c r="S8141" t="s">
        <v>71</v>
      </c>
      <c r="T8141" t="s">
        <v>76</v>
      </c>
      <c r="U8141" t="s">
        <v>76</v>
      </c>
      <c r="V8141" t="s">
        <v>76</v>
      </c>
      <c r="W8141" t="s">
        <v>76</v>
      </c>
      <c r="X8141" t="s">
        <v>76</v>
      </c>
      <c r="Y8141" t="s">
        <v>76</v>
      </c>
      <c r="Z8141" t="s">
        <v>76</v>
      </c>
      <c r="AA8141" t="s">
        <v>76</v>
      </c>
      <c r="AB8141" t="s">
        <v>76</v>
      </c>
      <c r="AC8141" t="s">
        <v>80</v>
      </c>
      <c r="AD8141" t="s">
        <v>76</v>
      </c>
    </row>
    <row r="8142" spans="1:30" x14ac:dyDescent="0.35">
      <c r="A8142" t="s">
        <v>6</v>
      </c>
      <c r="B8142" t="s">
        <v>52</v>
      </c>
      <c r="C8142">
        <v>88</v>
      </c>
      <c r="D8142" t="s">
        <v>363</v>
      </c>
      <c r="E8142" t="s">
        <v>317</v>
      </c>
      <c r="F8142" t="s">
        <v>75</v>
      </c>
      <c r="G8142" t="s">
        <v>93</v>
      </c>
      <c r="H8142" t="s">
        <v>162</v>
      </c>
      <c r="I8142" t="s">
        <v>193</v>
      </c>
      <c r="J8142" t="s">
        <v>226</v>
      </c>
      <c r="K8142" t="s">
        <v>88</v>
      </c>
      <c r="L8142" t="s">
        <v>9</v>
      </c>
      <c r="M8142" t="s">
        <v>73</v>
      </c>
      <c r="N8142" t="s">
        <v>57</v>
      </c>
      <c r="O8142" t="s">
        <v>179</v>
      </c>
      <c r="P8142" t="s">
        <v>76</v>
      </c>
      <c r="Q8142" t="s">
        <v>78</v>
      </c>
      <c r="R8142" t="s">
        <v>76</v>
      </c>
      <c r="S8142" t="s">
        <v>80</v>
      </c>
      <c r="T8142" t="s">
        <v>105</v>
      </c>
      <c r="U8142" t="s">
        <v>149</v>
      </c>
      <c r="V8142" t="s">
        <v>76</v>
      </c>
      <c r="W8142" t="s">
        <v>76</v>
      </c>
      <c r="X8142" t="s">
        <v>76</v>
      </c>
      <c r="Y8142" t="s">
        <v>75</v>
      </c>
      <c r="Z8142" t="s">
        <v>76</v>
      </c>
      <c r="AA8142" t="s">
        <v>80</v>
      </c>
      <c r="AB8142" t="s">
        <v>74</v>
      </c>
      <c r="AC8142" t="s">
        <v>121</v>
      </c>
      <c r="AD8142" t="s">
        <v>73</v>
      </c>
    </row>
    <row r="8143" spans="1:30" x14ac:dyDescent="0.35">
      <c r="A8143" t="s">
        <v>6</v>
      </c>
      <c r="B8143" t="s">
        <v>83</v>
      </c>
      <c r="C8143">
        <v>529</v>
      </c>
      <c r="D8143" t="s">
        <v>400</v>
      </c>
      <c r="E8143" t="s">
        <v>235</v>
      </c>
      <c r="F8143" t="s">
        <v>80</v>
      </c>
      <c r="G8143" t="s">
        <v>94</v>
      </c>
      <c r="H8143" t="s">
        <v>264</v>
      </c>
      <c r="I8143" t="s">
        <v>57</v>
      </c>
      <c r="J8143" t="s">
        <v>142</v>
      </c>
      <c r="K8143" t="s">
        <v>72</v>
      </c>
      <c r="L8143" t="s">
        <v>149</v>
      </c>
      <c r="M8143" t="s">
        <v>71</v>
      </c>
      <c r="N8143" t="s">
        <v>68</v>
      </c>
      <c r="O8143" t="s">
        <v>76</v>
      </c>
      <c r="P8143" t="s">
        <v>77</v>
      </c>
      <c r="Q8143" t="s">
        <v>106</v>
      </c>
      <c r="R8143" t="s">
        <v>138</v>
      </c>
      <c r="S8143" t="s">
        <v>75</v>
      </c>
      <c r="T8143" t="s">
        <v>106</v>
      </c>
      <c r="U8143" t="s">
        <v>106</v>
      </c>
      <c r="V8143" t="s">
        <v>76</v>
      </c>
      <c r="W8143" t="s">
        <v>76</v>
      </c>
      <c r="X8143" t="s">
        <v>76</v>
      </c>
      <c r="Y8143" t="s">
        <v>76</v>
      </c>
      <c r="Z8143" t="s">
        <v>107</v>
      </c>
      <c r="AA8143" t="s">
        <v>107</v>
      </c>
      <c r="AB8143" t="s">
        <v>71</v>
      </c>
      <c r="AC8143" t="s">
        <v>72</v>
      </c>
      <c r="AD8143" t="s">
        <v>76</v>
      </c>
    </row>
    <row r="8144" spans="1:30" x14ac:dyDescent="0.35">
      <c r="A8144" t="s">
        <v>6</v>
      </c>
      <c r="B8144" t="s">
        <v>50</v>
      </c>
      <c r="C8144">
        <v>44</v>
      </c>
      <c r="D8144" t="s">
        <v>1729</v>
      </c>
      <c r="E8144" t="s">
        <v>334</v>
      </c>
      <c r="F8144" t="s">
        <v>63</v>
      </c>
      <c r="G8144" t="s">
        <v>76</v>
      </c>
      <c r="H8144" t="s">
        <v>76</v>
      </c>
      <c r="I8144" t="s">
        <v>76</v>
      </c>
      <c r="J8144" t="s">
        <v>76</v>
      </c>
      <c r="K8144" t="s">
        <v>76</v>
      </c>
      <c r="L8144" t="s">
        <v>76</v>
      </c>
      <c r="M8144" t="s">
        <v>79</v>
      </c>
      <c r="N8144" t="s">
        <v>79</v>
      </c>
      <c r="O8144" t="s">
        <v>76</v>
      </c>
      <c r="P8144" t="s">
        <v>76</v>
      </c>
      <c r="Q8144" t="s">
        <v>76</v>
      </c>
      <c r="R8144" t="s">
        <v>76</v>
      </c>
      <c r="S8144" t="s">
        <v>150</v>
      </c>
      <c r="T8144" t="s">
        <v>76</v>
      </c>
      <c r="U8144" t="s">
        <v>76</v>
      </c>
      <c r="V8144" t="s">
        <v>76</v>
      </c>
      <c r="W8144" t="s">
        <v>76</v>
      </c>
      <c r="X8144" t="s">
        <v>76</v>
      </c>
      <c r="Y8144" t="s">
        <v>76</v>
      </c>
      <c r="Z8144" t="s">
        <v>76</v>
      </c>
      <c r="AA8144" t="s">
        <v>150</v>
      </c>
      <c r="AB8144" t="s">
        <v>76</v>
      </c>
      <c r="AC8144" t="s">
        <v>65</v>
      </c>
      <c r="AD8144" t="s">
        <v>76</v>
      </c>
    </row>
    <row r="8145" spans="1:30" x14ac:dyDescent="0.35">
      <c r="A8145" t="s">
        <v>7</v>
      </c>
      <c r="B8145" t="s">
        <v>52</v>
      </c>
      <c r="C8145">
        <v>267</v>
      </c>
      <c r="D8145" t="s">
        <v>728</v>
      </c>
      <c r="E8145" t="s">
        <v>445</v>
      </c>
      <c r="F8145" t="s">
        <v>87</v>
      </c>
      <c r="G8145" t="s">
        <v>72</v>
      </c>
      <c r="H8145" t="s">
        <v>84</v>
      </c>
      <c r="I8145" t="s">
        <v>244</v>
      </c>
      <c r="J8145" t="s">
        <v>75</v>
      </c>
      <c r="K8145" t="s">
        <v>94</v>
      </c>
      <c r="L8145" t="s">
        <v>63</v>
      </c>
      <c r="M8145" t="s">
        <v>68</v>
      </c>
      <c r="N8145" t="s">
        <v>70</v>
      </c>
      <c r="O8145" t="s">
        <v>72</v>
      </c>
      <c r="P8145" t="s">
        <v>63</v>
      </c>
      <c r="Q8145" t="s">
        <v>76</v>
      </c>
      <c r="R8145" t="s">
        <v>107</v>
      </c>
      <c r="S8145" t="s">
        <v>78</v>
      </c>
      <c r="T8145" t="s">
        <v>76</v>
      </c>
      <c r="U8145" t="s">
        <v>76</v>
      </c>
      <c r="V8145" t="s">
        <v>76</v>
      </c>
      <c r="W8145" t="s">
        <v>76</v>
      </c>
      <c r="X8145" t="s">
        <v>76</v>
      </c>
      <c r="Y8145" t="s">
        <v>76</v>
      </c>
      <c r="Z8145" t="s">
        <v>76</v>
      </c>
      <c r="AA8145" t="s">
        <v>107</v>
      </c>
      <c r="AB8145" t="s">
        <v>150</v>
      </c>
      <c r="AC8145" t="s">
        <v>55</v>
      </c>
      <c r="AD8145" t="s">
        <v>68</v>
      </c>
    </row>
    <row r="8146" spans="1:30" x14ac:dyDescent="0.35">
      <c r="A8146" t="s">
        <v>7</v>
      </c>
      <c r="B8146" t="s">
        <v>83</v>
      </c>
      <c r="C8146">
        <v>1249</v>
      </c>
      <c r="D8146" t="s">
        <v>551</v>
      </c>
      <c r="E8146" t="s">
        <v>90</v>
      </c>
      <c r="F8146" t="s">
        <v>103</v>
      </c>
      <c r="G8146" t="s">
        <v>68</v>
      </c>
      <c r="H8146" t="s">
        <v>72</v>
      </c>
      <c r="I8146" t="s">
        <v>104</v>
      </c>
      <c r="J8146" t="s">
        <v>75</v>
      </c>
      <c r="K8146" t="s">
        <v>93</v>
      </c>
      <c r="L8146" t="s">
        <v>73</v>
      </c>
      <c r="M8146" t="s">
        <v>76</v>
      </c>
      <c r="N8146" t="s">
        <v>81</v>
      </c>
      <c r="O8146" t="s">
        <v>76</v>
      </c>
      <c r="P8146" t="s">
        <v>79</v>
      </c>
      <c r="Q8146" t="s">
        <v>107</v>
      </c>
      <c r="R8146" t="s">
        <v>107</v>
      </c>
      <c r="S8146" t="s">
        <v>107</v>
      </c>
      <c r="T8146" t="s">
        <v>107</v>
      </c>
      <c r="U8146" t="s">
        <v>106</v>
      </c>
      <c r="V8146" t="s">
        <v>76</v>
      </c>
      <c r="W8146" t="s">
        <v>76</v>
      </c>
      <c r="X8146" t="s">
        <v>76</v>
      </c>
      <c r="Y8146" t="s">
        <v>76</v>
      </c>
      <c r="Z8146" t="s">
        <v>107</v>
      </c>
      <c r="AA8146" t="s">
        <v>107</v>
      </c>
      <c r="AB8146" t="s">
        <v>107</v>
      </c>
      <c r="AC8146" t="s">
        <v>77</v>
      </c>
      <c r="AD8146" t="s">
        <v>71</v>
      </c>
    </row>
    <row r="8147" spans="1:30" x14ac:dyDescent="0.35">
      <c r="A8147" t="s">
        <v>7</v>
      </c>
      <c r="B8147" t="s">
        <v>50</v>
      </c>
      <c r="C8147">
        <v>155</v>
      </c>
      <c r="D8147" t="s">
        <v>773</v>
      </c>
      <c r="E8147" t="s">
        <v>430</v>
      </c>
      <c r="F8147" t="s">
        <v>94</v>
      </c>
      <c r="G8147" t="s">
        <v>106</v>
      </c>
      <c r="H8147" t="s">
        <v>68</v>
      </c>
      <c r="I8147" t="s">
        <v>87</v>
      </c>
      <c r="J8147" t="s">
        <v>80</v>
      </c>
      <c r="K8147" t="s">
        <v>71</v>
      </c>
      <c r="L8147" t="s">
        <v>94</v>
      </c>
      <c r="M8147" t="s">
        <v>150</v>
      </c>
      <c r="N8147" t="s">
        <v>142</v>
      </c>
      <c r="O8147" t="s">
        <v>76</v>
      </c>
      <c r="P8147" t="s">
        <v>71</v>
      </c>
      <c r="Q8147" t="s">
        <v>76</v>
      </c>
      <c r="R8147" t="s">
        <v>76</v>
      </c>
      <c r="S8147" t="s">
        <v>107</v>
      </c>
      <c r="T8147" t="s">
        <v>76</v>
      </c>
      <c r="U8147" t="s">
        <v>76</v>
      </c>
      <c r="V8147" t="s">
        <v>68</v>
      </c>
      <c r="W8147" t="s">
        <v>76</v>
      </c>
      <c r="X8147" t="s">
        <v>76</v>
      </c>
      <c r="Y8147" t="s">
        <v>76</v>
      </c>
      <c r="Z8147" t="s">
        <v>55</v>
      </c>
      <c r="AA8147" t="s">
        <v>75</v>
      </c>
      <c r="AB8147" t="s">
        <v>138</v>
      </c>
      <c r="AC8147" t="s">
        <v>150</v>
      </c>
      <c r="AD8147" t="s">
        <v>76</v>
      </c>
    </row>
    <row r="8148" spans="1:30" x14ac:dyDescent="0.35">
      <c r="A8148" t="s">
        <v>241</v>
      </c>
      <c r="B8148" t="s">
        <v>52</v>
      </c>
      <c r="C8148">
        <v>1263</v>
      </c>
      <c r="D8148" t="s">
        <v>580</v>
      </c>
      <c r="E8148" t="s">
        <v>252</v>
      </c>
      <c r="F8148" t="s">
        <v>92</v>
      </c>
      <c r="G8148" t="s">
        <v>221</v>
      </c>
      <c r="H8148" t="s">
        <v>149</v>
      </c>
      <c r="I8148" t="s">
        <v>121</v>
      </c>
      <c r="J8148" t="s">
        <v>81</v>
      </c>
      <c r="K8148" t="s">
        <v>74</v>
      </c>
      <c r="L8148" t="s">
        <v>194</v>
      </c>
      <c r="M8148" t="s">
        <v>78</v>
      </c>
      <c r="N8148" t="s">
        <v>137</v>
      </c>
      <c r="O8148" t="s">
        <v>93</v>
      </c>
      <c r="P8148" t="s">
        <v>63</v>
      </c>
      <c r="Q8148" t="s">
        <v>107</v>
      </c>
      <c r="R8148" t="s">
        <v>105</v>
      </c>
      <c r="S8148" t="s">
        <v>80</v>
      </c>
      <c r="T8148" t="s">
        <v>72</v>
      </c>
      <c r="U8148" t="s">
        <v>68</v>
      </c>
      <c r="V8148" t="s">
        <v>76</v>
      </c>
      <c r="W8148" t="s">
        <v>76</v>
      </c>
      <c r="X8148" t="s">
        <v>76</v>
      </c>
      <c r="Y8148" t="s">
        <v>107</v>
      </c>
      <c r="Z8148" t="s">
        <v>76</v>
      </c>
      <c r="AA8148" t="s">
        <v>73</v>
      </c>
      <c r="AB8148" t="s">
        <v>150</v>
      </c>
      <c r="AC8148" t="s">
        <v>103</v>
      </c>
      <c r="AD8148" t="s">
        <v>106</v>
      </c>
    </row>
    <row r="8149" spans="1:30" x14ac:dyDescent="0.35">
      <c r="A8149" t="s">
        <v>241</v>
      </c>
      <c r="B8149" t="s">
        <v>83</v>
      </c>
      <c r="C8149">
        <v>5347</v>
      </c>
      <c r="D8149" t="s">
        <v>702</v>
      </c>
      <c r="E8149" t="s">
        <v>312</v>
      </c>
      <c r="F8149" t="s">
        <v>96</v>
      </c>
      <c r="G8149" t="s">
        <v>80</v>
      </c>
      <c r="H8149" t="s">
        <v>186</v>
      </c>
      <c r="I8149" t="s">
        <v>133</v>
      </c>
      <c r="J8149" t="s">
        <v>78</v>
      </c>
      <c r="K8149" t="s">
        <v>93</v>
      </c>
      <c r="L8149" t="s">
        <v>78</v>
      </c>
      <c r="M8149" t="s">
        <v>106</v>
      </c>
      <c r="N8149" t="s">
        <v>100</v>
      </c>
      <c r="O8149" t="s">
        <v>76</v>
      </c>
      <c r="P8149" t="s">
        <v>79</v>
      </c>
      <c r="Q8149" t="s">
        <v>106</v>
      </c>
      <c r="R8149" t="s">
        <v>106</v>
      </c>
      <c r="S8149" t="s">
        <v>71</v>
      </c>
      <c r="T8149" t="s">
        <v>94</v>
      </c>
      <c r="U8149" t="s">
        <v>105</v>
      </c>
      <c r="V8149" t="s">
        <v>76</v>
      </c>
      <c r="W8149" t="s">
        <v>107</v>
      </c>
      <c r="X8149" t="s">
        <v>76</v>
      </c>
      <c r="Y8149" t="s">
        <v>76</v>
      </c>
      <c r="Z8149" t="s">
        <v>107</v>
      </c>
      <c r="AA8149" t="s">
        <v>107</v>
      </c>
      <c r="AB8149" t="s">
        <v>71</v>
      </c>
      <c r="AC8149" t="s">
        <v>78</v>
      </c>
      <c r="AD8149" t="s">
        <v>68</v>
      </c>
    </row>
    <row r="8150" spans="1:30" x14ac:dyDescent="0.35">
      <c r="A8150" t="s">
        <v>241</v>
      </c>
      <c r="B8150" t="s">
        <v>50</v>
      </c>
      <c r="C8150">
        <v>510</v>
      </c>
      <c r="D8150" t="s">
        <v>708</v>
      </c>
      <c r="E8150" t="s">
        <v>371</v>
      </c>
      <c r="F8150" t="s">
        <v>108</v>
      </c>
      <c r="G8150" t="s">
        <v>75</v>
      </c>
      <c r="H8150" t="s">
        <v>78</v>
      </c>
      <c r="I8150" t="s">
        <v>175</v>
      </c>
      <c r="J8150" t="s">
        <v>75</v>
      </c>
      <c r="K8150" t="s">
        <v>78</v>
      </c>
      <c r="L8150" t="s">
        <v>63</v>
      </c>
      <c r="M8150" t="s">
        <v>77</v>
      </c>
      <c r="N8150" t="s">
        <v>100</v>
      </c>
      <c r="O8150" t="s">
        <v>76</v>
      </c>
      <c r="P8150" t="s">
        <v>75</v>
      </c>
      <c r="Q8150" t="s">
        <v>76</v>
      </c>
      <c r="R8150" t="s">
        <v>76</v>
      </c>
      <c r="S8150" t="s">
        <v>73</v>
      </c>
      <c r="T8150" t="s">
        <v>76</v>
      </c>
      <c r="U8150" t="s">
        <v>76</v>
      </c>
      <c r="V8150" t="s">
        <v>73</v>
      </c>
      <c r="W8150" t="s">
        <v>76</v>
      </c>
      <c r="X8150" t="s">
        <v>76</v>
      </c>
      <c r="Y8150" t="s">
        <v>76</v>
      </c>
      <c r="Z8150" t="s">
        <v>71</v>
      </c>
      <c r="AA8150" t="s">
        <v>68</v>
      </c>
      <c r="AB8150" t="s">
        <v>75</v>
      </c>
      <c r="AC8150" t="s">
        <v>75</v>
      </c>
      <c r="AD8150" t="s">
        <v>76</v>
      </c>
    </row>
    <row r="8152" spans="1:30" x14ac:dyDescent="0.35">
      <c r="A8152" t="s">
        <v>1834</v>
      </c>
    </row>
    <row r="8153" spans="1:30" x14ac:dyDescent="0.35">
      <c r="A8153" t="s">
        <v>14</v>
      </c>
      <c r="B8153" t="s">
        <v>266</v>
      </c>
      <c r="C8153" t="s">
        <v>2</v>
      </c>
      <c r="D8153" t="s">
        <v>1809</v>
      </c>
      <c r="E8153" t="s">
        <v>1810</v>
      </c>
      <c r="F8153" t="s">
        <v>1811</v>
      </c>
      <c r="G8153" t="s">
        <v>1812</v>
      </c>
      <c r="H8153" t="s">
        <v>1813</v>
      </c>
      <c r="I8153" t="s">
        <v>1814</v>
      </c>
      <c r="J8153" t="s">
        <v>1815</v>
      </c>
      <c r="K8153" t="s">
        <v>1816</v>
      </c>
      <c r="L8153" t="s">
        <v>1817</v>
      </c>
      <c r="M8153" t="s">
        <v>1818</v>
      </c>
      <c r="N8153" t="s">
        <v>1819</v>
      </c>
      <c r="O8153" t="s">
        <v>1820</v>
      </c>
      <c r="P8153" t="s">
        <v>1821</v>
      </c>
      <c r="Q8153" t="s">
        <v>1822</v>
      </c>
      <c r="R8153" t="s">
        <v>1823</v>
      </c>
      <c r="S8153" t="s">
        <v>1824</v>
      </c>
      <c r="T8153" t="s">
        <v>1825</v>
      </c>
      <c r="U8153" t="s">
        <v>1826</v>
      </c>
      <c r="V8153" t="s">
        <v>1827</v>
      </c>
      <c r="W8153" t="s">
        <v>1828</v>
      </c>
      <c r="X8153" t="s">
        <v>1829</v>
      </c>
      <c r="Y8153" t="s">
        <v>1830</v>
      </c>
      <c r="Z8153" t="s">
        <v>1831</v>
      </c>
      <c r="AA8153" t="s">
        <v>1832</v>
      </c>
      <c r="AB8153" t="s">
        <v>1833</v>
      </c>
      <c r="AC8153" t="s">
        <v>49</v>
      </c>
      <c r="AD8153" t="s">
        <v>50</v>
      </c>
    </row>
    <row r="8154" spans="1:30" x14ac:dyDescent="0.35">
      <c r="A8154" t="s">
        <v>3</v>
      </c>
      <c r="B8154" t="s">
        <v>267</v>
      </c>
      <c r="C8154">
        <v>117</v>
      </c>
      <c r="D8154" t="s">
        <v>702</v>
      </c>
      <c r="E8154" t="s">
        <v>474</v>
      </c>
      <c r="F8154" t="s">
        <v>180</v>
      </c>
      <c r="G8154" t="s">
        <v>76</v>
      </c>
      <c r="H8154" t="s">
        <v>150</v>
      </c>
      <c r="I8154" t="s">
        <v>76</v>
      </c>
      <c r="J8154" t="s">
        <v>63</v>
      </c>
      <c r="K8154" t="s">
        <v>76</v>
      </c>
      <c r="L8154" t="s">
        <v>77</v>
      </c>
      <c r="M8154" t="s">
        <v>76</v>
      </c>
      <c r="N8154" t="s">
        <v>138</v>
      </c>
      <c r="O8154" t="s">
        <v>106</v>
      </c>
      <c r="P8154" t="s">
        <v>76</v>
      </c>
      <c r="Q8154" t="s">
        <v>76</v>
      </c>
      <c r="R8154" t="s">
        <v>76</v>
      </c>
      <c r="S8154" t="s">
        <v>94</v>
      </c>
      <c r="T8154" t="s">
        <v>76</v>
      </c>
      <c r="U8154" t="s">
        <v>76</v>
      </c>
      <c r="V8154" t="s">
        <v>76</v>
      </c>
      <c r="W8154" t="s">
        <v>76</v>
      </c>
      <c r="X8154" t="s">
        <v>76</v>
      </c>
      <c r="Y8154" t="s">
        <v>76</v>
      </c>
      <c r="Z8154" t="s">
        <v>76</v>
      </c>
      <c r="AA8154" t="s">
        <v>150</v>
      </c>
      <c r="AB8154" t="s">
        <v>76</v>
      </c>
      <c r="AC8154" t="s">
        <v>150</v>
      </c>
      <c r="AD8154" t="s">
        <v>150</v>
      </c>
    </row>
    <row r="8155" spans="1:30" x14ac:dyDescent="0.35">
      <c r="A8155" t="s">
        <v>3</v>
      </c>
      <c r="B8155" t="s">
        <v>279</v>
      </c>
      <c r="C8155">
        <v>877</v>
      </c>
      <c r="D8155" t="s">
        <v>879</v>
      </c>
      <c r="E8155" t="s">
        <v>373</v>
      </c>
      <c r="F8155" t="s">
        <v>194</v>
      </c>
      <c r="G8155" t="s">
        <v>68</v>
      </c>
      <c r="H8155" t="s">
        <v>100</v>
      </c>
      <c r="I8155" t="s">
        <v>70</v>
      </c>
      <c r="J8155" t="s">
        <v>71</v>
      </c>
      <c r="K8155" t="s">
        <v>78</v>
      </c>
      <c r="L8155" t="s">
        <v>150</v>
      </c>
      <c r="M8155" t="s">
        <v>79</v>
      </c>
      <c r="N8155" t="s">
        <v>74</v>
      </c>
      <c r="O8155" t="s">
        <v>73</v>
      </c>
      <c r="P8155" t="s">
        <v>68</v>
      </c>
      <c r="Q8155" t="s">
        <v>76</v>
      </c>
      <c r="R8155" t="s">
        <v>76</v>
      </c>
      <c r="S8155" t="s">
        <v>150</v>
      </c>
      <c r="T8155" t="s">
        <v>107</v>
      </c>
      <c r="U8155" t="s">
        <v>76</v>
      </c>
      <c r="V8155" t="s">
        <v>76</v>
      </c>
      <c r="W8155" t="s">
        <v>76</v>
      </c>
      <c r="X8155" t="s">
        <v>76</v>
      </c>
      <c r="Y8155" t="s">
        <v>107</v>
      </c>
      <c r="Z8155" t="s">
        <v>76</v>
      </c>
      <c r="AA8155" t="s">
        <v>107</v>
      </c>
      <c r="AB8155" t="s">
        <v>94</v>
      </c>
      <c r="AC8155" t="s">
        <v>106</v>
      </c>
      <c r="AD8155" t="s">
        <v>73</v>
      </c>
    </row>
    <row r="8156" spans="1:30" x14ac:dyDescent="0.35">
      <c r="A8156" t="s">
        <v>3</v>
      </c>
      <c r="B8156" t="s">
        <v>285</v>
      </c>
      <c r="C8156">
        <v>21</v>
      </c>
      <c r="D8156" t="s">
        <v>1006</v>
      </c>
      <c r="E8156" t="s">
        <v>57</v>
      </c>
      <c r="F8156" t="s">
        <v>88</v>
      </c>
      <c r="G8156" t="s">
        <v>130</v>
      </c>
      <c r="H8156" t="s">
        <v>76</v>
      </c>
      <c r="I8156" t="s">
        <v>76</v>
      </c>
      <c r="J8156" t="s">
        <v>76</v>
      </c>
      <c r="K8156" t="s">
        <v>142</v>
      </c>
      <c r="L8156" t="s">
        <v>76</v>
      </c>
      <c r="M8156" t="s">
        <v>76</v>
      </c>
      <c r="N8156" t="s">
        <v>76</v>
      </c>
      <c r="O8156" t="s">
        <v>76</v>
      </c>
      <c r="P8156" t="s">
        <v>76</v>
      </c>
      <c r="Q8156" t="s">
        <v>76</v>
      </c>
      <c r="R8156" t="s">
        <v>76</v>
      </c>
      <c r="S8156" t="s">
        <v>76</v>
      </c>
      <c r="T8156" t="s">
        <v>76</v>
      </c>
      <c r="U8156" t="s">
        <v>76</v>
      </c>
      <c r="V8156" t="s">
        <v>76</v>
      </c>
      <c r="W8156" t="s">
        <v>76</v>
      </c>
      <c r="X8156" t="s">
        <v>76</v>
      </c>
      <c r="Y8156" t="s">
        <v>76</v>
      </c>
      <c r="Z8156" t="s">
        <v>76</v>
      </c>
      <c r="AA8156" t="s">
        <v>76</v>
      </c>
      <c r="AB8156" t="s">
        <v>76</v>
      </c>
      <c r="AC8156" t="s">
        <v>76</v>
      </c>
      <c r="AD8156" t="s">
        <v>76</v>
      </c>
    </row>
    <row r="8157" spans="1:30" x14ac:dyDescent="0.35">
      <c r="A8157" t="s">
        <v>4</v>
      </c>
      <c r="B8157" t="s">
        <v>267</v>
      </c>
      <c r="C8157">
        <v>200</v>
      </c>
      <c r="D8157" t="s">
        <v>568</v>
      </c>
      <c r="E8157" t="s">
        <v>466</v>
      </c>
      <c r="F8157" t="s">
        <v>240</v>
      </c>
      <c r="G8157" t="s">
        <v>57</v>
      </c>
      <c r="H8157" t="s">
        <v>186</v>
      </c>
      <c r="I8157" t="s">
        <v>65</v>
      </c>
      <c r="J8157" t="s">
        <v>96</v>
      </c>
      <c r="K8157" t="s">
        <v>76</v>
      </c>
      <c r="L8157" t="s">
        <v>104</v>
      </c>
      <c r="M8157" t="s">
        <v>186</v>
      </c>
      <c r="N8157" t="s">
        <v>86</v>
      </c>
      <c r="O8157" t="s">
        <v>76</v>
      </c>
      <c r="P8157" t="s">
        <v>73</v>
      </c>
      <c r="Q8157" t="s">
        <v>150</v>
      </c>
      <c r="R8157" t="s">
        <v>150</v>
      </c>
      <c r="S8157" t="s">
        <v>80</v>
      </c>
      <c r="T8157" t="s">
        <v>142</v>
      </c>
      <c r="U8157" t="s">
        <v>75</v>
      </c>
      <c r="V8157" t="s">
        <v>76</v>
      </c>
      <c r="W8157" t="s">
        <v>142</v>
      </c>
      <c r="X8157" t="s">
        <v>76</v>
      </c>
      <c r="Y8157" t="s">
        <v>76</v>
      </c>
      <c r="Z8157" t="s">
        <v>76</v>
      </c>
      <c r="AA8157" t="s">
        <v>76</v>
      </c>
      <c r="AB8157" t="s">
        <v>173</v>
      </c>
      <c r="AC8157" t="s">
        <v>137</v>
      </c>
      <c r="AD8157" t="s">
        <v>76</v>
      </c>
    </row>
    <row r="8158" spans="1:30" x14ac:dyDescent="0.35">
      <c r="A8158" t="s">
        <v>4</v>
      </c>
      <c r="B8158" t="s">
        <v>279</v>
      </c>
      <c r="C8158">
        <v>1711</v>
      </c>
      <c r="D8158" t="s">
        <v>561</v>
      </c>
      <c r="E8158" t="s">
        <v>153</v>
      </c>
      <c r="F8158" t="s">
        <v>164</v>
      </c>
      <c r="G8158" t="s">
        <v>217</v>
      </c>
      <c r="H8158" t="s">
        <v>72</v>
      </c>
      <c r="I8158" t="s">
        <v>78</v>
      </c>
      <c r="J8158" t="s">
        <v>79</v>
      </c>
      <c r="K8158" t="s">
        <v>161</v>
      </c>
      <c r="L8158" t="s">
        <v>186</v>
      </c>
      <c r="M8158" t="s">
        <v>75</v>
      </c>
      <c r="N8158" t="s">
        <v>221</v>
      </c>
      <c r="O8158" t="s">
        <v>79</v>
      </c>
      <c r="P8158" t="s">
        <v>81</v>
      </c>
      <c r="Q8158" t="s">
        <v>150</v>
      </c>
      <c r="R8158" t="s">
        <v>63</v>
      </c>
      <c r="S8158" t="s">
        <v>100</v>
      </c>
      <c r="T8158" t="s">
        <v>72</v>
      </c>
      <c r="U8158" t="s">
        <v>88</v>
      </c>
      <c r="V8158" t="s">
        <v>73</v>
      </c>
      <c r="W8158" t="s">
        <v>76</v>
      </c>
      <c r="X8158" t="s">
        <v>76</v>
      </c>
      <c r="Y8158" t="s">
        <v>76</v>
      </c>
      <c r="Z8158" t="s">
        <v>76</v>
      </c>
      <c r="AA8158" t="s">
        <v>107</v>
      </c>
      <c r="AB8158" t="s">
        <v>138</v>
      </c>
      <c r="AC8158" t="s">
        <v>130</v>
      </c>
      <c r="AD8158" t="s">
        <v>76</v>
      </c>
    </row>
    <row r="8159" spans="1:30" x14ac:dyDescent="0.35">
      <c r="A8159" t="s">
        <v>4</v>
      </c>
      <c r="B8159" t="s">
        <v>285</v>
      </c>
      <c r="C8159">
        <v>133</v>
      </c>
      <c r="D8159" t="s">
        <v>528</v>
      </c>
      <c r="E8159" t="s">
        <v>90</v>
      </c>
      <c r="F8159" t="s">
        <v>366</v>
      </c>
      <c r="G8159" t="s">
        <v>69</v>
      </c>
      <c r="H8159" t="s">
        <v>105</v>
      </c>
      <c r="I8159" t="s">
        <v>57</v>
      </c>
      <c r="J8159" t="s">
        <v>76</v>
      </c>
      <c r="K8159" t="s">
        <v>142</v>
      </c>
      <c r="L8159" t="s">
        <v>78</v>
      </c>
      <c r="M8159" t="s">
        <v>107</v>
      </c>
      <c r="N8159" t="s">
        <v>55</v>
      </c>
      <c r="O8159" t="s">
        <v>76</v>
      </c>
      <c r="P8159" t="s">
        <v>80</v>
      </c>
      <c r="Q8159" t="s">
        <v>76</v>
      </c>
      <c r="R8159" t="s">
        <v>106</v>
      </c>
      <c r="S8159" t="s">
        <v>68</v>
      </c>
      <c r="T8159" t="s">
        <v>320</v>
      </c>
      <c r="U8159" t="s">
        <v>73</v>
      </c>
      <c r="V8159" t="s">
        <v>76</v>
      </c>
      <c r="W8159" t="s">
        <v>76</v>
      </c>
      <c r="X8159" t="s">
        <v>76</v>
      </c>
      <c r="Y8159" t="s">
        <v>76</v>
      </c>
      <c r="Z8159" t="s">
        <v>76</v>
      </c>
      <c r="AA8159" t="s">
        <v>76</v>
      </c>
      <c r="AB8159" t="s">
        <v>198</v>
      </c>
      <c r="AC8159" t="s">
        <v>240</v>
      </c>
      <c r="AD8159" t="s">
        <v>76</v>
      </c>
    </row>
    <row r="8160" spans="1:30" x14ac:dyDescent="0.35">
      <c r="A8160" t="s">
        <v>5</v>
      </c>
      <c r="B8160" t="s">
        <v>267</v>
      </c>
      <c r="C8160">
        <v>68</v>
      </c>
      <c r="D8160" t="s">
        <v>713</v>
      </c>
      <c r="E8160" t="s">
        <v>74</v>
      </c>
      <c r="F8160" t="s">
        <v>94</v>
      </c>
      <c r="G8160" t="s">
        <v>73</v>
      </c>
      <c r="H8160" t="s">
        <v>260</v>
      </c>
      <c r="I8160" t="s">
        <v>55</v>
      </c>
      <c r="J8160" t="s">
        <v>233</v>
      </c>
      <c r="K8160" t="s">
        <v>105</v>
      </c>
      <c r="L8160" t="s">
        <v>76</v>
      </c>
      <c r="M8160" t="s">
        <v>76</v>
      </c>
      <c r="N8160" t="s">
        <v>106</v>
      </c>
      <c r="O8160" t="s">
        <v>106</v>
      </c>
      <c r="P8160" t="s">
        <v>79</v>
      </c>
      <c r="Q8160" t="s">
        <v>76</v>
      </c>
      <c r="R8160" t="s">
        <v>76</v>
      </c>
      <c r="S8160" t="s">
        <v>106</v>
      </c>
      <c r="T8160" t="s">
        <v>76</v>
      </c>
      <c r="U8160" t="s">
        <v>76</v>
      </c>
      <c r="V8160" t="s">
        <v>76</v>
      </c>
      <c r="W8160" t="s">
        <v>76</v>
      </c>
      <c r="X8160" t="s">
        <v>76</v>
      </c>
      <c r="Y8160" t="s">
        <v>76</v>
      </c>
      <c r="Z8160" t="s">
        <v>76</v>
      </c>
      <c r="AA8160" t="s">
        <v>76</v>
      </c>
      <c r="AB8160" t="s">
        <v>76</v>
      </c>
      <c r="AC8160" t="s">
        <v>76</v>
      </c>
      <c r="AD8160" t="s">
        <v>76</v>
      </c>
    </row>
    <row r="8161" spans="1:30" x14ac:dyDescent="0.35">
      <c r="A8161" t="s">
        <v>5</v>
      </c>
      <c r="B8161" t="s">
        <v>279</v>
      </c>
      <c r="C8161">
        <v>1326</v>
      </c>
      <c r="D8161" t="s">
        <v>734</v>
      </c>
      <c r="E8161" t="s">
        <v>293</v>
      </c>
      <c r="F8161" t="s">
        <v>62</v>
      </c>
      <c r="G8161" t="s">
        <v>105</v>
      </c>
      <c r="H8161" t="s">
        <v>78</v>
      </c>
      <c r="I8161" t="s">
        <v>216</v>
      </c>
      <c r="J8161" t="s">
        <v>107</v>
      </c>
      <c r="K8161" t="s">
        <v>78</v>
      </c>
      <c r="L8161" t="s">
        <v>93</v>
      </c>
      <c r="M8161" t="s">
        <v>106</v>
      </c>
      <c r="N8161" t="s">
        <v>186</v>
      </c>
      <c r="O8161" t="s">
        <v>68</v>
      </c>
      <c r="P8161" t="s">
        <v>68</v>
      </c>
      <c r="Q8161" t="s">
        <v>76</v>
      </c>
      <c r="R8161" t="s">
        <v>76</v>
      </c>
      <c r="S8161" t="s">
        <v>150</v>
      </c>
      <c r="T8161" t="s">
        <v>107</v>
      </c>
      <c r="U8161" t="s">
        <v>106</v>
      </c>
      <c r="V8161" t="s">
        <v>76</v>
      </c>
      <c r="W8161" t="s">
        <v>76</v>
      </c>
      <c r="X8161" t="s">
        <v>76</v>
      </c>
      <c r="Y8161" t="s">
        <v>76</v>
      </c>
      <c r="Z8161" t="s">
        <v>76</v>
      </c>
      <c r="AA8161" t="s">
        <v>76</v>
      </c>
      <c r="AB8161" t="s">
        <v>73</v>
      </c>
      <c r="AC8161" t="s">
        <v>78</v>
      </c>
      <c r="AD8161" t="s">
        <v>68</v>
      </c>
    </row>
    <row r="8162" spans="1:30" x14ac:dyDescent="0.35">
      <c r="A8162" t="s">
        <v>5</v>
      </c>
      <c r="B8162" t="s">
        <v>285</v>
      </c>
      <c r="C8162">
        <v>335</v>
      </c>
      <c r="D8162" t="s">
        <v>1612</v>
      </c>
      <c r="E8162" t="s">
        <v>458</v>
      </c>
      <c r="F8162" t="s">
        <v>105</v>
      </c>
      <c r="G8162" t="s">
        <v>107</v>
      </c>
      <c r="H8162" t="s">
        <v>105</v>
      </c>
      <c r="I8162" t="s">
        <v>100</v>
      </c>
      <c r="J8162" t="s">
        <v>107</v>
      </c>
      <c r="K8162" t="s">
        <v>71</v>
      </c>
      <c r="L8162" t="s">
        <v>105</v>
      </c>
      <c r="M8162" t="s">
        <v>76</v>
      </c>
      <c r="N8162" t="s">
        <v>77</v>
      </c>
      <c r="O8162" t="s">
        <v>76</v>
      </c>
      <c r="P8162" t="s">
        <v>107</v>
      </c>
      <c r="Q8162" t="s">
        <v>107</v>
      </c>
      <c r="R8162" t="s">
        <v>76</v>
      </c>
      <c r="S8162" t="s">
        <v>77</v>
      </c>
      <c r="T8162" t="s">
        <v>107</v>
      </c>
      <c r="U8162" t="s">
        <v>100</v>
      </c>
      <c r="V8162" t="s">
        <v>76</v>
      </c>
      <c r="W8162" t="s">
        <v>76</v>
      </c>
      <c r="X8162" t="s">
        <v>76</v>
      </c>
      <c r="Y8162" t="s">
        <v>76</v>
      </c>
      <c r="Z8162" t="s">
        <v>76</v>
      </c>
      <c r="AA8162" t="s">
        <v>76</v>
      </c>
      <c r="AB8162" t="s">
        <v>73</v>
      </c>
      <c r="AC8162" t="s">
        <v>71</v>
      </c>
      <c r="AD8162" t="s">
        <v>173</v>
      </c>
    </row>
    <row r="8163" spans="1:30" x14ac:dyDescent="0.35">
      <c r="A8163" t="s">
        <v>6</v>
      </c>
      <c r="B8163" t="s">
        <v>267</v>
      </c>
      <c r="C8163">
        <v>52</v>
      </c>
      <c r="D8163" t="s">
        <v>431</v>
      </c>
      <c r="E8163" t="s">
        <v>184</v>
      </c>
      <c r="F8163" t="s">
        <v>65</v>
      </c>
      <c r="G8163" t="s">
        <v>76</v>
      </c>
      <c r="H8163" t="s">
        <v>76</v>
      </c>
      <c r="I8163" t="s">
        <v>76</v>
      </c>
      <c r="J8163" t="s">
        <v>207</v>
      </c>
      <c r="K8163" t="s">
        <v>73</v>
      </c>
      <c r="L8163" t="s">
        <v>134</v>
      </c>
      <c r="M8163" t="s">
        <v>186</v>
      </c>
      <c r="N8163" t="s">
        <v>76</v>
      </c>
      <c r="O8163" t="s">
        <v>76</v>
      </c>
      <c r="P8163" t="s">
        <v>76</v>
      </c>
      <c r="Q8163" t="s">
        <v>76</v>
      </c>
      <c r="R8163" t="s">
        <v>76</v>
      </c>
      <c r="S8163" t="s">
        <v>76</v>
      </c>
      <c r="T8163" t="s">
        <v>186</v>
      </c>
      <c r="U8163" t="s">
        <v>76</v>
      </c>
      <c r="V8163" t="s">
        <v>76</v>
      </c>
      <c r="W8163" t="s">
        <v>76</v>
      </c>
      <c r="X8163" t="s">
        <v>76</v>
      </c>
      <c r="Y8163" t="s">
        <v>76</v>
      </c>
      <c r="Z8163" t="s">
        <v>71</v>
      </c>
      <c r="AA8163" t="s">
        <v>76</v>
      </c>
      <c r="AB8163" t="s">
        <v>76</v>
      </c>
      <c r="AC8163" t="s">
        <v>119</v>
      </c>
      <c r="AD8163" t="s">
        <v>76</v>
      </c>
    </row>
    <row r="8164" spans="1:30" x14ac:dyDescent="0.35">
      <c r="A8164" t="s">
        <v>6</v>
      </c>
      <c r="B8164" t="s">
        <v>279</v>
      </c>
      <c r="C8164">
        <v>536</v>
      </c>
      <c r="D8164" t="s">
        <v>739</v>
      </c>
      <c r="E8164" t="s">
        <v>159</v>
      </c>
      <c r="F8164" t="s">
        <v>105</v>
      </c>
      <c r="G8164" t="s">
        <v>81</v>
      </c>
      <c r="H8164" t="s">
        <v>56</v>
      </c>
      <c r="I8164" t="s">
        <v>180</v>
      </c>
      <c r="J8164" t="s">
        <v>93</v>
      </c>
      <c r="K8164" t="s">
        <v>142</v>
      </c>
      <c r="L8164" t="s">
        <v>87</v>
      </c>
      <c r="M8164" t="s">
        <v>68</v>
      </c>
      <c r="N8164" t="s">
        <v>105</v>
      </c>
      <c r="O8164" t="s">
        <v>71</v>
      </c>
      <c r="P8164" t="s">
        <v>76</v>
      </c>
      <c r="Q8164" t="s">
        <v>68</v>
      </c>
      <c r="R8164" t="s">
        <v>106</v>
      </c>
      <c r="S8164" t="s">
        <v>138</v>
      </c>
      <c r="T8164" t="s">
        <v>106</v>
      </c>
      <c r="U8164" t="s">
        <v>94</v>
      </c>
      <c r="V8164" t="s">
        <v>76</v>
      </c>
      <c r="W8164" t="s">
        <v>76</v>
      </c>
      <c r="X8164" t="s">
        <v>76</v>
      </c>
      <c r="Y8164" t="s">
        <v>76</v>
      </c>
      <c r="Z8164" t="s">
        <v>76</v>
      </c>
      <c r="AA8164" t="s">
        <v>79</v>
      </c>
      <c r="AB8164" t="s">
        <v>150</v>
      </c>
      <c r="AC8164" t="s">
        <v>80</v>
      </c>
      <c r="AD8164" t="s">
        <v>107</v>
      </c>
    </row>
    <row r="8165" spans="1:30" x14ac:dyDescent="0.35">
      <c r="A8165" t="s">
        <v>6</v>
      </c>
      <c r="B8165" t="s">
        <v>285</v>
      </c>
      <c r="C8165">
        <v>73</v>
      </c>
      <c r="D8165" t="s">
        <v>167</v>
      </c>
      <c r="E8165" t="s">
        <v>222</v>
      </c>
      <c r="F8165" t="s">
        <v>186</v>
      </c>
      <c r="G8165" t="s">
        <v>76</v>
      </c>
      <c r="H8165" t="s">
        <v>305</v>
      </c>
      <c r="I8165" t="s">
        <v>305</v>
      </c>
      <c r="J8165" t="s">
        <v>100</v>
      </c>
      <c r="K8165" t="s">
        <v>76</v>
      </c>
      <c r="L8165" t="s">
        <v>57</v>
      </c>
      <c r="M8165" t="s">
        <v>76</v>
      </c>
      <c r="N8165" t="s">
        <v>72</v>
      </c>
      <c r="O8165" t="s">
        <v>76</v>
      </c>
      <c r="P8165" t="s">
        <v>55</v>
      </c>
      <c r="Q8165" t="s">
        <v>76</v>
      </c>
      <c r="R8165" t="s">
        <v>97</v>
      </c>
      <c r="S8165" t="s">
        <v>106</v>
      </c>
      <c r="T8165" t="s">
        <v>106</v>
      </c>
      <c r="U8165" t="s">
        <v>76</v>
      </c>
      <c r="V8165" t="s">
        <v>76</v>
      </c>
      <c r="W8165" t="s">
        <v>76</v>
      </c>
      <c r="X8165" t="s">
        <v>76</v>
      </c>
      <c r="Y8165" t="s">
        <v>75</v>
      </c>
      <c r="Z8165" t="s">
        <v>76</v>
      </c>
      <c r="AA8165" t="s">
        <v>76</v>
      </c>
      <c r="AB8165" t="s">
        <v>55</v>
      </c>
      <c r="AC8165" t="s">
        <v>108</v>
      </c>
      <c r="AD8165" t="s">
        <v>76</v>
      </c>
    </row>
    <row r="8166" spans="1:30" x14ac:dyDescent="0.35">
      <c r="A8166" t="s">
        <v>7</v>
      </c>
      <c r="B8166" t="s">
        <v>267</v>
      </c>
      <c r="C8166">
        <v>106</v>
      </c>
      <c r="D8166" t="s">
        <v>720</v>
      </c>
      <c r="E8166" t="s">
        <v>322</v>
      </c>
      <c r="F8166" t="s">
        <v>150</v>
      </c>
      <c r="G8166" t="s">
        <v>150</v>
      </c>
      <c r="H8166" t="s">
        <v>104</v>
      </c>
      <c r="I8166" t="s">
        <v>161</v>
      </c>
      <c r="J8166" t="s">
        <v>62</v>
      </c>
      <c r="K8166" t="s">
        <v>76</v>
      </c>
      <c r="L8166" t="s">
        <v>81</v>
      </c>
      <c r="M8166" t="s">
        <v>76</v>
      </c>
      <c r="N8166" t="s">
        <v>73</v>
      </c>
      <c r="O8166" t="s">
        <v>76</v>
      </c>
      <c r="P8166" t="s">
        <v>76</v>
      </c>
      <c r="Q8166" t="s">
        <v>76</v>
      </c>
      <c r="R8166" t="s">
        <v>76</v>
      </c>
      <c r="S8166" t="s">
        <v>76</v>
      </c>
      <c r="T8166" t="s">
        <v>76</v>
      </c>
      <c r="U8166" t="s">
        <v>76</v>
      </c>
      <c r="V8166" t="s">
        <v>76</v>
      </c>
      <c r="W8166" t="s">
        <v>76</v>
      </c>
      <c r="X8166" t="s">
        <v>76</v>
      </c>
      <c r="Y8166" t="s">
        <v>76</v>
      </c>
      <c r="Z8166" t="s">
        <v>76</v>
      </c>
      <c r="AA8166" t="s">
        <v>76</v>
      </c>
      <c r="AB8166" t="s">
        <v>106</v>
      </c>
      <c r="AC8166" t="s">
        <v>68</v>
      </c>
      <c r="AD8166" t="s">
        <v>76</v>
      </c>
    </row>
    <row r="8167" spans="1:30" x14ac:dyDescent="0.35">
      <c r="A8167" t="s">
        <v>7</v>
      </c>
      <c r="B8167" t="s">
        <v>279</v>
      </c>
      <c r="C8167">
        <v>1476</v>
      </c>
      <c r="D8167" t="s">
        <v>655</v>
      </c>
      <c r="E8167" t="s">
        <v>158</v>
      </c>
      <c r="F8167" t="s">
        <v>194</v>
      </c>
      <c r="G8167" t="s">
        <v>68</v>
      </c>
      <c r="H8167" t="s">
        <v>186</v>
      </c>
      <c r="I8167" t="s">
        <v>103</v>
      </c>
      <c r="J8167" t="s">
        <v>68</v>
      </c>
      <c r="K8167" t="s">
        <v>63</v>
      </c>
      <c r="L8167" t="s">
        <v>77</v>
      </c>
      <c r="M8167" t="s">
        <v>73</v>
      </c>
      <c r="N8167" t="s">
        <v>186</v>
      </c>
      <c r="O8167" t="s">
        <v>73</v>
      </c>
      <c r="P8167" t="s">
        <v>68</v>
      </c>
      <c r="Q8167" t="s">
        <v>76</v>
      </c>
      <c r="R8167" t="s">
        <v>76</v>
      </c>
      <c r="S8167" t="s">
        <v>106</v>
      </c>
      <c r="T8167" t="s">
        <v>107</v>
      </c>
      <c r="U8167" t="s">
        <v>107</v>
      </c>
      <c r="V8167" t="s">
        <v>76</v>
      </c>
      <c r="W8167" t="s">
        <v>76</v>
      </c>
      <c r="X8167" t="s">
        <v>76</v>
      </c>
      <c r="Y8167" t="s">
        <v>76</v>
      </c>
      <c r="Z8167" t="s">
        <v>106</v>
      </c>
      <c r="AA8167" t="s">
        <v>73</v>
      </c>
      <c r="AB8167" t="s">
        <v>106</v>
      </c>
      <c r="AC8167" t="s">
        <v>68</v>
      </c>
      <c r="AD8167" t="s">
        <v>71</v>
      </c>
    </row>
    <row r="8168" spans="1:30" x14ac:dyDescent="0.35">
      <c r="A8168" t="s">
        <v>7</v>
      </c>
      <c r="B8168" t="s">
        <v>285</v>
      </c>
      <c r="C8168">
        <v>89</v>
      </c>
      <c r="D8168" t="s">
        <v>646</v>
      </c>
      <c r="E8168" t="s">
        <v>587</v>
      </c>
      <c r="F8168" t="s">
        <v>79</v>
      </c>
      <c r="G8168" t="s">
        <v>138</v>
      </c>
      <c r="H8168" t="s">
        <v>76</v>
      </c>
      <c r="I8168" t="s">
        <v>76</v>
      </c>
      <c r="J8168" t="s">
        <v>55</v>
      </c>
      <c r="K8168" t="s">
        <v>240</v>
      </c>
      <c r="L8168" t="s">
        <v>76</v>
      </c>
      <c r="M8168" t="s">
        <v>76</v>
      </c>
      <c r="N8168" t="s">
        <v>94</v>
      </c>
      <c r="O8168" t="s">
        <v>76</v>
      </c>
      <c r="P8168" t="s">
        <v>78</v>
      </c>
      <c r="Q8168" t="s">
        <v>94</v>
      </c>
      <c r="R8168" t="s">
        <v>78</v>
      </c>
      <c r="S8168" t="s">
        <v>76</v>
      </c>
      <c r="T8168" t="s">
        <v>76</v>
      </c>
      <c r="U8168" t="s">
        <v>55</v>
      </c>
      <c r="V8168" t="s">
        <v>76</v>
      </c>
      <c r="W8168" t="s">
        <v>76</v>
      </c>
      <c r="X8168" t="s">
        <v>76</v>
      </c>
      <c r="Y8168" t="s">
        <v>76</v>
      </c>
      <c r="Z8168" t="s">
        <v>76</v>
      </c>
      <c r="AA8168" t="s">
        <v>76</v>
      </c>
      <c r="AB8168" t="s">
        <v>107</v>
      </c>
      <c r="AC8168" t="s">
        <v>93</v>
      </c>
      <c r="AD8168" t="s">
        <v>76</v>
      </c>
    </row>
    <row r="8169" spans="1:30" x14ac:dyDescent="0.35">
      <c r="A8169" t="s">
        <v>241</v>
      </c>
      <c r="B8169" t="s">
        <v>267</v>
      </c>
      <c r="C8169">
        <v>543</v>
      </c>
      <c r="D8169" t="s">
        <v>625</v>
      </c>
      <c r="E8169" t="s">
        <v>283</v>
      </c>
      <c r="F8169" t="s">
        <v>103</v>
      </c>
      <c r="G8169" t="s">
        <v>81</v>
      </c>
      <c r="H8169" t="s">
        <v>130</v>
      </c>
      <c r="I8169" t="s">
        <v>108</v>
      </c>
      <c r="J8169" t="s">
        <v>67</v>
      </c>
      <c r="K8169" t="s">
        <v>73</v>
      </c>
      <c r="L8169" t="s">
        <v>142</v>
      </c>
      <c r="M8169" t="s">
        <v>150</v>
      </c>
      <c r="N8169" t="s">
        <v>138</v>
      </c>
      <c r="O8169" t="s">
        <v>107</v>
      </c>
      <c r="P8169" t="s">
        <v>107</v>
      </c>
      <c r="Q8169" t="s">
        <v>73</v>
      </c>
      <c r="R8169" t="s">
        <v>73</v>
      </c>
      <c r="S8169" t="s">
        <v>71</v>
      </c>
      <c r="T8169" t="s">
        <v>75</v>
      </c>
      <c r="U8169" t="s">
        <v>106</v>
      </c>
      <c r="V8169" t="s">
        <v>76</v>
      </c>
      <c r="W8169" t="s">
        <v>71</v>
      </c>
      <c r="X8169" t="s">
        <v>76</v>
      </c>
      <c r="Y8169" t="s">
        <v>76</v>
      </c>
      <c r="Z8169" t="s">
        <v>107</v>
      </c>
      <c r="AA8169" t="s">
        <v>107</v>
      </c>
      <c r="AB8169" t="s">
        <v>78</v>
      </c>
      <c r="AC8169" t="s">
        <v>142</v>
      </c>
      <c r="AD8169" t="s">
        <v>107</v>
      </c>
    </row>
    <row r="8170" spans="1:30" x14ac:dyDescent="0.35">
      <c r="A8170" t="s">
        <v>241</v>
      </c>
      <c r="B8170" t="s">
        <v>279</v>
      </c>
      <c r="C8170">
        <v>5926</v>
      </c>
      <c r="D8170" t="s">
        <v>739</v>
      </c>
      <c r="E8170" t="s">
        <v>147</v>
      </c>
      <c r="F8170" t="s">
        <v>102</v>
      </c>
      <c r="G8170" t="s">
        <v>186</v>
      </c>
      <c r="H8170" t="s">
        <v>93</v>
      </c>
      <c r="I8170" t="s">
        <v>103</v>
      </c>
      <c r="J8170" t="s">
        <v>68</v>
      </c>
      <c r="K8170" t="s">
        <v>142</v>
      </c>
      <c r="L8170" t="s">
        <v>63</v>
      </c>
      <c r="M8170" t="s">
        <v>77</v>
      </c>
      <c r="N8170" t="s">
        <v>198</v>
      </c>
      <c r="O8170" t="s">
        <v>77</v>
      </c>
      <c r="P8170" t="s">
        <v>71</v>
      </c>
      <c r="Q8170" t="s">
        <v>73</v>
      </c>
      <c r="R8170" t="s">
        <v>77</v>
      </c>
      <c r="S8170" t="s">
        <v>75</v>
      </c>
      <c r="T8170" t="s">
        <v>77</v>
      </c>
      <c r="U8170" t="s">
        <v>78</v>
      </c>
      <c r="V8170" t="s">
        <v>107</v>
      </c>
      <c r="W8170" t="s">
        <v>76</v>
      </c>
      <c r="X8170" t="s">
        <v>76</v>
      </c>
      <c r="Y8170" t="s">
        <v>76</v>
      </c>
      <c r="Z8170" t="s">
        <v>107</v>
      </c>
      <c r="AA8170" t="s">
        <v>73</v>
      </c>
      <c r="AB8170" t="s">
        <v>68</v>
      </c>
      <c r="AC8170" t="s">
        <v>105</v>
      </c>
      <c r="AD8170" t="s">
        <v>77</v>
      </c>
    </row>
    <row r="8171" spans="1:30" x14ac:dyDescent="0.35">
      <c r="A8171" t="s">
        <v>241</v>
      </c>
      <c r="B8171" t="s">
        <v>285</v>
      </c>
      <c r="C8171">
        <v>651</v>
      </c>
      <c r="D8171" t="s">
        <v>648</v>
      </c>
      <c r="E8171" t="s">
        <v>160</v>
      </c>
      <c r="F8171" t="s">
        <v>103</v>
      </c>
      <c r="G8171" t="s">
        <v>96</v>
      </c>
      <c r="H8171" t="s">
        <v>80</v>
      </c>
      <c r="I8171" t="s">
        <v>198</v>
      </c>
      <c r="J8171" t="s">
        <v>79</v>
      </c>
      <c r="K8171" t="s">
        <v>55</v>
      </c>
      <c r="L8171" t="s">
        <v>105</v>
      </c>
      <c r="M8171" t="s">
        <v>76</v>
      </c>
      <c r="N8171" t="s">
        <v>94</v>
      </c>
      <c r="O8171" t="s">
        <v>76</v>
      </c>
      <c r="P8171" t="s">
        <v>75</v>
      </c>
      <c r="Q8171" t="s">
        <v>73</v>
      </c>
      <c r="R8171" t="s">
        <v>150</v>
      </c>
      <c r="S8171" t="s">
        <v>77</v>
      </c>
      <c r="T8171" t="s">
        <v>175</v>
      </c>
      <c r="U8171" t="s">
        <v>78</v>
      </c>
      <c r="V8171" t="s">
        <v>76</v>
      </c>
      <c r="W8171" t="s">
        <v>76</v>
      </c>
      <c r="X8171" t="s">
        <v>76</v>
      </c>
      <c r="Y8171" t="s">
        <v>107</v>
      </c>
      <c r="Z8171" t="s">
        <v>76</v>
      </c>
      <c r="AA8171" t="s">
        <v>76</v>
      </c>
      <c r="AB8171" t="s">
        <v>78</v>
      </c>
      <c r="AC8171" t="s">
        <v>198</v>
      </c>
      <c r="AD8171" t="s">
        <v>81</v>
      </c>
    </row>
    <row r="8173" spans="1:30" x14ac:dyDescent="0.35">
      <c r="A8173" t="s">
        <v>1835</v>
      </c>
    </row>
    <row r="8174" spans="1:30" x14ac:dyDescent="0.35">
      <c r="A8174" t="s">
        <v>14</v>
      </c>
      <c r="B8174" t="s">
        <v>461</v>
      </c>
      <c r="C8174" t="s">
        <v>2</v>
      </c>
      <c r="D8174" t="s">
        <v>1809</v>
      </c>
      <c r="E8174" t="s">
        <v>1810</v>
      </c>
      <c r="F8174" t="s">
        <v>1811</v>
      </c>
      <c r="G8174" t="s">
        <v>1812</v>
      </c>
      <c r="H8174" t="s">
        <v>1813</v>
      </c>
      <c r="I8174" t="s">
        <v>1814</v>
      </c>
      <c r="J8174" t="s">
        <v>1815</v>
      </c>
      <c r="K8174" t="s">
        <v>1816</v>
      </c>
      <c r="L8174" t="s">
        <v>1817</v>
      </c>
      <c r="M8174" t="s">
        <v>1818</v>
      </c>
      <c r="N8174" t="s">
        <v>1819</v>
      </c>
      <c r="O8174" t="s">
        <v>1820</v>
      </c>
      <c r="P8174" t="s">
        <v>1821</v>
      </c>
      <c r="Q8174" t="s">
        <v>1822</v>
      </c>
      <c r="R8174" t="s">
        <v>1823</v>
      </c>
      <c r="S8174" t="s">
        <v>1824</v>
      </c>
      <c r="T8174" t="s">
        <v>1825</v>
      </c>
      <c r="U8174" t="s">
        <v>1826</v>
      </c>
      <c r="V8174" t="s">
        <v>1827</v>
      </c>
      <c r="W8174" t="s">
        <v>1828</v>
      </c>
      <c r="X8174" t="s">
        <v>1829</v>
      </c>
      <c r="Y8174" t="s">
        <v>1830</v>
      </c>
      <c r="Z8174" t="s">
        <v>1831</v>
      </c>
      <c r="AA8174" t="s">
        <v>1832</v>
      </c>
      <c r="AB8174" t="s">
        <v>1833</v>
      </c>
      <c r="AC8174" t="s">
        <v>49</v>
      </c>
      <c r="AD8174" t="s">
        <v>50</v>
      </c>
    </row>
    <row r="8175" spans="1:30" x14ac:dyDescent="0.35">
      <c r="A8175" t="s">
        <v>3</v>
      </c>
      <c r="B8175" t="s">
        <v>462</v>
      </c>
      <c r="C8175">
        <v>562</v>
      </c>
      <c r="D8175" t="s">
        <v>983</v>
      </c>
      <c r="E8175" t="s">
        <v>120</v>
      </c>
      <c r="F8175" t="s">
        <v>173</v>
      </c>
      <c r="G8175" t="s">
        <v>94</v>
      </c>
      <c r="H8175" t="s">
        <v>78</v>
      </c>
      <c r="I8175" t="s">
        <v>80</v>
      </c>
      <c r="J8175" t="s">
        <v>75</v>
      </c>
      <c r="K8175" t="s">
        <v>150</v>
      </c>
      <c r="L8175" t="s">
        <v>79</v>
      </c>
      <c r="M8175" t="s">
        <v>107</v>
      </c>
      <c r="N8175" t="s">
        <v>71</v>
      </c>
      <c r="O8175" t="s">
        <v>107</v>
      </c>
      <c r="P8175" t="s">
        <v>107</v>
      </c>
      <c r="Q8175" t="s">
        <v>76</v>
      </c>
      <c r="R8175" t="s">
        <v>76</v>
      </c>
      <c r="S8175" t="s">
        <v>106</v>
      </c>
      <c r="T8175" t="s">
        <v>76</v>
      </c>
      <c r="U8175" t="s">
        <v>76</v>
      </c>
      <c r="V8175" t="s">
        <v>76</v>
      </c>
      <c r="W8175" t="s">
        <v>76</v>
      </c>
      <c r="X8175" t="s">
        <v>76</v>
      </c>
      <c r="Y8175" t="s">
        <v>107</v>
      </c>
      <c r="Z8175" t="s">
        <v>76</v>
      </c>
      <c r="AA8175" t="s">
        <v>106</v>
      </c>
      <c r="AB8175" t="s">
        <v>78</v>
      </c>
      <c r="AC8175" t="s">
        <v>106</v>
      </c>
      <c r="AD8175" t="s">
        <v>73</v>
      </c>
    </row>
    <row r="8176" spans="1:30" x14ac:dyDescent="0.35">
      <c r="A8176" t="s">
        <v>3</v>
      </c>
      <c r="B8176" t="s">
        <v>464</v>
      </c>
      <c r="C8176">
        <v>453</v>
      </c>
      <c r="D8176" t="s">
        <v>730</v>
      </c>
      <c r="E8176" t="s">
        <v>361</v>
      </c>
      <c r="F8176" t="s">
        <v>119</v>
      </c>
      <c r="G8176" t="s">
        <v>107</v>
      </c>
      <c r="H8176" t="s">
        <v>122</v>
      </c>
      <c r="I8176" t="s">
        <v>221</v>
      </c>
      <c r="J8176" t="s">
        <v>71</v>
      </c>
      <c r="K8176" t="s">
        <v>105</v>
      </c>
      <c r="L8176" t="s">
        <v>78</v>
      </c>
      <c r="M8176" t="s">
        <v>150</v>
      </c>
      <c r="N8176" t="s">
        <v>70</v>
      </c>
      <c r="O8176" t="s">
        <v>106</v>
      </c>
      <c r="P8176" t="s">
        <v>78</v>
      </c>
      <c r="Q8176" t="s">
        <v>76</v>
      </c>
      <c r="R8176" t="s">
        <v>76</v>
      </c>
      <c r="S8176" t="s">
        <v>72</v>
      </c>
      <c r="T8176" t="s">
        <v>73</v>
      </c>
      <c r="U8176" t="s">
        <v>107</v>
      </c>
      <c r="V8176" t="s">
        <v>76</v>
      </c>
      <c r="W8176" t="s">
        <v>76</v>
      </c>
      <c r="X8176" t="s">
        <v>76</v>
      </c>
      <c r="Y8176" t="s">
        <v>76</v>
      </c>
      <c r="Z8176" t="s">
        <v>76</v>
      </c>
      <c r="AA8176" t="s">
        <v>76</v>
      </c>
      <c r="AB8176" t="s">
        <v>68</v>
      </c>
      <c r="AC8176" t="s">
        <v>79</v>
      </c>
      <c r="AD8176" t="s">
        <v>77</v>
      </c>
    </row>
    <row r="8177" spans="1:30" x14ac:dyDescent="0.35">
      <c r="A8177" t="s">
        <v>4</v>
      </c>
      <c r="B8177" t="s">
        <v>462</v>
      </c>
      <c r="C8177">
        <v>1082</v>
      </c>
      <c r="D8177" t="s">
        <v>311</v>
      </c>
      <c r="E8177" t="s">
        <v>337</v>
      </c>
      <c r="F8177" t="s">
        <v>92</v>
      </c>
      <c r="G8177" t="s">
        <v>109</v>
      </c>
      <c r="H8177" t="s">
        <v>80</v>
      </c>
      <c r="I8177" t="s">
        <v>55</v>
      </c>
      <c r="J8177" t="s">
        <v>78</v>
      </c>
      <c r="K8177" t="s">
        <v>149</v>
      </c>
      <c r="L8177" t="s">
        <v>72</v>
      </c>
      <c r="M8177" t="s">
        <v>71</v>
      </c>
      <c r="N8177" t="s">
        <v>78</v>
      </c>
      <c r="O8177" t="s">
        <v>73</v>
      </c>
      <c r="P8177" t="s">
        <v>77</v>
      </c>
      <c r="Q8177" t="s">
        <v>78</v>
      </c>
      <c r="R8177" t="s">
        <v>68</v>
      </c>
      <c r="S8177" t="s">
        <v>138</v>
      </c>
      <c r="T8177" t="s">
        <v>87</v>
      </c>
      <c r="U8177" t="s">
        <v>244</v>
      </c>
      <c r="V8177" t="s">
        <v>76</v>
      </c>
      <c r="W8177" t="s">
        <v>79</v>
      </c>
      <c r="X8177" t="s">
        <v>76</v>
      </c>
      <c r="Y8177" t="s">
        <v>76</v>
      </c>
      <c r="Z8177" t="s">
        <v>76</v>
      </c>
      <c r="AA8177" t="s">
        <v>73</v>
      </c>
      <c r="AB8177" t="s">
        <v>186</v>
      </c>
      <c r="AC8177" t="s">
        <v>104</v>
      </c>
      <c r="AD8177" t="s">
        <v>76</v>
      </c>
    </row>
    <row r="8178" spans="1:30" x14ac:dyDescent="0.35">
      <c r="A8178" t="s">
        <v>4</v>
      </c>
      <c r="B8178" t="s">
        <v>464</v>
      </c>
      <c r="C8178">
        <v>962</v>
      </c>
      <c r="D8178" t="s">
        <v>775</v>
      </c>
      <c r="E8178" t="s">
        <v>91</v>
      </c>
      <c r="F8178" t="s">
        <v>386</v>
      </c>
      <c r="G8178" t="s">
        <v>58</v>
      </c>
      <c r="H8178" t="s">
        <v>105</v>
      </c>
      <c r="I8178" t="s">
        <v>100</v>
      </c>
      <c r="J8178" t="s">
        <v>77</v>
      </c>
      <c r="K8178" t="s">
        <v>87</v>
      </c>
      <c r="L8178" t="s">
        <v>122</v>
      </c>
      <c r="M8178" t="s">
        <v>94</v>
      </c>
      <c r="N8178" t="s">
        <v>92</v>
      </c>
      <c r="O8178" t="s">
        <v>68</v>
      </c>
      <c r="P8178" t="s">
        <v>151</v>
      </c>
      <c r="Q8178" t="s">
        <v>76</v>
      </c>
      <c r="R8178" t="s">
        <v>55</v>
      </c>
      <c r="S8178" t="s">
        <v>186</v>
      </c>
      <c r="T8178" t="s">
        <v>100</v>
      </c>
      <c r="U8178" t="s">
        <v>81</v>
      </c>
      <c r="V8178" t="s">
        <v>106</v>
      </c>
      <c r="W8178" t="s">
        <v>76</v>
      </c>
      <c r="X8178" t="s">
        <v>76</v>
      </c>
      <c r="Y8178" t="s">
        <v>76</v>
      </c>
      <c r="Z8178" t="s">
        <v>76</v>
      </c>
      <c r="AA8178" t="s">
        <v>76</v>
      </c>
      <c r="AB8178" t="s">
        <v>72</v>
      </c>
      <c r="AC8178" t="s">
        <v>88</v>
      </c>
      <c r="AD8178" t="s">
        <v>76</v>
      </c>
    </row>
    <row r="8179" spans="1:30" x14ac:dyDescent="0.35">
      <c r="A8179" t="s">
        <v>5</v>
      </c>
      <c r="B8179" t="s">
        <v>462</v>
      </c>
      <c r="C8179">
        <v>894</v>
      </c>
      <c r="D8179" t="s">
        <v>734</v>
      </c>
      <c r="E8179" t="s">
        <v>276</v>
      </c>
      <c r="F8179" t="s">
        <v>93</v>
      </c>
      <c r="G8179" t="s">
        <v>79</v>
      </c>
      <c r="H8179" t="s">
        <v>78</v>
      </c>
      <c r="I8179" t="s">
        <v>151</v>
      </c>
      <c r="J8179" t="s">
        <v>100</v>
      </c>
      <c r="K8179" t="s">
        <v>68</v>
      </c>
      <c r="L8179" t="s">
        <v>74</v>
      </c>
      <c r="M8179" t="s">
        <v>73</v>
      </c>
      <c r="N8179" t="s">
        <v>71</v>
      </c>
      <c r="O8179" t="s">
        <v>107</v>
      </c>
      <c r="P8179" t="s">
        <v>77</v>
      </c>
      <c r="Q8179" t="s">
        <v>107</v>
      </c>
      <c r="R8179" t="s">
        <v>76</v>
      </c>
      <c r="S8179" t="s">
        <v>106</v>
      </c>
      <c r="T8179" t="s">
        <v>107</v>
      </c>
      <c r="U8179" t="s">
        <v>75</v>
      </c>
      <c r="V8179" t="s">
        <v>76</v>
      </c>
      <c r="W8179" t="s">
        <v>76</v>
      </c>
      <c r="X8179" t="s">
        <v>76</v>
      </c>
      <c r="Y8179" t="s">
        <v>76</v>
      </c>
      <c r="Z8179" t="s">
        <v>76</v>
      </c>
      <c r="AA8179" t="s">
        <v>76</v>
      </c>
      <c r="AB8179" t="s">
        <v>107</v>
      </c>
      <c r="AC8179" t="s">
        <v>79</v>
      </c>
      <c r="AD8179" t="s">
        <v>72</v>
      </c>
    </row>
    <row r="8180" spans="1:30" x14ac:dyDescent="0.35">
      <c r="A8180" t="s">
        <v>5</v>
      </c>
      <c r="B8180" t="s">
        <v>464</v>
      </c>
      <c r="C8180">
        <v>835</v>
      </c>
      <c r="D8180" t="s">
        <v>973</v>
      </c>
      <c r="E8180" t="s">
        <v>112</v>
      </c>
      <c r="F8180" t="s">
        <v>179</v>
      </c>
      <c r="G8180" t="s">
        <v>138</v>
      </c>
      <c r="H8180" t="s">
        <v>55</v>
      </c>
      <c r="I8180" t="s">
        <v>87</v>
      </c>
      <c r="J8180" t="s">
        <v>107</v>
      </c>
      <c r="K8180" t="s">
        <v>81</v>
      </c>
      <c r="L8180" t="s">
        <v>105</v>
      </c>
      <c r="M8180" t="s">
        <v>73</v>
      </c>
      <c r="N8180" t="s">
        <v>142</v>
      </c>
      <c r="O8180" t="s">
        <v>75</v>
      </c>
      <c r="P8180" t="s">
        <v>68</v>
      </c>
      <c r="Q8180" t="s">
        <v>76</v>
      </c>
      <c r="R8180" t="s">
        <v>76</v>
      </c>
      <c r="S8180" t="s">
        <v>78</v>
      </c>
      <c r="T8180" t="s">
        <v>107</v>
      </c>
      <c r="U8180" t="s">
        <v>106</v>
      </c>
      <c r="V8180" t="s">
        <v>76</v>
      </c>
      <c r="W8180" t="s">
        <v>76</v>
      </c>
      <c r="X8180" t="s">
        <v>76</v>
      </c>
      <c r="Y8180" t="s">
        <v>76</v>
      </c>
      <c r="Z8180" t="s">
        <v>76</v>
      </c>
      <c r="AA8180" t="s">
        <v>76</v>
      </c>
      <c r="AB8180" t="s">
        <v>106</v>
      </c>
      <c r="AC8180" t="s">
        <v>72</v>
      </c>
      <c r="AD8180" t="s">
        <v>75</v>
      </c>
    </row>
    <row r="8181" spans="1:30" x14ac:dyDescent="0.35">
      <c r="A8181" t="s">
        <v>6</v>
      </c>
      <c r="B8181" t="s">
        <v>462</v>
      </c>
      <c r="C8181">
        <v>443</v>
      </c>
      <c r="D8181" t="s">
        <v>1217</v>
      </c>
      <c r="E8181" t="s">
        <v>378</v>
      </c>
      <c r="F8181" t="s">
        <v>80</v>
      </c>
      <c r="G8181" t="s">
        <v>78</v>
      </c>
      <c r="H8181" t="s">
        <v>176</v>
      </c>
      <c r="I8181" t="s">
        <v>137</v>
      </c>
      <c r="J8181" t="s">
        <v>70</v>
      </c>
      <c r="K8181" t="s">
        <v>138</v>
      </c>
      <c r="L8181" t="s">
        <v>217</v>
      </c>
      <c r="M8181" t="s">
        <v>107</v>
      </c>
      <c r="N8181" t="s">
        <v>106</v>
      </c>
      <c r="O8181" t="s">
        <v>77</v>
      </c>
      <c r="P8181" t="s">
        <v>77</v>
      </c>
      <c r="Q8181" t="s">
        <v>77</v>
      </c>
      <c r="R8181" t="s">
        <v>72</v>
      </c>
      <c r="S8181" t="s">
        <v>94</v>
      </c>
      <c r="T8181" t="s">
        <v>76</v>
      </c>
      <c r="U8181" t="s">
        <v>77</v>
      </c>
      <c r="V8181" t="s">
        <v>76</v>
      </c>
      <c r="W8181" t="s">
        <v>76</v>
      </c>
      <c r="X8181" t="s">
        <v>76</v>
      </c>
      <c r="Y8181" t="s">
        <v>73</v>
      </c>
      <c r="Z8181" t="s">
        <v>76</v>
      </c>
      <c r="AA8181" t="s">
        <v>73</v>
      </c>
      <c r="AB8181" t="s">
        <v>75</v>
      </c>
      <c r="AC8181" t="s">
        <v>93</v>
      </c>
      <c r="AD8181" t="s">
        <v>76</v>
      </c>
    </row>
    <row r="8182" spans="1:30" x14ac:dyDescent="0.35">
      <c r="A8182" t="s">
        <v>6</v>
      </c>
      <c r="B8182" t="s">
        <v>464</v>
      </c>
      <c r="C8182">
        <v>218</v>
      </c>
      <c r="D8182" t="s">
        <v>982</v>
      </c>
      <c r="E8182" t="s">
        <v>519</v>
      </c>
      <c r="F8182" t="s">
        <v>81</v>
      </c>
      <c r="G8182" t="s">
        <v>94</v>
      </c>
      <c r="H8182" t="s">
        <v>211</v>
      </c>
      <c r="I8182" t="s">
        <v>102</v>
      </c>
      <c r="J8182" t="s">
        <v>142</v>
      </c>
      <c r="K8182" t="s">
        <v>198</v>
      </c>
      <c r="L8182" t="s">
        <v>97</v>
      </c>
      <c r="M8182" t="s">
        <v>80</v>
      </c>
      <c r="N8182" t="s">
        <v>198</v>
      </c>
      <c r="O8182" t="s">
        <v>150</v>
      </c>
      <c r="P8182" t="s">
        <v>76</v>
      </c>
      <c r="Q8182" t="s">
        <v>79</v>
      </c>
      <c r="R8182" t="s">
        <v>76</v>
      </c>
      <c r="S8182" t="s">
        <v>94</v>
      </c>
      <c r="T8182" t="s">
        <v>138</v>
      </c>
      <c r="U8182" t="s">
        <v>81</v>
      </c>
      <c r="V8182" t="s">
        <v>76</v>
      </c>
      <c r="W8182" t="s">
        <v>76</v>
      </c>
      <c r="X8182" t="s">
        <v>76</v>
      </c>
      <c r="Y8182" t="s">
        <v>76</v>
      </c>
      <c r="Z8182" t="s">
        <v>73</v>
      </c>
      <c r="AA8182" t="s">
        <v>71</v>
      </c>
      <c r="AB8182" t="s">
        <v>71</v>
      </c>
      <c r="AC8182" t="s">
        <v>151</v>
      </c>
      <c r="AD8182" t="s">
        <v>73</v>
      </c>
    </row>
    <row r="8183" spans="1:30" x14ac:dyDescent="0.35">
      <c r="A8183" t="s">
        <v>7</v>
      </c>
      <c r="B8183" t="s">
        <v>462</v>
      </c>
      <c r="C8183">
        <v>1063</v>
      </c>
      <c r="D8183" t="s">
        <v>730</v>
      </c>
      <c r="E8183" t="s">
        <v>253</v>
      </c>
      <c r="F8183" t="s">
        <v>133</v>
      </c>
      <c r="G8183" t="s">
        <v>150</v>
      </c>
      <c r="H8183" t="s">
        <v>81</v>
      </c>
      <c r="I8183" t="s">
        <v>104</v>
      </c>
      <c r="J8183" t="s">
        <v>138</v>
      </c>
      <c r="K8183" t="s">
        <v>100</v>
      </c>
      <c r="L8183" t="s">
        <v>77</v>
      </c>
      <c r="M8183" t="s">
        <v>73</v>
      </c>
      <c r="N8183" t="s">
        <v>138</v>
      </c>
      <c r="O8183" t="s">
        <v>106</v>
      </c>
      <c r="P8183" t="s">
        <v>73</v>
      </c>
      <c r="Q8183" t="s">
        <v>107</v>
      </c>
      <c r="R8183" t="s">
        <v>76</v>
      </c>
      <c r="S8183" t="s">
        <v>107</v>
      </c>
      <c r="T8183" t="s">
        <v>73</v>
      </c>
      <c r="U8183" t="s">
        <v>77</v>
      </c>
      <c r="V8183" t="s">
        <v>107</v>
      </c>
      <c r="W8183" t="s">
        <v>76</v>
      </c>
      <c r="X8183" t="s">
        <v>76</v>
      </c>
      <c r="Y8183" t="s">
        <v>76</v>
      </c>
      <c r="Z8183" t="s">
        <v>77</v>
      </c>
      <c r="AA8183" t="s">
        <v>73</v>
      </c>
      <c r="AB8183" t="s">
        <v>106</v>
      </c>
      <c r="AC8183" t="s">
        <v>68</v>
      </c>
      <c r="AD8183" t="s">
        <v>106</v>
      </c>
    </row>
    <row r="8184" spans="1:30" x14ac:dyDescent="0.35">
      <c r="A8184" t="s">
        <v>7</v>
      </c>
      <c r="B8184" t="s">
        <v>464</v>
      </c>
      <c r="C8184">
        <v>607</v>
      </c>
      <c r="D8184" t="s">
        <v>662</v>
      </c>
      <c r="E8184" t="s">
        <v>393</v>
      </c>
      <c r="F8184" t="s">
        <v>216</v>
      </c>
      <c r="G8184" t="s">
        <v>79</v>
      </c>
      <c r="H8184" t="s">
        <v>198</v>
      </c>
      <c r="I8184" t="s">
        <v>194</v>
      </c>
      <c r="J8184" t="s">
        <v>106</v>
      </c>
      <c r="K8184" t="s">
        <v>186</v>
      </c>
      <c r="L8184" t="s">
        <v>106</v>
      </c>
      <c r="M8184" t="s">
        <v>73</v>
      </c>
      <c r="N8184" t="s">
        <v>151</v>
      </c>
      <c r="O8184" t="s">
        <v>76</v>
      </c>
      <c r="P8184" t="s">
        <v>81</v>
      </c>
      <c r="Q8184" t="s">
        <v>107</v>
      </c>
      <c r="R8184" t="s">
        <v>73</v>
      </c>
      <c r="S8184" t="s">
        <v>79</v>
      </c>
      <c r="T8184" t="s">
        <v>76</v>
      </c>
      <c r="U8184" t="s">
        <v>76</v>
      </c>
      <c r="V8184" t="s">
        <v>76</v>
      </c>
      <c r="W8184" t="s">
        <v>76</v>
      </c>
      <c r="X8184" t="s">
        <v>107</v>
      </c>
      <c r="Y8184" t="s">
        <v>76</v>
      </c>
      <c r="Z8184" t="s">
        <v>76</v>
      </c>
      <c r="AA8184" t="s">
        <v>76</v>
      </c>
      <c r="AB8184" t="s">
        <v>106</v>
      </c>
      <c r="AC8184" t="s">
        <v>150</v>
      </c>
      <c r="AD8184" t="s">
        <v>78</v>
      </c>
    </row>
    <row r="8185" spans="1:30" x14ac:dyDescent="0.35">
      <c r="A8185" t="s">
        <v>7</v>
      </c>
      <c r="B8185" t="s">
        <v>468</v>
      </c>
      <c r="C8185">
        <v>1</v>
      </c>
      <c r="D8185" t="s">
        <v>395</v>
      </c>
      <c r="E8185" t="s">
        <v>76</v>
      </c>
      <c r="F8185" t="s">
        <v>76</v>
      </c>
      <c r="G8185" t="s">
        <v>76</v>
      </c>
      <c r="H8185" t="s">
        <v>76</v>
      </c>
      <c r="I8185" t="s">
        <v>76</v>
      </c>
      <c r="J8185" t="s">
        <v>76</v>
      </c>
      <c r="K8185" t="s">
        <v>76</v>
      </c>
      <c r="L8185" t="s">
        <v>76</v>
      </c>
      <c r="M8185" t="s">
        <v>76</v>
      </c>
      <c r="N8185" t="s">
        <v>76</v>
      </c>
      <c r="O8185" t="s">
        <v>76</v>
      </c>
      <c r="P8185" t="s">
        <v>76</v>
      </c>
      <c r="Q8185" t="s">
        <v>76</v>
      </c>
      <c r="R8185" t="s">
        <v>76</v>
      </c>
      <c r="S8185" t="s">
        <v>76</v>
      </c>
      <c r="T8185" t="s">
        <v>76</v>
      </c>
      <c r="U8185" t="s">
        <v>76</v>
      </c>
      <c r="V8185" t="s">
        <v>76</v>
      </c>
      <c r="W8185" t="s">
        <v>76</v>
      </c>
      <c r="X8185" t="s">
        <v>76</v>
      </c>
      <c r="Y8185" t="s">
        <v>76</v>
      </c>
      <c r="Z8185" t="s">
        <v>76</v>
      </c>
      <c r="AA8185" t="s">
        <v>76</v>
      </c>
      <c r="AB8185" t="s">
        <v>76</v>
      </c>
      <c r="AC8185" t="s">
        <v>76</v>
      </c>
      <c r="AD8185" t="s">
        <v>76</v>
      </c>
    </row>
    <row r="8186" spans="1:30" x14ac:dyDescent="0.35">
      <c r="A8186" t="s">
        <v>241</v>
      </c>
      <c r="B8186" t="s">
        <v>462</v>
      </c>
      <c r="C8186">
        <v>4044</v>
      </c>
      <c r="D8186" t="s">
        <v>623</v>
      </c>
      <c r="E8186" t="s">
        <v>82</v>
      </c>
      <c r="F8186" t="s">
        <v>65</v>
      </c>
      <c r="G8186" t="s">
        <v>80</v>
      </c>
      <c r="H8186" t="s">
        <v>186</v>
      </c>
      <c r="I8186" t="s">
        <v>130</v>
      </c>
      <c r="J8186" t="s">
        <v>63</v>
      </c>
      <c r="K8186" t="s">
        <v>80</v>
      </c>
      <c r="L8186" t="s">
        <v>80</v>
      </c>
      <c r="M8186" t="s">
        <v>106</v>
      </c>
      <c r="N8186" t="s">
        <v>94</v>
      </c>
      <c r="O8186" t="s">
        <v>73</v>
      </c>
      <c r="P8186" t="s">
        <v>106</v>
      </c>
      <c r="Q8186" t="s">
        <v>106</v>
      </c>
      <c r="R8186" t="s">
        <v>106</v>
      </c>
      <c r="S8186" t="s">
        <v>79</v>
      </c>
      <c r="T8186" t="s">
        <v>138</v>
      </c>
      <c r="U8186" t="s">
        <v>138</v>
      </c>
      <c r="V8186" t="s">
        <v>76</v>
      </c>
      <c r="W8186" t="s">
        <v>107</v>
      </c>
      <c r="X8186" t="s">
        <v>76</v>
      </c>
      <c r="Y8186" t="s">
        <v>76</v>
      </c>
      <c r="Z8186" t="s">
        <v>107</v>
      </c>
      <c r="AA8186" t="s">
        <v>73</v>
      </c>
      <c r="AB8186" t="s">
        <v>150</v>
      </c>
      <c r="AC8186" t="s">
        <v>105</v>
      </c>
      <c r="AD8186" t="s">
        <v>79</v>
      </c>
    </row>
    <row r="8187" spans="1:30" x14ac:dyDescent="0.35">
      <c r="A8187" t="s">
        <v>241</v>
      </c>
      <c r="B8187" t="s">
        <v>464</v>
      </c>
      <c r="C8187">
        <v>3075</v>
      </c>
      <c r="D8187" t="s">
        <v>625</v>
      </c>
      <c r="E8187" t="s">
        <v>413</v>
      </c>
      <c r="F8187" t="s">
        <v>181</v>
      </c>
      <c r="G8187" t="s">
        <v>133</v>
      </c>
      <c r="H8187" t="s">
        <v>122</v>
      </c>
      <c r="I8187" t="s">
        <v>88</v>
      </c>
      <c r="J8187" t="s">
        <v>79</v>
      </c>
      <c r="K8187" t="s">
        <v>198</v>
      </c>
      <c r="L8187" t="s">
        <v>72</v>
      </c>
      <c r="M8187" t="s">
        <v>68</v>
      </c>
      <c r="N8187" t="s">
        <v>194</v>
      </c>
      <c r="O8187" t="s">
        <v>79</v>
      </c>
      <c r="P8187" t="s">
        <v>138</v>
      </c>
      <c r="Q8187" t="s">
        <v>107</v>
      </c>
      <c r="R8187" t="s">
        <v>79</v>
      </c>
      <c r="S8187" t="s">
        <v>78</v>
      </c>
      <c r="T8187" t="s">
        <v>68</v>
      </c>
      <c r="U8187" t="s">
        <v>68</v>
      </c>
      <c r="V8187" t="s">
        <v>107</v>
      </c>
      <c r="W8187" t="s">
        <v>76</v>
      </c>
      <c r="X8187" t="s">
        <v>76</v>
      </c>
      <c r="Y8187" t="s">
        <v>76</v>
      </c>
      <c r="Z8187" t="s">
        <v>76</v>
      </c>
      <c r="AA8187" t="s">
        <v>107</v>
      </c>
      <c r="AB8187" t="s">
        <v>71</v>
      </c>
      <c r="AC8187" t="s">
        <v>186</v>
      </c>
      <c r="AD8187" t="s">
        <v>68</v>
      </c>
    </row>
    <row r="8188" spans="1:30" x14ac:dyDescent="0.35">
      <c r="A8188" t="s">
        <v>241</v>
      </c>
      <c r="B8188" t="s">
        <v>468</v>
      </c>
      <c r="C8188">
        <v>1</v>
      </c>
      <c r="D8188" t="s">
        <v>395</v>
      </c>
      <c r="E8188" t="s">
        <v>76</v>
      </c>
      <c r="F8188" t="s">
        <v>76</v>
      </c>
      <c r="G8188" t="s">
        <v>76</v>
      </c>
      <c r="H8188" t="s">
        <v>76</v>
      </c>
      <c r="I8188" t="s">
        <v>76</v>
      </c>
      <c r="J8188" t="s">
        <v>76</v>
      </c>
      <c r="K8188" t="s">
        <v>76</v>
      </c>
      <c r="L8188" t="s">
        <v>76</v>
      </c>
      <c r="M8188" t="s">
        <v>76</v>
      </c>
      <c r="N8188" t="s">
        <v>76</v>
      </c>
      <c r="O8188" t="s">
        <v>76</v>
      </c>
      <c r="P8188" t="s">
        <v>76</v>
      </c>
      <c r="Q8188" t="s">
        <v>76</v>
      </c>
      <c r="R8188" t="s">
        <v>76</v>
      </c>
      <c r="S8188" t="s">
        <v>76</v>
      </c>
      <c r="T8188" t="s">
        <v>76</v>
      </c>
      <c r="U8188" t="s">
        <v>76</v>
      </c>
      <c r="V8188" t="s">
        <v>76</v>
      </c>
      <c r="W8188" t="s">
        <v>76</v>
      </c>
      <c r="X8188" t="s">
        <v>76</v>
      </c>
      <c r="Y8188" t="s">
        <v>76</v>
      </c>
      <c r="Z8188" t="s">
        <v>76</v>
      </c>
      <c r="AA8188" t="s">
        <v>76</v>
      </c>
      <c r="AB8188" t="s">
        <v>76</v>
      </c>
      <c r="AC8188" t="s">
        <v>76</v>
      </c>
      <c r="AD8188" t="s">
        <v>76</v>
      </c>
    </row>
    <row r="8190" spans="1:30" x14ac:dyDescent="0.35">
      <c r="A8190" t="s">
        <v>1836</v>
      </c>
    </row>
    <row r="8191" spans="1:30" x14ac:dyDescent="0.35">
      <c r="A8191" t="s">
        <v>14</v>
      </c>
      <c r="B8191" t="s">
        <v>487</v>
      </c>
      <c r="C8191" t="s">
        <v>2</v>
      </c>
      <c r="D8191" t="s">
        <v>1809</v>
      </c>
      <c r="E8191" t="s">
        <v>1810</v>
      </c>
      <c r="F8191" t="s">
        <v>1811</v>
      </c>
      <c r="G8191" t="s">
        <v>1812</v>
      </c>
      <c r="H8191" t="s">
        <v>1813</v>
      </c>
      <c r="I8191" t="s">
        <v>1814</v>
      </c>
      <c r="J8191" t="s">
        <v>1815</v>
      </c>
      <c r="K8191" t="s">
        <v>1816</v>
      </c>
      <c r="L8191" t="s">
        <v>1817</v>
      </c>
      <c r="M8191" t="s">
        <v>1818</v>
      </c>
      <c r="N8191" t="s">
        <v>1819</v>
      </c>
      <c r="O8191" t="s">
        <v>1820</v>
      </c>
      <c r="P8191" t="s">
        <v>1821</v>
      </c>
      <c r="Q8191" t="s">
        <v>1822</v>
      </c>
      <c r="R8191" t="s">
        <v>1823</v>
      </c>
      <c r="S8191" t="s">
        <v>1824</v>
      </c>
      <c r="T8191" t="s">
        <v>1825</v>
      </c>
      <c r="U8191" t="s">
        <v>1826</v>
      </c>
      <c r="V8191" t="s">
        <v>1827</v>
      </c>
      <c r="W8191" t="s">
        <v>1828</v>
      </c>
      <c r="X8191" t="s">
        <v>1829</v>
      </c>
      <c r="Y8191" t="s">
        <v>1830</v>
      </c>
      <c r="Z8191" t="s">
        <v>1831</v>
      </c>
      <c r="AA8191" t="s">
        <v>1832</v>
      </c>
      <c r="AB8191" t="s">
        <v>1833</v>
      </c>
      <c r="AC8191" t="s">
        <v>49</v>
      </c>
      <c r="AD8191" t="s">
        <v>50</v>
      </c>
    </row>
    <row r="8192" spans="1:30" x14ac:dyDescent="0.35">
      <c r="A8192" t="s">
        <v>3</v>
      </c>
      <c r="B8192" t="s">
        <v>488</v>
      </c>
      <c r="C8192">
        <v>539</v>
      </c>
      <c r="D8192" t="s">
        <v>807</v>
      </c>
      <c r="E8192" t="s">
        <v>233</v>
      </c>
      <c r="F8192" t="s">
        <v>70</v>
      </c>
      <c r="G8192" t="s">
        <v>106</v>
      </c>
      <c r="H8192" t="s">
        <v>75</v>
      </c>
      <c r="I8192" t="s">
        <v>62</v>
      </c>
      <c r="J8192" t="s">
        <v>81</v>
      </c>
      <c r="K8192" t="s">
        <v>150</v>
      </c>
      <c r="L8192" t="s">
        <v>71</v>
      </c>
      <c r="M8192" t="s">
        <v>79</v>
      </c>
      <c r="N8192" t="s">
        <v>100</v>
      </c>
      <c r="O8192" t="s">
        <v>107</v>
      </c>
      <c r="P8192" t="s">
        <v>150</v>
      </c>
      <c r="Q8192" t="s">
        <v>76</v>
      </c>
      <c r="R8192" t="s">
        <v>76</v>
      </c>
      <c r="S8192" t="s">
        <v>105</v>
      </c>
      <c r="T8192" t="s">
        <v>76</v>
      </c>
      <c r="U8192" t="s">
        <v>107</v>
      </c>
      <c r="V8192" t="s">
        <v>76</v>
      </c>
      <c r="W8192" t="s">
        <v>76</v>
      </c>
      <c r="X8192" t="s">
        <v>76</v>
      </c>
      <c r="Y8192" t="s">
        <v>107</v>
      </c>
      <c r="Z8192" t="s">
        <v>76</v>
      </c>
      <c r="AA8192" t="s">
        <v>73</v>
      </c>
      <c r="AB8192" t="s">
        <v>150</v>
      </c>
      <c r="AC8192" t="s">
        <v>73</v>
      </c>
      <c r="AD8192" t="s">
        <v>79</v>
      </c>
    </row>
    <row r="8193" spans="1:30" x14ac:dyDescent="0.35">
      <c r="A8193" t="s">
        <v>3</v>
      </c>
      <c r="B8193" t="s">
        <v>491</v>
      </c>
      <c r="C8193">
        <v>476</v>
      </c>
      <c r="D8193" t="s">
        <v>706</v>
      </c>
      <c r="E8193" t="s">
        <v>64</v>
      </c>
      <c r="F8193" t="s">
        <v>84</v>
      </c>
      <c r="G8193" t="s">
        <v>94</v>
      </c>
      <c r="H8193" t="s">
        <v>151</v>
      </c>
      <c r="I8193" t="s">
        <v>133</v>
      </c>
      <c r="J8193" t="s">
        <v>107</v>
      </c>
      <c r="K8193" t="s">
        <v>78</v>
      </c>
      <c r="L8193" t="s">
        <v>75</v>
      </c>
      <c r="M8193" t="s">
        <v>106</v>
      </c>
      <c r="N8193" t="s">
        <v>74</v>
      </c>
      <c r="O8193" t="s">
        <v>73</v>
      </c>
      <c r="P8193" t="s">
        <v>107</v>
      </c>
      <c r="Q8193" t="s">
        <v>76</v>
      </c>
      <c r="R8193" t="s">
        <v>76</v>
      </c>
      <c r="S8193" t="s">
        <v>106</v>
      </c>
      <c r="T8193" t="s">
        <v>73</v>
      </c>
      <c r="U8193" t="s">
        <v>76</v>
      </c>
      <c r="V8193" t="s">
        <v>76</v>
      </c>
      <c r="W8193" t="s">
        <v>76</v>
      </c>
      <c r="X8193" t="s">
        <v>76</v>
      </c>
      <c r="Y8193" t="s">
        <v>76</v>
      </c>
      <c r="Z8193" t="s">
        <v>76</v>
      </c>
      <c r="AA8193" t="s">
        <v>73</v>
      </c>
      <c r="AB8193" t="s">
        <v>75</v>
      </c>
      <c r="AC8193" t="s">
        <v>68</v>
      </c>
      <c r="AD8193" t="s">
        <v>76</v>
      </c>
    </row>
    <row r="8194" spans="1:30" x14ac:dyDescent="0.35">
      <c r="A8194" t="s">
        <v>4</v>
      </c>
      <c r="B8194" t="s">
        <v>488</v>
      </c>
      <c r="C8194">
        <v>1212</v>
      </c>
      <c r="D8194" t="s">
        <v>735</v>
      </c>
      <c r="E8194" t="s">
        <v>315</v>
      </c>
      <c r="F8194" t="s">
        <v>157</v>
      </c>
      <c r="G8194" t="s">
        <v>239</v>
      </c>
      <c r="H8194" t="s">
        <v>186</v>
      </c>
      <c r="I8194" t="s">
        <v>55</v>
      </c>
      <c r="J8194" t="s">
        <v>77</v>
      </c>
      <c r="K8194" t="s">
        <v>84</v>
      </c>
      <c r="L8194" t="s">
        <v>122</v>
      </c>
      <c r="M8194" t="s">
        <v>78</v>
      </c>
      <c r="N8194" t="s">
        <v>355</v>
      </c>
      <c r="O8194" t="s">
        <v>73</v>
      </c>
      <c r="P8194" t="s">
        <v>81</v>
      </c>
      <c r="Q8194" t="s">
        <v>68</v>
      </c>
      <c r="R8194" t="s">
        <v>186</v>
      </c>
      <c r="S8194" t="s">
        <v>74</v>
      </c>
      <c r="T8194" t="s">
        <v>119</v>
      </c>
      <c r="U8194" t="s">
        <v>72</v>
      </c>
      <c r="V8194" t="s">
        <v>73</v>
      </c>
      <c r="W8194" t="s">
        <v>76</v>
      </c>
      <c r="X8194" t="s">
        <v>76</v>
      </c>
      <c r="Y8194" t="s">
        <v>76</v>
      </c>
      <c r="Z8194" t="s">
        <v>76</v>
      </c>
      <c r="AA8194" t="s">
        <v>76</v>
      </c>
      <c r="AB8194" t="s">
        <v>100</v>
      </c>
      <c r="AC8194" t="s">
        <v>108</v>
      </c>
      <c r="AD8194" t="s">
        <v>76</v>
      </c>
    </row>
    <row r="8195" spans="1:30" x14ac:dyDescent="0.35">
      <c r="A8195" t="s">
        <v>4</v>
      </c>
      <c r="B8195" t="s">
        <v>491</v>
      </c>
      <c r="C8195">
        <v>832</v>
      </c>
      <c r="D8195" t="s">
        <v>680</v>
      </c>
      <c r="E8195" t="s">
        <v>466</v>
      </c>
      <c r="F8195" t="s">
        <v>304</v>
      </c>
      <c r="G8195" t="s">
        <v>119</v>
      </c>
      <c r="H8195" t="s">
        <v>94</v>
      </c>
      <c r="I8195" t="s">
        <v>100</v>
      </c>
      <c r="J8195" t="s">
        <v>138</v>
      </c>
      <c r="K8195" t="s">
        <v>65</v>
      </c>
      <c r="L8195" t="s">
        <v>105</v>
      </c>
      <c r="M8195" t="s">
        <v>68</v>
      </c>
      <c r="N8195" t="s">
        <v>100</v>
      </c>
      <c r="O8195" t="s">
        <v>68</v>
      </c>
      <c r="P8195" t="s">
        <v>138</v>
      </c>
      <c r="Q8195" t="s">
        <v>68</v>
      </c>
      <c r="R8195" t="s">
        <v>77</v>
      </c>
      <c r="S8195" t="s">
        <v>71</v>
      </c>
      <c r="T8195" t="s">
        <v>93</v>
      </c>
      <c r="U8195" t="s">
        <v>221</v>
      </c>
      <c r="V8195" t="s">
        <v>76</v>
      </c>
      <c r="W8195" t="s">
        <v>71</v>
      </c>
      <c r="X8195" t="s">
        <v>76</v>
      </c>
      <c r="Y8195" t="s">
        <v>76</v>
      </c>
      <c r="Z8195" t="s">
        <v>76</v>
      </c>
      <c r="AA8195" t="s">
        <v>73</v>
      </c>
      <c r="AB8195" t="s">
        <v>80</v>
      </c>
      <c r="AC8195" t="s">
        <v>194</v>
      </c>
      <c r="AD8195" t="s">
        <v>76</v>
      </c>
    </row>
    <row r="8196" spans="1:30" x14ac:dyDescent="0.35">
      <c r="A8196" t="s">
        <v>5</v>
      </c>
      <c r="B8196" t="s">
        <v>488</v>
      </c>
      <c r="C8196">
        <v>965</v>
      </c>
      <c r="D8196" t="s">
        <v>803</v>
      </c>
      <c r="E8196" t="s">
        <v>112</v>
      </c>
      <c r="F8196" t="s">
        <v>151</v>
      </c>
      <c r="G8196" t="s">
        <v>71</v>
      </c>
      <c r="H8196" t="s">
        <v>186</v>
      </c>
      <c r="I8196" t="s">
        <v>88</v>
      </c>
      <c r="J8196" t="s">
        <v>72</v>
      </c>
      <c r="K8196" t="s">
        <v>94</v>
      </c>
      <c r="L8196" t="s">
        <v>75</v>
      </c>
      <c r="M8196" t="s">
        <v>73</v>
      </c>
      <c r="N8196" t="s">
        <v>94</v>
      </c>
      <c r="O8196" t="s">
        <v>71</v>
      </c>
      <c r="P8196" t="s">
        <v>79</v>
      </c>
      <c r="Q8196" t="s">
        <v>76</v>
      </c>
      <c r="R8196" t="s">
        <v>76</v>
      </c>
      <c r="S8196" t="s">
        <v>106</v>
      </c>
      <c r="T8196" t="s">
        <v>107</v>
      </c>
      <c r="U8196" t="s">
        <v>150</v>
      </c>
      <c r="V8196" t="s">
        <v>76</v>
      </c>
      <c r="W8196" t="s">
        <v>76</v>
      </c>
      <c r="X8196" t="s">
        <v>76</v>
      </c>
      <c r="Y8196" t="s">
        <v>76</v>
      </c>
      <c r="Z8196" t="s">
        <v>76</v>
      </c>
      <c r="AA8196" t="s">
        <v>76</v>
      </c>
      <c r="AB8196" t="s">
        <v>73</v>
      </c>
      <c r="AC8196" t="s">
        <v>78</v>
      </c>
      <c r="AD8196" t="s">
        <v>138</v>
      </c>
    </row>
    <row r="8197" spans="1:30" x14ac:dyDescent="0.35">
      <c r="A8197" t="s">
        <v>5</v>
      </c>
      <c r="B8197" t="s">
        <v>491</v>
      </c>
      <c r="C8197">
        <v>764</v>
      </c>
      <c r="D8197" t="s">
        <v>618</v>
      </c>
      <c r="E8197" t="s">
        <v>159</v>
      </c>
      <c r="F8197" t="s">
        <v>149</v>
      </c>
      <c r="G8197" t="s">
        <v>78</v>
      </c>
      <c r="H8197" t="s">
        <v>75</v>
      </c>
      <c r="I8197" t="s">
        <v>62</v>
      </c>
      <c r="J8197" t="s">
        <v>106</v>
      </c>
      <c r="K8197" t="s">
        <v>94</v>
      </c>
      <c r="L8197" t="s">
        <v>86</v>
      </c>
      <c r="M8197" t="s">
        <v>73</v>
      </c>
      <c r="N8197" t="s">
        <v>93</v>
      </c>
      <c r="O8197" t="s">
        <v>76</v>
      </c>
      <c r="P8197" t="s">
        <v>79</v>
      </c>
      <c r="Q8197" t="s">
        <v>107</v>
      </c>
      <c r="R8197" t="s">
        <v>76</v>
      </c>
      <c r="S8197" t="s">
        <v>138</v>
      </c>
      <c r="T8197" t="s">
        <v>107</v>
      </c>
      <c r="U8197" t="s">
        <v>77</v>
      </c>
      <c r="V8197" t="s">
        <v>76</v>
      </c>
      <c r="W8197" t="s">
        <v>76</v>
      </c>
      <c r="X8197" t="s">
        <v>76</v>
      </c>
      <c r="Y8197" t="s">
        <v>76</v>
      </c>
      <c r="Z8197" t="s">
        <v>107</v>
      </c>
      <c r="AA8197" t="s">
        <v>76</v>
      </c>
      <c r="AB8197" t="s">
        <v>73</v>
      </c>
      <c r="AC8197" t="s">
        <v>68</v>
      </c>
      <c r="AD8197" t="s">
        <v>78</v>
      </c>
    </row>
    <row r="8198" spans="1:30" x14ac:dyDescent="0.35">
      <c r="A8198" t="s">
        <v>6</v>
      </c>
      <c r="B8198" t="s">
        <v>488</v>
      </c>
      <c r="C8198">
        <v>350</v>
      </c>
      <c r="D8198" t="s">
        <v>1318</v>
      </c>
      <c r="E8198" t="s">
        <v>416</v>
      </c>
      <c r="F8198" t="s">
        <v>93</v>
      </c>
      <c r="G8198" t="s">
        <v>94</v>
      </c>
      <c r="H8198" t="s">
        <v>149</v>
      </c>
      <c r="I8198" t="s">
        <v>179</v>
      </c>
      <c r="J8198" t="s">
        <v>104</v>
      </c>
      <c r="K8198" t="s">
        <v>138</v>
      </c>
      <c r="L8198" t="s">
        <v>194</v>
      </c>
      <c r="M8198" t="s">
        <v>79</v>
      </c>
      <c r="N8198" t="s">
        <v>81</v>
      </c>
      <c r="O8198" t="s">
        <v>94</v>
      </c>
      <c r="P8198" t="s">
        <v>79</v>
      </c>
      <c r="Q8198" t="s">
        <v>106</v>
      </c>
      <c r="R8198" t="s">
        <v>81</v>
      </c>
      <c r="S8198" t="s">
        <v>75</v>
      </c>
      <c r="T8198" t="s">
        <v>150</v>
      </c>
      <c r="U8198" t="s">
        <v>75</v>
      </c>
      <c r="V8198" t="s">
        <v>76</v>
      </c>
      <c r="W8198" t="s">
        <v>76</v>
      </c>
      <c r="X8198" t="s">
        <v>76</v>
      </c>
      <c r="Y8198" t="s">
        <v>73</v>
      </c>
      <c r="Z8198" t="s">
        <v>107</v>
      </c>
      <c r="AA8198" t="s">
        <v>68</v>
      </c>
      <c r="AB8198" t="s">
        <v>80</v>
      </c>
      <c r="AC8198" t="s">
        <v>138</v>
      </c>
      <c r="AD8198" t="s">
        <v>107</v>
      </c>
    </row>
    <row r="8199" spans="1:30" x14ac:dyDescent="0.35">
      <c r="A8199" t="s">
        <v>6</v>
      </c>
      <c r="B8199" t="s">
        <v>491</v>
      </c>
      <c r="C8199">
        <v>311</v>
      </c>
      <c r="D8199" t="s">
        <v>898</v>
      </c>
      <c r="E8199" t="s">
        <v>359</v>
      </c>
      <c r="F8199" t="s">
        <v>94</v>
      </c>
      <c r="G8199" t="s">
        <v>105</v>
      </c>
      <c r="H8199" t="s">
        <v>134</v>
      </c>
      <c r="I8199" t="s">
        <v>211</v>
      </c>
      <c r="J8199" t="s">
        <v>70</v>
      </c>
      <c r="K8199" t="s">
        <v>122</v>
      </c>
      <c r="L8199" t="s">
        <v>309</v>
      </c>
      <c r="M8199" t="s">
        <v>150</v>
      </c>
      <c r="N8199" t="s">
        <v>150</v>
      </c>
      <c r="O8199" t="s">
        <v>76</v>
      </c>
      <c r="P8199" t="s">
        <v>76</v>
      </c>
      <c r="Q8199" t="s">
        <v>68</v>
      </c>
      <c r="R8199" t="s">
        <v>68</v>
      </c>
      <c r="S8199" t="s">
        <v>105</v>
      </c>
      <c r="T8199" t="s">
        <v>76</v>
      </c>
      <c r="U8199" t="s">
        <v>79</v>
      </c>
      <c r="V8199" t="s">
        <v>76</v>
      </c>
      <c r="W8199" t="s">
        <v>76</v>
      </c>
      <c r="X8199" t="s">
        <v>76</v>
      </c>
      <c r="Y8199" t="s">
        <v>76</v>
      </c>
      <c r="Z8199" t="s">
        <v>76</v>
      </c>
      <c r="AA8199" t="s">
        <v>107</v>
      </c>
      <c r="AB8199" t="s">
        <v>76</v>
      </c>
      <c r="AC8199" t="s">
        <v>173</v>
      </c>
      <c r="AD8199" t="s">
        <v>76</v>
      </c>
    </row>
    <row r="8200" spans="1:30" x14ac:dyDescent="0.35">
      <c r="A8200" t="s">
        <v>7</v>
      </c>
      <c r="B8200" t="s">
        <v>488</v>
      </c>
      <c r="C8200">
        <v>826</v>
      </c>
      <c r="D8200" t="s">
        <v>674</v>
      </c>
      <c r="E8200" t="s">
        <v>172</v>
      </c>
      <c r="F8200" t="s">
        <v>173</v>
      </c>
      <c r="G8200" t="s">
        <v>150</v>
      </c>
      <c r="H8200" t="s">
        <v>142</v>
      </c>
      <c r="I8200" t="s">
        <v>194</v>
      </c>
      <c r="J8200" t="s">
        <v>94</v>
      </c>
      <c r="K8200" t="s">
        <v>71</v>
      </c>
      <c r="L8200" t="s">
        <v>79</v>
      </c>
      <c r="M8200" t="s">
        <v>73</v>
      </c>
      <c r="N8200" t="s">
        <v>100</v>
      </c>
      <c r="O8200" t="s">
        <v>106</v>
      </c>
      <c r="P8200" t="s">
        <v>68</v>
      </c>
      <c r="Q8200" t="s">
        <v>107</v>
      </c>
      <c r="R8200" t="s">
        <v>76</v>
      </c>
      <c r="S8200" t="s">
        <v>106</v>
      </c>
      <c r="T8200" t="s">
        <v>73</v>
      </c>
      <c r="U8200" t="s">
        <v>106</v>
      </c>
      <c r="V8200" t="s">
        <v>76</v>
      </c>
      <c r="W8200" t="s">
        <v>76</v>
      </c>
      <c r="X8200" t="s">
        <v>76</v>
      </c>
      <c r="Y8200" t="s">
        <v>76</v>
      </c>
      <c r="Z8200" t="s">
        <v>76</v>
      </c>
      <c r="AA8200" t="s">
        <v>76</v>
      </c>
      <c r="AB8200" t="s">
        <v>79</v>
      </c>
      <c r="AC8200" t="s">
        <v>68</v>
      </c>
      <c r="AD8200" t="s">
        <v>77</v>
      </c>
    </row>
    <row r="8201" spans="1:30" x14ac:dyDescent="0.35">
      <c r="A8201" t="s">
        <v>7</v>
      </c>
      <c r="B8201" t="s">
        <v>491</v>
      </c>
      <c r="C8201">
        <v>845</v>
      </c>
      <c r="D8201" t="s">
        <v>702</v>
      </c>
      <c r="E8201" t="s">
        <v>144</v>
      </c>
      <c r="F8201" t="s">
        <v>65</v>
      </c>
      <c r="G8201" t="s">
        <v>68</v>
      </c>
      <c r="H8201" t="s">
        <v>72</v>
      </c>
      <c r="I8201" t="s">
        <v>130</v>
      </c>
      <c r="J8201" t="s">
        <v>75</v>
      </c>
      <c r="K8201" t="s">
        <v>133</v>
      </c>
      <c r="L8201" t="s">
        <v>106</v>
      </c>
      <c r="M8201" t="s">
        <v>73</v>
      </c>
      <c r="N8201" t="s">
        <v>80</v>
      </c>
      <c r="O8201" t="s">
        <v>107</v>
      </c>
      <c r="P8201" t="s">
        <v>71</v>
      </c>
      <c r="Q8201" t="s">
        <v>107</v>
      </c>
      <c r="R8201" t="s">
        <v>73</v>
      </c>
      <c r="S8201" t="s">
        <v>73</v>
      </c>
      <c r="T8201" t="s">
        <v>76</v>
      </c>
      <c r="U8201" t="s">
        <v>73</v>
      </c>
      <c r="V8201" t="s">
        <v>107</v>
      </c>
      <c r="W8201" t="s">
        <v>76</v>
      </c>
      <c r="X8201" t="s">
        <v>76</v>
      </c>
      <c r="Y8201" t="s">
        <v>76</v>
      </c>
      <c r="Z8201" t="s">
        <v>79</v>
      </c>
      <c r="AA8201" t="s">
        <v>106</v>
      </c>
      <c r="AB8201" t="s">
        <v>107</v>
      </c>
      <c r="AC8201" t="s">
        <v>71</v>
      </c>
      <c r="AD8201" t="s">
        <v>150</v>
      </c>
    </row>
    <row r="8202" spans="1:30" x14ac:dyDescent="0.35">
      <c r="A8202" t="s">
        <v>241</v>
      </c>
      <c r="B8202" t="s">
        <v>488</v>
      </c>
      <c r="C8202">
        <v>3892</v>
      </c>
      <c r="D8202" t="s">
        <v>992</v>
      </c>
      <c r="E8202" t="s">
        <v>174</v>
      </c>
      <c r="F8202" t="s">
        <v>194</v>
      </c>
      <c r="G8202" t="s">
        <v>151</v>
      </c>
      <c r="H8202" t="s">
        <v>55</v>
      </c>
      <c r="I8202" t="s">
        <v>62</v>
      </c>
      <c r="J8202" t="s">
        <v>105</v>
      </c>
      <c r="K8202" t="s">
        <v>100</v>
      </c>
      <c r="L8202" t="s">
        <v>81</v>
      </c>
      <c r="M8202" t="s">
        <v>79</v>
      </c>
      <c r="N8202" t="s">
        <v>198</v>
      </c>
      <c r="O8202" t="s">
        <v>77</v>
      </c>
      <c r="P8202" t="s">
        <v>150</v>
      </c>
      <c r="Q8202" t="s">
        <v>73</v>
      </c>
      <c r="R8202" t="s">
        <v>68</v>
      </c>
      <c r="S8202" t="s">
        <v>75</v>
      </c>
      <c r="T8202" t="s">
        <v>81</v>
      </c>
      <c r="U8202" t="s">
        <v>150</v>
      </c>
      <c r="V8202" t="s">
        <v>76</v>
      </c>
      <c r="W8202" t="s">
        <v>76</v>
      </c>
      <c r="X8202" t="s">
        <v>76</v>
      </c>
      <c r="Y8202" t="s">
        <v>76</v>
      </c>
      <c r="Z8202" t="s">
        <v>76</v>
      </c>
      <c r="AA8202" t="s">
        <v>107</v>
      </c>
      <c r="AB8202" t="s">
        <v>75</v>
      </c>
      <c r="AC8202" t="s">
        <v>138</v>
      </c>
      <c r="AD8202" t="s">
        <v>79</v>
      </c>
    </row>
    <row r="8203" spans="1:30" x14ac:dyDescent="0.35">
      <c r="A8203" t="s">
        <v>241</v>
      </c>
      <c r="B8203" t="s">
        <v>491</v>
      </c>
      <c r="C8203">
        <v>3228</v>
      </c>
      <c r="D8203" t="s">
        <v>681</v>
      </c>
      <c r="E8203" t="s">
        <v>160</v>
      </c>
      <c r="F8203" t="s">
        <v>221</v>
      </c>
      <c r="G8203" t="s">
        <v>100</v>
      </c>
      <c r="H8203" t="s">
        <v>74</v>
      </c>
      <c r="I8203" t="s">
        <v>108</v>
      </c>
      <c r="J8203" t="s">
        <v>94</v>
      </c>
      <c r="K8203" t="s">
        <v>122</v>
      </c>
      <c r="L8203" t="s">
        <v>186</v>
      </c>
      <c r="M8203" t="s">
        <v>106</v>
      </c>
      <c r="N8203" t="s">
        <v>100</v>
      </c>
      <c r="O8203" t="s">
        <v>73</v>
      </c>
      <c r="P8203" t="s">
        <v>68</v>
      </c>
      <c r="Q8203" t="s">
        <v>73</v>
      </c>
      <c r="R8203" t="s">
        <v>73</v>
      </c>
      <c r="S8203" t="s">
        <v>68</v>
      </c>
      <c r="T8203" t="s">
        <v>79</v>
      </c>
      <c r="U8203" t="s">
        <v>138</v>
      </c>
      <c r="V8203" t="s">
        <v>76</v>
      </c>
      <c r="W8203" t="s">
        <v>107</v>
      </c>
      <c r="X8203" t="s">
        <v>76</v>
      </c>
      <c r="Y8203" t="s">
        <v>76</v>
      </c>
      <c r="Z8203" t="s">
        <v>73</v>
      </c>
      <c r="AA8203" t="s">
        <v>73</v>
      </c>
      <c r="AB8203" t="s">
        <v>68</v>
      </c>
      <c r="AC8203" t="s">
        <v>63</v>
      </c>
      <c r="AD8203" t="s">
        <v>79</v>
      </c>
    </row>
    <row r="8205" spans="1:30" x14ac:dyDescent="0.35">
      <c r="A8205" t="s">
        <v>1837</v>
      </c>
    </row>
    <row r="8206" spans="1:30" x14ac:dyDescent="0.35">
      <c r="A8206" t="s">
        <v>14</v>
      </c>
      <c r="B8206" t="s">
        <v>565</v>
      </c>
      <c r="C8206" t="s">
        <v>2</v>
      </c>
      <c r="D8206" t="s">
        <v>1809</v>
      </c>
      <c r="E8206" t="s">
        <v>1810</v>
      </c>
      <c r="F8206" t="s">
        <v>1811</v>
      </c>
      <c r="G8206" t="s">
        <v>1812</v>
      </c>
      <c r="H8206" t="s">
        <v>1813</v>
      </c>
      <c r="I8206" t="s">
        <v>1814</v>
      </c>
      <c r="J8206" t="s">
        <v>1815</v>
      </c>
      <c r="K8206" t="s">
        <v>1816</v>
      </c>
      <c r="L8206" t="s">
        <v>1817</v>
      </c>
      <c r="M8206" t="s">
        <v>1818</v>
      </c>
      <c r="N8206" t="s">
        <v>1819</v>
      </c>
      <c r="O8206" t="s">
        <v>1820</v>
      </c>
      <c r="P8206" t="s">
        <v>1821</v>
      </c>
      <c r="Q8206" t="s">
        <v>1822</v>
      </c>
      <c r="R8206" t="s">
        <v>1823</v>
      </c>
      <c r="S8206" t="s">
        <v>1824</v>
      </c>
      <c r="T8206" t="s">
        <v>1825</v>
      </c>
      <c r="U8206" t="s">
        <v>1826</v>
      </c>
      <c r="V8206" t="s">
        <v>1827</v>
      </c>
      <c r="W8206" t="s">
        <v>1828</v>
      </c>
      <c r="X8206" t="s">
        <v>1829</v>
      </c>
      <c r="Y8206" t="s">
        <v>1830</v>
      </c>
      <c r="Z8206" t="s">
        <v>1831</v>
      </c>
      <c r="AA8206" t="s">
        <v>1832</v>
      </c>
      <c r="AB8206" t="s">
        <v>1833</v>
      </c>
      <c r="AC8206" t="s">
        <v>49</v>
      </c>
      <c r="AD8206" t="s">
        <v>50</v>
      </c>
    </row>
    <row r="8207" spans="1:30" x14ac:dyDescent="0.35">
      <c r="A8207" t="s">
        <v>3</v>
      </c>
      <c r="B8207" t="s">
        <v>566</v>
      </c>
      <c r="C8207">
        <v>61</v>
      </c>
      <c r="D8207" t="s">
        <v>662</v>
      </c>
      <c r="E8207" t="s">
        <v>425</v>
      </c>
      <c r="F8207" t="s">
        <v>173</v>
      </c>
      <c r="G8207" t="s">
        <v>76</v>
      </c>
      <c r="H8207" t="s">
        <v>76</v>
      </c>
      <c r="I8207" t="s">
        <v>76</v>
      </c>
      <c r="J8207" t="s">
        <v>198</v>
      </c>
      <c r="K8207" t="s">
        <v>76</v>
      </c>
      <c r="L8207" t="s">
        <v>76</v>
      </c>
      <c r="M8207" t="s">
        <v>76</v>
      </c>
      <c r="N8207" t="s">
        <v>76</v>
      </c>
      <c r="O8207" t="s">
        <v>76</v>
      </c>
      <c r="P8207" t="s">
        <v>76</v>
      </c>
      <c r="Q8207" t="s">
        <v>76</v>
      </c>
      <c r="R8207" t="s">
        <v>76</v>
      </c>
      <c r="S8207" t="s">
        <v>55</v>
      </c>
      <c r="T8207" t="s">
        <v>76</v>
      </c>
      <c r="U8207" t="s">
        <v>76</v>
      </c>
      <c r="V8207" t="s">
        <v>76</v>
      </c>
      <c r="W8207" t="s">
        <v>76</v>
      </c>
      <c r="X8207" t="s">
        <v>76</v>
      </c>
      <c r="Y8207" t="s">
        <v>76</v>
      </c>
      <c r="Z8207" t="s">
        <v>76</v>
      </c>
      <c r="AA8207" t="s">
        <v>76</v>
      </c>
      <c r="AB8207" t="s">
        <v>76</v>
      </c>
      <c r="AC8207" t="s">
        <v>76</v>
      </c>
      <c r="AD8207" t="s">
        <v>100</v>
      </c>
    </row>
    <row r="8208" spans="1:30" x14ac:dyDescent="0.35">
      <c r="A8208" t="s">
        <v>3</v>
      </c>
      <c r="B8208" t="s">
        <v>569</v>
      </c>
      <c r="C8208">
        <v>467</v>
      </c>
      <c r="D8208" t="s">
        <v>790</v>
      </c>
      <c r="E8208" t="s">
        <v>352</v>
      </c>
      <c r="F8208" t="s">
        <v>70</v>
      </c>
      <c r="G8208" t="s">
        <v>73</v>
      </c>
      <c r="H8208" t="s">
        <v>78</v>
      </c>
      <c r="I8208" t="s">
        <v>96</v>
      </c>
      <c r="J8208" t="s">
        <v>138</v>
      </c>
      <c r="K8208" t="s">
        <v>150</v>
      </c>
      <c r="L8208" t="s">
        <v>150</v>
      </c>
      <c r="M8208" t="s">
        <v>68</v>
      </c>
      <c r="N8208" t="s">
        <v>93</v>
      </c>
      <c r="O8208" t="s">
        <v>73</v>
      </c>
      <c r="P8208" t="s">
        <v>94</v>
      </c>
      <c r="Q8208" t="s">
        <v>76</v>
      </c>
      <c r="R8208" t="s">
        <v>76</v>
      </c>
      <c r="S8208" t="s">
        <v>78</v>
      </c>
      <c r="T8208" t="s">
        <v>76</v>
      </c>
      <c r="U8208" t="s">
        <v>107</v>
      </c>
      <c r="V8208" t="s">
        <v>76</v>
      </c>
      <c r="W8208" t="s">
        <v>76</v>
      </c>
      <c r="X8208" t="s">
        <v>76</v>
      </c>
      <c r="Y8208" t="s">
        <v>107</v>
      </c>
      <c r="Z8208" t="s">
        <v>76</v>
      </c>
      <c r="AA8208" t="s">
        <v>73</v>
      </c>
      <c r="AB8208" t="s">
        <v>94</v>
      </c>
      <c r="AC8208" t="s">
        <v>106</v>
      </c>
      <c r="AD8208" t="s">
        <v>77</v>
      </c>
    </row>
    <row r="8209" spans="1:30" x14ac:dyDescent="0.35">
      <c r="A8209" t="s">
        <v>3</v>
      </c>
      <c r="B8209" t="s">
        <v>570</v>
      </c>
      <c r="C8209">
        <v>11</v>
      </c>
      <c r="D8209" t="s">
        <v>734</v>
      </c>
      <c r="E8209" t="s">
        <v>309</v>
      </c>
      <c r="F8209" t="s">
        <v>188</v>
      </c>
      <c r="G8209" t="s">
        <v>109</v>
      </c>
      <c r="H8209" t="s">
        <v>76</v>
      </c>
      <c r="I8209" t="s">
        <v>76</v>
      </c>
      <c r="J8209" t="s">
        <v>76</v>
      </c>
      <c r="K8209" t="s">
        <v>137</v>
      </c>
      <c r="L8209" t="s">
        <v>76</v>
      </c>
      <c r="M8209" t="s">
        <v>76</v>
      </c>
      <c r="N8209" t="s">
        <v>76</v>
      </c>
      <c r="O8209" t="s">
        <v>76</v>
      </c>
      <c r="P8209" t="s">
        <v>76</v>
      </c>
      <c r="Q8209" t="s">
        <v>76</v>
      </c>
      <c r="R8209" t="s">
        <v>76</v>
      </c>
      <c r="S8209" t="s">
        <v>76</v>
      </c>
      <c r="T8209" t="s">
        <v>76</v>
      </c>
      <c r="U8209" t="s">
        <v>76</v>
      </c>
      <c r="V8209" t="s">
        <v>76</v>
      </c>
      <c r="W8209" t="s">
        <v>76</v>
      </c>
      <c r="X8209" t="s">
        <v>76</v>
      </c>
      <c r="Y8209" t="s">
        <v>76</v>
      </c>
      <c r="Z8209" t="s">
        <v>76</v>
      </c>
      <c r="AA8209" t="s">
        <v>76</v>
      </c>
      <c r="AB8209" t="s">
        <v>76</v>
      </c>
      <c r="AC8209" t="s">
        <v>76</v>
      </c>
      <c r="AD8209" t="s">
        <v>76</v>
      </c>
    </row>
    <row r="8210" spans="1:30" x14ac:dyDescent="0.35">
      <c r="A8210" t="s">
        <v>3</v>
      </c>
      <c r="B8210" t="s">
        <v>571</v>
      </c>
      <c r="C8210">
        <v>56</v>
      </c>
      <c r="D8210" t="s">
        <v>615</v>
      </c>
      <c r="E8210" t="s">
        <v>123</v>
      </c>
      <c r="F8210" t="s">
        <v>355</v>
      </c>
      <c r="G8210" t="s">
        <v>76</v>
      </c>
      <c r="H8210" t="s">
        <v>63</v>
      </c>
      <c r="I8210" t="s">
        <v>76</v>
      </c>
      <c r="J8210" t="s">
        <v>150</v>
      </c>
      <c r="K8210" t="s">
        <v>76</v>
      </c>
      <c r="L8210" t="s">
        <v>150</v>
      </c>
      <c r="M8210" t="s">
        <v>76</v>
      </c>
      <c r="N8210" t="s">
        <v>151</v>
      </c>
      <c r="O8210" t="s">
        <v>68</v>
      </c>
      <c r="P8210" t="s">
        <v>76</v>
      </c>
      <c r="Q8210" t="s">
        <v>76</v>
      </c>
      <c r="R8210" t="s">
        <v>76</v>
      </c>
      <c r="S8210" t="s">
        <v>76</v>
      </c>
      <c r="T8210" t="s">
        <v>76</v>
      </c>
      <c r="U8210" t="s">
        <v>76</v>
      </c>
      <c r="V8210" t="s">
        <v>76</v>
      </c>
      <c r="W8210" t="s">
        <v>76</v>
      </c>
      <c r="X8210" t="s">
        <v>76</v>
      </c>
      <c r="Y8210" t="s">
        <v>76</v>
      </c>
      <c r="Z8210" t="s">
        <v>76</v>
      </c>
      <c r="AA8210" t="s">
        <v>63</v>
      </c>
      <c r="AB8210" t="s">
        <v>76</v>
      </c>
      <c r="AC8210" t="s">
        <v>63</v>
      </c>
      <c r="AD8210" t="s">
        <v>76</v>
      </c>
    </row>
    <row r="8211" spans="1:30" x14ac:dyDescent="0.35">
      <c r="A8211" t="s">
        <v>3</v>
      </c>
      <c r="B8211" t="s">
        <v>572</v>
      </c>
      <c r="C8211">
        <v>410</v>
      </c>
      <c r="D8211" t="s">
        <v>679</v>
      </c>
      <c r="E8211" t="s">
        <v>64</v>
      </c>
      <c r="F8211" t="s">
        <v>163</v>
      </c>
      <c r="G8211" t="s">
        <v>105</v>
      </c>
      <c r="H8211" t="s">
        <v>130</v>
      </c>
      <c r="I8211" t="s">
        <v>149</v>
      </c>
      <c r="J8211" t="s">
        <v>76</v>
      </c>
      <c r="K8211" t="s">
        <v>138</v>
      </c>
      <c r="L8211" t="s">
        <v>75</v>
      </c>
      <c r="M8211" t="s">
        <v>106</v>
      </c>
      <c r="N8211" t="s">
        <v>142</v>
      </c>
      <c r="O8211" t="s">
        <v>73</v>
      </c>
      <c r="P8211" t="s">
        <v>73</v>
      </c>
      <c r="Q8211" t="s">
        <v>76</v>
      </c>
      <c r="R8211" t="s">
        <v>76</v>
      </c>
      <c r="S8211" t="s">
        <v>77</v>
      </c>
      <c r="T8211" t="s">
        <v>73</v>
      </c>
      <c r="U8211" t="s">
        <v>76</v>
      </c>
      <c r="V8211" t="s">
        <v>76</v>
      </c>
      <c r="W8211" t="s">
        <v>76</v>
      </c>
      <c r="X8211" t="s">
        <v>76</v>
      </c>
      <c r="Y8211" t="s">
        <v>76</v>
      </c>
      <c r="Z8211" t="s">
        <v>76</v>
      </c>
      <c r="AA8211" t="s">
        <v>76</v>
      </c>
      <c r="AB8211" t="s">
        <v>78</v>
      </c>
      <c r="AC8211" t="s">
        <v>77</v>
      </c>
      <c r="AD8211" t="s">
        <v>76</v>
      </c>
    </row>
    <row r="8212" spans="1:30" x14ac:dyDescent="0.35">
      <c r="A8212" t="s">
        <v>3</v>
      </c>
      <c r="B8212" t="s">
        <v>573</v>
      </c>
      <c r="C8212">
        <v>10</v>
      </c>
      <c r="D8212" t="s">
        <v>395</v>
      </c>
      <c r="E8212" t="s">
        <v>76</v>
      </c>
      <c r="F8212" t="s">
        <v>76</v>
      </c>
      <c r="G8212" t="s">
        <v>76</v>
      </c>
      <c r="H8212" t="s">
        <v>76</v>
      </c>
      <c r="I8212" t="s">
        <v>76</v>
      </c>
      <c r="J8212" t="s">
        <v>76</v>
      </c>
      <c r="K8212" t="s">
        <v>76</v>
      </c>
      <c r="L8212" t="s">
        <v>76</v>
      </c>
      <c r="M8212" t="s">
        <v>76</v>
      </c>
      <c r="N8212" t="s">
        <v>76</v>
      </c>
      <c r="O8212" t="s">
        <v>76</v>
      </c>
      <c r="P8212" t="s">
        <v>76</v>
      </c>
      <c r="Q8212" t="s">
        <v>76</v>
      </c>
      <c r="R8212" t="s">
        <v>76</v>
      </c>
      <c r="S8212" t="s">
        <v>76</v>
      </c>
      <c r="T8212" t="s">
        <v>76</v>
      </c>
      <c r="U8212" t="s">
        <v>76</v>
      </c>
      <c r="V8212" t="s">
        <v>76</v>
      </c>
      <c r="W8212" t="s">
        <v>76</v>
      </c>
      <c r="X8212" t="s">
        <v>76</v>
      </c>
      <c r="Y8212" t="s">
        <v>76</v>
      </c>
      <c r="Z8212" t="s">
        <v>76</v>
      </c>
      <c r="AA8212" t="s">
        <v>76</v>
      </c>
      <c r="AB8212" t="s">
        <v>76</v>
      </c>
      <c r="AC8212" t="s">
        <v>76</v>
      </c>
      <c r="AD8212" t="s">
        <v>76</v>
      </c>
    </row>
    <row r="8213" spans="1:30" x14ac:dyDescent="0.35">
      <c r="A8213" t="s">
        <v>4</v>
      </c>
      <c r="B8213" t="s">
        <v>566</v>
      </c>
      <c r="C8213">
        <v>123</v>
      </c>
      <c r="D8213" t="s">
        <v>401</v>
      </c>
      <c r="E8213" t="s">
        <v>261</v>
      </c>
      <c r="F8213" t="s">
        <v>185</v>
      </c>
      <c r="G8213" t="s">
        <v>175</v>
      </c>
      <c r="H8213" t="s">
        <v>107</v>
      </c>
      <c r="I8213" t="s">
        <v>146</v>
      </c>
      <c r="J8213" t="s">
        <v>186</v>
      </c>
      <c r="K8213" t="s">
        <v>76</v>
      </c>
      <c r="L8213" t="s">
        <v>100</v>
      </c>
      <c r="M8213" t="s">
        <v>76</v>
      </c>
      <c r="N8213" t="s">
        <v>119</v>
      </c>
      <c r="O8213" t="s">
        <v>76</v>
      </c>
      <c r="P8213" t="s">
        <v>107</v>
      </c>
      <c r="Q8213" t="s">
        <v>81</v>
      </c>
      <c r="R8213" t="s">
        <v>76</v>
      </c>
      <c r="S8213" t="s">
        <v>86</v>
      </c>
      <c r="T8213" t="s">
        <v>81</v>
      </c>
      <c r="U8213" t="s">
        <v>107</v>
      </c>
      <c r="V8213" t="s">
        <v>76</v>
      </c>
      <c r="W8213" t="s">
        <v>76</v>
      </c>
      <c r="X8213" t="s">
        <v>76</v>
      </c>
      <c r="Y8213" t="s">
        <v>76</v>
      </c>
      <c r="Z8213" t="s">
        <v>76</v>
      </c>
      <c r="AA8213" t="s">
        <v>76</v>
      </c>
      <c r="AB8213" t="s">
        <v>186</v>
      </c>
      <c r="AC8213" t="s">
        <v>84</v>
      </c>
      <c r="AD8213" t="s">
        <v>76</v>
      </c>
    </row>
    <row r="8214" spans="1:30" x14ac:dyDescent="0.35">
      <c r="A8214" t="s">
        <v>4</v>
      </c>
      <c r="B8214" t="s">
        <v>569</v>
      </c>
      <c r="C8214">
        <v>1017</v>
      </c>
      <c r="D8214" t="s">
        <v>563</v>
      </c>
      <c r="E8214" t="s">
        <v>331</v>
      </c>
      <c r="F8214" t="s">
        <v>217</v>
      </c>
      <c r="G8214" t="s">
        <v>87</v>
      </c>
      <c r="H8214" t="s">
        <v>122</v>
      </c>
      <c r="I8214" t="s">
        <v>100</v>
      </c>
      <c r="J8214" t="s">
        <v>106</v>
      </c>
      <c r="K8214" t="s">
        <v>146</v>
      </c>
      <c r="L8214" t="s">
        <v>108</v>
      </c>
      <c r="M8214" t="s">
        <v>72</v>
      </c>
      <c r="N8214" t="s">
        <v>114</v>
      </c>
      <c r="O8214" t="s">
        <v>73</v>
      </c>
      <c r="P8214" t="s">
        <v>55</v>
      </c>
      <c r="Q8214" t="s">
        <v>71</v>
      </c>
      <c r="R8214" t="s">
        <v>133</v>
      </c>
      <c r="S8214" t="s">
        <v>151</v>
      </c>
      <c r="T8214" t="s">
        <v>63</v>
      </c>
      <c r="U8214" t="s">
        <v>74</v>
      </c>
      <c r="V8214" t="s">
        <v>106</v>
      </c>
      <c r="W8214" t="s">
        <v>76</v>
      </c>
      <c r="X8214" t="s">
        <v>76</v>
      </c>
      <c r="Y8214" t="s">
        <v>76</v>
      </c>
      <c r="Z8214" t="s">
        <v>76</v>
      </c>
      <c r="AA8214" t="s">
        <v>76</v>
      </c>
      <c r="AB8214" t="s">
        <v>78</v>
      </c>
      <c r="AC8214" t="s">
        <v>108</v>
      </c>
      <c r="AD8214" t="s">
        <v>76</v>
      </c>
    </row>
    <row r="8215" spans="1:30" x14ac:dyDescent="0.35">
      <c r="A8215" t="s">
        <v>4</v>
      </c>
      <c r="B8215" t="s">
        <v>570</v>
      </c>
      <c r="C8215">
        <v>72</v>
      </c>
      <c r="D8215" t="s">
        <v>321</v>
      </c>
      <c r="E8215" t="s">
        <v>498</v>
      </c>
      <c r="F8215" t="s">
        <v>435</v>
      </c>
      <c r="G8215" t="s">
        <v>344</v>
      </c>
      <c r="H8215" t="s">
        <v>94</v>
      </c>
      <c r="I8215" t="s">
        <v>107</v>
      </c>
      <c r="J8215" t="s">
        <v>76</v>
      </c>
      <c r="K8215" t="s">
        <v>76</v>
      </c>
      <c r="L8215" t="s">
        <v>68</v>
      </c>
      <c r="M8215" t="s">
        <v>107</v>
      </c>
      <c r="N8215" t="s">
        <v>150</v>
      </c>
      <c r="O8215" t="s">
        <v>76</v>
      </c>
      <c r="P8215" t="s">
        <v>76</v>
      </c>
      <c r="Q8215" t="s">
        <v>76</v>
      </c>
      <c r="R8215" t="s">
        <v>76</v>
      </c>
      <c r="S8215" t="s">
        <v>75</v>
      </c>
      <c r="T8215" t="s">
        <v>445</v>
      </c>
      <c r="U8215" t="s">
        <v>106</v>
      </c>
      <c r="V8215" t="s">
        <v>76</v>
      </c>
      <c r="W8215" t="s">
        <v>76</v>
      </c>
      <c r="X8215" t="s">
        <v>76</v>
      </c>
      <c r="Y8215" t="s">
        <v>76</v>
      </c>
      <c r="Z8215" t="s">
        <v>76</v>
      </c>
      <c r="AA8215" t="s">
        <v>76</v>
      </c>
      <c r="AB8215" t="s">
        <v>96</v>
      </c>
      <c r="AC8215" t="s">
        <v>74</v>
      </c>
      <c r="AD8215" t="s">
        <v>76</v>
      </c>
    </row>
    <row r="8216" spans="1:30" x14ac:dyDescent="0.35">
      <c r="A8216" t="s">
        <v>4</v>
      </c>
      <c r="B8216" t="s">
        <v>571</v>
      </c>
      <c r="C8216">
        <v>77</v>
      </c>
      <c r="D8216" t="s">
        <v>329</v>
      </c>
      <c r="E8216" t="s">
        <v>383</v>
      </c>
      <c r="F8216" t="s">
        <v>81</v>
      </c>
      <c r="G8216" t="s">
        <v>103</v>
      </c>
      <c r="H8216" t="s">
        <v>194</v>
      </c>
      <c r="I8216" t="s">
        <v>73</v>
      </c>
      <c r="J8216" t="s">
        <v>314</v>
      </c>
      <c r="K8216" t="s">
        <v>76</v>
      </c>
      <c r="L8216" t="s">
        <v>175</v>
      </c>
      <c r="M8216" t="s">
        <v>194</v>
      </c>
      <c r="N8216" t="s">
        <v>79</v>
      </c>
      <c r="O8216" t="s">
        <v>76</v>
      </c>
      <c r="P8216" t="s">
        <v>106</v>
      </c>
      <c r="Q8216" t="s">
        <v>76</v>
      </c>
      <c r="R8216" t="s">
        <v>80</v>
      </c>
      <c r="S8216" t="s">
        <v>76</v>
      </c>
      <c r="T8216" t="s">
        <v>103</v>
      </c>
      <c r="U8216" t="s">
        <v>186</v>
      </c>
      <c r="V8216" t="s">
        <v>76</v>
      </c>
      <c r="W8216" t="s">
        <v>97</v>
      </c>
      <c r="X8216" t="s">
        <v>76</v>
      </c>
      <c r="Y8216" t="s">
        <v>76</v>
      </c>
      <c r="Z8216" t="s">
        <v>107</v>
      </c>
      <c r="AA8216" t="s">
        <v>76</v>
      </c>
      <c r="AB8216" t="s">
        <v>84</v>
      </c>
      <c r="AC8216" t="s">
        <v>137</v>
      </c>
      <c r="AD8216" t="s">
        <v>76</v>
      </c>
    </row>
    <row r="8217" spans="1:30" x14ac:dyDescent="0.35">
      <c r="A8217" t="s">
        <v>4</v>
      </c>
      <c r="B8217" t="s">
        <v>572</v>
      </c>
      <c r="C8217">
        <v>694</v>
      </c>
      <c r="D8217" t="s">
        <v>243</v>
      </c>
      <c r="E8217" t="s">
        <v>379</v>
      </c>
      <c r="F8217" t="s">
        <v>129</v>
      </c>
      <c r="G8217" t="s">
        <v>146</v>
      </c>
      <c r="H8217" t="s">
        <v>106</v>
      </c>
      <c r="I8217" t="s">
        <v>73</v>
      </c>
      <c r="J8217" t="s">
        <v>68</v>
      </c>
      <c r="K8217" t="s">
        <v>57</v>
      </c>
      <c r="L8217" t="s">
        <v>79</v>
      </c>
      <c r="M8217" t="s">
        <v>76</v>
      </c>
      <c r="N8217" t="s">
        <v>63</v>
      </c>
      <c r="O8217" t="s">
        <v>150</v>
      </c>
      <c r="P8217" t="s">
        <v>71</v>
      </c>
      <c r="Q8217" t="s">
        <v>150</v>
      </c>
      <c r="R8217" t="s">
        <v>76</v>
      </c>
      <c r="S8217" t="s">
        <v>75</v>
      </c>
      <c r="T8217" t="s">
        <v>81</v>
      </c>
      <c r="U8217" t="s">
        <v>56</v>
      </c>
      <c r="V8217" t="s">
        <v>76</v>
      </c>
      <c r="W8217" t="s">
        <v>76</v>
      </c>
      <c r="X8217" t="s">
        <v>76</v>
      </c>
      <c r="Y8217" t="s">
        <v>76</v>
      </c>
      <c r="Z8217" t="s">
        <v>76</v>
      </c>
      <c r="AA8217" t="s">
        <v>106</v>
      </c>
      <c r="AB8217" t="s">
        <v>81</v>
      </c>
      <c r="AC8217" t="s">
        <v>74</v>
      </c>
      <c r="AD8217" t="s">
        <v>76</v>
      </c>
    </row>
    <row r="8218" spans="1:30" x14ac:dyDescent="0.35">
      <c r="A8218" t="s">
        <v>4</v>
      </c>
      <c r="B8218" t="s">
        <v>573</v>
      </c>
      <c r="C8218">
        <v>61</v>
      </c>
      <c r="D8218" t="s">
        <v>298</v>
      </c>
      <c r="E8218" t="s">
        <v>90</v>
      </c>
      <c r="F8218" t="s">
        <v>75</v>
      </c>
      <c r="G8218" t="s">
        <v>76</v>
      </c>
      <c r="H8218" t="s">
        <v>72</v>
      </c>
      <c r="I8218" t="s">
        <v>386</v>
      </c>
      <c r="J8218" t="s">
        <v>76</v>
      </c>
      <c r="K8218" t="s">
        <v>89</v>
      </c>
      <c r="L8218" t="s">
        <v>55</v>
      </c>
      <c r="M8218" t="s">
        <v>76</v>
      </c>
      <c r="N8218" t="s">
        <v>194</v>
      </c>
      <c r="O8218" t="s">
        <v>76</v>
      </c>
      <c r="P8218" t="s">
        <v>216</v>
      </c>
      <c r="Q8218" t="s">
        <v>76</v>
      </c>
      <c r="R8218" t="s">
        <v>75</v>
      </c>
      <c r="S8218" t="s">
        <v>76</v>
      </c>
      <c r="T8218" t="s">
        <v>194</v>
      </c>
      <c r="U8218" t="s">
        <v>76</v>
      </c>
      <c r="V8218" t="s">
        <v>76</v>
      </c>
      <c r="W8218" t="s">
        <v>76</v>
      </c>
      <c r="X8218" t="s">
        <v>76</v>
      </c>
      <c r="Y8218" t="s">
        <v>76</v>
      </c>
      <c r="Z8218" t="s">
        <v>76</v>
      </c>
      <c r="AA8218" t="s">
        <v>76</v>
      </c>
      <c r="AB8218" t="s">
        <v>76</v>
      </c>
      <c r="AC8218" t="s">
        <v>199</v>
      </c>
      <c r="AD8218" t="s">
        <v>76</v>
      </c>
    </row>
    <row r="8219" spans="1:30" x14ac:dyDescent="0.35">
      <c r="A8219" t="s">
        <v>5</v>
      </c>
      <c r="B8219" t="s">
        <v>566</v>
      </c>
      <c r="C8219">
        <v>48</v>
      </c>
      <c r="D8219" t="s">
        <v>1730</v>
      </c>
      <c r="E8219" t="s">
        <v>105</v>
      </c>
      <c r="F8219" t="s">
        <v>73</v>
      </c>
      <c r="G8219" t="s">
        <v>106</v>
      </c>
      <c r="H8219" t="s">
        <v>114</v>
      </c>
      <c r="I8219" t="s">
        <v>150</v>
      </c>
      <c r="J8219" t="s">
        <v>156</v>
      </c>
      <c r="K8219" t="s">
        <v>106</v>
      </c>
      <c r="L8219" t="s">
        <v>76</v>
      </c>
      <c r="M8219" t="s">
        <v>76</v>
      </c>
      <c r="N8219" t="s">
        <v>106</v>
      </c>
      <c r="O8219" t="s">
        <v>106</v>
      </c>
      <c r="P8219" t="s">
        <v>79</v>
      </c>
      <c r="Q8219" t="s">
        <v>76</v>
      </c>
      <c r="R8219" t="s">
        <v>76</v>
      </c>
      <c r="S8219" t="s">
        <v>106</v>
      </c>
      <c r="T8219" t="s">
        <v>76</v>
      </c>
      <c r="U8219" t="s">
        <v>76</v>
      </c>
      <c r="V8219" t="s">
        <v>76</v>
      </c>
      <c r="W8219" t="s">
        <v>76</v>
      </c>
      <c r="X8219" t="s">
        <v>76</v>
      </c>
      <c r="Y8219" t="s">
        <v>76</v>
      </c>
      <c r="Z8219" t="s">
        <v>76</v>
      </c>
      <c r="AA8219" t="s">
        <v>76</v>
      </c>
      <c r="AB8219" t="s">
        <v>76</v>
      </c>
      <c r="AC8219" t="s">
        <v>76</v>
      </c>
      <c r="AD8219" t="s">
        <v>76</v>
      </c>
    </row>
    <row r="8220" spans="1:30" x14ac:dyDescent="0.35">
      <c r="A8220" t="s">
        <v>5</v>
      </c>
      <c r="B8220" t="s">
        <v>569</v>
      </c>
      <c r="C8220">
        <v>749</v>
      </c>
      <c r="D8220" t="s">
        <v>1407</v>
      </c>
      <c r="E8220" t="s">
        <v>249</v>
      </c>
      <c r="F8220" t="s">
        <v>103</v>
      </c>
      <c r="G8220" t="s">
        <v>94</v>
      </c>
      <c r="H8220" t="s">
        <v>94</v>
      </c>
      <c r="I8220" t="s">
        <v>121</v>
      </c>
      <c r="J8220" t="s">
        <v>107</v>
      </c>
      <c r="K8220" t="s">
        <v>138</v>
      </c>
      <c r="L8220" t="s">
        <v>71</v>
      </c>
      <c r="M8220" t="s">
        <v>106</v>
      </c>
      <c r="N8220" t="s">
        <v>81</v>
      </c>
      <c r="O8220" t="s">
        <v>94</v>
      </c>
      <c r="P8220" t="s">
        <v>71</v>
      </c>
      <c r="Q8220" t="s">
        <v>76</v>
      </c>
      <c r="R8220" t="s">
        <v>76</v>
      </c>
      <c r="S8220" t="s">
        <v>106</v>
      </c>
      <c r="T8220" t="s">
        <v>107</v>
      </c>
      <c r="U8220" t="s">
        <v>107</v>
      </c>
      <c r="V8220" t="s">
        <v>76</v>
      </c>
      <c r="W8220" t="s">
        <v>76</v>
      </c>
      <c r="X8220" t="s">
        <v>76</v>
      </c>
      <c r="Y8220" t="s">
        <v>76</v>
      </c>
      <c r="Z8220" t="s">
        <v>76</v>
      </c>
      <c r="AA8220" t="s">
        <v>76</v>
      </c>
      <c r="AB8220" t="s">
        <v>73</v>
      </c>
      <c r="AC8220" t="s">
        <v>72</v>
      </c>
      <c r="AD8220" t="s">
        <v>94</v>
      </c>
    </row>
    <row r="8221" spans="1:30" x14ac:dyDescent="0.35">
      <c r="A8221" t="s">
        <v>5</v>
      </c>
      <c r="B8221" t="s">
        <v>570</v>
      </c>
      <c r="C8221">
        <v>168</v>
      </c>
      <c r="D8221" t="s">
        <v>839</v>
      </c>
      <c r="E8221" t="s">
        <v>317</v>
      </c>
      <c r="F8221" t="s">
        <v>71</v>
      </c>
      <c r="G8221" t="s">
        <v>107</v>
      </c>
      <c r="H8221" t="s">
        <v>55</v>
      </c>
      <c r="I8221" t="s">
        <v>186</v>
      </c>
      <c r="J8221" t="s">
        <v>107</v>
      </c>
      <c r="K8221" t="s">
        <v>106</v>
      </c>
      <c r="L8221" t="s">
        <v>80</v>
      </c>
      <c r="M8221" t="s">
        <v>76</v>
      </c>
      <c r="N8221" t="s">
        <v>73</v>
      </c>
      <c r="O8221" t="s">
        <v>76</v>
      </c>
      <c r="P8221" t="s">
        <v>76</v>
      </c>
      <c r="Q8221" t="s">
        <v>76</v>
      </c>
      <c r="R8221" t="s">
        <v>76</v>
      </c>
      <c r="S8221" t="s">
        <v>73</v>
      </c>
      <c r="T8221" t="s">
        <v>107</v>
      </c>
      <c r="U8221" t="s">
        <v>133</v>
      </c>
      <c r="V8221" t="s">
        <v>76</v>
      </c>
      <c r="W8221" t="s">
        <v>76</v>
      </c>
      <c r="X8221" t="s">
        <v>76</v>
      </c>
      <c r="Y8221" t="s">
        <v>76</v>
      </c>
      <c r="Z8221" t="s">
        <v>76</v>
      </c>
      <c r="AA8221" t="s">
        <v>76</v>
      </c>
      <c r="AB8221" t="s">
        <v>106</v>
      </c>
      <c r="AC8221" t="s">
        <v>79</v>
      </c>
      <c r="AD8221" t="s">
        <v>198</v>
      </c>
    </row>
    <row r="8222" spans="1:30" x14ac:dyDescent="0.35">
      <c r="A8222" t="s">
        <v>5</v>
      </c>
      <c r="B8222" t="s">
        <v>571</v>
      </c>
      <c r="C8222">
        <v>20</v>
      </c>
      <c r="D8222" t="s">
        <v>259</v>
      </c>
      <c r="E8222" t="s">
        <v>416</v>
      </c>
      <c r="F8222" t="s">
        <v>202</v>
      </c>
      <c r="G8222" t="s">
        <v>76</v>
      </c>
      <c r="H8222" t="s">
        <v>76</v>
      </c>
      <c r="I8222" t="s">
        <v>252</v>
      </c>
      <c r="J8222" t="s">
        <v>324</v>
      </c>
      <c r="K8222" t="s">
        <v>435</v>
      </c>
      <c r="L8222" t="s">
        <v>76</v>
      </c>
      <c r="M8222" t="s">
        <v>76</v>
      </c>
      <c r="N8222" t="s">
        <v>76</v>
      </c>
      <c r="O8222" t="s">
        <v>76</v>
      </c>
      <c r="P8222" t="s">
        <v>76</v>
      </c>
      <c r="Q8222" t="s">
        <v>76</v>
      </c>
      <c r="R8222" t="s">
        <v>76</v>
      </c>
      <c r="S8222" t="s">
        <v>76</v>
      </c>
      <c r="T8222" t="s">
        <v>76</v>
      </c>
      <c r="U8222" t="s">
        <v>76</v>
      </c>
      <c r="V8222" t="s">
        <v>76</v>
      </c>
      <c r="W8222" t="s">
        <v>76</v>
      </c>
      <c r="X8222" t="s">
        <v>76</v>
      </c>
      <c r="Y8222" t="s">
        <v>76</v>
      </c>
      <c r="Z8222" t="s">
        <v>76</v>
      </c>
      <c r="AA8222" t="s">
        <v>76</v>
      </c>
      <c r="AB8222" t="s">
        <v>76</v>
      </c>
      <c r="AC8222" t="s">
        <v>76</v>
      </c>
      <c r="AD8222" t="s">
        <v>76</v>
      </c>
    </row>
    <row r="8223" spans="1:30" x14ac:dyDescent="0.35">
      <c r="A8223" t="s">
        <v>5</v>
      </c>
      <c r="B8223" t="s">
        <v>572</v>
      </c>
      <c r="C8223">
        <v>577</v>
      </c>
      <c r="D8223" t="s">
        <v>1233</v>
      </c>
      <c r="E8223" t="s">
        <v>347</v>
      </c>
      <c r="F8223" t="s">
        <v>70</v>
      </c>
      <c r="G8223" t="s">
        <v>81</v>
      </c>
      <c r="H8223" t="s">
        <v>105</v>
      </c>
      <c r="I8223" t="s">
        <v>96</v>
      </c>
      <c r="J8223" t="s">
        <v>76</v>
      </c>
      <c r="K8223" t="s">
        <v>71</v>
      </c>
      <c r="L8223" t="s">
        <v>88</v>
      </c>
      <c r="M8223" t="s">
        <v>106</v>
      </c>
      <c r="N8223" t="s">
        <v>130</v>
      </c>
      <c r="O8223" t="s">
        <v>76</v>
      </c>
      <c r="P8223" t="s">
        <v>79</v>
      </c>
      <c r="Q8223" t="s">
        <v>76</v>
      </c>
      <c r="R8223" t="s">
        <v>76</v>
      </c>
      <c r="S8223" t="s">
        <v>63</v>
      </c>
      <c r="T8223" t="s">
        <v>73</v>
      </c>
      <c r="U8223" t="s">
        <v>79</v>
      </c>
      <c r="V8223" t="s">
        <v>76</v>
      </c>
      <c r="W8223" t="s">
        <v>76</v>
      </c>
      <c r="X8223" t="s">
        <v>76</v>
      </c>
      <c r="Y8223" t="s">
        <v>76</v>
      </c>
      <c r="Z8223" t="s">
        <v>107</v>
      </c>
      <c r="AA8223" t="s">
        <v>76</v>
      </c>
      <c r="AB8223" t="s">
        <v>106</v>
      </c>
      <c r="AC8223" t="s">
        <v>79</v>
      </c>
      <c r="AD8223" t="s">
        <v>76</v>
      </c>
    </row>
    <row r="8224" spans="1:30" x14ac:dyDescent="0.35">
      <c r="A8224" t="s">
        <v>5</v>
      </c>
      <c r="B8224" t="s">
        <v>573</v>
      </c>
      <c r="C8224">
        <v>167</v>
      </c>
      <c r="D8224" t="s">
        <v>921</v>
      </c>
      <c r="E8224" t="s">
        <v>261</v>
      </c>
      <c r="F8224" t="s">
        <v>55</v>
      </c>
      <c r="G8224" t="s">
        <v>73</v>
      </c>
      <c r="H8224" t="s">
        <v>107</v>
      </c>
      <c r="I8224" t="s">
        <v>81</v>
      </c>
      <c r="J8224" t="s">
        <v>76</v>
      </c>
      <c r="K8224" t="s">
        <v>105</v>
      </c>
      <c r="L8224" t="s">
        <v>106</v>
      </c>
      <c r="M8224" t="s">
        <v>76</v>
      </c>
      <c r="N8224" t="s">
        <v>68</v>
      </c>
      <c r="O8224" t="s">
        <v>76</v>
      </c>
      <c r="P8224" t="s">
        <v>77</v>
      </c>
      <c r="Q8224" t="s">
        <v>77</v>
      </c>
      <c r="R8224" t="s">
        <v>76</v>
      </c>
      <c r="S8224" t="s">
        <v>71</v>
      </c>
      <c r="T8224" t="s">
        <v>76</v>
      </c>
      <c r="U8224" t="s">
        <v>76</v>
      </c>
      <c r="V8224" t="s">
        <v>76</v>
      </c>
      <c r="W8224" t="s">
        <v>76</v>
      </c>
      <c r="X8224" t="s">
        <v>76</v>
      </c>
      <c r="Y8224" t="s">
        <v>76</v>
      </c>
      <c r="Z8224" t="s">
        <v>76</v>
      </c>
      <c r="AA8224" t="s">
        <v>76</v>
      </c>
      <c r="AB8224" t="s">
        <v>76</v>
      </c>
      <c r="AC8224" t="s">
        <v>94</v>
      </c>
      <c r="AD8224" t="s">
        <v>175</v>
      </c>
    </row>
    <row r="8225" spans="1:30" x14ac:dyDescent="0.35">
      <c r="A8225" t="s">
        <v>6</v>
      </c>
      <c r="B8225" t="s">
        <v>566</v>
      </c>
      <c r="C8225">
        <v>27</v>
      </c>
      <c r="D8225" t="s">
        <v>941</v>
      </c>
      <c r="E8225" t="s">
        <v>280</v>
      </c>
      <c r="F8225" t="s">
        <v>179</v>
      </c>
      <c r="G8225" t="s">
        <v>76</v>
      </c>
      <c r="H8225" t="s">
        <v>76</v>
      </c>
      <c r="I8225" t="s">
        <v>76</v>
      </c>
      <c r="J8225" t="s">
        <v>140</v>
      </c>
      <c r="K8225" t="s">
        <v>76</v>
      </c>
      <c r="L8225" t="s">
        <v>143</v>
      </c>
      <c r="M8225" t="s">
        <v>179</v>
      </c>
      <c r="N8225" t="s">
        <v>76</v>
      </c>
      <c r="O8225" t="s">
        <v>76</v>
      </c>
      <c r="P8225" t="s">
        <v>76</v>
      </c>
      <c r="Q8225" t="s">
        <v>76</v>
      </c>
      <c r="R8225" t="s">
        <v>76</v>
      </c>
      <c r="S8225" t="s">
        <v>76</v>
      </c>
      <c r="T8225" t="s">
        <v>179</v>
      </c>
      <c r="U8225" t="s">
        <v>76</v>
      </c>
      <c r="V8225" t="s">
        <v>76</v>
      </c>
      <c r="W8225" t="s">
        <v>76</v>
      </c>
      <c r="X8225" t="s">
        <v>76</v>
      </c>
      <c r="Y8225" t="s">
        <v>76</v>
      </c>
      <c r="Z8225" t="s">
        <v>138</v>
      </c>
      <c r="AA8225" t="s">
        <v>76</v>
      </c>
      <c r="AB8225" t="s">
        <v>76</v>
      </c>
      <c r="AC8225" t="s">
        <v>97</v>
      </c>
      <c r="AD8225" t="s">
        <v>76</v>
      </c>
    </row>
    <row r="8226" spans="1:30" x14ac:dyDescent="0.35">
      <c r="A8226" t="s">
        <v>6</v>
      </c>
      <c r="B8226" t="s">
        <v>569</v>
      </c>
      <c r="C8226">
        <v>280</v>
      </c>
      <c r="D8226" t="s">
        <v>618</v>
      </c>
      <c r="E8226" t="s">
        <v>238</v>
      </c>
      <c r="F8226" t="s">
        <v>80</v>
      </c>
      <c r="G8226" t="s">
        <v>138</v>
      </c>
      <c r="H8226" t="s">
        <v>86</v>
      </c>
      <c r="I8226" t="s">
        <v>62</v>
      </c>
      <c r="J8226" t="s">
        <v>75</v>
      </c>
      <c r="K8226" t="s">
        <v>80</v>
      </c>
      <c r="L8226" t="s">
        <v>122</v>
      </c>
      <c r="M8226" t="s">
        <v>106</v>
      </c>
      <c r="N8226" t="s">
        <v>138</v>
      </c>
      <c r="O8226" t="s">
        <v>138</v>
      </c>
      <c r="P8226" t="s">
        <v>76</v>
      </c>
      <c r="Q8226" t="s">
        <v>77</v>
      </c>
      <c r="R8226" t="s">
        <v>76</v>
      </c>
      <c r="S8226" t="s">
        <v>78</v>
      </c>
      <c r="T8226" t="s">
        <v>79</v>
      </c>
      <c r="U8226" t="s">
        <v>105</v>
      </c>
      <c r="V8226" t="s">
        <v>76</v>
      </c>
      <c r="W8226" t="s">
        <v>76</v>
      </c>
      <c r="X8226" t="s">
        <v>76</v>
      </c>
      <c r="Y8226" t="s">
        <v>76</v>
      </c>
      <c r="Z8226" t="s">
        <v>76</v>
      </c>
      <c r="AA8226" t="s">
        <v>150</v>
      </c>
      <c r="AB8226" t="s">
        <v>72</v>
      </c>
      <c r="AC8226" t="s">
        <v>78</v>
      </c>
      <c r="AD8226" t="s">
        <v>107</v>
      </c>
    </row>
    <row r="8227" spans="1:30" x14ac:dyDescent="0.35">
      <c r="A8227" t="s">
        <v>6</v>
      </c>
      <c r="B8227" t="s">
        <v>570</v>
      </c>
      <c r="C8227">
        <v>43</v>
      </c>
      <c r="D8227" t="s">
        <v>622</v>
      </c>
      <c r="E8227" t="s">
        <v>291</v>
      </c>
      <c r="F8227" t="s">
        <v>173</v>
      </c>
      <c r="G8227" t="s">
        <v>76</v>
      </c>
      <c r="H8227" t="s">
        <v>217</v>
      </c>
      <c r="I8227" t="s">
        <v>56</v>
      </c>
      <c r="J8227" t="s">
        <v>76</v>
      </c>
      <c r="K8227" t="s">
        <v>76</v>
      </c>
      <c r="L8227" t="s">
        <v>70</v>
      </c>
      <c r="M8227" t="s">
        <v>76</v>
      </c>
      <c r="N8227" t="s">
        <v>198</v>
      </c>
      <c r="O8227" t="s">
        <v>76</v>
      </c>
      <c r="P8227" t="s">
        <v>62</v>
      </c>
      <c r="Q8227" t="s">
        <v>76</v>
      </c>
      <c r="R8227" t="s">
        <v>366</v>
      </c>
      <c r="S8227" t="s">
        <v>77</v>
      </c>
      <c r="T8227" t="s">
        <v>77</v>
      </c>
      <c r="U8227" t="s">
        <v>76</v>
      </c>
      <c r="V8227" t="s">
        <v>76</v>
      </c>
      <c r="W8227" t="s">
        <v>76</v>
      </c>
      <c r="X8227" t="s">
        <v>76</v>
      </c>
      <c r="Y8227" t="s">
        <v>63</v>
      </c>
      <c r="Z8227" t="s">
        <v>76</v>
      </c>
      <c r="AA8227" t="s">
        <v>76</v>
      </c>
      <c r="AB8227" t="s">
        <v>62</v>
      </c>
      <c r="AC8227" t="s">
        <v>76</v>
      </c>
      <c r="AD8227" t="s">
        <v>76</v>
      </c>
    </row>
    <row r="8228" spans="1:30" x14ac:dyDescent="0.35">
      <c r="A8228" t="s">
        <v>6</v>
      </c>
      <c r="B8228" t="s">
        <v>571</v>
      </c>
      <c r="C8228">
        <v>25</v>
      </c>
      <c r="D8228" t="s">
        <v>824</v>
      </c>
      <c r="E8228" t="s">
        <v>301</v>
      </c>
      <c r="F8228" t="s">
        <v>194</v>
      </c>
      <c r="G8228" t="s">
        <v>76</v>
      </c>
      <c r="H8228" t="s">
        <v>76</v>
      </c>
      <c r="I8228" t="s">
        <v>76</v>
      </c>
      <c r="J8228" t="s">
        <v>87</v>
      </c>
      <c r="K8228" t="s">
        <v>79</v>
      </c>
      <c r="L8228" t="s">
        <v>76</v>
      </c>
      <c r="M8228" t="s">
        <v>76</v>
      </c>
      <c r="N8228" t="s">
        <v>76</v>
      </c>
      <c r="O8228" t="s">
        <v>76</v>
      </c>
      <c r="P8228" t="s">
        <v>76</v>
      </c>
      <c r="Q8228" t="s">
        <v>76</v>
      </c>
      <c r="R8228" t="s">
        <v>76</v>
      </c>
      <c r="S8228" t="s">
        <v>76</v>
      </c>
      <c r="T8228" t="s">
        <v>76</v>
      </c>
      <c r="U8228" t="s">
        <v>76</v>
      </c>
      <c r="V8228" t="s">
        <v>76</v>
      </c>
      <c r="W8228" t="s">
        <v>76</v>
      </c>
      <c r="X8228" t="s">
        <v>76</v>
      </c>
      <c r="Y8228" t="s">
        <v>76</v>
      </c>
      <c r="Z8228" t="s">
        <v>76</v>
      </c>
      <c r="AA8228" t="s">
        <v>76</v>
      </c>
      <c r="AB8228" t="s">
        <v>76</v>
      </c>
      <c r="AC8228" t="s">
        <v>87</v>
      </c>
      <c r="AD8228" t="s">
        <v>76</v>
      </c>
    </row>
    <row r="8229" spans="1:30" x14ac:dyDescent="0.35">
      <c r="A8229" t="s">
        <v>6</v>
      </c>
      <c r="B8229" t="s">
        <v>572</v>
      </c>
      <c r="C8229">
        <v>256</v>
      </c>
      <c r="D8229" t="s">
        <v>728</v>
      </c>
      <c r="E8229" t="s">
        <v>318</v>
      </c>
      <c r="F8229" t="s">
        <v>150</v>
      </c>
      <c r="G8229" t="s">
        <v>72</v>
      </c>
      <c r="H8229" t="s">
        <v>213</v>
      </c>
      <c r="I8229" t="s">
        <v>217</v>
      </c>
      <c r="J8229" t="s">
        <v>149</v>
      </c>
      <c r="K8229" t="s">
        <v>108</v>
      </c>
      <c r="L8229" t="s">
        <v>286</v>
      </c>
      <c r="M8229" t="s">
        <v>94</v>
      </c>
      <c r="N8229" t="s">
        <v>78</v>
      </c>
      <c r="O8229" t="s">
        <v>76</v>
      </c>
      <c r="P8229" t="s">
        <v>76</v>
      </c>
      <c r="Q8229" t="s">
        <v>71</v>
      </c>
      <c r="R8229" t="s">
        <v>71</v>
      </c>
      <c r="S8229" t="s">
        <v>72</v>
      </c>
      <c r="T8229" t="s">
        <v>76</v>
      </c>
      <c r="U8229" t="s">
        <v>71</v>
      </c>
      <c r="V8229" t="s">
        <v>76</v>
      </c>
      <c r="W8229" t="s">
        <v>76</v>
      </c>
      <c r="X8229" t="s">
        <v>76</v>
      </c>
      <c r="Y8229" t="s">
        <v>76</v>
      </c>
      <c r="Z8229" t="s">
        <v>76</v>
      </c>
      <c r="AA8229" t="s">
        <v>107</v>
      </c>
      <c r="AB8229" t="s">
        <v>76</v>
      </c>
      <c r="AC8229" t="s">
        <v>142</v>
      </c>
      <c r="AD8229" t="s">
        <v>76</v>
      </c>
    </row>
    <row r="8230" spans="1:30" x14ac:dyDescent="0.35">
      <c r="A8230" t="s">
        <v>6</v>
      </c>
      <c r="B8230" t="s">
        <v>573</v>
      </c>
      <c r="C8230">
        <v>30</v>
      </c>
      <c r="D8230" t="s">
        <v>721</v>
      </c>
      <c r="E8230" t="s">
        <v>248</v>
      </c>
      <c r="F8230" t="s">
        <v>76</v>
      </c>
      <c r="G8230" t="s">
        <v>76</v>
      </c>
      <c r="H8230" t="s">
        <v>209</v>
      </c>
      <c r="I8230" t="s">
        <v>286</v>
      </c>
      <c r="J8230" t="s">
        <v>88</v>
      </c>
      <c r="K8230" t="s">
        <v>76</v>
      </c>
      <c r="L8230" t="s">
        <v>88</v>
      </c>
      <c r="M8230" t="s">
        <v>76</v>
      </c>
      <c r="N8230" t="s">
        <v>76</v>
      </c>
      <c r="O8230" t="s">
        <v>76</v>
      </c>
      <c r="P8230" t="s">
        <v>76</v>
      </c>
      <c r="Q8230" t="s">
        <v>76</v>
      </c>
      <c r="R8230" t="s">
        <v>76</v>
      </c>
      <c r="S8230" t="s">
        <v>76</v>
      </c>
      <c r="T8230" t="s">
        <v>76</v>
      </c>
      <c r="U8230" t="s">
        <v>76</v>
      </c>
      <c r="V8230" t="s">
        <v>76</v>
      </c>
      <c r="W8230" t="s">
        <v>76</v>
      </c>
      <c r="X8230" t="s">
        <v>76</v>
      </c>
      <c r="Y8230" t="s">
        <v>76</v>
      </c>
      <c r="Z8230" t="s">
        <v>76</v>
      </c>
      <c r="AA8230" t="s">
        <v>76</v>
      </c>
      <c r="AB8230" t="s">
        <v>76</v>
      </c>
      <c r="AC8230" t="s">
        <v>237</v>
      </c>
      <c r="AD8230" t="s">
        <v>76</v>
      </c>
    </row>
    <row r="8231" spans="1:30" x14ac:dyDescent="0.35">
      <c r="A8231" t="s">
        <v>7</v>
      </c>
      <c r="B8231" t="s">
        <v>566</v>
      </c>
      <c r="C8231">
        <v>67</v>
      </c>
      <c r="D8231" t="s">
        <v>610</v>
      </c>
      <c r="E8231" t="s">
        <v>425</v>
      </c>
      <c r="F8231" t="s">
        <v>76</v>
      </c>
      <c r="G8231" t="s">
        <v>105</v>
      </c>
      <c r="H8231" t="s">
        <v>142</v>
      </c>
      <c r="I8231" t="s">
        <v>146</v>
      </c>
      <c r="J8231" t="s">
        <v>84</v>
      </c>
      <c r="K8231" t="s">
        <v>76</v>
      </c>
      <c r="L8231" t="s">
        <v>63</v>
      </c>
      <c r="M8231" t="s">
        <v>76</v>
      </c>
      <c r="N8231" t="s">
        <v>106</v>
      </c>
      <c r="O8231" t="s">
        <v>76</v>
      </c>
      <c r="P8231" t="s">
        <v>76</v>
      </c>
      <c r="Q8231" t="s">
        <v>76</v>
      </c>
      <c r="R8231" t="s">
        <v>76</v>
      </c>
      <c r="S8231" t="s">
        <v>76</v>
      </c>
      <c r="T8231" t="s">
        <v>76</v>
      </c>
      <c r="U8231" t="s">
        <v>76</v>
      </c>
      <c r="V8231" t="s">
        <v>76</v>
      </c>
      <c r="W8231" t="s">
        <v>76</v>
      </c>
      <c r="X8231" t="s">
        <v>76</v>
      </c>
      <c r="Y8231" t="s">
        <v>76</v>
      </c>
      <c r="Z8231" t="s">
        <v>76</v>
      </c>
      <c r="AA8231" t="s">
        <v>76</v>
      </c>
      <c r="AB8231" t="s">
        <v>79</v>
      </c>
      <c r="AC8231" t="s">
        <v>73</v>
      </c>
      <c r="AD8231" t="s">
        <v>76</v>
      </c>
    </row>
    <row r="8232" spans="1:30" x14ac:dyDescent="0.35">
      <c r="A8232" t="s">
        <v>7</v>
      </c>
      <c r="B8232" t="s">
        <v>569</v>
      </c>
      <c r="C8232">
        <v>708</v>
      </c>
      <c r="D8232" t="s">
        <v>682</v>
      </c>
      <c r="E8232" t="s">
        <v>582</v>
      </c>
      <c r="F8232" t="s">
        <v>57</v>
      </c>
      <c r="G8232" t="s">
        <v>68</v>
      </c>
      <c r="H8232" t="s">
        <v>151</v>
      </c>
      <c r="I8232" t="s">
        <v>194</v>
      </c>
      <c r="J8232" t="s">
        <v>77</v>
      </c>
      <c r="K8232" t="s">
        <v>77</v>
      </c>
      <c r="L8232" t="s">
        <v>77</v>
      </c>
      <c r="M8232" t="s">
        <v>73</v>
      </c>
      <c r="N8232" t="s">
        <v>186</v>
      </c>
      <c r="O8232" t="s">
        <v>106</v>
      </c>
      <c r="P8232" t="s">
        <v>79</v>
      </c>
      <c r="Q8232" t="s">
        <v>107</v>
      </c>
      <c r="R8232" t="s">
        <v>76</v>
      </c>
      <c r="S8232" t="s">
        <v>106</v>
      </c>
      <c r="T8232" t="s">
        <v>106</v>
      </c>
      <c r="U8232" t="s">
        <v>76</v>
      </c>
      <c r="V8232" t="s">
        <v>76</v>
      </c>
      <c r="W8232" t="s">
        <v>76</v>
      </c>
      <c r="X8232" t="s">
        <v>107</v>
      </c>
      <c r="Y8232" t="s">
        <v>76</v>
      </c>
      <c r="Z8232" t="s">
        <v>76</v>
      </c>
      <c r="AA8232" t="s">
        <v>76</v>
      </c>
      <c r="AB8232" t="s">
        <v>79</v>
      </c>
      <c r="AC8232" t="s">
        <v>79</v>
      </c>
      <c r="AD8232" t="s">
        <v>79</v>
      </c>
    </row>
    <row r="8233" spans="1:30" x14ac:dyDescent="0.35">
      <c r="A8233" t="s">
        <v>7</v>
      </c>
      <c r="B8233" t="s">
        <v>570</v>
      </c>
      <c r="C8233">
        <v>51</v>
      </c>
      <c r="D8233" t="s">
        <v>729</v>
      </c>
      <c r="E8233" t="s">
        <v>443</v>
      </c>
      <c r="F8233" t="s">
        <v>75</v>
      </c>
      <c r="G8233" t="s">
        <v>55</v>
      </c>
      <c r="H8233" t="s">
        <v>76</v>
      </c>
      <c r="I8233" t="s">
        <v>76</v>
      </c>
      <c r="J8233" t="s">
        <v>55</v>
      </c>
      <c r="K8233" t="s">
        <v>216</v>
      </c>
      <c r="L8233" t="s">
        <v>76</v>
      </c>
      <c r="M8233" t="s">
        <v>76</v>
      </c>
      <c r="N8233" t="s">
        <v>55</v>
      </c>
      <c r="O8233" t="s">
        <v>76</v>
      </c>
      <c r="P8233" t="s">
        <v>74</v>
      </c>
      <c r="Q8233" t="s">
        <v>76</v>
      </c>
      <c r="R8233" t="s">
        <v>76</v>
      </c>
      <c r="S8233" t="s">
        <v>76</v>
      </c>
      <c r="T8233" t="s">
        <v>76</v>
      </c>
      <c r="U8233" t="s">
        <v>57</v>
      </c>
      <c r="V8233" t="s">
        <v>76</v>
      </c>
      <c r="W8233" t="s">
        <v>76</v>
      </c>
      <c r="X8233" t="s">
        <v>76</v>
      </c>
      <c r="Y8233" t="s">
        <v>76</v>
      </c>
      <c r="Z8233" t="s">
        <v>76</v>
      </c>
      <c r="AA8233" t="s">
        <v>76</v>
      </c>
      <c r="AB8233" t="s">
        <v>76</v>
      </c>
      <c r="AC8233" t="s">
        <v>74</v>
      </c>
      <c r="AD8233" t="s">
        <v>76</v>
      </c>
    </row>
    <row r="8234" spans="1:30" x14ac:dyDescent="0.35">
      <c r="A8234" t="s">
        <v>7</v>
      </c>
      <c r="B8234" t="s">
        <v>571</v>
      </c>
      <c r="C8234">
        <v>39</v>
      </c>
      <c r="D8234" t="s">
        <v>915</v>
      </c>
      <c r="E8234" t="s">
        <v>361</v>
      </c>
      <c r="F8234" t="s">
        <v>74</v>
      </c>
      <c r="G8234" t="s">
        <v>76</v>
      </c>
      <c r="H8234" t="s">
        <v>88</v>
      </c>
      <c r="I8234" t="s">
        <v>86</v>
      </c>
      <c r="J8234" t="s">
        <v>78</v>
      </c>
      <c r="K8234" t="s">
        <v>76</v>
      </c>
      <c r="L8234" t="s">
        <v>78</v>
      </c>
      <c r="M8234" t="s">
        <v>76</v>
      </c>
      <c r="N8234" t="s">
        <v>76</v>
      </c>
      <c r="O8234" t="s">
        <v>76</v>
      </c>
      <c r="P8234" t="s">
        <v>76</v>
      </c>
      <c r="Q8234" t="s">
        <v>76</v>
      </c>
      <c r="R8234" t="s">
        <v>76</v>
      </c>
      <c r="S8234" t="s">
        <v>76</v>
      </c>
      <c r="T8234" t="s">
        <v>76</v>
      </c>
      <c r="U8234" t="s">
        <v>76</v>
      </c>
      <c r="V8234" t="s">
        <v>76</v>
      </c>
      <c r="W8234" t="s">
        <v>76</v>
      </c>
      <c r="X8234" t="s">
        <v>76</v>
      </c>
      <c r="Y8234" t="s">
        <v>76</v>
      </c>
      <c r="Z8234" t="s">
        <v>76</v>
      </c>
      <c r="AA8234" t="s">
        <v>76</v>
      </c>
      <c r="AB8234" t="s">
        <v>76</v>
      </c>
      <c r="AC8234" t="s">
        <v>105</v>
      </c>
      <c r="AD8234" t="s">
        <v>76</v>
      </c>
    </row>
    <row r="8235" spans="1:30" x14ac:dyDescent="0.35">
      <c r="A8235" t="s">
        <v>7</v>
      </c>
      <c r="B8235" t="s">
        <v>572</v>
      </c>
      <c r="C8235">
        <v>768</v>
      </c>
      <c r="D8235" t="s">
        <v>1217</v>
      </c>
      <c r="E8235" t="s">
        <v>261</v>
      </c>
      <c r="F8235" t="s">
        <v>88</v>
      </c>
      <c r="G8235" t="s">
        <v>68</v>
      </c>
      <c r="H8235" t="s">
        <v>72</v>
      </c>
      <c r="I8235" t="s">
        <v>104</v>
      </c>
      <c r="J8235" t="s">
        <v>150</v>
      </c>
      <c r="K8235" t="s">
        <v>198</v>
      </c>
      <c r="L8235" t="s">
        <v>106</v>
      </c>
      <c r="M8235" t="s">
        <v>73</v>
      </c>
      <c r="N8235" t="s">
        <v>186</v>
      </c>
      <c r="O8235" t="s">
        <v>73</v>
      </c>
      <c r="P8235" t="s">
        <v>150</v>
      </c>
      <c r="Q8235" t="s">
        <v>76</v>
      </c>
      <c r="R8235" t="s">
        <v>76</v>
      </c>
      <c r="S8235" t="s">
        <v>106</v>
      </c>
      <c r="T8235" t="s">
        <v>76</v>
      </c>
      <c r="U8235" t="s">
        <v>73</v>
      </c>
      <c r="V8235" t="s">
        <v>107</v>
      </c>
      <c r="W8235" t="s">
        <v>76</v>
      </c>
      <c r="X8235" t="s">
        <v>76</v>
      </c>
      <c r="Y8235" t="s">
        <v>76</v>
      </c>
      <c r="Z8235" t="s">
        <v>79</v>
      </c>
      <c r="AA8235" t="s">
        <v>106</v>
      </c>
      <c r="AB8235" t="s">
        <v>107</v>
      </c>
      <c r="AC8235" t="s">
        <v>68</v>
      </c>
      <c r="AD8235" t="s">
        <v>75</v>
      </c>
    </row>
    <row r="8236" spans="1:30" x14ac:dyDescent="0.35">
      <c r="A8236" t="s">
        <v>7</v>
      </c>
      <c r="B8236" t="s">
        <v>573</v>
      </c>
      <c r="C8236">
        <v>38</v>
      </c>
      <c r="D8236" t="s">
        <v>526</v>
      </c>
      <c r="E8236" t="s">
        <v>575</v>
      </c>
      <c r="F8236" t="s">
        <v>76</v>
      </c>
      <c r="G8236" t="s">
        <v>68</v>
      </c>
      <c r="H8236" t="s">
        <v>76</v>
      </c>
      <c r="I8236" t="s">
        <v>76</v>
      </c>
      <c r="J8236" t="s">
        <v>55</v>
      </c>
      <c r="K8236" t="s">
        <v>56</v>
      </c>
      <c r="L8236" t="s">
        <v>76</v>
      </c>
      <c r="M8236" t="s">
        <v>76</v>
      </c>
      <c r="N8236" t="s">
        <v>76</v>
      </c>
      <c r="O8236" t="s">
        <v>76</v>
      </c>
      <c r="P8236" t="s">
        <v>76</v>
      </c>
      <c r="Q8236" t="s">
        <v>55</v>
      </c>
      <c r="R8236" t="s">
        <v>93</v>
      </c>
      <c r="S8236" t="s">
        <v>76</v>
      </c>
      <c r="T8236" t="s">
        <v>76</v>
      </c>
      <c r="U8236" t="s">
        <v>76</v>
      </c>
      <c r="V8236" t="s">
        <v>76</v>
      </c>
      <c r="W8236" t="s">
        <v>76</v>
      </c>
      <c r="X8236" t="s">
        <v>76</v>
      </c>
      <c r="Y8236" t="s">
        <v>76</v>
      </c>
      <c r="Z8236" t="s">
        <v>76</v>
      </c>
      <c r="AA8236" t="s">
        <v>76</v>
      </c>
      <c r="AB8236" t="s">
        <v>73</v>
      </c>
      <c r="AC8236" t="s">
        <v>55</v>
      </c>
      <c r="AD8236" t="s">
        <v>76</v>
      </c>
    </row>
    <row r="8237" spans="1:30" x14ac:dyDescent="0.35">
      <c r="A8237" t="s">
        <v>241</v>
      </c>
      <c r="B8237" t="s">
        <v>566</v>
      </c>
      <c r="C8237">
        <v>326</v>
      </c>
      <c r="D8237" t="s">
        <v>483</v>
      </c>
      <c r="E8237" t="s">
        <v>230</v>
      </c>
      <c r="F8237" t="s">
        <v>149</v>
      </c>
      <c r="G8237" t="s">
        <v>72</v>
      </c>
      <c r="H8237" t="s">
        <v>198</v>
      </c>
      <c r="I8237" t="s">
        <v>96</v>
      </c>
      <c r="J8237" t="s">
        <v>309</v>
      </c>
      <c r="K8237" t="s">
        <v>107</v>
      </c>
      <c r="L8237" t="s">
        <v>151</v>
      </c>
      <c r="M8237" t="s">
        <v>106</v>
      </c>
      <c r="N8237" t="s">
        <v>63</v>
      </c>
      <c r="O8237" t="s">
        <v>107</v>
      </c>
      <c r="P8237" t="s">
        <v>73</v>
      </c>
      <c r="Q8237" t="s">
        <v>77</v>
      </c>
      <c r="R8237" t="s">
        <v>76</v>
      </c>
      <c r="S8237" t="s">
        <v>105</v>
      </c>
      <c r="T8237" t="s">
        <v>71</v>
      </c>
      <c r="U8237" t="s">
        <v>76</v>
      </c>
      <c r="V8237" t="s">
        <v>76</v>
      </c>
      <c r="W8237" t="s">
        <v>76</v>
      </c>
      <c r="X8237" t="s">
        <v>76</v>
      </c>
      <c r="Y8237" t="s">
        <v>76</v>
      </c>
      <c r="Z8237" t="s">
        <v>107</v>
      </c>
      <c r="AA8237" t="s">
        <v>76</v>
      </c>
      <c r="AB8237" t="s">
        <v>68</v>
      </c>
      <c r="AC8237" t="s">
        <v>100</v>
      </c>
      <c r="AD8237" t="s">
        <v>73</v>
      </c>
    </row>
    <row r="8238" spans="1:30" x14ac:dyDescent="0.35">
      <c r="A8238" t="s">
        <v>241</v>
      </c>
      <c r="B8238" t="s">
        <v>569</v>
      </c>
      <c r="C8238">
        <v>3221</v>
      </c>
      <c r="D8238" t="s">
        <v>703</v>
      </c>
      <c r="E8238" t="s">
        <v>191</v>
      </c>
      <c r="F8238" t="s">
        <v>96</v>
      </c>
      <c r="G8238" t="s">
        <v>100</v>
      </c>
      <c r="H8238" t="s">
        <v>186</v>
      </c>
      <c r="I8238" t="s">
        <v>57</v>
      </c>
      <c r="J8238" t="s">
        <v>79</v>
      </c>
      <c r="K8238" t="s">
        <v>74</v>
      </c>
      <c r="L8238" t="s">
        <v>138</v>
      </c>
      <c r="M8238" t="s">
        <v>68</v>
      </c>
      <c r="N8238" t="s">
        <v>86</v>
      </c>
      <c r="O8238" t="s">
        <v>68</v>
      </c>
      <c r="P8238" t="s">
        <v>75</v>
      </c>
      <c r="Q8238" t="s">
        <v>73</v>
      </c>
      <c r="R8238" t="s">
        <v>68</v>
      </c>
      <c r="S8238" t="s">
        <v>94</v>
      </c>
      <c r="T8238" t="s">
        <v>79</v>
      </c>
      <c r="U8238" t="s">
        <v>68</v>
      </c>
      <c r="V8238" t="s">
        <v>107</v>
      </c>
      <c r="W8238" t="s">
        <v>76</v>
      </c>
      <c r="X8238" t="s">
        <v>76</v>
      </c>
      <c r="Y8238" t="s">
        <v>76</v>
      </c>
      <c r="Z8238" t="s">
        <v>76</v>
      </c>
      <c r="AA8238" t="s">
        <v>107</v>
      </c>
      <c r="AB8238" t="s">
        <v>71</v>
      </c>
      <c r="AC8238" t="s">
        <v>138</v>
      </c>
      <c r="AD8238" t="s">
        <v>79</v>
      </c>
    </row>
    <row r="8239" spans="1:30" x14ac:dyDescent="0.35">
      <c r="A8239" t="s">
        <v>241</v>
      </c>
      <c r="B8239" t="s">
        <v>570</v>
      </c>
      <c r="C8239">
        <v>345</v>
      </c>
      <c r="D8239" t="s">
        <v>805</v>
      </c>
      <c r="E8239" t="s">
        <v>203</v>
      </c>
      <c r="F8239" t="s">
        <v>216</v>
      </c>
      <c r="G8239" t="s">
        <v>67</v>
      </c>
      <c r="H8239" t="s">
        <v>100</v>
      </c>
      <c r="I8239" t="s">
        <v>72</v>
      </c>
      <c r="J8239" t="s">
        <v>106</v>
      </c>
      <c r="K8239" t="s">
        <v>75</v>
      </c>
      <c r="L8239" t="s">
        <v>138</v>
      </c>
      <c r="M8239" t="s">
        <v>76</v>
      </c>
      <c r="N8239" t="s">
        <v>75</v>
      </c>
      <c r="O8239" t="s">
        <v>76</v>
      </c>
      <c r="P8239" t="s">
        <v>68</v>
      </c>
      <c r="Q8239" t="s">
        <v>76</v>
      </c>
      <c r="R8239" t="s">
        <v>150</v>
      </c>
      <c r="S8239" t="s">
        <v>77</v>
      </c>
      <c r="T8239" t="s">
        <v>176</v>
      </c>
      <c r="U8239" t="s">
        <v>186</v>
      </c>
      <c r="V8239" t="s">
        <v>76</v>
      </c>
      <c r="W8239" t="s">
        <v>76</v>
      </c>
      <c r="X8239" t="s">
        <v>76</v>
      </c>
      <c r="Y8239" t="s">
        <v>107</v>
      </c>
      <c r="Z8239" t="s">
        <v>76</v>
      </c>
      <c r="AA8239" t="s">
        <v>76</v>
      </c>
      <c r="AB8239" t="s">
        <v>80</v>
      </c>
      <c r="AC8239" t="s">
        <v>105</v>
      </c>
      <c r="AD8239" t="s">
        <v>105</v>
      </c>
    </row>
    <row r="8240" spans="1:30" x14ac:dyDescent="0.35">
      <c r="A8240" t="s">
        <v>241</v>
      </c>
      <c r="B8240" t="s">
        <v>571</v>
      </c>
      <c r="C8240">
        <v>217</v>
      </c>
      <c r="D8240" t="s">
        <v>611</v>
      </c>
      <c r="E8240" t="s">
        <v>172</v>
      </c>
      <c r="F8240" t="s">
        <v>103</v>
      </c>
      <c r="G8240" t="s">
        <v>138</v>
      </c>
      <c r="H8240" t="s">
        <v>104</v>
      </c>
      <c r="I8240" t="s">
        <v>138</v>
      </c>
      <c r="J8240" t="s">
        <v>244</v>
      </c>
      <c r="K8240" t="s">
        <v>79</v>
      </c>
      <c r="L8240" t="s">
        <v>55</v>
      </c>
      <c r="M8240" t="s">
        <v>72</v>
      </c>
      <c r="N8240" t="s">
        <v>150</v>
      </c>
      <c r="O8240" t="s">
        <v>107</v>
      </c>
      <c r="P8240" t="s">
        <v>107</v>
      </c>
      <c r="Q8240" t="s">
        <v>76</v>
      </c>
      <c r="R8240" t="s">
        <v>68</v>
      </c>
      <c r="S8240" t="s">
        <v>76</v>
      </c>
      <c r="T8240" t="s">
        <v>138</v>
      </c>
      <c r="U8240" t="s">
        <v>71</v>
      </c>
      <c r="V8240" t="s">
        <v>76</v>
      </c>
      <c r="W8240" t="s">
        <v>186</v>
      </c>
      <c r="X8240" t="s">
        <v>76</v>
      </c>
      <c r="Y8240" t="s">
        <v>76</v>
      </c>
      <c r="Z8240" t="s">
        <v>76</v>
      </c>
      <c r="AA8240" t="s">
        <v>77</v>
      </c>
      <c r="AB8240" t="s">
        <v>80</v>
      </c>
      <c r="AC8240" t="s">
        <v>86</v>
      </c>
      <c r="AD8240" t="s">
        <v>76</v>
      </c>
    </row>
    <row r="8241" spans="1:30" x14ac:dyDescent="0.35">
      <c r="A8241" t="s">
        <v>241</v>
      </c>
      <c r="B8241" t="s">
        <v>572</v>
      </c>
      <c r="C8241">
        <v>2705</v>
      </c>
      <c r="D8241" t="s">
        <v>890</v>
      </c>
      <c r="E8241" t="s">
        <v>296</v>
      </c>
      <c r="F8241" t="s">
        <v>211</v>
      </c>
      <c r="G8241" t="s">
        <v>93</v>
      </c>
      <c r="H8241" t="s">
        <v>142</v>
      </c>
      <c r="I8241" t="s">
        <v>108</v>
      </c>
      <c r="J8241" t="s">
        <v>150</v>
      </c>
      <c r="K8241" t="s">
        <v>122</v>
      </c>
      <c r="L8241" t="s">
        <v>55</v>
      </c>
      <c r="M8241" t="s">
        <v>106</v>
      </c>
      <c r="N8241" t="s">
        <v>55</v>
      </c>
      <c r="O8241" t="s">
        <v>73</v>
      </c>
      <c r="P8241" t="s">
        <v>68</v>
      </c>
      <c r="Q8241" t="s">
        <v>73</v>
      </c>
      <c r="R8241" t="s">
        <v>107</v>
      </c>
      <c r="S8241" t="s">
        <v>71</v>
      </c>
      <c r="T8241" t="s">
        <v>106</v>
      </c>
      <c r="U8241" t="s">
        <v>72</v>
      </c>
      <c r="V8241" t="s">
        <v>76</v>
      </c>
      <c r="W8241" t="s">
        <v>76</v>
      </c>
      <c r="X8241" t="s">
        <v>76</v>
      </c>
      <c r="Y8241" t="s">
        <v>76</v>
      </c>
      <c r="Z8241" t="s">
        <v>73</v>
      </c>
      <c r="AA8241" t="s">
        <v>73</v>
      </c>
      <c r="AB8241" t="s">
        <v>79</v>
      </c>
      <c r="AC8241" t="s">
        <v>94</v>
      </c>
      <c r="AD8241" t="s">
        <v>77</v>
      </c>
    </row>
    <row r="8242" spans="1:30" x14ac:dyDescent="0.35">
      <c r="A8242" t="s">
        <v>241</v>
      </c>
      <c r="B8242" t="s">
        <v>573</v>
      </c>
      <c r="C8242">
        <v>306</v>
      </c>
      <c r="D8242" t="s">
        <v>268</v>
      </c>
      <c r="E8242" t="s">
        <v>245</v>
      </c>
      <c r="F8242" t="s">
        <v>94</v>
      </c>
      <c r="G8242" t="s">
        <v>73</v>
      </c>
      <c r="H8242" t="s">
        <v>72</v>
      </c>
      <c r="I8242" t="s">
        <v>244</v>
      </c>
      <c r="J8242" t="s">
        <v>150</v>
      </c>
      <c r="K8242" t="s">
        <v>179</v>
      </c>
      <c r="L8242" t="s">
        <v>78</v>
      </c>
      <c r="M8242" t="s">
        <v>76</v>
      </c>
      <c r="N8242" t="s">
        <v>138</v>
      </c>
      <c r="O8242" t="s">
        <v>76</v>
      </c>
      <c r="P8242" t="s">
        <v>81</v>
      </c>
      <c r="Q8242" t="s">
        <v>79</v>
      </c>
      <c r="R8242" t="s">
        <v>71</v>
      </c>
      <c r="S8242" t="s">
        <v>106</v>
      </c>
      <c r="T8242" t="s">
        <v>94</v>
      </c>
      <c r="U8242" t="s">
        <v>76</v>
      </c>
      <c r="V8242" t="s">
        <v>76</v>
      </c>
      <c r="W8242" t="s">
        <v>76</v>
      </c>
      <c r="X8242" t="s">
        <v>76</v>
      </c>
      <c r="Y8242" t="s">
        <v>76</v>
      </c>
      <c r="Z8242" t="s">
        <v>76</v>
      </c>
      <c r="AA8242" t="s">
        <v>76</v>
      </c>
      <c r="AB8242" t="s">
        <v>76</v>
      </c>
      <c r="AC8242" t="s">
        <v>180</v>
      </c>
      <c r="AD8242" t="s">
        <v>100</v>
      </c>
    </row>
    <row r="8244" spans="1:30" x14ac:dyDescent="0.35">
      <c r="A8244" t="s">
        <v>1838</v>
      </c>
    </row>
    <row r="8245" spans="1:30" x14ac:dyDescent="0.35">
      <c r="A8245" t="s">
        <v>14</v>
      </c>
      <c r="B8245" t="s">
        <v>593</v>
      </c>
      <c r="C8245" t="s">
        <v>2</v>
      </c>
      <c r="D8245" t="s">
        <v>1809</v>
      </c>
      <c r="E8245" t="s">
        <v>1810</v>
      </c>
      <c r="F8245" t="s">
        <v>1811</v>
      </c>
      <c r="G8245" t="s">
        <v>1812</v>
      </c>
      <c r="H8245" t="s">
        <v>1813</v>
      </c>
      <c r="I8245" t="s">
        <v>1814</v>
      </c>
      <c r="J8245" t="s">
        <v>1815</v>
      </c>
      <c r="K8245" t="s">
        <v>1816</v>
      </c>
      <c r="L8245" t="s">
        <v>1817</v>
      </c>
      <c r="M8245" t="s">
        <v>1818</v>
      </c>
      <c r="N8245" t="s">
        <v>1819</v>
      </c>
      <c r="O8245" t="s">
        <v>1820</v>
      </c>
      <c r="P8245" t="s">
        <v>1821</v>
      </c>
      <c r="Q8245" t="s">
        <v>1822</v>
      </c>
      <c r="R8245" t="s">
        <v>1823</v>
      </c>
      <c r="S8245" t="s">
        <v>1824</v>
      </c>
      <c r="T8245" t="s">
        <v>1825</v>
      </c>
      <c r="U8245" t="s">
        <v>1826</v>
      </c>
      <c r="V8245" t="s">
        <v>1827</v>
      </c>
      <c r="W8245" t="s">
        <v>1828</v>
      </c>
      <c r="X8245" t="s">
        <v>1829</v>
      </c>
      <c r="Y8245" t="s">
        <v>1830</v>
      </c>
      <c r="Z8245" t="s">
        <v>1831</v>
      </c>
      <c r="AA8245" t="s">
        <v>1832</v>
      </c>
      <c r="AB8245" t="s">
        <v>1833</v>
      </c>
      <c r="AC8245" t="s">
        <v>49</v>
      </c>
      <c r="AD8245" t="s">
        <v>50</v>
      </c>
    </row>
    <row r="8246" spans="1:30" x14ac:dyDescent="0.35">
      <c r="A8246" t="s">
        <v>3</v>
      </c>
      <c r="B8246" t="s">
        <v>594</v>
      </c>
      <c r="C8246">
        <v>496</v>
      </c>
      <c r="D8246" t="s">
        <v>685</v>
      </c>
      <c r="E8246" t="s">
        <v>328</v>
      </c>
      <c r="F8246" t="s">
        <v>442</v>
      </c>
      <c r="G8246" t="s">
        <v>107</v>
      </c>
      <c r="H8246" t="s">
        <v>72</v>
      </c>
      <c r="I8246" t="s">
        <v>96</v>
      </c>
      <c r="J8246" t="s">
        <v>150</v>
      </c>
      <c r="K8246" t="s">
        <v>78</v>
      </c>
      <c r="L8246" t="s">
        <v>77</v>
      </c>
      <c r="M8246" t="s">
        <v>71</v>
      </c>
      <c r="N8246" t="s">
        <v>70</v>
      </c>
      <c r="O8246" t="s">
        <v>73</v>
      </c>
      <c r="P8246" t="s">
        <v>150</v>
      </c>
      <c r="Q8246" t="s">
        <v>76</v>
      </c>
      <c r="R8246" t="s">
        <v>76</v>
      </c>
      <c r="S8246" t="s">
        <v>63</v>
      </c>
      <c r="T8246" t="s">
        <v>76</v>
      </c>
      <c r="U8246" t="s">
        <v>107</v>
      </c>
      <c r="V8246" t="s">
        <v>76</v>
      </c>
      <c r="W8246" t="s">
        <v>76</v>
      </c>
      <c r="X8246" t="s">
        <v>76</v>
      </c>
      <c r="Y8246" t="s">
        <v>76</v>
      </c>
      <c r="Z8246" t="s">
        <v>76</v>
      </c>
      <c r="AA8246" t="s">
        <v>73</v>
      </c>
      <c r="AB8246" t="s">
        <v>106</v>
      </c>
      <c r="AC8246" t="s">
        <v>73</v>
      </c>
      <c r="AD8246" t="s">
        <v>76</v>
      </c>
    </row>
    <row r="8247" spans="1:30" x14ac:dyDescent="0.35">
      <c r="A8247" t="s">
        <v>3</v>
      </c>
      <c r="B8247" t="s">
        <v>595</v>
      </c>
      <c r="C8247">
        <v>519</v>
      </c>
      <c r="D8247" t="s">
        <v>860</v>
      </c>
      <c r="E8247" t="s">
        <v>455</v>
      </c>
      <c r="F8247" t="s">
        <v>72</v>
      </c>
      <c r="G8247" t="s">
        <v>94</v>
      </c>
      <c r="H8247" t="s">
        <v>100</v>
      </c>
      <c r="I8247" t="s">
        <v>151</v>
      </c>
      <c r="J8247" t="s">
        <v>150</v>
      </c>
      <c r="K8247" t="s">
        <v>75</v>
      </c>
      <c r="L8247" t="s">
        <v>78</v>
      </c>
      <c r="M8247" t="s">
        <v>107</v>
      </c>
      <c r="N8247" t="s">
        <v>68</v>
      </c>
      <c r="O8247" t="s">
        <v>107</v>
      </c>
      <c r="P8247" t="s">
        <v>106</v>
      </c>
      <c r="Q8247" t="s">
        <v>76</v>
      </c>
      <c r="R8247" t="s">
        <v>76</v>
      </c>
      <c r="S8247" t="s">
        <v>107</v>
      </c>
      <c r="T8247" t="s">
        <v>107</v>
      </c>
      <c r="U8247" t="s">
        <v>76</v>
      </c>
      <c r="V8247" t="s">
        <v>76</v>
      </c>
      <c r="W8247" t="s">
        <v>76</v>
      </c>
      <c r="X8247" t="s">
        <v>76</v>
      </c>
      <c r="Y8247" t="s">
        <v>107</v>
      </c>
      <c r="Z8247" t="s">
        <v>76</v>
      </c>
      <c r="AA8247" t="s">
        <v>73</v>
      </c>
      <c r="AB8247" t="s">
        <v>138</v>
      </c>
      <c r="AC8247" t="s">
        <v>79</v>
      </c>
      <c r="AD8247" t="s">
        <v>79</v>
      </c>
    </row>
    <row r="8248" spans="1:30" x14ac:dyDescent="0.35">
      <c r="A8248" t="s">
        <v>4</v>
      </c>
      <c r="B8248" t="s">
        <v>594</v>
      </c>
      <c r="C8248">
        <v>1132</v>
      </c>
      <c r="D8248" t="s">
        <v>284</v>
      </c>
      <c r="E8248" t="s">
        <v>394</v>
      </c>
      <c r="F8248" t="s">
        <v>263</v>
      </c>
      <c r="G8248" t="s">
        <v>254</v>
      </c>
      <c r="H8248" t="s">
        <v>71</v>
      </c>
      <c r="I8248" t="s">
        <v>78</v>
      </c>
      <c r="J8248" t="s">
        <v>106</v>
      </c>
      <c r="K8248" t="s">
        <v>87</v>
      </c>
      <c r="L8248" t="s">
        <v>68</v>
      </c>
      <c r="M8248" t="s">
        <v>77</v>
      </c>
      <c r="N8248" t="s">
        <v>177</v>
      </c>
      <c r="O8248" t="s">
        <v>76</v>
      </c>
      <c r="P8248" t="s">
        <v>80</v>
      </c>
      <c r="Q8248" t="s">
        <v>76</v>
      </c>
      <c r="R8248" t="s">
        <v>73</v>
      </c>
      <c r="S8248" t="s">
        <v>94</v>
      </c>
      <c r="T8248" t="s">
        <v>204</v>
      </c>
      <c r="U8248" t="s">
        <v>161</v>
      </c>
      <c r="V8248" t="s">
        <v>107</v>
      </c>
      <c r="W8248" t="s">
        <v>76</v>
      </c>
      <c r="X8248" t="s">
        <v>76</v>
      </c>
      <c r="Y8248" t="s">
        <v>76</v>
      </c>
      <c r="Z8248" t="s">
        <v>76</v>
      </c>
      <c r="AA8248" t="s">
        <v>76</v>
      </c>
      <c r="AB8248" t="s">
        <v>71</v>
      </c>
      <c r="AC8248" t="s">
        <v>107</v>
      </c>
      <c r="AD8248" t="s">
        <v>76</v>
      </c>
    </row>
    <row r="8249" spans="1:30" x14ac:dyDescent="0.35">
      <c r="A8249" t="s">
        <v>4</v>
      </c>
      <c r="B8249" t="s">
        <v>595</v>
      </c>
      <c r="C8249">
        <v>912</v>
      </c>
      <c r="D8249" t="s">
        <v>663</v>
      </c>
      <c r="E8249" t="s">
        <v>144</v>
      </c>
      <c r="F8249" t="s">
        <v>175</v>
      </c>
      <c r="G8249" t="s">
        <v>94</v>
      </c>
      <c r="H8249" t="s">
        <v>55</v>
      </c>
      <c r="I8249" t="s">
        <v>122</v>
      </c>
      <c r="J8249" t="s">
        <v>78</v>
      </c>
      <c r="K8249" t="s">
        <v>62</v>
      </c>
      <c r="L8249" t="s">
        <v>198</v>
      </c>
      <c r="M8249" t="s">
        <v>78</v>
      </c>
      <c r="N8249" t="s">
        <v>93</v>
      </c>
      <c r="O8249" t="s">
        <v>79</v>
      </c>
      <c r="P8249" t="s">
        <v>78</v>
      </c>
      <c r="Q8249" t="s">
        <v>94</v>
      </c>
      <c r="R8249" t="s">
        <v>186</v>
      </c>
      <c r="S8249" t="s">
        <v>186</v>
      </c>
      <c r="T8249" t="s">
        <v>74</v>
      </c>
      <c r="U8249" t="s">
        <v>63</v>
      </c>
      <c r="V8249" t="s">
        <v>73</v>
      </c>
      <c r="W8249" t="s">
        <v>77</v>
      </c>
      <c r="X8249" t="s">
        <v>76</v>
      </c>
      <c r="Y8249" t="s">
        <v>76</v>
      </c>
      <c r="Z8249" t="s">
        <v>76</v>
      </c>
      <c r="AA8249" t="s">
        <v>73</v>
      </c>
      <c r="AB8249" t="s">
        <v>142</v>
      </c>
      <c r="AC8249" t="s">
        <v>121</v>
      </c>
      <c r="AD8249" t="s">
        <v>76</v>
      </c>
    </row>
    <row r="8250" spans="1:30" x14ac:dyDescent="0.35">
      <c r="A8250" t="s">
        <v>5</v>
      </c>
      <c r="B8250" t="s">
        <v>594</v>
      </c>
      <c r="C8250">
        <v>627</v>
      </c>
      <c r="D8250" t="s">
        <v>697</v>
      </c>
      <c r="E8250" t="s">
        <v>409</v>
      </c>
      <c r="F8250" t="s">
        <v>220</v>
      </c>
      <c r="G8250" t="s">
        <v>96</v>
      </c>
      <c r="H8250" t="s">
        <v>74</v>
      </c>
      <c r="I8250" t="s">
        <v>163</v>
      </c>
      <c r="J8250" t="s">
        <v>73</v>
      </c>
      <c r="K8250" t="s">
        <v>81</v>
      </c>
      <c r="L8250" t="s">
        <v>63</v>
      </c>
      <c r="M8250" t="s">
        <v>105</v>
      </c>
      <c r="N8250" t="s">
        <v>314</v>
      </c>
      <c r="O8250" t="s">
        <v>76</v>
      </c>
      <c r="P8250" t="s">
        <v>74</v>
      </c>
      <c r="Q8250" t="s">
        <v>76</v>
      </c>
      <c r="R8250" t="s">
        <v>76</v>
      </c>
      <c r="S8250" t="s">
        <v>93</v>
      </c>
      <c r="T8250" t="s">
        <v>77</v>
      </c>
      <c r="U8250" t="s">
        <v>76</v>
      </c>
      <c r="V8250" t="s">
        <v>76</v>
      </c>
      <c r="W8250" t="s">
        <v>76</v>
      </c>
      <c r="X8250" t="s">
        <v>76</v>
      </c>
      <c r="Y8250" t="s">
        <v>76</v>
      </c>
      <c r="Z8250" t="s">
        <v>76</v>
      </c>
      <c r="AA8250" t="s">
        <v>76</v>
      </c>
      <c r="AB8250" t="s">
        <v>150</v>
      </c>
      <c r="AC8250" t="s">
        <v>186</v>
      </c>
      <c r="AD8250" t="s">
        <v>76</v>
      </c>
    </row>
    <row r="8251" spans="1:30" x14ac:dyDescent="0.35">
      <c r="A8251" t="s">
        <v>5</v>
      </c>
      <c r="B8251" t="s">
        <v>595</v>
      </c>
      <c r="C8251">
        <v>1102</v>
      </c>
      <c r="D8251" t="s">
        <v>821</v>
      </c>
      <c r="E8251" t="s">
        <v>11</v>
      </c>
      <c r="F8251" t="s">
        <v>77</v>
      </c>
      <c r="G8251" t="s">
        <v>73</v>
      </c>
      <c r="H8251" t="s">
        <v>81</v>
      </c>
      <c r="I8251" t="s">
        <v>65</v>
      </c>
      <c r="J8251" t="s">
        <v>105</v>
      </c>
      <c r="K8251" t="s">
        <v>75</v>
      </c>
      <c r="L8251" t="s">
        <v>100</v>
      </c>
      <c r="M8251" t="s">
        <v>76</v>
      </c>
      <c r="N8251" t="s">
        <v>77</v>
      </c>
      <c r="O8251" t="s">
        <v>79</v>
      </c>
      <c r="P8251" t="s">
        <v>107</v>
      </c>
      <c r="Q8251" t="s">
        <v>76</v>
      </c>
      <c r="R8251" t="s">
        <v>76</v>
      </c>
      <c r="S8251" t="s">
        <v>77</v>
      </c>
      <c r="T8251" t="s">
        <v>107</v>
      </c>
      <c r="U8251" t="s">
        <v>150</v>
      </c>
      <c r="V8251" t="s">
        <v>76</v>
      </c>
      <c r="W8251" t="s">
        <v>76</v>
      </c>
      <c r="X8251" t="s">
        <v>76</v>
      </c>
      <c r="Y8251" t="s">
        <v>76</v>
      </c>
      <c r="Z8251" t="s">
        <v>76</v>
      </c>
      <c r="AA8251" t="s">
        <v>76</v>
      </c>
      <c r="AB8251" t="s">
        <v>107</v>
      </c>
      <c r="AC8251" t="s">
        <v>71</v>
      </c>
      <c r="AD8251" t="s">
        <v>72</v>
      </c>
    </row>
    <row r="8252" spans="1:30" x14ac:dyDescent="0.35">
      <c r="A8252" t="s">
        <v>6</v>
      </c>
      <c r="B8252" t="s">
        <v>594</v>
      </c>
      <c r="C8252">
        <v>239</v>
      </c>
      <c r="D8252" t="s">
        <v>685</v>
      </c>
      <c r="E8252" t="s">
        <v>202</v>
      </c>
      <c r="F8252" t="s">
        <v>109</v>
      </c>
      <c r="G8252" t="s">
        <v>138</v>
      </c>
      <c r="H8252" t="s">
        <v>177</v>
      </c>
      <c r="I8252" t="s">
        <v>86</v>
      </c>
      <c r="J8252" t="s">
        <v>221</v>
      </c>
      <c r="K8252" t="s">
        <v>107</v>
      </c>
      <c r="L8252" t="s">
        <v>157</v>
      </c>
      <c r="M8252" t="s">
        <v>138</v>
      </c>
      <c r="N8252" t="s">
        <v>108</v>
      </c>
      <c r="O8252" t="s">
        <v>76</v>
      </c>
      <c r="P8252" t="s">
        <v>94</v>
      </c>
      <c r="Q8252" t="s">
        <v>73</v>
      </c>
      <c r="R8252" t="s">
        <v>80</v>
      </c>
      <c r="S8252" t="s">
        <v>150</v>
      </c>
      <c r="T8252" t="s">
        <v>72</v>
      </c>
      <c r="U8252" t="s">
        <v>76</v>
      </c>
      <c r="V8252" t="s">
        <v>76</v>
      </c>
      <c r="W8252" t="s">
        <v>76</v>
      </c>
      <c r="X8252" t="s">
        <v>76</v>
      </c>
      <c r="Y8252" t="s">
        <v>76</v>
      </c>
      <c r="Z8252" t="s">
        <v>73</v>
      </c>
      <c r="AA8252" t="s">
        <v>73</v>
      </c>
      <c r="AB8252" t="s">
        <v>94</v>
      </c>
      <c r="AC8252" t="s">
        <v>78</v>
      </c>
      <c r="AD8252" t="s">
        <v>107</v>
      </c>
    </row>
    <row r="8253" spans="1:30" x14ac:dyDescent="0.35">
      <c r="A8253" t="s">
        <v>6</v>
      </c>
      <c r="B8253" t="s">
        <v>595</v>
      </c>
      <c r="C8253">
        <v>422</v>
      </c>
      <c r="D8253" t="s">
        <v>890</v>
      </c>
      <c r="E8253" t="s">
        <v>447</v>
      </c>
      <c r="F8253" t="s">
        <v>107</v>
      </c>
      <c r="G8253" t="s">
        <v>94</v>
      </c>
      <c r="H8253" t="s">
        <v>121</v>
      </c>
      <c r="I8253" t="s">
        <v>119</v>
      </c>
      <c r="J8253" t="s">
        <v>151</v>
      </c>
      <c r="K8253" t="s">
        <v>122</v>
      </c>
      <c r="L8253" t="s">
        <v>102</v>
      </c>
      <c r="M8253" t="s">
        <v>77</v>
      </c>
      <c r="N8253" t="s">
        <v>77</v>
      </c>
      <c r="O8253" t="s">
        <v>71</v>
      </c>
      <c r="P8253" t="s">
        <v>76</v>
      </c>
      <c r="Q8253" t="s">
        <v>79</v>
      </c>
      <c r="R8253" t="s">
        <v>71</v>
      </c>
      <c r="S8253" t="s">
        <v>78</v>
      </c>
      <c r="T8253" t="s">
        <v>76</v>
      </c>
      <c r="U8253" t="s">
        <v>94</v>
      </c>
      <c r="V8253" t="s">
        <v>76</v>
      </c>
      <c r="W8253" t="s">
        <v>76</v>
      </c>
      <c r="X8253" t="s">
        <v>76</v>
      </c>
      <c r="Y8253" t="s">
        <v>73</v>
      </c>
      <c r="Z8253" t="s">
        <v>76</v>
      </c>
      <c r="AA8253" t="s">
        <v>77</v>
      </c>
      <c r="AB8253" t="s">
        <v>150</v>
      </c>
      <c r="AC8253" t="s">
        <v>130</v>
      </c>
      <c r="AD8253" t="s">
        <v>76</v>
      </c>
    </row>
    <row r="8254" spans="1:30" x14ac:dyDescent="0.35">
      <c r="A8254" t="s">
        <v>7</v>
      </c>
      <c r="B8254" t="s">
        <v>594</v>
      </c>
      <c r="C8254">
        <v>805</v>
      </c>
      <c r="D8254" t="s">
        <v>327</v>
      </c>
      <c r="E8254" t="s">
        <v>601</v>
      </c>
      <c r="F8254" t="s">
        <v>56</v>
      </c>
      <c r="G8254" t="s">
        <v>79</v>
      </c>
      <c r="H8254" t="s">
        <v>93</v>
      </c>
      <c r="I8254" t="s">
        <v>70</v>
      </c>
      <c r="J8254" t="s">
        <v>107</v>
      </c>
      <c r="K8254" t="s">
        <v>150</v>
      </c>
      <c r="L8254" t="s">
        <v>79</v>
      </c>
      <c r="M8254" t="s">
        <v>106</v>
      </c>
      <c r="N8254" t="s">
        <v>173</v>
      </c>
      <c r="O8254" t="s">
        <v>106</v>
      </c>
      <c r="P8254" t="s">
        <v>105</v>
      </c>
      <c r="Q8254" t="s">
        <v>76</v>
      </c>
      <c r="R8254" t="s">
        <v>76</v>
      </c>
      <c r="S8254" t="s">
        <v>77</v>
      </c>
      <c r="T8254" t="s">
        <v>107</v>
      </c>
      <c r="U8254" t="s">
        <v>107</v>
      </c>
      <c r="V8254" t="s">
        <v>76</v>
      </c>
      <c r="W8254" t="s">
        <v>76</v>
      </c>
      <c r="X8254" t="s">
        <v>76</v>
      </c>
      <c r="Y8254" t="s">
        <v>76</v>
      </c>
      <c r="Z8254" t="s">
        <v>76</v>
      </c>
      <c r="AA8254" t="s">
        <v>76</v>
      </c>
      <c r="AB8254" t="s">
        <v>73</v>
      </c>
      <c r="AC8254" t="s">
        <v>68</v>
      </c>
      <c r="AD8254" t="s">
        <v>68</v>
      </c>
    </row>
    <row r="8255" spans="1:30" x14ac:dyDescent="0.35">
      <c r="A8255" t="s">
        <v>7</v>
      </c>
      <c r="B8255" t="s">
        <v>595</v>
      </c>
      <c r="C8255">
        <v>866</v>
      </c>
      <c r="D8255" t="s">
        <v>706</v>
      </c>
      <c r="E8255" t="s">
        <v>115</v>
      </c>
      <c r="F8255" t="s">
        <v>105</v>
      </c>
      <c r="G8255" t="s">
        <v>150</v>
      </c>
      <c r="H8255" t="s">
        <v>63</v>
      </c>
      <c r="I8255" t="s">
        <v>86</v>
      </c>
      <c r="J8255" t="s">
        <v>72</v>
      </c>
      <c r="K8255" t="s">
        <v>198</v>
      </c>
      <c r="L8255" t="s">
        <v>106</v>
      </c>
      <c r="M8255" t="s">
        <v>76</v>
      </c>
      <c r="N8255" t="s">
        <v>68</v>
      </c>
      <c r="O8255" t="s">
        <v>107</v>
      </c>
      <c r="P8255" t="s">
        <v>73</v>
      </c>
      <c r="Q8255" t="s">
        <v>73</v>
      </c>
      <c r="R8255" t="s">
        <v>107</v>
      </c>
      <c r="S8255" t="s">
        <v>107</v>
      </c>
      <c r="T8255" t="s">
        <v>107</v>
      </c>
      <c r="U8255" t="s">
        <v>77</v>
      </c>
      <c r="V8255" t="s">
        <v>107</v>
      </c>
      <c r="W8255" t="s">
        <v>76</v>
      </c>
      <c r="X8255" t="s">
        <v>76</v>
      </c>
      <c r="Y8255" t="s">
        <v>76</v>
      </c>
      <c r="Z8255" t="s">
        <v>77</v>
      </c>
      <c r="AA8255" t="s">
        <v>73</v>
      </c>
      <c r="AB8255" t="s">
        <v>106</v>
      </c>
      <c r="AC8255" t="s">
        <v>71</v>
      </c>
      <c r="AD8255" t="s">
        <v>68</v>
      </c>
    </row>
    <row r="8256" spans="1:30" x14ac:dyDescent="0.35">
      <c r="A8256" t="s">
        <v>241</v>
      </c>
      <c r="B8256" t="s">
        <v>594</v>
      </c>
      <c r="C8256">
        <v>3299</v>
      </c>
      <c r="D8256" t="s">
        <v>640</v>
      </c>
      <c r="E8256" t="s">
        <v>348</v>
      </c>
      <c r="F8256" t="s">
        <v>164</v>
      </c>
      <c r="G8256" t="s">
        <v>102</v>
      </c>
      <c r="H8256" t="s">
        <v>74</v>
      </c>
      <c r="I8256" t="s">
        <v>173</v>
      </c>
      <c r="J8256" t="s">
        <v>71</v>
      </c>
      <c r="K8256" t="s">
        <v>55</v>
      </c>
      <c r="L8256" t="s">
        <v>138</v>
      </c>
      <c r="M8256" t="s">
        <v>68</v>
      </c>
      <c r="N8256" t="s">
        <v>216</v>
      </c>
      <c r="O8256" t="s">
        <v>73</v>
      </c>
      <c r="P8256" t="s">
        <v>138</v>
      </c>
      <c r="Q8256" t="s">
        <v>76</v>
      </c>
      <c r="R8256" t="s">
        <v>73</v>
      </c>
      <c r="S8256" t="s">
        <v>94</v>
      </c>
      <c r="T8256" t="s">
        <v>186</v>
      </c>
      <c r="U8256" t="s">
        <v>81</v>
      </c>
      <c r="V8256" t="s">
        <v>76</v>
      </c>
      <c r="W8256" t="s">
        <v>76</v>
      </c>
      <c r="X8256" t="s">
        <v>76</v>
      </c>
      <c r="Y8256" t="s">
        <v>76</v>
      </c>
      <c r="Z8256" t="s">
        <v>76</v>
      </c>
      <c r="AA8256" t="s">
        <v>107</v>
      </c>
      <c r="AB8256" t="s">
        <v>79</v>
      </c>
      <c r="AC8256" t="s">
        <v>68</v>
      </c>
      <c r="AD8256" t="s">
        <v>106</v>
      </c>
    </row>
    <row r="8257" spans="1:30" x14ac:dyDescent="0.35">
      <c r="A8257" t="s">
        <v>241</v>
      </c>
      <c r="B8257" t="s">
        <v>595</v>
      </c>
      <c r="C8257">
        <v>3821</v>
      </c>
      <c r="D8257" t="s">
        <v>974</v>
      </c>
      <c r="E8257" t="s">
        <v>376</v>
      </c>
      <c r="F8257" t="s">
        <v>72</v>
      </c>
      <c r="G8257" t="s">
        <v>71</v>
      </c>
      <c r="H8257" t="s">
        <v>93</v>
      </c>
      <c r="I8257" t="s">
        <v>103</v>
      </c>
      <c r="J8257" t="s">
        <v>81</v>
      </c>
      <c r="K8257" t="s">
        <v>93</v>
      </c>
      <c r="L8257" t="s">
        <v>100</v>
      </c>
      <c r="M8257" t="s">
        <v>106</v>
      </c>
      <c r="N8257" t="s">
        <v>150</v>
      </c>
      <c r="O8257" t="s">
        <v>77</v>
      </c>
      <c r="P8257" t="s">
        <v>77</v>
      </c>
      <c r="Q8257" t="s">
        <v>106</v>
      </c>
      <c r="R8257" t="s">
        <v>79</v>
      </c>
      <c r="S8257" t="s">
        <v>71</v>
      </c>
      <c r="T8257" t="s">
        <v>79</v>
      </c>
      <c r="U8257" t="s">
        <v>150</v>
      </c>
      <c r="V8257" t="s">
        <v>107</v>
      </c>
      <c r="W8257" t="s">
        <v>107</v>
      </c>
      <c r="X8257" t="s">
        <v>76</v>
      </c>
      <c r="Y8257" t="s">
        <v>76</v>
      </c>
      <c r="Z8257" t="s">
        <v>107</v>
      </c>
      <c r="AA8257" t="s">
        <v>73</v>
      </c>
      <c r="AB8257" t="s">
        <v>150</v>
      </c>
      <c r="AC8257" t="s">
        <v>186</v>
      </c>
      <c r="AD8257" t="s">
        <v>71</v>
      </c>
    </row>
    <row r="8259" spans="1:30" x14ac:dyDescent="0.35">
      <c r="A8259" t="s">
        <v>1839</v>
      </c>
    </row>
    <row r="8260" spans="1:30" x14ac:dyDescent="0.35">
      <c r="A8260" t="s">
        <v>14</v>
      </c>
      <c r="B8260" t="s">
        <v>2</v>
      </c>
      <c r="C8260" t="s">
        <v>1809</v>
      </c>
      <c r="D8260" t="s">
        <v>1810</v>
      </c>
      <c r="E8260" t="s">
        <v>1811</v>
      </c>
      <c r="F8260" t="s">
        <v>1812</v>
      </c>
      <c r="G8260" t="s">
        <v>1813</v>
      </c>
      <c r="H8260" t="s">
        <v>1814</v>
      </c>
      <c r="I8260" t="s">
        <v>1815</v>
      </c>
      <c r="J8260" t="s">
        <v>1816</v>
      </c>
      <c r="K8260" t="s">
        <v>1817</v>
      </c>
      <c r="L8260" t="s">
        <v>1818</v>
      </c>
      <c r="M8260" t="s">
        <v>1819</v>
      </c>
      <c r="N8260" t="s">
        <v>1820</v>
      </c>
      <c r="O8260" t="s">
        <v>1821</v>
      </c>
      <c r="P8260" t="s">
        <v>1822</v>
      </c>
      <c r="Q8260" t="s">
        <v>1823</v>
      </c>
      <c r="R8260" t="s">
        <v>1824</v>
      </c>
      <c r="S8260" t="s">
        <v>1825</v>
      </c>
      <c r="T8260" t="s">
        <v>1826</v>
      </c>
      <c r="U8260" t="s">
        <v>1827</v>
      </c>
      <c r="V8260" t="s">
        <v>1828</v>
      </c>
      <c r="W8260" t="s">
        <v>1829</v>
      </c>
      <c r="X8260" t="s">
        <v>1830</v>
      </c>
      <c r="Y8260" t="s">
        <v>1831</v>
      </c>
      <c r="Z8260" t="s">
        <v>1832</v>
      </c>
      <c r="AA8260" t="s">
        <v>1833</v>
      </c>
      <c r="AB8260" t="s">
        <v>49</v>
      </c>
      <c r="AC8260" t="s">
        <v>50</v>
      </c>
    </row>
    <row r="8261" spans="1:30" x14ac:dyDescent="0.35">
      <c r="A8261" t="s">
        <v>3</v>
      </c>
      <c r="B8261">
        <v>1015</v>
      </c>
      <c r="C8261" t="s">
        <v>995</v>
      </c>
      <c r="D8261" t="s">
        <v>143</v>
      </c>
      <c r="E8261" t="s">
        <v>194</v>
      </c>
      <c r="F8261" t="s">
        <v>68</v>
      </c>
      <c r="G8261" t="s">
        <v>63</v>
      </c>
      <c r="H8261" t="s">
        <v>173</v>
      </c>
      <c r="I8261" t="s">
        <v>150</v>
      </c>
      <c r="J8261" t="s">
        <v>94</v>
      </c>
      <c r="K8261" t="s">
        <v>71</v>
      </c>
      <c r="L8261" t="s">
        <v>77</v>
      </c>
      <c r="M8261" t="s">
        <v>55</v>
      </c>
      <c r="N8261" t="s">
        <v>73</v>
      </c>
      <c r="O8261" t="s">
        <v>79</v>
      </c>
      <c r="P8261" t="s">
        <v>76</v>
      </c>
      <c r="Q8261" t="s">
        <v>76</v>
      </c>
      <c r="R8261" t="s">
        <v>150</v>
      </c>
      <c r="S8261" t="s">
        <v>107</v>
      </c>
      <c r="T8261" t="s">
        <v>76</v>
      </c>
      <c r="U8261" t="s">
        <v>76</v>
      </c>
      <c r="V8261" t="s">
        <v>76</v>
      </c>
      <c r="W8261" t="s">
        <v>76</v>
      </c>
      <c r="X8261" t="s">
        <v>76</v>
      </c>
      <c r="Y8261" t="s">
        <v>76</v>
      </c>
      <c r="Z8261" t="s">
        <v>73</v>
      </c>
      <c r="AA8261" t="s">
        <v>75</v>
      </c>
      <c r="AB8261" t="s">
        <v>77</v>
      </c>
      <c r="AC8261" t="s">
        <v>106</v>
      </c>
    </row>
    <row r="8262" spans="1:30" x14ac:dyDescent="0.35">
      <c r="A8262" t="s">
        <v>4</v>
      </c>
      <c r="B8262">
        <v>2044</v>
      </c>
      <c r="C8262" t="s">
        <v>402</v>
      </c>
      <c r="D8262" t="s">
        <v>474</v>
      </c>
      <c r="E8262" t="s">
        <v>134</v>
      </c>
      <c r="F8262" t="s">
        <v>204</v>
      </c>
      <c r="G8262" t="s">
        <v>72</v>
      </c>
      <c r="H8262" t="s">
        <v>186</v>
      </c>
      <c r="I8262" t="s">
        <v>150</v>
      </c>
      <c r="J8262" t="s">
        <v>175</v>
      </c>
      <c r="K8262" t="s">
        <v>186</v>
      </c>
      <c r="L8262" t="s">
        <v>150</v>
      </c>
      <c r="M8262" t="s">
        <v>244</v>
      </c>
      <c r="N8262" t="s">
        <v>106</v>
      </c>
      <c r="O8262" t="s">
        <v>138</v>
      </c>
      <c r="P8262" t="s">
        <v>68</v>
      </c>
      <c r="Q8262" t="s">
        <v>105</v>
      </c>
      <c r="R8262" t="s">
        <v>63</v>
      </c>
      <c r="S8262" t="s">
        <v>96</v>
      </c>
      <c r="T8262" t="s">
        <v>86</v>
      </c>
      <c r="U8262" t="s">
        <v>107</v>
      </c>
      <c r="V8262" t="s">
        <v>106</v>
      </c>
      <c r="W8262" t="s">
        <v>76</v>
      </c>
      <c r="X8262" t="s">
        <v>76</v>
      </c>
      <c r="Y8262" t="s">
        <v>76</v>
      </c>
      <c r="Z8262" t="s">
        <v>107</v>
      </c>
      <c r="AA8262" t="s">
        <v>80</v>
      </c>
      <c r="AB8262" t="s">
        <v>62</v>
      </c>
      <c r="AC8262" t="s">
        <v>76</v>
      </c>
    </row>
    <row r="8263" spans="1:30" x14ac:dyDescent="0.35">
      <c r="A8263" t="s">
        <v>5</v>
      </c>
      <c r="B8263">
        <v>1729</v>
      </c>
      <c r="C8263" t="s">
        <v>1161</v>
      </c>
      <c r="D8263" t="s">
        <v>282</v>
      </c>
      <c r="E8263" t="s">
        <v>133</v>
      </c>
      <c r="F8263" t="s">
        <v>150</v>
      </c>
      <c r="G8263" t="s">
        <v>72</v>
      </c>
      <c r="H8263" t="s">
        <v>57</v>
      </c>
      <c r="I8263" t="s">
        <v>94</v>
      </c>
      <c r="J8263" t="s">
        <v>94</v>
      </c>
      <c r="K8263" t="s">
        <v>80</v>
      </c>
      <c r="L8263" t="s">
        <v>73</v>
      </c>
      <c r="M8263" t="s">
        <v>81</v>
      </c>
      <c r="N8263" t="s">
        <v>79</v>
      </c>
      <c r="O8263" t="s">
        <v>79</v>
      </c>
      <c r="P8263" t="s">
        <v>76</v>
      </c>
      <c r="Q8263" t="s">
        <v>76</v>
      </c>
      <c r="R8263" t="s">
        <v>71</v>
      </c>
      <c r="S8263" t="s">
        <v>107</v>
      </c>
      <c r="T8263" t="s">
        <v>68</v>
      </c>
      <c r="U8263" t="s">
        <v>76</v>
      </c>
      <c r="V8263" t="s">
        <v>76</v>
      </c>
      <c r="W8263" t="s">
        <v>76</v>
      </c>
      <c r="X8263" t="s">
        <v>76</v>
      </c>
      <c r="Y8263" t="s">
        <v>76</v>
      </c>
      <c r="Z8263" t="s">
        <v>76</v>
      </c>
      <c r="AA8263" t="s">
        <v>73</v>
      </c>
      <c r="AB8263" t="s">
        <v>75</v>
      </c>
      <c r="AC8263" t="s">
        <v>138</v>
      </c>
    </row>
    <row r="8264" spans="1:30" x14ac:dyDescent="0.35">
      <c r="A8264" t="s">
        <v>6</v>
      </c>
      <c r="B8264">
        <v>661</v>
      </c>
      <c r="C8264" t="s">
        <v>682</v>
      </c>
      <c r="D8264" t="s">
        <v>291</v>
      </c>
      <c r="E8264" t="s">
        <v>63</v>
      </c>
      <c r="F8264" t="s">
        <v>78</v>
      </c>
      <c r="G8264" t="s">
        <v>355</v>
      </c>
      <c r="H8264" t="s">
        <v>180</v>
      </c>
      <c r="I8264" t="s">
        <v>173</v>
      </c>
      <c r="J8264" t="s">
        <v>100</v>
      </c>
      <c r="K8264" t="s">
        <v>240</v>
      </c>
      <c r="L8264" t="s">
        <v>68</v>
      </c>
      <c r="M8264" t="s">
        <v>78</v>
      </c>
      <c r="N8264" t="s">
        <v>79</v>
      </c>
      <c r="O8264" t="s">
        <v>106</v>
      </c>
      <c r="P8264" t="s">
        <v>77</v>
      </c>
      <c r="Q8264" t="s">
        <v>94</v>
      </c>
      <c r="R8264" t="s">
        <v>94</v>
      </c>
      <c r="S8264" t="s">
        <v>77</v>
      </c>
      <c r="T8264" t="s">
        <v>71</v>
      </c>
      <c r="U8264" t="s">
        <v>76</v>
      </c>
      <c r="V8264" t="s">
        <v>76</v>
      </c>
      <c r="W8264" t="s">
        <v>76</v>
      </c>
      <c r="X8264" t="s">
        <v>107</v>
      </c>
      <c r="Y8264" t="s">
        <v>107</v>
      </c>
      <c r="Z8264" t="s">
        <v>77</v>
      </c>
      <c r="AA8264" t="s">
        <v>75</v>
      </c>
      <c r="AB8264" t="s">
        <v>74</v>
      </c>
      <c r="AC8264" t="s">
        <v>107</v>
      </c>
    </row>
    <row r="8265" spans="1:30" x14ac:dyDescent="0.35">
      <c r="A8265" t="s">
        <v>7</v>
      </c>
      <c r="B8265">
        <v>1671</v>
      </c>
      <c r="C8265" t="s">
        <v>407</v>
      </c>
      <c r="D8265" t="s">
        <v>300</v>
      </c>
      <c r="E8265" t="s">
        <v>179</v>
      </c>
      <c r="F8265" t="s">
        <v>71</v>
      </c>
      <c r="G8265" t="s">
        <v>100</v>
      </c>
      <c r="H8265" t="s">
        <v>149</v>
      </c>
      <c r="I8265" t="s">
        <v>75</v>
      </c>
      <c r="J8265" t="s">
        <v>100</v>
      </c>
      <c r="K8265" t="s">
        <v>77</v>
      </c>
      <c r="L8265" t="s">
        <v>73</v>
      </c>
      <c r="M8265" t="s">
        <v>80</v>
      </c>
      <c r="N8265" t="s">
        <v>73</v>
      </c>
      <c r="O8265" t="s">
        <v>68</v>
      </c>
      <c r="P8265" t="s">
        <v>107</v>
      </c>
      <c r="Q8265" t="s">
        <v>107</v>
      </c>
      <c r="R8265" t="s">
        <v>106</v>
      </c>
      <c r="S8265" t="s">
        <v>107</v>
      </c>
      <c r="T8265" t="s">
        <v>73</v>
      </c>
      <c r="U8265" t="s">
        <v>76</v>
      </c>
      <c r="V8265" t="s">
        <v>76</v>
      </c>
      <c r="W8265" t="s">
        <v>76</v>
      </c>
      <c r="X8265" t="s">
        <v>76</v>
      </c>
      <c r="Y8265" t="s">
        <v>106</v>
      </c>
      <c r="Z8265" t="s">
        <v>73</v>
      </c>
      <c r="AA8265" t="s">
        <v>106</v>
      </c>
      <c r="AB8265" t="s">
        <v>71</v>
      </c>
      <c r="AC8265" t="s">
        <v>68</v>
      </c>
    </row>
    <row r="8266" spans="1:30" x14ac:dyDescent="0.35">
      <c r="A8266" t="s">
        <v>241</v>
      </c>
      <c r="B8266">
        <v>7120</v>
      </c>
      <c r="C8266" t="s">
        <v>824</v>
      </c>
      <c r="D8266" t="s">
        <v>10</v>
      </c>
      <c r="E8266" t="s">
        <v>137</v>
      </c>
      <c r="F8266" t="s">
        <v>74</v>
      </c>
      <c r="G8266" t="s">
        <v>93</v>
      </c>
      <c r="H8266" t="s">
        <v>149</v>
      </c>
      <c r="I8266" t="s">
        <v>78</v>
      </c>
      <c r="J8266" t="s">
        <v>93</v>
      </c>
      <c r="K8266" t="s">
        <v>63</v>
      </c>
      <c r="L8266" t="s">
        <v>77</v>
      </c>
      <c r="M8266" t="s">
        <v>74</v>
      </c>
      <c r="N8266" t="s">
        <v>106</v>
      </c>
      <c r="O8266" t="s">
        <v>71</v>
      </c>
      <c r="P8266" t="s">
        <v>73</v>
      </c>
      <c r="Q8266" t="s">
        <v>77</v>
      </c>
      <c r="R8266" t="s">
        <v>150</v>
      </c>
      <c r="S8266" t="s">
        <v>94</v>
      </c>
      <c r="T8266" t="s">
        <v>94</v>
      </c>
      <c r="U8266" t="s">
        <v>76</v>
      </c>
      <c r="V8266" t="s">
        <v>107</v>
      </c>
      <c r="W8266" t="s">
        <v>76</v>
      </c>
      <c r="X8266" t="s">
        <v>76</v>
      </c>
      <c r="Y8266" t="s">
        <v>107</v>
      </c>
      <c r="Z8266" t="s">
        <v>107</v>
      </c>
      <c r="AA8266" t="s">
        <v>71</v>
      </c>
      <c r="AB8266" t="s">
        <v>72</v>
      </c>
      <c r="AC8266" t="s">
        <v>79</v>
      </c>
    </row>
    <row r="8268" spans="1:30" x14ac:dyDescent="0.35">
      <c r="A8268" t="s">
        <v>1840</v>
      </c>
    </row>
    <row r="8269" spans="1:30" x14ac:dyDescent="0.35">
      <c r="A8269" t="s">
        <v>14</v>
      </c>
      <c r="B8269" t="s">
        <v>15</v>
      </c>
      <c r="C8269" t="s">
        <v>2</v>
      </c>
      <c r="D8269" t="s">
        <v>1841</v>
      </c>
      <c r="E8269" t="s">
        <v>1842</v>
      </c>
      <c r="F8269" t="s">
        <v>1812</v>
      </c>
      <c r="G8269" t="s">
        <v>1843</v>
      </c>
      <c r="H8269" t="s">
        <v>1844</v>
      </c>
      <c r="I8269" t="s">
        <v>1845</v>
      </c>
      <c r="J8269" t="s">
        <v>1846</v>
      </c>
      <c r="K8269" t="s">
        <v>1821</v>
      </c>
      <c r="L8269" t="s">
        <v>1847</v>
      </c>
      <c r="M8269" t="s">
        <v>1848</v>
      </c>
      <c r="N8269" t="s">
        <v>1827</v>
      </c>
      <c r="O8269" t="s">
        <v>1830</v>
      </c>
      <c r="P8269" t="s">
        <v>1849</v>
      </c>
      <c r="Q8269" t="s">
        <v>1831</v>
      </c>
      <c r="R8269" t="s">
        <v>1833</v>
      </c>
    </row>
    <row r="8270" spans="1:30" x14ac:dyDescent="0.35">
      <c r="A8270" t="s">
        <v>3</v>
      </c>
      <c r="B8270" t="s">
        <v>52</v>
      </c>
      <c r="C8270">
        <v>438</v>
      </c>
      <c r="D8270" t="s">
        <v>225</v>
      </c>
      <c r="E8270" t="s">
        <v>610</v>
      </c>
      <c r="F8270" t="s">
        <v>94</v>
      </c>
      <c r="G8270" t="s">
        <v>286</v>
      </c>
      <c r="H8270" t="s">
        <v>445</v>
      </c>
      <c r="I8270" t="s">
        <v>75</v>
      </c>
      <c r="J8270" t="s">
        <v>150</v>
      </c>
      <c r="K8270" t="s">
        <v>94</v>
      </c>
      <c r="L8270" t="s">
        <v>76</v>
      </c>
      <c r="M8270" t="s">
        <v>76</v>
      </c>
      <c r="N8270" t="s">
        <v>76</v>
      </c>
      <c r="O8270" t="s">
        <v>76</v>
      </c>
      <c r="P8270" t="s">
        <v>105</v>
      </c>
      <c r="Q8270" t="s">
        <v>76</v>
      </c>
      <c r="R8270" t="s">
        <v>76</v>
      </c>
    </row>
    <row r="8271" spans="1:30" x14ac:dyDescent="0.35">
      <c r="A8271" t="s">
        <v>3</v>
      </c>
      <c r="B8271" t="s">
        <v>83</v>
      </c>
      <c r="C8271">
        <v>1438</v>
      </c>
      <c r="D8271" t="s">
        <v>283</v>
      </c>
      <c r="E8271" t="s">
        <v>688</v>
      </c>
      <c r="F8271" t="s">
        <v>71</v>
      </c>
      <c r="G8271" t="s">
        <v>122</v>
      </c>
      <c r="H8271" t="s">
        <v>136</v>
      </c>
      <c r="I8271" t="s">
        <v>107</v>
      </c>
      <c r="J8271" t="s">
        <v>107</v>
      </c>
      <c r="K8271" t="s">
        <v>94</v>
      </c>
      <c r="L8271" t="s">
        <v>76</v>
      </c>
      <c r="M8271" t="s">
        <v>76</v>
      </c>
      <c r="N8271" t="s">
        <v>76</v>
      </c>
      <c r="O8271" t="s">
        <v>76</v>
      </c>
      <c r="P8271" t="s">
        <v>130</v>
      </c>
      <c r="Q8271" t="s">
        <v>107</v>
      </c>
      <c r="R8271" t="s">
        <v>77</v>
      </c>
    </row>
    <row r="8272" spans="1:30" x14ac:dyDescent="0.35">
      <c r="A8272" t="s">
        <v>3</v>
      </c>
      <c r="B8272" t="s">
        <v>50</v>
      </c>
      <c r="C8272">
        <v>140</v>
      </c>
      <c r="D8272" t="s">
        <v>326</v>
      </c>
      <c r="E8272" t="s">
        <v>801</v>
      </c>
      <c r="F8272" t="s">
        <v>68</v>
      </c>
      <c r="G8272" t="s">
        <v>211</v>
      </c>
      <c r="H8272" t="s">
        <v>239</v>
      </c>
      <c r="I8272" t="s">
        <v>76</v>
      </c>
      <c r="J8272" t="s">
        <v>76</v>
      </c>
      <c r="K8272" t="s">
        <v>75</v>
      </c>
      <c r="L8272" t="s">
        <v>76</v>
      </c>
      <c r="M8272" t="s">
        <v>76</v>
      </c>
      <c r="N8272" t="s">
        <v>76</v>
      </c>
      <c r="O8272" t="s">
        <v>76</v>
      </c>
      <c r="P8272" t="s">
        <v>103</v>
      </c>
      <c r="Q8272" t="s">
        <v>76</v>
      </c>
      <c r="R8272" t="s">
        <v>106</v>
      </c>
    </row>
    <row r="8273" spans="1:18" x14ac:dyDescent="0.35">
      <c r="A8273" t="s">
        <v>4</v>
      </c>
      <c r="B8273" t="s">
        <v>52</v>
      </c>
      <c r="C8273">
        <v>841</v>
      </c>
      <c r="D8273" t="s">
        <v>276</v>
      </c>
      <c r="E8273" t="s">
        <v>513</v>
      </c>
      <c r="F8273" t="s">
        <v>70</v>
      </c>
      <c r="G8273" t="s">
        <v>373</v>
      </c>
      <c r="H8273" t="s">
        <v>371</v>
      </c>
      <c r="I8273" t="s">
        <v>109</v>
      </c>
      <c r="J8273" t="s">
        <v>72</v>
      </c>
      <c r="K8273" t="s">
        <v>72</v>
      </c>
      <c r="L8273" t="s">
        <v>76</v>
      </c>
      <c r="M8273" t="s">
        <v>73</v>
      </c>
      <c r="N8273" t="s">
        <v>76</v>
      </c>
      <c r="O8273" t="s">
        <v>76</v>
      </c>
      <c r="P8273" t="s">
        <v>342</v>
      </c>
      <c r="Q8273" t="s">
        <v>76</v>
      </c>
      <c r="R8273" t="s">
        <v>355</v>
      </c>
    </row>
    <row r="8274" spans="1:18" x14ac:dyDescent="0.35">
      <c r="A8274" t="s">
        <v>4</v>
      </c>
      <c r="B8274" t="s">
        <v>83</v>
      </c>
      <c r="C8274">
        <v>2175</v>
      </c>
      <c r="D8274" t="s">
        <v>329</v>
      </c>
      <c r="E8274" t="s">
        <v>596</v>
      </c>
      <c r="F8274" t="s">
        <v>74</v>
      </c>
      <c r="G8274" t="s">
        <v>442</v>
      </c>
      <c r="H8274" t="s">
        <v>132</v>
      </c>
      <c r="I8274" t="s">
        <v>133</v>
      </c>
      <c r="J8274" t="s">
        <v>76</v>
      </c>
      <c r="K8274" t="s">
        <v>68</v>
      </c>
      <c r="L8274" t="s">
        <v>73</v>
      </c>
      <c r="M8274" t="s">
        <v>68</v>
      </c>
      <c r="N8274" t="s">
        <v>76</v>
      </c>
      <c r="O8274" t="s">
        <v>76</v>
      </c>
      <c r="P8274" t="s">
        <v>194</v>
      </c>
      <c r="Q8274" t="s">
        <v>76</v>
      </c>
      <c r="R8274" t="s">
        <v>80</v>
      </c>
    </row>
    <row r="8275" spans="1:18" x14ac:dyDescent="0.35">
      <c r="A8275" t="s">
        <v>4</v>
      </c>
      <c r="B8275" t="s">
        <v>50</v>
      </c>
      <c r="C8275">
        <v>260</v>
      </c>
      <c r="D8275" t="s">
        <v>330</v>
      </c>
      <c r="E8275" t="s">
        <v>749</v>
      </c>
      <c r="F8275" t="s">
        <v>293</v>
      </c>
      <c r="G8275" t="s">
        <v>239</v>
      </c>
      <c r="H8275" t="s">
        <v>181</v>
      </c>
      <c r="I8275" t="s">
        <v>76</v>
      </c>
      <c r="J8275" t="s">
        <v>76</v>
      </c>
      <c r="K8275" t="s">
        <v>76</v>
      </c>
      <c r="L8275" t="s">
        <v>76</v>
      </c>
      <c r="M8275" t="s">
        <v>76</v>
      </c>
      <c r="N8275" t="s">
        <v>76</v>
      </c>
      <c r="O8275" t="s">
        <v>68</v>
      </c>
      <c r="P8275" t="s">
        <v>121</v>
      </c>
      <c r="Q8275" t="s">
        <v>107</v>
      </c>
      <c r="R8275" t="s">
        <v>107</v>
      </c>
    </row>
    <row r="8276" spans="1:18" x14ac:dyDescent="0.35">
      <c r="A8276" t="s">
        <v>5</v>
      </c>
      <c r="B8276" t="s">
        <v>52</v>
      </c>
      <c r="C8276">
        <v>938</v>
      </c>
      <c r="D8276" t="s">
        <v>290</v>
      </c>
      <c r="E8276" t="s">
        <v>508</v>
      </c>
      <c r="F8276" t="s">
        <v>55</v>
      </c>
      <c r="G8276" t="s">
        <v>130</v>
      </c>
      <c r="H8276" t="s">
        <v>160</v>
      </c>
      <c r="I8276" t="s">
        <v>68</v>
      </c>
      <c r="J8276" t="s">
        <v>100</v>
      </c>
      <c r="K8276" t="s">
        <v>78</v>
      </c>
      <c r="L8276" t="s">
        <v>76</v>
      </c>
      <c r="M8276" t="s">
        <v>76</v>
      </c>
      <c r="N8276" t="s">
        <v>76</v>
      </c>
      <c r="O8276" t="s">
        <v>76</v>
      </c>
      <c r="P8276" t="s">
        <v>216</v>
      </c>
      <c r="Q8276" t="s">
        <v>76</v>
      </c>
      <c r="R8276" t="s">
        <v>244</v>
      </c>
    </row>
    <row r="8277" spans="1:18" x14ac:dyDescent="0.35">
      <c r="A8277" t="s">
        <v>5</v>
      </c>
      <c r="B8277" t="s">
        <v>83</v>
      </c>
      <c r="C8277">
        <v>2242</v>
      </c>
      <c r="D8277" t="s">
        <v>66</v>
      </c>
      <c r="E8277" t="s">
        <v>682</v>
      </c>
      <c r="F8277" t="s">
        <v>106</v>
      </c>
      <c r="G8277" t="s">
        <v>142</v>
      </c>
      <c r="H8277" t="s">
        <v>231</v>
      </c>
      <c r="I8277" t="s">
        <v>79</v>
      </c>
      <c r="J8277" t="s">
        <v>107</v>
      </c>
      <c r="K8277" t="s">
        <v>79</v>
      </c>
      <c r="L8277" t="s">
        <v>76</v>
      </c>
      <c r="M8277" t="s">
        <v>76</v>
      </c>
      <c r="N8277" t="s">
        <v>76</v>
      </c>
      <c r="O8277" t="s">
        <v>76</v>
      </c>
      <c r="P8277" t="s">
        <v>78</v>
      </c>
      <c r="Q8277" t="s">
        <v>76</v>
      </c>
      <c r="R8277" t="s">
        <v>78</v>
      </c>
    </row>
    <row r="8278" spans="1:18" x14ac:dyDescent="0.35">
      <c r="A8278" t="s">
        <v>5</v>
      </c>
      <c r="B8278" t="s">
        <v>50</v>
      </c>
      <c r="C8278">
        <v>230</v>
      </c>
      <c r="D8278" t="s">
        <v>115</v>
      </c>
      <c r="E8278" t="s">
        <v>170</v>
      </c>
      <c r="F8278" t="s">
        <v>76</v>
      </c>
      <c r="G8278" t="s">
        <v>142</v>
      </c>
      <c r="H8278" t="s">
        <v>53</v>
      </c>
      <c r="I8278" t="s">
        <v>77</v>
      </c>
      <c r="J8278" t="s">
        <v>76</v>
      </c>
      <c r="K8278" t="s">
        <v>77</v>
      </c>
      <c r="L8278" t="s">
        <v>76</v>
      </c>
      <c r="M8278" t="s">
        <v>76</v>
      </c>
      <c r="N8278" t="s">
        <v>76</v>
      </c>
      <c r="O8278" t="s">
        <v>106</v>
      </c>
      <c r="P8278" t="s">
        <v>151</v>
      </c>
      <c r="Q8278" t="s">
        <v>107</v>
      </c>
      <c r="R8278" t="s">
        <v>76</v>
      </c>
    </row>
    <row r="8279" spans="1:18" x14ac:dyDescent="0.35">
      <c r="A8279" t="s">
        <v>6</v>
      </c>
      <c r="B8279" t="s">
        <v>52</v>
      </c>
      <c r="C8279">
        <v>374</v>
      </c>
      <c r="D8279" t="s">
        <v>364</v>
      </c>
      <c r="E8279" t="s">
        <v>568</v>
      </c>
      <c r="F8279" t="s">
        <v>179</v>
      </c>
      <c r="G8279" t="s">
        <v>435</v>
      </c>
      <c r="H8279" t="s">
        <v>428</v>
      </c>
      <c r="I8279" t="s">
        <v>104</v>
      </c>
      <c r="J8279" t="s">
        <v>63</v>
      </c>
      <c r="K8279" t="s">
        <v>68</v>
      </c>
      <c r="L8279" t="s">
        <v>106</v>
      </c>
      <c r="M8279" t="s">
        <v>72</v>
      </c>
      <c r="N8279" t="s">
        <v>76</v>
      </c>
      <c r="O8279" t="s">
        <v>76</v>
      </c>
      <c r="P8279" t="s">
        <v>137</v>
      </c>
      <c r="Q8279" t="s">
        <v>79</v>
      </c>
      <c r="R8279" t="s">
        <v>80</v>
      </c>
    </row>
    <row r="8280" spans="1:18" x14ac:dyDescent="0.35">
      <c r="A8280" t="s">
        <v>6</v>
      </c>
      <c r="B8280" t="s">
        <v>83</v>
      </c>
      <c r="C8280">
        <v>936</v>
      </c>
      <c r="D8280" t="s">
        <v>557</v>
      </c>
      <c r="E8280" t="s">
        <v>401</v>
      </c>
      <c r="F8280" t="s">
        <v>81</v>
      </c>
      <c r="G8280" t="s">
        <v>67</v>
      </c>
      <c r="H8280" t="s">
        <v>101</v>
      </c>
      <c r="I8280" t="s">
        <v>106</v>
      </c>
      <c r="J8280" t="s">
        <v>107</v>
      </c>
      <c r="K8280" t="s">
        <v>76</v>
      </c>
      <c r="L8280" t="s">
        <v>76</v>
      </c>
      <c r="M8280" t="s">
        <v>73</v>
      </c>
      <c r="N8280" t="s">
        <v>76</v>
      </c>
      <c r="O8280" t="s">
        <v>73</v>
      </c>
      <c r="P8280" t="s">
        <v>74</v>
      </c>
      <c r="Q8280" t="s">
        <v>73</v>
      </c>
      <c r="R8280" t="s">
        <v>73</v>
      </c>
    </row>
    <row r="8281" spans="1:18" x14ac:dyDescent="0.35">
      <c r="A8281" t="s">
        <v>6</v>
      </c>
      <c r="B8281" t="s">
        <v>50</v>
      </c>
      <c r="C8281">
        <v>118</v>
      </c>
      <c r="D8281" t="s">
        <v>229</v>
      </c>
      <c r="E8281" t="s">
        <v>60</v>
      </c>
      <c r="F8281" t="s">
        <v>138</v>
      </c>
      <c r="G8281" t="s">
        <v>254</v>
      </c>
      <c r="H8281" t="s">
        <v>196</v>
      </c>
      <c r="I8281" t="s">
        <v>93</v>
      </c>
      <c r="J8281" t="s">
        <v>76</v>
      </c>
      <c r="K8281" t="s">
        <v>76</v>
      </c>
      <c r="L8281" t="s">
        <v>76</v>
      </c>
      <c r="M8281" t="s">
        <v>138</v>
      </c>
      <c r="N8281" t="s">
        <v>76</v>
      </c>
      <c r="O8281" t="s">
        <v>79</v>
      </c>
      <c r="P8281" t="s">
        <v>175</v>
      </c>
      <c r="Q8281" t="s">
        <v>76</v>
      </c>
      <c r="R8281" t="s">
        <v>76</v>
      </c>
    </row>
    <row r="8282" spans="1:18" x14ac:dyDescent="0.35">
      <c r="A8282" t="s">
        <v>7</v>
      </c>
      <c r="B8282" t="s">
        <v>52</v>
      </c>
      <c r="C8282">
        <v>791</v>
      </c>
      <c r="D8282" t="s">
        <v>147</v>
      </c>
      <c r="E8282" t="s">
        <v>680</v>
      </c>
      <c r="F8282" t="s">
        <v>138</v>
      </c>
      <c r="G8282" t="s">
        <v>121</v>
      </c>
      <c r="H8282" t="s">
        <v>548</v>
      </c>
      <c r="I8282" t="s">
        <v>86</v>
      </c>
      <c r="J8282" t="s">
        <v>72</v>
      </c>
      <c r="K8282" t="s">
        <v>130</v>
      </c>
      <c r="L8282" t="s">
        <v>76</v>
      </c>
      <c r="M8282" t="s">
        <v>76</v>
      </c>
      <c r="N8282" t="s">
        <v>76</v>
      </c>
      <c r="O8282" t="s">
        <v>107</v>
      </c>
      <c r="P8282" t="s">
        <v>63</v>
      </c>
      <c r="Q8282" t="s">
        <v>107</v>
      </c>
      <c r="R8282" t="s">
        <v>76</v>
      </c>
    </row>
    <row r="8283" spans="1:18" x14ac:dyDescent="0.35">
      <c r="A8283" t="s">
        <v>7</v>
      </c>
      <c r="B8283" t="s">
        <v>83</v>
      </c>
      <c r="C8283">
        <v>2105</v>
      </c>
      <c r="D8283" t="s">
        <v>589</v>
      </c>
      <c r="E8283" t="s">
        <v>155</v>
      </c>
      <c r="F8283" t="s">
        <v>79</v>
      </c>
      <c r="G8283" t="s">
        <v>74</v>
      </c>
      <c r="H8283" t="s">
        <v>218</v>
      </c>
      <c r="I8283" t="s">
        <v>79</v>
      </c>
      <c r="J8283" t="s">
        <v>73</v>
      </c>
      <c r="K8283" t="s">
        <v>68</v>
      </c>
      <c r="L8283" t="s">
        <v>76</v>
      </c>
      <c r="M8283" t="s">
        <v>76</v>
      </c>
      <c r="N8283" t="s">
        <v>76</v>
      </c>
      <c r="O8283" t="s">
        <v>107</v>
      </c>
      <c r="P8283" t="s">
        <v>150</v>
      </c>
      <c r="Q8283" t="s">
        <v>107</v>
      </c>
      <c r="R8283" t="s">
        <v>106</v>
      </c>
    </row>
    <row r="8284" spans="1:18" x14ac:dyDescent="0.35">
      <c r="A8284" t="s">
        <v>7</v>
      </c>
      <c r="B8284" t="s">
        <v>50</v>
      </c>
      <c r="C8284">
        <v>348</v>
      </c>
      <c r="D8284" t="s">
        <v>263</v>
      </c>
      <c r="E8284" t="s">
        <v>1231</v>
      </c>
      <c r="F8284" t="s">
        <v>79</v>
      </c>
      <c r="G8284" t="s">
        <v>108</v>
      </c>
      <c r="H8284" t="s">
        <v>199</v>
      </c>
      <c r="I8284" t="s">
        <v>79</v>
      </c>
      <c r="J8284" t="s">
        <v>76</v>
      </c>
      <c r="K8284" t="s">
        <v>76</v>
      </c>
      <c r="L8284" t="s">
        <v>76</v>
      </c>
      <c r="M8284" t="s">
        <v>76</v>
      </c>
      <c r="N8284" t="s">
        <v>73</v>
      </c>
      <c r="O8284" t="s">
        <v>76</v>
      </c>
      <c r="P8284" t="s">
        <v>93</v>
      </c>
      <c r="Q8284" t="s">
        <v>106</v>
      </c>
      <c r="R8284" t="s">
        <v>79</v>
      </c>
    </row>
    <row r="8285" spans="1:18" x14ac:dyDescent="0.35">
      <c r="A8285" t="s">
        <v>241</v>
      </c>
      <c r="B8285" t="s">
        <v>52</v>
      </c>
      <c r="C8285">
        <v>3382</v>
      </c>
      <c r="D8285" t="s">
        <v>148</v>
      </c>
      <c r="E8285" t="s">
        <v>522</v>
      </c>
      <c r="F8285" t="s">
        <v>142</v>
      </c>
      <c r="G8285" t="s">
        <v>226</v>
      </c>
      <c r="H8285" t="s">
        <v>66</v>
      </c>
      <c r="I8285" t="s">
        <v>108</v>
      </c>
      <c r="J8285" t="s">
        <v>72</v>
      </c>
      <c r="K8285" t="s">
        <v>63</v>
      </c>
      <c r="L8285" t="s">
        <v>76</v>
      </c>
      <c r="M8285" t="s">
        <v>73</v>
      </c>
      <c r="N8285" t="s">
        <v>76</v>
      </c>
      <c r="O8285" t="s">
        <v>76</v>
      </c>
      <c r="P8285" t="s">
        <v>97</v>
      </c>
      <c r="Q8285" t="s">
        <v>107</v>
      </c>
      <c r="R8285" t="s">
        <v>130</v>
      </c>
    </row>
    <row r="8286" spans="1:18" x14ac:dyDescent="0.35">
      <c r="A8286" t="s">
        <v>241</v>
      </c>
      <c r="B8286" t="s">
        <v>83</v>
      </c>
      <c r="C8286">
        <v>8896</v>
      </c>
      <c r="D8286" t="s">
        <v>245</v>
      </c>
      <c r="E8286" t="s">
        <v>432</v>
      </c>
      <c r="F8286" t="s">
        <v>75</v>
      </c>
      <c r="G8286" t="s">
        <v>70</v>
      </c>
      <c r="H8286" t="s">
        <v>293</v>
      </c>
      <c r="I8286" t="s">
        <v>75</v>
      </c>
      <c r="J8286" t="s">
        <v>107</v>
      </c>
      <c r="K8286" t="s">
        <v>68</v>
      </c>
      <c r="L8286" t="s">
        <v>107</v>
      </c>
      <c r="M8286" t="s">
        <v>107</v>
      </c>
      <c r="N8286" t="s">
        <v>76</v>
      </c>
      <c r="O8286" t="s">
        <v>107</v>
      </c>
      <c r="P8286" t="s">
        <v>55</v>
      </c>
      <c r="Q8286" t="s">
        <v>107</v>
      </c>
      <c r="R8286" t="s">
        <v>71</v>
      </c>
    </row>
    <row r="8287" spans="1:18" x14ac:dyDescent="0.35">
      <c r="A8287" t="s">
        <v>241</v>
      </c>
      <c r="B8287" t="s">
        <v>50</v>
      </c>
      <c r="C8287">
        <v>1096</v>
      </c>
      <c r="D8287" t="s">
        <v>131</v>
      </c>
      <c r="E8287" t="s">
        <v>407</v>
      </c>
      <c r="F8287" t="s">
        <v>149</v>
      </c>
      <c r="G8287" t="s">
        <v>355</v>
      </c>
      <c r="H8287" t="s">
        <v>162</v>
      </c>
      <c r="I8287" t="s">
        <v>79</v>
      </c>
      <c r="J8287" t="s">
        <v>76</v>
      </c>
      <c r="K8287" t="s">
        <v>73</v>
      </c>
      <c r="L8287" t="s">
        <v>76</v>
      </c>
      <c r="M8287" t="s">
        <v>107</v>
      </c>
      <c r="N8287" t="s">
        <v>107</v>
      </c>
      <c r="O8287" t="s">
        <v>106</v>
      </c>
      <c r="P8287" t="s">
        <v>62</v>
      </c>
      <c r="Q8287" t="s">
        <v>107</v>
      </c>
      <c r="R8287" t="s">
        <v>73</v>
      </c>
    </row>
    <row r="8289" spans="1:18" x14ac:dyDescent="0.35">
      <c r="A8289" t="s">
        <v>1850</v>
      </c>
    </row>
    <row r="8290" spans="1:18" x14ac:dyDescent="0.35">
      <c r="A8290" t="s">
        <v>14</v>
      </c>
      <c r="B8290" t="s">
        <v>266</v>
      </c>
      <c r="C8290" t="s">
        <v>2</v>
      </c>
      <c r="D8290" t="s">
        <v>1841</v>
      </c>
      <c r="E8290" t="s">
        <v>1842</v>
      </c>
      <c r="F8290" t="s">
        <v>1812</v>
      </c>
      <c r="G8290" t="s">
        <v>1843</v>
      </c>
      <c r="H8290" t="s">
        <v>1844</v>
      </c>
      <c r="I8290" t="s">
        <v>1845</v>
      </c>
      <c r="J8290" t="s">
        <v>1846</v>
      </c>
      <c r="K8290" t="s">
        <v>1821</v>
      </c>
      <c r="L8290" t="s">
        <v>1847</v>
      </c>
      <c r="M8290" t="s">
        <v>1848</v>
      </c>
      <c r="N8290" t="s">
        <v>1827</v>
      </c>
      <c r="O8290" t="s">
        <v>1830</v>
      </c>
      <c r="P8290" t="s">
        <v>1849</v>
      </c>
      <c r="Q8290" t="s">
        <v>1831</v>
      </c>
      <c r="R8290" t="s">
        <v>1833</v>
      </c>
    </row>
    <row r="8291" spans="1:18" x14ac:dyDescent="0.35">
      <c r="A8291" t="s">
        <v>3</v>
      </c>
      <c r="B8291" t="s">
        <v>267</v>
      </c>
      <c r="C8291">
        <v>264</v>
      </c>
      <c r="D8291" t="s">
        <v>126</v>
      </c>
      <c r="E8291" t="s">
        <v>795</v>
      </c>
      <c r="F8291" t="s">
        <v>106</v>
      </c>
      <c r="G8291" t="s">
        <v>217</v>
      </c>
      <c r="H8291" t="s">
        <v>206</v>
      </c>
      <c r="I8291" t="s">
        <v>106</v>
      </c>
      <c r="J8291" t="s">
        <v>76</v>
      </c>
      <c r="K8291" t="s">
        <v>76</v>
      </c>
      <c r="L8291" t="s">
        <v>76</v>
      </c>
      <c r="M8291" t="s">
        <v>76</v>
      </c>
      <c r="N8291" t="s">
        <v>76</v>
      </c>
      <c r="O8291" t="s">
        <v>76</v>
      </c>
      <c r="P8291" t="s">
        <v>216</v>
      </c>
      <c r="Q8291" t="s">
        <v>106</v>
      </c>
      <c r="R8291" t="s">
        <v>106</v>
      </c>
    </row>
    <row r="8292" spans="1:18" x14ac:dyDescent="0.35">
      <c r="A8292" t="s">
        <v>3</v>
      </c>
      <c r="B8292" t="s">
        <v>279</v>
      </c>
      <c r="C8292">
        <v>1688</v>
      </c>
      <c r="D8292" t="s">
        <v>344</v>
      </c>
      <c r="E8292" t="s">
        <v>666</v>
      </c>
      <c r="F8292" t="s">
        <v>150</v>
      </c>
      <c r="G8292" t="s">
        <v>70</v>
      </c>
      <c r="H8292" t="s">
        <v>262</v>
      </c>
      <c r="I8292" t="s">
        <v>106</v>
      </c>
      <c r="J8292" t="s">
        <v>106</v>
      </c>
      <c r="K8292" t="s">
        <v>105</v>
      </c>
      <c r="L8292" t="s">
        <v>76</v>
      </c>
      <c r="M8292" t="s">
        <v>76</v>
      </c>
      <c r="N8292" t="s">
        <v>76</v>
      </c>
      <c r="O8292" t="s">
        <v>76</v>
      </c>
      <c r="P8292" t="s">
        <v>186</v>
      </c>
      <c r="Q8292" t="s">
        <v>76</v>
      </c>
      <c r="R8292" t="s">
        <v>106</v>
      </c>
    </row>
    <row r="8293" spans="1:18" x14ac:dyDescent="0.35">
      <c r="A8293" t="s">
        <v>3</v>
      </c>
      <c r="B8293" t="s">
        <v>285</v>
      </c>
      <c r="C8293">
        <v>64</v>
      </c>
      <c r="D8293" t="s">
        <v>165</v>
      </c>
      <c r="E8293" t="s">
        <v>864</v>
      </c>
      <c r="F8293" t="s">
        <v>76</v>
      </c>
      <c r="G8293" t="s">
        <v>442</v>
      </c>
      <c r="H8293" t="s">
        <v>67</v>
      </c>
      <c r="I8293" t="s">
        <v>76</v>
      </c>
      <c r="J8293" t="s">
        <v>76</v>
      </c>
      <c r="K8293" t="s">
        <v>76</v>
      </c>
      <c r="L8293" t="s">
        <v>76</v>
      </c>
      <c r="M8293" t="s">
        <v>76</v>
      </c>
      <c r="N8293" t="s">
        <v>76</v>
      </c>
      <c r="O8293" t="s">
        <v>76</v>
      </c>
      <c r="P8293" t="s">
        <v>175</v>
      </c>
      <c r="Q8293" t="s">
        <v>76</v>
      </c>
      <c r="R8293" t="s">
        <v>76</v>
      </c>
    </row>
    <row r="8294" spans="1:18" x14ac:dyDescent="0.35">
      <c r="A8294" t="s">
        <v>4</v>
      </c>
      <c r="B8294" t="s">
        <v>267</v>
      </c>
      <c r="C8294">
        <v>355</v>
      </c>
      <c r="D8294" t="s">
        <v>332</v>
      </c>
      <c r="E8294" t="s">
        <v>911</v>
      </c>
      <c r="F8294" t="s">
        <v>71</v>
      </c>
      <c r="G8294" t="s">
        <v>188</v>
      </c>
      <c r="H8294" t="s">
        <v>156</v>
      </c>
      <c r="I8294" t="s">
        <v>151</v>
      </c>
      <c r="J8294" t="s">
        <v>78</v>
      </c>
      <c r="K8294" t="s">
        <v>151</v>
      </c>
      <c r="L8294" t="s">
        <v>76</v>
      </c>
      <c r="M8294" t="s">
        <v>75</v>
      </c>
      <c r="N8294" t="s">
        <v>76</v>
      </c>
      <c r="O8294" t="s">
        <v>76</v>
      </c>
      <c r="P8294" t="s">
        <v>442</v>
      </c>
      <c r="Q8294" t="s">
        <v>76</v>
      </c>
      <c r="R8294" t="s">
        <v>71</v>
      </c>
    </row>
    <row r="8295" spans="1:18" x14ac:dyDescent="0.35">
      <c r="A8295" t="s">
        <v>4</v>
      </c>
      <c r="B8295" t="s">
        <v>279</v>
      </c>
      <c r="C8295">
        <v>2643</v>
      </c>
      <c r="D8295" t="s">
        <v>253</v>
      </c>
      <c r="E8295" t="s">
        <v>718</v>
      </c>
      <c r="F8295" t="s">
        <v>180</v>
      </c>
      <c r="G8295" t="s">
        <v>135</v>
      </c>
      <c r="H8295" t="s">
        <v>168</v>
      </c>
      <c r="I8295" t="s">
        <v>74</v>
      </c>
      <c r="J8295" t="s">
        <v>73</v>
      </c>
      <c r="K8295" t="s">
        <v>68</v>
      </c>
      <c r="L8295" t="s">
        <v>73</v>
      </c>
      <c r="M8295" t="s">
        <v>106</v>
      </c>
      <c r="N8295" t="s">
        <v>76</v>
      </c>
      <c r="O8295" t="s">
        <v>76</v>
      </c>
      <c r="P8295" t="s">
        <v>221</v>
      </c>
      <c r="Q8295" t="s">
        <v>76</v>
      </c>
      <c r="R8295" t="s">
        <v>108</v>
      </c>
    </row>
    <row r="8296" spans="1:18" x14ac:dyDescent="0.35">
      <c r="A8296" t="s">
        <v>4</v>
      </c>
      <c r="B8296" t="s">
        <v>285</v>
      </c>
      <c r="C8296">
        <v>278</v>
      </c>
      <c r="D8296" t="s">
        <v>271</v>
      </c>
      <c r="E8296" t="s">
        <v>287</v>
      </c>
      <c r="F8296" t="s">
        <v>80</v>
      </c>
      <c r="G8296" t="s">
        <v>135</v>
      </c>
      <c r="H8296" t="s">
        <v>262</v>
      </c>
      <c r="I8296" t="s">
        <v>260</v>
      </c>
      <c r="J8296" t="s">
        <v>75</v>
      </c>
      <c r="K8296" t="s">
        <v>73</v>
      </c>
      <c r="L8296" t="s">
        <v>76</v>
      </c>
      <c r="M8296" t="s">
        <v>73</v>
      </c>
      <c r="N8296" t="s">
        <v>76</v>
      </c>
      <c r="O8296" t="s">
        <v>106</v>
      </c>
      <c r="P8296" t="s">
        <v>286</v>
      </c>
      <c r="Q8296" t="s">
        <v>76</v>
      </c>
      <c r="R8296" t="s">
        <v>137</v>
      </c>
    </row>
    <row r="8297" spans="1:18" x14ac:dyDescent="0.35">
      <c r="A8297" t="s">
        <v>5</v>
      </c>
      <c r="B8297" t="s">
        <v>267</v>
      </c>
      <c r="C8297">
        <v>134</v>
      </c>
      <c r="D8297" t="s">
        <v>365</v>
      </c>
      <c r="E8297" t="s">
        <v>401</v>
      </c>
      <c r="F8297" t="s">
        <v>77</v>
      </c>
      <c r="G8297" t="s">
        <v>150</v>
      </c>
      <c r="H8297" t="s">
        <v>206</v>
      </c>
      <c r="I8297" t="s">
        <v>73</v>
      </c>
      <c r="J8297" t="s">
        <v>76</v>
      </c>
      <c r="K8297" t="s">
        <v>77</v>
      </c>
      <c r="L8297" t="s">
        <v>76</v>
      </c>
      <c r="M8297" t="s">
        <v>76</v>
      </c>
      <c r="N8297" t="s">
        <v>76</v>
      </c>
      <c r="O8297" t="s">
        <v>76</v>
      </c>
      <c r="P8297" t="s">
        <v>76</v>
      </c>
      <c r="Q8297" t="s">
        <v>107</v>
      </c>
      <c r="R8297" t="s">
        <v>76</v>
      </c>
    </row>
    <row r="8298" spans="1:18" x14ac:dyDescent="0.35">
      <c r="A8298" t="s">
        <v>5</v>
      </c>
      <c r="B8298" t="s">
        <v>279</v>
      </c>
      <c r="C8298">
        <v>2616</v>
      </c>
      <c r="D8298" t="s">
        <v>413</v>
      </c>
      <c r="E8298" t="s">
        <v>789</v>
      </c>
      <c r="F8298" t="s">
        <v>71</v>
      </c>
      <c r="G8298" t="s">
        <v>122</v>
      </c>
      <c r="H8298" t="s">
        <v>220</v>
      </c>
      <c r="I8298" t="s">
        <v>71</v>
      </c>
      <c r="J8298" t="s">
        <v>68</v>
      </c>
      <c r="K8298" t="s">
        <v>71</v>
      </c>
      <c r="L8298" t="s">
        <v>76</v>
      </c>
      <c r="M8298" t="s">
        <v>76</v>
      </c>
      <c r="N8298" t="s">
        <v>76</v>
      </c>
      <c r="O8298" t="s">
        <v>107</v>
      </c>
      <c r="P8298" t="s">
        <v>74</v>
      </c>
      <c r="Q8298" t="s">
        <v>76</v>
      </c>
      <c r="R8298" t="s">
        <v>74</v>
      </c>
    </row>
    <row r="8299" spans="1:18" x14ac:dyDescent="0.35">
      <c r="A8299" t="s">
        <v>5</v>
      </c>
      <c r="B8299" t="s">
        <v>285</v>
      </c>
      <c r="C8299">
        <v>660</v>
      </c>
      <c r="D8299" t="s">
        <v>413</v>
      </c>
      <c r="E8299" t="s">
        <v>716</v>
      </c>
      <c r="F8299" t="s">
        <v>77</v>
      </c>
      <c r="G8299" t="s">
        <v>151</v>
      </c>
      <c r="H8299" t="s">
        <v>67</v>
      </c>
      <c r="I8299" t="s">
        <v>76</v>
      </c>
      <c r="J8299" t="s">
        <v>107</v>
      </c>
      <c r="K8299" t="s">
        <v>106</v>
      </c>
      <c r="L8299" t="s">
        <v>76</v>
      </c>
      <c r="M8299" t="s">
        <v>76</v>
      </c>
      <c r="N8299" t="s">
        <v>76</v>
      </c>
      <c r="O8299" t="s">
        <v>76</v>
      </c>
      <c r="P8299" t="s">
        <v>80</v>
      </c>
      <c r="Q8299" t="s">
        <v>76</v>
      </c>
      <c r="R8299" t="s">
        <v>79</v>
      </c>
    </row>
    <row r="8300" spans="1:18" x14ac:dyDescent="0.35">
      <c r="A8300" t="s">
        <v>6</v>
      </c>
      <c r="B8300" t="s">
        <v>267</v>
      </c>
      <c r="C8300">
        <v>127</v>
      </c>
      <c r="D8300" t="s">
        <v>91</v>
      </c>
      <c r="E8300" t="s">
        <v>632</v>
      </c>
      <c r="F8300" t="s">
        <v>78</v>
      </c>
      <c r="G8300" t="s">
        <v>355</v>
      </c>
      <c r="H8300" t="s">
        <v>304</v>
      </c>
      <c r="I8300" t="s">
        <v>73</v>
      </c>
      <c r="J8300" t="s">
        <v>76</v>
      </c>
      <c r="K8300" t="s">
        <v>76</v>
      </c>
      <c r="L8300" t="s">
        <v>76</v>
      </c>
      <c r="M8300" t="s">
        <v>78</v>
      </c>
      <c r="N8300" t="s">
        <v>76</v>
      </c>
      <c r="O8300" t="s">
        <v>76</v>
      </c>
      <c r="P8300" t="s">
        <v>142</v>
      </c>
      <c r="Q8300" t="s">
        <v>81</v>
      </c>
      <c r="R8300" t="s">
        <v>76</v>
      </c>
    </row>
    <row r="8301" spans="1:18" x14ac:dyDescent="0.35">
      <c r="A8301" t="s">
        <v>6</v>
      </c>
      <c r="B8301" t="s">
        <v>279</v>
      </c>
      <c r="C8301">
        <v>1138</v>
      </c>
      <c r="D8301" t="s">
        <v>248</v>
      </c>
      <c r="E8301" t="s">
        <v>649</v>
      </c>
      <c r="F8301" t="s">
        <v>100</v>
      </c>
      <c r="G8301" t="s">
        <v>286</v>
      </c>
      <c r="H8301" t="s">
        <v>196</v>
      </c>
      <c r="I8301" t="s">
        <v>138</v>
      </c>
      <c r="J8301" t="s">
        <v>71</v>
      </c>
      <c r="K8301" t="s">
        <v>73</v>
      </c>
      <c r="L8301" t="s">
        <v>76</v>
      </c>
      <c r="M8301" t="s">
        <v>77</v>
      </c>
      <c r="N8301" t="s">
        <v>76</v>
      </c>
      <c r="O8301" t="s">
        <v>73</v>
      </c>
      <c r="P8301" t="s">
        <v>93</v>
      </c>
      <c r="Q8301" t="s">
        <v>76</v>
      </c>
      <c r="R8301" t="s">
        <v>106</v>
      </c>
    </row>
    <row r="8302" spans="1:18" x14ac:dyDescent="0.35">
      <c r="A8302" t="s">
        <v>6</v>
      </c>
      <c r="B8302" t="s">
        <v>285</v>
      </c>
      <c r="C8302">
        <v>163</v>
      </c>
      <c r="D8302" t="s">
        <v>143</v>
      </c>
      <c r="E8302" t="s">
        <v>651</v>
      </c>
      <c r="F8302" t="s">
        <v>70</v>
      </c>
      <c r="G8302" t="s">
        <v>113</v>
      </c>
      <c r="H8302" t="s">
        <v>277</v>
      </c>
      <c r="I8302" t="s">
        <v>150</v>
      </c>
      <c r="J8302" t="s">
        <v>76</v>
      </c>
      <c r="K8302" t="s">
        <v>76</v>
      </c>
      <c r="L8302" t="s">
        <v>68</v>
      </c>
      <c r="M8302" t="s">
        <v>80</v>
      </c>
      <c r="N8302" t="s">
        <v>76</v>
      </c>
      <c r="O8302" t="s">
        <v>76</v>
      </c>
      <c r="P8302" t="s">
        <v>114</v>
      </c>
      <c r="Q8302" t="s">
        <v>150</v>
      </c>
      <c r="R8302" t="s">
        <v>93</v>
      </c>
    </row>
    <row r="8303" spans="1:18" x14ac:dyDescent="0.35">
      <c r="A8303" t="s">
        <v>7</v>
      </c>
      <c r="B8303" t="s">
        <v>267</v>
      </c>
      <c r="C8303">
        <v>198</v>
      </c>
      <c r="D8303" t="s">
        <v>183</v>
      </c>
      <c r="E8303" t="s">
        <v>633</v>
      </c>
      <c r="F8303" t="s">
        <v>105</v>
      </c>
      <c r="G8303" t="s">
        <v>180</v>
      </c>
      <c r="H8303" t="s">
        <v>95</v>
      </c>
      <c r="I8303" t="s">
        <v>71</v>
      </c>
      <c r="J8303" t="s">
        <v>76</v>
      </c>
      <c r="K8303" t="s">
        <v>71</v>
      </c>
      <c r="L8303" t="s">
        <v>76</v>
      </c>
      <c r="M8303" t="s">
        <v>76</v>
      </c>
      <c r="N8303" t="s">
        <v>76</v>
      </c>
      <c r="O8303" t="s">
        <v>76</v>
      </c>
      <c r="P8303" t="s">
        <v>73</v>
      </c>
      <c r="Q8303" t="s">
        <v>107</v>
      </c>
      <c r="R8303" t="s">
        <v>71</v>
      </c>
    </row>
    <row r="8304" spans="1:18" x14ac:dyDescent="0.35">
      <c r="A8304" t="s">
        <v>7</v>
      </c>
      <c r="B8304" t="s">
        <v>279</v>
      </c>
      <c r="C8304">
        <v>2874</v>
      </c>
      <c r="D8304" t="s">
        <v>466</v>
      </c>
      <c r="E8304" t="s">
        <v>756</v>
      </c>
      <c r="F8304" t="s">
        <v>71</v>
      </c>
      <c r="G8304" t="s">
        <v>108</v>
      </c>
      <c r="H8304" t="s">
        <v>328</v>
      </c>
      <c r="I8304" t="s">
        <v>105</v>
      </c>
      <c r="J8304" t="s">
        <v>68</v>
      </c>
      <c r="K8304" t="s">
        <v>94</v>
      </c>
      <c r="L8304" t="s">
        <v>76</v>
      </c>
      <c r="M8304" t="s">
        <v>76</v>
      </c>
      <c r="N8304" t="s">
        <v>76</v>
      </c>
      <c r="O8304" t="s">
        <v>107</v>
      </c>
      <c r="P8304" t="s">
        <v>78</v>
      </c>
      <c r="Q8304" t="s">
        <v>107</v>
      </c>
      <c r="R8304" t="s">
        <v>73</v>
      </c>
    </row>
    <row r="8305" spans="1:18" x14ac:dyDescent="0.35">
      <c r="A8305" t="s">
        <v>7</v>
      </c>
      <c r="B8305" t="s">
        <v>285</v>
      </c>
      <c r="C8305">
        <v>172</v>
      </c>
      <c r="D8305" t="s">
        <v>358</v>
      </c>
      <c r="E8305" t="s">
        <v>749</v>
      </c>
      <c r="F8305" t="s">
        <v>73</v>
      </c>
      <c r="G8305" t="s">
        <v>198</v>
      </c>
      <c r="H8305" t="s">
        <v>286</v>
      </c>
      <c r="I8305" t="s">
        <v>76</v>
      </c>
      <c r="J8305" t="s">
        <v>73</v>
      </c>
      <c r="K8305" t="s">
        <v>75</v>
      </c>
      <c r="L8305" t="s">
        <v>76</v>
      </c>
      <c r="M8305" t="s">
        <v>76</v>
      </c>
      <c r="N8305" t="s">
        <v>76</v>
      </c>
      <c r="O8305" t="s">
        <v>79</v>
      </c>
      <c r="P8305" t="s">
        <v>133</v>
      </c>
      <c r="Q8305" t="s">
        <v>76</v>
      </c>
      <c r="R8305" t="s">
        <v>76</v>
      </c>
    </row>
    <row r="8306" spans="1:18" x14ac:dyDescent="0.35">
      <c r="A8306" t="s">
        <v>241</v>
      </c>
      <c r="B8306" t="s">
        <v>267</v>
      </c>
      <c r="C8306">
        <v>1078</v>
      </c>
      <c r="D8306" t="s">
        <v>123</v>
      </c>
      <c r="E8306" t="s">
        <v>419</v>
      </c>
      <c r="F8306" t="s">
        <v>71</v>
      </c>
      <c r="G8306" t="s">
        <v>211</v>
      </c>
      <c r="H8306" t="s">
        <v>372</v>
      </c>
      <c r="I8306" t="s">
        <v>78</v>
      </c>
      <c r="J8306" t="s">
        <v>77</v>
      </c>
      <c r="K8306" t="s">
        <v>78</v>
      </c>
      <c r="L8306" t="s">
        <v>76</v>
      </c>
      <c r="M8306" t="s">
        <v>77</v>
      </c>
      <c r="N8306" t="s">
        <v>76</v>
      </c>
      <c r="O8306" t="s">
        <v>76</v>
      </c>
      <c r="P8306" t="s">
        <v>65</v>
      </c>
      <c r="Q8306" t="s">
        <v>106</v>
      </c>
      <c r="R8306" t="s">
        <v>79</v>
      </c>
    </row>
    <row r="8307" spans="1:18" x14ac:dyDescent="0.35">
      <c r="A8307" t="s">
        <v>241</v>
      </c>
      <c r="B8307" t="s">
        <v>279</v>
      </c>
      <c r="C8307">
        <v>10959</v>
      </c>
      <c r="D8307" t="s">
        <v>123</v>
      </c>
      <c r="E8307" t="s">
        <v>633</v>
      </c>
      <c r="F8307" t="s">
        <v>63</v>
      </c>
      <c r="G8307" t="s">
        <v>221</v>
      </c>
      <c r="H8307" t="s">
        <v>276</v>
      </c>
      <c r="I8307" t="s">
        <v>105</v>
      </c>
      <c r="J8307" t="s">
        <v>79</v>
      </c>
      <c r="K8307" t="s">
        <v>75</v>
      </c>
      <c r="L8307" t="s">
        <v>76</v>
      </c>
      <c r="M8307" t="s">
        <v>107</v>
      </c>
      <c r="N8307" t="s">
        <v>76</v>
      </c>
      <c r="O8307" t="s">
        <v>107</v>
      </c>
      <c r="P8307" t="s">
        <v>142</v>
      </c>
      <c r="Q8307" t="s">
        <v>107</v>
      </c>
      <c r="R8307" t="s">
        <v>105</v>
      </c>
    </row>
    <row r="8308" spans="1:18" x14ac:dyDescent="0.35">
      <c r="A8308" t="s">
        <v>241</v>
      </c>
      <c r="B8308" t="s">
        <v>285</v>
      </c>
      <c r="C8308">
        <v>1337</v>
      </c>
      <c r="D8308" t="s">
        <v>160</v>
      </c>
      <c r="E8308" t="s">
        <v>660</v>
      </c>
      <c r="F8308" t="s">
        <v>78</v>
      </c>
      <c r="G8308" t="s">
        <v>355</v>
      </c>
      <c r="H8308" t="s">
        <v>164</v>
      </c>
      <c r="I8308" t="s">
        <v>151</v>
      </c>
      <c r="J8308" t="s">
        <v>77</v>
      </c>
      <c r="K8308" t="s">
        <v>106</v>
      </c>
      <c r="L8308" t="s">
        <v>107</v>
      </c>
      <c r="M8308" t="s">
        <v>106</v>
      </c>
      <c r="N8308" t="s">
        <v>76</v>
      </c>
      <c r="O8308" t="s">
        <v>73</v>
      </c>
      <c r="P8308" t="s">
        <v>97</v>
      </c>
      <c r="Q8308" t="s">
        <v>107</v>
      </c>
      <c r="R8308" t="s">
        <v>186</v>
      </c>
    </row>
    <row r="8310" spans="1:18" x14ac:dyDescent="0.35">
      <c r="A8310" t="s">
        <v>1851</v>
      </c>
    </row>
    <row r="8311" spans="1:18" x14ac:dyDescent="0.35">
      <c r="A8311" t="s">
        <v>14</v>
      </c>
      <c r="B8311" t="s">
        <v>461</v>
      </c>
      <c r="C8311" t="s">
        <v>2</v>
      </c>
      <c r="D8311" t="s">
        <v>1841</v>
      </c>
      <c r="E8311" t="s">
        <v>1842</v>
      </c>
      <c r="F8311" t="s">
        <v>1812</v>
      </c>
      <c r="G8311" t="s">
        <v>1843</v>
      </c>
      <c r="H8311" t="s">
        <v>1844</v>
      </c>
      <c r="I8311" t="s">
        <v>1845</v>
      </c>
      <c r="J8311" t="s">
        <v>1846</v>
      </c>
      <c r="K8311" t="s">
        <v>1821</v>
      </c>
      <c r="L8311" t="s">
        <v>1847</v>
      </c>
      <c r="M8311" t="s">
        <v>1848</v>
      </c>
      <c r="N8311" t="s">
        <v>1827</v>
      </c>
      <c r="O8311" t="s">
        <v>1830</v>
      </c>
      <c r="P8311" t="s">
        <v>1849</v>
      </c>
      <c r="Q8311" t="s">
        <v>1831</v>
      </c>
      <c r="R8311" t="s">
        <v>1833</v>
      </c>
    </row>
    <row r="8312" spans="1:18" x14ac:dyDescent="0.35">
      <c r="A8312" t="s">
        <v>3</v>
      </c>
      <c r="B8312" t="s">
        <v>462</v>
      </c>
      <c r="C8312">
        <v>1087</v>
      </c>
      <c r="D8312" t="s">
        <v>203</v>
      </c>
      <c r="E8312" t="s">
        <v>685</v>
      </c>
      <c r="F8312" t="s">
        <v>94</v>
      </c>
      <c r="G8312" t="s">
        <v>216</v>
      </c>
      <c r="H8312" t="s">
        <v>255</v>
      </c>
      <c r="I8312" t="s">
        <v>73</v>
      </c>
      <c r="J8312" t="s">
        <v>107</v>
      </c>
      <c r="K8312" t="s">
        <v>106</v>
      </c>
      <c r="L8312" t="s">
        <v>76</v>
      </c>
      <c r="M8312" t="s">
        <v>76</v>
      </c>
      <c r="N8312" t="s">
        <v>76</v>
      </c>
      <c r="O8312" t="s">
        <v>76</v>
      </c>
      <c r="P8312" t="s">
        <v>133</v>
      </c>
      <c r="Q8312" t="s">
        <v>76</v>
      </c>
      <c r="R8312" t="s">
        <v>106</v>
      </c>
    </row>
    <row r="8313" spans="1:18" x14ac:dyDescent="0.35">
      <c r="A8313" t="s">
        <v>3</v>
      </c>
      <c r="B8313" t="s">
        <v>464</v>
      </c>
      <c r="C8313">
        <v>928</v>
      </c>
      <c r="D8313" t="s">
        <v>361</v>
      </c>
      <c r="E8313" t="s">
        <v>812</v>
      </c>
      <c r="F8313" t="s">
        <v>77</v>
      </c>
      <c r="G8313" t="s">
        <v>62</v>
      </c>
      <c r="H8313" t="s">
        <v>371</v>
      </c>
      <c r="I8313" t="s">
        <v>77</v>
      </c>
      <c r="J8313" t="s">
        <v>79</v>
      </c>
      <c r="K8313" t="s">
        <v>100</v>
      </c>
      <c r="L8313" t="s">
        <v>76</v>
      </c>
      <c r="M8313" t="s">
        <v>76</v>
      </c>
      <c r="N8313" t="s">
        <v>76</v>
      </c>
      <c r="O8313" t="s">
        <v>76</v>
      </c>
      <c r="P8313" t="s">
        <v>55</v>
      </c>
      <c r="Q8313" t="s">
        <v>107</v>
      </c>
      <c r="R8313" t="s">
        <v>73</v>
      </c>
    </row>
    <row r="8314" spans="1:18" x14ac:dyDescent="0.35">
      <c r="A8314" t="s">
        <v>3</v>
      </c>
      <c r="B8314" t="s">
        <v>468</v>
      </c>
      <c r="C8314">
        <v>1</v>
      </c>
      <c r="D8314" t="s">
        <v>76</v>
      </c>
      <c r="E8314" t="s">
        <v>395</v>
      </c>
      <c r="F8314" t="s">
        <v>76</v>
      </c>
      <c r="G8314" t="s">
        <v>76</v>
      </c>
      <c r="H8314" t="s">
        <v>76</v>
      </c>
      <c r="I8314" t="s">
        <v>76</v>
      </c>
      <c r="J8314" t="s">
        <v>76</v>
      </c>
      <c r="K8314" t="s">
        <v>76</v>
      </c>
      <c r="L8314" t="s">
        <v>76</v>
      </c>
      <c r="M8314" t="s">
        <v>76</v>
      </c>
      <c r="N8314" t="s">
        <v>76</v>
      </c>
      <c r="O8314" t="s">
        <v>76</v>
      </c>
      <c r="P8314" t="s">
        <v>76</v>
      </c>
      <c r="Q8314" t="s">
        <v>76</v>
      </c>
      <c r="R8314" t="s">
        <v>76</v>
      </c>
    </row>
    <row r="8315" spans="1:18" x14ac:dyDescent="0.35">
      <c r="A8315" t="s">
        <v>4</v>
      </c>
      <c r="B8315" t="s">
        <v>462</v>
      </c>
      <c r="C8315">
        <v>1694</v>
      </c>
      <c r="D8315" t="s">
        <v>466</v>
      </c>
      <c r="E8315" t="s">
        <v>456</v>
      </c>
      <c r="F8315" t="s">
        <v>96</v>
      </c>
      <c r="G8315" t="s">
        <v>239</v>
      </c>
      <c r="H8315" t="s">
        <v>113</v>
      </c>
      <c r="I8315" t="s">
        <v>62</v>
      </c>
      <c r="J8315" t="s">
        <v>79</v>
      </c>
      <c r="K8315" t="s">
        <v>77</v>
      </c>
      <c r="L8315" t="s">
        <v>106</v>
      </c>
      <c r="M8315" t="s">
        <v>68</v>
      </c>
      <c r="N8315" t="s">
        <v>76</v>
      </c>
      <c r="O8315" t="s">
        <v>107</v>
      </c>
      <c r="P8315" t="s">
        <v>355</v>
      </c>
      <c r="Q8315" t="s">
        <v>76</v>
      </c>
      <c r="R8315" t="s">
        <v>175</v>
      </c>
    </row>
    <row r="8316" spans="1:18" x14ac:dyDescent="0.35">
      <c r="A8316" t="s">
        <v>4</v>
      </c>
      <c r="B8316" t="s">
        <v>464</v>
      </c>
      <c r="C8316">
        <v>1582</v>
      </c>
      <c r="D8316" t="s">
        <v>283</v>
      </c>
      <c r="E8316" t="s">
        <v>949</v>
      </c>
      <c r="F8316" t="s">
        <v>108</v>
      </c>
      <c r="G8316" t="s">
        <v>317</v>
      </c>
      <c r="H8316" t="s">
        <v>205</v>
      </c>
      <c r="I8316" t="s">
        <v>86</v>
      </c>
      <c r="J8316" t="s">
        <v>77</v>
      </c>
      <c r="K8316" t="s">
        <v>81</v>
      </c>
      <c r="L8316" t="s">
        <v>76</v>
      </c>
      <c r="M8316" t="s">
        <v>107</v>
      </c>
      <c r="N8316" t="s">
        <v>76</v>
      </c>
      <c r="O8316" t="s">
        <v>76</v>
      </c>
      <c r="P8316" t="s">
        <v>176</v>
      </c>
      <c r="Q8316" t="s">
        <v>76</v>
      </c>
      <c r="R8316" t="s">
        <v>78</v>
      </c>
    </row>
    <row r="8317" spans="1:18" x14ac:dyDescent="0.35">
      <c r="A8317" t="s">
        <v>5</v>
      </c>
      <c r="B8317" t="s">
        <v>462</v>
      </c>
      <c r="C8317">
        <v>1627</v>
      </c>
      <c r="D8317" t="s">
        <v>248</v>
      </c>
      <c r="E8317" t="s">
        <v>890</v>
      </c>
      <c r="F8317" t="s">
        <v>79</v>
      </c>
      <c r="G8317" t="s">
        <v>133</v>
      </c>
      <c r="H8317" t="s">
        <v>92</v>
      </c>
      <c r="I8317" t="s">
        <v>106</v>
      </c>
      <c r="J8317" t="s">
        <v>76</v>
      </c>
      <c r="K8317" t="s">
        <v>68</v>
      </c>
      <c r="L8317" t="s">
        <v>76</v>
      </c>
      <c r="M8317" t="s">
        <v>76</v>
      </c>
      <c r="N8317" t="s">
        <v>76</v>
      </c>
      <c r="O8317" t="s">
        <v>107</v>
      </c>
      <c r="P8317" t="s">
        <v>93</v>
      </c>
      <c r="Q8317" t="s">
        <v>76</v>
      </c>
      <c r="R8317" t="s">
        <v>138</v>
      </c>
    </row>
    <row r="8318" spans="1:18" x14ac:dyDescent="0.35">
      <c r="A8318" t="s">
        <v>5</v>
      </c>
      <c r="B8318" t="s">
        <v>464</v>
      </c>
      <c r="C8318">
        <v>1783</v>
      </c>
      <c r="D8318" t="s">
        <v>252</v>
      </c>
      <c r="E8318" t="s">
        <v>483</v>
      </c>
      <c r="F8318" t="s">
        <v>71</v>
      </c>
      <c r="G8318" t="s">
        <v>186</v>
      </c>
      <c r="H8318" t="s">
        <v>182</v>
      </c>
      <c r="I8318" t="s">
        <v>71</v>
      </c>
      <c r="J8318" t="s">
        <v>75</v>
      </c>
      <c r="K8318" t="s">
        <v>68</v>
      </c>
      <c r="L8318" t="s">
        <v>76</v>
      </c>
      <c r="M8318" t="s">
        <v>76</v>
      </c>
      <c r="N8318" t="s">
        <v>76</v>
      </c>
      <c r="O8318" t="s">
        <v>76</v>
      </c>
      <c r="P8318" t="s">
        <v>80</v>
      </c>
      <c r="Q8318" t="s">
        <v>76</v>
      </c>
      <c r="R8318" t="s">
        <v>55</v>
      </c>
    </row>
    <row r="8319" spans="1:18" x14ac:dyDescent="0.35">
      <c r="A8319" t="s">
        <v>6</v>
      </c>
      <c r="B8319" t="s">
        <v>462</v>
      </c>
      <c r="C8319">
        <v>904</v>
      </c>
      <c r="D8319" t="s">
        <v>379</v>
      </c>
      <c r="E8319" t="s">
        <v>514</v>
      </c>
      <c r="F8319" t="s">
        <v>81</v>
      </c>
      <c r="G8319" t="s">
        <v>209</v>
      </c>
      <c r="H8319" t="s">
        <v>277</v>
      </c>
      <c r="I8319" t="s">
        <v>71</v>
      </c>
      <c r="J8319" t="s">
        <v>76</v>
      </c>
      <c r="K8319" t="s">
        <v>76</v>
      </c>
      <c r="L8319" t="s">
        <v>107</v>
      </c>
      <c r="M8319" t="s">
        <v>68</v>
      </c>
      <c r="N8319" t="s">
        <v>76</v>
      </c>
      <c r="O8319" t="s">
        <v>106</v>
      </c>
      <c r="P8319" t="s">
        <v>179</v>
      </c>
      <c r="Q8319" t="s">
        <v>77</v>
      </c>
      <c r="R8319" t="s">
        <v>76</v>
      </c>
    </row>
    <row r="8320" spans="1:18" x14ac:dyDescent="0.35">
      <c r="A8320" t="s">
        <v>6</v>
      </c>
      <c r="B8320" t="s">
        <v>464</v>
      </c>
      <c r="C8320">
        <v>524</v>
      </c>
      <c r="D8320" t="s">
        <v>371</v>
      </c>
      <c r="E8320" t="s">
        <v>701</v>
      </c>
      <c r="F8320" t="s">
        <v>86</v>
      </c>
      <c r="G8320" t="s">
        <v>53</v>
      </c>
      <c r="H8320" t="s">
        <v>341</v>
      </c>
      <c r="I8320" t="s">
        <v>186</v>
      </c>
      <c r="J8320" t="s">
        <v>81</v>
      </c>
      <c r="K8320" t="s">
        <v>77</v>
      </c>
      <c r="L8320" t="s">
        <v>76</v>
      </c>
      <c r="M8320" t="s">
        <v>150</v>
      </c>
      <c r="N8320" t="s">
        <v>76</v>
      </c>
      <c r="O8320" t="s">
        <v>76</v>
      </c>
      <c r="P8320" t="s">
        <v>100</v>
      </c>
      <c r="Q8320" t="s">
        <v>107</v>
      </c>
      <c r="R8320" t="s">
        <v>63</v>
      </c>
    </row>
    <row r="8321" spans="1:18" x14ac:dyDescent="0.35">
      <c r="A8321" t="s">
        <v>7</v>
      </c>
      <c r="B8321" t="s">
        <v>462</v>
      </c>
      <c r="C8321">
        <v>1913</v>
      </c>
      <c r="D8321" t="s">
        <v>463</v>
      </c>
      <c r="E8321" t="s">
        <v>612</v>
      </c>
      <c r="F8321" t="s">
        <v>150</v>
      </c>
      <c r="G8321" t="s">
        <v>130</v>
      </c>
      <c r="H8321" t="s">
        <v>366</v>
      </c>
      <c r="I8321" t="s">
        <v>77</v>
      </c>
      <c r="J8321" t="s">
        <v>73</v>
      </c>
      <c r="K8321" t="s">
        <v>79</v>
      </c>
      <c r="L8321" t="s">
        <v>76</v>
      </c>
      <c r="M8321" t="s">
        <v>76</v>
      </c>
      <c r="N8321" t="s">
        <v>76</v>
      </c>
      <c r="O8321" t="s">
        <v>107</v>
      </c>
      <c r="P8321" t="s">
        <v>78</v>
      </c>
      <c r="Q8321" t="s">
        <v>107</v>
      </c>
      <c r="R8321" t="s">
        <v>73</v>
      </c>
    </row>
    <row r="8322" spans="1:18" x14ac:dyDescent="0.35">
      <c r="A8322" t="s">
        <v>7</v>
      </c>
      <c r="B8322" t="s">
        <v>464</v>
      </c>
      <c r="C8322">
        <v>1330</v>
      </c>
      <c r="D8322" t="s">
        <v>371</v>
      </c>
      <c r="E8322" t="s">
        <v>311</v>
      </c>
      <c r="F8322" t="s">
        <v>79</v>
      </c>
      <c r="G8322" t="s">
        <v>62</v>
      </c>
      <c r="H8322" t="s">
        <v>90</v>
      </c>
      <c r="I8322" t="s">
        <v>55</v>
      </c>
      <c r="J8322" t="s">
        <v>75</v>
      </c>
      <c r="K8322" t="s">
        <v>100</v>
      </c>
      <c r="L8322" t="s">
        <v>76</v>
      </c>
      <c r="M8322" t="s">
        <v>76</v>
      </c>
      <c r="N8322" t="s">
        <v>76</v>
      </c>
      <c r="O8322" t="s">
        <v>107</v>
      </c>
      <c r="P8322" t="s">
        <v>105</v>
      </c>
      <c r="Q8322" t="s">
        <v>107</v>
      </c>
      <c r="R8322" t="s">
        <v>106</v>
      </c>
    </row>
    <row r="8323" spans="1:18" x14ac:dyDescent="0.35">
      <c r="A8323" t="s">
        <v>7</v>
      </c>
      <c r="B8323" t="s">
        <v>468</v>
      </c>
      <c r="C8323">
        <v>1</v>
      </c>
      <c r="D8323" t="s">
        <v>76</v>
      </c>
      <c r="E8323" t="s">
        <v>395</v>
      </c>
      <c r="F8323" t="s">
        <v>76</v>
      </c>
      <c r="G8323" t="s">
        <v>76</v>
      </c>
      <c r="H8323" t="s">
        <v>76</v>
      </c>
      <c r="I8323" t="s">
        <v>76</v>
      </c>
      <c r="J8323" t="s">
        <v>76</v>
      </c>
      <c r="K8323" t="s">
        <v>76</v>
      </c>
      <c r="L8323" t="s">
        <v>76</v>
      </c>
      <c r="M8323" t="s">
        <v>76</v>
      </c>
      <c r="N8323" t="s">
        <v>76</v>
      </c>
      <c r="O8323" t="s">
        <v>76</v>
      </c>
      <c r="P8323" t="s">
        <v>76</v>
      </c>
      <c r="Q8323" t="s">
        <v>76</v>
      </c>
      <c r="R8323" t="s">
        <v>76</v>
      </c>
    </row>
    <row r="8324" spans="1:18" x14ac:dyDescent="0.35">
      <c r="A8324" t="s">
        <v>241</v>
      </c>
      <c r="B8324" t="s">
        <v>462</v>
      </c>
      <c r="C8324">
        <v>7225</v>
      </c>
      <c r="D8324" t="s">
        <v>466</v>
      </c>
      <c r="E8324" t="s">
        <v>612</v>
      </c>
      <c r="F8324" t="s">
        <v>72</v>
      </c>
      <c r="G8324" t="s">
        <v>221</v>
      </c>
      <c r="H8324" t="s">
        <v>209</v>
      </c>
      <c r="I8324" t="s">
        <v>78</v>
      </c>
      <c r="J8324" t="s">
        <v>73</v>
      </c>
      <c r="K8324" t="s">
        <v>77</v>
      </c>
      <c r="L8324" t="s">
        <v>107</v>
      </c>
      <c r="M8324" t="s">
        <v>73</v>
      </c>
      <c r="N8324" t="s">
        <v>76</v>
      </c>
      <c r="O8324" t="s">
        <v>107</v>
      </c>
      <c r="P8324" t="s">
        <v>108</v>
      </c>
      <c r="Q8324" t="s">
        <v>107</v>
      </c>
      <c r="R8324" t="s">
        <v>138</v>
      </c>
    </row>
    <row r="8325" spans="1:18" x14ac:dyDescent="0.35">
      <c r="A8325" t="s">
        <v>241</v>
      </c>
      <c r="B8325" t="s">
        <v>464</v>
      </c>
      <c r="C8325">
        <v>6147</v>
      </c>
      <c r="D8325" t="s">
        <v>120</v>
      </c>
      <c r="E8325" t="s">
        <v>465</v>
      </c>
      <c r="F8325" t="s">
        <v>138</v>
      </c>
      <c r="G8325" t="s">
        <v>87</v>
      </c>
      <c r="H8325" t="s">
        <v>203</v>
      </c>
      <c r="I8325" t="s">
        <v>80</v>
      </c>
      <c r="J8325" t="s">
        <v>150</v>
      </c>
      <c r="K8325" t="s">
        <v>138</v>
      </c>
      <c r="L8325" t="s">
        <v>76</v>
      </c>
      <c r="M8325" t="s">
        <v>107</v>
      </c>
      <c r="N8325" t="s">
        <v>76</v>
      </c>
      <c r="O8325" t="s">
        <v>76</v>
      </c>
      <c r="P8325" t="s">
        <v>130</v>
      </c>
      <c r="Q8325" t="s">
        <v>107</v>
      </c>
      <c r="R8325" t="s">
        <v>94</v>
      </c>
    </row>
    <row r="8326" spans="1:18" x14ac:dyDescent="0.35">
      <c r="A8326" t="s">
        <v>241</v>
      </c>
      <c r="B8326" t="s">
        <v>468</v>
      </c>
      <c r="C8326">
        <v>2</v>
      </c>
      <c r="D8326" t="s">
        <v>76</v>
      </c>
      <c r="E8326" t="s">
        <v>395</v>
      </c>
      <c r="F8326" t="s">
        <v>76</v>
      </c>
      <c r="G8326" t="s">
        <v>76</v>
      </c>
      <c r="H8326" t="s">
        <v>76</v>
      </c>
      <c r="I8326" t="s">
        <v>76</v>
      </c>
      <c r="J8326" t="s">
        <v>76</v>
      </c>
      <c r="K8326" t="s">
        <v>76</v>
      </c>
      <c r="L8326" t="s">
        <v>76</v>
      </c>
      <c r="M8326" t="s">
        <v>76</v>
      </c>
      <c r="N8326" t="s">
        <v>76</v>
      </c>
      <c r="O8326" t="s">
        <v>76</v>
      </c>
      <c r="P8326" t="s">
        <v>76</v>
      </c>
      <c r="Q8326" t="s">
        <v>76</v>
      </c>
      <c r="R8326" t="s">
        <v>76</v>
      </c>
    </row>
    <row r="8328" spans="1:18" x14ac:dyDescent="0.35">
      <c r="A8328" t="s">
        <v>1852</v>
      </c>
    </row>
    <row r="8329" spans="1:18" x14ac:dyDescent="0.35">
      <c r="A8329" t="s">
        <v>14</v>
      </c>
      <c r="B8329" t="s">
        <v>487</v>
      </c>
      <c r="C8329" t="s">
        <v>2</v>
      </c>
      <c r="D8329" t="s">
        <v>1841</v>
      </c>
      <c r="E8329" t="s">
        <v>1842</v>
      </c>
      <c r="F8329" t="s">
        <v>1812</v>
      </c>
      <c r="G8329" t="s">
        <v>1843</v>
      </c>
      <c r="H8329" t="s">
        <v>1844</v>
      </c>
      <c r="I8329" t="s">
        <v>1845</v>
      </c>
      <c r="J8329" t="s">
        <v>1846</v>
      </c>
      <c r="K8329" t="s">
        <v>1821</v>
      </c>
      <c r="L8329" t="s">
        <v>1847</v>
      </c>
      <c r="M8329" t="s">
        <v>1848</v>
      </c>
      <c r="N8329" t="s">
        <v>1827</v>
      </c>
      <c r="O8329" t="s">
        <v>1830</v>
      </c>
      <c r="P8329" t="s">
        <v>1849</v>
      </c>
      <c r="Q8329" t="s">
        <v>1831</v>
      </c>
      <c r="R8329" t="s">
        <v>1833</v>
      </c>
    </row>
    <row r="8330" spans="1:18" x14ac:dyDescent="0.35">
      <c r="A8330" t="s">
        <v>3</v>
      </c>
      <c r="B8330" t="s">
        <v>488</v>
      </c>
      <c r="C8330">
        <v>1110</v>
      </c>
      <c r="D8330" t="s">
        <v>373</v>
      </c>
      <c r="E8330" t="s">
        <v>407</v>
      </c>
      <c r="F8330" t="s">
        <v>71</v>
      </c>
      <c r="G8330" t="s">
        <v>137</v>
      </c>
      <c r="H8330" t="s">
        <v>257</v>
      </c>
      <c r="I8330" t="s">
        <v>77</v>
      </c>
      <c r="J8330" t="s">
        <v>106</v>
      </c>
      <c r="K8330" t="s">
        <v>94</v>
      </c>
      <c r="L8330" t="s">
        <v>76</v>
      </c>
      <c r="M8330" t="s">
        <v>76</v>
      </c>
      <c r="N8330" t="s">
        <v>76</v>
      </c>
      <c r="O8330" t="s">
        <v>76</v>
      </c>
      <c r="P8330" t="s">
        <v>55</v>
      </c>
      <c r="Q8330" t="s">
        <v>107</v>
      </c>
      <c r="R8330" t="s">
        <v>79</v>
      </c>
    </row>
    <row r="8331" spans="1:18" x14ac:dyDescent="0.35">
      <c r="A8331" t="s">
        <v>3</v>
      </c>
      <c r="B8331" t="s">
        <v>491</v>
      </c>
      <c r="C8331">
        <v>906</v>
      </c>
      <c r="D8331" t="s">
        <v>120</v>
      </c>
      <c r="E8331" t="s">
        <v>655</v>
      </c>
      <c r="F8331" t="s">
        <v>150</v>
      </c>
      <c r="G8331" t="s">
        <v>65</v>
      </c>
      <c r="H8331" t="s">
        <v>282</v>
      </c>
      <c r="I8331" t="s">
        <v>73</v>
      </c>
      <c r="J8331" t="s">
        <v>107</v>
      </c>
      <c r="K8331" t="s">
        <v>94</v>
      </c>
      <c r="L8331" t="s">
        <v>76</v>
      </c>
      <c r="M8331" t="s">
        <v>76</v>
      </c>
      <c r="N8331" t="s">
        <v>76</v>
      </c>
      <c r="O8331" t="s">
        <v>76</v>
      </c>
      <c r="P8331" t="s">
        <v>108</v>
      </c>
      <c r="Q8331" t="s">
        <v>76</v>
      </c>
      <c r="R8331" t="s">
        <v>76</v>
      </c>
    </row>
    <row r="8332" spans="1:18" x14ac:dyDescent="0.35">
      <c r="A8332" t="s">
        <v>4</v>
      </c>
      <c r="B8332" t="s">
        <v>488</v>
      </c>
      <c r="C8332">
        <v>1945</v>
      </c>
      <c r="D8332" t="s">
        <v>339</v>
      </c>
      <c r="E8332" t="s">
        <v>677</v>
      </c>
      <c r="F8332" t="s">
        <v>181</v>
      </c>
      <c r="G8332" t="s">
        <v>342</v>
      </c>
      <c r="H8332" t="s">
        <v>166</v>
      </c>
      <c r="I8332" t="s">
        <v>244</v>
      </c>
      <c r="J8332" t="s">
        <v>79</v>
      </c>
      <c r="K8332" t="s">
        <v>105</v>
      </c>
      <c r="L8332" t="s">
        <v>76</v>
      </c>
      <c r="M8332" t="s">
        <v>107</v>
      </c>
      <c r="N8332" t="s">
        <v>76</v>
      </c>
      <c r="O8332" t="s">
        <v>107</v>
      </c>
      <c r="P8332" t="s">
        <v>161</v>
      </c>
      <c r="Q8332" t="s">
        <v>76</v>
      </c>
      <c r="R8332" t="s">
        <v>194</v>
      </c>
    </row>
    <row r="8333" spans="1:18" x14ac:dyDescent="0.35">
      <c r="A8333" t="s">
        <v>4</v>
      </c>
      <c r="B8333" t="s">
        <v>491</v>
      </c>
      <c r="C8333">
        <v>1331</v>
      </c>
      <c r="D8333" t="s">
        <v>153</v>
      </c>
      <c r="E8333" t="s">
        <v>575</v>
      </c>
      <c r="F8333" t="s">
        <v>68</v>
      </c>
      <c r="G8333" t="s">
        <v>290</v>
      </c>
      <c r="H8333" t="s">
        <v>226</v>
      </c>
      <c r="I8333" t="s">
        <v>55</v>
      </c>
      <c r="J8333" t="s">
        <v>77</v>
      </c>
      <c r="K8333" t="s">
        <v>77</v>
      </c>
      <c r="L8333" t="s">
        <v>106</v>
      </c>
      <c r="M8333" t="s">
        <v>150</v>
      </c>
      <c r="N8333" t="s">
        <v>76</v>
      </c>
      <c r="O8333" t="s">
        <v>76</v>
      </c>
      <c r="P8333" t="s">
        <v>442</v>
      </c>
      <c r="Q8333" t="s">
        <v>76</v>
      </c>
      <c r="R8333" t="s">
        <v>72</v>
      </c>
    </row>
    <row r="8334" spans="1:18" x14ac:dyDescent="0.35">
      <c r="A8334" t="s">
        <v>5</v>
      </c>
      <c r="B8334" t="s">
        <v>488</v>
      </c>
      <c r="C8334">
        <v>2053</v>
      </c>
      <c r="D8334" t="s">
        <v>312</v>
      </c>
      <c r="E8334" t="s">
        <v>665</v>
      </c>
      <c r="F8334" t="s">
        <v>77</v>
      </c>
      <c r="G8334" t="s">
        <v>93</v>
      </c>
      <c r="H8334" t="s">
        <v>116</v>
      </c>
      <c r="I8334" t="s">
        <v>77</v>
      </c>
      <c r="J8334" t="s">
        <v>77</v>
      </c>
      <c r="K8334" t="s">
        <v>77</v>
      </c>
      <c r="L8334" t="s">
        <v>76</v>
      </c>
      <c r="M8334" t="s">
        <v>76</v>
      </c>
      <c r="N8334" t="s">
        <v>76</v>
      </c>
      <c r="O8334" t="s">
        <v>76</v>
      </c>
      <c r="P8334" t="s">
        <v>74</v>
      </c>
      <c r="Q8334" t="s">
        <v>76</v>
      </c>
      <c r="R8334" t="s">
        <v>105</v>
      </c>
    </row>
    <row r="8335" spans="1:18" x14ac:dyDescent="0.35">
      <c r="A8335" t="s">
        <v>5</v>
      </c>
      <c r="B8335" t="s">
        <v>491</v>
      </c>
      <c r="C8335">
        <v>1357</v>
      </c>
      <c r="D8335" t="s">
        <v>359</v>
      </c>
      <c r="E8335" t="s">
        <v>789</v>
      </c>
      <c r="F8335" t="s">
        <v>94</v>
      </c>
      <c r="G8335" t="s">
        <v>130</v>
      </c>
      <c r="H8335" t="s">
        <v>206</v>
      </c>
      <c r="I8335" t="s">
        <v>68</v>
      </c>
      <c r="J8335" t="s">
        <v>77</v>
      </c>
      <c r="K8335" t="s">
        <v>94</v>
      </c>
      <c r="L8335" t="s">
        <v>76</v>
      </c>
      <c r="M8335" t="s">
        <v>76</v>
      </c>
      <c r="N8335" t="s">
        <v>76</v>
      </c>
      <c r="O8335" t="s">
        <v>107</v>
      </c>
      <c r="P8335" t="s">
        <v>81</v>
      </c>
      <c r="Q8335" t="s">
        <v>76</v>
      </c>
      <c r="R8335" t="s">
        <v>122</v>
      </c>
    </row>
    <row r="8336" spans="1:18" x14ac:dyDescent="0.35">
      <c r="A8336" t="s">
        <v>6</v>
      </c>
      <c r="B8336" t="s">
        <v>488</v>
      </c>
      <c r="C8336">
        <v>802</v>
      </c>
      <c r="D8336" t="s">
        <v>337</v>
      </c>
      <c r="E8336" t="s">
        <v>629</v>
      </c>
      <c r="F8336" t="s">
        <v>93</v>
      </c>
      <c r="G8336" t="s">
        <v>278</v>
      </c>
      <c r="H8336" t="s">
        <v>238</v>
      </c>
      <c r="I8336" t="s">
        <v>100</v>
      </c>
      <c r="J8336" t="s">
        <v>150</v>
      </c>
      <c r="K8336" t="s">
        <v>106</v>
      </c>
      <c r="L8336" t="s">
        <v>76</v>
      </c>
      <c r="M8336" t="s">
        <v>75</v>
      </c>
      <c r="N8336" t="s">
        <v>76</v>
      </c>
      <c r="O8336" t="s">
        <v>76</v>
      </c>
      <c r="P8336" t="s">
        <v>70</v>
      </c>
      <c r="Q8336" t="s">
        <v>106</v>
      </c>
      <c r="R8336" t="s">
        <v>68</v>
      </c>
    </row>
    <row r="8337" spans="1:18" x14ac:dyDescent="0.35">
      <c r="A8337" t="s">
        <v>6</v>
      </c>
      <c r="B8337" t="s">
        <v>491</v>
      </c>
      <c r="C8337">
        <v>626</v>
      </c>
      <c r="D8337" t="s">
        <v>271</v>
      </c>
      <c r="E8337" t="s">
        <v>664</v>
      </c>
      <c r="F8337" t="s">
        <v>100</v>
      </c>
      <c r="G8337" t="s">
        <v>286</v>
      </c>
      <c r="H8337" t="s">
        <v>235</v>
      </c>
      <c r="I8337" t="s">
        <v>73</v>
      </c>
      <c r="J8337" t="s">
        <v>107</v>
      </c>
      <c r="K8337" t="s">
        <v>76</v>
      </c>
      <c r="L8337" t="s">
        <v>73</v>
      </c>
      <c r="M8337" t="s">
        <v>106</v>
      </c>
      <c r="N8337" t="s">
        <v>76</v>
      </c>
      <c r="O8337" t="s">
        <v>106</v>
      </c>
      <c r="P8337" t="s">
        <v>74</v>
      </c>
      <c r="Q8337" t="s">
        <v>106</v>
      </c>
      <c r="R8337" t="s">
        <v>68</v>
      </c>
    </row>
    <row r="8338" spans="1:18" x14ac:dyDescent="0.35">
      <c r="A8338" t="s">
        <v>7</v>
      </c>
      <c r="B8338" t="s">
        <v>488</v>
      </c>
      <c r="C8338">
        <v>1722</v>
      </c>
      <c r="D8338" t="s">
        <v>381</v>
      </c>
      <c r="E8338" t="s">
        <v>155</v>
      </c>
      <c r="F8338" t="s">
        <v>71</v>
      </c>
      <c r="G8338" t="s">
        <v>179</v>
      </c>
      <c r="H8338" t="s">
        <v>392</v>
      </c>
      <c r="I8338" t="s">
        <v>75</v>
      </c>
      <c r="J8338" t="s">
        <v>77</v>
      </c>
      <c r="K8338" t="s">
        <v>71</v>
      </c>
      <c r="L8338" t="s">
        <v>76</v>
      </c>
      <c r="M8338" t="s">
        <v>76</v>
      </c>
      <c r="N8338" t="s">
        <v>76</v>
      </c>
      <c r="O8338" t="s">
        <v>107</v>
      </c>
      <c r="P8338" t="s">
        <v>94</v>
      </c>
      <c r="Q8338" t="s">
        <v>73</v>
      </c>
      <c r="R8338" t="s">
        <v>79</v>
      </c>
    </row>
    <row r="8339" spans="1:18" x14ac:dyDescent="0.35">
      <c r="A8339" t="s">
        <v>7</v>
      </c>
      <c r="B8339" t="s">
        <v>491</v>
      </c>
      <c r="C8339">
        <v>1522</v>
      </c>
      <c r="D8339" t="s">
        <v>325</v>
      </c>
      <c r="E8339" t="s">
        <v>223</v>
      </c>
      <c r="F8339" t="s">
        <v>68</v>
      </c>
      <c r="G8339" t="s">
        <v>151</v>
      </c>
      <c r="H8339" t="s">
        <v>236</v>
      </c>
      <c r="I8339" t="s">
        <v>138</v>
      </c>
      <c r="J8339" t="s">
        <v>68</v>
      </c>
      <c r="K8339" t="s">
        <v>138</v>
      </c>
      <c r="L8339" t="s">
        <v>76</v>
      </c>
      <c r="M8339" t="s">
        <v>76</v>
      </c>
      <c r="N8339" t="s">
        <v>76</v>
      </c>
      <c r="O8339" t="s">
        <v>107</v>
      </c>
      <c r="P8339" t="s">
        <v>105</v>
      </c>
      <c r="Q8339" t="s">
        <v>76</v>
      </c>
      <c r="R8339" t="s">
        <v>76</v>
      </c>
    </row>
    <row r="8340" spans="1:18" x14ac:dyDescent="0.35">
      <c r="A8340" t="s">
        <v>241</v>
      </c>
      <c r="B8340" t="s">
        <v>488</v>
      </c>
      <c r="C8340">
        <v>7632</v>
      </c>
      <c r="D8340" t="s">
        <v>502</v>
      </c>
      <c r="E8340" t="s">
        <v>645</v>
      </c>
      <c r="F8340" t="s">
        <v>186</v>
      </c>
      <c r="G8340" t="s">
        <v>161</v>
      </c>
      <c r="H8340" t="s">
        <v>156</v>
      </c>
      <c r="I8340" t="s">
        <v>63</v>
      </c>
      <c r="J8340" t="s">
        <v>79</v>
      </c>
      <c r="K8340" t="s">
        <v>150</v>
      </c>
      <c r="L8340" t="s">
        <v>76</v>
      </c>
      <c r="M8340" t="s">
        <v>107</v>
      </c>
      <c r="N8340" t="s">
        <v>76</v>
      </c>
      <c r="O8340" t="s">
        <v>107</v>
      </c>
      <c r="P8340" t="s">
        <v>133</v>
      </c>
      <c r="Q8340" t="s">
        <v>107</v>
      </c>
      <c r="R8340" t="s">
        <v>72</v>
      </c>
    </row>
    <row r="8341" spans="1:18" x14ac:dyDescent="0.35">
      <c r="A8341" t="s">
        <v>241</v>
      </c>
      <c r="B8341" t="s">
        <v>491</v>
      </c>
      <c r="C8341">
        <v>5742</v>
      </c>
      <c r="D8341" t="s">
        <v>271</v>
      </c>
      <c r="E8341" t="s">
        <v>155</v>
      </c>
      <c r="F8341" t="s">
        <v>75</v>
      </c>
      <c r="G8341" t="s">
        <v>97</v>
      </c>
      <c r="H8341" t="s">
        <v>250</v>
      </c>
      <c r="I8341" t="s">
        <v>78</v>
      </c>
      <c r="J8341" t="s">
        <v>77</v>
      </c>
      <c r="K8341" t="s">
        <v>75</v>
      </c>
      <c r="L8341" t="s">
        <v>107</v>
      </c>
      <c r="M8341" t="s">
        <v>73</v>
      </c>
      <c r="N8341" t="s">
        <v>76</v>
      </c>
      <c r="O8341" t="s">
        <v>107</v>
      </c>
      <c r="P8341" t="s">
        <v>104</v>
      </c>
      <c r="Q8341" t="s">
        <v>76</v>
      </c>
      <c r="R8341" t="s">
        <v>150</v>
      </c>
    </row>
    <row r="8343" spans="1:18" x14ac:dyDescent="0.35">
      <c r="A8343" t="s">
        <v>1853</v>
      </c>
    </row>
    <row r="8344" spans="1:18" x14ac:dyDescent="0.35">
      <c r="A8344" t="s">
        <v>14</v>
      </c>
      <c r="B8344" t="s">
        <v>565</v>
      </c>
      <c r="C8344" t="s">
        <v>2</v>
      </c>
      <c r="D8344" t="s">
        <v>1841</v>
      </c>
      <c r="E8344" t="s">
        <v>1842</v>
      </c>
      <c r="F8344" t="s">
        <v>1812</v>
      </c>
      <c r="G8344" t="s">
        <v>1843</v>
      </c>
      <c r="H8344" t="s">
        <v>1844</v>
      </c>
      <c r="I8344" t="s">
        <v>1845</v>
      </c>
      <c r="J8344" t="s">
        <v>1846</v>
      </c>
      <c r="K8344" t="s">
        <v>1821</v>
      </c>
      <c r="L8344" t="s">
        <v>1847</v>
      </c>
      <c r="M8344" t="s">
        <v>1848</v>
      </c>
      <c r="N8344" t="s">
        <v>1827</v>
      </c>
      <c r="O8344" t="s">
        <v>1830</v>
      </c>
      <c r="P8344" t="s">
        <v>1849</v>
      </c>
      <c r="Q8344" t="s">
        <v>1831</v>
      </c>
      <c r="R8344" t="s">
        <v>1833</v>
      </c>
    </row>
    <row r="8345" spans="1:18" x14ac:dyDescent="0.35">
      <c r="A8345" t="s">
        <v>3</v>
      </c>
      <c r="B8345" t="s">
        <v>566</v>
      </c>
      <c r="C8345">
        <v>153</v>
      </c>
      <c r="D8345" t="s">
        <v>515</v>
      </c>
      <c r="E8345" t="s">
        <v>655</v>
      </c>
      <c r="F8345" t="s">
        <v>77</v>
      </c>
      <c r="G8345" t="s">
        <v>255</v>
      </c>
      <c r="H8345" t="s">
        <v>276</v>
      </c>
      <c r="I8345" t="s">
        <v>68</v>
      </c>
      <c r="J8345" t="s">
        <v>76</v>
      </c>
      <c r="K8345" t="s">
        <v>76</v>
      </c>
      <c r="L8345" t="s">
        <v>76</v>
      </c>
      <c r="M8345" t="s">
        <v>76</v>
      </c>
      <c r="N8345" t="s">
        <v>76</v>
      </c>
      <c r="O8345" t="s">
        <v>76</v>
      </c>
      <c r="P8345" t="s">
        <v>175</v>
      </c>
      <c r="Q8345" t="s">
        <v>68</v>
      </c>
      <c r="R8345" t="s">
        <v>68</v>
      </c>
    </row>
    <row r="8346" spans="1:18" x14ac:dyDescent="0.35">
      <c r="A8346" t="s">
        <v>3</v>
      </c>
      <c r="B8346" t="s">
        <v>569</v>
      </c>
      <c r="C8346">
        <v>925</v>
      </c>
      <c r="D8346" t="s">
        <v>493</v>
      </c>
      <c r="E8346" t="s">
        <v>688</v>
      </c>
      <c r="F8346" t="s">
        <v>71</v>
      </c>
      <c r="G8346" t="s">
        <v>70</v>
      </c>
      <c r="H8346" t="s">
        <v>233</v>
      </c>
      <c r="I8346" t="s">
        <v>77</v>
      </c>
      <c r="J8346" t="s">
        <v>77</v>
      </c>
      <c r="K8346" t="s">
        <v>105</v>
      </c>
      <c r="L8346" t="s">
        <v>76</v>
      </c>
      <c r="M8346" t="s">
        <v>76</v>
      </c>
      <c r="N8346" t="s">
        <v>76</v>
      </c>
      <c r="O8346" t="s">
        <v>76</v>
      </c>
      <c r="P8346" t="s">
        <v>63</v>
      </c>
      <c r="Q8346" t="s">
        <v>76</v>
      </c>
      <c r="R8346" t="s">
        <v>79</v>
      </c>
    </row>
    <row r="8347" spans="1:18" x14ac:dyDescent="0.35">
      <c r="A8347" t="s">
        <v>3</v>
      </c>
      <c r="B8347" t="s">
        <v>570</v>
      </c>
      <c r="C8347">
        <v>32</v>
      </c>
      <c r="D8347" t="s">
        <v>227</v>
      </c>
      <c r="E8347" t="s">
        <v>809</v>
      </c>
      <c r="F8347" t="s">
        <v>76</v>
      </c>
      <c r="G8347" t="s">
        <v>309</v>
      </c>
      <c r="H8347" t="s">
        <v>307</v>
      </c>
      <c r="I8347" t="s">
        <v>76</v>
      </c>
      <c r="J8347" t="s">
        <v>76</v>
      </c>
      <c r="K8347" t="s">
        <v>76</v>
      </c>
      <c r="L8347" t="s">
        <v>76</v>
      </c>
      <c r="M8347" t="s">
        <v>76</v>
      </c>
      <c r="N8347" t="s">
        <v>76</v>
      </c>
      <c r="O8347" t="s">
        <v>76</v>
      </c>
      <c r="P8347" t="s">
        <v>186</v>
      </c>
      <c r="Q8347" t="s">
        <v>76</v>
      </c>
      <c r="R8347" t="s">
        <v>76</v>
      </c>
    </row>
    <row r="8348" spans="1:18" x14ac:dyDescent="0.35">
      <c r="A8348" t="s">
        <v>3</v>
      </c>
      <c r="B8348" t="s">
        <v>571</v>
      </c>
      <c r="C8348">
        <v>111</v>
      </c>
      <c r="D8348" t="s">
        <v>282</v>
      </c>
      <c r="E8348" t="s">
        <v>899</v>
      </c>
      <c r="F8348" t="s">
        <v>106</v>
      </c>
      <c r="G8348" t="s">
        <v>86</v>
      </c>
      <c r="H8348" t="s">
        <v>210</v>
      </c>
      <c r="I8348" t="s">
        <v>76</v>
      </c>
      <c r="J8348" t="s">
        <v>76</v>
      </c>
      <c r="K8348" t="s">
        <v>76</v>
      </c>
      <c r="L8348" t="s">
        <v>76</v>
      </c>
      <c r="M8348" t="s">
        <v>76</v>
      </c>
      <c r="N8348" t="s">
        <v>76</v>
      </c>
      <c r="O8348" t="s">
        <v>76</v>
      </c>
      <c r="P8348" t="s">
        <v>87</v>
      </c>
      <c r="Q8348" t="s">
        <v>76</v>
      </c>
      <c r="R8348" t="s">
        <v>76</v>
      </c>
    </row>
    <row r="8349" spans="1:18" x14ac:dyDescent="0.35">
      <c r="A8349" t="s">
        <v>3</v>
      </c>
      <c r="B8349" t="s">
        <v>572</v>
      </c>
      <c r="C8349">
        <v>763</v>
      </c>
      <c r="D8349" t="s">
        <v>200</v>
      </c>
      <c r="E8349" t="s">
        <v>483</v>
      </c>
      <c r="F8349" t="s">
        <v>94</v>
      </c>
      <c r="G8349" t="s">
        <v>65</v>
      </c>
      <c r="H8349" t="s">
        <v>199</v>
      </c>
      <c r="I8349" t="s">
        <v>73</v>
      </c>
      <c r="J8349" t="s">
        <v>73</v>
      </c>
      <c r="K8349" t="s">
        <v>105</v>
      </c>
      <c r="L8349" t="s">
        <v>76</v>
      </c>
      <c r="M8349" t="s">
        <v>76</v>
      </c>
      <c r="N8349" t="s">
        <v>76</v>
      </c>
      <c r="O8349" t="s">
        <v>76</v>
      </c>
      <c r="P8349" t="s">
        <v>142</v>
      </c>
      <c r="Q8349" t="s">
        <v>76</v>
      </c>
      <c r="R8349" t="s">
        <v>76</v>
      </c>
    </row>
    <row r="8350" spans="1:18" x14ac:dyDescent="0.35">
      <c r="A8350" t="s">
        <v>3</v>
      </c>
      <c r="B8350" t="s">
        <v>573</v>
      </c>
      <c r="C8350">
        <v>32</v>
      </c>
      <c r="D8350" t="s">
        <v>342</v>
      </c>
      <c r="E8350" t="s">
        <v>1535</v>
      </c>
      <c r="F8350" t="s">
        <v>76</v>
      </c>
      <c r="G8350" t="s">
        <v>56</v>
      </c>
      <c r="H8350" t="s">
        <v>57</v>
      </c>
      <c r="I8350" t="s">
        <v>76</v>
      </c>
      <c r="J8350" t="s">
        <v>76</v>
      </c>
      <c r="K8350" t="s">
        <v>76</v>
      </c>
      <c r="L8350" t="s">
        <v>76</v>
      </c>
      <c r="M8350" t="s">
        <v>76</v>
      </c>
      <c r="N8350" t="s">
        <v>76</v>
      </c>
      <c r="O8350" t="s">
        <v>76</v>
      </c>
      <c r="P8350" t="s">
        <v>56</v>
      </c>
      <c r="Q8350" t="s">
        <v>76</v>
      </c>
      <c r="R8350" t="s">
        <v>76</v>
      </c>
    </row>
    <row r="8351" spans="1:18" x14ac:dyDescent="0.35">
      <c r="A8351" t="s">
        <v>4</v>
      </c>
      <c r="B8351" t="s">
        <v>566</v>
      </c>
      <c r="C8351">
        <v>213</v>
      </c>
      <c r="D8351" t="s">
        <v>160</v>
      </c>
      <c r="E8351" t="s">
        <v>627</v>
      </c>
      <c r="F8351" t="s">
        <v>94</v>
      </c>
      <c r="G8351" t="s">
        <v>342</v>
      </c>
      <c r="H8351" t="s">
        <v>238</v>
      </c>
      <c r="I8351" t="s">
        <v>62</v>
      </c>
      <c r="J8351" t="s">
        <v>150</v>
      </c>
      <c r="K8351" t="s">
        <v>179</v>
      </c>
      <c r="L8351" t="s">
        <v>76</v>
      </c>
      <c r="M8351" t="s">
        <v>76</v>
      </c>
      <c r="N8351" t="s">
        <v>76</v>
      </c>
      <c r="O8351" t="s">
        <v>76</v>
      </c>
      <c r="P8351" t="s">
        <v>209</v>
      </c>
      <c r="Q8351" t="s">
        <v>76</v>
      </c>
      <c r="R8351" t="s">
        <v>76</v>
      </c>
    </row>
    <row r="8352" spans="1:18" x14ac:dyDescent="0.35">
      <c r="A8352" t="s">
        <v>4</v>
      </c>
      <c r="B8352" t="s">
        <v>569</v>
      </c>
      <c r="C8352">
        <v>1578</v>
      </c>
      <c r="D8352" t="s">
        <v>312</v>
      </c>
      <c r="E8352" t="s">
        <v>473</v>
      </c>
      <c r="F8352" t="s">
        <v>305</v>
      </c>
      <c r="G8352" t="s">
        <v>367</v>
      </c>
      <c r="H8352" t="s">
        <v>199</v>
      </c>
      <c r="I8352" t="s">
        <v>198</v>
      </c>
      <c r="J8352" t="s">
        <v>107</v>
      </c>
      <c r="K8352" t="s">
        <v>94</v>
      </c>
      <c r="L8352" t="s">
        <v>76</v>
      </c>
      <c r="M8352" t="s">
        <v>107</v>
      </c>
      <c r="N8352" t="s">
        <v>76</v>
      </c>
      <c r="O8352" t="s">
        <v>76</v>
      </c>
      <c r="P8352" t="s">
        <v>194</v>
      </c>
      <c r="Q8352" t="s">
        <v>76</v>
      </c>
      <c r="R8352" t="s">
        <v>137</v>
      </c>
    </row>
    <row r="8353" spans="1:18" x14ac:dyDescent="0.35">
      <c r="A8353" t="s">
        <v>4</v>
      </c>
      <c r="B8353" t="s">
        <v>570</v>
      </c>
      <c r="C8353">
        <v>154</v>
      </c>
      <c r="D8353" t="s">
        <v>499</v>
      </c>
      <c r="E8353" t="s">
        <v>384</v>
      </c>
      <c r="F8353" t="s">
        <v>151</v>
      </c>
      <c r="G8353" t="s">
        <v>132</v>
      </c>
      <c r="H8353" t="s">
        <v>345</v>
      </c>
      <c r="I8353" t="s">
        <v>11</v>
      </c>
      <c r="J8353" t="s">
        <v>72</v>
      </c>
      <c r="K8353" t="s">
        <v>76</v>
      </c>
      <c r="L8353" t="s">
        <v>76</v>
      </c>
      <c r="M8353" t="s">
        <v>76</v>
      </c>
      <c r="N8353" t="s">
        <v>76</v>
      </c>
      <c r="O8353" t="s">
        <v>79</v>
      </c>
      <c r="P8353" t="s">
        <v>280</v>
      </c>
      <c r="Q8353" t="s">
        <v>76</v>
      </c>
      <c r="R8353" t="s">
        <v>102</v>
      </c>
    </row>
    <row r="8354" spans="1:18" x14ac:dyDescent="0.35">
      <c r="A8354" t="s">
        <v>4</v>
      </c>
      <c r="B8354" t="s">
        <v>571</v>
      </c>
      <c r="C8354">
        <v>142</v>
      </c>
      <c r="D8354" t="s">
        <v>467</v>
      </c>
      <c r="E8354" t="s">
        <v>521</v>
      </c>
      <c r="F8354" t="s">
        <v>79</v>
      </c>
      <c r="G8354" t="s">
        <v>121</v>
      </c>
      <c r="H8354" t="s">
        <v>317</v>
      </c>
      <c r="I8354" t="s">
        <v>138</v>
      </c>
      <c r="J8354" t="s">
        <v>138</v>
      </c>
      <c r="K8354" t="s">
        <v>138</v>
      </c>
      <c r="L8354" t="s">
        <v>76</v>
      </c>
      <c r="M8354" t="s">
        <v>55</v>
      </c>
      <c r="N8354" t="s">
        <v>76</v>
      </c>
      <c r="O8354" t="s">
        <v>76</v>
      </c>
      <c r="P8354" t="s">
        <v>88</v>
      </c>
      <c r="Q8354" t="s">
        <v>76</v>
      </c>
      <c r="R8354" t="s">
        <v>81</v>
      </c>
    </row>
    <row r="8355" spans="1:18" x14ac:dyDescent="0.35">
      <c r="A8355" t="s">
        <v>4</v>
      </c>
      <c r="B8355" t="s">
        <v>572</v>
      </c>
      <c r="C8355">
        <v>1065</v>
      </c>
      <c r="D8355" t="s">
        <v>425</v>
      </c>
      <c r="E8355" t="s">
        <v>596</v>
      </c>
      <c r="F8355" t="s">
        <v>71</v>
      </c>
      <c r="G8355" t="s">
        <v>162</v>
      </c>
      <c r="H8355" t="s">
        <v>309</v>
      </c>
      <c r="I8355" t="s">
        <v>80</v>
      </c>
      <c r="J8355" t="s">
        <v>106</v>
      </c>
      <c r="K8355" t="s">
        <v>107</v>
      </c>
      <c r="L8355" t="s">
        <v>79</v>
      </c>
      <c r="M8355" t="s">
        <v>79</v>
      </c>
      <c r="N8355" t="s">
        <v>76</v>
      </c>
      <c r="O8355" t="s">
        <v>76</v>
      </c>
      <c r="P8355" t="s">
        <v>314</v>
      </c>
      <c r="Q8355" t="s">
        <v>76</v>
      </c>
      <c r="R8355" t="s">
        <v>150</v>
      </c>
    </row>
    <row r="8356" spans="1:18" x14ac:dyDescent="0.35">
      <c r="A8356" t="s">
        <v>4</v>
      </c>
      <c r="B8356" t="s">
        <v>573</v>
      </c>
      <c r="C8356">
        <v>124</v>
      </c>
      <c r="D8356" t="s">
        <v>152</v>
      </c>
      <c r="E8356" t="s">
        <v>677</v>
      </c>
      <c r="F8356" t="s">
        <v>68</v>
      </c>
      <c r="G8356" t="s">
        <v>206</v>
      </c>
      <c r="H8356" t="s">
        <v>435</v>
      </c>
      <c r="I8356" t="s">
        <v>103</v>
      </c>
      <c r="J8356" t="s">
        <v>76</v>
      </c>
      <c r="K8356" t="s">
        <v>68</v>
      </c>
      <c r="L8356" t="s">
        <v>76</v>
      </c>
      <c r="M8356" t="s">
        <v>68</v>
      </c>
      <c r="N8356" t="s">
        <v>76</v>
      </c>
      <c r="O8356" t="s">
        <v>76</v>
      </c>
      <c r="P8356" t="s">
        <v>210</v>
      </c>
      <c r="Q8356" t="s">
        <v>76</v>
      </c>
      <c r="R8356" t="s">
        <v>57</v>
      </c>
    </row>
    <row r="8357" spans="1:18" x14ac:dyDescent="0.35">
      <c r="A8357" t="s">
        <v>5</v>
      </c>
      <c r="B8357" t="s">
        <v>566</v>
      </c>
      <c r="C8357">
        <v>88</v>
      </c>
      <c r="D8357" t="s">
        <v>522</v>
      </c>
      <c r="E8357" t="s">
        <v>745</v>
      </c>
      <c r="F8357" t="s">
        <v>68</v>
      </c>
      <c r="G8357" t="s">
        <v>79</v>
      </c>
      <c r="H8357" t="s">
        <v>113</v>
      </c>
      <c r="I8357" t="s">
        <v>73</v>
      </c>
      <c r="J8357" t="s">
        <v>76</v>
      </c>
      <c r="K8357" t="s">
        <v>73</v>
      </c>
      <c r="L8357" t="s">
        <v>76</v>
      </c>
      <c r="M8357" t="s">
        <v>76</v>
      </c>
      <c r="N8357" t="s">
        <v>76</v>
      </c>
      <c r="O8357" t="s">
        <v>76</v>
      </c>
      <c r="P8357" t="s">
        <v>76</v>
      </c>
      <c r="Q8357" t="s">
        <v>107</v>
      </c>
      <c r="R8357" t="s">
        <v>76</v>
      </c>
    </row>
    <row r="8358" spans="1:18" x14ac:dyDescent="0.35">
      <c r="A8358" t="s">
        <v>5</v>
      </c>
      <c r="B8358" t="s">
        <v>569</v>
      </c>
      <c r="C8358">
        <v>1571</v>
      </c>
      <c r="D8358" t="s">
        <v>235</v>
      </c>
      <c r="E8358" t="s">
        <v>729</v>
      </c>
      <c r="F8358" t="s">
        <v>77</v>
      </c>
      <c r="G8358" t="s">
        <v>130</v>
      </c>
      <c r="H8358" t="s">
        <v>124</v>
      </c>
      <c r="I8358" t="s">
        <v>68</v>
      </c>
      <c r="J8358" t="s">
        <v>68</v>
      </c>
      <c r="K8358" t="s">
        <v>77</v>
      </c>
      <c r="L8358" t="s">
        <v>76</v>
      </c>
      <c r="M8358" t="s">
        <v>76</v>
      </c>
      <c r="N8358" t="s">
        <v>76</v>
      </c>
      <c r="O8358" t="s">
        <v>76</v>
      </c>
      <c r="P8358" t="s">
        <v>133</v>
      </c>
      <c r="Q8358" t="s">
        <v>76</v>
      </c>
      <c r="R8358" t="s">
        <v>63</v>
      </c>
    </row>
    <row r="8359" spans="1:18" x14ac:dyDescent="0.35">
      <c r="A8359" t="s">
        <v>5</v>
      </c>
      <c r="B8359" t="s">
        <v>570</v>
      </c>
      <c r="C8359">
        <v>394</v>
      </c>
      <c r="D8359" t="s">
        <v>318</v>
      </c>
      <c r="E8359" t="s">
        <v>802</v>
      </c>
      <c r="F8359" t="s">
        <v>106</v>
      </c>
      <c r="G8359" t="s">
        <v>105</v>
      </c>
      <c r="H8359" t="s">
        <v>305</v>
      </c>
      <c r="I8359" t="s">
        <v>107</v>
      </c>
      <c r="J8359" t="s">
        <v>107</v>
      </c>
      <c r="K8359" t="s">
        <v>106</v>
      </c>
      <c r="L8359" t="s">
        <v>76</v>
      </c>
      <c r="M8359" t="s">
        <v>76</v>
      </c>
      <c r="N8359" t="s">
        <v>76</v>
      </c>
      <c r="O8359" t="s">
        <v>76</v>
      </c>
      <c r="P8359" t="s">
        <v>138</v>
      </c>
      <c r="Q8359" t="s">
        <v>76</v>
      </c>
      <c r="R8359" t="s">
        <v>79</v>
      </c>
    </row>
    <row r="8360" spans="1:18" x14ac:dyDescent="0.35">
      <c r="A8360" t="s">
        <v>5</v>
      </c>
      <c r="B8360" t="s">
        <v>571</v>
      </c>
      <c r="C8360">
        <v>46</v>
      </c>
      <c r="D8360" t="s">
        <v>99</v>
      </c>
      <c r="E8360" t="s">
        <v>816</v>
      </c>
      <c r="F8360" t="s">
        <v>76</v>
      </c>
      <c r="G8360" t="s">
        <v>72</v>
      </c>
      <c r="H8360" t="s">
        <v>10</v>
      </c>
      <c r="I8360" t="s">
        <v>76</v>
      </c>
      <c r="J8360" t="s">
        <v>76</v>
      </c>
      <c r="K8360" t="s">
        <v>94</v>
      </c>
      <c r="L8360" t="s">
        <v>76</v>
      </c>
      <c r="M8360" t="s">
        <v>76</v>
      </c>
      <c r="N8360" t="s">
        <v>76</v>
      </c>
      <c r="O8360" t="s">
        <v>76</v>
      </c>
      <c r="P8360" t="s">
        <v>76</v>
      </c>
      <c r="Q8360" t="s">
        <v>76</v>
      </c>
      <c r="R8360" t="s">
        <v>76</v>
      </c>
    </row>
    <row r="8361" spans="1:18" x14ac:dyDescent="0.35">
      <c r="A8361" t="s">
        <v>5</v>
      </c>
      <c r="B8361" t="s">
        <v>572</v>
      </c>
      <c r="C8361">
        <v>1045</v>
      </c>
      <c r="D8361" t="s">
        <v>9</v>
      </c>
      <c r="E8361" t="s">
        <v>630</v>
      </c>
      <c r="F8361" t="s">
        <v>138</v>
      </c>
      <c r="G8361" t="s">
        <v>93</v>
      </c>
      <c r="H8361" t="s">
        <v>458</v>
      </c>
      <c r="I8361" t="s">
        <v>150</v>
      </c>
      <c r="J8361" t="s">
        <v>79</v>
      </c>
      <c r="K8361" t="s">
        <v>138</v>
      </c>
      <c r="L8361" t="s">
        <v>76</v>
      </c>
      <c r="M8361" t="s">
        <v>76</v>
      </c>
      <c r="N8361" t="s">
        <v>76</v>
      </c>
      <c r="O8361" t="s">
        <v>73</v>
      </c>
      <c r="P8361" t="s">
        <v>105</v>
      </c>
      <c r="Q8361" t="s">
        <v>76</v>
      </c>
      <c r="R8361" t="s">
        <v>173</v>
      </c>
    </row>
    <row r="8362" spans="1:18" x14ac:dyDescent="0.35">
      <c r="A8362" t="s">
        <v>5</v>
      </c>
      <c r="B8362" t="s">
        <v>573</v>
      </c>
      <c r="C8362">
        <v>266</v>
      </c>
      <c r="D8362" t="s">
        <v>312</v>
      </c>
      <c r="E8362" t="s">
        <v>543</v>
      </c>
      <c r="F8362" t="s">
        <v>77</v>
      </c>
      <c r="G8362" t="s">
        <v>180</v>
      </c>
      <c r="H8362" t="s">
        <v>194</v>
      </c>
      <c r="I8362" t="s">
        <v>76</v>
      </c>
      <c r="J8362" t="s">
        <v>107</v>
      </c>
      <c r="K8362" t="s">
        <v>107</v>
      </c>
      <c r="L8362" t="s">
        <v>76</v>
      </c>
      <c r="M8362" t="s">
        <v>76</v>
      </c>
      <c r="N8362" t="s">
        <v>76</v>
      </c>
      <c r="O8362" t="s">
        <v>76</v>
      </c>
      <c r="P8362" t="s">
        <v>122</v>
      </c>
      <c r="Q8362" t="s">
        <v>76</v>
      </c>
      <c r="R8362" t="s">
        <v>79</v>
      </c>
    </row>
    <row r="8363" spans="1:18" x14ac:dyDescent="0.35">
      <c r="A8363" t="s">
        <v>6</v>
      </c>
      <c r="B8363" t="s">
        <v>566</v>
      </c>
      <c r="C8363">
        <v>71</v>
      </c>
      <c r="D8363" t="s">
        <v>590</v>
      </c>
      <c r="E8363" t="s">
        <v>898</v>
      </c>
      <c r="F8363" t="s">
        <v>76</v>
      </c>
      <c r="G8363" t="s">
        <v>280</v>
      </c>
      <c r="H8363" t="s">
        <v>278</v>
      </c>
      <c r="I8363" t="s">
        <v>106</v>
      </c>
      <c r="J8363" t="s">
        <v>76</v>
      </c>
      <c r="K8363" t="s">
        <v>76</v>
      </c>
      <c r="L8363" t="s">
        <v>76</v>
      </c>
      <c r="M8363" t="s">
        <v>76</v>
      </c>
      <c r="N8363" t="s">
        <v>76</v>
      </c>
      <c r="O8363" t="s">
        <v>76</v>
      </c>
      <c r="P8363" t="s">
        <v>194</v>
      </c>
      <c r="Q8363" t="s">
        <v>79</v>
      </c>
      <c r="R8363" t="s">
        <v>76</v>
      </c>
    </row>
    <row r="8364" spans="1:18" x14ac:dyDescent="0.35">
      <c r="A8364" t="s">
        <v>6</v>
      </c>
      <c r="B8364" t="s">
        <v>569</v>
      </c>
      <c r="C8364">
        <v>639</v>
      </c>
      <c r="D8364" t="s">
        <v>158</v>
      </c>
      <c r="E8364" t="s">
        <v>937</v>
      </c>
      <c r="F8364" t="s">
        <v>74</v>
      </c>
      <c r="G8364" t="s">
        <v>307</v>
      </c>
      <c r="H8364" t="s">
        <v>131</v>
      </c>
      <c r="I8364" t="s">
        <v>93</v>
      </c>
      <c r="J8364" t="s">
        <v>78</v>
      </c>
      <c r="K8364" t="s">
        <v>77</v>
      </c>
      <c r="L8364" t="s">
        <v>76</v>
      </c>
      <c r="M8364" t="s">
        <v>68</v>
      </c>
      <c r="N8364" t="s">
        <v>76</v>
      </c>
      <c r="O8364" t="s">
        <v>107</v>
      </c>
      <c r="P8364" t="s">
        <v>104</v>
      </c>
      <c r="Q8364" t="s">
        <v>76</v>
      </c>
      <c r="R8364" t="s">
        <v>106</v>
      </c>
    </row>
    <row r="8365" spans="1:18" x14ac:dyDescent="0.35">
      <c r="A8365" t="s">
        <v>6</v>
      </c>
      <c r="B8365" t="s">
        <v>570</v>
      </c>
      <c r="C8365">
        <v>92</v>
      </c>
      <c r="D8365" t="s">
        <v>131</v>
      </c>
      <c r="E8365" t="s">
        <v>521</v>
      </c>
      <c r="F8365" t="s">
        <v>108</v>
      </c>
      <c r="G8365" t="s">
        <v>116</v>
      </c>
      <c r="H8365" t="s">
        <v>277</v>
      </c>
      <c r="I8365" t="s">
        <v>72</v>
      </c>
      <c r="J8365" t="s">
        <v>76</v>
      </c>
      <c r="K8365" t="s">
        <v>76</v>
      </c>
      <c r="L8365" t="s">
        <v>76</v>
      </c>
      <c r="M8365" t="s">
        <v>108</v>
      </c>
      <c r="N8365" t="s">
        <v>76</v>
      </c>
      <c r="O8365" t="s">
        <v>76</v>
      </c>
      <c r="P8365" t="s">
        <v>280</v>
      </c>
      <c r="Q8365" t="s">
        <v>72</v>
      </c>
      <c r="R8365" t="s">
        <v>142</v>
      </c>
    </row>
    <row r="8366" spans="1:18" x14ac:dyDescent="0.35">
      <c r="A8366" t="s">
        <v>6</v>
      </c>
      <c r="B8366" t="s">
        <v>571</v>
      </c>
      <c r="C8366">
        <v>56</v>
      </c>
      <c r="D8366" t="s">
        <v>587</v>
      </c>
      <c r="E8366" t="s">
        <v>526</v>
      </c>
      <c r="F8366" t="s">
        <v>122</v>
      </c>
      <c r="G8366" t="s">
        <v>161</v>
      </c>
      <c r="H8366" t="s">
        <v>117</v>
      </c>
      <c r="I8366" t="s">
        <v>76</v>
      </c>
      <c r="J8366" t="s">
        <v>76</v>
      </c>
      <c r="K8366" t="s">
        <v>76</v>
      </c>
      <c r="L8366" t="s">
        <v>76</v>
      </c>
      <c r="M8366" t="s">
        <v>122</v>
      </c>
      <c r="N8366" t="s">
        <v>76</v>
      </c>
      <c r="O8366" t="s">
        <v>76</v>
      </c>
      <c r="P8366" t="s">
        <v>76</v>
      </c>
      <c r="Q8366" t="s">
        <v>198</v>
      </c>
      <c r="R8366" t="s">
        <v>76</v>
      </c>
    </row>
    <row r="8367" spans="1:18" x14ac:dyDescent="0.35">
      <c r="A8367" t="s">
        <v>6</v>
      </c>
      <c r="B8367" t="s">
        <v>572</v>
      </c>
      <c r="C8367">
        <v>499</v>
      </c>
      <c r="D8367" t="s">
        <v>172</v>
      </c>
      <c r="E8367" t="s">
        <v>525</v>
      </c>
      <c r="F8367" t="s">
        <v>105</v>
      </c>
      <c r="G8367" t="s">
        <v>58</v>
      </c>
      <c r="H8367" t="s">
        <v>222</v>
      </c>
      <c r="I8367" t="s">
        <v>106</v>
      </c>
      <c r="J8367" t="s">
        <v>73</v>
      </c>
      <c r="K8367" t="s">
        <v>76</v>
      </c>
      <c r="L8367" t="s">
        <v>76</v>
      </c>
      <c r="M8367" t="s">
        <v>76</v>
      </c>
      <c r="N8367" t="s">
        <v>76</v>
      </c>
      <c r="O8367" t="s">
        <v>77</v>
      </c>
      <c r="P8367" t="s">
        <v>94</v>
      </c>
      <c r="Q8367" t="s">
        <v>76</v>
      </c>
      <c r="R8367" t="s">
        <v>77</v>
      </c>
    </row>
    <row r="8368" spans="1:18" x14ac:dyDescent="0.35">
      <c r="A8368" t="s">
        <v>6</v>
      </c>
      <c r="B8368" t="s">
        <v>573</v>
      </c>
      <c r="C8368">
        <v>71</v>
      </c>
      <c r="D8368" t="s">
        <v>171</v>
      </c>
      <c r="E8368" t="s">
        <v>634</v>
      </c>
      <c r="F8368" t="s">
        <v>163</v>
      </c>
      <c r="G8368" t="s">
        <v>342</v>
      </c>
      <c r="H8368" t="s">
        <v>129</v>
      </c>
      <c r="I8368" t="s">
        <v>76</v>
      </c>
      <c r="J8368" t="s">
        <v>76</v>
      </c>
      <c r="K8368" t="s">
        <v>76</v>
      </c>
      <c r="L8368" t="s">
        <v>138</v>
      </c>
      <c r="M8368" t="s">
        <v>76</v>
      </c>
      <c r="N8368" t="s">
        <v>76</v>
      </c>
      <c r="O8368" t="s">
        <v>76</v>
      </c>
      <c r="P8368" t="s">
        <v>61</v>
      </c>
      <c r="Q8368" t="s">
        <v>76</v>
      </c>
      <c r="R8368" t="s">
        <v>186</v>
      </c>
    </row>
    <row r="8369" spans="1:18" x14ac:dyDescent="0.35">
      <c r="A8369" t="s">
        <v>7</v>
      </c>
      <c r="B8369" t="s">
        <v>566</v>
      </c>
      <c r="C8369">
        <v>128</v>
      </c>
      <c r="D8369" t="s">
        <v>301</v>
      </c>
      <c r="E8369" t="s">
        <v>611</v>
      </c>
      <c r="F8369" t="s">
        <v>186</v>
      </c>
      <c r="G8369" t="s">
        <v>221</v>
      </c>
      <c r="H8369" t="s">
        <v>293</v>
      </c>
      <c r="I8369" t="s">
        <v>78</v>
      </c>
      <c r="J8369" t="s">
        <v>76</v>
      </c>
      <c r="K8369" t="s">
        <v>76</v>
      </c>
      <c r="L8369" t="s">
        <v>76</v>
      </c>
      <c r="M8369" t="s">
        <v>76</v>
      </c>
      <c r="N8369" t="s">
        <v>76</v>
      </c>
      <c r="O8369" t="s">
        <v>76</v>
      </c>
      <c r="P8369" t="s">
        <v>106</v>
      </c>
      <c r="Q8369" t="s">
        <v>73</v>
      </c>
      <c r="R8369" t="s">
        <v>105</v>
      </c>
    </row>
    <row r="8370" spans="1:18" x14ac:dyDescent="0.35">
      <c r="A8370" t="s">
        <v>7</v>
      </c>
      <c r="B8370" t="s">
        <v>569</v>
      </c>
      <c r="C8370">
        <v>1488</v>
      </c>
      <c r="D8370" t="s">
        <v>337</v>
      </c>
      <c r="E8370" t="s">
        <v>268</v>
      </c>
      <c r="F8370" t="s">
        <v>68</v>
      </c>
      <c r="G8370" t="s">
        <v>62</v>
      </c>
      <c r="H8370" t="s">
        <v>455</v>
      </c>
      <c r="I8370" t="s">
        <v>75</v>
      </c>
      <c r="J8370" t="s">
        <v>77</v>
      </c>
      <c r="K8370" t="s">
        <v>150</v>
      </c>
      <c r="L8370" t="s">
        <v>76</v>
      </c>
      <c r="M8370" t="s">
        <v>76</v>
      </c>
      <c r="N8370" t="s">
        <v>76</v>
      </c>
      <c r="O8370" t="s">
        <v>73</v>
      </c>
      <c r="P8370" t="s">
        <v>78</v>
      </c>
      <c r="Q8370" t="s">
        <v>73</v>
      </c>
      <c r="R8370" t="s">
        <v>77</v>
      </c>
    </row>
    <row r="8371" spans="1:18" x14ac:dyDescent="0.35">
      <c r="A8371" t="s">
        <v>7</v>
      </c>
      <c r="B8371" t="s">
        <v>570</v>
      </c>
      <c r="C8371">
        <v>106</v>
      </c>
      <c r="D8371" t="s">
        <v>303</v>
      </c>
      <c r="E8371" t="s">
        <v>687</v>
      </c>
      <c r="F8371" t="s">
        <v>77</v>
      </c>
      <c r="G8371" t="s">
        <v>149</v>
      </c>
      <c r="H8371" t="s">
        <v>210</v>
      </c>
      <c r="I8371" t="s">
        <v>76</v>
      </c>
      <c r="J8371" t="s">
        <v>77</v>
      </c>
      <c r="K8371" t="s">
        <v>81</v>
      </c>
      <c r="L8371" t="s">
        <v>76</v>
      </c>
      <c r="M8371" t="s">
        <v>76</v>
      </c>
      <c r="N8371" t="s">
        <v>76</v>
      </c>
      <c r="O8371" t="s">
        <v>76</v>
      </c>
      <c r="P8371" t="s">
        <v>105</v>
      </c>
      <c r="Q8371" t="s">
        <v>76</v>
      </c>
      <c r="R8371" t="s">
        <v>76</v>
      </c>
    </row>
    <row r="8372" spans="1:18" x14ac:dyDescent="0.35">
      <c r="A8372" t="s">
        <v>7</v>
      </c>
      <c r="B8372" t="s">
        <v>571</v>
      </c>
      <c r="C8372">
        <v>70</v>
      </c>
      <c r="D8372" t="s">
        <v>477</v>
      </c>
      <c r="E8372" t="s">
        <v>670</v>
      </c>
      <c r="F8372" t="s">
        <v>76</v>
      </c>
      <c r="G8372" t="s">
        <v>88</v>
      </c>
      <c r="H8372" t="s">
        <v>247</v>
      </c>
      <c r="I8372" t="s">
        <v>76</v>
      </c>
      <c r="J8372" t="s">
        <v>76</v>
      </c>
      <c r="K8372" t="s">
        <v>100</v>
      </c>
      <c r="L8372" t="s">
        <v>76</v>
      </c>
      <c r="M8372" t="s">
        <v>76</v>
      </c>
      <c r="N8372" t="s">
        <v>76</v>
      </c>
      <c r="O8372" t="s">
        <v>76</v>
      </c>
      <c r="P8372" t="s">
        <v>76</v>
      </c>
      <c r="Q8372" t="s">
        <v>76</v>
      </c>
      <c r="R8372" t="s">
        <v>76</v>
      </c>
    </row>
    <row r="8373" spans="1:18" x14ac:dyDescent="0.35">
      <c r="A8373" t="s">
        <v>7</v>
      </c>
      <c r="B8373" t="s">
        <v>572</v>
      </c>
      <c r="C8373">
        <v>1386</v>
      </c>
      <c r="D8373" t="s">
        <v>356</v>
      </c>
      <c r="E8373" t="s">
        <v>937</v>
      </c>
      <c r="F8373" t="s">
        <v>71</v>
      </c>
      <c r="G8373" t="s">
        <v>122</v>
      </c>
      <c r="H8373" t="s">
        <v>148</v>
      </c>
      <c r="I8373" t="s">
        <v>72</v>
      </c>
      <c r="J8373" t="s">
        <v>71</v>
      </c>
      <c r="K8373" t="s">
        <v>138</v>
      </c>
      <c r="L8373" t="s">
        <v>76</v>
      </c>
      <c r="M8373" t="s">
        <v>76</v>
      </c>
      <c r="N8373" t="s">
        <v>76</v>
      </c>
      <c r="O8373" t="s">
        <v>76</v>
      </c>
      <c r="P8373" t="s">
        <v>94</v>
      </c>
      <c r="Q8373" t="s">
        <v>76</v>
      </c>
      <c r="R8373" t="s">
        <v>76</v>
      </c>
    </row>
    <row r="8374" spans="1:18" x14ac:dyDescent="0.35">
      <c r="A8374" t="s">
        <v>7</v>
      </c>
      <c r="B8374" t="s">
        <v>573</v>
      </c>
      <c r="C8374">
        <v>66</v>
      </c>
      <c r="D8374" t="s">
        <v>328</v>
      </c>
      <c r="E8374" t="s">
        <v>794</v>
      </c>
      <c r="F8374" t="s">
        <v>76</v>
      </c>
      <c r="G8374" t="s">
        <v>186</v>
      </c>
      <c r="H8374" t="s">
        <v>181</v>
      </c>
      <c r="I8374" t="s">
        <v>76</v>
      </c>
      <c r="J8374" t="s">
        <v>76</v>
      </c>
      <c r="K8374" t="s">
        <v>77</v>
      </c>
      <c r="L8374" t="s">
        <v>76</v>
      </c>
      <c r="M8374" t="s">
        <v>76</v>
      </c>
      <c r="N8374" t="s">
        <v>76</v>
      </c>
      <c r="O8374" t="s">
        <v>78</v>
      </c>
      <c r="P8374" t="s">
        <v>137</v>
      </c>
      <c r="Q8374" t="s">
        <v>76</v>
      </c>
      <c r="R8374" t="s">
        <v>76</v>
      </c>
    </row>
    <row r="8375" spans="1:18" x14ac:dyDescent="0.35">
      <c r="A8375" t="s">
        <v>241</v>
      </c>
      <c r="B8375" t="s">
        <v>566</v>
      </c>
      <c r="C8375">
        <v>653</v>
      </c>
      <c r="D8375" t="s">
        <v>172</v>
      </c>
      <c r="E8375" t="s">
        <v>620</v>
      </c>
      <c r="F8375" t="s">
        <v>75</v>
      </c>
      <c r="G8375" t="s">
        <v>204</v>
      </c>
      <c r="H8375" t="s">
        <v>165</v>
      </c>
      <c r="I8375" t="s">
        <v>63</v>
      </c>
      <c r="J8375" t="s">
        <v>106</v>
      </c>
      <c r="K8375" t="s">
        <v>105</v>
      </c>
      <c r="L8375" t="s">
        <v>76</v>
      </c>
      <c r="M8375" t="s">
        <v>76</v>
      </c>
      <c r="N8375" t="s">
        <v>76</v>
      </c>
      <c r="O8375" t="s">
        <v>76</v>
      </c>
      <c r="P8375" t="s">
        <v>137</v>
      </c>
      <c r="Q8375" t="s">
        <v>73</v>
      </c>
      <c r="R8375" t="s">
        <v>77</v>
      </c>
    </row>
    <row r="8376" spans="1:18" x14ac:dyDescent="0.35">
      <c r="A8376" t="s">
        <v>241</v>
      </c>
      <c r="B8376" t="s">
        <v>569</v>
      </c>
      <c r="C8376">
        <v>6201</v>
      </c>
      <c r="D8376" t="s">
        <v>359</v>
      </c>
      <c r="E8376" t="s">
        <v>746</v>
      </c>
      <c r="F8376" t="s">
        <v>74</v>
      </c>
      <c r="G8376" t="s">
        <v>121</v>
      </c>
      <c r="H8376" t="s">
        <v>233</v>
      </c>
      <c r="I8376" t="s">
        <v>105</v>
      </c>
      <c r="J8376" t="s">
        <v>79</v>
      </c>
      <c r="K8376" t="s">
        <v>150</v>
      </c>
      <c r="L8376" t="s">
        <v>76</v>
      </c>
      <c r="M8376" t="s">
        <v>107</v>
      </c>
      <c r="N8376" t="s">
        <v>76</v>
      </c>
      <c r="O8376" t="s">
        <v>107</v>
      </c>
      <c r="P8376" t="s">
        <v>142</v>
      </c>
      <c r="Q8376" t="s">
        <v>107</v>
      </c>
      <c r="R8376" t="s">
        <v>72</v>
      </c>
    </row>
    <row r="8377" spans="1:18" x14ac:dyDescent="0.35">
      <c r="A8377" t="s">
        <v>241</v>
      </c>
      <c r="B8377" t="s">
        <v>570</v>
      </c>
      <c r="C8377">
        <v>778</v>
      </c>
      <c r="D8377" t="s">
        <v>452</v>
      </c>
      <c r="E8377" t="s">
        <v>646</v>
      </c>
      <c r="F8377" t="s">
        <v>138</v>
      </c>
      <c r="G8377" t="s">
        <v>221</v>
      </c>
      <c r="H8377" t="s">
        <v>126</v>
      </c>
      <c r="I8377" t="s">
        <v>103</v>
      </c>
      <c r="J8377" t="s">
        <v>68</v>
      </c>
      <c r="K8377" t="s">
        <v>106</v>
      </c>
      <c r="L8377" t="s">
        <v>76</v>
      </c>
      <c r="M8377" t="s">
        <v>106</v>
      </c>
      <c r="N8377" t="s">
        <v>76</v>
      </c>
      <c r="O8377" t="s">
        <v>73</v>
      </c>
      <c r="P8377" t="s">
        <v>70</v>
      </c>
      <c r="Q8377" t="s">
        <v>73</v>
      </c>
      <c r="R8377" t="s">
        <v>55</v>
      </c>
    </row>
    <row r="8378" spans="1:18" x14ac:dyDescent="0.35">
      <c r="A8378" t="s">
        <v>241</v>
      </c>
      <c r="B8378" t="s">
        <v>571</v>
      </c>
      <c r="C8378">
        <v>425</v>
      </c>
      <c r="D8378" t="s">
        <v>494</v>
      </c>
      <c r="E8378" t="s">
        <v>567</v>
      </c>
      <c r="F8378" t="s">
        <v>79</v>
      </c>
      <c r="G8378" t="s">
        <v>244</v>
      </c>
      <c r="H8378" t="s">
        <v>236</v>
      </c>
      <c r="I8378" t="s">
        <v>79</v>
      </c>
      <c r="J8378" t="s">
        <v>79</v>
      </c>
      <c r="K8378" t="s">
        <v>75</v>
      </c>
      <c r="L8378" t="s">
        <v>76</v>
      </c>
      <c r="M8378" t="s">
        <v>94</v>
      </c>
      <c r="N8378" t="s">
        <v>76</v>
      </c>
      <c r="O8378" t="s">
        <v>76</v>
      </c>
      <c r="P8378" t="s">
        <v>104</v>
      </c>
      <c r="Q8378" t="s">
        <v>106</v>
      </c>
      <c r="R8378" t="s">
        <v>79</v>
      </c>
    </row>
    <row r="8379" spans="1:18" x14ac:dyDescent="0.35">
      <c r="A8379" t="s">
        <v>241</v>
      </c>
      <c r="B8379" t="s">
        <v>572</v>
      </c>
      <c r="C8379">
        <v>4758</v>
      </c>
      <c r="D8379" t="s">
        <v>441</v>
      </c>
      <c r="E8379" t="s">
        <v>697</v>
      </c>
      <c r="F8379" t="s">
        <v>75</v>
      </c>
      <c r="G8379" t="s">
        <v>84</v>
      </c>
      <c r="H8379" t="s">
        <v>262</v>
      </c>
      <c r="I8379" t="s">
        <v>78</v>
      </c>
      <c r="J8379" t="s">
        <v>79</v>
      </c>
      <c r="K8379" t="s">
        <v>75</v>
      </c>
      <c r="L8379" t="s">
        <v>107</v>
      </c>
      <c r="M8379" t="s">
        <v>107</v>
      </c>
      <c r="N8379" t="s">
        <v>76</v>
      </c>
      <c r="O8379" t="s">
        <v>107</v>
      </c>
      <c r="P8379" t="s">
        <v>74</v>
      </c>
      <c r="Q8379" t="s">
        <v>76</v>
      </c>
      <c r="R8379" t="s">
        <v>71</v>
      </c>
    </row>
    <row r="8380" spans="1:18" x14ac:dyDescent="0.35">
      <c r="A8380" t="s">
        <v>241</v>
      </c>
      <c r="B8380" t="s">
        <v>573</v>
      </c>
      <c r="C8380">
        <v>559</v>
      </c>
      <c r="D8380" t="s">
        <v>196</v>
      </c>
      <c r="E8380" t="s">
        <v>785</v>
      </c>
      <c r="F8380" t="s">
        <v>150</v>
      </c>
      <c r="G8380" t="s">
        <v>157</v>
      </c>
      <c r="H8380" t="s">
        <v>92</v>
      </c>
      <c r="I8380" t="s">
        <v>78</v>
      </c>
      <c r="J8380" t="s">
        <v>76</v>
      </c>
      <c r="K8380" t="s">
        <v>106</v>
      </c>
      <c r="L8380" t="s">
        <v>73</v>
      </c>
      <c r="M8380" t="s">
        <v>73</v>
      </c>
      <c r="N8380" t="s">
        <v>76</v>
      </c>
      <c r="O8380" t="s">
        <v>73</v>
      </c>
      <c r="P8380" t="s">
        <v>204</v>
      </c>
      <c r="Q8380" t="s">
        <v>76</v>
      </c>
      <c r="R8380" t="s">
        <v>63</v>
      </c>
    </row>
    <row r="8382" spans="1:18" x14ac:dyDescent="0.35">
      <c r="A8382" t="s">
        <v>1854</v>
      </c>
    </row>
    <row r="8383" spans="1:18" x14ac:dyDescent="0.35">
      <c r="A8383" t="s">
        <v>14</v>
      </c>
      <c r="B8383" t="s">
        <v>593</v>
      </c>
      <c r="C8383" t="s">
        <v>2</v>
      </c>
      <c r="D8383" t="s">
        <v>1841</v>
      </c>
      <c r="E8383" t="s">
        <v>1842</v>
      </c>
      <c r="F8383" t="s">
        <v>1812</v>
      </c>
      <c r="G8383" t="s">
        <v>1843</v>
      </c>
      <c r="H8383" t="s">
        <v>1844</v>
      </c>
      <c r="I8383" t="s">
        <v>1845</v>
      </c>
      <c r="J8383" t="s">
        <v>1846</v>
      </c>
      <c r="K8383" t="s">
        <v>1821</v>
      </c>
      <c r="L8383" t="s">
        <v>1847</v>
      </c>
      <c r="M8383" t="s">
        <v>1848</v>
      </c>
      <c r="N8383" t="s">
        <v>1827</v>
      </c>
      <c r="O8383" t="s">
        <v>1830</v>
      </c>
      <c r="P8383" t="s">
        <v>1849</v>
      </c>
      <c r="Q8383" t="s">
        <v>1831</v>
      </c>
      <c r="R8383" t="s">
        <v>1833</v>
      </c>
    </row>
    <row r="8384" spans="1:18" x14ac:dyDescent="0.35">
      <c r="A8384" t="s">
        <v>3</v>
      </c>
      <c r="B8384" t="s">
        <v>594</v>
      </c>
      <c r="C8384">
        <v>944</v>
      </c>
      <c r="D8384" t="s">
        <v>373</v>
      </c>
      <c r="E8384" t="s">
        <v>1157</v>
      </c>
      <c r="F8384" t="s">
        <v>94</v>
      </c>
      <c r="G8384" t="s">
        <v>62</v>
      </c>
      <c r="H8384" t="s">
        <v>207</v>
      </c>
      <c r="I8384" t="s">
        <v>77</v>
      </c>
      <c r="J8384" t="s">
        <v>73</v>
      </c>
      <c r="K8384" t="s">
        <v>100</v>
      </c>
      <c r="L8384" t="s">
        <v>76</v>
      </c>
      <c r="M8384" t="s">
        <v>76</v>
      </c>
      <c r="N8384" t="s">
        <v>76</v>
      </c>
      <c r="O8384" t="s">
        <v>76</v>
      </c>
      <c r="P8384" t="s">
        <v>93</v>
      </c>
      <c r="Q8384" t="s">
        <v>76</v>
      </c>
      <c r="R8384" t="s">
        <v>68</v>
      </c>
    </row>
    <row r="8385" spans="1:18" x14ac:dyDescent="0.35">
      <c r="A8385" t="s">
        <v>3</v>
      </c>
      <c r="B8385" t="s">
        <v>595</v>
      </c>
      <c r="C8385">
        <v>1072</v>
      </c>
      <c r="D8385" t="s">
        <v>191</v>
      </c>
      <c r="E8385" t="s">
        <v>655</v>
      </c>
      <c r="F8385" t="s">
        <v>68</v>
      </c>
      <c r="G8385" t="s">
        <v>180</v>
      </c>
      <c r="H8385" t="s">
        <v>205</v>
      </c>
      <c r="I8385" t="s">
        <v>73</v>
      </c>
      <c r="J8385" t="s">
        <v>106</v>
      </c>
      <c r="K8385" t="s">
        <v>77</v>
      </c>
      <c r="L8385" t="s">
        <v>76</v>
      </c>
      <c r="M8385" t="s">
        <v>76</v>
      </c>
      <c r="N8385" t="s">
        <v>76</v>
      </c>
      <c r="O8385" t="s">
        <v>76</v>
      </c>
      <c r="P8385" t="s">
        <v>130</v>
      </c>
      <c r="Q8385" t="s">
        <v>107</v>
      </c>
      <c r="R8385" t="s">
        <v>107</v>
      </c>
    </row>
    <row r="8386" spans="1:18" x14ac:dyDescent="0.35">
      <c r="A8386" t="s">
        <v>4</v>
      </c>
      <c r="B8386" t="s">
        <v>594</v>
      </c>
      <c r="C8386">
        <v>1729</v>
      </c>
      <c r="D8386" t="s">
        <v>159</v>
      </c>
      <c r="E8386" t="s">
        <v>611</v>
      </c>
      <c r="F8386" t="s">
        <v>355</v>
      </c>
      <c r="G8386" t="s">
        <v>132</v>
      </c>
      <c r="H8386" t="s">
        <v>217</v>
      </c>
      <c r="I8386" t="s">
        <v>114</v>
      </c>
      <c r="J8386" t="s">
        <v>106</v>
      </c>
      <c r="K8386" t="s">
        <v>93</v>
      </c>
      <c r="L8386" t="s">
        <v>76</v>
      </c>
      <c r="M8386" t="s">
        <v>106</v>
      </c>
      <c r="N8386" t="s">
        <v>76</v>
      </c>
      <c r="O8386" t="s">
        <v>76</v>
      </c>
      <c r="P8386" t="s">
        <v>198</v>
      </c>
      <c r="Q8386" t="s">
        <v>76</v>
      </c>
      <c r="R8386" t="s">
        <v>108</v>
      </c>
    </row>
    <row r="8387" spans="1:18" x14ac:dyDescent="0.35">
      <c r="A8387" t="s">
        <v>4</v>
      </c>
      <c r="B8387" t="s">
        <v>595</v>
      </c>
      <c r="C8387">
        <v>1547</v>
      </c>
      <c r="D8387" t="s">
        <v>541</v>
      </c>
      <c r="E8387" t="s">
        <v>526</v>
      </c>
      <c r="F8387" t="s">
        <v>55</v>
      </c>
      <c r="G8387" t="s">
        <v>116</v>
      </c>
      <c r="H8387" t="s">
        <v>148</v>
      </c>
      <c r="I8387" t="s">
        <v>71</v>
      </c>
      <c r="J8387" t="s">
        <v>68</v>
      </c>
      <c r="K8387" t="s">
        <v>73</v>
      </c>
      <c r="L8387" t="s">
        <v>73</v>
      </c>
      <c r="M8387" t="s">
        <v>79</v>
      </c>
      <c r="N8387" t="s">
        <v>76</v>
      </c>
      <c r="O8387" t="s">
        <v>107</v>
      </c>
      <c r="P8387" t="s">
        <v>239</v>
      </c>
      <c r="Q8387" t="s">
        <v>76</v>
      </c>
      <c r="R8387" t="s">
        <v>104</v>
      </c>
    </row>
    <row r="8388" spans="1:18" x14ac:dyDescent="0.35">
      <c r="A8388" t="s">
        <v>5</v>
      </c>
      <c r="B8388" t="s">
        <v>594</v>
      </c>
      <c r="C8388">
        <v>1243</v>
      </c>
      <c r="D8388" t="s">
        <v>269</v>
      </c>
      <c r="E8388" t="s">
        <v>850</v>
      </c>
      <c r="F8388" t="s">
        <v>142</v>
      </c>
      <c r="G8388" t="s">
        <v>88</v>
      </c>
      <c r="H8388" t="s">
        <v>129</v>
      </c>
      <c r="I8388" t="s">
        <v>55</v>
      </c>
      <c r="J8388" t="s">
        <v>68</v>
      </c>
      <c r="K8388" t="s">
        <v>72</v>
      </c>
      <c r="L8388" t="s">
        <v>76</v>
      </c>
      <c r="M8388" t="s">
        <v>76</v>
      </c>
      <c r="N8388" t="s">
        <v>76</v>
      </c>
      <c r="O8388" t="s">
        <v>76</v>
      </c>
      <c r="P8388" t="s">
        <v>133</v>
      </c>
      <c r="Q8388" t="s">
        <v>107</v>
      </c>
      <c r="R8388" t="s">
        <v>177</v>
      </c>
    </row>
    <row r="8389" spans="1:18" x14ac:dyDescent="0.35">
      <c r="A8389" t="s">
        <v>5</v>
      </c>
      <c r="B8389" t="s">
        <v>595</v>
      </c>
      <c r="C8389">
        <v>2167</v>
      </c>
      <c r="D8389" t="s">
        <v>339</v>
      </c>
      <c r="E8389" t="s">
        <v>682</v>
      </c>
      <c r="F8389" t="s">
        <v>73</v>
      </c>
      <c r="G8389" t="s">
        <v>186</v>
      </c>
      <c r="H8389" t="s">
        <v>116</v>
      </c>
      <c r="I8389" t="s">
        <v>107</v>
      </c>
      <c r="J8389" t="s">
        <v>77</v>
      </c>
      <c r="K8389" t="s">
        <v>77</v>
      </c>
      <c r="L8389" t="s">
        <v>76</v>
      </c>
      <c r="M8389" t="s">
        <v>76</v>
      </c>
      <c r="N8389" t="s">
        <v>76</v>
      </c>
      <c r="O8389" t="s">
        <v>107</v>
      </c>
      <c r="P8389" t="s">
        <v>80</v>
      </c>
      <c r="Q8389" t="s">
        <v>76</v>
      </c>
      <c r="R8389" t="s">
        <v>76</v>
      </c>
    </row>
    <row r="8390" spans="1:18" x14ac:dyDescent="0.35">
      <c r="A8390" t="s">
        <v>6</v>
      </c>
      <c r="B8390" t="s">
        <v>594</v>
      </c>
      <c r="C8390">
        <v>521</v>
      </c>
      <c r="D8390" t="s">
        <v>339</v>
      </c>
      <c r="E8390" t="s">
        <v>823</v>
      </c>
      <c r="F8390" t="s">
        <v>55</v>
      </c>
      <c r="G8390" t="s">
        <v>255</v>
      </c>
      <c r="H8390" t="s">
        <v>359</v>
      </c>
      <c r="I8390" t="s">
        <v>198</v>
      </c>
      <c r="J8390" t="s">
        <v>106</v>
      </c>
      <c r="K8390" t="s">
        <v>107</v>
      </c>
      <c r="L8390" t="s">
        <v>106</v>
      </c>
      <c r="M8390" t="s">
        <v>138</v>
      </c>
      <c r="N8390" t="s">
        <v>76</v>
      </c>
      <c r="O8390" t="s">
        <v>73</v>
      </c>
      <c r="P8390" t="s">
        <v>186</v>
      </c>
      <c r="Q8390" t="s">
        <v>107</v>
      </c>
      <c r="R8390" t="s">
        <v>78</v>
      </c>
    </row>
    <row r="8391" spans="1:18" x14ac:dyDescent="0.35">
      <c r="A8391" t="s">
        <v>6</v>
      </c>
      <c r="B8391" t="s">
        <v>595</v>
      </c>
      <c r="C8391">
        <v>907</v>
      </c>
      <c r="D8391" t="s">
        <v>300</v>
      </c>
      <c r="E8391" t="s">
        <v>629</v>
      </c>
      <c r="F8391" t="s">
        <v>55</v>
      </c>
      <c r="G8391" t="s">
        <v>61</v>
      </c>
      <c r="H8391" t="s">
        <v>238</v>
      </c>
      <c r="I8391" t="s">
        <v>68</v>
      </c>
      <c r="J8391" t="s">
        <v>68</v>
      </c>
      <c r="K8391" t="s">
        <v>73</v>
      </c>
      <c r="L8391" t="s">
        <v>76</v>
      </c>
      <c r="M8391" t="s">
        <v>77</v>
      </c>
      <c r="N8391" t="s">
        <v>76</v>
      </c>
      <c r="O8391" t="s">
        <v>73</v>
      </c>
      <c r="P8391" t="s">
        <v>103</v>
      </c>
      <c r="Q8391" t="s">
        <v>77</v>
      </c>
      <c r="R8391" t="s">
        <v>77</v>
      </c>
    </row>
    <row r="8392" spans="1:18" x14ac:dyDescent="0.35">
      <c r="A8392" t="s">
        <v>7</v>
      </c>
      <c r="B8392" t="s">
        <v>594</v>
      </c>
      <c r="C8392">
        <v>1601</v>
      </c>
      <c r="D8392" t="s">
        <v>127</v>
      </c>
      <c r="E8392" t="s">
        <v>630</v>
      </c>
      <c r="F8392" t="s">
        <v>71</v>
      </c>
      <c r="G8392" t="s">
        <v>130</v>
      </c>
      <c r="H8392" t="s">
        <v>254</v>
      </c>
      <c r="I8392" t="s">
        <v>55</v>
      </c>
      <c r="J8392" t="s">
        <v>77</v>
      </c>
      <c r="K8392" t="s">
        <v>63</v>
      </c>
      <c r="L8392" t="s">
        <v>76</v>
      </c>
      <c r="M8392" t="s">
        <v>76</v>
      </c>
      <c r="N8392" t="s">
        <v>76</v>
      </c>
      <c r="O8392" t="s">
        <v>73</v>
      </c>
      <c r="P8392" t="s">
        <v>138</v>
      </c>
      <c r="Q8392" t="s">
        <v>76</v>
      </c>
      <c r="R8392" t="s">
        <v>68</v>
      </c>
    </row>
    <row r="8393" spans="1:18" x14ac:dyDescent="0.35">
      <c r="A8393" t="s">
        <v>7</v>
      </c>
      <c r="B8393" t="s">
        <v>595</v>
      </c>
      <c r="C8393">
        <v>1643</v>
      </c>
      <c r="D8393" t="s">
        <v>523</v>
      </c>
      <c r="E8393" t="s">
        <v>718</v>
      </c>
      <c r="F8393" t="s">
        <v>71</v>
      </c>
      <c r="G8393" t="s">
        <v>103</v>
      </c>
      <c r="H8393" t="s">
        <v>148</v>
      </c>
      <c r="I8393" t="s">
        <v>106</v>
      </c>
      <c r="J8393" t="s">
        <v>68</v>
      </c>
      <c r="K8393" t="s">
        <v>68</v>
      </c>
      <c r="L8393" t="s">
        <v>76</v>
      </c>
      <c r="M8393" t="s">
        <v>76</v>
      </c>
      <c r="N8393" t="s">
        <v>76</v>
      </c>
      <c r="O8393" t="s">
        <v>107</v>
      </c>
      <c r="P8393" t="s">
        <v>94</v>
      </c>
      <c r="Q8393" t="s">
        <v>73</v>
      </c>
      <c r="R8393" t="s">
        <v>76</v>
      </c>
    </row>
    <row r="8394" spans="1:18" x14ac:dyDescent="0.35">
      <c r="A8394" t="s">
        <v>241</v>
      </c>
      <c r="B8394" t="s">
        <v>594</v>
      </c>
      <c r="C8394">
        <v>6038</v>
      </c>
      <c r="D8394" t="s">
        <v>344</v>
      </c>
      <c r="E8394" t="s">
        <v>689</v>
      </c>
      <c r="F8394" t="s">
        <v>142</v>
      </c>
      <c r="G8394" t="s">
        <v>216</v>
      </c>
      <c r="H8394" t="s">
        <v>236</v>
      </c>
      <c r="I8394" t="s">
        <v>173</v>
      </c>
      <c r="J8394" t="s">
        <v>77</v>
      </c>
      <c r="K8394" t="s">
        <v>63</v>
      </c>
      <c r="L8394" t="s">
        <v>76</v>
      </c>
      <c r="M8394" t="s">
        <v>73</v>
      </c>
      <c r="N8394" t="s">
        <v>76</v>
      </c>
      <c r="O8394" t="s">
        <v>107</v>
      </c>
      <c r="P8394" t="s">
        <v>55</v>
      </c>
      <c r="Q8394" t="s">
        <v>76</v>
      </c>
      <c r="R8394" t="s">
        <v>93</v>
      </c>
    </row>
    <row r="8395" spans="1:18" x14ac:dyDescent="0.35">
      <c r="A8395" t="s">
        <v>241</v>
      </c>
      <c r="B8395" t="s">
        <v>595</v>
      </c>
      <c r="C8395">
        <v>7336</v>
      </c>
      <c r="D8395" t="s">
        <v>315</v>
      </c>
      <c r="E8395" t="s">
        <v>667</v>
      </c>
      <c r="F8395" t="s">
        <v>94</v>
      </c>
      <c r="G8395" t="s">
        <v>87</v>
      </c>
      <c r="H8395" t="s">
        <v>352</v>
      </c>
      <c r="I8395" t="s">
        <v>77</v>
      </c>
      <c r="J8395" t="s">
        <v>79</v>
      </c>
      <c r="K8395" t="s">
        <v>77</v>
      </c>
      <c r="L8395" t="s">
        <v>107</v>
      </c>
      <c r="M8395" t="s">
        <v>107</v>
      </c>
      <c r="N8395" t="s">
        <v>76</v>
      </c>
      <c r="O8395" t="s">
        <v>107</v>
      </c>
      <c r="P8395" t="s">
        <v>149</v>
      </c>
      <c r="Q8395" t="s">
        <v>107</v>
      </c>
      <c r="R8395" t="s">
        <v>71</v>
      </c>
    </row>
    <row r="8397" spans="1:18" x14ac:dyDescent="0.35">
      <c r="A8397" t="s">
        <v>1855</v>
      </c>
    </row>
    <row r="8398" spans="1:18" x14ac:dyDescent="0.35">
      <c r="A8398" t="s">
        <v>14</v>
      </c>
      <c r="B8398" t="s">
        <v>2</v>
      </c>
      <c r="C8398" t="s">
        <v>1841</v>
      </c>
      <c r="D8398" t="s">
        <v>1842</v>
      </c>
      <c r="E8398" t="s">
        <v>1812</v>
      </c>
      <c r="F8398" t="s">
        <v>1843</v>
      </c>
      <c r="G8398" t="s">
        <v>1844</v>
      </c>
      <c r="H8398" t="s">
        <v>1845</v>
      </c>
      <c r="I8398" t="s">
        <v>1846</v>
      </c>
      <c r="J8398" t="s">
        <v>1821</v>
      </c>
      <c r="K8398" t="s">
        <v>1847</v>
      </c>
      <c r="L8398" t="s">
        <v>1848</v>
      </c>
      <c r="M8398" t="s">
        <v>1827</v>
      </c>
      <c r="N8398" t="s">
        <v>1830</v>
      </c>
      <c r="O8398" t="s">
        <v>1849</v>
      </c>
      <c r="P8398" t="s">
        <v>1831</v>
      </c>
      <c r="Q8398" t="s">
        <v>1833</v>
      </c>
    </row>
    <row r="8399" spans="1:18" x14ac:dyDescent="0.35">
      <c r="A8399" t="s">
        <v>3</v>
      </c>
      <c r="B8399">
        <v>2016</v>
      </c>
      <c r="C8399" t="s">
        <v>493</v>
      </c>
      <c r="D8399" t="s">
        <v>631</v>
      </c>
      <c r="E8399" t="s">
        <v>71</v>
      </c>
      <c r="F8399" t="s">
        <v>175</v>
      </c>
      <c r="G8399" t="s">
        <v>372</v>
      </c>
      <c r="H8399" t="s">
        <v>106</v>
      </c>
      <c r="I8399" t="s">
        <v>73</v>
      </c>
      <c r="J8399" t="s">
        <v>94</v>
      </c>
      <c r="K8399" t="s">
        <v>76</v>
      </c>
      <c r="L8399" t="s">
        <v>76</v>
      </c>
      <c r="M8399" t="s">
        <v>76</v>
      </c>
      <c r="N8399" t="s">
        <v>76</v>
      </c>
      <c r="O8399" t="s">
        <v>122</v>
      </c>
      <c r="P8399" t="s">
        <v>76</v>
      </c>
      <c r="Q8399" t="s">
        <v>106</v>
      </c>
    </row>
    <row r="8400" spans="1:18" x14ac:dyDescent="0.35">
      <c r="A8400" t="s">
        <v>4</v>
      </c>
      <c r="B8400">
        <v>3276</v>
      </c>
      <c r="C8400" t="s">
        <v>582</v>
      </c>
      <c r="D8400" t="s">
        <v>343</v>
      </c>
      <c r="E8400" t="s">
        <v>62</v>
      </c>
      <c r="F8400" t="s">
        <v>164</v>
      </c>
      <c r="G8400" t="s">
        <v>326</v>
      </c>
      <c r="H8400" t="s">
        <v>149</v>
      </c>
      <c r="I8400" t="s">
        <v>79</v>
      </c>
      <c r="J8400" t="s">
        <v>150</v>
      </c>
      <c r="K8400" t="s">
        <v>107</v>
      </c>
      <c r="L8400" t="s">
        <v>77</v>
      </c>
      <c r="M8400" t="s">
        <v>76</v>
      </c>
      <c r="N8400" t="s">
        <v>107</v>
      </c>
      <c r="O8400" t="s">
        <v>355</v>
      </c>
      <c r="P8400" t="s">
        <v>76</v>
      </c>
      <c r="Q8400" t="s">
        <v>108</v>
      </c>
    </row>
    <row r="8401" spans="1:28" x14ac:dyDescent="0.35">
      <c r="A8401" t="s">
        <v>5</v>
      </c>
      <c r="B8401">
        <v>3410</v>
      </c>
      <c r="C8401" t="s">
        <v>195</v>
      </c>
      <c r="D8401" t="s">
        <v>722</v>
      </c>
      <c r="E8401" t="s">
        <v>68</v>
      </c>
      <c r="F8401" t="s">
        <v>122</v>
      </c>
      <c r="G8401" t="s">
        <v>210</v>
      </c>
      <c r="H8401" t="s">
        <v>79</v>
      </c>
      <c r="I8401" t="s">
        <v>77</v>
      </c>
      <c r="J8401" t="s">
        <v>68</v>
      </c>
      <c r="K8401" t="s">
        <v>76</v>
      </c>
      <c r="L8401" t="s">
        <v>76</v>
      </c>
      <c r="M8401" t="s">
        <v>76</v>
      </c>
      <c r="N8401" t="s">
        <v>76</v>
      </c>
      <c r="O8401" t="s">
        <v>186</v>
      </c>
      <c r="P8401" t="s">
        <v>76</v>
      </c>
      <c r="Q8401" t="s">
        <v>80</v>
      </c>
    </row>
    <row r="8402" spans="1:28" x14ac:dyDescent="0.35">
      <c r="A8402" t="s">
        <v>6</v>
      </c>
      <c r="B8402">
        <v>1428</v>
      </c>
      <c r="C8402" t="s">
        <v>550</v>
      </c>
      <c r="D8402" t="s">
        <v>937</v>
      </c>
      <c r="E8402" t="s">
        <v>55</v>
      </c>
      <c r="F8402" t="s">
        <v>278</v>
      </c>
      <c r="G8402" t="s">
        <v>143</v>
      </c>
      <c r="H8402" t="s">
        <v>78</v>
      </c>
      <c r="I8402" t="s">
        <v>79</v>
      </c>
      <c r="J8402" t="s">
        <v>73</v>
      </c>
      <c r="K8402" t="s">
        <v>107</v>
      </c>
      <c r="L8402" t="s">
        <v>68</v>
      </c>
      <c r="M8402" t="s">
        <v>76</v>
      </c>
      <c r="N8402" t="s">
        <v>73</v>
      </c>
      <c r="O8402" t="s">
        <v>108</v>
      </c>
      <c r="P8402" t="s">
        <v>106</v>
      </c>
      <c r="Q8402" t="s">
        <v>68</v>
      </c>
    </row>
    <row r="8403" spans="1:28" x14ac:dyDescent="0.35">
      <c r="A8403" t="s">
        <v>7</v>
      </c>
      <c r="B8403">
        <v>3244</v>
      </c>
      <c r="C8403" t="s">
        <v>183</v>
      </c>
      <c r="D8403" t="s">
        <v>646</v>
      </c>
      <c r="E8403" t="s">
        <v>71</v>
      </c>
      <c r="F8403" t="s">
        <v>86</v>
      </c>
      <c r="G8403" t="s">
        <v>227</v>
      </c>
      <c r="H8403" t="s">
        <v>78</v>
      </c>
      <c r="I8403" t="s">
        <v>79</v>
      </c>
      <c r="J8403" t="s">
        <v>94</v>
      </c>
      <c r="K8403" t="s">
        <v>76</v>
      </c>
      <c r="L8403" t="s">
        <v>76</v>
      </c>
      <c r="M8403" t="s">
        <v>76</v>
      </c>
      <c r="N8403" t="s">
        <v>107</v>
      </c>
      <c r="O8403" t="s">
        <v>78</v>
      </c>
      <c r="P8403" t="s">
        <v>107</v>
      </c>
      <c r="Q8403" t="s">
        <v>106</v>
      </c>
    </row>
    <row r="8404" spans="1:28" x14ac:dyDescent="0.35">
      <c r="A8404" t="s">
        <v>241</v>
      </c>
      <c r="B8404">
        <v>13374</v>
      </c>
      <c r="C8404" t="s">
        <v>66</v>
      </c>
      <c r="D8404" t="s">
        <v>640</v>
      </c>
      <c r="E8404" t="s">
        <v>81</v>
      </c>
      <c r="F8404" t="s">
        <v>119</v>
      </c>
      <c r="G8404" t="s">
        <v>262</v>
      </c>
      <c r="H8404" t="s">
        <v>81</v>
      </c>
      <c r="I8404" t="s">
        <v>77</v>
      </c>
      <c r="J8404" t="s">
        <v>150</v>
      </c>
      <c r="K8404" t="s">
        <v>76</v>
      </c>
      <c r="L8404" t="s">
        <v>73</v>
      </c>
      <c r="M8404" t="s">
        <v>76</v>
      </c>
      <c r="N8404" t="s">
        <v>107</v>
      </c>
      <c r="O8404" t="s">
        <v>133</v>
      </c>
      <c r="P8404" t="s">
        <v>107</v>
      </c>
      <c r="Q8404" t="s">
        <v>105</v>
      </c>
    </row>
    <row r="8406" spans="1:28" x14ac:dyDescent="0.35">
      <c r="A8406" t="s">
        <v>1856</v>
      </c>
    </row>
    <row r="8407" spans="1:28" x14ac:dyDescent="0.35">
      <c r="A8407" t="s">
        <v>14</v>
      </c>
      <c r="B8407" t="s">
        <v>1365</v>
      </c>
      <c r="C8407" t="s">
        <v>2</v>
      </c>
      <c r="D8407" t="s">
        <v>1857</v>
      </c>
      <c r="E8407" t="s">
        <v>1858</v>
      </c>
      <c r="F8407" t="s">
        <v>1859</v>
      </c>
      <c r="G8407" t="s">
        <v>1860</v>
      </c>
      <c r="H8407" t="s">
        <v>1861</v>
      </c>
      <c r="I8407" t="s">
        <v>1862</v>
      </c>
      <c r="J8407" t="s">
        <v>1863</v>
      </c>
      <c r="K8407" t="s">
        <v>1864</v>
      </c>
      <c r="L8407" t="s">
        <v>1865</v>
      </c>
      <c r="M8407" t="s">
        <v>1866</v>
      </c>
      <c r="N8407" t="s">
        <v>1867</v>
      </c>
      <c r="O8407" t="s">
        <v>1868</v>
      </c>
      <c r="P8407" t="s">
        <v>1869</v>
      </c>
      <c r="Q8407" t="s">
        <v>1870</v>
      </c>
      <c r="R8407" t="s">
        <v>1871</v>
      </c>
      <c r="S8407" t="s">
        <v>1872</v>
      </c>
      <c r="T8407" t="s">
        <v>1873</v>
      </c>
      <c r="U8407" t="s">
        <v>1874</v>
      </c>
      <c r="V8407" t="s">
        <v>1875</v>
      </c>
      <c r="W8407" t="s">
        <v>1876</v>
      </c>
      <c r="X8407" t="s">
        <v>1877</v>
      </c>
      <c r="Y8407" t="s">
        <v>1878</v>
      </c>
      <c r="Z8407" t="s">
        <v>48</v>
      </c>
      <c r="AA8407" t="s">
        <v>49</v>
      </c>
      <c r="AB8407" t="s">
        <v>50</v>
      </c>
    </row>
    <row r="8408" spans="1:28" x14ac:dyDescent="0.35">
      <c r="A8408" t="s">
        <v>3</v>
      </c>
      <c r="B8408" t="s">
        <v>1879</v>
      </c>
      <c r="C8408">
        <v>580</v>
      </c>
      <c r="D8408" t="s">
        <v>424</v>
      </c>
      <c r="E8408" t="s">
        <v>361</v>
      </c>
      <c r="F8408" t="s">
        <v>271</v>
      </c>
      <c r="G8408" t="s">
        <v>77</v>
      </c>
      <c r="H8408" t="s">
        <v>260</v>
      </c>
      <c r="I8408" t="s">
        <v>57</v>
      </c>
      <c r="J8408" t="s">
        <v>104</v>
      </c>
      <c r="K8408" t="s">
        <v>72</v>
      </c>
      <c r="L8408" t="s">
        <v>76</v>
      </c>
      <c r="M8408" t="s">
        <v>72</v>
      </c>
      <c r="N8408" t="s">
        <v>151</v>
      </c>
      <c r="O8408" t="s">
        <v>77</v>
      </c>
      <c r="P8408" t="s">
        <v>76</v>
      </c>
      <c r="Q8408" t="s">
        <v>254</v>
      </c>
      <c r="R8408" t="s">
        <v>409</v>
      </c>
      <c r="S8408" t="s">
        <v>76</v>
      </c>
      <c r="T8408" t="s">
        <v>105</v>
      </c>
      <c r="U8408" t="s">
        <v>76</v>
      </c>
      <c r="V8408" t="s">
        <v>76</v>
      </c>
      <c r="W8408" t="s">
        <v>81</v>
      </c>
      <c r="X8408" t="s">
        <v>413</v>
      </c>
      <c r="Y8408" t="s">
        <v>84</v>
      </c>
      <c r="Z8408" t="s">
        <v>107</v>
      </c>
      <c r="AA8408" t="s">
        <v>77</v>
      </c>
      <c r="AB8408" t="s">
        <v>68</v>
      </c>
    </row>
    <row r="8409" spans="1:28" x14ac:dyDescent="0.35">
      <c r="A8409" t="s">
        <v>3</v>
      </c>
      <c r="B8409" t="s">
        <v>1880</v>
      </c>
      <c r="C8409">
        <v>185</v>
      </c>
      <c r="D8409" t="s">
        <v>667</v>
      </c>
      <c r="E8409" t="s">
        <v>710</v>
      </c>
      <c r="F8409" t="s">
        <v>198</v>
      </c>
      <c r="G8409" t="s">
        <v>76</v>
      </c>
      <c r="H8409" t="s">
        <v>104</v>
      </c>
      <c r="I8409" t="s">
        <v>86</v>
      </c>
      <c r="J8409" t="s">
        <v>80</v>
      </c>
      <c r="K8409" t="s">
        <v>72</v>
      </c>
      <c r="L8409" t="s">
        <v>601</v>
      </c>
      <c r="M8409" t="s">
        <v>76</v>
      </c>
      <c r="N8409" t="s">
        <v>76</v>
      </c>
      <c r="O8409" t="s">
        <v>76</v>
      </c>
      <c r="P8409" t="s">
        <v>76</v>
      </c>
      <c r="Q8409" t="s">
        <v>132</v>
      </c>
      <c r="R8409" t="s">
        <v>53</v>
      </c>
      <c r="S8409" t="s">
        <v>76</v>
      </c>
      <c r="T8409" t="s">
        <v>79</v>
      </c>
      <c r="U8409" t="s">
        <v>76</v>
      </c>
      <c r="V8409" t="s">
        <v>386</v>
      </c>
      <c r="W8409" t="s">
        <v>76</v>
      </c>
      <c r="X8409" t="s">
        <v>430</v>
      </c>
      <c r="Y8409" t="s">
        <v>309</v>
      </c>
      <c r="Z8409" t="s">
        <v>76</v>
      </c>
      <c r="AA8409" t="s">
        <v>68</v>
      </c>
      <c r="AB8409" t="s">
        <v>76</v>
      </c>
    </row>
    <row r="8410" spans="1:28" x14ac:dyDescent="0.35">
      <c r="A8410" t="s">
        <v>3</v>
      </c>
      <c r="B8410" t="s">
        <v>1881</v>
      </c>
      <c r="C8410">
        <v>611</v>
      </c>
      <c r="D8410" t="s">
        <v>500</v>
      </c>
      <c r="E8410" t="s">
        <v>242</v>
      </c>
      <c r="F8410" t="s">
        <v>533</v>
      </c>
      <c r="G8410" t="s">
        <v>78</v>
      </c>
      <c r="H8410" t="s">
        <v>89</v>
      </c>
      <c r="I8410" t="s">
        <v>175</v>
      </c>
      <c r="J8410" t="s">
        <v>179</v>
      </c>
      <c r="K8410" t="s">
        <v>93</v>
      </c>
      <c r="L8410" t="s">
        <v>76</v>
      </c>
      <c r="M8410" t="s">
        <v>76</v>
      </c>
      <c r="N8410" t="s">
        <v>76</v>
      </c>
      <c r="O8410" t="s">
        <v>76</v>
      </c>
      <c r="P8410" t="s">
        <v>76</v>
      </c>
      <c r="Q8410" t="s">
        <v>168</v>
      </c>
      <c r="R8410" t="s">
        <v>299</v>
      </c>
      <c r="S8410" t="s">
        <v>107</v>
      </c>
      <c r="T8410" t="s">
        <v>106</v>
      </c>
      <c r="U8410" t="s">
        <v>76</v>
      </c>
      <c r="V8410" t="s">
        <v>76</v>
      </c>
      <c r="W8410" t="s">
        <v>106</v>
      </c>
      <c r="X8410" t="s">
        <v>226</v>
      </c>
      <c r="Y8410" t="s">
        <v>307</v>
      </c>
      <c r="Z8410" t="s">
        <v>76</v>
      </c>
      <c r="AA8410" t="s">
        <v>76</v>
      </c>
      <c r="AB8410" t="s">
        <v>76</v>
      </c>
    </row>
    <row r="8411" spans="1:28" x14ac:dyDescent="0.35">
      <c r="A8411" t="s">
        <v>4</v>
      </c>
      <c r="B8411" t="s">
        <v>1879</v>
      </c>
      <c r="C8411">
        <v>684</v>
      </c>
      <c r="D8411" t="s">
        <v>374</v>
      </c>
      <c r="E8411" t="s">
        <v>366</v>
      </c>
      <c r="F8411" t="s">
        <v>328</v>
      </c>
      <c r="G8411" t="s">
        <v>94</v>
      </c>
      <c r="H8411" t="s">
        <v>260</v>
      </c>
      <c r="I8411" t="s">
        <v>366</v>
      </c>
      <c r="J8411" t="s">
        <v>194</v>
      </c>
      <c r="K8411" t="s">
        <v>186</v>
      </c>
      <c r="L8411" t="s">
        <v>76</v>
      </c>
      <c r="M8411" t="s">
        <v>73</v>
      </c>
      <c r="N8411" t="s">
        <v>173</v>
      </c>
      <c r="O8411" t="s">
        <v>107</v>
      </c>
      <c r="P8411" t="s">
        <v>76</v>
      </c>
      <c r="Q8411" t="s">
        <v>226</v>
      </c>
      <c r="R8411" t="s">
        <v>134</v>
      </c>
      <c r="S8411" t="s">
        <v>76</v>
      </c>
      <c r="T8411" t="s">
        <v>79</v>
      </c>
      <c r="U8411" t="s">
        <v>76</v>
      </c>
      <c r="V8411" t="s">
        <v>76</v>
      </c>
      <c r="W8411" t="s">
        <v>71</v>
      </c>
      <c r="X8411" t="s">
        <v>447</v>
      </c>
      <c r="Y8411" t="s">
        <v>180</v>
      </c>
      <c r="Z8411" t="s">
        <v>199</v>
      </c>
      <c r="AA8411" t="s">
        <v>75</v>
      </c>
      <c r="AB8411" t="s">
        <v>73</v>
      </c>
    </row>
    <row r="8412" spans="1:28" x14ac:dyDescent="0.35">
      <c r="A8412" t="s">
        <v>4</v>
      </c>
      <c r="B8412" t="s">
        <v>1880</v>
      </c>
      <c r="C8412">
        <v>199</v>
      </c>
      <c r="D8412" t="s">
        <v>474</v>
      </c>
      <c r="E8412" t="s">
        <v>118</v>
      </c>
      <c r="F8412" t="s">
        <v>56</v>
      </c>
      <c r="G8412" t="s">
        <v>81</v>
      </c>
      <c r="H8412" t="s">
        <v>202</v>
      </c>
      <c r="I8412" t="s">
        <v>78</v>
      </c>
      <c r="J8412" t="s">
        <v>68</v>
      </c>
      <c r="K8412" t="s">
        <v>71</v>
      </c>
      <c r="L8412" t="s">
        <v>264</v>
      </c>
      <c r="M8412" t="s">
        <v>76</v>
      </c>
      <c r="N8412" t="s">
        <v>76</v>
      </c>
      <c r="O8412" t="s">
        <v>76</v>
      </c>
      <c r="P8412" t="s">
        <v>76</v>
      </c>
      <c r="Q8412" t="s">
        <v>75</v>
      </c>
      <c r="R8412" t="s">
        <v>104</v>
      </c>
      <c r="S8412" t="s">
        <v>76</v>
      </c>
      <c r="T8412" t="s">
        <v>133</v>
      </c>
      <c r="U8412" t="s">
        <v>76</v>
      </c>
      <c r="V8412" t="s">
        <v>293</v>
      </c>
      <c r="W8412" t="s">
        <v>76</v>
      </c>
      <c r="X8412" t="s">
        <v>126</v>
      </c>
      <c r="Y8412" t="s">
        <v>100</v>
      </c>
      <c r="Z8412" t="s">
        <v>198</v>
      </c>
      <c r="AA8412" t="s">
        <v>77</v>
      </c>
      <c r="AB8412" t="s">
        <v>244</v>
      </c>
    </row>
    <row r="8413" spans="1:28" x14ac:dyDescent="0.35">
      <c r="A8413" t="s">
        <v>4</v>
      </c>
      <c r="B8413" t="s">
        <v>1881</v>
      </c>
      <c r="C8413">
        <v>765</v>
      </c>
      <c r="D8413" t="s">
        <v>110</v>
      </c>
      <c r="E8413" t="s">
        <v>286</v>
      </c>
      <c r="F8413" t="s">
        <v>775</v>
      </c>
      <c r="G8413" t="s">
        <v>106</v>
      </c>
      <c r="H8413" t="s">
        <v>198</v>
      </c>
      <c r="I8413" t="s">
        <v>116</v>
      </c>
      <c r="J8413" t="s">
        <v>317</v>
      </c>
      <c r="K8413" t="s">
        <v>163</v>
      </c>
      <c r="L8413" t="s">
        <v>76</v>
      </c>
      <c r="M8413" t="s">
        <v>76</v>
      </c>
      <c r="N8413" t="s">
        <v>76</v>
      </c>
      <c r="O8413" t="s">
        <v>76</v>
      </c>
      <c r="P8413" t="s">
        <v>76</v>
      </c>
      <c r="Q8413" t="s">
        <v>112</v>
      </c>
      <c r="R8413" t="s">
        <v>181</v>
      </c>
      <c r="S8413" t="s">
        <v>76</v>
      </c>
      <c r="T8413" t="s">
        <v>76</v>
      </c>
      <c r="U8413" t="s">
        <v>76</v>
      </c>
      <c r="V8413" t="s">
        <v>76</v>
      </c>
      <c r="W8413" t="s">
        <v>105</v>
      </c>
      <c r="X8413" t="s">
        <v>126</v>
      </c>
      <c r="Y8413" t="s">
        <v>114</v>
      </c>
      <c r="Z8413" t="s">
        <v>109</v>
      </c>
      <c r="AA8413" t="s">
        <v>100</v>
      </c>
      <c r="AB8413" t="s">
        <v>76</v>
      </c>
    </row>
    <row r="8414" spans="1:28" x14ac:dyDescent="0.35">
      <c r="A8414" t="s">
        <v>4</v>
      </c>
      <c r="B8414" t="s">
        <v>468</v>
      </c>
      <c r="C8414">
        <v>2</v>
      </c>
      <c r="D8414" t="s">
        <v>76</v>
      </c>
      <c r="E8414" t="s">
        <v>76</v>
      </c>
      <c r="F8414" t="s">
        <v>923</v>
      </c>
      <c r="G8414" t="s">
        <v>76</v>
      </c>
      <c r="H8414" t="s">
        <v>76</v>
      </c>
      <c r="I8414" t="s">
        <v>76</v>
      </c>
      <c r="J8414" t="s">
        <v>923</v>
      </c>
      <c r="K8414" t="s">
        <v>76</v>
      </c>
      <c r="L8414" t="s">
        <v>76</v>
      </c>
      <c r="M8414" t="s">
        <v>76</v>
      </c>
      <c r="N8414" t="s">
        <v>76</v>
      </c>
      <c r="O8414" t="s">
        <v>76</v>
      </c>
      <c r="P8414" t="s">
        <v>76</v>
      </c>
      <c r="Q8414" t="s">
        <v>923</v>
      </c>
      <c r="R8414" t="s">
        <v>923</v>
      </c>
      <c r="S8414" t="s">
        <v>76</v>
      </c>
      <c r="T8414" t="s">
        <v>76</v>
      </c>
      <c r="U8414" t="s">
        <v>76</v>
      </c>
      <c r="V8414" t="s">
        <v>76</v>
      </c>
      <c r="W8414" t="s">
        <v>76</v>
      </c>
      <c r="X8414" t="s">
        <v>76</v>
      </c>
      <c r="Y8414" t="s">
        <v>76</v>
      </c>
      <c r="Z8414" t="s">
        <v>76</v>
      </c>
      <c r="AA8414" t="s">
        <v>76</v>
      </c>
      <c r="AB8414" t="s">
        <v>76</v>
      </c>
    </row>
    <row r="8415" spans="1:28" x14ac:dyDescent="0.35">
      <c r="A8415" t="s">
        <v>5</v>
      </c>
      <c r="B8415" t="s">
        <v>1879</v>
      </c>
      <c r="C8415">
        <v>969</v>
      </c>
      <c r="D8415" t="s">
        <v>762</v>
      </c>
      <c r="E8415" t="s">
        <v>210</v>
      </c>
      <c r="F8415" t="s">
        <v>318</v>
      </c>
      <c r="G8415" t="s">
        <v>151</v>
      </c>
      <c r="H8415" t="s">
        <v>239</v>
      </c>
      <c r="I8415" t="s">
        <v>244</v>
      </c>
      <c r="J8415" t="s">
        <v>176</v>
      </c>
      <c r="K8415" t="s">
        <v>63</v>
      </c>
      <c r="L8415" t="s">
        <v>76</v>
      </c>
      <c r="M8415" t="s">
        <v>79</v>
      </c>
      <c r="N8415" t="s">
        <v>105</v>
      </c>
      <c r="O8415" t="s">
        <v>106</v>
      </c>
      <c r="P8415" t="s">
        <v>76</v>
      </c>
      <c r="Q8415" t="s">
        <v>221</v>
      </c>
      <c r="R8415" t="s">
        <v>264</v>
      </c>
      <c r="S8415" t="s">
        <v>76</v>
      </c>
      <c r="T8415" t="s">
        <v>71</v>
      </c>
      <c r="U8415" t="s">
        <v>107</v>
      </c>
      <c r="V8415" t="s">
        <v>76</v>
      </c>
      <c r="W8415" t="s">
        <v>78</v>
      </c>
      <c r="X8415" t="s">
        <v>210</v>
      </c>
      <c r="Y8415" t="s">
        <v>133</v>
      </c>
      <c r="Z8415" t="s">
        <v>76</v>
      </c>
      <c r="AA8415" t="s">
        <v>107</v>
      </c>
      <c r="AB8415" t="s">
        <v>79</v>
      </c>
    </row>
    <row r="8416" spans="1:28" x14ac:dyDescent="0.35">
      <c r="A8416" t="s">
        <v>5</v>
      </c>
      <c r="B8416" t="s">
        <v>1880</v>
      </c>
      <c r="C8416">
        <v>310</v>
      </c>
      <c r="D8416" t="s">
        <v>922</v>
      </c>
      <c r="E8416" t="s">
        <v>493</v>
      </c>
      <c r="F8416" t="s">
        <v>146</v>
      </c>
      <c r="G8416" t="s">
        <v>76</v>
      </c>
      <c r="H8416" t="s">
        <v>94</v>
      </c>
      <c r="I8416" t="s">
        <v>179</v>
      </c>
      <c r="J8416" t="s">
        <v>105</v>
      </c>
      <c r="K8416" t="s">
        <v>94</v>
      </c>
      <c r="L8416" t="s">
        <v>198</v>
      </c>
      <c r="M8416" t="s">
        <v>76</v>
      </c>
      <c r="N8416" t="s">
        <v>76</v>
      </c>
      <c r="O8416" t="s">
        <v>76</v>
      </c>
      <c r="P8416" t="s">
        <v>76</v>
      </c>
      <c r="Q8416" t="s">
        <v>72</v>
      </c>
      <c r="R8416" t="s">
        <v>56</v>
      </c>
      <c r="S8416" t="s">
        <v>76</v>
      </c>
      <c r="T8416" t="s">
        <v>106</v>
      </c>
      <c r="U8416" t="s">
        <v>76</v>
      </c>
      <c r="V8416" t="s">
        <v>80</v>
      </c>
      <c r="W8416" t="s">
        <v>76</v>
      </c>
      <c r="X8416" t="s">
        <v>430</v>
      </c>
      <c r="Y8416" t="s">
        <v>75</v>
      </c>
      <c r="Z8416" t="s">
        <v>76</v>
      </c>
      <c r="AA8416" t="s">
        <v>71</v>
      </c>
      <c r="AB8416" t="s">
        <v>76</v>
      </c>
    </row>
    <row r="8417" spans="1:28" x14ac:dyDescent="0.35">
      <c r="A8417" t="s">
        <v>5</v>
      </c>
      <c r="B8417" t="s">
        <v>1881</v>
      </c>
      <c r="C8417">
        <v>1271</v>
      </c>
      <c r="D8417" t="s">
        <v>303</v>
      </c>
      <c r="E8417" t="s">
        <v>164</v>
      </c>
      <c r="F8417" t="s">
        <v>456</v>
      </c>
      <c r="G8417" t="s">
        <v>78</v>
      </c>
      <c r="H8417" t="s">
        <v>96</v>
      </c>
      <c r="I8417" t="s">
        <v>102</v>
      </c>
      <c r="J8417" t="s">
        <v>244</v>
      </c>
      <c r="K8417" t="s">
        <v>151</v>
      </c>
      <c r="L8417" t="s">
        <v>76</v>
      </c>
      <c r="M8417" t="s">
        <v>76</v>
      </c>
      <c r="N8417" t="s">
        <v>76</v>
      </c>
      <c r="O8417" t="s">
        <v>76</v>
      </c>
      <c r="P8417" t="s">
        <v>76</v>
      </c>
      <c r="Q8417" t="s">
        <v>142</v>
      </c>
      <c r="R8417" t="s">
        <v>173</v>
      </c>
      <c r="S8417" t="s">
        <v>76</v>
      </c>
      <c r="T8417" t="s">
        <v>76</v>
      </c>
      <c r="U8417" t="s">
        <v>76</v>
      </c>
      <c r="V8417" t="s">
        <v>76</v>
      </c>
      <c r="W8417" t="s">
        <v>105</v>
      </c>
      <c r="X8417" t="s">
        <v>240</v>
      </c>
      <c r="Y8417" t="s">
        <v>137</v>
      </c>
      <c r="Z8417" t="s">
        <v>76</v>
      </c>
      <c r="AA8417" t="s">
        <v>76</v>
      </c>
      <c r="AB8417" t="s">
        <v>73</v>
      </c>
    </row>
    <row r="8418" spans="1:28" x14ac:dyDescent="0.35">
      <c r="A8418" t="s">
        <v>6</v>
      </c>
      <c r="B8418" t="s">
        <v>1879</v>
      </c>
      <c r="C8418">
        <v>508</v>
      </c>
      <c r="D8418" t="s">
        <v>489</v>
      </c>
      <c r="E8418" t="s">
        <v>502</v>
      </c>
      <c r="F8418" t="s">
        <v>8</v>
      </c>
      <c r="G8418" t="s">
        <v>55</v>
      </c>
      <c r="H8418" t="s">
        <v>87</v>
      </c>
      <c r="I8418" t="s">
        <v>99</v>
      </c>
      <c r="J8418" t="s">
        <v>255</v>
      </c>
      <c r="K8418" t="s">
        <v>88</v>
      </c>
      <c r="L8418" t="s">
        <v>76</v>
      </c>
      <c r="M8418" t="s">
        <v>71</v>
      </c>
      <c r="N8418" t="s">
        <v>94</v>
      </c>
      <c r="O8418" t="s">
        <v>150</v>
      </c>
      <c r="P8418" t="s">
        <v>76</v>
      </c>
      <c r="Q8418" t="s">
        <v>226</v>
      </c>
      <c r="R8418" t="s">
        <v>188</v>
      </c>
      <c r="S8418" t="s">
        <v>76</v>
      </c>
      <c r="T8418" t="s">
        <v>186</v>
      </c>
      <c r="U8418" t="s">
        <v>107</v>
      </c>
      <c r="V8418" t="s">
        <v>76</v>
      </c>
      <c r="W8418" t="s">
        <v>94</v>
      </c>
      <c r="X8418" t="s">
        <v>294</v>
      </c>
      <c r="Y8418" t="s">
        <v>65</v>
      </c>
      <c r="Z8418" t="s">
        <v>87</v>
      </c>
      <c r="AA8418" t="s">
        <v>106</v>
      </c>
      <c r="AB8418" t="s">
        <v>150</v>
      </c>
    </row>
    <row r="8419" spans="1:28" x14ac:dyDescent="0.35">
      <c r="A8419" t="s">
        <v>6</v>
      </c>
      <c r="B8419" t="s">
        <v>1880</v>
      </c>
      <c r="C8419">
        <v>179</v>
      </c>
      <c r="D8419" t="s">
        <v>465</v>
      </c>
      <c r="E8419" t="s">
        <v>383</v>
      </c>
      <c r="F8419" t="s">
        <v>122</v>
      </c>
      <c r="G8419" t="s">
        <v>72</v>
      </c>
      <c r="H8419" t="s">
        <v>74</v>
      </c>
      <c r="I8419" t="s">
        <v>62</v>
      </c>
      <c r="J8419" t="s">
        <v>75</v>
      </c>
      <c r="K8419" t="s">
        <v>105</v>
      </c>
      <c r="L8419" t="s">
        <v>244</v>
      </c>
      <c r="M8419" t="s">
        <v>76</v>
      </c>
      <c r="N8419" t="s">
        <v>76</v>
      </c>
      <c r="O8419" t="s">
        <v>76</v>
      </c>
      <c r="P8419" t="s">
        <v>76</v>
      </c>
      <c r="Q8419" t="s">
        <v>151</v>
      </c>
      <c r="R8419" t="s">
        <v>72</v>
      </c>
      <c r="S8419" t="s">
        <v>76</v>
      </c>
      <c r="T8419" t="s">
        <v>142</v>
      </c>
      <c r="U8419" t="s">
        <v>76</v>
      </c>
      <c r="V8419" t="s">
        <v>175</v>
      </c>
      <c r="W8419" t="s">
        <v>76</v>
      </c>
      <c r="X8419" t="s">
        <v>276</v>
      </c>
      <c r="Y8419" t="s">
        <v>175</v>
      </c>
      <c r="Z8419" t="s">
        <v>76</v>
      </c>
      <c r="AA8419" t="s">
        <v>76</v>
      </c>
      <c r="AB8419" t="s">
        <v>105</v>
      </c>
    </row>
    <row r="8420" spans="1:28" x14ac:dyDescent="0.35">
      <c r="A8420" t="s">
        <v>6</v>
      </c>
      <c r="B8420" t="s">
        <v>1881</v>
      </c>
      <c r="C8420">
        <v>401</v>
      </c>
      <c r="D8420" t="s">
        <v>391</v>
      </c>
      <c r="E8420" t="s">
        <v>386</v>
      </c>
      <c r="F8420" t="s">
        <v>362</v>
      </c>
      <c r="G8420" t="s">
        <v>74</v>
      </c>
      <c r="H8420" t="s">
        <v>244</v>
      </c>
      <c r="I8420" t="s">
        <v>194</v>
      </c>
      <c r="J8420" t="s">
        <v>103</v>
      </c>
      <c r="K8420" t="s">
        <v>105</v>
      </c>
      <c r="L8420" t="s">
        <v>76</v>
      </c>
      <c r="M8420" t="s">
        <v>76</v>
      </c>
      <c r="N8420" t="s">
        <v>76</v>
      </c>
      <c r="O8420" t="s">
        <v>76</v>
      </c>
      <c r="P8420" t="s">
        <v>76</v>
      </c>
      <c r="Q8420" t="s">
        <v>177</v>
      </c>
      <c r="R8420" t="s">
        <v>92</v>
      </c>
      <c r="S8420" t="s">
        <v>76</v>
      </c>
      <c r="T8420" t="s">
        <v>72</v>
      </c>
      <c r="U8420" t="s">
        <v>76</v>
      </c>
      <c r="V8420" t="s">
        <v>76</v>
      </c>
      <c r="W8420" t="s">
        <v>68</v>
      </c>
      <c r="X8420" t="s">
        <v>61</v>
      </c>
      <c r="Y8420" t="s">
        <v>88</v>
      </c>
      <c r="Z8420" t="s">
        <v>181</v>
      </c>
      <c r="AA8420" t="s">
        <v>107</v>
      </c>
      <c r="AB8420" t="s">
        <v>72</v>
      </c>
    </row>
    <row r="8421" spans="1:28" x14ac:dyDescent="0.35">
      <c r="A8421" t="s">
        <v>6</v>
      </c>
      <c r="B8421" t="s">
        <v>468</v>
      </c>
      <c r="C8421">
        <v>1</v>
      </c>
      <c r="D8421" t="s">
        <v>76</v>
      </c>
      <c r="E8421" t="s">
        <v>395</v>
      </c>
      <c r="F8421" t="s">
        <v>76</v>
      </c>
      <c r="G8421" t="s">
        <v>76</v>
      </c>
      <c r="H8421" t="s">
        <v>76</v>
      </c>
      <c r="I8421" t="s">
        <v>76</v>
      </c>
      <c r="J8421" t="s">
        <v>76</v>
      </c>
      <c r="K8421" t="s">
        <v>76</v>
      </c>
      <c r="L8421" t="s">
        <v>76</v>
      </c>
      <c r="M8421" t="s">
        <v>76</v>
      </c>
      <c r="N8421" t="s">
        <v>76</v>
      </c>
      <c r="O8421" t="s">
        <v>76</v>
      </c>
      <c r="P8421" t="s">
        <v>76</v>
      </c>
      <c r="Q8421" t="s">
        <v>76</v>
      </c>
      <c r="R8421" t="s">
        <v>76</v>
      </c>
      <c r="S8421" t="s">
        <v>76</v>
      </c>
      <c r="T8421" t="s">
        <v>76</v>
      </c>
      <c r="U8421" t="s">
        <v>76</v>
      </c>
      <c r="V8421" t="s">
        <v>76</v>
      </c>
      <c r="W8421" t="s">
        <v>76</v>
      </c>
      <c r="X8421" t="s">
        <v>76</v>
      </c>
      <c r="Y8421" t="s">
        <v>76</v>
      </c>
      <c r="Z8421" t="s">
        <v>76</v>
      </c>
      <c r="AA8421" t="s">
        <v>76</v>
      </c>
      <c r="AB8421" t="s">
        <v>76</v>
      </c>
    </row>
    <row r="8422" spans="1:28" x14ac:dyDescent="0.35">
      <c r="A8422" t="s">
        <v>7</v>
      </c>
      <c r="B8422" t="s">
        <v>1879</v>
      </c>
      <c r="C8422">
        <v>902</v>
      </c>
      <c r="D8422" t="s">
        <v>513</v>
      </c>
      <c r="E8422" t="s">
        <v>220</v>
      </c>
      <c r="F8422" t="s">
        <v>297</v>
      </c>
      <c r="G8422" t="s">
        <v>81</v>
      </c>
      <c r="H8422" t="s">
        <v>161</v>
      </c>
      <c r="I8422" t="s">
        <v>70</v>
      </c>
      <c r="J8422" t="s">
        <v>70</v>
      </c>
      <c r="K8422" t="s">
        <v>81</v>
      </c>
      <c r="L8422" t="s">
        <v>76</v>
      </c>
      <c r="M8422" t="s">
        <v>138</v>
      </c>
      <c r="N8422" t="s">
        <v>142</v>
      </c>
      <c r="O8422" t="s">
        <v>79</v>
      </c>
      <c r="P8422" t="s">
        <v>77</v>
      </c>
      <c r="Q8422" t="s">
        <v>307</v>
      </c>
      <c r="R8422" t="s">
        <v>188</v>
      </c>
      <c r="S8422" t="s">
        <v>73</v>
      </c>
      <c r="T8422" t="s">
        <v>105</v>
      </c>
      <c r="U8422" t="s">
        <v>106</v>
      </c>
      <c r="V8422" t="s">
        <v>76</v>
      </c>
      <c r="W8422" t="s">
        <v>198</v>
      </c>
      <c r="X8422" t="s">
        <v>218</v>
      </c>
      <c r="Y8422" t="s">
        <v>104</v>
      </c>
      <c r="Z8422" t="s">
        <v>76</v>
      </c>
      <c r="AA8422" t="s">
        <v>73</v>
      </c>
      <c r="AB8422" t="s">
        <v>71</v>
      </c>
    </row>
    <row r="8423" spans="1:28" x14ac:dyDescent="0.35">
      <c r="A8423" t="s">
        <v>7</v>
      </c>
      <c r="B8423" t="s">
        <v>1880</v>
      </c>
      <c r="C8423">
        <v>370</v>
      </c>
      <c r="D8423" t="s">
        <v>756</v>
      </c>
      <c r="E8423" t="s">
        <v>441</v>
      </c>
      <c r="F8423" t="s">
        <v>87</v>
      </c>
      <c r="G8423" t="s">
        <v>94</v>
      </c>
      <c r="H8423" t="s">
        <v>186</v>
      </c>
      <c r="I8423" t="s">
        <v>74</v>
      </c>
      <c r="J8423" t="s">
        <v>72</v>
      </c>
      <c r="K8423" t="s">
        <v>107</v>
      </c>
      <c r="L8423" t="s">
        <v>188</v>
      </c>
      <c r="M8423" t="s">
        <v>76</v>
      </c>
      <c r="N8423" t="s">
        <v>76</v>
      </c>
      <c r="O8423" t="s">
        <v>76</v>
      </c>
      <c r="P8423" t="s">
        <v>76</v>
      </c>
      <c r="Q8423" t="s">
        <v>244</v>
      </c>
      <c r="R8423" t="s">
        <v>93</v>
      </c>
      <c r="S8423" t="s">
        <v>76</v>
      </c>
      <c r="T8423" t="s">
        <v>55</v>
      </c>
      <c r="U8423" t="s">
        <v>76</v>
      </c>
      <c r="V8423" t="s">
        <v>102</v>
      </c>
      <c r="W8423" t="s">
        <v>76</v>
      </c>
      <c r="X8423" t="s">
        <v>202</v>
      </c>
      <c r="Y8423" t="s">
        <v>173</v>
      </c>
      <c r="Z8423" t="s">
        <v>76</v>
      </c>
      <c r="AA8423" t="s">
        <v>73</v>
      </c>
      <c r="AB8423" t="s">
        <v>107</v>
      </c>
    </row>
    <row r="8424" spans="1:28" x14ac:dyDescent="0.35">
      <c r="A8424" t="s">
        <v>7</v>
      </c>
      <c r="B8424" t="s">
        <v>1881</v>
      </c>
      <c r="C8424">
        <v>1001</v>
      </c>
      <c r="D8424" t="s">
        <v>125</v>
      </c>
      <c r="E8424" t="s">
        <v>435</v>
      </c>
      <c r="F8424" t="s">
        <v>369</v>
      </c>
      <c r="G8424" t="s">
        <v>75</v>
      </c>
      <c r="H8424" t="s">
        <v>86</v>
      </c>
      <c r="I8424" t="s">
        <v>176</v>
      </c>
      <c r="J8424" t="s">
        <v>179</v>
      </c>
      <c r="K8424" t="s">
        <v>81</v>
      </c>
      <c r="L8424" t="s">
        <v>76</v>
      </c>
      <c r="M8424" t="s">
        <v>76</v>
      </c>
      <c r="N8424" t="s">
        <v>107</v>
      </c>
      <c r="O8424" t="s">
        <v>76</v>
      </c>
      <c r="P8424" t="s">
        <v>76</v>
      </c>
      <c r="Q8424" t="s">
        <v>231</v>
      </c>
      <c r="R8424" t="s">
        <v>193</v>
      </c>
      <c r="S8424" t="s">
        <v>107</v>
      </c>
      <c r="T8424" t="s">
        <v>106</v>
      </c>
      <c r="U8424" t="s">
        <v>76</v>
      </c>
      <c r="V8424" t="s">
        <v>76</v>
      </c>
      <c r="W8424" t="s">
        <v>106</v>
      </c>
      <c r="X8424" t="s">
        <v>88</v>
      </c>
      <c r="Y8424" t="s">
        <v>130</v>
      </c>
      <c r="Z8424" t="s">
        <v>73</v>
      </c>
      <c r="AA8424" t="s">
        <v>76</v>
      </c>
      <c r="AB8424" t="s">
        <v>68</v>
      </c>
    </row>
    <row r="8425" spans="1:28" x14ac:dyDescent="0.35">
      <c r="A8425" t="s">
        <v>7</v>
      </c>
      <c r="B8425" t="s">
        <v>468</v>
      </c>
      <c r="C8425">
        <v>2</v>
      </c>
      <c r="D8425" t="s">
        <v>395</v>
      </c>
      <c r="E8425" t="s">
        <v>76</v>
      </c>
      <c r="F8425" t="s">
        <v>923</v>
      </c>
      <c r="G8425" t="s">
        <v>76</v>
      </c>
      <c r="H8425" t="s">
        <v>76</v>
      </c>
      <c r="I8425" t="s">
        <v>76</v>
      </c>
      <c r="J8425" t="s">
        <v>76</v>
      </c>
      <c r="K8425" t="s">
        <v>76</v>
      </c>
      <c r="L8425" t="s">
        <v>76</v>
      </c>
      <c r="M8425" t="s">
        <v>76</v>
      </c>
      <c r="N8425" t="s">
        <v>76</v>
      </c>
      <c r="O8425" t="s">
        <v>76</v>
      </c>
      <c r="P8425" t="s">
        <v>76</v>
      </c>
      <c r="Q8425" t="s">
        <v>76</v>
      </c>
      <c r="R8425" t="s">
        <v>76</v>
      </c>
      <c r="S8425" t="s">
        <v>76</v>
      </c>
      <c r="T8425" t="s">
        <v>76</v>
      </c>
      <c r="U8425" t="s">
        <v>76</v>
      </c>
      <c r="V8425" t="s">
        <v>76</v>
      </c>
      <c r="W8425" t="s">
        <v>76</v>
      </c>
      <c r="X8425" t="s">
        <v>76</v>
      </c>
      <c r="Y8425" t="s">
        <v>76</v>
      </c>
      <c r="Z8425" t="s">
        <v>76</v>
      </c>
      <c r="AA8425" t="s">
        <v>76</v>
      </c>
      <c r="AB8425" t="s">
        <v>76</v>
      </c>
    </row>
    <row r="8426" spans="1:28" x14ac:dyDescent="0.35">
      <c r="A8426" t="s">
        <v>241</v>
      </c>
      <c r="B8426" t="s">
        <v>1879</v>
      </c>
      <c r="C8426">
        <v>3643</v>
      </c>
      <c r="D8426" t="s">
        <v>346</v>
      </c>
      <c r="E8426" t="s">
        <v>192</v>
      </c>
      <c r="F8426" t="s">
        <v>371</v>
      </c>
      <c r="G8426" t="s">
        <v>81</v>
      </c>
      <c r="H8426" t="s">
        <v>146</v>
      </c>
      <c r="I8426" t="s">
        <v>161</v>
      </c>
      <c r="J8426" t="s">
        <v>180</v>
      </c>
      <c r="K8426" t="s">
        <v>186</v>
      </c>
      <c r="L8426" t="s">
        <v>76</v>
      </c>
      <c r="M8426" t="s">
        <v>150</v>
      </c>
      <c r="N8426" t="s">
        <v>74</v>
      </c>
      <c r="O8426" t="s">
        <v>77</v>
      </c>
      <c r="P8426" t="s">
        <v>107</v>
      </c>
      <c r="Q8426" t="s">
        <v>209</v>
      </c>
      <c r="R8426" t="s">
        <v>162</v>
      </c>
      <c r="S8426" t="s">
        <v>76</v>
      </c>
      <c r="T8426" t="s">
        <v>94</v>
      </c>
      <c r="U8426" t="s">
        <v>107</v>
      </c>
      <c r="V8426" t="s">
        <v>76</v>
      </c>
      <c r="W8426" t="s">
        <v>72</v>
      </c>
      <c r="X8426" t="s">
        <v>238</v>
      </c>
      <c r="Y8426" t="s">
        <v>65</v>
      </c>
      <c r="Z8426" t="s">
        <v>57</v>
      </c>
      <c r="AA8426" t="s">
        <v>77</v>
      </c>
      <c r="AB8426" t="s">
        <v>79</v>
      </c>
    </row>
    <row r="8427" spans="1:28" x14ac:dyDescent="0.35">
      <c r="A8427" t="s">
        <v>241</v>
      </c>
      <c r="B8427" t="s">
        <v>1880</v>
      </c>
      <c r="C8427">
        <v>1243</v>
      </c>
      <c r="D8427" t="s">
        <v>937</v>
      </c>
      <c r="E8427" t="s">
        <v>381</v>
      </c>
      <c r="F8427" t="s">
        <v>109</v>
      </c>
      <c r="G8427" t="s">
        <v>150</v>
      </c>
      <c r="H8427" t="s">
        <v>175</v>
      </c>
      <c r="I8427" t="s">
        <v>151</v>
      </c>
      <c r="J8427" t="s">
        <v>105</v>
      </c>
      <c r="K8427" t="s">
        <v>71</v>
      </c>
      <c r="L8427" t="s">
        <v>185</v>
      </c>
      <c r="M8427" t="s">
        <v>76</v>
      </c>
      <c r="N8427" t="s">
        <v>76</v>
      </c>
      <c r="O8427" t="s">
        <v>76</v>
      </c>
      <c r="P8427" t="s">
        <v>76</v>
      </c>
      <c r="Q8427" t="s">
        <v>70</v>
      </c>
      <c r="R8427" t="s">
        <v>57</v>
      </c>
      <c r="S8427" t="s">
        <v>76</v>
      </c>
      <c r="T8427" t="s">
        <v>80</v>
      </c>
      <c r="U8427" t="s">
        <v>76</v>
      </c>
      <c r="V8427" t="s">
        <v>56</v>
      </c>
      <c r="W8427" t="s">
        <v>76</v>
      </c>
      <c r="X8427" t="s">
        <v>352</v>
      </c>
      <c r="Y8427" t="s">
        <v>103</v>
      </c>
      <c r="Z8427" t="s">
        <v>68</v>
      </c>
      <c r="AA8427" t="s">
        <v>77</v>
      </c>
      <c r="AB8427" t="s">
        <v>105</v>
      </c>
    </row>
    <row r="8428" spans="1:28" x14ac:dyDescent="0.35">
      <c r="A8428" t="s">
        <v>241</v>
      </c>
      <c r="B8428" t="s">
        <v>1881</v>
      </c>
      <c r="C8428">
        <v>4049</v>
      </c>
      <c r="D8428" t="s">
        <v>591</v>
      </c>
      <c r="E8428" t="s">
        <v>299</v>
      </c>
      <c r="F8428" t="s">
        <v>718</v>
      </c>
      <c r="G8428" t="s">
        <v>94</v>
      </c>
      <c r="H8428" t="s">
        <v>57</v>
      </c>
      <c r="I8428" t="s">
        <v>89</v>
      </c>
      <c r="J8428" t="s">
        <v>240</v>
      </c>
      <c r="K8428" t="s">
        <v>122</v>
      </c>
      <c r="L8428" t="s">
        <v>76</v>
      </c>
      <c r="M8428" t="s">
        <v>76</v>
      </c>
      <c r="N8428" t="s">
        <v>76</v>
      </c>
      <c r="O8428" t="s">
        <v>76</v>
      </c>
      <c r="P8428" t="s">
        <v>76</v>
      </c>
      <c r="Q8428" t="s">
        <v>114</v>
      </c>
      <c r="R8428" t="s">
        <v>112</v>
      </c>
      <c r="S8428" t="s">
        <v>76</v>
      </c>
      <c r="T8428" t="s">
        <v>106</v>
      </c>
      <c r="U8428" t="s">
        <v>76</v>
      </c>
      <c r="V8428" t="s">
        <v>76</v>
      </c>
      <c r="W8428" t="s">
        <v>71</v>
      </c>
      <c r="X8428" t="s">
        <v>53</v>
      </c>
      <c r="Y8428" t="s">
        <v>121</v>
      </c>
      <c r="Z8428" t="s">
        <v>80</v>
      </c>
      <c r="AA8428" t="s">
        <v>77</v>
      </c>
      <c r="AB8428" t="s">
        <v>77</v>
      </c>
    </row>
    <row r="8429" spans="1:28" x14ac:dyDescent="0.35">
      <c r="A8429" t="s">
        <v>241</v>
      </c>
      <c r="B8429" t="s">
        <v>468</v>
      </c>
      <c r="C8429">
        <v>5</v>
      </c>
      <c r="D8429" t="s">
        <v>166</v>
      </c>
      <c r="E8429" t="s">
        <v>657</v>
      </c>
      <c r="F8429" t="s">
        <v>172</v>
      </c>
      <c r="G8429" t="s">
        <v>76</v>
      </c>
      <c r="H8429" t="s">
        <v>76</v>
      </c>
      <c r="I8429" t="s">
        <v>76</v>
      </c>
      <c r="J8429" t="s">
        <v>196</v>
      </c>
      <c r="K8429" t="s">
        <v>76</v>
      </c>
      <c r="L8429" t="s">
        <v>76</v>
      </c>
      <c r="M8429" t="s">
        <v>76</v>
      </c>
      <c r="N8429" t="s">
        <v>76</v>
      </c>
      <c r="O8429" t="s">
        <v>76</v>
      </c>
      <c r="P8429" t="s">
        <v>76</v>
      </c>
      <c r="Q8429" t="s">
        <v>196</v>
      </c>
      <c r="R8429" t="s">
        <v>196</v>
      </c>
      <c r="S8429" t="s">
        <v>76</v>
      </c>
      <c r="T8429" t="s">
        <v>76</v>
      </c>
      <c r="U8429" t="s">
        <v>76</v>
      </c>
      <c r="V8429" t="s">
        <v>76</v>
      </c>
      <c r="W8429" t="s">
        <v>76</v>
      </c>
      <c r="X8429" t="s">
        <v>76</v>
      </c>
      <c r="Y8429" t="s">
        <v>76</v>
      </c>
      <c r="Z8429" t="s">
        <v>76</v>
      </c>
      <c r="AA8429" t="s">
        <v>76</v>
      </c>
      <c r="AB8429" t="s">
        <v>76</v>
      </c>
    </row>
    <row r="8431" spans="1:28" x14ac:dyDescent="0.35">
      <c r="A8431" t="s">
        <v>1882</v>
      </c>
    </row>
    <row r="8432" spans="1:28" x14ac:dyDescent="0.35">
      <c r="A8432" t="s">
        <v>14</v>
      </c>
      <c r="B8432" t="s">
        <v>15</v>
      </c>
      <c r="C8432" t="s">
        <v>2</v>
      </c>
      <c r="D8432" t="s">
        <v>1857</v>
      </c>
      <c r="E8432" t="s">
        <v>1858</v>
      </c>
      <c r="F8432" t="s">
        <v>1859</v>
      </c>
      <c r="G8432" t="s">
        <v>1860</v>
      </c>
      <c r="H8432" t="s">
        <v>1861</v>
      </c>
      <c r="I8432" t="s">
        <v>1862</v>
      </c>
      <c r="J8432" t="s">
        <v>1863</v>
      </c>
      <c r="K8432" t="s">
        <v>1864</v>
      </c>
      <c r="L8432" t="s">
        <v>1865</v>
      </c>
      <c r="M8432" t="s">
        <v>1866</v>
      </c>
      <c r="N8432" t="s">
        <v>1867</v>
      </c>
      <c r="O8432" t="s">
        <v>1868</v>
      </c>
      <c r="P8432" t="s">
        <v>1869</v>
      </c>
      <c r="Q8432" t="s">
        <v>1870</v>
      </c>
      <c r="R8432" t="s">
        <v>1871</v>
      </c>
      <c r="S8432" t="s">
        <v>1872</v>
      </c>
      <c r="T8432" t="s">
        <v>1873</v>
      </c>
      <c r="U8432" t="s">
        <v>1874</v>
      </c>
      <c r="V8432" t="s">
        <v>1875</v>
      </c>
      <c r="W8432" t="s">
        <v>1876</v>
      </c>
      <c r="X8432" t="s">
        <v>1877</v>
      </c>
      <c r="Y8432" t="s">
        <v>1878</v>
      </c>
      <c r="Z8432" t="s">
        <v>48</v>
      </c>
      <c r="AA8432" t="s">
        <v>49</v>
      </c>
      <c r="AB8432" t="s">
        <v>50</v>
      </c>
    </row>
    <row r="8433" spans="1:28" x14ac:dyDescent="0.35">
      <c r="A8433" t="s">
        <v>3</v>
      </c>
      <c r="B8433" t="s">
        <v>52</v>
      </c>
      <c r="C8433">
        <v>375</v>
      </c>
      <c r="D8433" t="s">
        <v>474</v>
      </c>
      <c r="E8433" t="s">
        <v>262</v>
      </c>
      <c r="F8433" t="s">
        <v>652</v>
      </c>
      <c r="G8433" t="s">
        <v>71</v>
      </c>
      <c r="H8433" t="s">
        <v>126</v>
      </c>
      <c r="I8433" t="s">
        <v>249</v>
      </c>
      <c r="J8433" t="s">
        <v>88</v>
      </c>
      <c r="K8433" t="s">
        <v>81</v>
      </c>
      <c r="L8433" t="s">
        <v>76</v>
      </c>
      <c r="M8433" t="s">
        <v>73</v>
      </c>
      <c r="N8433" t="s">
        <v>106</v>
      </c>
      <c r="O8433" t="s">
        <v>76</v>
      </c>
      <c r="P8433" t="s">
        <v>76</v>
      </c>
      <c r="Q8433" t="s">
        <v>113</v>
      </c>
      <c r="R8433" t="s">
        <v>276</v>
      </c>
      <c r="S8433" t="s">
        <v>73</v>
      </c>
      <c r="T8433" t="s">
        <v>105</v>
      </c>
      <c r="U8433" t="s">
        <v>76</v>
      </c>
      <c r="V8433" t="s">
        <v>76</v>
      </c>
      <c r="W8433" t="s">
        <v>107</v>
      </c>
      <c r="X8433" t="s">
        <v>326</v>
      </c>
      <c r="Y8433" t="s">
        <v>69</v>
      </c>
      <c r="Z8433" t="s">
        <v>76</v>
      </c>
      <c r="AA8433" t="s">
        <v>76</v>
      </c>
      <c r="AB8433" t="s">
        <v>106</v>
      </c>
    </row>
    <row r="8434" spans="1:28" x14ac:dyDescent="0.35">
      <c r="A8434" t="s">
        <v>3</v>
      </c>
      <c r="B8434" t="s">
        <v>83</v>
      </c>
      <c r="C8434">
        <v>820</v>
      </c>
      <c r="D8434" t="s">
        <v>700</v>
      </c>
      <c r="E8434" t="s">
        <v>247</v>
      </c>
      <c r="F8434" t="s">
        <v>589</v>
      </c>
      <c r="G8434" t="s">
        <v>71</v>
      </c>
      <c r="H8434" t="s">
        <v>97</v>
      </c>
      <c r="I8434" t="s">
        <v>104</v>
      </c>
      <c r="J8434" t="s">
        <v>133</v>
      </c>
      <c r="K8434" t="s">
        <v>93</v>
      </c>
      <c r="L8434" t="s">
        <v>80</v>
      </c>
      <c r="M8434" t="s">
        <v>94</v>
      </c>
      <c r="N8434" t="s">
        <v>94</v>
      </c>
      <c r="O8434" t="s">
        <v>76</v>
      </c>
      <c r="P8434" t="s">
        <v>76</v>
      </c>
      <c r="Q8434" t="s">
        <v>229</v>
      </c>
      <c r="R8434" t="s">
        <v>277</v>
      </c>
      <c r="S8434" t="s">
        <v>76</v>
      </c>
      <c r="T8434" t="s">
        <v>106</v>
      </c>
      <c r="U8434" t="s">
        <v>76</v>
      </c>
      <c r="V8434" t="s">
        <v>71</v>
      </c>
      <c r="W8434" t="s">
        <v>94</v>
      </c>
      <c r="X8434" t="s">
        <v>294</v>
      </c>
      <c r="Y8434" t="s">
        <v>102</v>
      </c>
      <c r="Z8434" t="s">
        <v>107</v>
      </c>
      <c r="AA8434" t="s">
        <v>106</v>
      </c>
      <c r="AB8434" t="s">
        <v>106</v>
      </c>
    </row>
    <row r="8435" spans="1:28" x14ac:dyDescent="0.35">
      <c r="A8435" t="s">
        <v>3</v>
      </c>
      <c r="B8435" t="s">
        <v>50</v>
      </c>
      <c r="C8435">
        <v>181</v>
      </c>
      <c r="D8435" t="s">
        <v>380</v>
      </c>
      <c r="E8435" t="s">
        <v>524</v>
      </c>
      <c r="F8435" t="s">
        <v>193</v>
      </c>
      <c r="G8435" t="s">
        <v>77</v>
      </c>
      <c r="H8435" t="s">
        <v>133</v>
      </c>
      <c r="I8435" t="s">
        <v>81</v>
      </c>
      <c r="J8435" t="s">
        <v>186</v>
      </c>
      <c r="K8435" t="s">
        <v>105</v>
      </c>
      <c r="L8435" t="s">
        <v>235</v>
      </c>
      <c r="M8435" t="s">
        <v>76</v>
      </c>
      <c r="N8435" t="s">
        <v>142</v>
      </c>
      <c r="O8435" t="s">
        <v>94</v>
      </c>
      <c r="P8435" t="s">
        <v>76</v>
      </c>
      <c r="Q8435" t="s">
        <v>199</v>
      </c>
      <c r="R8435" t="s">
        <v>293</v>
      </c>
      <c r="S8435" t="s">
        <v>76</v>
      </c>
      <c r="T8435" t="s">
        <v>138</v>
      </c>
      <c r="U8435" t="s">
        <v>76</v>
      </c>
      <c r="V8435" t="s">
        <v>114</v>
      </c>
      <c r="W8435" t="s">
        <v>75</v>
      </c>
      <c r="X8435" t="s">
        <v>101</v>
      </c>
      <c r="Y8435" t="s">
        <v>221</v>
      </c>
      <c r="Z8435" t="s">
        <v>76</v>
      </c>
      <c r="AA8435" t="s">
        <v>68</v>
      </c>
      <c r="AB8435" t="s">
        <v>76</v>
      </c>
    </row>
    <row r="8436" spans="1:28" x14ac:dyDescent="0.35">
      <c r="A8436" t="s">
        <v>4</v>
      </c>
      <c r="B8436" t="s">
        <v>52</v>
      </c>
      <c r="C8436">
        <v>642</v>
      </c>
      <c r="D8436" t="s">
        <v>214</v>
      </c>
      <c r="E8436" t="s">
        <v>92</v>
      </c>
      <c r="F8436" t="s">
        <v>511</v>
      </c>
      <c r="G8436" t="s">
        <v>80</v>
      </c>
      <c r="H8436" t="s">
        <v>280</v>
      </c>
      <c r="I8436" t="s">
        <v>209</v>
      </c>
      <c r="J8436" t="s">
        <v>231</v>
      </c>
      <c r="K8436" t="s">
        <v>216</v>
      </c>
      <c r="L8436" t="s">
        <v>76</v>
      </c>
      <c r="M8436" t="s">
        <v>76</v>
      </c>
      <c r="N8436" t="s">
        <v>76</v>
      </c>
      <c r="O8436" t="s">
        <v>76</v>
      </c>
      <c r="P8436" t="s">
        <v>76</v>
      </c>
      <c r="Q8436" t="s">
        <v>342</v>
      </c>
      <c r="R8436" t="s">
        <v>231</v>
      </c>
      <c r="S8436" t="s">
        <v>76</v>
      </c>
      <c r="T8436" t="s">
        <v>81</v>
      </c>
      <c r="U8436" t="s">
        <v>76</v>
      </c>
      <c r="V8436" t="s">
        <v>76</v>
      </c>
      <c r="W8436" t="s">
        <v>68</v>
      </c>
      <c r="X8436" t="s">
        <v>69</v>
      </c>
      <c r="Y8436" t="s">
        <v>92</v>
      </c>
      <c r="Z8436" t="s">
        <v>188</v>
      </c>
      <c r="AA8436" t="s">
        <v>55</v>
      </c>
      <c r="AB8436" t="s">
        <v>76</v>
      </c>
    </row>
    <row r="8437" spans="1:28" x14ac:dyDescent="0.35">
      <c r="A8437" t="s">
        <v>4</v>
      </c>
      <c r="B8437" t="s">
        <v>83</v>
      </c>
      <c r="C8437">
        <v>846</v>
      </c>
      <c r="D8437" t="s">
        <v>169</v>
      </c>
      <c r="E8437" t="s">
        <v>304</v>
      </c>
      <c r="F8437" t="s">
        <v>143</v>
      </c>
      <c r="G8437" t="s">
        <v>107</v>
      </c>
      <c r="H8437" t="s">
        <v>62</v>
      </c>
      <c r="I8437" t="s">
        <v>67</v>
      </c>
      <c r="J8437" t="s">
        <v>151</v>
      </c>
      <c r="K8437" t="s">
        <v>71</v>
      </c>
      <c r="L8437" t="s">
        <v>63</v>
      </c>
      <c r="M8437" t="s">
        <v>76</v>
      </c>
      <c r="N8437" t="s">
        <v>107</v>
      </c>
      <c r="O8437" t="s">
        <v>76</v>
      </c>
      <c r="P8437" t="s">
        <v>76</v>
      </c>
      <c r="Q8437" t="s">
        <v>88</v>
      </c>
      <c r="R8437" t="s">
        <v>264</v>
      </c>
      <c r="S8437" t="s">
        <v>76</v>
      </c>
      <c r="T8437" t="s">
        <v>76</v>
      </c>
      <c r="U8437" t="s">
        <v>76</v>
      </c>
      <c r="V8437" t="s">
        <v>73</v>
      </c>
      <c r="W8437" t="s">
        <v>105</v>
      </c>
      <c r="X8437" t="s">
        <v>195</v>
      </c>
      <c r="Y8437" t="s">
        <v>57</v>
      </c>
      <c r="Z8437" t="s">
        <v>366</v>
      </c>
      <c r="AA8437" t="s">
        <v>79</v>
      </c>
      <c r="AB8437" t="s">
        <v>80</v>
      </c>
    </row>
    <row r="8438" spans="1:28" x14ac:dyDescent="0.35">
      <c r="A8438" t="s">
        <v>4</v>
      </c>
      <c r="B8438" t="s">
        <v>50</v>
      </c>
      <c r="C8438">
        <v>162</v>
      </c>
      <c r="D8438" t="s">
        <v>474</v>
      </c>
      <c r="E8438" t="s">
        <v>278</v>
      </c>
      <c r="F8438" t="s">
        <v>96</v>
      </c>
      <c r="G8438" t="s">
        <v>76</v>
      </c>
      <c r="H8438" t="s">
        <v>69</v>
      </c>
      <c r="I8438" t="s">
        <v>126</v>
      </c>
      <c r="J8438" t="s">
        <v>317</v>
      </c>
      <c r="K8438" t="s">
        <v>100</v>
      </c>
      <c r="L8438" t="s">
        <v>72</v>
      </c>
      <c r="M8438" t="s">
        <v>68</v>
      </c>
      <c r="N8438" t="s">
        <v>386</v>
      </c>
      <c r="O8438" t="s">
        <v>107</v>
      </c>
      <c r="P8438" t="s">
        <v>76</v>
      </c>
      <c r="Q8438" t="s">
        <v>116</v>
      </c>
      <c r="R8438" t="s">
        <v>75</v>
      </c>
      <c r="S8438" t="s">
        <v>76</v>
      </c>
      <c r="T8438" t="s">
        <v>107</v>
      </c>
      <c r="U8438" t="s">
        <v>76</v>
      </c>
      <c r="V8438" t="s">
        <v>326</v>
      </c>
      <c r="W8438" t="s">
        <v>76</v>
      </c>
      <c r="X8438" t="s">
        <v>307</v>
      </c>
      <c r="Y8438" t="s">
        <v>78</v>
      </c>
      <c r="Z8438" t="s">
        <v>176</v>
      </c>
      <c r="AA8438" t="s">
        <v>77</v>
      </c>
      <c r="AB8438" t="s">
        <v>76</v>
      </c>
    </row>
    <row r="8439" spans="1:28" x14ac:dyDescent="0.35">
      <c r="A8439" t="s">
        <v>5</v>
      </c>
      <c r="B8439" t="s">
        <v>52</v>
      </c>
      <c r="C8439">
        <v>858</v>
      </c>
      <c r="D8439" t="s">
        <v>698</v>
      </c>
      <c r="E8439" t="s">
        <v>231</v>
      </c>
      <c r="F8439" t="s">
        <v>544</v>
      </c>
      <c r="G8439" t="s">
        <v>186</v>
      </c>
      <c r="H8439" t="s">
        <v>314</v>
      </c>
      <c r="I8439" t="s">
        <v>102</v>
      </c>
      <c r="J8439" t="s">
        <v>92</v>
      </c>
      <c r="K8439" t="s">
        <v>130</v>
      </c>
      <c r="L8439" t="s">
        <v>73</v>
      </c>
      <c r="M8439" t="s">
        <v>73</v>
      </c>
      <c r="N8439" t="s">
        <v>79</v>
      </c>
      <c r="O8439" t="s">
        <v>73</v>
      </c>
      <c r="P8439" t="s">
        <v>107</v>
      </c>
      <c r="Q8439" t="s">
        <v>175</v>
      </c>
      <c r="R8439" t="s">
        <v>121</v>
      </c>
      <c r="S8439" t="s">
        <v>76</v>
      </c>
      <c r="T8439" t="s">
        <v>106</v>
      </c>
      <c r="U8439" t="s">
        <v>76</v>
      </c>
      <c r="V8439" t="s">
        <v>107</v>
      </c>
      <c r="W8439" t="s">
        <v>80</v>
      </c>
      <c r="X8439" t="s">
        <v>102</v>
      </c>
      <c r="Y8439" t="s">
        <v>161</v>
      </c>
      <c r="Z8439" t="s">
        <v>76</v>
      </c>
      <c r="AA8439" t="s">
        <v>106</v>
      </c>
      <c r="AB8439" t="s">
        <v>106</v>
      </c>
    </row>
    <row r="8440" spans="1:28" x14ac:dyDescent="0.35">
      <c r="A8440" t="s">
        <v>5</v>
      </c>
      <c r="B8440" t="s">
        <v>83</v>
      </c>
      <c r="C8440">
        <v>1423</v>
      </c>
      <c r="D8440" t="s">
        <v>649</v>
      </c>
      <c r="E8440" t="s">
        <v>386</v>
      </c>
      <c r="F8440" t="s">
        <v>452</v>
      </c>
      <c r="G8440" t="s">
        <v>63</v>
      </c>
      <c r="H8440" t="s">
        <v>109</v>
      </c>
      <c r="I8440" t="s">
        <v>163</v>
      </c>
      <c r="J8440" t="s">
        <v>70</v>
      </c>
      <c r="K8440" t="s">
        <v>80</v>
      </c>
      <c r="L8440" t="s">
        <v>77</v>
      </c>
      <c r="M8440" t="s">
        <v>73</v>
      </c>
      <c r="N8440" t="s">
        <v>73</v>
      </c>
      <c r="O8440" t="s">
        <v>76</v>
      </c>
      <c r="P8440" t="s">
        <v>76</v>
      </c>
      <c r="Q8440" t="s">
        <v>149</v>
      </c>
      <c r="R8440" t="s">
        <v>175</v>
      </c>
      <c r="S8440" t="s">
        <v>76</v>
      </c>
      <c r="T8440" t="s">
        <v>77</v>
      </c>
      <c r="U8440" t="s">
        <v>107</v>
      </c>
      <c r="V8440" t="s">
        <v>107</v>
      </c>
      <c r="W8440" t="s">
        <v>75</v>
      </c>
      <c r="X8440" t="s">
        <v>124</v>
      </c>
      <c r="Y8440" t="s">
        <v>133</v>
      </c>
      <c r="Z8440" t="s">
        <v>76</v>
      </c>
      <c r="AA8440" t="s">
        <v>107</v>
      </c>
      <c r="AB8440" t="s">
        <v>106</v>
      </c>
    </row>
    <row r="8441" spans="1:28" x14ac:dyDescent="0.35">
      <c r="A8441" t="s">
        <v>5</v>
      </c>
      <c r="B8441" t="s">
        <v>50</v>
      </c>
      <c r="C8441">
        <v>269</v>
      </c>
      <c r="D8441" t="s">
        <v>691</v>
      </c>
      <c r="E8441" t="s">
        <v>453</v>
      </c>
      <c r="F8441" t="s">
        <v>124</v>
      </c>
      <c r="G8441" t="s">
        <v>76</v>
      </c>
      <c r="H8441" t="s">
        <v>108</v>
      </c>
      <c r="I8441" t="s">
        <v>194</v>
      </c>
      <c r="J8441" t="s">
        <v>71</v>
      </c>
      <c r="K8441" t="s">
        <v>138</v>
      </c>
      <c r="L8441" t="s">
        <v>68</v>
      </c>
      <c r="M8441" t="s">
        <v>106</v>
      </c>
      <c r="N8441" t="s">
        <v>55</v>
      </c>
      <c r="O8441" t="s">
        <v>79</v>
      </c>
      <c r="P8441" t="s">
        <v>76</v>
      </c>
      <c r="Q8441" t="s">
        <v>72</v>
      </c>
      <c r="R8441" t="s">
        <v>217</v>
      </c>
      <c r="S8441" t="s">
        <v>76</v>
      </c>
      <c r="T8441" t="s">
        <v>76</v>
      </c>
      <c r="U8441" t="s">
        <v>76</v>
      </c>
      <c r="V8441" t="s">
        <v>78</v>
      </c>
      <c r="W8441" t="s">
        <v>76</v>
      </c>
      <c r="X8441" t="s">
        <v>217</v>
      </c>
      <c r="Y8441" t="s">
        <v>138</v>
      </c>
      <c r="Z8441" t="s">
        <v>76</v>
      </c>
      <c r="AA8441" t="s">
        <v>107</v>
      </c>
      <c r="AB8441" t="s">
        <v>76</v>
      </c>
    </row>
    <row r="8442" spans="1:28" x14ac:dyDescent="0.35">
      <c r="A8442" t="s">
        <v>6</v>
      </c>
      <c r="B8442" t="s">
        <v>52</v>
      </c>
      <c r="C8442">
        <v>428</v>
      </c>
      <c r="D8442" t="s">
        <v>187</v>
      </c>
      <c r="E8442" t="s">
        <v>250</v>
      </c>
      <c r="F8442" t="s">
        <v>187</v>
      </c>
      <c r="G8442" t="s">
        <v>93</v>
      </c>
      <c r="H8442" t="s">
        <v>163</v>
      </c>
      <c r="I8442" t="s">
        <v>61</v>
      </c>
      <c r="J8442" t="s">
        <v>102</v>
      </c>
      <c r="K8442" t="s">
        <v>130</v>
      </c>
      <c r="L8442" t="s">
        <v>76</v>
      </c>
      <c r="M8442" t="s">
        <v>76</v>
      </c>
      <c r="N8442" t="s">
        <v>76</v>
      </c>
      <c r="O8442" t="s">
        <v>76</v>
      </c>
      <c r="P8442" t="s">
        <v>76</v>
      </c>
      <c r="Q8442" t="s">
        <v>114</v>
      </c>
      <c r="R8442" t="s">
        <v>208</v>
      </c>
      <c r="S8442" t="s">
        <v>76</v>
      </c>
      <c r="T8442" t="s">
        <v>93</v>
      </c>
      <c r="U8442" t="s">
        <v>107</v>
      </c>
      <c r="V8442" t="s">
        <v>76</v>
      </c>
      <c r="W8442" t="s">
        <v>107</v>
      </c>
      <c r="X8442" t="s">
        <v>67</v>
      </c>
      <c r="Y8442" t="s">
        <v>176</v>
      </c>
      <c r="Z8442" t="s">
        <v>217</v>
      </c>
      <c r="AA8442" t="s">
        <v>79</v>
      </c>
      <c r="AB8442" t="s">
        <v>198</v>
      </c>
    </row>
    <row r="8443" spans="1:28" x14ac:dyDescent="0.35">
      <c r="A8443" t="s">
        <v>6</v>
      </c>
      <c r="B8443" t="s">
        <v>83</v>
      </c>
      <c r="C8443">
        <v>531</v>
      </c>
      <c r="D8443" t="s">
        <v>398</v>
      </c>
      <c r="E8443" t="s">
        <v>393</v>
      </c>
      <c r="F8443" t="s">
        <v>371</v>
      </c>
      <c r="G8443" t="s">
        <v>80</v>
      </c>
      <c r="H8443" t="s">
        <v>161</v>
      </c>
      <c r="I8443" t="s">
        <v>104</v>
      </c>
      <c r="J8443" t="s">
        <v>179</v>
      </c>
      <c r="K8443" t="s">
        <v>149</v>
      </c>
      <c r="L8443" t="s">
        <v>76</v>
      </c>
      <c r="M8443" t="s">
        <v>150</v>
      </c>
      <c r="N8443" t="s">
        <v>73</v>
      </c>
      <c r="O8443" t="s">
        <v>76</v>
      </c>
      <c r="P8443" t="s">
        <v>76</v>
      </c>
      <c r="Q8443" t="s">
        <v>134</v>
      </c>
      <c r="R8443" t="s">
        <v>442</v>
      </c>
      <c r="S8443" t="s">
        <v>76</v>
      </c>
      <c r="T8443" t="s">
        <v>93</v>
      </c>
      <c r="U8443" t="s">
        <v>76</v>
      </c>
      <c r="V8443" t="s">
        <v>77</v>
      </c>
      <c r="W8443" t="s">
        <v>72</v>
      </c>
      <c r="X8443" t="s">
        <v>341</v>
      </c>
      <c r="Y8443" t="s">
        <v>130</v>
      </c>
      <c r="Z8443" t="s">
        <v>175</v>
      </c>
      <c r="AA8443" t="s">
        <v>76</v>
      </c>
      <c r="AB8443" t="s">
        <v>107</v>
      </c>
    </row>
    <row r="8444" spans="1:28" x14ac:dyDescent="0.35">
      <c r="A8444" t="s">
        <v>6</v>
      </c>
      <c r="B8444" t="s">
        <v>50</v>
      </c>
      <c r="C8444">
        <v>130</v>
      </c>
      <c r="D8444" t="s">
        <v>128</v>
      </c>
      <c r="E8444" t="s">
        <v>428</v>
      </c>
      <c r="F8444" t="s">
        <v>177</v>
      </c>
      <c r="G8444" t="s">
        <v>198</v>
      </c>
      <c r="H8444" t="s">
        <v>122</v>
      </c>
      <c r="I8444" t="s">
        <v>96</v>
      </c>
      <c r="J8444" t="s">
        <v>277</v>
      </c>
      <c r="K8444" t="s">
        <v>75</v>
      </c>
      <c r="L8444" t="s">
        <v>180</v>
      </c>
      <c r="M8444" t="s">
        <v>76</v>
      </c>
      <c r="N8444" t="s">
        <v>173</v>
      </c>
      <c r="O8444" t="s">
        <v>86</v>
      </c>
      <c r="P8444" t="s">
        <v>76</v>
      </c>
      <c r="Q8444" t="s">
        <v>133</v>
      </c>
      <c r="R8444" t="s">
        <v>73</v>
      </c>
      <c r="S8444" t="s">
        <v>76</v>
      </c>
      <c r="T8444" t="s">
        <v>76</v>
      </c>
      <c r="U8444" t="s">
        <v>76</v>
      </c>
      <c r="V8444" t="s">
        <v>173</v>
      </c>
      <c r="W8444" t="s">
        <v>76</v>
      </c>
      <c r="X8444" t="s">
        <v>304</v>
      </c>
      <c r="Y8444" t="s">
        <v>138</v>
      </c>
      <c r="Z8444" t="s">
        <v>104</v>
      </c>
      <c r="AA8444" t="s">
        <v>76</v>
      </c>
      <c r="AB8444" t="s">
        <v>73</v>
      </c>
    </row>
    <row r="8445" spans="1:28" x14ac:dyDescent="0.35">
      <c r="A8445" t="s">
        <v>7</v>
      </c>
      <c r="B8445" t="s">
        <v>52</v>
      </c>
      <c r="C8445">
        <v>771</v>
      </c>
      <c r="D8445" t="s">
        <v>402</v>
      </c>
      <c r="E8445" t="s">
        <v>205</v>
      </c>
      <c r="F8445" t="s">
        <v>736</v>
      </c>
      <c r="G8445" t="s">
        <v>81</v>
      </c>
      <c r="H8445" t="s">
        <v>104</v>
      </c>
      <c r="I8445" t="s">
        <v>307</v>
      </c>
      <c r="J8445" t="s">
        <v>216</v>
      </c>
      <c r="K8445" t="s">
        <v>72</v>
      </c>
      <c r="L8445" t="s">
        <v>73</v>
      </c>
      <c r="M8445" t="s">
        <v>106</v>
      </c>
      <c r="N8445" t="s">
        <v>68</v>
      </c>
      <c r="O8445" t="s">
        <v>76</v>
      </c>
      <c r="P8445" t="s">
        <v>76</v>
      </c>
      <c r="Q8445" t="s">
        <v>236</v>
      </c>
      <c r="R8445" t="s">
        <v>262</v>
      </c>
      <c r="S8445" t="s">
        <v>76</v>
      </c>
      <c r="T8445" t="s">
        <v>94</v>
      </c>
      <c r="U8445" t="s">
        <v>76</v>
      </c>
      <c r="V8445" t="s">
        <v>73</v>
      </c>
      <c r="W8445" t="s">
        <v>79</v>
      </c>
      <c r="X8445" t="s">
        <v>84</v>
      </c>
      <c r="Y8445" t="s">
        <v>104</v>
      </c>
      <c r="Z8445" t="s">
        <v>76</v>
      </c>
      <c r="AA8445" t="s">
        <v>76</v>
      </c>
      <c r="AB8445" t="s">
        <v>77</v>
      </c>
    </row>
    <row r="8446" spans="1:28" x14ac:dyDescent="0.35">
      <c r="A8446" t="s">
        <v>7</v>
      </c>
      <c r="B8446" t="s">
        <v>83</v>
      </c>
      <c r="C8446">
        <v>1159</v>
      </c>
      <c r="D8446" t="s">
        <v>141</v>
      </c>
      <c r="E8446" t="s">
        <v>118</v>
      </c>
      <c r="F8446" t="s">
        <v>499</v>
      </c>
      <c r="G8446" t="s">
        <v>150</v>
      </c>
      <c r="H8446" t="s">
        <v>180</v>
      </c>
      <c r="I8446" t="s">
        <v>198</v>
      </c>
      <c r="J8446" t="s">
        <v>130</v>
      </c>
      <c r="K8446" t="s">
        <v>105</v>
      </c>
      <c r="L8446" t="s">
        <v>75</v>
      </c>
      <c r="M8446" t="s">
        <v>79</v>
      </c>
      <c r="N8446" t="s">
        <v>106</v>
      </c>
      <c r="O8446" t="s">
        <v>76</v>
      </c>
      <c r="P8446" t="s">
        <v>106</v>
      </c>
      <c r="Q8446" t="s">
        <v>163</v>
      </c>
      <c r="R8446" t="s">
        <v>181</v>
      </c>
      <c r="S8446" t="s">
        <v>73</v>
      </c>
      <c r="T8446" t="s">
        <v>78</v>
      </c>
      <c r="U8446" t="s">
        <v>73</v>
      </c>
      <c r="V8446" t="s">
        <v>79</v>
      </c>
      <c r="W8446" t="s">
        <v>81</v>
      </c>
      <c r="X8446" t="s">
        <v>145</v>
      </c>
      <c r="Y8446" t="s">
        <v>108</v>
      </c>
      <c r="Z8446" t="s">
        <v>73</v>
      </c>
      <c r="AA8446" t="s">
        <v>73</v>
      </c>
      <c r="AB8446" t="s">
        <v>71</v>
      </c>
    </row>
    <row r="8447" spans="1:28" x14ac:dyDescent="0.35">
      <c r="A8447" t="s">
        <v>7</v>
      </c>
      <c r="B8447" t="s">
        <v>50</v>
      </c>
      <c r="C8447">
        <v>345</v>
      </c>
      <c r="D8447" t="s">
        <v>382</v>
      </c>
      <c r="E8447" t="s">
        <v>341</v>
      </c>
      <c r="F8447" t="s">
        <v>435</v>
      </c>
      <c r="G8447" t="s">
        <v>186</v>
      </c>
      <c r="H8447" t="s">
        <v>104</v>
      </c>
      <c r="I8447" t="s">
        <v>94</v>
      </c>
      <c r="J8447" t="s">
        <v>100</v>
      </c>
      <c r="K8447" t="s">
        <v>107</v>
      </c>
      <c r="L8447" t="s">
        <v>211</v>
      </c>
      <c r="M8447" t="s">
        <v>78</v>
      </c>
      <c r="N8447" t="s">
        <v>175</v>
      </c>
      <c r="O8447" t="s">
        <v>72</v>
      </c>
      <c r="P8447" t="s">
        <v>76</v>
      </c>
      <c r="Q8447" t="s">
        <v>231</v>
      </c>
      <c r="R8447" t="s">
        <v>176</v>
      </c>
      <c r="S8447" t="s">
        <v>76</v>
      </c>
      <c r="T8447" t="s">
        <v>77</v>
      </c>
      <c r="U8447" t="s">
        <v>76</v>
      </c>
      <c r="V8447" t="s">
        <v>70</v>
      </c>
      <c r="W8447" t="s">
        <v>100</v>
      </c>
      <c r="X8447" t="s">
        <v>239</v>
      </c>
      <c r="Y8447" t="s">
        <v>74</v>
      </c>
      <c r="Z8447" t="s">
        <v>76</v>
      </c>
      <c r="AA8447" t="s">
        <v>76</v>
      </c>
      <c r="AB8447" t="s">
        <v>68</v>
      </c>
    </row>
    <row r="8448" spans="1:28" x14ac:dyDescent="0.35">
      <c r="A8448" t="s">
        <v>241</v>
      </c>
      <c r="B8448" t="s">
        <v>52</v>
      </c>
      <c r="C8448">
        <v>3074</v>
      </c>
      <c r="D8448" t="s">
        <v>284</v>
      </c>
      <c r="E8448" t="s">
        <v>145</v>
      </c>
      <c r="F8448" t="s">
        <v>555</v>
      </c>
      <c r="G8448" t="s">
        <v>63</v>
      </c>
      <c r="H8448" t="s">
        <v>211</v>
      </c>
      <c r="I8448" t="s">
        <v>132</v>
      </c>
      <c r="J8448" t="s">
        <v>146</v>
      </c>
      <c r="K8448" t="s">
        <v>104</v>
      </c>
      <c r="L8448" t="s">
        <v>107</v>
      </c>
      <c r="M8448" t="s">
        <v>107</v>
      </c>
      <c r="N8448" t="s">
        <v>106</v>
      </c>
      <c r="O8448" t="s">
        <v>76</v>
      </c>
      <c r="P8448" t="s">
        <v>76</v>
      </c>
      <c r="Q8448" t="s">
        <v>342</v>
      </c>
      <c r="R8448" t="s">
        <v>293</v>
      </c>
      <c r="S8448" t="s">
        <v>76</v>
      </c>
      <c r="T8448" t="s">
        <v>105</v>
      </c>
      <c r="U8448" t="s">
        <v>76</v>
      </c>
      <c r="V8448" t="s">
        <v>107</v>
      </c>
      <c r="W8448" t="s">
        <v>68</v>
      </c>
      <c r="X8448" t="s">
        <v>239</v>
      </c>
      <c r="Y8448" t="s">
        <v>89</v>
      </c>
      <c r="Z8448" t="s">
        <v>149</v>
      </c>
      <c r="AA8448" t="s">
        <v>71</v>
      </c>
      <c r="AB8448" t="s">
        <v>79</v>
      </c>
    </row>
    <row r="8449" spans="1:28" x14ac:dyDescent="0.35">
      <c r="A8449" t="s">
        <v>241</v>
      </c>
      <c r="B8449" t="s">
        <v>83</v>
      </c>
      <c r="C8449">
        <v>4779</v>
      </c>
      <c r="D8449" t="s">
        <v>568</v>
      </c>
      <c r="E8449" t="s">
        <v>148</v>
      </c>
      <c r="F8449" t="s">
        <v>391</v>
      </c>
      <c r="G8449" t="s">
        <v>75</v>
      </c>
      <c r="H8449" t="s">
        <v>180</v>
      </c>
      <c r="I8449" t="s">
        <v>65</v>
      </c>
      <c r="J8449" t="s">
        <v>108</v>
      </c>
      <c r="K8449" t="s">
        <v>63</v>
      </c>
      <c r="L8449" t="s">
        <v>94</v>
      </c>
      <c r="M8449" t="s">
        <v>79</v>
      </c>
      <c r="N8449" t="s">
        <v>77</v>
      </c>
      <c r="O8449" t="s">
        <v>76</v>
      </c>
      <c r="P8449" t="s">
        <v>107</v>
      </c>
      <c r="Q8449" t="s">
        <v>67</v>
      </c>
      <c r="R8449" t="s">
        <v>53</v>
      </c>
      <c r="S8449" t="s">
        <v>107</v>
      </c>
      <c r="T8449" t="s">
        <v>71</v>
      </c>
      <c r="U8449" t="s">
        <v>107</v>
      </c>
      <c r="V8449" t="s">
        <v>77</v>
      </c>
      <c r="W8449" t="s">
        <v>105</v>
      </c>
      <c r="X8449" t="s">
        <v>277</v>
      </c>
      <c r="Y8449" t="s">
        <v>62</v>
      </c>
      <c r="Z8449" t="s">
        <v>74</v>
      </c>
      <c r="AA8449" t="s">
        <v>73</v>
      </c>
      <c r="AB8449" t="s">
        <v>71</v>
      </c>
    </row>
    <row r="8450" spans="1:28" x14ac:dyDescent="0.35">
      <c r="A8450" t="s">
        <v>241</v>
      </c>
      <c r="B8450" t="s">
        <v>50</v>
      </c>
      <c r="C8450">
        <v>1087</v>
      </c>
      <c r="D8450" t="s">
        <v>602</v>
      </c>
      <c r="E8450" t="s">
        <v>283</v>
      </c>
      <c r="F8450" t="s">
        <v>290</v>
      </c>
      <c r="G8450" t="s">
        <v>94</v>
      </c>
      <c r="H8450" t="s">
        <v>97</v>
      </c>
      <c r="I8450" t="s">
        <v>175</v>
      </c>
      <c r="J8450" t="s">
        <v>240</v>
      </c>
      <c r="K8450" t="s">
        <v>94</v>
      </c>
      <c r="L8450" t="s">
        <v>56</v>
      </c>
      <c r="M8450" t="s">
        <v>79</v>
      </c>
      <c r="N8450" t="s">
        <v>102</v>
      </c>
      <c r="O8450" t="s">
        <v>78</v>
      </c>
      <c r="P8450" t="s">
        <v>76</v>
      </c>
      <c r="Q8450" t="s">
        <v>366</v>
      </c>
      <c r="R8450" t="s">
        <v>119</v>
      </c>
      <c r="S8450" t="s">
        <v>76</v>
      </c>
      <c r="T8450" t="s">
        <v>77</v>
      </c>
      <c r="U8450" t="s">
        <v>76</v>
      </c>
      <c r="V8450" t="s">
        <v>264</v>
      </c>
      <c r="W8450" t="s">
        <v>71</v>
      </c>
      <c r="X8450" t="s">
        <v>185</v>
      </c>
      <c r="Y8450" t="s">
        <v>142</v>
      </c>
      <c r="Z8450" t="s">
        <v>100</v>
      </c>
      <c r="AA8450" t="s">
        <v>73</v>
      </c>
      <c r="AB8450" t="s">
        <v>73</v>
      </c>
    </row>
    <row r="8452" spans="1:28" x14ac:dyDescent="0.35">
      <c r="A8452" t="s">
        <v>1883</v>
      </c>
    </row>
    <row r="8453" spans="1:28" x14ac:dyDescent="0.35">
      <c r="A8453" t="s">
        <v>14</v>
      </c>
      <c r="B8453" t="s">
        <v>266</v>
      </c>
      <c r="C8453" t="s">
        <v>2</v>
      </c>
      <c r="D8453" t="s">
        <v>1857</v>
      </c>
      <c r="E8453" t="s">
        <v>1858</v>
      </c>
      <c r="F8453" t="s">
        <v>1859</v>
      </c>
      <c r="G8453" t="s">
        <v>1860</v>
      </c>
      <c r="H8453" t="s">
        <v>1861</v>
      </c>
      <c r="I8453" t="s">
        <v>1862</v>
      </c>
      <c r="J8453" t="s">
        <v>1863</v>
      </c>
      <c r="K8453" t="s">
        <v>1864</v>
      </c>
      <c r="L8453" t="s">
        <v>1865</v>
      </c>
      <c r="M8453" t="s">
        <v>1866</v>
      </c>
      <c r="N8453" t="s">
        <v>1867</v>
      </c>
      <c r="O8453" t="s">
        <v>1868</v>
      </c>
      <c r="P8453" t="s">
        <v>1869</v>
      </c>
      <c r="Q8453" t="s">
        <v>1870</v>
      </c>
      <c r="R8453" t="s">
        <v>1871</v>
      </c>
      <c r="S8453" t="s">
        <v>1872</v>
      </c>
      <c r="T8453" t="s">
        <v>1873</v>
      </c>
      <c r="U8453" t="s">
        <v>1874</v>
      </c>
      <c r="V8453" t="s">
        <v>1875</v>
      </c>
      <c r="W8453" t="s">
        <v>1876</v>
      </c>
      <c r="X8453" t="s">
        <v>1877</v>
      </c>
      <c r="Y8453" t="s">
        <v>1878</v>
      </c>
      <c r="Z8453" t="s">
        <v>48</v>
      </c>
      <c r="AA8453" t="s">
        <v>49</v>
      </c>
      <c r="AB8453" t="s">
        <v>50</v>
      </c>
    </row>
    <row r="8454" spans="1:28" x14ac:dyDescent="0.35">
      <c r="A8454" t="s">
        <v>3</v>
      </c>
      <c r="B8454" t="s">
        <v>267</v>
      </c>
      <c r="C8454">
        <v>221</v>
      </c>
      <c r="D8454" t="s">
        <v>408</v>
      </c>
      <c r="E8454" t="s">
        <v>200</v>
      </c>
      <c r="F8454" t="s">
        <v>123</v>
      </c>
      <c r="G8454" t="s">
        <v>77</v>
      </c>
      <c r="H8454" t="s">
        <v>309</v>
      </c>
      <c r="I8454" t="s">
        <v>63</v>
      </c>
      <c r="J8454" t="s">
        <v>104</v>
      </c>
      <c r="K8454" t="s">
        <v>68</v>
      </c>
      <c r="L8454" t="s">
        <v>132</v>
      </c>
      <c r="M8454" t="s">
        <v>72</v>
      </c>
      <c r="N8454" t="s">
        <v>103</v>
      </c>
      <c r="O8454" t="s">
        <v>76</v>
      </c>
      <c r="P8454" t="s">
        <v>76</v>
      </c>
      <c r="Q8454" t="s">
        <v>320</v>
      </c>
      <c r="R8454" t="s">
        <v>294</v>
      </c>
      <c r="S8454" t="s">
        <v>77</v>
      </c>
      <c r="T8454" t="s">
        <v>150</v>
      </c>
      <c r="U8454" t="s">
        <v>76</v>
      </c>
      <c r="V8454" t="s">
        <v>93</v>
      </c>
      <c r="W8454" t="s">
        <v>77</v>
      </c>
      <c r="X8454" t="s">
        <v>159</v>
      </c>
      <c r="Y8454" t="s">
        <v>61</v>
      </c>
      <c r="Z8454" t="s">
        <v>76</v>
      </c>
      <c r="AA8454" t="s">
        <v>76</v>
      </c>
      <c r="AB8454" t="s">
        <v>75</v>
      </c>
    </row>
    <row r="8455" spans="1:28" x14ac:dyDescent="0.35">
      <c r="A8455" t="s">
        <v>3</v>
      </c>
      <c r="B8455" t="s">
        <v>279</v>
      </c>
      <c r="C8455">
        <v>1084</v>
      </c>
      <c r="D8455" t="s">
        <v>335</v>
      </c>
      <c r="E8455" t="s">
        <v>252</v>
      </c>
      <c r="F8455" t="s">
        <v>484</v>
      </c>
      <c r="G8455" t="s">
        <v>150</v>
      </c>
      <c r="H8455" t="s">
        <v>89</v>
      </c>
      <c r="I8455" t="s">
        <v>57</v>
      </c>
      <c r="J8455" t="s">
        <v>104</v>
      </c>
      <c r="K8455" t="s">
        <v>74</v>
      </c>
      <c r="L8455" t="s">
        <v>186</v>
      </c>
      <c r="M8455" t="s">
        <v>73</v>
      </c>
      <c r="N8455" t="s">
        <v>79</v>
      </c>
      <c r="O8455" t="s">
        <v>76</v>
      </c>
      <c r="P8455" t="s">
        <v>76</v>
      </c>
      <c r="Q8455" t="s">
        <v>515</v>
      </c>
      <c r="R8455" t="s">
        <v>218</v>
      </c>
      <c r="S8455" t="s">
        <v>76</v>
      </c>
      <c r="T8455" t="s">
        <v>150</v>
      </c>
      <c r="U8455" t="s">
        <v>76</v>
      </c>
      <c r="V8455" t="s">
        <v>63</v>
      </c>
      <c r="W8455" t="s">
        <v>77</v>
      </c>
      <c r="X8455" t="s">
        <v>262</v>
      </c>
      <c r="Y8455" t="s">
        <v>56</v>
      </c>
      <c r="Z8455" t="s">
        <v>107</v>
      </c>
      <c r="AA8455" t="s">
        <v>106</v>
      </c>
      <c r="AB8455" t="s">
        <v>107</v>
      </c>
    </row>
    <row r="8456" spans="1:28" x14ac:dyDescent="0.35">
      <c r="A8456" t="s">
        <v>3</v>
      </c>
      <c r="B8456" t="s">
        <v>285</v>
      </c>
      <c r="C8456">
        <v>71</v>
      </c>
      <c r="D8456" t="s">
        <v>880</v>
      </c>
      <c r="E8456" t="s">
        <v>347</v>
      </c>
      <c r="F8456" t="s">
        <v>196</v>
      </c>
      <c r="G8456" t="s">
        <v>76</v>
      </c>
      <c r="H8456" t="s">
        <v>80</v>
      </c>
      <c r="I8456" t="s">
        <v>366</v>
      </c>
      <c r="J8456" t="s">
        <v>194</v>
      </c>
      <c r="K8456" t="s">
        <v>76</v>
      </c>
      <c r="L8456" t="s">
        <v>8</v>
      </c>
      <c r="M8456" t="s">
        <v>130</v>
      </c>
      <c r="N8456" t="s">
        <v>80</v>
      </c>
      <c r="O8456" t="s">
        <v>80</v>
      </c>
      <c r="P8456" t="s">
        <v>76</v>
      </c>
      <c r="Q8456" t="s">
        <v>539</v>
      </c>
      <c r="R8456" t="s">
        <v>489</v>
      </c>
      <c r="S8456" t="s">
        <v>76</v>
      </c>
      <c r="T8456" t="s">
        <v>76</v>
      </c>
      <c r="U8456" t="s">
        <v>76</v>
      </c>
      <c r="V8456" t="s">
        <v>80</v>
      </c>
      <c r="W8456" t="s">
        <v>97</v>
      </c>
      <c r="X8456" t="s">
        <v>519</v>
      </c>
      <c r="Y8456" t="s">
        <v>180</v>
      </c>
      <c r="Z8456" t="s">
        <v>76</v>
      </c>
      <c r="AA8456" t="s">
        <v>76</v>
      </c>
      <c r="AB8456" t="s">
        <v>76</v>
      </c>
    </row>
    <row r="8457" spans="1:28" x14ac:dyDescent="0.35">
      <c r="A8457" t="s">
        <v>4</v>
      </c>
      <c r="B8457" t="s">
        <v>267</v>
      </c>
      <c r="C8457">
        <v>218</v>
      </c>
      <c r="D8457" t="s">
        <v>376</v>
      </c>
      <c r="E8457" t="s">
        <v>188</v>
      </c>
      <c r="F8457" t="s">
        <v>371</v>
      </c>
      <c r="G8457" t="s">
        <v>75</v>
      </c>
      <c r="H8457" t="s">
        <v>96</v>
      </c>
      <c r="I8457" t="s">
        <v>119</v>
      </c>
      <c r="J8457" t="s">
        <v>137</v>
      </c>
      <c r="K8457" t="s">
        <v>249</v>
      </c>
      <c r="L8457" t="s">
        <v>63</v>
      </c>
      <c r="M8457" t="s">
        <v>76</v>
      </c>
      <c r="N8457" t="s">
        <v>89</v>
      </c>
      <c r="O8457" t="s">
        <v>76</v>
      </c>
      <c r="P8457" t="s">
        <v>76</v>
      </c>
      <c r="Q8457" t="s">
        <v>65</v>
      </c>
      <c r="R8457" t="s">
        <v>216</v>
      </c>
      <c r="S8457" t="s">
        <v>76</v>
      </c>
      <c r="T8457" t="s">
        <v>94</v>
      </c>
      <c r="U8457" t="s">
        <v>76</v>
      </c>
      <c r="V8457" t="s">
        <v>314</v>
      </c>
      <c r="W8457" t="s">
        <v>80</v>
      </c>
      <c r="X8457" t="s">
        <v>257</v>
      </c>
      <c r="Y8457" t="s">
        <v>119</v>
      </c>
      <c r="Z8457" t="s">
        <v>204</v>
      </c>
      <c r="AA8457" t="s">
        <v>80</v>
      </c>
      <c r="AB8457" t="s">
        <v>86</v>
      </c>
    </row>
    <row r="8458" spans="1:28" x14ac:dyDescent="0.35">
      <c r="A8458" t="s">
        <v>4</v>
      </c>
      <c r="B8458" t="s">
        <v>279</v>
      </c>
      <c r="C8458">
        <v>1203</v>
      </c>
      <c r="D8458" t="s">
        <v>298</v>
      </c>
      <c r="E8458" t="s">
        <v>164</v>
      </c>
      <c r="F8458" t="s">
        <v>322</v>
      </c>
      <c r="G8458" t="s">
        <v>78</v>
      </c>
      <c r="H8458" t="s">
        <v>204</v>
      </c>
      <c r="I8458" t="s">
        <v>113</v>
      </c>
      <c r="J8458" t="s">
        <v>366</v>
      </c>
      <c r="K8458" t="s">
        <v>80</v>
      </c>
      <c r="L8458" t="s">
        <v>71</v>
      </c>
      <c r="M8458" t="s">
        <v>73</v>
      </c>
      <c r="N8458" t="s">
        <v>107</v>
      </c>
      <c r="O8458" t="s">
        <v>76</v>
      </c>
      <c r="P8458" t="s">
        <v>76</v>
      </c>
      <c r="Q8458" t="s">
        <v>162</v>
      </c>
      <c r="R8458" t="s">
        <v>225</v>
      </c>
      <c r="S8458" t="s">
        <v>76</v>
      </c>
      <c r="T8458" t="s">
        <v>79</v>
      </c>
      <c r="U8458" t="s">
        <v>76</v>
      </c>
      <c r="V8458" t="s">
        <v>106</v>
      </c>
      <c r="W8458" t="s">
        <v>71</v>
      </c>
      <c r="X8458" t="s">
        <v>282</v>
      </c>
      <c r="Y8458" t="s">
        <v>56</v>
      </c>
      <c r="Z8458" t="s">
        <v>157</v>
      </c>
      <c r="AA8458" t="s">
        <v>81</v>
      </c>
      <c r="AB8458" t="s">
        <v>107</v>
      </c>
    </row>
    <row r="8459" spans="1:28" x14ac:dyDescent="0.35">
      <c r="A8459" t="s">
        <v>4</v>
      </c>
      <c r="B8459" t="s">
        <v>285</v>
      </c>
      <c r="C8459">
        <v>229</v>
      </c>
      <c r="D8459" t="s">
        <v>440</v>
      </c>
      <c r="E8459" t="s">
        <v>168</v>
      </c>
      <c r="F8459" t="s">
        <v>203</v>
      </c>
      <c r="G8459" t="s">
        <v>76</v>
      </c>
      <c r="H8459" t="s">
        <v>176</v>
      </c>
      <c r="I8459" t="s">
        <v>67</v>
      </c>
      <c r="J8459" t="s">
        <v>264</v>
      </c>
      <c r="K8459" t="s">
        <v>94</v>
      </c>
      <c r="L8459" t="s">
        <v>68</v>
      </c>
      <c r="M8459" t="s">
        <v>76</v>
      </c>
      <c r="N8459" t="s">
        <v>107</v>
      </c>
      <c r="O8459" t="s">
        <v>76</v>
      </c>
      <c r="P8459" t="s">
        <v>76</v>
      </c>
      <c r="Q8459" t="s">
        <v>89</v>
      </c>
      <c r="R8459" t="s">
        <v>109</v>
      </c>
      <c r="S8459" t="s">
        <v>76</v>
      </c>
      <c r="T8459" t="s">
        <v>150</v>
      </c>
      <c r="U8459" t="s">
        <v>76</v>
      </c>
      <c r="V8459" t="s">
        <v>106</v>
      </c>
      <c r="W8459" t="s">
        <v>106</v>
      </c>
      <c r="X8459" t="s">
        <v>550</v>
      </c>
      <c r="Y8459" t="s">
        <v>103</v>
      </c>
      <c r="Z8459" t="s">
        <v>226</v>
      </c>
      <c r="AA8459" t="s">
        <v>106</v>
      </c>
      <c r="AB8459" t="s">
        <v>76</v>
      </c>
    </row>
    <row r="8460" spans="1:28" x14ac:dyDescent="0.35">
      <c r="A8460" t="s">
        <v>5</v>
      </c>
      <c r="B8460" t="s">
        <v>267</v>
      </c>
      <c r="C8460">
        <v>102</v>
      </c>
      <c r="D8460" t="s">
        <v>949</v>
      </c>
      <c r="E8460" t="s">
        <v>235</v>
      </c>
      <c r="F8460" t="s">
        <v>428</v>
      </c>
      <c r="G8460" t="s">
        <v>76</v>
      </c>
      <c r="H8460" t="s">
        <v>107</v>
      </c>
      <c r="I8460" t="s">
        <v>94</v>
      </c>
      <c r="J8460" t="s">
        <v>142</v>
      </c>
      <c r="K8460" t="s">
        <v>76</v>
      </c>
      <c r="L8460" t="s">
        <v>79</v>
      </c>
      <c r="M8460" t="s">
        <v>106</v>
      </c>
      <c r="N8460" t="s">
        <v>76</v>
      </c>
      <c r="O8460" t="s">
        <v>106</v>
      </c>
      <c r="P8460" t="s">
        <v>76</v>
      </c>
      <c r="Q8460" t="s">
        <v>71</v>
      </c>
      <c r="R8460" t="s">
        <v>122</v>
      </c>
      <c r="S8460" t="s">
        <v>76</v>
      </c>
      <c r="T8460" t="s">
        <v>94</v>
      </c>
      <c r="U8460" t="s">
        <v>76</v>
      </c>
      <c r="V8460" t="s">
        <v>76</v>
      </c>
      <c r="W8460" t="s">
        <v>76</v>
      </c>
      <c r="X8460" t="s">
        <v>330</v>
      </c>
      <c r="Y8460" t="s">
        <v>71</v>
      </c>
      <c r="Z8460" t="s">
        <v>76</v>
      </c>
      <c r="AA8460" t="s">
        <v>77</v>
      </c>
      <c r="AB8460" t="s">
        <v>76</v>
      </c>
    </row>
    <row r="8461" spans="1:28" x14ac:dyDescent="0.35">
      <c r="A8461" t="s">
        <v>5</v>
      </c>
      <c r="B8461" t="s">
        <v>279</v>
      </c>
      <c r="C8461">
        <v>1910</v>
      </c>
      <c r="D8461" t="s">
        <v>496</v>
      </c>
      <c r="E8461" t="s">
        <v>304</v>
      </c>
      <c r="F8461" t="s">
        <v>368</v>
      </c>
      <c r="G8461" t="s">
        <v>106</v>
      </c>
      <c r="H8461" t="s">
        <v>67</v>
      </c>
      <c r="I8461" t="s">
        <v>355</v>
      </c>
      <c r="J8461" t="s">
        <v>88</v>
      </c>
      <c r="K8461" t="s">
        <v>93</v>
      </c>
      <c r="L8461" t="s">
        <v>77</v>
      </c>
      <c r="M8461" t="s">
        <v>73</v>
      </c>
      <c r="N8461" t="s">
        <v>68</v>
      </c>
      <c r="O8461" t="s">
        <v>73</v>
      </c>
      <c r="P8461" t="s">
        <v>76</v>
      </c>
      <c r="Q8461" t="s">
        <v>96</v>
      </c>
      <c r="R8461" t="s">
        <v>121</v>
      </c>
      <c r="S8461" t="s">
        <v>76</v>
      </c>
      <c r="T8461" t="s">
        <v>77</v>
      </c>
      <c r="U8461" t="s">
        <v>76</v>
      </c>
      <c r="V8461" t="s">
        <v>107</v>
      </c>
      <c r="W8461" t="s">
        <v>81</v>
      </c>
      <c r="X8461" t="s">
        <v>114</v>
      </c>
      <c r="Y8461" t="s">
        <v>57</v>
      </c>
      <c r="Z8461" t="s">
        <v>76</v>
      </c>
      <c r="AA8461" t="s">
        <v>76</v>
      </c>
      <c r="AB8461" t="s">
        <v>77</v>
      </c>
    </row>
    <row r="8462" spans="1:28" x14ac:dyDescent="0.35">
      <c r="A8462" t="s">
        <v>5</v>
      </c>
      <c r="B8462" t="s">
        <v>285</v>
      </c>
      <c r="C8462">
        <v>538</v>
      </c>
      <c r="D8462" t="s">
        <v>411</v>
      </c>
      <c r="E8462" t="s">
        <v>304</v>
      </c>
      <c r="F8462" t="s">
        <v>332</v>
      </c>
      <c r="G8462" t="s">
        <v>102</v>
      </c>
      <c r="H8462" t="s">
        <v>62</v>
      </c>
      <c r="I8462" t="s">
        <v>150</v>
      </c>
      <c r="J8462" t="s">
        <v>56</v>
      </c>
      <c r="K8462" t="s">
        <v>100</v>
      </c>
      <c r="L8462" t="s">
        <v>73</v>
      </c>
      <c r="M8462" t="s">
        <v>106</v>
      </c>
      <c r="N8462" t="s">
        <v>77</v>
      </c>
      <c r="O8462" t="s">
        <v>76</v>
      </c>
      <c r="P8462" t="s">
        <v>107</v>
      </c>
      <c r="Q8462" t="s">
        <v>122</v>
      </c>
      <c r="R8462" t="s">
        <v>70</v>
      </c>
      <c r="S8462" t="s">
        <v>76</v>
      </c>
      <c r="T8462" t="s">
        <v>107</v>
      </c>
      <c r="U8462" t="s">
        <v>76</v>
      </c>
      <c r="V8462" t="s">
        <v>68</v>
      </c>
      <c r="W8462" t="s">
        <v>73</v>
      </c>
      <c r="X8462" t="s">
        <v>101</v>
      </c>
      <c r="Y8462" t="s">
        <v>130</v>
      </c>
      <c r="Z8462" t="s">
        <v>76</v>
      </c>
      <c r="AA8462" t="s">
        <v>106</v>
      </c>
      <c r="AB8462" t="s">
        <v>76</v>
      </c>
    </row>
    <row r="8463" spans="1:28" x14ac:dyDescent="0.35">
      <c r="A8463" t="s">
        <v>6</v>
      </c>
      <c r="B8463" t="s">
        <v>267</v>
      </c>
      <c r="C8463">
        <v>110</v>
      </c>
      <c r="D8463" t="s">
        <v>748</v>
      </c>
      <c r="E8463" t="s">
        <v>245</v>
      </c>
      <c r="F8463" t="s">
        <v>145</v>
      </c>
      <c r="G8463" t="s">
        <v>133</v>
      </c>
      <c r="H8463" t="s">
        <v>109</v>
      </c>
      <c r="I8463" t="s">
        <v>88</v>
      </c>
      <c r="J8463" t="s">
        <v>237</v>
      </c>
      <c r="K8463" t="s">
        <v>81</v>
      </c>
      <c r="L8463" t="s">
        <v>80</v>
      </c>
      <c r="M8463" t="s">
        <v>76</v>
      </c>
      <c r="N8463" t="s">
        <v>63</v>
      </c>
      <c r="O8463" t="s">
        <v>81</v>
      </c>
      <c r="P8463" t="s">
        <v>76</v>
      </c>
      <c r="Q8463" t="s">
        <v>99</v>
      </c>
      <c r="R8463" t="s">
        <v>204</v>
      </c>
      <c r="S8463" t="s">
        <v>76</v>
      </c>
      <c r="T8463" t="s">
        <v>103</v>
      </c>
      <c r="U8463" t="s">
        <v>76</v>
      </c>
      <c r="V8463" t="s">
        <v>63</v>
      </c>
      <c r="W8463" t="s">
        <v>76</v>
      </c>
      <c r="X8463" t="s">
        <v>282</v>
      </c>
      <c r="Y8463" t="s">
        <v>175</v>
      </c>
      <c r="Z8463" t="s">
        <v>216</v>
      </c>
      <c r="AA8463" t="s">
        <v>76</v>
      </c>
      <c r="AB8463" t="s">
        <v>175</v>
      </c>
    </row>
    <row r="8464" spans="1:28" x14ac:dyDescent="0.35">
      <c r="A8464" t="s">
        <v>6</v>
      </c>
      <c r="B8464" t="s">
        <v>279</v>
      </c>
      <c r="C8464">
        <v>830</v>
      </c>
      <c r="D8464" t="s">
        <v>698</v>
      </c>
      <c r="E8464" t="s">
        <v>294</v>
      </c>
      <c r="F8464" t="s">
        <v>503</v>
      </c>
      <c r="G8464" t="s">
        <v>142</v>
      </c>
      <c r="H8464" t="s">
        <v>84</v>
      </c>
      <c r="I8464" t="s">
        <v>264</v>
      </c>
      <c r="J8464" t="s">
        <v>240</v>
      </c>
      <c r="K8464" t="s">
        <v>103</v>
      </c>
      <c r="L8464" t="s">
        <v>68</v>
      </c>
      <c r="M8464" t="s">
        <v>73</v>
      </c>
      <c r="N8464" t="s">
        <v>107</v>
      </c>
      <c r="O8464" t="s">
        <v>76</v>
      </c>
      <c r="P8464" t="s">
        <v>76</v>
      </c>
      <c r="Q8464" t="s">
        <v>278</v>
      </c>
      <c r="R8464" t="s">
        <v>99</v>
      </c>
      <c r="S8464" t="s">
        <v>76</v>
      </c>
      <c r="T8464" t="s">
        <v>80</v>
      </c>
      <c r="U8464" t="s">
        <v>76</v>
      </c>
      <c r="V8464" t="s">
        <v>106</v>
      </c>
      <c r="W8464" t="s">
        <v>78</v>
      </c>
      <c r="X8464" t="s">
        <v>117</v>
      </c>
      <c r="Y8464" t="s">
        <v>57</v>
      </c>
      <c r="Z8464" t="s">
        <v>88</v>
      </c>
      <c r="AA8464" t="s">
        <v>106</v>
      </c>
      <c r="AB8464" t="s">
        <v>150</v>
      </c>
    </row>
    <row r="8465" spans="1:28" x14ac:dyDescent="0.35">
      <c r="A8465" t="s">
        <v>6</v>
      </c>
      <c r="B8465" t="s">
        <v>285</v>
      </c>
      <c r="C8465">
        <v>149</v>
      </c>
      <c r="D8465" t="s">
        <v>258</v>
      </c>
      <c r="E8465" t="s">
        <v>232</v>
      </c>
      <c r="F8465" t="s">
        <v>291</v>
      </c>
      <c r="G8465" t="s">
        <v>76</v>
      </c>
      <c r="H8465" t="s">
        <v>244</v>
      </c>
      <c r="I8465" t="s">
        <v>97</v>
      </c>
      <c r="J8465" t="s">
        <v>163</v>
      </c>
      <c r="K8465" t="s">
        <v>78</v>
      </c>
      <c r="L8465" t="s">
        <v>107</v>
      </c>
      <c r="M8465" t="s">
        <v>94</v>
      </c>
      <c r="N8465" t="s">
        <v>81</v>
      </c>
      <c r="O8465" t="s">
        <v>81</v>
      </c>
      <c r="P8465" t="s">
        <v>76</v>
      </c>
      <c r="Q8465" t="s">
        <v>175</v>
      </c>
      <c r="R8465" t="s">
        <v>260</v>
      </c>
      <c r="S8465" t="s">
        <v>76</v>
      </c>
      <c r="T8465" t="s">
        <v>138</v>
      </c>
      <c r="U8465" t="s">
        <v>76</v>
      </c>
      <c r="V8465" t="s">
        <v>78</v>
      </c>
      <c r="W8465" t="s">
        <v>76</v>
      </c>
      <c r="X8465" t="s">
        <v>205</v>
      </c>
      <c r="Y8465" t="s">
        <v>194</v>
      </c>
      <c r="Z8465" t="s">
        <v>249</v>
      </c>
      <c r="AA8465" t="s">
        <v>76</v>
      </c>
      <c r="AB8465" t="s">
        <v>76</v>
      </c>
    </row>
    <row r="8466" spans="1:28" x14ac:dyDescent="0.35">
      <c r="A8466" t="s">
        <v>7</v>
      </c>
      <c r="B8466" t="s">
        <v>267</v>
      </c>
      <c r="C8466">
        <v>142</v>
      </c>
      <c r="D8466" t="s">
        <v>752</v>
      </c>
      <c r="E8466" t="s">
        <v>82</v>
      </c>
      <c r="F8466" t="s">
        <v>302</v>
      </c>
      <c r="G8466" t="s">
        <v>74</v>
      </c>
      <c r="H8466" t="s">
        <v>63</v>
      </c>
      <c r="I8466" t="s">
        <v>304</v>
      </c>
      <c r="J8466" t="s">
        <v>278</v>
      </c>
      <c r="K8466" t="s">
        <v>142</v>
      </c>
      <c r="L8466" t="s">
        <v>74</v>
      </c>
      <c r="M8466" t="s">
        <v>77</v>
      </c>
      <c r="N8466" t="s">
        <v>198</v>
      </c>
      <c r="O8466" t="s">
        <v>76</v>
      </c>
      <c r="P8466" t="s">
        <v>78</v>
      </c>
      <c r="Q8466" t="s">
        <v>194</v>
      </c>
      <c r="R8466" t="s">
        <v>240</v>
      </c>
      <c r="S8466" t="s">
        <v>76</v>
      </c>
      <c r="T8466" t="s">
        <v>104</v>
      </c>
      <c r="U8466" t="s">
        <v>76</v>
      </c>
      <c r="V8466" t="s">
        <v>73</v>
      </c>
      <c r="W8466" t="s">
        <v>103</v>
      </c>
      <c r="X8466" t="s">
        <v>168</v>
      </c>
      <c r="Y8466" t="s">
        <v>151</v>
      </c>
      <c r="Z8466" t="s">
        <v>76</v>
      </c>
      <c r="AA8466" t="s">
        <v>76</v>
      </c>
      <c r="AB8466" t="s">
        <v>76</v>
      </c>
    </row>
    <row r="8467" spans="1:28" x14ac:dyDescent="0.35">
      <c r="A8467" t="s">
        <v>7</v>
      </c>
      <c r="B8467" t="s">
        <v>279</v>
      </c>
      <c r="C8467">
        <v>2020</v>
      </c>
      <c r="D8467" t="s">
        <v>552</v>
      </c>
      <c r="E8467" t="s">
        <v>118</v>
      </c>
      <c r="F8467" t="s">
        <v>516</v>
      </c>
      <c r="G8467" t="s">
        <v>78</v>
      </c>
      <c r="H8467" t="s">
        <v>88</v>
      </c>
      <c r="I8467" t="s">
        <v>96</v>
      </c>
      <c r="J8467" t="s">
        <v>133</v>
      </c>
      <c r="K8467" t="s">
        <v>94</v>
      </c>
      <c r="L8467" t="s">
        <v>75</v>
      </c>
      <c r="M8467" t="s">
        <v>106</v>
      </c>
      <c r="N8467" t="s">
        <v>71</v>
      </c>
      <c r="O8467" t="s">
        <v>73</v>
      </c>
      <c r="P8467" t="s">
        <v>107</v>
      </c>
      <c r="Q8467" t="s">
        <v>286</v>
      </c>
      <c r="R8467" t="s">
        <v>61</v>
      </c>
      <c r="S8467" t="s">
        <v>107</v>
      </c>
      <c r="T8467" t="s">
        <v>150</v>
      </c>
      <c r="U8467" t="s">
        <v>107</v>
      </c>
      <c r="V8467" t="s">
        <v>106</v>
      </c>
      <c r="W8467" t="s">
        <v>150</v>
      </c>
      <c r="X8467" t="s">
        <v>92</v>
      </c>
      <c r="Y8467" t="s">
        <v>151</v>
      </c>
      <c r="Z8467" t="s">
        <v>107</v>
      </c>
      <c r="AA8467" t="s">
        <v>107</v>
      </c>
      <c r="AB8467" t="s">
        <v>71</v>
      </c>
    </row>
    <row r="8468" spans="1:28" x14ac:dyDescent="0.35">
      <c r="A8468" t="s">
        <v>7</v>
      </c>
      <c r="B8468" t="s">
        <v>285</v>
      </c>
      <c r="C8468">
        <v>113</v>
      </c>
      <c r="D8468" t="s">
        <v>664</v>
      </c>
      <c r="E8468" t="s">
        <v>280</v>
      </c>
      <c r="F8468" t="s">
        <v>256</v>
      </c>
      <c r="G8468" t="s">
        <v>150</v>
      </c>
      <c r="H8468" t="s">
        <v>93</v>
      </c>
      <c r="I8468" t="s">
        <v>211</v>
      </c>
      <c r="J8468" t="s">
        <v>244</v>
      </c>
      <c r="K8468" t="s">
        <v>104</v>
      </c>
      <c r="L8468" t="s">
        <v>161</v>
      </c>
      <c r="M8468" t="s">
        <v>70</v>
      </c>
      <c r="N8468" t="s">
        <v>151</v>
      </c>
      <c r="O8468" t="s">
        <v>76</v>
      </c>
      <c r="P8468" t="s">
        <v>76</v>
      </c>
      <c r="Q8468" t="s">
        <v>181</v>
      </c>
      <c r="R8468" t="s">
        <v>163</v>
      </c>
      <c r="S8468" t="s">
        <v>76</v>
      </c>
      <c r="T8468" t="s">
        <v>150</v>
      </c>
      <c r="U8468" t="s">
        <v>76</v>
      </c>
      <c r="V8468" t="s">
        <v>249</v>
      </c>
      <c r="W8468" t="s">
        <v>133</v>
      </c>
      <c r="X8468" t="s">
        <v>58</v>
      </c>
      <c r="Y8468" t="s">
        <v>204</v>
      </c>
      <c r="Z8468" t="s">
        <v>76</v>
      </c>
      <c r="AA8468" t="s">
        <v>76</v>
      </c>
      <c r="AB8468" t="s">
        <v>76</v>
      </c>
    </row>
    <row r="8469" spans="1:28" x14ac:dyDescent="0.35">
      <c r="A8469" t="s">
        <v>241</v>
      </c>
      <c r="B8469" t="s">
        <v>267</v>
      </c>
      <c r="C8469">
        <v>793</v>
      </c>
      <c r="D8469" t="s">
        <v>85</v>
      </c>
      <c r="E8469" t="s">
        <v>347</v>
      </c>
      <c r="F8469" t="s">
        <v>413</v>
      </c>
      <c r="G8469" t="s">
        <v>78</v>
      </c>
      <c r="H8469" t="s">
        <v>175</v>
      </c>
      <c r="I8469" t="s">
        <v>97</v>
      </c>
      <c r="J8469" t="s">
        <v>97</v>
      </c>
      <c r="K8469" t="s">
        <v>65</v>
      </c>
      <c r="L8469" t="s">
        <v>173</v>
      </c>
      <c r="M8469" t="s">
        <v>79</v>
      </c>
      <c r="N8469" t="s">
        <v>194</v>
      </c>
      <c r="O8469" t="s">
        <v>73</v>
      </c>
      <c r="P8469" t="s">
        <v>73</v>
      </c>
      <c r="Q8469" t="s">
        <v>67</v>
      </c>
      <c r="R8469" t="s">
        <v>157</v>
      </c>
      <c r="S8469" t="s">
        <v>107</v>
      </c>
      <c r="T8469" t="s">
        <v>72</v>
      </c>
      <c r="U8469" t="s">
        <v>76</v>
      </c>
      <c r="V8469" t="s">
        <v>103</v>
      </c>
      <c r="W8469" t="s">
        <v>138</v>
      </c>
      <c r="X8469" t="s">
        <v>276</v>
      </c>
      <c r="Y8469" t="s">
        <v>109</v>
      </c>
      <c r="Z8469" t="s">
        <v>103</v>
      </c>
      <c r="AA8469" t="s">
        <v>71</v>
      </c>
      <c r="AB8469" t="s">
        <v>186</v>
      </c>
    </row>
    <row r="8470" spans="1:28" x14ac:dyDescent="0.35">
      <c r="A8470" t="s">
        <v>241</v>
      </c>
      <c r="B8470" t="s">
        <v>279</v>
      </c>
      <c r="C8470">
        <v>7047</v>
      </c>
      <c r="D8470" t="s">
        <v>546</v>
      </c>
      <c r="E8470" t="s">
        <v>156</v>
      </c>
      <c r="F8470" t="s">
        <v>212</v>
      </c>
      <c r="G8470" t="s">
        <v>94</v>
      </c>
      <c r="H8470" t="s">
        <v>161</v>
      </c>
      <c r="I8470" t="s">
        <v>181</v>
      </c>
      <c r="J8470" t="s">
        <v>163</v>
      </c>
      <c r="K8470" t="s">
        <v>100</v>
      </c>
      <c r="L8470" t="s">
        <v>75</v>
      </c>
      <c r="M8470" t="s">
        <v>73</v>
      </c>
      <c r="N8470" t="s">
        <v>79</v>
      </c>
      <c r="O8470" t="s">
        <v>107</v>
      </c>
      <c r="P8470" t="s">
        <v>76</v>
      </c>
      <c r="Q8470" t="s">
        <v>255</v>
      </c>
      <c r="R8470" t="s">
        <v>225</v>
      </c>
      <c r="S8470" t="s">
        <v>76</v>
      </c>
      <c r="T8470" t="s">
        <v>150</v>
      </c>
      <c r="U8470" t="s">
        <v>107</v>
      </c>
      <c r="V8470" t="s">
        <v>79</v>
      </c>
      <c r="W8470" t="s">
        <v>75</v>
      </c>
      <c r="X8470" t="s">
        <v>135</v>
      </c>
      <c r="Y8470" t="s">
        <v>244</v>
      </c>
      <c r="Z8470" t="s">
        <v>186</v>
      </c>
      <c r="AA8470" t="s">
        <v>77</v>
      </c>
      <c r="AB8470" t="s">
        <v>77</v>
      </c>
    </row>
    <row r="8471" spans="1:28" x14ac:dyDescent="0.35">
      <c r="A8471" t="s">
        <v>241</v>
      </c>
      <c r="B8471" t="s">
        <v>285</v>
      </c>
      <c r="C8471">
        <v>1100</v>
      </c>
      <c r="D8471" t="s">
        <v>363</v>
      </c>
      <c r="E8471" t="s">
        <v>124</v>
      </c>
      <c r="F8471" t="s">
        <v>426</v>
      </c>
      <c r="G8471" t="s">
        <v>63</v>
      </c>
      <c r="H8471" t="s">
        <v>175</v>
      </c>
      <c r="I8471" t="s">
        <v>180</v>
      </c>
      <c r="J8471" t="s">
        <v>87</v>
      </c>
      <c r="K8471" t="s">
        <v>81</v>
      </c>
      <c r="L8471" t="s">
        <v>74</v>
      </c>
      <c r="M8471" t="s">
        <v>75</v>
      </c>
      <c r="N8471" t="s">
        <v>150</v>
      </c>
      <c r="O8471" t="s">
        <v>106</v>
      </c>
      <c r="P8471" t="s">
        <v>76</v>
      </c>
      <c r="Q8471" t="s">
        <v>146</v>
      </c>
      <c r="R8471" t="s">
        <v>99</v>
      </c>
      <c r="S8471" t="s">
        <v>76</v>
      </c>
      <c r="T8471" t="s">
        <v>68</v>
      </c>
      <c r="U8471" t="s">
        <v>76</v>
      </c>
      <c r="V8471" t="s">
        <v>63</v>
      </c>
      <c r="W8471" t="s">
        <v>94</v>
      </c>
      <c r="X8471" t="s">
        <v>378</v>
      </c>
      <c r="Y8471" t="s">
        <v>57</v>
      </c>
      <c r="Z8471" t="s">
        <v>163</v>
      </c>
      <c r="AA8471" t="s">
        <v>73</v>
      </c>
      <c r="AB8471" t="s">
        <v>76</v>
      </c>
    </row>
    <row r="8473" spans="1:28" x14ac:dyDescent="0.35">
      <c r="A8473" t="s">
        <v>1884</v>
      </c>
    </row>
    <row r="8474" spans="1:28" x14ac:dyDescent="0.35">
      <c r="A8474" t="s">
        <v>14</v>
      </c>
      <c r="B8474" t="s">
        <v>461</v>
      </c>
      <c r="C8474" t="s">
        <v>2</v>
      </c>
      <c r="D8474" t="s">
        <v>1857</v>
      </c>
      <c r="E8474" t="s">
        <v>1858</v>
      </c>
      <c r="F8474" t="s">
        <v>1859</v>
      </c>
      <c r="G8474" t="s">
        <v>1860</v>
      </c>
      <c r="H8474" t="s">
        <v>1861</v>
      </c>
      <c r="I8474" t="s">
        <v>1862</v>
      </c>
      <c r="J8474" t="s">
        <v>1863</v>
      </c>
      <c r="K8474" t="s">
        <v>1864</v>
      </c>
      <c r="L8474" t="s">
        <v>1865</v>
      </c>
      <c r="M8474" t="s">
        <v>1866</v>
      </c>
      <c r="N8474" t="s">
        <v>1867</v>
      </c>
      <c r="O8474" t="s">
        <v>1868</v>
      </c>
      <c r="P8474" t="s">
        <v>1869</v>
      </c>
      <c r="Q8474" t="s">
        <v>1870</v>
      </c>
      <c r="R8474" t="s">
        <v>1871</v>
      </c>
      <c r="S8474" t="s">
        <v>1872</v>
      </c>
      <c r="T8474" t="s">
        <v>1873</v>
      </c>
      <c r="U8474" t="s">
        <v>1874</v>
      </c>
      <c r="V8474" t="s">
        <v>1875</v>
      </c>
      <c r="W8474" t="s">
        <v>1876</v>
      </c>
      <c r="X8474" t="s">
        <v>1877</v>
      </c>
      <c r="Y8474" t="s">
        <v>1878</v>
      </c>
      <c r="Z8474" t="s">
        <v>48</v>
      </c>
      <c r="AA8474" t="s">
        <v>49</v>
      </c>
      <c r="AB8474" t="s">
        <v>50</v>
      </c>
    </row>
    <row r="8475" spans="1:28" x14ac:dyDescent="0.35">
      <c r="A8475" t="s">
        <v>3</v>
      </c>
      <c r="B8475" t="s">
        <v>462</v>
      </c>
      <c r="C8475">
        <v>781</v>
      </c>
      <c r="D8475" t="s">
        <v>495</v>
      </c>
      <c r="E8475" t="s">
        <v>10</v>
      </c>
      <c r="F8475" t="s">
        <v>272</v>
      </c>
      <c r="G8475" t="s">
        <v>73</v>
      </c>
      <c r="H8475" t="s">
        <v>217</v>
      </c>
      <c r="I8475" t="s">
        <v>62</v>
      </c>
      <c r="J8475" t="s">
        <v>198</v>
      </c>
      <c r="K8475" t="s">
        <v>100</v>
      </c>
      <c r="L8475" t="s">
        <v>146</v>
      </c>
      <c r="M8475" t="s">
        <v>75</v>
      </c>
      <c r="N8475" t="s">
        <v>105</v>
      </c>
      <c r="O8475" t="s">
        <v>106</v>
      </c>
      <c r="P8475" t="s">
        <v>76</v>
      </c>
      <c r="Q8475" t="s">
        <v>156</v>
      </c>
      <c r="R8475" t="s">
        <v>361</v>
      </c>
      <c r="S8475" t="s">
        <v>107</v>
      </c>
      <c r="T8475" t="s">
        <v>78</v>
      </c>
      <c r="U8475" t="s">
        <v>76</v>
      </c>
      <c r="V8475" t="s">
        <v>104</v>
      </c>
      <c r="W8475" t="s">
        <v>75</v>
      </c>
      <c r="X8475" t="s">
        <v>143</v>
      </c>
      <c r="Y8475" t="s">
        <v>109</v>
      </c>
      <c r="Z8475" t="s">
        <v>107</v>
      </c>
      <c r="AA8475" t="s">
        <v>77</v>
      </c>
      <c r="AB8475" t="s">
        <v>77</v>
      </c>
    </row>
    <row r="8476" spans="1:28" x14ac:dyDescent="0.35">
      <c r="A8476" t="s">
        <v>3</v>
      </c>
      <c r="B8476" t="s">
        <v>464</v>
      </c>
      <c r="C8476">
        <v>594</v>
      </c>
      <c r="D8476" t="s">
        <v>414</v>
      </c>
      <c r="E8476" t="s">
        <v>320</v>
      </c>
      <c r="F8476" t="s">
        <v>465</v>
      </c>
      <c r="G8476" t="s">
        <v>105</v>
      </c>
      <c r="H8476" t="s">
        <v>146</v>
      </c>
      <c r="I8476" t="s">
        <v>163</v>
      </c>
      <c r="J8476" t="s">
        <v>62</v>
      </c>
      <c r="K8476" t="s">
        <v>80</v>
      </c>
      <c r="L8476" t="s">
        <v>76</v>
      </c>
      <c r="M8476" t="s">
        <v>106</v>
      </c>
      <c r="N8476" t="s">
        <v>75</v>
      </c>
      <c r="O8476" t="s">
        <v>76</v>
      </c>
      <c r="P8476" t="s">
        <v>76</v>
      </c>
      <c r="Q8476" t="s">
        <v>342</v>
      </c>
      <c r="R8476" t="s">
        <v>95</v>
      </c>
      <c r="S8476" t="s">
        <v>76</v>
      </c>
      <c r="T8476" t="s">
        <v>73</v>
      </c>
      <c r="U8476" t="s">
        <v>76</v>
      </c>
      <c r="V8476" t="s">
        <v>76</v>
      </c>
      <c r="W8476" t="s">
        <v>79</v>
      </c>
      <c r="X8476" t="s">
        <v>299</v>
      </c>
      <c r="Y8476" t="s">
        <v>185</v>
      </c>
      <c r="Z8476" t="s">
        <v>76</v>
      </c>
      <c r="AA8476" t="s">
        <v>76</v>
      </c>
      <c r="AB8476" t="s">
        <v>76</v>
      </c>
    </row>
    <row r="8477" spans="1:28" x14ac:dyDescent="0.35">
      <c r="A8477" t="s">
        <v>3</v>
      </c>
      <c r="B8477" t="s">
        <v>468</v>
      </c>
      <c r="C8477">
        <v>1</v>
      </c>
      <c r="D8477" t="s">
        <v>76</v>
      </c>
      <c r="E8477" t="s">
        <v>76</v>
      </c>
      <c r="F8477" t="s">
        <v>76</v>
      </c>
      <c r="G8477" t="s">
        <v>76</v>
      </c>
      <c r="H8477" t="s">
        <v>76</v>
      </c>
      <c r="I8477" t="s">
        <v>76</v>
      </c>
      <c r="J8477" t="s">
        <v>395</v>
      </c>
      <c r="K8477" t="s">
        <v>76</v>
      </c>
      <c r="L8477" t="s">
        <v>76</v>
      </c>
      <c r="M8477" t="s">
        <v>76</v>
      </c>
      <c r="N8477" t="s">
        <v>76</v>
      </c>
      <c r="O8477" t="s">
        <v>76</v>
      </c>
      <c r="P8477" t="s">
        <v>76</v>
      </c>
      <c r="Q8477" t="s">
        <v>76</v>
      </c>
      <c r="R8477" t="s">
        <v>76</v>
      </c>
      <c r="S8477" t="s">
        <v>76</v>
      </c>
      <c r="T8477" t="s">
        <v>76</v>
      </c>
      <c r="U8477" t="s">
        <v>76</v>
      </c>
      <c r="V8477" t="s">
        <v>76</v>
      </c>
      <c r="W8477" t="s">
        <v>76</v>
      </c>
      <c r="X8477" t="s">
        <v>76</v>
      </c>
      <c r="Y8477" t="s">
        <v>76</v>
      </c>
      <c r="Z8477" t="s">
        <v>76</v>
      </c>
      <c r="AA8477" t="s">
        <v>76</v>
      </c>
      <c r="AB8477" t="s">
        <v>76</v>
      </c>
    </row>
    <row r="8478" spans="1:28" x14ac:dyDescent="0.35">
      <c r="A8478" t="s">
        <v>4</v>
      </c>
      <c r="B8478" t="s">
        <v>462</v>
      </c>
      <c r="C8478">
        <v>848</v>
      </c>
      <c r="D8478" t="s">
        <v>365</v>
      </c>
      <c r="E8478" t="s">
        <v>304</v>
      </c>
      <c r="F8478" t="s">
        <v>392</v>
      </c>
      <c r="G8478" t="s">
        <v>105</v>
      </c>
      <c r="H8478" t="s">
        <v>67</v>
      </c>
      <c r="I8478" t="s">
        <v>114</v>
      </c>
      <c r="J8478" t="s">
        <v>176</v>
      </c>
      <c r="K8478" t="s">
        <v>138</v>
      </c>
      <c r="L8478" t="s">
        <v>105</v>
      </c>
      <c r="M8478" t="s">
        <v>107</v>
      </c>
      <c r="N8478" t="s">
        <v>122</v>
      </c>
      <c r="O8478" t="s">
        <v>76</v>
      </c>
      <c r="P8478" t="s">
        <v>76</v>
      </c>
      <c r="Q8478" t="s">
        <v>226</v>
      </c>
      <c r="R8478" t="s">
        <v>176</v>
      </c>
      <c r="S8478" t="s">
        <v>76</v>
      </c>
      <c r="T8478" t="s">
        <v>78</v>
      </c>
      <c r="U8478" t="s">
        <v>76</v>
      </c>
      <c r="V8478" t="s">
        <v>198</v>
      </c>
      <c r="W8478" t="s">
        <v>68</v>
      </c>
      <c r="X8478" t="s">
        <v>416</v>
      </c>
      <c r="Y8478" t="s">
        <v>194</v>
      </c>
      <c r="Z8478" t="s">
        <v>188</v>
      </c>
      <c r="AA8478" t="s">
        <v>77</v>
      </c>
      <c r="AB8478" t="s">
        <v>107</v>
      </c>
    </row>
    <row r="8479" spans="1:28" x14ac:dyDescent="0.35">
      <c r="A8479" t="s">
        <v>4</v>
      </c>
      <c r="B8479" t="s">
        <v>464</v>
      </c>
      <c r="C8479">
        <v>802</v>
      </c>
      <c r="D8479" t="s">
        <v>322</v>
      </c>
      <c r="E8479" t="s">
        <v>260</v>
      </c>
      <c r="F8479" t="s">
        <v>325</v>
      </c>
      <c r="G8479" t="s">
        <v>106</v>
      </c>
      <c r="H8479" t="s">
        <v>240</v>
      </c>
      <c r="I8479" t="s">
        <v>134</v>
      </c>
      <c r="J8479" t="s">
        <v>112</v>
      </c>
      <c r="K8479" t="s">
        <v>180</v>
      </c>
      <c r="L8479" t="s">
        <v>77</v>
      </c>
      <c r="M8479" t="s">
        <v>76</v>
      </c>
      <c r="N8479" t="s">
        <v>76</v>
      </c>
      <c r="O8479" t="s">
        <v>76</v>
      </c>
      <c r="P8479" t="s">
        <v>76</v>
      </c>
      <c r="Q8479" t="s">
        <v>121</v>
      </c>
      <c r="R8479" t="s">
        <v>188</v>
      </c>
      <c r="S8479" t="s">
        <v>76</v>
      </c>
      <c r="T8479" t="s">
        <v>76</v>
      </c>
      <c r="U8479" t="s">
        <v>76</v>
      </c>
      <c r="V8479" t="s">
        <v>73</v>
      </c>
      <c r="W8479" t="s">
        <v>94</v>
      </c>
      <c r="X8479" t="s">
        <v>129</v>
      </c>
      <c r="Y8479" t="s">
        <v>305</v>
      </c>
      <c r="Z8479" t="s">
        <v>177</v>
      </c>
      <c r="AA8479" t="s">
        <v>122</v>
      </c>
      <c r="AB8479" t="s">
        <v>63</v>
      </c>
    </row>
    <row r="8480" spans="1:28" x14ac:dyDescent="0.35">
      <c r="A8480" t="s">
        <v>5</v>
      </c>
      <c r="B8480" t="s">
        <v>462</v>
      </c>
      <c r="C8480">
        <v>1227</v>
      </c>
      <c r="D8480" t="s">
        <v>427</v>
      </c>
      <c r="E8480" t="s">
        <v>229</v>
      </c>
      <c r="F8480" t="s">
        <v>235</v>
      </c>
      <c r="G8480" t="s">
        <v>105</v>
      </c>
      <c r="H8480" t="s">
        <v>211</v>
      </c>
      <c r="I8480" t="s">
        <v>88</v>
      </c>
      <c r="J8480" t="s">
        <v>180</v>
      </c>
      <c r="K8480" t="s">
        <v>72</v>
      </c>
      <c r="L8480" t="s">
        <v>71</v>
      </c>
      <c r="M8480" t="s">
        <v>106</v>
      </c>
      <c r="N8480" t="s">
        <v>150</v>
      </c>
      <c r="O8480" t="s">
        <v>73</v>
      </c>
      <c r="P8480" t="s">
        <v>76</v>
      </c>
      <c r="Q8480" t="s">
        <v>175</v>
      </c>
      <c r="R8480" t="s">
        <v>67</v>
      </c>
      <c r="S8480" t="s">
        <v>76</v>
      </c>
      <c r="T8480" t="s">
        <v>68</v>
      </c>
      <c r="U8480" t="s">
        <v>76</v>
      </c>
      <c r="V8480" t="s">
        <v>77</v>
      </c>
      <c r="W8480" t="s">
        <v>75</v>
      </c>
      <c r="X8480" t="s">
        <v>165</v>
      </c>
      <c r="Y8480" t="s">
        <v>133</v>
      </c>
      <c r="Z8480" t="s">
        <v>76</v>
      </c>
      <c r="AA8480" t="s">
        <v>73</v>
      </c>
      <c r="AB8480" t="s">
        <v>77</v>
      </c>
    </row>
    <row r="8481" spans="1:28" x14ac:dyDescent="0.35">
      <c r="A8481" t="s">
        <v>5</v>
      </c>
      <c r="B8481" t="s">
        <v>464</v>
      </c>
      <c r="C8481">
        <v>1323</v>
      </c>
      <c r="D8481" t="s">
        <v>554</v>
      </c>
      <c r="E8481" t="s">
        <v>209</v>
      </c>
      <c r="F8481" t="s">
        <v>335</v>
      </c>
      <c r="G8481" t="s">
        <v>186</v>
      </c>
      <c r="H8481" t="s">
        <v>84</v>
      </c>
      <c r="I8481" t="s">
        <v>102</v>
      </c>
      <c r="J8481" t="s">
        <v>180</v>
      </c>
      <c r="K8481" t="s">
        <v>122</v>
      </c>
      <c r="L8481" t="s">
        <v>76</v>
      </c>
      <c r="M8481" t="s">
        <v>76</v>
      </c>
      <c r="N8481" t="s">
        <v>107</v>
      </c>
      <c r="O8481" t="s">
        <v>76</v>
      </c>
      <c r="P8481" t="s">
        <v>76</v>
      </c>
      <c r="Q8481" t="s">
        <v>122</v>
      </c>
      <c r="R8481" t="s">
        <v>108</v>
      </c>
      <c r="S8481" t="s">
        <v>76</v>
      </c>
      <c r="T8481" t="s">
        <v>107</v>
      </c>
      <c r="U8481" t="s">
        <v>107</v>
      </c>
      <c r="V8481" t="s">
        <v>76</v>
      </c>
      <c r="W8481" t="s">
        <v>105</v>
      </c>
      <c r="X8481" t="s">
        <v>176</v>
      </c>
      <c r="Y8481" t="s">
        <v>194</v>
      </c>
      <c r="Z8481" t="s">
        <v>76</v>
      </c>
      <c r="AA8481" t="s">
        <v>76</v>
      </c>
      <c r="AB8481" t="s">
        <v>73</v>
      </c>
    </row>
    <row r="8482" spans="1:28" x14ac:dyDescent="0.35">
      <c r="A8482" t="s">
        <v>6</v>
      </c>
      <c r="B8482" t="s">
        <v>462</v>
      </c>
      <c r="C8482">
        <v>704</v>
      </c>
      <c r="D8482" t="s">
        <v>258</v>
      </c>
      <c r="E8482" t="s">
        <v>158</v>
      </c>
      <c r="F8482" t="s">
        <v>276</v>
      </c>
      <c r="G8482" t="s">
        <v>122</v>
      </c>
      <c r="H8482" t="s">
        <v>96</v>
      </c>
      <c r="I8482" t="s">
        <v>221</v>
      </c>
      <c r="J8482" t="s">
        <v>67</v>
      </c>
      <c r="K8482" t="s">
        <v>103</v>
      </c>
      <c r="L8482" t="s">
        <v>75</v>
      </c>
      <c r="M8482" t="s">
        <v>79</v>
      </c>
      <c r="N8482" t="s">
        <v>71</v>
      </c>
      <c r="O8482" t="s">
        <v>68</v>
      </c>
      <c r="P8482" t="s">
        <v>76</v>
      </c>
      <c r="Q8482" t="s">
        <v>225</v>
      </c>
      <c r="R8482" t="s">
        <v>99</v>
      </c>
      <c r="S8482" t="s">
        <v>76</v>
      </c>
      <c r="T8482" t="s">
        <v>55</v>
      </c>
      <c r="U8482" t="s">
        <v>76</v>
      </c>
      <c r="V8482" t="s">
        <v>75</v>
      </c>
      <c r="W8482" t="s">
        <v>150</v>
      </c>
      <c r="X8482" t="s">
        <v>227</v>
      </c>
      <c r="Y8482" t="s">
        <v>175</v>
      </c>
      <c r="Z8482" t="s">
        <v>84</v>
      </c>
      <c r="AA8482" t="s">
        <v>73</v>
      </c>
      <c r="AB8482" t="s">
        <v>75</v>
      </c>
    </row>
    <row r="8483" spans="1:28" x14ac:dyDescent="0.35">
      <c r="A8483" t="s">
        <v>6</v>
      </c>
      <c r="B8483" t="s">
        <v>464</v>
      </c>
      <c r="C8483">
        <v>385</v>
      </c>
      <c r="D8483" t="s">
        <v>466</v>
      </c>
      <c r="E8483" t="s">
        <v>317</v>
      </c>
      <c r="F8483" t="s">
        <v>434</v>
      </c>
      <c r="G8483" t="s">
        <v>78</v>
      </c>
      <c r="H8483" t="s">
        <v>176</v>
      </c>
      <c r="I8483" t="s">
        <v>89</v>
      </c>
      <c r="J8483" t="s">
        <v>163</v>
      </c>
      <c r="K8483" t="s">
        <v>138</v>
      </c>
      <c r="L8483" t="s">
        <v>76</v>
      </c>
      <c r="M8483" t="s">
        <v>76</v>
      </c>
      <c r="N8483" t="s">
        <v>76</v>
      </c>
      <c r="O8483" t="s">
        <v>76</v>
      </c>
      <c r="P8483" t="s">
        <v>76</v>
      </c>
      <c r="Q8483" t="s">
        <v>355</v>
      </c>
      <c r="R8483" t="s">
        <v>260</v>
      </c>
      <c r="S8483" t="s">
        <v>76</v>
      </c>
      <c r="T8483" t="s">
        <v>81</v>
      </c>
      <c r="U8483" t="s">
        <v>107</v>
      </c>
      <c r="V8483" t="s">
        <v>76</v>
      </c>
      <c r="W8483" t="s">
        <v>71</v>
      </c>
      <c r="X8483" t="s">
        <v>162</v>
      </c>
      <c r="Y8483" t="s">
        <v>149</v>
      </c>
      <c r="Z8483" t="s">
        <v>109</v>
      </c>
      <c r="AA8483" t="s">
        <v>107</v>
      </c>
      <c r="AB8483" t="s">
        <v>63</v>
      </c>
    </row>
    <row r="8484" spans="1:28" x14ac:dyDescent="0.35">
      <c r="A8484" t="s">
        <v>7</v>
      </c>
      <c r="B8484" t="s">
        <v>462</v>
      </c>
      <c r="C8484">
        <v>1291</v>
      </c>
      <c r="D8484" t="s">
        <v>495</v>
      </c>
      <c r="E8484" t="s">
        <v>252</v>
      </c>
      <c r="F8484" t="s">
        <v>296</v>
      </c>
      <c r="G8484" t="s">
        <v>81</v>
      </c>
      <c r="H8484" t="s">
        <v>88</v>
      </c>
      <c r="I8484" t="s">
        <v>130</v>
      </c>
      <c r="J8484" t="s">
        <v>149</v>
      </c>
      <c r="K8484" t="s">
        <v>94</v>
      </c>
      <c r="L8484" t="s">
        <v>55</v>
      </c>
      <c r="M8484" t="s">
        <v>75</v>
      </c>
      <c r="N8484" t="s">
        <v>138</v>
      </c>
      <c r="O8484" t="s">
        <v>106</v>
      </c>
      <c r="P8484" t="s">
        <v>106</v>
      </c>
      <c r="Q8484" t="s">
        <v>217</v>
      </c>
      <c r="R8484" t="s">
        <v>264</v>
      </c>
      <c r="S8484" t="s">
        <v>73</v>
      </c>
      <c r="T8484" t="s">
        <v>105</v>
      </c>
      <c r="U8484" t="s">
        <v>76</v>
      </c>
      <c r="V8484" t="s">
        <v>78</v>
      </c>
      <c r="W8484" t="s">
        <v>186</v>
      </c>
      <c r="X8484" t="s">
        <v>299</v>
      </c>
      <c r="Y8484" t="s">
        <v>149</v>
      </c>
      <c r="Z8484" t="s">
        <v>76</v>
      </c>
      <c r="AA8484" t="s">
        <v>73</v>
      </c>
      <c r="AB8484" t="s">
        <v>68</v>
      </c>
    </row>
    <row r="8485" spans="1:28" x14ac:dyDescent="0.35">
      <c r="A8485" t="s">
        <v>7</v>
      </c>
      <c r="B8485" t="s">
        <v>464</v>
      </c>
      <c r="C8485">
        <v>984</v>
      </c>
      <c r="D8485" t="s">
        <v>745</v>
      </c>
      <c r="E8485" t="s">
        <v>250</v>
      </c>
      <c r="F8485" t="s">
        <v>520</v>
      </c>
      <c r="G8485" t="s">
        <v>150</v>
      </c>
      <c r="H8485" t="s">
        <v>62</v>
      </c>
      <c r="I8485" t="s">
        <v>280</v>
      </c>
      <c r="J8485" t="s">
        <v>103</v>
      </c>
      <c r="K8485" t="s">
        <v>81</v>
      </c>
      <c r="L8485" t="s">
        <v>79</v>
      </c>
      <c r="M8485" t="s">
        <v>76</v>
      </c>
      <c r="N8485" t="s">
        <v>77</v>
      </c>
      <c r="O8485" t="s">
        <v>76</v>
      </c>
      <c r="P8485" t="s">
        <v>76</v>
      </c>
      <c r="Q8485" t="s">
        <v>304</v>
      </c>
      <c r="R8485" t="s">
        <v>282</v>
      </c>
      <c r="S8485" t="s">
        <v>76</v>
      </c>
      <c r="T8485" t="s">
        <v>68</v>
      </c>
      <c r="U8485" t="s">
        <v>73</v>
      </c>
      <c r="V8485" t="s">
        <v>79</v>
      </c>
      <c r="W8485" t="s">
        <v>73</v>
      </c>
      <c r="X8485" t="s">
        <v>84</v>
      </c>
      <c r="Y8485" t="s">
        <v>142</v>
      </c>
      <c r="Z8485" t="s">
        <v>73</v>
      </c>
      <c r="AA8485" t="s">
        <v>76</v>
      </c>
      <c r="AB8485" t="s">
        <v>79</v>
      </c>
    </row>
    <row r="8486" spans="1:28" x14ac:dyDescent="0.35">
      <c r="A8486" t="s">
        <v>241</v>
      </c>
      <c r="B8486" t="s">
        <v>462</v>
      </c>
      <c r="C8486">
        <v>4851</v>
      </c>
      <c r="D8486" t="s">
        <v>459</v>
      </c>
      <c r="E8486" t="s">
        <v>373</v>
      </c>
      <c r="F8486" t="s">
        <v>203</v>
      </c>
      <c r="G8486" t="s">
        <v>105</v>
      </c>
      <c r="H8486" t="s">
        <v>119</v>
      </c>
      <c r="I8486" t="s">
        <v>84</v>
      </c>
      <c r="J8486" t="s">
        <v>137</v>
      </c>
      <c r="K8486" t="s">
        <v>63</v>
      </c>
      <c r="L8486" t="s">
        <v>142</v>
      </c>
      <c r="M8486" t="s">
        <v>68</v>
      </c>
      <c r="N8486" t="s">
        <v>81</v>
      </c>
      <c r="O8486" t="s">
        <v>106</v>
      </c>
      <c r="P8486" t="s">
        <v>107</v>
      </c>
      <c r="Q8486" t="s">
        <v>92</v>
      </c>
      <c r="R8486" t="s">
        <v>114</v>
      </c>
      <c r="S8486" t="s">
        <v>107</v>
      </c>
      <c r="T8486" t="s">
        <v>105</v>
      </c>
      <c r="U8486" t="s">
        <v>76</v>
      </c>
      <c r="V8486" t="s">
        <v>63</v>
      </c>
      <c r="W8486" t="s">
        <v>78</v>
      </c>
      <c r="X8486" t="s">
        <v>320</v>
      </c>
      <c r="Y8486" t="s">
        <v>57</v>
      </c>
      <c r="Z8486" t="s">
        <v>198</v>
      </c>
      <c r="AA8486" t="s">
        <v>106</v>
      </c>
      <c r="AB8486" t="s">
        <v>77</v>
      </c>
    </row>
    <row r="8487" spans="1:28" x14ac:dyDescent="0.35">
      <c r="A8487" t="s">
        <v>241</v>
      </c>
      <c r="B8487" t="s">
        <v>464</v>
      </c>
      <c r="C8487">
        <v>4088</v>
      </c>
      <c r="D8487" t="s">
        <v>408</v>
      </c>
      <c r="E8487" t="s">
        <v>126</v>
      </c>
      <c r="F8487" t="s">
        <v>411</v>
      </c>
      <c r="G8487" t="s">
        <v>94</v>
      </c>
      <c r="H8487" t="s">
        <v>97</v>
      </c>
      <c r="I8487" t="s">
        <v>56</v>
      </c>
      <c r="J8487" t="s">
        <v>216</v>
      </c>
      <c r="K8487" t="s">
        <v>122</v>
      </c>
      <c r="L8487" t="s">
        <v>73</v>
      </c>
      <c r="M8487" t="s">
        <v>107</v>
      </c>
      <c r="N8487" t="s">
        <v>106</v>
      </c>
      <c r="O8487" t="s">
        <v>76</v>
      </c>
      <c r="P8487" t="s">
        <v>76</v>
      </c>
      <c r="Q8487" t="s">
        <v>305</v>
      </c>
      <c r="R8487" t="s">
        <v>286</v>
      </c>
      <c r="S8487" t="s">
        <v>76</v>
      </c>
      <c r="T8487" t="s">
        <v>77</v>
      </c>
      <c r="U8487" t="s">
        <v>107</v>
      </c>
      <c r="V8487" t="s">
        <v>73</v>
      </c>
      <c r="W8487" t="s">
        <v>71</v>
      </c>
      <c r="X8487" t="s">
        <v>278</v>
      </c>
      <c r="Y8487" t="s">
        <v>221</v>
      </c>
      <c r="Z8487" t="s">
        <v>122</v>
      </c>
      <c r="AA8487" t="s">
        <v>68</v>
      </c>
      <c r="AB8487" t="s">
        <v>71</v>
      </c>
    </row>
    <row r="8488" spans="1:28" x14ac:dyDescent="0.35">
      <c r="A8488" t="s">
        <v>241</v>
      </c>
      <c r="B8488" t="s">
        <v>468</v>
      </c>
      <c r="C8488">
        <v>1</v>
      </c>
      <c r="D8488" t="s">
        <v>76</v>
      </c>
      <c r="E8488" t="s">
        <v>76</v>
      </c>
      <c r="F8488" t="s">
        <v>76</v>
      </c>
      <c r="G8488" t="s">
        <v>76</v>
      </c>
      <c r="H8488" t="s">
        <v>76</v>
      </c>
      <c r="I8488" t="s">
        <v>76</v>
      </c>
      <c r="J8488" t="s">
        <v>395</v>
      </c>
      <c r="K8488" t="s">
        <v>76</v>
      </c>
      <c r="L8488" t="s">
        <v>76</v>
      </c>
      <c r="M8488" t="s">
        <v>76</v>
      </c>
      <c r="N8488" t="s">
        <v>76</v>
      </c>
      <c r="O8488" t="s">
        <v>76</v>
      </c>
      <c r="P8488" t="s">
        <v>76</v>
      </c>
      <c r="Q8488" t="s">
        <v>76</v>
      </c>
      <c r="R8488" t="s">
        <v>76</v>
      </c>
      <c r="S8488" t="s">
        <v>76</v>
      </c>
      <c r="T8488" t="s">
        <v>76</v>
      </c>
      <c r="U8488" t="s">
        <v>76</v>
      </c>
      <c r="V8488" t="s">
        <v>76</v>
      </c>
      <c r="W8488" t="s">
        <v>76</v>
      </c>
      <c r="X8488" t="s">
        <v>76</v>
      </c>
      <c r="Y8488" t="s">
        <v>76</v>
      </c>
      <c r="Z8488" t="s">
        <v>76</v>
      </c>
      <c r="AA8488" t="s">
        <v>76</v>
      </c>
      <c r="AB8488" t="s">
        <v>76</v>
      </c>
    </row>
    <row r="8490" spans="1:28" x14ac:dyDescent="0.35">
      <c r="A8490" t="s">
        <v>1885</v>
      </c>
    </row>
    <row r="8491" spans="1:28" x14ac:dyDescent="0.35">
      <c r="A8491" t="s">
        <v>14</v>
      </c>
      <c r="B8491" t="s">
        <v>487</v>
      </c>
      <c r="C8491" t="s">
        <v>2</v>
      </c>
      <c r="D8491" t="s">
        <v>1857</v>
      </c>
      <c r="E8491" t="s">
        <v>1858</v>
      </c>
      <c r="F8491" t="s">
        <v>1859</v>
      </c>
      <c r="G8491" t="s">
        <v>1860</v>
      </c>
      <c r="H8491" t="s">
        <v>1861</v>
      </c>
      <c r="I8491" t="s">
        <v>1862</v>
      </c>
      <c r="J8491" t="s">
        <v>1863</v>
      </c>
      <c r="K8491" t="s">
        <v>1864</v>
      </c>
      <c r="L8491" t="s">
        <v>1865</v>
      </c>
      <c r="M8491" t="s">
        <v>1866</v>
      </c>
      <c r="N8491" t="s">
        <v>1867</v>
      </c>
      <c r="O8491" t="s">
        <v>1868</v>
      </c>
      <c r="P8491" t="s">
        <v>1869</v>
      </c>
      <c r="Q8491" t="s">
        <v>1870</v>
      </c>
      <c r="R8491" t="s">
        <v>1871</v>
      </c>
      <c r="S8491" t="s">
        <v>1872</v>
      </c>
      <c r="T8491" t="s">
        <v>1873</v>
      </c>
      <c r="U8491" t="s">
        <v>1874</v>
      </c>
      <c r="V8491" t="s">
        <v>1875</v>
      </c>
      <c r="W8491" t="s">
        <v>1876</v>
      </c>
      <c r="X8491" t="s">
        <v>1877</v>
      </c>
      <c r="Y8491" t="s">
        <v>1878</v>
      </c>
      <c r="Z8491" t="s">
        <v>48</v>
      </c>
      <c r="AA8491" t="s">
        <v>49</v>
      </c>
      <c r="AB8491" t="s">
        <v>50</v>
      </c>
    </row>
    <row r="8492" spans="1:28" x14ac:dyDescent="0.35">
      <c r="A8492" t="s">
        <v>3</v>
      </c>
      <c r="B8492" t="s">
        <v>488</v>
      </c>
      <c r="C8492">
        <v>768</v>
      </c>
      <c r="D8492" t="s">
        <v>128</v>
      </c>
      <c r="E8492" t="s">
        <v>294</v>
      </c>
      <c r="F8492" t="s">
        <v>215</v>
      </c>
      <c r="G8492" t="s">
        <v>68</v>
      </c>
      <c r="H8492" t="s">
        <v>305</v>
      </c>
      <c r="I8492" t="s">
        <v>65</v>
      </c>
      <c r="J8492" t="s">
        <v>122</v>
      </c>
      <c r="K8492" t="s">
        <v>93</v>
      </c>
      <c r="L8492" t="s">
        <v>142</v>
      </c>
      <c r="M8492" t="s">
        <v>106</v>
      </c>
      <c r="N8492" t="s">
        <v>106</v>
      </c>
      <c r="O8492" t="s">
        <v>76</v>
      </c>
      <c r="P8492" t="s">
        <v>76</v>
      </c>
      <c r="Q8492" t="s">
        <v>145</v>
      </c>
      <c r="R8492" t="s">
        <v>242</v>
      </c>
      <c r="S8492" t="s">
        <v>107</v>
      </c>
      <c r="T8492" t="s">
        <v>150</v>
      </c>
      <c r="U8492" t="s">
        <v>76</v>
      </c>
      <c r="V8492" t="s">
        <v>138</v>
      </c>
      <c r="W8492" t="s">
        <v>77</v>
      </c>
      <c r="X8492" t="s">
        <v>156</v>
      </c>
      <c r="Y8492" t="s">
        <v>146</v>
      </c>
      <c r="Z8492" t="s">
        <v>107</v>
      </c>
      <c r="AA8492" t="s">
        <v>77</v>
      </c>
      <c r="AB8492" t="s">
        <v>77</v>
      </c>
    </row>
    <row r="8493" spans="1:28" x14ac:dyDescent="0.35">
      <c r="A8493" t="s">
        <v>3</v>
      </c>
      <c r="B8493" t="s">
        <v>491</v>
      </c>
      <c r="C8493">
        <v>608</v>
      </c>
      <c r="D8493" t="s">
        <v>735</v>
      </c>
      <c r="E8493" t="s">
        <v>230</v>
      </c>
      <c r="F8493" t="s">
        <v>190</v>
      </c>
      <c r="G8493" t="s">
        <v>71</v>
      </c>
      <c r="H8493" t="s">
        <v>180</v>
      </c>
      <c r="I8493" t="s">
        <v>194</v>
      </c>
      <c r="J8493" t="s">
        <v>65</v>
      </c>
      <c r="K8493" t="s">
        <v>138</v>
      </c>
      <c r="L8493" t="s">
        <v>355</v>
      </c>
      <c r="M8493" t="s">
        <v>78</v>
      </c>
      <c r="N8493" t="s">
        <v>55</v>
      </c>
      <c r="O8493" t="s">
        <v>106</v>
      </c>
      <c r="P8493" t="s">
        <v>76</v>
      </c>
      <c r="Q8493" t="s">
        <v>276</v>
      </c>
      <c r="R8493" t="s">
        <v>220</v>
      </c>
      <c r="S8493" t="s">
        <v>76</v>
      </c>
      <c r="T8493" t="s">
        <v>79</v>
      </c>
      <c r="U8493" t="s">
        <v>76</v>
      </c>
      <c r="V8493" t="s">
        <v>74</v>
      </c>
      <c r="W8493" t="s">
        <v>105</v>
      </c>
      <c r="X8493" t="s">
        <v>361</v>
      </c>
      <c r="Y8493" t="s">
        <v>237</v>
      </c>
      <c r="Z8493" t="s">
        <v>76</v>
      </c>
      <c r="AA8493" t="s">
        <v>76</v>
      </c>
      <c r="AB8493" t="s">
        <v>76</v>
      </c>
    </row>
    <row r="8494" spans="1:28" x14ac:dyDescent="0.35">
      <c r="A8494" t="s">
        <v>4</v>
      </c>
      <c r="B8494" t="s">
        <v>488</v>
      </c>
      <c r="C8494">
        <v>972</v>
      </c>
      <c r="D8494" t="s">
        <v>321</v>
      </c>
      <c r="E8494" t="s">
        <v>135</v>
      </c>
      <c r="F8494" t="s">
        <v>123</v>
      </c>
      <c r="G8494" t="s">
        <v>75</v>
      </c>
      <c r="H8494" t="s">
        <v>217</v>
      </c>
      <c r="I8494" t="s">
        <v>293</v>
      </c>
      <c r="J8494" t="s">
        <v>53</v>
      </c>
      <c r="K8494" t="s">
        <v>163</v>
      </c>
      <c r="L8494" t="s">
        <v>72</v>
      </c>
      <c r="M8494" t="s">
        <v>73</v>
      </c>
      <c r="N8494" t="s">
        <v>107</v>
      </c>
      <c r="O8494" t="s">
        <v>76</v>
      </c>
      <c r="P8494" t="s">
        <v>76</v>
      </c>
      <c r="Q8494" t="s">
        <v>92</v>
      </c>
      <c r="R8494" t="s">
        <v>185</v>
      </c>
      <c r="S8494" t="s">
        <v>76</v>
      </c>
      <c r="T8494" t="s">
        <v>150</v>
      </c>
      <c r="U8494" t="s">
        <v>76</v>
      </c>
      <c r="V8494" t="s">
        <v>107</v>
      </c>
      <c r="W8494" t="s">
        <v>68</v>
      </c>
      <c r="X8494" t="s">
        <v>257</v>
      </c>
      <c r="Y8494" t="s">
        <v>99</v>
      </c>
      <c r="Z8494" t="s">
        <v>260</v>
      </c>
      <c r="AA8494" t="s">
        <v>75</v>
      </c>
      <c r="AB8494" t="s">
        <v>105</v>
      </c>
    </row>
    <row r="8495" spans="1:28" x14ac:dyDescent="0.35">
      <c r="A8495" t="s">
        <v>4</v>
      </c>
      <c r="B8495" t="s">
        <v>491</v>
      </c>
      <c r="C8495">
        <v>678</v>
      </c>
      <c r="D8495" t="s">
        <v>397</v>
      </c>
      <c r="E8495" t="s">
        <v>307</v>
      </c>
      <c r="F8495" t="s">
        <v>222</v>
      </c>
      <c r="G8495" t="s">
        <v>68</v>
      </c>
      <c r="H8495" t="s">
        <v>355</v>
      </c>
      <c r="I8495" t="s">
        <v>87</v>
      </c>
      <c r="J8495" t="s">
        <v>146</v>
      </c>
      <c r="K8495" t="s">
        <v>71</v>
      </c>
      <c r="L8495" t="s">
        <v>73</v>
      </c>
      <c r="M8495" t="s">
        <v>76</v>
      </c>
      <c r="N8495" t="s">
        <v>86</v>
      </c>
      <c r="O8495" t="s">
        <v>76</v>
      </c>
      <c r="P8495" t="s">
        <v>76</v>
      </c>
      <c r="Q8495" t="s">
        <v>260</v>
      </c>
      <c r="R8495" t="s">
        <v>244</v>
      </c>
      <c r="S8495" t="s">
        <v>76</v>
      </c>
      <c r="T8495" t="s">
        <v>79</v>
      </c>
      <c r="U8495" t="s">
        <v>76</v>
      </c>
      <c r="V8495" t="s">
        <v>103</v>
      </c>
      <c r="W8495" t="s">
        <v>75</v>
      </c>
      <c r="X8495" t="s">
        <v>238</v>
      </c>
      <c r="Y8495" t="s">
        <v>179</v>
      </c>
      <c r="Z8495" t="s">
        <v>278</v>
      </c>
      <c r="AA8495" t="s">
        <v>63</v>
      </c>
      <c r="AB8495" t="s">
        <v>73</v>
      </c>
    </row>
    <row r="8496" spans="1:28" x14ac:dyDescent="0.35">
      <c r="A8496" t="s">
        <v>5</v>
      </c>
      <c r="B8496" t="s">
        <v>488</v>
      </c>
      <c r="C8496">
        <v>1618</v>
      </c>
      <c r="D8496" t="s">
        <v>390</v>
      </c>
      <c r="E8496" t="s">
        <v>199</v>
      </c>
      <c r="F8496" t="s">
        <v>12</v>
      </c>
      <c r="G8496" t="s">
        <v>94</v>
      </c>
      <c r="H8496" t="s">
        <v>221</v>
      </c>
      <c r="I8496" t="s">
        <v>175</v>
      </c>
      <c r="J8496" t="s">
        <v>87</v>
      </c>
      <c r="K8496" t="s">
        <v>81</v>
      </c>
      <c r="L8496" t="s">
        <v>79</v>
      </c>
      <c r="M8496" t="s">
        <v>73</v>
      </c>
      <c r="N8496" t="s">
        <v>73</v>
      </c>
      <c r="O8496" t="s">
        <v>107</v>
      </c>
      <c r="P8496" t="s">
        <v>76</v>
      </c>
      <c r="Q8496" t="s">
        <v>175</v>
      </c>
      <c r="R8496" t="s">
        <v>176</v>
      </c>
      <c r="S8496" t="s">
        <v>76</v>
      </c>
      <c r="T8496" t="s">
        <v>79</v>
      </c>
      <c r="U8496" t="s">
        <v>107</v>
      </c>
      <c r="V8496" t="s">
        <v>107</v>
      </c>
      <c r="W8496" t="s">
        <v>138</v>
      </c>
      <c r="X8496" t="s">
        <v>231</v>
      </c>
      <c r="Y8496" t="s">
        <v>88</v>
      </c>
      <c r="Z8496" t="s">
        <v>76</v>
      </c>
      <c r="AA8496" t="s">
        <v>107</v>
      </c>
      <c r="AB8496" t="s">
        <v>106</v>
      </c>
    </row>
    <row r="8497" spans="1:28" x14ac:dyDescent="0.35">
      <c r="A8497" t="s">
        <v>5</v>
      </c>
      <c r="B8497" t="s">
        <v>491</v>
      </c>
      <c r="C8497">
        <v>932</v>
      </c>
      <c r="D8497" t="s">
        <v>732</v>
      </c>
      <c r="E8497" t="s">
        <v>193</v>
      </c>
      <c r="F8497" t="s">
        <v>503</v>
      </c>
      <c r="G8497" t="s">
        <v>142</v>
      </c>
      <c r="H8497" t="s">
        <v>87</v>
      </c>
      <c r="I8497" t="s">
        <v>102</v>
      </c>
      <c r="J8497" t="s">
        <v>149</v>
      </c>
      <c r="K8497" t="s">
        <v>133</v>
      </c>
      <c r="L8497" t="s">
        <v>107</v>
      </c>
      <c r="M8497" t="s">
        <v>73</v>
      </c>
      <c r="N8497" t="s">
        <v>75</v>
      </c>
      <c r="O8497" t="s">
        <v>73</v>
      </c>
      <c r="P8497" t="s">
        <v>76</v>
      </c>
      <c r="Q8497" t="s">
        <v>186</v>
      </c>
      <c r="R8497" t="s">
        <v>122</v>
      </c>
      <c r="S8497" t="s">
        <v>76</v>
      </c>
      <c r="T8497" t="s">
        <v>73</v>
      </c>
      <c r="U8497" t="s">
        <v>76</v>
      </c>
      <c r="V8497" t="s">
        <v>106</v>
      </c>
      <c r="W8497" t="s">
        <v>71</v>
      </c>
      <c r="X8497" t="s">
        <v>290</v>
      </c>
      <c r="Y8497" t="s">
        <v>74</v>
      </c>
      <c r="Z8497" t="s">
        <v>76</v>
      </c>
      <c r="AA8497" t="s">
        <v>73</v>
      </c>
      <c r="AB8497" t="s">
        <v>106</v>
      </c>
    </row>
    <row r="8498" spans="1:28" x14ac:dyDescent="0.35">
      <c r="A8498" t="s">
        <v>6</v>
      </c>
      <c r="B8498" t="s">
        <v>488</v>
      </c>
      <c r="C8498">
        <v>641</v>
      </c>
      <c r="D8498" t="s">
        <v>489</v>
      </c>
      <c r="E8498" t="s">
        <v>254</v>
      </c>
      <c r="F8498" t="s">
        <v>300</v>
      </c>
      <c r="G8498" t="s">
        <v>93</v>
      </c>
      <c r="H8498" t="s">
        <v>102</v>
      </c>
      <c r="I8498" t="s">
        <v>102</v>
      </c>
      <c r="J8498" t="s">
        <v>221</v>
      </c>
      <c r="K8498" t="s">
        <v>74</v>
      </c>
      <c r="L8498" t="s">
        <v>94</v>
      </c>
      <c r="M8498" t="s">
        <v>68</v>
      </c>
      <c r="N8498" t="s">
        <v>76</v>
      </c>
      <c r="O8498" t="s">
        <v>76</v>
      </c>
      <c r="P8498" t="s">
        <v>76</v>
      </c>
      <c r="Q8498" t="s">
        <v>162</v>
      </c>
      <c r="R8498" t="s">
        <v>209</v>
      </c>
      <c r="S8498" t="s">
        <v>76</v>
      </c>
      <c r="T8498" t="s">
        <v>142</v>
      </c>
      <c r="U8498" t="s">
        <v>107</v>
      </c>
      <c r="V8498" t="s">
        <v>68</v>
      </c>
      <c r="W8498" t="s">
        <v>75</v>
      </c>
      <c r="X8498" t="s">
        <v>416</v>
      </c>
      <c r="Y8498" t="s">
        <v>217</v>
      </c>
      <c r="Z8498" t="s">
        <v>264</v>
      </c>
      <c r="AA8498" t="s">
        <v>76</v>
      </c>
      <c r="AB8498" t="s">
        <v>68</v>
      </c>
    </row>
    <row r="8499" spans="1:28" x14ac:dyDescent="0.35">
      <c r="A8499" t="s">
        <v>6</v>
      </c>
      <c r="B8499" t="s">
        <v>491</v>
      </c>
      <c r="C8499">
        <v>448</v>
      </c>
      <c r="D8499" t="s">
        <v>383</v>
      </c>
      <c r="E8499" t="s">
        <v>300</v>
      </c>
      <c r="F8499" t="s">
        <v>139</v>
      </c>
      <c r="G8499" t="s">
        <v>100</v>
      </c>
      <c r="H8499" t="s">
        <v>175</v>
      </c>
      <c r="I8499" t="s">
        <v>314</v>
      </c>
      <c r="J8499" t="s">
        <v>56</v>
      </c>
      <c r="K8499" t="s">
        <v>62</v>
      </c>
      <c r="L8499" t="s">
        <v>73</v>
      </c>
      <c r="M8499" t="s">
        <v>76</v>
      </c>
      <c r="N8499" t="s">
        <v>105</v>
      </c>
      <c r="O8499" t="s">
        <v>94</v>
      </c>
      <c r="P8499" t="s">
        <v>76</v>
      </c>
      <c r="Q8499" t="s">
        <v>97</v>
      </c>
      <c r="R8499" t="s">
        <v>70</v>
      </c>
      <c r="S8499" t="s">
        <v>76</v>
      </c>
      <c r="T8499" t="s">
        <v>78</v>
      </c>
      <c r="U8499" t="s">
        <v>76</v>
      </c>
      <c r="V8499" t="s">
        <v>68</v>
      </c>
      <c r="W8499" t="s">
        <v>79</v>
      </c>
      <c r="X8499" t="s">
        <v>282</v>
      </c>
      <c r="Y8499" t="s">
        <v>94</v>
      </c>
      <c r="Z8499" t="s">
        <v>149</v>
      </c>
      <c r="AA8499" t="s">
        <v>77</v>
      </c>
      <c r="AB8499" t="s">
        <v>80</v>
      </c>
    </row>
    <row r="8500" spans="1:28" x14ac:dyDescent="0.35">
      <c r="A8500" t="s">
        <v>7</v>
      </c>
      <c r="B8500" t="s">
        <v>488</v>
      </c>
      <c r="C8500">
        <v>1287</v>
      </c>
      <c r="D8500" t="s">
        <v>141</v>
      </c>
      <c r="E8500" t="s">
        <v>392</v>
      </c>
      <c r="F8500" t="s">
        <v>298</v>
      </c>
      <c r="G8500" t="s">
        <v>81</v>
      </c>
      <c r="H8500" t="s">
        <v>175</v>
      </c>
      <c r="I8500" t="s">
        <v>149</v>
      </c>
      <c r="J8500" t="s">
        <v>130</v>
      </c>
      <c r="K8500" t="s">
        <v>78</v>
      </c>
      <c r="L8500" t="s">
        <v>105</v>
      </c>
      <c r="M8500" t="s">
        <v>73</v>
      </c>
      <c r="N8500" t="s">
        <v>68</v>
      </c>
      <c r="O8500" t="s">
        <v>107</v>
      </c>
      <c r="P8500" t="s">
        <v>106</v>
      </c>
      <c r="Q8500" t="s">
        <v>221</v>
      </c>
      <c r="R8500" t="s">
        <v>264</v>
      </c>
      <c r="S8500" t="s">
        <v>73</v>
      </c>
      <c r="T8500" t="s">
        <v>72</v>
      </c>
      <c r="U8500" t="s">
        <v>73</v>
      </c>
      <c r="V8500" t="s">
        <v>79</v>
      </c>
      <c r="W8500" t="s">
        <v>75</v>
      </c>
      <c r="X8500" t="s">
        <v>188</v>
      </c>
      <c r="Y8500" t="s">
        <v>108</v>
      </c>
      <c r="Z8500" t="s">
        <v>76</v>
      </c>
      <c r="AA8500" t="s">
        <v>76</v>
      </c>
      <c r="AB8500" t="s">
        <v>77</v>
      </c>
    </row>
    <row r="8501" spans="1:28" x14ac:dyDescent="0.35">
      <c r="A8501" t="s">
        <v>7</v>
      </c>
      <c r="B8501" t="s">
        <v>491</v>
      </c>
      <c r="C8501">
        <v>988</v>
      </c>
      <c r="D8501" t="s">
        <v>934</v>
      </c>
      <c r="E8501" t="s">
        <v>192</v>
      </c>
      <c r="F8501" t="s">
        <v>284</v>
      </c>
      <c r="G8501" t="s">
        <v>150</v>
      </c>
      <c r="H8501" t="s">
        <v>103</v>
      </c>
      <c r="I8501" t="s">
        <v>217</v>
      </c>
      <c r="J8501" t="s">
        <v>194</v>
      </c>
      <c r="K8501" t="s">
        <v>138</v>
      </c>
      <c r="L8501" t="s">
        <v>72</v>
      </c>
      <c r="M8501" t="s">
        <v>75</v>
      </c>
      <c r="N8501" t="s">
        <v>138</v>
      </c>
      <c r="O8501" t="s">
        <v>77</v>
      </c>
      <c r="P8501" t="s">
        <v>76</v>
      </c>
      <c r="Q8501" t="s">
        <v>69</v>
      </c>
      <c r="R8501" t="s">
        <v>299</v>
      </c>
      <c r="S8501" t="s">
        <v>76</v>
      </c>
      <c r="T8501" t="s">
        <v>106</v>
      </c>
      <c r="U8501" t="s">
        <v>76</v>
      </c>
      <c r="V8501" t="s">
        <v>105</v>
      </c>
      <c r="W8501" t="s">
        <v>81</v>
      </c>
      <c r="X8501" t="s">
        <v>286</v>
      </c>
      <c r="Y8501" t="s">
        <v>198</v>
      </c>
      <c r="Z8501" t="s">
        <v>73</v>
      </c>
      <c r="AA8501" t="s">
        <v>106</v>
      </c>
      <c r="AB8501" t="s">
        <v>150</v>
      </c>
    </row>
    <row r="8502" spans="1:28" x14ac:dyDescent="0.35">
      <c r="A8502" t="s">
        <v>241</v>
      </c>
      <c r="B8502" t="s">
        <v>488</v>
      </c>
      <c r="C8502">
        <v>5286</v>
      </c>
      <c r="D8502" t="s">
        <v>532</v>
      </c>
      <c r="E8502" t="s">
        <v>117</v>
      </c>
      <c r="F8502" t="s">
        <v>397</v>
      </c>
      <c r="G8502" t="s">
        <v>105</v>
      </c>
      <c r="H8502" t="s">
        <v>161</v>
      </c>
      <c r="I8502" t="s">
        <v>161</v>
      </c>
      <c r="J8502" t="s">
        <v>137</v>
      </c>
      <c r="K8502" t="s">
        <v>74</v>
      </c>
      <c r="L8502" t="s">
        <v>138</v>
      </c>
      <c r="M8502" t="s">
        <v>73</v>
      </c>
      <c r="N8502" t="s">
        <v>106</v>
      </c>
      <c r="O8502" t="s">
        <v>76</v>
      </c>
      <c r="P8502" t="s">
        <v>107</v>
      </c>
      <c r="Q8502" t="s">
        <v>99</v>
      </c>
      <c r="R8502" t="s">
        <v>225</v>
      </c>
      <c r="S8502" t="s">
        <v>107</v>
      </c>
      <c r="T8502" t="s">
        <v>78</v>
      </c>
      <c r="U8502" t="s">
        <v>107</v>
      </c>
      <c r="V8502" t="s">
        <v>79</v>
      </c>
      <c r="W8502" t="s">
        <v>150</v>
      </c>
      <c r="X8502" t="s">
        <v>202</v>
      </c>
      <c r="Y8502" t="s">
        <v>109</v>
      </c>
      <c r="Z8502" t="s">
        <v>122</v>
      </c>
      <c r="AA8502" t="s">
        <v>106</v>
      </c>
      <c r="AB8502" t="s">
        <v>68</v>
      </c>
    </row>
    <row r="8503" spans="1:28" x14ac:dyDescent="0.35">
      <c r="A8503" t="s">
        <v>241</v>
      </c>
      <c r="B8503" t="s">
        <v>491</v>
      </c>
      <c r="C8503">
        <v>3654</v>
      </c>
      <c r="D8503" t="s">
        <v>546</v>
      </c>
      <c r="E8503" t="s">
        <v>8</v>
      </c>
      <c r="F8503" t="s">
        <v>466</v>
      </c>
      <c r="G8503" t="s">
        <v>78</v>
      </c>
      <c r="H8503" t="s">
        <v>180</v>
      </c>
      <c r="I8503" t="s">
        <v>161</v>
      </c>
      <c r="J8503" t="s">
        <v>216</v>
      </c>
      <c r="K8503" t="s">
        <v>63</v>
      </c>
      <c r="L8503" t="s">
        <v>63</v>
      </c>
      <c r="M8503" t="s">
        <v>79</v>
      </c>
      <c r="N8503" t="s">
        <v>100</v>
      </c>
      <c r="O8503" t="s">
        <v>106</v>
      </c>
      <c r="P8503" t="s">
        <v>76</v>
      </c>
      <c r="Q8503" t="s">
        <v>61</v>
      </c>
      <c r="R8503" t="s">
        <v>177</v>
      </c>
      <c r="S8503" t="s">
        <v>76</v>
      </c>
      <c r="T8503" t="s">
        <v>79</v>
      </c>
      <c r="U8503" t="s">
        <v>76</v>
      </c>
      <c r="V8503" t="s">
        <v>80</v>
      </c>
      <c r="W8503" t="s">
        <v>94</v>
      </c>
      <c r="X8503" t="s">
        <v>199</v>
      </c>
      <c r="Y8503" t="s">
        <v>103</v>
      </c>
      <c r="Z8503" t="s">
        <v>198</v>
      </c>
      <c r="AA8503" t="s">
        <v>79</v>
      </c>
      <c r="AB8503" t="s">
        <v>79</v>
      </c>
    </row>
    <row r="8505" spans="1:28" x14ac:dyDescent="0.35">
      <c r="A8505" t="s">
        <v>1886</v>
      </c>
    </row>
    <row r="8506" spans="1:28" x14ac:dyDescent="0.35">
      <c r="A8506" t="s">
        <v>14</v>
      </c>
      <c r="B8506" t="s">
        <v>565</v>
      </c>
      <c r="C8506" t="s">
        <v>2</v>
      </c>
      <c r="D8506" t="s">
        <v>1857</v>
      </c>
      <c r="E8506" t="s">
        <v>1858</v>
      </c>
      <c r="F8506" t="s">
        <v>1859</v>
      </c>
      <c r="G8506" t="s">
        <v>1860</v>
      </c>
      <c r="H8506" t="s">
        <v>1861</v>
      </c>
      <c r="I8506" t="s">
        <v>1862</v>
      </c>
      <c r="J8506" t="s">
        <v>1863</v>
      </c>
      <c r="K8506" t="s">
        <v>1864</v>
      </c>
      <c r="L8506" t="s">
        <v>1865</v>
      </c>
      <c r="M8506" t="s">
        <v>1866</v>
      </c>
      <c r="N8506" t="s">
        <v>1867</v>
      </c>
      <c r="O8506" t="s">
        <v>1868</v>
      </c>
      <c r="P8506" t="s">
        <v>1869</v>
      </c>
      <c r="Q8506" t="s">
        <v>1870</v>
      </c>
      <c r="R8506" t="s">
        <v>1871</v>
      </c>
      <c r="S8506" t="s">
        <v>1872</v>
      </c>
      <c r="T8506" t="s">
        <v>1873</v>
      </c>
      <c r="U8506" t="s">
        <v>1874</v>
      </c>
      <c r="V8506" t="s">
        <v>1875</v>
      </c>
      <c r="W8506" t="s">
        <v>1876</v>
      </c>
      <c r="X8506" t="s">
        <v>1877</v>
      </c>
      <c r="Y8506" t="s">
        <v>1878</v>
      </c>
      <c r="Z8506" t="s">
        <v>48</v>
      </c>
      <c r="AA8506" t="s">
        <v>49</v>
      </c>
      <c r="AB8506" t="s">
        <v>50</v>
      </c>
    </row>
    <row r="8507" spans="1:28" x14ac:dyDescent="0.35">
      <c r="A8507" t="s">
        <v>3</v>
      </c>
      <c r="B8507" t="s">
        <v>566</v>
      </c>
      <c r="C8507">
        <v>140</v>
      </c>
      <c r="D8507" t="s">
        <v>556</v>
      </c>
      <c r="E8507" t="s">
        <v>174</v>
      </c>
      <c r="F8507" t="s">
        <v>409</v>
      </c>
      <c r="G8507" t="s">
        <v>68</v>
      </c>
      <c r="H8507" t="s">
        <v>177</v>
      </c>
      <c r="I8507" t="s">
        <v>105</v>
      </c>
      <c r="J8507" t="s">
        <v>186</v>
      </c>
      <c r="K8507" t="s">
        <v>68</v>
      </c>
      <c r="L8507" t="s">
        <v>355</v>
      </c>
      <c r="M8507" t="s">
        <v>76</v>
      </c>
      <c r="N8507" t="s">
        <v>76</v>
      </c>
      <c r="O8507" t="s">
        <v>76</v>
      </c>
      <c r="P8507" t="s">
        <v>76</v>
      </c>
      <c r="Q8507" t="s">
        <v>210</v>
      </c>
      <c r="R8507" t="s">
        <v>184</v>
      </c>
      <c r="S8507" t="s">
        <v>68</v>
      </c>
      <c r="T8507" t="s">
        <v>138</v>
      </c>
      <c r="U8507" t="s">
        <v>76</v>
      </c>
      <c r="V8507" t="s">
        <v>150</v>
      </c>
      <c r="W8507" t="s">
        <v>68</v>
      </c>
      <c r="X8507" t="s">
        <v>139</v>
      </c>
      <c r="Y8507" t="s">
        <v>176</v>
      </c>
      <c r="Z8507" t="s">
        <v>76</v>
      </c>
      <c r="AA8507" t="s">
        <v>76</v>
      </c>
      <c r="AB8507" t="s">
        <v>72</v>
      </c>
    </row>
    <row r="8508" spans="1:28" x14ac:dyDescent="0.35">
      <c r="A8508" t="s">
        <v>3</v>
      </c>
      <c r="B8508" t="s">
        <v>569</v>
      </c>
      <c r="C8508">
        <v>594</v>
      </c>
      <c r="D8508" t="s">
        <v>755</v>
      </c>
      <c r="E8508" t="s">
        <v>252</v>
      </c>
      <c r="F8508" t="s">
        <v>484</v>
      </c>
      <c r="G8508" t="s">
        <v>71</v>
      </c>
      <c r="H8508" t="s">
        <v>177</v>
      </c>
      <c r="I8508" t="s">
        <v>57</v>
      </c>
      <c r="J8508" t="s">
        <v>142</v>
      </c>
      <c r="K8508" t="s">
        <v>130</v>
      </c>
      <c r="L8508" t="s">
        <v>105</v>
      </c>
      <c r="M8508" t="s">
        <v>106</v>
      </c>
      <c r="N8508" t="s">
        <v>77</v>
      </c>
      <c r="O8508" t="s">
        <v>76</v>
      </c>
      <c r="P8508" t="s">
        <v>76</v>
      </c>
      <c r="Q8508" t="s">
        <v>61</v>
      </c>
      <c r="R8508" t="s">
        <v>202</v>
      </c>
      <c r="S8508" t="s">
        <v>76</v>
      </c>
      <c r="T8508" t="s">
        <v>150</v>
      </c>
      <c r="U8508" t="s">
        <v>76</v>
      </c>
      <c r="V8508" t="s">
        <v>72</v>
      </c>
      <c r="W8508" t="s">
        <v>106</v>
      </c>
      <c r="X8508" t="s">
        <v>205</v>
      </c>
      <c r="Y8508" t="s">
        <v>260</v>
      </c>
      <c r="Z8508" t="s">
        <v>107</v>
      </c>
      <c r="AA8508" t="s">
        <v>68</v>
      </c>
      <c r="AB8508" t="s">
        <v>73</v>
      </c>
    </row>
    <row r="8509" spans="1:28" x14ac:dyDescent="0.35">
      <c r="A8509" t="s">
        <v>3</v>
      </c>
      <c r="B8509" t="s">
        <v>570</v>
      </c>
      <c r="C8509">
        <v>34</v>
      </c>
      <c r="D8509" t="s">
        <v>666</v>
      </c>
      <c r="E8509" t="s">
        <v>231</v>
      </c>
      <c r="F8509" t="s">
        <v>59</v>
      </c>
      <c r="G8509" t="s">
        <v>76</v>
      </c>
      <c r="H8509" t="s">
        <v>103</v>
      </c>
      <c r="I8509" t="s">
        <v>255</v>
      </c>
      <c r="J8509" t="s">
        <v>180</v>
      </c>
      <c r="K8509" t="s">
        <v>76</v>
      </c>
      <c r="L8509" t="s">
        <v>70</v>
      </c>
      <c r="M8509" t="s">
        <v>76</v>
      </c>
      <c r="N8509" t="s">
        <v>76</v>
      </c>
      <c r="O8509" t="s">
        <v>76</v>
      </c>
      <c r="P8509" t="s">
        <v>76</v>
      </c>
      <c r="Q8509" t="s">
        <v>394</v>
      </c>
      <c r="R8509" t="s">
        <v>664</v>
      </c>
      <c r="S8509" t="s">
        <v>76</v>
      </c>
      <c r="T8509" t="s">
        <v>76</v>
      </c>
      <c r="U8509" t="s">
        <v>76</v>
      </c>
      <c r="V8509" t="s">
        <v>76</v>
      </c>
      <c r="W8509" t="s">
        <v>81</v>
      </c>
      <c r="X8509" t="s">
        <v>127</v>
      </c>
      <c r="Y8509" t="s">
        <v>142</v>
      </c>
      <c r="Z8509" t="s">
        <v>76</v>
      </c>
      <c r="AA8509" t="s">
        <v>76</v>
      </c>
      <c r="AB8509" t="s">
        <v>76</v>
      </c>
    </row>
    <row r="8510" spans="1:28" x14ac:dyDescent="0.35">
      <c r="A8510" t="s">
        <v>3</v>
      </c>
      <c r="B8510" t="s">
        <v>571</v>
      </c>
      <c r="C8510">
        <v>81</v>
      </c>
      <c r="D8510" t="s">
        <v>454</v>
      </c>
      <c r="E8510" t="s">
        <v>123</v>
      </c>
      <c r="F8510" t="s">
        <v>323</v>
      </c>
      <c r="G8510" t="s">
        <v>76</v>
      </c>
      <c r="H8510" t="s">
        <v>237</v>
      </c>
      <c r="I8510" t="s">
        <v>55</v>
      </c>
      <c r="J8510" t="s">
        <v>244</v>
      </c>
      <c r="K8510" t="s">
        <v>79</v>
      </c>
      <c r="L8510" t="s">
        <v>282</v>
      </c>
      <c r="M8510" t="s">
        <v>70</v>
      </c>
      <c r="N8510" t="s">
        <v>188</v>
      </c>
      <c r="O8510" t="s">
        <v>76</v>
      </c>
      <c r="P8510" t="s">
        <v>76</v>
      </c>
      <c r="Q8510" t="s">
        <v>159</v>
      </c>
      <c r="R8510" t="s">
        <v>159</v>
      </c>
      <c r="S8510" t="s">
        <v>76</v>
      </c>
      <c r="T8510" t="s">
        <v>76</v>
      </c>
      <c r="U8510" t="s">
        <v>76</v>
      </c>
      <c r="V8510" t="s">
        <v>96</v>
      </c>
      <c r="W8510" t="s">
        <v>76</v>
      </c>
      <c r="X8510" t="s">
        <v>294</v>
      </c>
      <c r="Y8510" t="s">
        <v>166</v>
      </c>
      <c r="Z8510" t="s">
        <v>76</v>
      </c>
      <c r="AA8510" t="s">
        <v>76</v>
      </c>
      <c r="AB8510" t="s">
        <v>76</v>
      </c>
    </row>
    <row r="8511" spans="1:28" x14ac:dyDescent="0.35">
      <c r="A8511" t="s">
        <v>3</v>
      </c>
      <c r="B8511" t="s">
        <v>572</v>
      </c>
      <c r="C8511">
        <v>490</v>
      </c>
      <c r="D8511" t="s">
        <v>501</v>
      </c>
      <c r="E8511" t="s">
        <v>252</v>
      </c>
      <c r="F8511" t="s">
        <v>484</v>
      </c>
      <c r="G8511" t="s">
        <v>75</v>
      </c>
      <c r="H8511" t="s">
        <v>180</v>
      </c>
      <c r="I8511" t="s">
        <v>96</v>
      </c>
      <c r="J8511" t="s">
        <v>65</v>
      </c>
      <c r="K8511" t="s">
        <v>63</v>
      </c>
      <c r="L8511" t="s">
        <v>133</v>
      </c>
      <c r="M8511" t="s">
        <v>107</v>
      </c>
      <c r="N8511" t="s">
        <v>68</v>
      </c>
      <c r="O8511" t="s">
        <v>76</v>
      </c>
      <c r="P8511" t="s">
        <v>76</v>
      </c>
      <c r="Q8511" t="s">
        <v>101</v>
      </c>
      <c r="R8511" t="s">
        <v>69</v>
      </c>
      <c r="S8511" t="s">
        <v>76</v>
      </c>
      <c r="T8511" t="s">
        <v>71</v>
      </c>
      <c r="U8511" t="s">
        <v>76</v>
      </c>
      <c r="V8511" t="s">
        <v>80</v>
      </c>
      <c r="W8511" t="s">
        <v>79</v>
      </c>
      <c r="X8511" t="s">
        <v>364</v>
      </c>
      <c r="Y8511" t="s">
        <v>240</v>
      </c>
      <c r="Z8511" t="s">
        <v>76</v>
      </c>
      <c r="AA8511" t="s">
        <v>76</v>
      </c>
      <c r="AB8511" t="s">
        <v>76</v>
      </c>
    </row>
    <row r="8512" spans="1:28" x14ac:dyDescent="0.35">
      <c r="A8512" t="s">
        <v>3</v>
      </c>
      <c r="B8512" t="s">
        <v>573</v>
      </c>
      <c r="C8512">
        <v>37</v>
      </c>
      <c r="D8512" t="s">
        <v>702</v>
      </c>
      <c r="E8512" t="s">
        <v>467</v>
      </c>
      <c r="F8512" t="s">
        <v>126</v>
      </c>
      <c r="G8512" t="s">
        <v>76</v>
      </c>
      <c r="H8512" t="s">
        <v>76</v>
      </c>
      <c r="I8512" t="s">
        <v>92</v>
      </c>
      <c r="J8512" t="s">
        <v>103</v>
      </c>
      <c r="K8512" t="s">
        <v>76</v>
      </c>
      <c r="L8512" t="s">
        <v>253</v>
      </c>
      <c r="M8512" t="s">
        <v>119</v>
      </c>
      <c r="N8512" t="s">
        <v>103</v>
      </c>
      <c r="O8512" t="s">
        <v>103</v>
      </c>
      <c r="P8512" t="s">
        <v>76</v>
      </c>
      <c r="Q8512" t="s">
        <v>338</v>
      </c>
      <c r="R8512" t="s">
        <v>9</v>
      </c>
      <c r="S8512" t="s">
        <v>76</v>
      </c>
      <c r="T8512" t="s">
        <v>76</v>
      </c>
      <c r="U8512" t="s">
        <v>76</v>
      </c>
      <c r="V8512" t="s">
        <v>103</v>
      </c>
      <c r="W8512" t="s">
        <v>366</v>
      </c>
      <c r="X8512" t="s">
        <v>263</v>
      </c>
      <c r="Y8512" t="s">
        <v>442</v>
      </c>
      <c r="Z8512" t="s">
        <v>76</v>
      </c>
      <c r="AA8512" t="s">
        <v>76</v>
      </c>
      <c r="AB8512" t="s">
        <v>76</v>
      </c>
    </row>
    <row r="8513" spans="1:28" x14ac:dyDescent="0.35">
      <c r="A8513" t="s">
        <v>4</v>
      </c>
      <c r="B8513" t="s">
        <v>566</v>
      </c>
      <c r="C8513">
        <v>121</v>
      </c>
      <c r="D8513" t="s">
        <v>229</v>
      </c>
      <c r="E8513" t="s">
        <v>84</v>
      </c>
      <c r="F8513" t="s">
        <v>313</v>
      </c>
      <c r="G8513" t="s">
        <v>76</v>
      </c>
      <c r="H8513" t="s">
        <v>180</v>
      </c>
      <c r="I8513" t="s">
        <v>213</v>
      </c>
      <c r="J8513" t="s">
        <v>244</v>
      </c>
      <c r="K8513" t="s">
        <v>8</v>
      </c>
      <c r="L8513" t="s">
        <v>149</v>
      </c>
      <c r="M8513" t="s">
        <v>107</v>
      </c>
      <c r="N8513" t="s">
        <v>107</v>
      </c>
      <c r="O8513" t="s">
        <v>76</v>
      </c>
      <c r="P8513" t="s">
        <v>76</v>
      </c>
      <c r="Q8513" t="s">
        <v>137</v>
      </c>
      <c r="R8513" t="s">
        <v>122</v>
      </c>
      <c r="S8513" t="s">
        <v>76</v>
      </c>
      <c r="T8513" t="s">
        <v>107</v>
      </c>
      <c r="U8513" t="s">
        <v>76</v>
      </c>
      <c r="V8513" t="s">
        <v>76</v>
      </c>
      <c r="W8513" t="s">
        <v>63</v>
      </c>
      <c r="X8513" t="s">
        <v>269</v>
      </c>
      <c r="Y8513" t="s">
        <v>355</v>
      </c>
      <c r="Z8513" t="s">
        <v>307</v>
      </c>
      <c r="AA8513" t="s">
        <v>173</v>
      </c>
      <c r="AB8513" t="s">
        <v>314</v>
      </c>
    </row>
    <row r="8514" spans="1:28" x14ac:dyDescent="0.35">
      <c r="A8514" t="s">
        <v>4</v>
      </c>
      <c r="B8514" t="s">
        <v>569</v>
      </c>
      <c r="C8514">
        <v>718</v>
      </c>
      <c r="D8514" t="s">
        <v>169</v>
      </c>
      <c r="E8514" t="s">
        <v>282</v>
      </c>
      <c r="F8514" t="s">
        <v>232</v>
      </c>
      <c r="G8514" t="s">
        <v>63</v>
      </c>
      <c r="H8514" t="s">
        <v>119</v>
      </c>
      <c r="I8514" t="s">
        <v>269</v>
      </c>
      <c r="J8514" t="s">
        <v>278</v>
      </c>
      <c r="K8514" t="s">
        <v>198</v>
      </c>
      <c r="L8514" t="s">
        <v>78</v>
      </c>
      <c r="M8514" t="s">
        <v>73</v>
      </c>
      <c r="N8514" t="s">
        <v>107</v>
      </c>
      <c r="O8514" t="s">
        <v>76</v>
      </c>
      <c r="P8514" t="s">
        <v>76</v>
      </c>
      <c r="Q8514" t="s">
        <v>134</v>
      </c>
      <c r="R8514" t="s">
        <v>101</v>
      </c>
      <c r="S8514" t="s">
        <v>76</v>
      </c>
      <c r="T8514" t="s">
        <v>71</v>
      </c>
      <c r="U8514" t="s">
        <v>76</v>
      </c>
      <c r="V8514" t="s">
        <v>73</v>
      </c>
      <c r="W8514" t="s">
        <v>68</v>
      </c>
      <c r="X8514" t="s">
        <v>126</v>
      </c>
      <c r="Y8514" t="s">
        <v>366</v>
      </c>
      <c r="Z8514" t="s">
        <v>99</v>
      </c>
      <c r="AA8514" t="s">
        <v>68</v>
      </c>
      <c r="AB8514" t="s">
        <v>76</v>
      </c>
    </row>
    <row r="8515" spans="1:28" x14ac:dyDescent="0.35">
      <c r="A8515" t="s">
        <v>4</v>
      </c>
      <c r="B8515" t="s">
        <v>570</v>
      </c>
      <c r="C8515">
        <v>133</v>
      </c>
      <c r="D8515" t="s">
        <v>189</v>
      </c>
      <c r="E8515" t="s">
        <v>299</v>
      </c>
      <c r="F8515" t="s">
        <v>174</v>
      </c>
      <c r="G8515" t="s">
        <v>107</v>
      </c>
      <c r="H8515" t="s">
        <v>286</v>
      </c>
      <c r="I8515" t="s">
        <v>114</v>
      </c>
      <c r="J8515" t="s">
        <v>264</v>
      </c>
      <c r="K8515" t="s">
        <v>80</v>
      </c>
      <c r="L8515" t="s">
        <v>75</v>
      </c>
      <c r="M8515" t="s">
        <v>76</v>
      </c>
      <c r="N8515" t="s">
        <v>73</v>
      </c>
      <c r="O8515" t="s">
        <v>76</v>
      </c>
      <c r="P8515" t="s">
        <v>76</v>
      </c>
      <c r="Q8515" t="s">
        <v>132</v>
      </c>
      <c r="R8515" t="s">
        <v>181</v>
      </c>
      <c r="S8515" t="s">
        <v>76</v>
      </c>
      <c r="T8515" t="s">
        <v>81</v>
      </c>
      <c r="U8515" t="s">
        <v>76</v>
      </c>
      <c r="V8515" t="s">
        <v>76</v>
      </c>
      <c r="W8515" t="s">
        <v>76</v>
      </c>
      <c r="X8515" t="s">
        <v>324</v>
      </c>
      <c r="Y8515" t="s">
        <v>180</v>
      </c>
      <c r="Z8515" t="s">
        <v>56</v>
      </c>
      <c r="AA8515" t="s">
        <v>76</v>
      </c>
      <c r="AB8515" t="s">
        <v>76</v>
      </c>
    </row>
    <row r="8516" spans="1:28" x14ac:dyDescent="0.35">
      <c r="A8516" t="s">
        <v>4</v>
      </c>
      <c r="B8516" t="s">
        <v>571</v>
      </c>
      <c r="C8516">
        <v>97</v>
      </c>
      <c r="D8516" t="s">
        <v>429</v>
      </c>
      <c r="E8516" t="s">
        <v>367</v>
      </c>
      <c r="F8516" t="s">
        <v>291</v>
      </c>
      <c r="G8516" t="s">
        <v>80</v>
      </c>
      <c r="H8516" t="s">
        <v>103</v>
      </c>
      <c r="I8516" t="s">
        <v>71</v>
      </c>
      <c r="J8516" t="s">
        <v>180</v>
      </c>
      <c r="K8516" t="s">
        <v>100</v>
      </c>
      <c r="L8516" t="s">
        <v>107</v>
      </c>
      <c r="M8516" t="s">
        <v>76</v>
      </c>
      <c r="N8516" t="s">
        <v>202</v>
      </c>
      <c r="O8516" t="s">
        <v>76</v>
      </c>
      <c r="P8516" t="s">
        <v>76</v>
      </c>
      <c r="Q8516" t="s">
        <v>86</v>
      </c>
      <c r="R8516" t="s">
        <v>280</v>
      </c>
      <c r="S8516" t="s">
        <v>76</v>
      </c>
      <c r="T8516" t="s">
        <v>80</v>
      </c>
      <c r="U8516" t="s">
        <v>76</v>
      </c>
      <c r="V8516" t="s">
        <v>202</v>
      </c>
      <c r="W8516" t="s">
        <v>100</v>
      </c>
      <c r="X8516" t="s">
        <v>392</v>
      </c>
      <c r="Y8516" t="s">
        <v>137</v>
      </c>
      <c r="Z8516" t="s">
        <v>119</v>
      </c>
      <c r="AA8516" t="s">
        <v>79</v>
      </c>
      <c r="AB8516" t="s">
        <v>76</v>
      </c>
    </row>
    <row r="8517" spans="1:28" x14ac:dyDescent="0.35">
      <c r="A8517" t="s">
        <v>4</v>
      </c>
      <c r="B8517" t="s">
        <v>572</v>
      </c>
      <c r="C8517">
        <v>485</v>
      </c>
      <c r="D8517" t="s">
        <v>374</v>
      </c>
      <c r="E8517" t="s">
        <v>114</v>
      </c>
      <c r="F8517" t="s">
        <v>272</v>
      </c>
      <c r="G8517" t="s">
        <v>77</v>
      </c>
      <c r="H8517" t="s">
        <v>61</v>
      </c>
      <c r="I8517" t="s">
        <v>92</v>
      </c>
      <c r="J8517" t="s">
        <v>188</v>
      </c>
      <c r="K8517" t="s">
        <v>77</v>
      </c>
      <c r="L8517" t="s">
        <v>73</v>
      </c>
      <c r="M8517" t="s">
        <v>76</v>
      </c>
      <c r="N8517" t="s">
        <v>73</v>
      </c>
      <c r="O8517" t="s">
        <v>107</v>
      </c>
      <c r="P8517" t="s">
        <v>76</v>
      </c>
      <c r="Q8517" t="s">
        <v>113</v>
      </c>
      <c r="R8517" t="s">
        <v>104</v>
      </c>
      <c r="S8517" t="s">
        <v>76</v>
      </c>
      <c r="T8517" t="s">
        <v>107</v>
      </c>
      <c r="U8517" t="s">
        <v>76</v>
      </c>
      <c r="V8517" t="s">
        <v>79</v>
      </c>
      <c r="W8517" t="s">
        <v>71</v>
      </c>
      <c r="X8517" t="s">
        <v>269</v>
      </c>
      <c r="Y8517" t="s">
        <v>96</v>
      </c>
      <c r="Z8517" t="s">
        <v>255</v>
      </c>
      <c r="AA8517" t="s">
        <v>198</v>
      </c>
      <c r="AB8517" t="s">
        <v>106</v>
      </c>
    </row>
    <row r="8518" spans="1:28" x14ac:dyDescent="0.35">
      <c r="A8518" t="s">
        <v>4</v>
      </c>
      <c r="B8518" t="s">
        <v>573</v>
      </c>
      <c r="C8518">
        <v>96</v>
      </c>
      <c r="D8518" t="s">
        <v>517</v>
      </c>
      <c r="E8518" t="s">
        <v>225</v>
      </c>
      <c r="F8518" t="s">
        <v>519</v>
      </c>
      <c r="G8518" t="s">
        <v>76</v>
      </c>
      <c r="H8518" t="s">
        <v>108</v>
      </c>
      <c r="I8518" t="s">
        <v>180</v>
      </c>
      <c r="J8518" t="s">
        <v>217</v>
      </c>
      <c r="K8518" t="s">
        <v>107</v>
      </c>
      <c r="L8518" t="s">
        <v>73</v>
      </c>
      <c r="M8518" t="s">
        <v>107</v>
      </c>
      <c r="N8518" t="s">
        <v>76</v>
      </c>
      <c r="O8518" t="s">
        <v>76</v>
      </c>
      <c r="P8518" t="s">
        <v>76</v>
      </c>
      <c r="Q8518" t="s">
        <v>244</v>
      </c>
      <c r="R8518" t="s">
        <v>84</v>
      </c>
      <c r="S8518" t="s">
        <v>76</v>
      </c>
      <c r="T8518" t="s">
        <v>76</v>
      </c>
      <c r="U8518" t="s">
        <v>76</v>
      </c>
      <c r="V8518" t="s">
        <v>71</v>
      </c>
      <c r="W8518" t="s">
        <v>68</v>
      </c>
      <c r="X8518" t="s">
        <v>418</v>
      </c>
      <c r="Y8518" t="s">
        <v>100</v>
      </c>
      <c r="Z8518" t="s">
        <v>205</v>
      </c>
      <c r="AA8518" t="s">
        <v>68</v>
      </c>
      <c r="AB8518" t="s">
        <v>76</v>
      </c>
    </row>
    <row r="8519" spans="1:28" x14ac:dyDescent="0.35">
      <c r="A8519" t="s">
        <v>5</v>
      </c>
      <c r="B8519" t="s">
        <v>566</v>
      </c>
      <c r="C8519">
        <v>63</v>
      </c>
      <c r="D8519" t="s">
        <v>968</v>
      </c>
      <c r="E8519" t="s">
        <v>120</v>
      </c>
      <c r="F8519" t="s">
        <v>373</v>
      </c>
      <c r="G8519" t="s">
        <v>76</v>
      </c>
      <c r="H8519" t="s">
        <v>106</v>
      </c>
      <c r="I8519" t="s">
        <v>74</v>
      </c>
      <c r="J8519" t="s">
        <v>76</v>
      </c>
      <c r="K8519" t="s">
        <v>76</v>
      </c>
      <c r="L8519" t="s">
        <v>76</v>
      </c>
      <c r="M8519" t="s">
        <v>150</v>
      </c>
      <c r="N8519" t="s">
        <v>76</v>
      </c>
      <c r="O8519" t="s">
        <v>68</v>
      </c>
      <c r="P8519" t="s">
        <v>76</v>
      </c>
      <c r="Q8519" t="s">
        <v>63</v>
      </c>
      <c r="R8519" t="s">
        <v>104</v>
      </c>
      <c r="S8519" t="s">
        <v>76</v>
      </c>
      <c r="T8519" t="s">
        <v>81</v>
      </c>
      <c r="U8519" t="s">
        <v>76</v>
      </c>
      <c r="V8519" t="s">
        <v>76</v>
      </c>
      <c r="W8519" t="s">
        <v>76</v>
      </c>
      <c r="X8519" t="s">
        <v>140</v>
      </c>
      <c r="Y8519" t="s">
        <v>81</v>
      </c>
      <c r="Z8519" t="s">
        <v>76</v>
      </c>
      <c r="AA8519" t="s">
        <v>75</v>
      </c>
      <c r="AB8519" t="s">
        <v>76</v>
      </c>
    </row>
    <row r="8520" spans="1:28" x14ac:dyDescent="0.35">
      <c r="A8520" t="s">
        <v>5</v>
      </c>
      <c r="B8520" t="s">
        <v>569</v>
      </c>
      <c r="C8520">
        <v>1184</v>
      </c>
      <c r="D8520" t="s">
        <v>362</v>
      </c>
      <c r="E8520" t="s">
        <v>293</v>
      </c>
      <c r="F8520" t="s">
        <v>377</v>
      </c>
      <c r="G8520" t="s">
        <v>106</v>
      </c>
      <c r="H8520" t="s">
        <v>121</v>
      </c>
      <c r="I8520" t="s">
        <v>240</v>
      </c>
      <c r="J8520" t="s">
        <v>84</v>
      </c>
      <c r="K8520" t="s">
        <v>94</v>
      </c>
      <c r="L8520" t="s">
        <v>71</v>
      </c>
      <c r="M8520" t="s">
        <v>107</v>
      </c>
      <c r="N8520" t="s">
        <v>107</v>
      </c>
      <c r="O8520" t="s">
        <v>107</v>
      </c>
      <c r="P8520" t="s">
        <v>76</v>
      </c>
      <c r="Q8520" t="s">
        <v>97</v>
      </c>
      <c r="R8520" t="s">
        <v>260</v>
      </c>
      <c r="S8520" t="s">
        <v>76</v>
      </c>
      <c r="T8520" t="s">
        <v>79</v>
      </c>
      <c r="U8520" t="s">
        <v>107</v>
      </c>
      <c r="V8520" t="s">
        <v>107</v>
      </c>
      <c r="W8520" t="s">
        <v>100</v>
      </c>
      <c r="X8520" t="s">
        <v>286</v>
      </c>
      <c r="Y8520" t="s">
        <v>163</v>
      </c>
      <c r="Z8520" t="s">
        <v>76</v>
      </c>
      <c r="AA8520" t="s">
        <v>107</v>
      </c>
      <c r="AB8520" t="s">
        <v>77</v>
      </c>
    </row>
    <row r="8521" spans="1:28" x14ac:dyDescent="0.35">
      <c r="A8521" t="s">
        <v>5</v>
      </c>
      <c r="B8521" t="s">
        <v>570</v>
      </c>
      <c r="C8521">
        <v>371</v>
      </c>
      <c r="D8521" t="s">
        <v>178</v>
      </c>
      <c r="E8521" t="s">
        <v>207</v>
      </c>
      <c r="F8521" t="s">
        <v>322</v>
      </c>
      <c r="G8521" t="s">
        <v>104</v>
      </c>
      <c r="H8521" t="s">
        <v>221</v>
      </c>
      <c r="I8521" t="s">
        <v>68</v>
      </c>
      <c r="J8521" t="s">
        <v>225</v>
      </c>
      <c r="K8521" t="s">
        <v>198</v>
      </c>
      <c r="L8521" t="s">
        <v>73</v>
      </c>
      <c r="M8521" t="s">
        <v>73</v>
      </c>
      <c r="N8521" t="s">
        <v>77</v>
      </c>
      <c r="O8521" t="s">
        <v>76</v>
      </c>
      <c r="P8521" t="s">
        <v>107</v>
      </c>
      <c r="Q8521" t="s">
        <v>108</v>
      </c>
      <c r="R8521" t="s">
        <v>163</v>
      </c>
      <c r="S8521" t="s">
        <v>76</v>
      </c>
      <c r="T8521" t="s">
        <v>73</v>
      </c>
      <c r="U8521" t="s">
        <v>76</v>
      </c>
      <c r="V8521" t="s">
        <v>77</v>
      </c>
      <c r="W8521" t="s">
        <v>107</v>
      </c>
      <c r="X8521" t="s">
        <v>185</v>
      </c>
      <c r="Y8521" t="s">
        <v>65</v>
      </c>
      <c r="Z8521" t="s">
        <v>76</v>
      </c>
      <c r="AA8521" t="s">
        <v>76</v>
      </c>
      <c r="AB8521" t="s">
        <v>76</v>
      </c>
    </row>
    <row r="8522" spans="1:28" x14ac:dyDescent="0.35">
      <c r="A8522" t="s">
        <v>5</v>
      </c>
      <c r="B8522" t="s">
        <v>571</v>
      </c>
      <c r="C8522">
        <v>39</v>
      </c>
      <c r="D8522" t="s">
        <v>381</v>
      </c>
      <c r="E8522" t="s">
        <v>203</v>
      </c>
      <c r="F8522" t="s">
        <v>532</v>
      </c>
      <c r="G8522" t="s">
        <v>76</v>
      </c>
      <c r="H8522" t="s">
        <v>76</v>
      </c>
      <c r="I8522" t="s">
        <v>76</v>
      </c>
      <c r="J8522" t="s">
        <v>194</v>
      </c>
      <c r="K8522" t="s">
        <v>76</v>
      </c>
      <c r="L8522" t="s">
        <v>75</v>
      </c>
      <c r="M8522" t="s">
        <v>76</v>
      </c>
      <c r="N8522" t="s">
        <v>76</v>
      </c>
      <c r="O8522" t="s">
        <v>76</v>
      </c>
      <c r="P8522" t="s">
        <v>76</v>
      </c>
      <c r="Q8522" t="s">
        <v>76</v>
      </c>
      <c r="R8522" t="s">
        <v>55</v>
      </c>
      <c r="S8522" t="s">
        <v>76</v>
      </c>
      <c r="T8522" t="s">
        <v>71</v>
      </c>
      <c r="U8522" t="s">
        <v>76</v>
      </c>
      <c r="V8522" t="s">
        <v>76</v>
      </c>
      <c r="W8522" t="s">
        <v>76</v>
      </c>
      <c r="X8522" t="s">
        <v>117</v>
      </c>
      <c r="Y8522" t="s">
        <v>73</v>
      </c>
      <c r="Z8522" t="s">
        <v>76</v>
      </c>
      <c r="AA8522" t="s">
        <v>76</v>
      </c>
      <c r="AB8522" t="s">
        <v>76</v>
      </c>
    </row>
    <row r="8523" spans="1:28" x14ac:dyDescent="0.35">
      <c r="A8523" t="s">
        <v>5</v>
      </c>
      <c r="B8523" t="s">
        <v>572</v>
      </c>
      <c r="C8523">
        <v>726</v>
      </c>
      <c r="D8523" t="s">
        <v>649</v>
      </c>
      <c r="E8523" t="s">
        <v>69</v>
      </c>
      <c r="F8523" t="s">
        <v>545</v>
      </c>
      <c r="G8523" t="s">
        <v>73</v>
      </c>
      <c r="H8523" t="s">
        <v>177</v>
      </c>
      <c r="I8523" t="s">
        <v>56</v>
      </c>
      <c r="J8523" t="s">
        <v>62</v>
      </c>
      <c r="K8523" t="s">
        <v>57</v>
      </c>
      <c r="L8523" t="s">
        <v>76</v>
      </c>
      <c r="M8523" t="s">
        <v>73</v>
      </c>
      <c r="N8523" t="s">
        <v>105</v>
      </c>
      <c r="O8523" t="s">
        <v>106</v>
      </c>
      <c r="P8523" t="s">
        <v>76</v>
      </c>
      <c r="Q8523" t="s">
        <v>142</v>
      </c>
      <c r="R8523" t="s">
        <v>151</v>
      </c>
      <c r="S8523" t="s">
        <v>76</v>
      </c>
      <c r="T8523" t="s">
        <v>107</v>
      </c>
      <c r="U8523" t="s">
        <v>76</v>
      </c>
      <c r="V8523" t="s">
        <v>73</v>
      </c>
      <c r="W8523" t="s">
        <v>150</v>
      </c>
      <c r="X8523" t="s">
        <v>217</v>
      </c>
      <c r="Y8523" t="s">
        <v>108</v>
      </c>
      <c r="Z8523" t="s">
        <v>76</v>
      </c>
      <c r="AA8523" t="s">
        <v>76</v>
      </c>
      <c r="AB8523" t="s">
        <v>77</v>
      </c>
    </row>
    <row r="8524" spans="1:28" x14ac:dyDescent="0.35">
      <c r="A8524" t="s">
        <v>5</v>
      </c>
      <c r="B8524" t="s">
        <v>573</v>
      </c>
      <c r="C8524">
        <v>167</v>
      </c>
      <c r="D8524" t="s">
        <v>246</v>
      </c>
      <c r="E8524" t="s">
        <v>217</v>
      </c>
      <c r="F8524" t="s">
        <v>230</v>
      </c>
      <c r="G8524" t="s">
        <v>307</v>
      </c>
      <c r="H8524" t="s">
        <v>106</v>
      </c>
      <c r="I8524" t="s">
        <v>105</v>
      </c>
      <c r="J8524" t="s">
        <v>151</v>
      </c>
      <c r="K8524" t="s">
        <v>77</v>
      </c>
      <c r="L8524" t="s">
        <v>107</v>
      </c>
      <c r="M8524" t="s">
        <v>77</v>
      </c>
      <c r="N8524" t="s">
        <v>77</v>
      </c>
      <c r="O8524" t="s">
        <v>76</v>
      </c>
      <c r="P8524" t="s">
        <v>76</v>
      </c>
      <c r="Q8524" t="s">
        <v>81</v>
      </c>
      <c r="R8524" t="s">
        <v>74</v>
      </c>
      <c r="S8524" t="s">
        <v>76</v>
      </c>
      <c r="T8524" t="s">
        <v>76</v>
      </c>
      <c r="U8524" t="s">
        <v>76</v>
      </c>
      <c r="V8524" t="s">
        <v>75</v>
      </c>
      <c r="W8524" t="s">
        <v>77</v>
      </c>
      <c r="X8524" t="s">
        <v>519</v>
      </c>
      <c r="Y8524" t="s">
        <v>79</v>
      </c>
      <c r="Z8524" t="s">
        <v>76</v>
      </c>
      <c r="AA8524" t="s">
        <v>94</v>
      </c>
      <c r="AB8524" t="s">
        <v>76</v>
      </c>
    </row>
    <row r="8525" spans="1:28" x14ac:dyDescent="0.35">
      <c r="A8525" t="s">
        <v>6</v>
      </c>
      <c r="B8525" t="s">
        <v>566</v>
      </c>
      <c r="C8525">
        <v>67</v>
      </c>
      <c r="D8525" t="s">
        <v>310</v>
      </c>
      <c r="E8525" t="s">
        <v>219</v>
      </c>
      <c r="F8525" t="s">
        <v>304</v>
      </c>
      <c r="G8525" t="s">
        <v>163</v>
      </c>
      <c r="H8525" t="s">
        <v>175</v>
      </c>
      <c r="I8525" t="s">
        <v>137</v>
      </c>
      <c r="J8525" t="s">
        <v>112</v>
      </c>
      <c r="K8525" t="s">
        <v>74</v>
      </c>
      <c r="L8525" t="s">
        <v>130</v>
      </c>
      <c r="M8525" t="s">
        <v>76</v>
      </c>
      <c r="N8525" t="s">
        <v>73</v>
      </c>
      <c r="O8525" t="s">
        <v>76</v>
      </c>
      <c r="P8525" t="s">
        <v>76</v>
      </c>
      <c r="Q8525" t="s">
        <v>134</v>
      </c>
      <c r="R8525" t="s">
        <v>11</v>
      </c>
      <c r="S8525" t="s">
        <v>76</v>
      </c>
      <c r="T8525" t="s">
        <v>119</v>
      </c>
      <c r="U8525" t="s">
        <v>76</v>
      </c>
      <c r="V8525" t="s">
        <v>73</v>
      </c>
      <c r="W8525" t="s">
        <v>76</v>
      </c>
      <c r="X8525" t="s">
        <v>257</v>
      </c>
      <c r="Y8525" t="s">
        <v>56</v>
      </c>
      <c r="Z8525" t="s">
        <v>157</v>
      </c>
      <c r="AA8525" t="s">
        <v>76</v>
      </c>
      <c r="AB8525" t="s">
        <v>76</v>
      </c>
    </row>
    <row r="8526" spans="1:28" x14ac:dyDescent="0.35">
      <c r="A8526" t="s">
        <v>6</v>
      </c>
      <c r="B8526" t="s">
        <v>569</v>
      </c>
      <c r="C8526">
        <v>495</v>
      </c>
      <c r="D8526" t="s">
        <v>511</v>
      </c>
      <c r="E8526" t="s">
        <v>117</v>
      </c>
      <c r="F8526" t="s">
        <v>172</v>
      </c>
      <c r="G8526" t="s">
        <v>74</v>
      </c>
      <c r="H8526" t="s">
        <v>109</v>
      </c>
      <c r="I8526" t="s">
        <v>109</v>
      </c>
      <c r="J8526" t="s">
        <v>180</v>
      </c>
      <c r="K8526" t="s">
        <v>198</v>
      </c>
      <c r="L8526" t="s">
        <v>150</v>
      </c>
      <c r="M8526" t="s">
        <v>77</v>
      </c>
      <c r="N8526" t="s">
        <v>76</v>
      </c>
      <c r="O8526" t="s">
        <v>76</v>
      </c>
      <c r="P8526" t="s">
        <v>76</v>
      </c>
      <c r="Q8526" t="s">
        <v>193</v>
      </c>
      <c r="R8526" t="s">
        <v>213</v>
      </c>
      <c r="S8526" t="s">
        <v>76</v>
      </c>
      <c r="T8526" t="s">
        <v>74</v>
      </c>
      <c r="U8526" t="s">
        <v>107</v>
      </c>
      <c r="V8526" t="s">
        <v>77</v>
      </c>
      <c r="W8526" t="s">
        <v>138</v>
      </c>
      <c r="X8526" t="s">
        <v>430</v>
      </c>
      <c r="Y8526" t="s">
        <v>181</v>
      </c>
      <c r="Z8526" t="s">
        <v>181</v>
      </c>
      <c r="AA8526" t="s">
        <v>107</v>
      </c>
      <c r="AB8526" t="s">
        <v>75</v>
      </c>
    </row>
    <row r="8527" spans="1:28" x14ac:dyDescent="0.35">
      <c r="A8527" t="s">
        <v>6</v>
      </c>
      <c r="B8527" t="s">
        <v>570</v>
      </c>
      <c r="C8527">
        <v>79</v>
      </c>
      <c r="D8527" t="s">
        <v>526</v>
      </c>
      <c r="E8527" t="s">
        <v>452</v>
      </c>
      <c r="F8527" t="s">
        <v>12</v>
      </c>
      <c r="G8527" t="s">
        <v>76</v>
      </c>
      <c r="H8527" t="s">
        <v>137</v>
      </c>
      <c r="I8527" t="s">
        <v>57</v>
      </c>
      <c r="J8527" t="s">
        <v>65</v>
      </c>
      <c r="K8527" t="s">
        <v>107</v>
      </c>
      <c r="L8527" t="s">
        <v>76</v>
      </c>
      <c r="M8527" t="s">
        <v>186</v>
      </c>
      <c r="N8527" t="s">
        <v>76</v>
      </c>
      <c r="O8527" t="s">
        <v>76</v>
      </c>
      <c r="P8527" t="s">
        <v>76</v>
      </c>
      <c r="Q8527" t="s">
        <v>96</v>
      </c>
      <c r="R8527" t="s">
        <v>355</v>
      </c>
      <c r="S8527" t="s">
        <v>76</v>
      </c>
      <c r="T8527" t="s">
        <v>76</v>
      </c>
      <c r="U8527" t="s">
        <v>76</v>
      </c>
      <c r="V8527" t="s">
        <v>186</v>
      </c>
      <c r="W8527" t="s">
        <v>76</v>
      </c>
      <c r="X8527" t="s">
        <v>164</v>
      </c>
      <c r="Y8527" t="s">
        <v>249</v>
      </c>
      <c r="Z8527" t="s">
        <v>181</v>
      </c>
      <c r="AA8527" t="s">
        <v>76</v>
      </c>
      <c r="AB8527" t="s">
        <v>76</v>
      </c>
    </row>
    <row r="8528" spans="1:28" x14ac:dyDescent="0.35">
      <c r="A8528" t="s">
        <v>6</v>
      </c>
      <c r="B8528" t="s">
        <v>571</v>
      </c>
      <c r="C8528">
        <v>43</v>
      </c>
      <c r="D8528" t="s">
        <v>940</v>
      </c>
      <c r="E8528" t="s">
        <v>544</v>
      </c>
      <c r="F8528" t="s">
        <v>113</v>
      </c>
      <c r="G8528" t="s">
        <v>76</v>
      </c>
      <c r="H8528" t="s">
        <v>204</v>
      </c>
      <c r="I8528" t="s">
        <v>62</v>
      </c>
      <c r="J8528" t="s">
        <v>221</v>
      </c>
      <c r="K8528" t="s">
        <v>76</v>
      </c>
      <c r="L8528" t="s">
        <v>76</v>
      </c>
      <c r="M8528" t="s">
        <v>76</v>
      </c>
      <c r="N8528" t="s">
        <v>65</v>
      </c>
      <c r="O8528" t="s">
        <v>62</v>
      </c>
      <c r="P8528" t="s">
        <v>76</v>
      </c>
      <c r="Q8528" t="s">
        <v>70</v>
      </c>
      <c r="R8528" t="s">
        <v>100</v>
      </c>
      <c r="S8528" t="s">
        <v>76</v>
      </c>
      <c r="T8528" t="s">
        <v>73</v>
      </c>
      <c r="U8528" t="s">
        <v>76</v>
      </c>
      <c r="V8528" t="s">
        <v>70</v>
      </c>
      <c r="W8528" t="s">
        <v>76</v>
      </c>
      <c r="X8528" t="s">
        <v>56</v>
      </c>
      <c r="Y8528" t="s">
        <v>73</v>
      </c>
      <c r="Z8528" t="s">
        <v>76</v>
      </c>
      <c r="AA8528" t="s">
        <v>76</v>
      </c>
      <c r="AB8528" t="s">
        <v>386</v>
      </c>
    </row>
    <row r="8529" spans="1:28" x14ac:dyDescent="0.35">
      <c r="A8529" t="s">
        <v>6</v>
      </c>
      <c r="B8529" t="s">
        <v>572</v>
      </c>
      <c r="C8529">
        <v>335</v>
      </c>
      <c r="D8529" t="s">
        <v>451</v>
      </c>
      <c r="E8529" t="s">
        <v>10</v>
      </c>
      <c r="F8529" t="s">
        <v>66</v>
      </c>
      <c r="G8529" t="s">
        <v>198</v>
      </c>
      <c r="H8529" t="s">
        <v>57</v>
      </c>
      <c r="I8529" t="s">
        <v>237</v>
      </c>
      <c r="J8529" t="s">
        <v>260</v>
      </c>
      <c r="K8529" t="s">
        <v>163</v>
      </c>
      <c r="L8529" t="s">
        <v>106</v>
      </c>
      <c r="M8529" t="s">
        <v>76</v>
      </c>
      <c r="N8529" t="s">
        <v>73</v>
      </c>
      <c r="O8529" t="s">
        <v>76</v>
      </c>
      <c r="P8529" t="s">
        <v>76</v>
      </c>
      <c r="Q8529" t="s">
        <v>121</v>
      </c>
      <c r="R8529" t="s">
        <v>151</v>
      </c>
      <c r="S8529" t="s">
        <v>76</v>
      </c>
      <c r="T8529" t="s">
        <v>150</v>
      </c>
      <c r="U8529" t="s">
        <v>76</v>
      </c>
      <c r="V8529" t="s">
        <v>73</v>
      </c>
      <c r="W8529" t="s">
        <v>150</v>
      </c>
      <c r="X8529" t="s">
        <v>193</v>
      </c>
      <c r="Y8529" t="s">
        <v>81</v>
      </c>
      <c r="Z8529" t="s">
        <v>186</v>
      </c>
      <c r="AA8529" t="s">
        <v>68</v>
      </c>
      <c r="AB8529" t="s">
        <v>71</v>
      </c>
    </row>
    <row r="8530" spans="1:28" x14ac:dyDescent="0.35">
      <c r="A8530" t="s">
        <v>6</v>
      </c>
      <c r="B8530" t="s">
        <v>573</v>
      </c>
      <c r="C8530">
        <v>70</v>
      </c>
      <c r="D8530" t="s">
        <v>91</v>
      </c>
      <c r="E8530" t="s">
        <v>316</v>
      </c>
      <c r="F8530" t="s">
        <v>194</v>
      </c>
      <c r="G8530" t="s">
        <v>76</v>
      </c>
      <c r="H8530" t="s">
        <v>175</v>
      </c>
      <c r="I8530" t="s">
        <v>67</v>
      </c>
      <c r="J8530" t="s">
        <v>119</v>
      </c>
      <c r="K8530" t="s">
        <v>74</v>
      </c>
      <c r="L8530" t="s">
        <v>73</v>
      </c>
      <c r="M8530" t="s">
        <v>76</v>
      </c>
      <c r="N8530" t="s">
        <v>86</v>
      </c>
      <c r="O8530" t="s">
        <v>86</v>
      </c>
      <c r="P8530" t="s">
        <v>76</v>
      </c>
      <c r="Q8530" t="s">
        <v>84</v>
      </c>
      <c r="R8530" t="s">
        <v>225</v>
      </c>
      <c r="S8530" t="s">
        <v>76</v>
      </c>
      <c r="T8530" t="s">
        <v>130</v>
      </c>
      <c r="U8530" t="s">
        <v>76</v>
      </c>
      <c r="V8530" t="s">
        <v>106</v>
      </c>
      <c r="W8530" t="s">
        <v>76</v>
      </c>
      <c r="X8530" t="s">
        <v>334</v>
      </c>
      <c r="Y8530" t="s">
        <v>76</v>
      </c>
      <c r="Z8530" t="s">
        <v>208</v>
      </c>
      <c r="AA8530" t="s">
        <v>76</v>
      </c>
      <c r="AB8530" t="s">
        <v>76</v>
      </c>
    </row>
    <row r="8531" spans="1:28" x14ac:dyDescent="0.35">
      <c r="A8531" t="s">
        <v>7</v>
      </c>
      <c r="B8531" t="s">
        <v>566</v>
      </c>
      <c r="C8531">
        <v>98</v>
      </c>
      <c r="D8531" t="s">
        <v>128</v>
      </c>
      <c r="E8531" t="s">
        <v>219</v>
      </c>
      <c r="F8531" t="s">
        <v>493</v>
      </c>
      <c r="G8531" t="s">
        <v>179</v>
      </c>
      <c r="H8531" t="s">
        <v>75</v>
      </c>
      <c r="I8531" t="s">
        <v>282</v>
      </c>
      <c r="J8531" t="s">
        <v>87</v>
      </c>
      <c r="K8531" t="s">
        <v>70</v>
      </c>
      <c r="L8531" t="s">
        <v>62</v>
      </c>
      <c r="M8531" t="s">
        <v>76</v>
      </c>
      <c r="N8531" t="s">
        <v>76</v>
      </c>
      <c r="O8531" t="s">
        <v>76</v>
      </c>
      <c r="P8531" t="s">
        <v>100</v>
      </c>
      <c r="Q8531" t="s">
        <v>314</v>
      </c>
      <c r="R8531" t="s">
        <v>249</v>
      </c>
      <c r="S8531" t="s">
        <v>76</v>
      </c>
      <c r="T8531" t="s">
        <v>84</v>
      </c>
      <c r="U8531" t="s">
        <v>76</v>
      </c>
      <c r="V8531" t="s">
        <v>76</v>
      </c>
      <c r="W8531" t="s">
        <v>93</v>
      </c>
      <c r="X8531" t="s">
        <v>56</v>
      </c>
      <c r="Y8531" t="s">
        <v>179</v>
      </c>
      <c r="Z8531" t="s">
        <v>76</v>
      </c>
      <c r="AA8531" t="s">
        <v>76</v>
      </c>
      <c r="AB8531" t="s">
        <v>76</v>
      </c>
    </row>
    <row r="8532" spans="1:28" x14ac:dyDescent="0.35">
      <c r="A8532" t="s">
        <v>7</v>
      </c>
      <c r="B8532" t="s">
        <v>569</v>
      </c>
      <c r="C8532">
        <v>1114</v>
      </c>
      <c r="D8532" t="s">
        <v>546</v>
      </c>
      <c r="E8532" t="s">
        <v>159</v>
      </c>
      <c r="F8532" t="s">
        <v>258</v>
      </c>
      <c r="G8532" t="s">
        <v>81</v>
      </c>
      <c r="H8532" t="s">
        <v>84</v>
      </c>
      <c r="I8532" t="s">
        <v>142</v>
      </c>
      <c r="J8532" t="s">
        <v>122</v>
      </c>
      <c r="K8532" t="s">
        <v>150</v>
      </c>
      <c r="L8532" t="s">
        <v>79</v>
      </c>
      <c r="M8532" t="s">
        <v>107</v>
      </c>
      <c r="N8532" t="s">
        <v>71</v>
      </c>
      <c r="O8532" t="s">
        <v>107</v>
      </c>
      <c r="P8532" t="s">
        <v>73</v>
      </c>
      <c r="Q8532" t="s">
        <v>216</v>
      </c>
      <c r="R8532" t="s">
        <v>211</v>
      </c>
      <c r="S8532" t="s">
        <v>73</v>
      </c>
      <c r="T8532" t="s">
        <v>105</v>
      </c>
      <c r="U8532" t="s">
        <v>73</v>
      </c>
      <c r="V8532" t="s">
        <v>106</v>
      </c>
      <c r="W8532" t="s">
        <v>150</v>
      </c>
      <c r="X8532" t="s">
        <v>366</v>
      </c>
      <c r="Y8532" t="s">
        <v>130</v>
      </c>
      <c r="Z8532" t="s">
        <v>76</v>
      </c>
      <c r="AA8532" t="s">
        <v>76</v>
      </c>
      <c r="AB8532" t="s">
        <v>79</v>
      </c>
    </row>
    <row r="8533" spans="1:28" x14ac:dyDescent="0.35">
      <c r="A8533" t="s">
        <v>7</v>
      </c>
      <c r="B8533" t="s">
        <v>570</v>
      </c>
      <c r="C8533">
        <v>75</v>
      </c>
      <c r="D8533" t="s">
        <v>492</v>
      </c>
      <c r="E8533" t="s">
        <v>286</v>
      </c>
      <c r="F8533" t="s">
        <v>446</v>
      </c>
      <c r="G8533" t="s">
        <v>76</v>
      </c>
      <c r="H8533" t="s">
        <v>57</v>
      </c>
      <c r="I8533" t="s">
        <v>264</v>
      </c>
      <c r="J8533" t="s">
        <v>122</v>
      </c>
      <c r="K8533" t="s">
        <v>100</v>
      </c>
      <c r="L8533" t="s">
        <v>89</v>
      </c>
      <c r="M8533" t="s">
        <v>100</v>
      </c>
      <c r="N8533" t="s">
        <v>76</v>
      </c>
      <c r="O8533" t="s">
        <v>76</v>
      </c>
      <c r="P8533" t="s">
        <v>76</v>
      </c>
      <c r="Q8533" t="s">
        <v>260</v>
      </c>
      <c r="R8533" t="s">
        <v>102</v>
      </c>
      <c r="S8533" t="s">
        <v>76</v>
      </c>
      <c r="T8533" t="s">
        <v>81</v>
      </c>
      <c r="U8533" t="s">
        <v>76</v>
      </c>
      <c r="V8533" t="s">
        <v>173</v>
      </c>
      <c r="W8533" t="s">
        <v>63</v>
      </c>
      <c r="X8533" t="s">
        <v>180</v>
      </c>
      <c r="Y8533" t="s">
        <v>67</v>
      </c>
      <c r="Z8533" t="s">
        <v>76</v>
      </c>
      <c r="AA8533" t="s">
        <v>76</v>
      </c>
      <c r="AB8533" t="s">
        <v>76</v>
      </c>
    </row>
    <row r="8534" spans="1:28" x14ac:dyDescent="0.35">
      <c r="A8534" t="s">
        <v>7</v>
      </c>
      <c r="B8534" t="s">
        <v>571</v>
      </c>
      <c r="C8534">
        <v>44</v>
      </c>
      <c r="D8534" t="s">
        <v>408</v>
      </c>
      <c r="E8534" t="s">
        <v>308</v>
      </c>
      <c r="F8534" t="s">
        <v>120</v>
      </c>
      <c r="G8534" t="s">
        <v>76</v>
      </c>
      <c r="H8534" t="s">
        <v>133</v>
      </c>
      <c r="I8534" t="s">
        <v>367</v>
      </c>
      <c r="J8534" t="s">
        <v>117</v>
      </c>
      <c r="K8534" t="s">
        <v>76</v>
      </c>
      <c r="L8534" t="s">
        <v>76</v>
      </c>
      <c r="M8534" t="s">
        <v>105</v>
      </c>
      <c r="N8534" t="s">
        <v>56</v>
      </c>
      <c r="O8534" t="s">
        <v>76</v>
      </c>
      <c r="P8534" t="s">
        <v>76</v>
      </c>
      <c r="Q8534" t="s">
        <v>76</v>
      </c>
      <c r="R8534" t="s">
        <v>133</v>
      </c>
      <c r="S8534" t="s">
        <v>76</v>
      </c>
      <c r="T8534" t="s">
        <v>76</v>
      </c>
      <c r="U8534" t="s">
        <v>76</v>
      </c>
      <c r="V8534" t="s">
        <v>77</v>
      </c>
      <c r="W8534" t="s">
        <v>161</v>
      </c>
      <c r="X8534" t="s">
        <v>458</v>
      </c>
      <c r="Y8534" t="s">
        <v>150</v>
      </c>
      <c r="Z8534" t="s">
        <v>76</v>
      </c>
      <c r="AA8534" t="s">
        <v>76</v>
      </c>
      <c r="AB8534" t="s">
        <v>76</v>
      </c>
    </row>
    <row r="8535" spans="1:28" x14ac:dyDescent="0.35">
      <c r="A8535" t="s">
        <v>7</v>
      </c>
      <c r="B8535" t="s">
        <v>572</v>
      </c>
      <c r="C8535">
        <v>906</v>
      </c>
      <c r="D8535" t="s">
        <v>481</v>
      </c>
      <c r="E8535" t="s">
        <v>229</v>
      </c>
      <c r="F8535" t="s">
        <v>190</v>
      </c>
      <c r="G8535" t="s">
        <v>150</v>
      </c>
      <c r="H8535" t="s">
        <v>70</v>
      </c>
      <c r="I8535" t="s">
        <v>240</v>
      </c>
      <c r="J8535" t="s">
        <v>173</v>
      </c>
      <c r="K8535" t="s">
        <v>105</v>
      </c>
      <c r="L8535" t="s">
        <v>81</v>
      </c>
      <c r="M8535" t="s">
        <v>77</v>
      </c>
      <c r="N8535" t="s">
        <v>71</v>
      </c>
      <c r="O8535" t="s">
        <v>77</v>
      </c>
      <c r="P8535" t="s">
        <v>76</v>
      </c>
      <c r="Q8535" t="s">
        <v>229</v>
      </c>
      <c r="R8535" t="s">
        <v>317</v>
      </c>
      <c r="S8535" t="s">
        <v>76</v>
      </c>
      <c r="T8535" t="s">
        <v>77</v>
      </c>
      <c r="U8535" t="s">
        <v>76</v>
      </c>
      <c r="V8535" t="s">
        <v>106</v>
      </c>
      <c r="W8535" t="s">
        <v>75</v>
      </c>
      <c r="X8535" t="s">
        <v>239</v>
      </c>
      <c r="Y8535" t="s">
        <v>142</v>
      </c>
      <c r="Z8535" t="s">
        <v>73</v>
      </c>
      <c r="AA8535" t="s">
        <v>106</v>
      </c>
      <c r="AB8535" t="s">
        <v>75</v>
      </c>
    </row>
    <row r="8536" spans="1:28" x14ac:dyDescent="0.35">
      <c r="A8536" t="s">
        <v>7</v>
      </c>
      <c r="B8536" t="s">
        <v>573</v>
      </c>
      <c r="C8536">
        <v>38</v>
      </c>
      <c r="D8536" t="s">
        <v>663</v>
      </c>
      <c r="E8536" t="s">
        <v>88</v>
      </c>
      <c r="F8536" t="s">
        <v>136</v>
      </c>
      <c r="G8536" t="s">
        <v>80</v>
      </c>
      <c r="H8536" t="s">
        <v>76</v>
      </c>
      <c r="I8536" t="s">
        <v>240</v>
      </c>
      <c r="J8536" t="s">
        <v>56</v>
      </c>
      <c r="K8536" t="s">
        <v>88</v>
      </c>
      <c r="L8536" t="s">
        <v>88</v>
      </c>
      <c r="M8536" t="s">
        <v>240</v>
      </c>
      <c r="N8536" t="s">
        <v>121</v>
      </c>
      <c r="O8536" t="s">
        <v>76</v>
      </c>
      <c r="P8536" t="s">
        <v>76</v>
      </c>
      <c r="Q8536" t="s">
        <v>65</v>
      </c>
      <c r="R8536" t="s">
        <v>65</v>
      </c>
      <c r="S8536" t="s">
        <v>76</v>
      </c>
      <c r="T8536" t="s">
        <v>76</v>
      </c>
      <c r="U8536" t="s">
        <v>76</v>
      </c>
      <c r="V8536" t="s">
        <v>435</v>
      </c>
      <c r="W8536" t="s">
        <v>88</v>
      </c>
      <c r="X8536" t="s">
        <v>117</v>
      </c>
      <c r="Y8536" t="s">
        <v>305</v>
      </c>
      <c r="Z8536" t="s">
        <v>76</v>
      </c>
      <c r="AA8536" t="s">
        <v>76</v>
      </c>
      <c r="AB8536" t="s">
        <v>76</v>
      </c>
    </row>
    <row r="8537" spans="1:28" x14ac:dyDescent="0.35">
      <c r="A8537" t="s">
        <v>241</v>
      </c>
      <c r="B8537" t="s">
        <v>566</v>
      </c>
      <c r="C8537">
        <v>489</v>
      </c>
      <c r="D8537" t="s">
        <v>12</v>
      </c>
      <c r="E8537" t="s">
        <v>262</v>
      </c>
      <c r="F8537" t="s">
        <v>230</v>
      </c>
      <c r="G8537" t="s">
        <v>72</v>
      </c>
      <c r="H8537" t="s">
        <v>163</v>
      </c>
      <c r="I8537" t="s">
        <v>237</v>
      </c>
      <c r="J8537" t="s">
        <v>88</v>
      </c>
      <c r="K8537" t="s">
        <v>355</v>
      </c>
      <c r="L8537" t="s">
        <v>65</v>
      </c>
      <c r="M8537" t="s">
        <v>107</v>
      </c>
      <c r="N8537" t="s">
        <v>107</v>
      </c>
      <c r="O8537" t="s">
        <v>76</v>
      </c>
      <c r="P8537" t="s">
        <v>77</v>
      </c>
      <c r="Q8537" t="s">
        <v>99</v>
      </c>
      <c r="R8537" t="s">
        <v>188</v>
      </c>
      <c r="S8537" t="s">
        <v>73</v>
      </c>
      <c r="T8537" t="s">
        <v>93</v>
      </c>
      <c r="U8537" t="s">
        <v>76</v>
      </c>
      <c r="V8537" t="s">
        <v>73</v>
      </c>
      <c r="W8537" t="s">
        <v>78</v>
      </c>
      <c r="X8537" t="s">
        <v>352</v>
      </c>
      <c r="Y8537" t="s">
        <v>121</v>
      </c>
      <c r="Z8537" t="s">
        <v>88</v>
      </c>
      <c r="AA8537" t="s">
        <v>105</v>
      </c>
      <c r="AB8537" t="s">
        <v>130</v>
      </c>
    </row>
    <row r="8538" spans="1:28" x14ac:dyDescent="0.35">
      <c r="A8538" t="s">
        <v>241</v>
      </c>
      <c r="B8538" t="s">
        <v>569</v>
      </c>
      <c r="C8538">
        <v>4105</v>
      </c>
      <c r="D8538" t="s">
        <v>346</v>
      </c>
      <c r="E8538" t="s">
        <v>257</v>
      </c>
      <c r="F8538" t="s">
        <v>383</v>
      </c>
      <c r="G8538" t="s">
        <v>105</v>
      </c>
      <c r="H8538" t="s">
        <v>161</v>
      </c>
      <c r="I8538" t="s">
        <v>121</v>
      </c>
      <c r="J8538" t="s">
        <v>175</v>
      </c>
      <c r="K8538" t="s">
        <v>80</v>
      </c>
      <c r="L8538" t="s">
        <v>150</v>
      </c>
      <c r="M8538" t="s">
        <v>73</v>
      </c>
      <c r="N8538" t="s">
        <v>106</v>
      </c>
      <c r="O8538" t="s">
        <v>76</v>
      </c>
      <c r="P8538" t="s">
        <v>107</v>
      </c>
      <c r="Q8538" t="s">
        <v>99</v>
      </c>
      <c r="R8538" t="s">
        <v>286</v>
      </c>
      <c r="S8538" t="s">
        <v>107</v>
      </c>
      <c r="T8538" t="s">
        <v>78</v>
      </c>
      <c r="U8538" t="s">
        <v>107</v>
      </c>
      <c r="V8538" t="s">
        <v>79</v>
      </c>
      <c r="W8538" t="s">
        <v>75</v>
      </c>
      <c r="X8538" t="s">
        <v>515</v>
      </c>
      <c r="Y8538" t="s">
        <v>109</v>
      </c>
      <c r="Z8538" t="s">
        <v>55</v>
      </c>
      <c r="AA8538" t="s">
        <v>73</v>
      </c>
      <c r="AB8538" t="s">
        <v>77</v>
      </c>
    </row>
    <row r="8539" spans="1:28" x14ac:dyDescent="0.35">
      <c r="A8539" t="s">
        <v>241</v>
      </c>
      <c r="B8539" t="s">
        <v>570</v>
      </c>
      <c r="C8539">
        <v>692</v>
      </c>
      <c r="D8539" t="s">
        <v>201</v>
      </c>
      <c r="E8539" t="s">
        <v>372</v>
      </c>
      <c r="F8539" t="s">
        <v>324</v>
      </c>
      <c r="G8539" t="s">
        <v>94</v>
      </c>
      <c r="H8539" t="s">
        <v>217</v>
      </c>
      <c r="I8539" t="s">
        <v>216</v>
      </c>
      <c r="J8539" t="s">
        <v>355</v>
      </c>
      <c r="K8539" t="s">
        <v>80</v>
      </c>
      <c r="L8539" t="s">
        <v>72</v>
      </c>
      <c r="M8539" t="s">
        <v>79</v>
      </c>
      <c r="N8539" t="s">
        <v>73</v>
      </c>
      <c r="O8539" t="s">
        <v>76</v>
      </c>
      <c r="P8539" t="s">
        <v>76</v>
      </c>
      <c r="Q8539" t="s">
        <v>309</v>
      </c>
      <c r="R8539" t="s">
        <v>188</v>
      </c>
      <c r="S8539" t="s">
        <v>76</v>
      </c>
      <c r="T8539" t="s">
        <v>150</v>
      </c>
      <c r="U8539" t="s">
        <v>76</v>
      </c>
      <c r="V8539" t="s">
        <v>150</v>
      </c>
      <c r="W8539" t="s">
        <v>106</v>
      </c>
      <c r="X8539" t="s">
        <v>233</v>
      </c>
      <c r="Y8539" t="s">
        <v>180</v>
      </c>
      <c r="Z8539" t="s">
        <v>108</v>
      </c>
      <c r="AA8539" t="s">
        <v>76</v>
      </c>
      <c r="AB8539" t="s">
        <v>76</v>
      </c>
    </row>
    <row r="8540" spans="1:28" x14ac:dyDescent="0.35">
      <c r="A8540" t="s">
        <v>241</v>
      </c>
      <c r="B8540" t="s">
        <v>571</v>
      </c>
      <c r="C8540">
        <v>304</v>
      </c>
      <c r="D8540" t="s">
        <v>539</v>
      </c>
      <c r="E8540" t="s">
        <v>230</v>
      </c>
      <c r="F8540" t="s">
        <v>494</v>
      </c>
      <c r="G8540" t="s">
        <v>150</v>
      </c>
      <c r="H8540" t="s">
        <v>194</v>
      </c>
      <c r="I8540" t="s">
        <v>130</v>
      </c>
      <c r="J8540" t="s">
        <v>264</v>
      </c>
      <c r="K8540" t="s">
        <v>75</v>
      </c>
      <c r="L8540" t="s">
        <v>198</v>
      </c>
      <c r="M8540" t="s">
        <v>75</v>
      </c>
      <c r="N8540" t="s">
        <v>132</v>
      </c>
      <c r="O8540" t="s">
        <v>106</v>
      </c>
      <c r="P8540" t="s">
        <v>76</v>
      </c>
      <c r="Q8540" t="s">
        <v>121</v>
      </c>
      <c r="R8540" t="s">
        <v>309</v>
      </c>
      <c r="S8540" t="s">
        <v>76</v>
      </c>
      <c r="T8540" t="s">
        <v>75</v>
      </c>
      <c r="U8540" t="s">
        <v>76</v>
      </c>
      <c r="V8540" t="s">
        <v>146</v>
      </c>
      <c r="W8540" t="s">
        <v>63</v>
      </c>
      <c r="X8540" t="s">
        <v>227</v>
      </c>
      <c r="Y8540" t="s">
        <v>97</v>
      </c>
      <c r="Z8540" t="s">
        <v>151</v>
      </c>
      <c r="AA8540" t="s">
        <v>73</v>
      </c>
      <c r="AB8540" t="s">
        <v>94</v>
      </c>
    </row>
    <row r="8541" spans="1:28" x14ac:dyDescent="0.35">
      <c r="A8541" t="s">
        <v>241</v>
      </c>
      <c r="B8541" t="s">
        <v>572</v>
      </c>
      <c r="C8541">
        <v>2942</v>
      </c>
      <c r="D8541" t="s">
        <v>849</v>
      </c>
      <c r="E8541" t="s">
        <v>262</v>
      </c>
      <c r="F8541" t="s">
        <v>476</v>
      </c>
      <c r="G8541" t="s">
        <v>75</v>
      </c>
      <c r="H8541" t="s">
        <v>161</v>
      </c>
      <c r="I8541" t="s">
        <v>355</v>
      </c>
      <c r="J8541" t="s">
        <v>137</v>
      </c>
      <c r="K8541" t="s">
        <v>186</v>
      </c>
      <c r="L8541" t="s">
        <v>78</v>
      </c>
      <c r="M8541" t="s">
        <v>73</v>
      </c>
      <c r="N8541" t="s">
        <v>68</v>
      </c>
      <c r="O8541" t="s">
        <v>73</v>
      </c>
      <c r="P8541" t="s">
        <v>76</v>
      </c>
      <c r="Q8541" t="s">
        <v>135</v>
      </c>
      <c r="R8541" t="s">
        <v>132</v>
      </c>
      <c r="S8541" t="s">
        <v>76</v>
      </c>
      <c r="T8541" t="s">
        <v>77</v>
      </c>
      <c r="U8541" t="s">
        <v>76</v>
      </c>
      <c r="V8541" t="s">
        <v>79</v>
      </c>
      <c r="W8541" t="s">
        <v>150</v>
      </c>
      <c r="X8541" t="s">
        <v>164</v>
      </c>
      <c r="Y8541" t="s">
        <v>149</v>
      </c>
      <c r="Z8541" t="s">
        <v>100</v>
      </c>
      <c r="AA8541" t="s">
        <v>68</v>
      </c>
      <c r="AB8541" t="s">
        <v>79</v>
      </c>
    </row>
    <row r="8542" spans="1:28" x14ac:dyDescent="0.35">
      <c r="A8542" t="s">
        <v>241</v>
      </c>
      <c r="B8542" t="s">
        <v>573</v>
      </c>
      <c r="C8542">
        <v>408</v>
      </c>
      <c r="D8542" t="s">
        <v>495</v>
      </c>
      <c r="E8542" t="s">
        <v>126</v>
      </c>
      <c r="F8542" t="s">
        <v>227</v>
      </c>
      <c r="G8542" t="s">
        <v>122</v>
      </c>
      <c r="H8542" t="s">
        <v>100</v>
      </c>
      <c r="I8542" t="s">
        <v>84</v>
      </c>
      <c r="J8542" t="s">
        <v>102</v>
      </c>
      <c r="K8542" t="s">
        <v>94</v>
      </c>
      <c r="L8542" t="s">
        <v>173</v>
      </c>
      <c r="M8542" t="s">
        <v>72</v>
      </c>
      <c r="N8542" t="s">
        <v>63</v>
      </c>
      <c r="O8542" t="s">
        <v>71</v>
      </c>
      <c r="P8542" t="s">
        <v>76</v>
      </c>
      <c r="Q8542" t="s">
        <v>161</v>
      </c>
      <c r="R8542" t="s">
        <v>217</v>
      </c>
      <c r="S8542" t="s">
        <v>76</v>
      </c>
      <c r="T8542" t="s">
        <v>106</v>
      </c>
      <c r="U8542" t="s">
        <v>76</v>
      </c>
      <c r="V8542" t="s">
        <v>130</v>
      </c>
      <c r="W8542" t="s">
        <v>100</v>
      </c>
      <c r="X8542" t="s">
        <v>98</v>
      </c>
      <c r="Y8542" t="s">
        <v>130</v>
      </c>
      <c r="Z8542" t="s">
        <v>67</v>
      </c>
      <c r="AA8542" t="s">
        <v>77</v>
      </c>
      <c r="AB8542" t="s">
        <v>76</v>
      </c>
    </row>
    <row r="8544" spans="1:28" x14ac:dyDescent="0.35">
      <c r="A8544" t="s">
        <v>1887</v>
      </c>
    </row>
    <row r="8545" spans="1:27" x14ac:dyDescent="0.35">
      <c r="A8545" t="s">
        <v>14</v>
      </c>
      <c r="B8545" t="s">
        <v>2</v>
      </c>
      <c r="C8545" t="s">
        <v>1857</v>
      </c>
      <c r="D8545" t="s">
        <v>1858</v>
      </c>
      <c r="E8545" t="s">
        <v>1859</v>
      </c>
      <c r="F8545" t="s">
        <v>1860</v>
      </c>
      <c r="G8545" t="s">
        <v>1861</v>
      </c>
      <c r="H8545" t="s">
        <v>1862</v>
      </c>
      <c r="I8545" t="s">
        <v>1863</v>
      </c>
      <c r="J8545" t="s">
        <v>1864</v>
      </c>
      <c r="K8545" t="s">
        <v>1865</v>
      </c>
      <c r="L8545" t="s">
        <v>1866</v>
      </c>
      <c r="M8545" t="s">
        <v>1867</v>
      </c>
      <c r="N8545" t="s">
        <v>1868</v>
      </c>
      <c r="O8545" t="s">
        <v>1869</v>
      </c>
      <c r="P8545" t="s">
        <v>1870</v>
      </c>
      <c r="Q8545" t="s">
        <v>1871</v>
      </c>
      <c r="R8545" t="s">
        <v>1872</v>
      </c>
      <c r="S8545" t="s">
        <v>1873</v>
      </c>
      <c r="T8545" t="s">
        <v>1874</v>
      </c>
      <c r="U8545" t="s">
        <v>1875</v>
      </c>
      <c r="V8545" t="s">
        <v>1876</v>
      </c>
      <c r="W8545" t="s">
        <v>1877</v>
      </c>
      <c r="X8545" t="s">
        <v>1878</v>
      </c>
      <c r="Y8545" t="s">
        <v>48</v>
      </c>
      <c r="Z8545" t="s">
        <v>49</v>
      </c>
      <c r="AA8545" t="s">
        <v>50</v>
      </c>
    </row>
    <row r="8546" spans="1:27" x14ac:dyDescent="0.35">
      <c r="A8546" t="s">
        <v>3</v>
      </c>
      <c r="B8546">
        <v>1376</v>
      </c>
      <c r="C8546" t="s">
        <v>714</v>
      </c>
      <c r="D8546" t="s">
        <v>330</v>
      </c>
      <c r="E8546" t="s">
        <v>54</v>
      </c>
      <c r="F8546" t="s">
        <v>68</v>
      </c>
      <c r="G8546" t="s">
        <v>67</v>
      </c>
      <c r="H8546" t="s">
        <v>57</v>
      </c>
      <c r="I8546" t="s">
        <v>108</v>
      </c>
      <c r="J8546" t="s">
        <v>100</v>
      </c>
      <c r="K8546" t="s">
        <v>194</v>
      </c>
      <c r="L8546" t="s">
        <v>68</v>
      </c>
      <c r="M8546" t="s">
        <v>94</v>
      </c>
      <c r="N8546" t="s">
        <v>73</v>
      </c>
      <c r="O8546" t="s">
        <v>76</v>
      </c>
      <c r="P8546" t="s">
        <v>317</v>
      </c>
      <c r="Q8546" t="s">
        <v>117</v>
      </c>
      <c r="R8546" t="s">
        <v>107</v>
      </c>
      <c r="S8546" t="s">
        <v>71</v>
      </c>
      <c r="T8546" t="s">
        <v>76</v>
      </c>
      <c r="U8546" t="s">
        <v>80</v>
      </c>
      <c r="V8546" t="s">
        <v>71</v>
      </c>
      <c r="W8546" t="s">
        <v>257</v>
      </c>
      <c r="X8546" t="s">
        <v>204</v>
      </c>
      <c r="Y8546" t="s">
        <v>76</v>
      </c>
      <c r="Z8546" t="s">
        <v>73</v>
      </c>
      <c r="AA8546" t="s">
        <v>73</v>
      </c>
    </row>
    <row r="8547" spans="1:27" x14ac:dyDescent="0.35">
      <c r="A8547" t="s">
        <v>4</v>
      </c>
      <c r="B8547">
        <v>1650</v>
      </c>
      <c r="C8547" t="s">
        <v>12</v>
      </c>
      <c r="D8547" t="s">
        <v>209</v>
      </c>
      <c r="E8547" t="s">
        <v>418</v>
      </c>
      <c r="F8547" t="s">
        <v>150</v>
      </c>
      <c r="G8547" t="s">
        <v>355</v>
      </c>
      <c r="H8547" t="s">
        <v>366</v>
      </c>
      <c r="I8547" t="s">
        <v>442</v>
      </c>
      <c r="J8547" t="s">
        <v>130</v>
      </c>
      <c r="K8547" t="s">
        <v>75</v>
      </c>
      <c r="L8547" t="s">
        <v>107</v>
      </c>
      <c r="M8547" t="s">
        <v>72</v>
      </c>
      <c r="N8547" t="s">
        <v>76</v>
      </c>
      <c r="O8547" t="s">
        <v>76</v>
      </c>
      <c r="P8547" t="s">
        <v>114</v>
      </c>
      <c r="Q8547" t="s">
        <v>237</v>
      </c>
      <c r="R8547" t="s">
        <v>76</v>
      </c>
      <c r="S8547" t="s">
        <v>68</v>
      </c>
      <c r="T8547" t="s">
        <v>76</v>
      </c>
      <c r="U8547" t="s">
        <v>63</v>
      </c>
      <c r="V8547" t="s">
        <v>150</v>
      </c>
      <c r="W8547" t="s">
        <v>416</v>
      </c>
      <c r="X8547" t="s">
        <v>161</v>
      </c>
      <c r="Y8547" t="s">
        <v>188</v>
      </c>
      <c r="Z8547" t="s">
        <v>105</v>
      </c>
      <c r="AA8547" t="s">
        <v>71</v>
      </c>
    </row>
    <row r="8548" spans="1:27" x14ac:dyDescent="0.35">
      <c r="A8548" t="s">
        <v>5</v>
      </c>
      <c r="B8548">
        <v>2550</v>
      </c>
      <c r="C8548" t="s">
        <v>677</v>
      </c>
      <c r="D8548" t="s">
        <v>202</v>
      </c>
      <c r="E8548" t="s">
        <v>471</v>
      </c>
      <c r="F8548" t="s">
        <v>72</v>
      </c>
      <c r="G8548" t="s">
        <v>119</v>
      </c>
      <c r="H8548" t="s">
        <v>137</v>
      </c>
      <c r="I8548" t="s">
        <v>180</v>
      </c>
      <c r="J8548" t="s">
        <v>186</v>
      </c>
      <c r="K8548" t="s">
        <v>106</v>
      </c>
      <c r="L8548" t="s">
        <v>73</v>
      </c>
      <c r="M8548" t="s">
        <v>79</v>
      </c>
      <c r="N8548" t="s">
        <v>107</v>
      </c>
      <c r="O8548" t="s">
        <v>76</v>
      </c>
      <c r="P8548" t="s">
        <v>103</v>
      </c>
      <c r="Q8548" t="s">
        <v>180</v>
      </c>
      <c r="R8548" t="s">
        <v>76</v>
      </c>
      <c r="S8548" t="s">
        <v>106</v>
      </c>
      <c r="T8548" t="s">
        <v>76</v>
      </c>
      <c r="U8548" t="s">
        <v>73</v>
      </c>
      <c r="V8548" t="s">
        <v>94</v>
      </c>
      <c r="W8548" t="s">
        <v>209</v>
      </c>
      <c r="X8548" t="s">
        <v>103</v>
      </c>
      <c r="Y8548" t="s">
        <v>76</v>
      </c>
      <c r="Z8548" t="s">
        <v>107</v>
      </c>
      <c r="AA8548" t="s">
        <v>106</v>
      </c>
    </row>
    <row r="8549" spans="1:27" x14ac:dyDescent="0.35">
      <c r="A8549" t="s">
        <v>6</v>
      </c>
      <c r="B8549">
        <v>1089</v>
      </c>
      <c r="C8549" t="s">
        <v>940</v>
      </c>
      <c r="D8549" t="s">
        <v>519</v>
      </c>
      <c r="E8549" t="s">
        <v>297</v>
      </c>
      <c r="F8549" t="s">
        <v>55</v>
      </c>
      <c r="G8549" t="s">
        <v>84</v>
      </c>
      <c r="H8549" t="s">
        <v>87</v>
      </c>
      <c r="I8549" t="s">
        <v>181</v>
      </c>
      <c r="J8549" t="s">
        <v>130</v>
      </c>
      <c r="K8549" t="s">
        <v>68</v>
      </c>
      <c r="L8549" t="s">
        <v>106</v>
      </c>
      <c r="M8549" t="s">
        <v>79</v>
      </c>
      <c r="N8549" t="s">
        <v>77</v>
      </c>
      <c r="O8549" t="s">
        <v>76</v>
      </c>
      <c r="P8549" t="s">
        <v>114</v>
      </c>
      <c r="Q8549" t="s">
        <v>99</v>
      </c>
      <c r="R8549" t="s">
        <v>76</v>
      </c>
      <c r="S8549" t="s">
        <v>100</v>
      </c>
      <c r="T8549" t="s">
        <v>76</v>
      </c>
      <c r="U8549" t="s">
        <v>68</v>
      </c>
      <c r="V8549" t="s">
        <v>150</v>
      </c>
      <c r="W8549" t="s">
        <v>262</v>
      </c>
      <c r="X8549" t="s">
        <v>96</v>
      </c>
      <c r="Y8549" t="s">
        <v>216</v>
      </c>
      <c r="Z8549" t="s">
        <v>73</v>
      </c>
      <c r="AA8549" t="s">
        <v>78</v>
      </c>
    </row>
    <row r="8550" spans="1:27" x14ac:dyDescent="0.35">
      <c r="A8550" t="s">
        <v>7</v>
      </c>
      <c r="B8550">
        <v>2275</v>
      </c>
      <c r="C8550" t="s">
        <v>555</v>
      </c>
      <c r="D8550" t="s">
        <v>416</v>
      </c>
      <c r="E8550" t="s">
        <v>451</v>
      </c>
      <c r="F8550" t="s">
        <v>105</v>
      </c>
      <c r="G8550" t="s">
        <v>57</v>
      </c>
      <c r="H8550" t="s">
        <v>137</v>
      </c>
      <c r="I8550" t="s">
        <v>149</v>
      </c>
      <c r="J8550" t="s">
        <v>105</v>
      </c>
      <c r="K8550" t="s">
        <v>138</v>
      </c>
      <c r="L8550" t="s">
        <v>79</v>
      </c>
      <c r="M8550" t="s">
        <v>75</v>
      </c>
      <c r="N8550" t="s">
        <v>73</v>
      </c>
      <c r="O8550" t="s">
        <v>107</v>
      </c>
      <c r="P8550" t="s">
        <v>132</v>
      </c>
      <c r="Q8550" t="s">
        <v>255</v>
      </c>
      <c r="R8550" t="s">
        <v>107</v>
      </c>
      <c r="S8550" t="s">
        <v>94</v>
      </c>
      <c r="T8550" t="s">
        <v>107</v>
      </c>
      <c r="U8550" t="s">
        <v>150</v>
      </c>
      <c r="V8550" t="s">
        <v>78</v>
      </c>
      <c r="W8550" t="s">
        <v>366</v>
      </c>
      <c r="X8550" t="s">
        <v>133</v>
      </c>
      <c r="Y8550" t="s">
        <v>107</v>
      </c>
      <c r="Z8550" t="s">
        <v>107</v>
      </c>
      <c r="AA8550" t="s">
        <v>68</v>
      </c>
    </row>
    <row r="8551" spans="1:27" x14ac:dyDescent="0.35">
      <c r="A8551" t="s">
        <v>241</v>
      </c>
      <c r="B8551">
        <v>8940</v>
      </c>
      <c r="C8551" t="s">
        <v>346</v>
      </c>
      <c r="D8551" t="s">
        <v>207</v>
      </c>
      <c r="E8551" t="s">
        <v>187</v>
      </c>
      <c r="F8551" t="s">
        <v>78</v>
      </c>
      <c r="G8551" t="s">
        <v>221</v>
      </c>
      <c r="H8551" t="s">
        <v>161</v>
      </c>
      <c r="I8551" t="s">
        <v>84</v>
      </c>
      <c r="J8551" t="s">
        <v>55</v>
      </c>
      <c r="K8551" t="s">
        <v>81</v>
      </c>
      <c r="L8551" t="s">
        <v>77</v>
      </c>
      <c r="M8551" t="s">
        <v>75</v>
      </c>
      <c r="N8551" t="s">
        <v>73</v>
      </c>
      <c r="O8551" t="s">
        <v>76</v>
      </c>
      <c r="P8551" t="s">
        <v>188</v>
      </c>
      <c r="Q8551" t="s">
        <v>92</v>
      </c>
      <c r="R8551" t="s">
        <v>76</v>
      </c>
      <c r="S8551" t="s">
        <v>150</v>
      </c>
      <c r="T8551" t="s">
        <v>76</v>
      </c>
      <c r="U8551" t="s">
        <v>94</v>
      </c>
      <c r="V8551" t="s">
        <v>75</v>
      </c>
      <c r="W8551" t="s">
        <v>218</v>
      </c>
      <c r="X8551" t="s">
        <v>244</v>
      </c>
      <c r="Y8551" t="s">
        <v>151</v>
      </c>
      <c r="Z8551" t="s">
        <v>77</v>
      </c>
      <c r="AA8551" t="s">
        <v>68</v>
      </c>
    </row>
    <row r="8553" spans="1:27" x14ac:dyDescent="0.35">
      <c r="A8553" t="s">
        <v>1888</v>
      </c>
    </row>
    <row r="8554" spans="1:27" x14ac:dyDescent="0.35">
      <c r="A8554" t="s">
        <v>14</v>
      </c>
      <c r="B8554" t="s">
        <v>15</v>
      </c>
      <c r="C8554" t="s">
        <v>2</v>
      </c>
      <c r="D8554" t="s">
        <v>852</v>
      </c>
      <c r="E8554" t="s">
        <v>853</v>
      </c>
      <c r="F8554" t="s">
        <v>854</v>
      </c>
      <c r="G8554" t="s">
        <v>50</v>
      </c>
    </row>
    <row r="8555" spans="1:27" x14ac:dyDescent="0.35">
      <c r="A8555" t="s">
        <v>3</v>
      </c>
      <c r="B8555" t="s">
        <v>52</v>
      </c>
      <c r="C8555">
        <v>375</v>
      </c>
      <c r="D8555" t="s">
        <v>79</v>
      </c>
      <c r="E8555" t="s">
        <v>502</v>
      </c>
      <c r="F8555" t="s">
        <v>731</v>
      </c>
      <c r="G8555" t="s">
        <v>76</v>
      </c>
    </row>
    <row r="8556" spans="1:27" x14ac:dyDescent="0.35">
      <c r="A8556" t="s">
        <v>3</v>
      </c>
      <c r="B8556" t="s">
        <v>83</v>
      </c>
      <c r="C8556">
        <v>823</v>
      </c>
      <c r="D8556" t="s">
        <v>76</v>
      </c>
      <c r="E8556" t="s">
        <v>378</v>
      </c>
      <c r="F8556" t="s">
        <v>926</v>
      </c>
      <c r="G8556" t="s">
        <v>76</v>
      </c>
    </row>
    <row r="8557" spans="1:27" x14ac:dyDescent="0.35">
      <c r="A8557" t="s">
        <v>3</v>
      </c>
      <c r="B8557" t="s">
        <v>50</v>
      </c>
      <c r="C8557">
        <v>181</v>
      </c>
      <c r="D8557" t="s">
        <v>76</v>
      </c>
      <c r="E8557" t="s">
        <v>177</v>
      </c>
      <c r="F8557" t="s">
        <v>863</v>
      </c>
      <c r="G8557" t="s">
        <v>76</v>
      </c>
    </row>
    <row r="8558" spans="1:27" x14ac:dyDescent="0.35">
      <c r="A8558" t="s">
        <v>4</v>
      </c>
      <c r="B8558" t="s">
        <v>52</v>
      </c>
      <c r="C8558">
        <v>644</v>
      </c>
      <c r="D8558" t="s">
        <v>107</v>
      </c>
      <c r="E8558" t="s">
        <v>287</v>
      </c>
      <c r="F8558" t="s">
        <v>990</v>
      </c>
      <c r="G8558" t="s">
        <v>76</v>
      </c>
    </row>
    <row r="8559" spans="1:27" x14ac:dyDescent="0.35">
      <c r="A8559" t="s">
        <v>4</v>
      </c>
      <c r="B8559" t="s">
        <v>83</v>
      </c>
      <c r="C8559">
        <v>848</v>
      </c>
      <c r="D8559" t="s">
        <v>76</v>
      </c>
      <c r="E8559" t="s">
        <v>323</v>
      </c>
      <c r="F8559" t="s">
        <v>1233</v>
      </c>
      <c r="G8559" t="s">
        <v>76</v>
      </c>
    </row>
    <row r="8560" spans="1:27" x14ac:dyDescent="0.35">
      <c r="A8560" t="s">
        <v>4</v>
      </c>
      <c r="B8560" t="s">
        <v>50</v>
      </c>
      <c r="C8560">
        <v>163</v>
      </c>
      <c r="D8560" t="s">
        <v>76</v>
      </c>
      <c r="E8560" t="s">
        <v>269</v>
      </c>
      <c r="F8560" t="s">
        <v>1136</v>
      </c>
      <c r="G8560" t="s">
        <v>76</v>
      </c>
    </row>
    <row r="8561" spans="1:7" x14ac:dyDescent="0.35">
      <c r="A8561" t="s">
        <v>5</v>
      </c>
      <c r="B8561" t="s">
        <v>52</v>
      </c>
      <c r="C8561">
        <v>859</v>
      </c>
      <c r="D8561" t="s">
        <v>76</v>
      </c>
      <c r="E8561" t="s">
        <v>315</v>
      </c>
      <c r="F8561" t="s">
        <v>1382</v>
      </c>
      <c r="G8561" t="s">
        <v>76</v>
      </c>
    </row>
    <row r="8562" spans="1:7" x14ac:dyDescent="0.35">
      <c r="A8562" t="s">
        <v>5</v>
      </c>
      <c r="B8562" t="s">
        <v>83</v>
      </c>
      <c r="C8562">
        <v>1425</v>
      </c>
      <c r="D8562" t="s">
        <v>76</v>
      </c>
      <c r="E8562" t="s">
        <v>391</v>
      </c>
      <c r="F8562" t="s">
        <v>1402</v>
      </c>
      <c r="G8562" t="s">
        <v>107</v>
      </c>
    </row>
    <row r="8563" spans="1:7" x14ac:dyDescent="0.35">
      <c r="A8563" t="s">
        <v>5</v>
      </c>
      <c r="B8563" t="s">
        <v>50</v>
      </c>
      <c r="C8563">
        <v>269</v>
      </c>
      <c r="D8563" t="s">
        <v>76</v>
      </c>
      <c r="E8563" t="s">
        <v>294</v>
      </c>
      <c r="F8563" t="s">
        <v>1429</v>
      </c>
      <c r="G8563" t="s">
        <v>76</v>
      </c>
    </row>
    <row r="8564" spans="1:7" x14ac:dyDescent="0.35">
      <c r="A8564" t="s">
        <v>6</v>
      </c>
      <c r="B8564" t="s">
        <v>52</v>
      </c>
      <c r="C8564">
        <v>428</v>
      </c>
      <c r="D8564" t="s">
        <v>76</v>
      </c>
      <c r="E8564" t="s">
        <v>228</v>
      </c>
      <c r="F8564" t="s">
        <v>729</v>
      </c>
      <c r="G8564" t="s">
        <v>138</v>
      </c>
    </row>
    <row r="8565" spans="1:7" x14ac:dyDescent="0.35">
      <c r="A8565" t="s">
        <v>6</v>
      </c>
      <c r="B8565" t="s">
        <v>83</v>
      </c>
      <c r="C8565">
        <v>536</v>
      </c>
      <c r="D8565" t="s">
        <v>76</v>
      </c>
      <c r="E8565" t="s">
        <v>296</v>
      </c>
      <c r="F8565" t="s">
        <v>1398</v>
      </c>
      <c r="G8565" t="s">
        <v>73</v>
      </c>
    </row>
    <row r="8566" spans="1:7" x14ac:dyDescent="0.35">
      <c r="A8566" t="s">
        <v>6</v>
      </c>
      <c r="B8566" t="s">
        <v>50</v>
      </c>
      <c r="C8566">
        <v>132</v>
      </c>
      <c r="D8566" t="s">
        <v>76</v>
      </c>
      <c r="E8566" t="s">
        <v>366</v>
      </c>
      <c r="F8566" t="s">
        <v>994</v>
      </c>
      <c r="G8566" t="s">
        <v>76</v>
      </c>
    </row>
    <row r="8567" spans="1:7" x14ac:dyDescent="0.35">
      <c r="A8567" t="s">
        <v>7</v>
      </c>
      <c r="B8567" t="s">
        <v>52</v>
      </c>
      <c r="C8567">
        <v>773</v>
      </c>
      <c r="D8567" t="s">
        <v>76</v>
      </c>
      <c r="E8567" t="s">
        <v>227</v>
      </c>
      <c r="F8567" t="s">
        <v>787</v>
      </c>
      <c r="G8567" t="s">
        <v>76</v>
      </c>
    </row>
    <row r="8568" spans="1:7" x14ac:dyDescent="0.35">
      <c r="A8568" t="s">
        <v>7</v>
      </c>
      <c r="B8568" t="s">
        <v>83</v>
      </c>
      <c r="C8568">
        <v>1163</v>
      </c>
      <c r="D8568" t="s">
        <v>76</v>
      </c>
      <c r="E8568" t="s">
        <v>101</v>
      </c>
      <c r="F8568" t="s">
        <v>891</v>
      </c>
      <c r="G8568" t="s">
        <v>73</v>
      </c>
    </row>
    <row r="8569" spans="1:7" x14ac:dyDescent="0.35">
      <c r="A8569" t="s">
        <v>7</v>
      </c>
      <c r="B8569" t="s">
        <v>50</v>
      </c>
      <c r="C8569">
        <v>345</v>
      </c>
      <c r="D8569" t="s">
        <v>76</v>
      </c>
      <c r="E8569" t="s">
        <v>116</v>
      </c>
      <c r="F8569" t="s">
        <v>1003</v>
      </c>
      <c r="G8569" t="s">
        <v>76</v>
      </c>
    </row>
    <row r="8570" spans="1:7" x14ac:dyDescent="0.35">
      <c r="A8570" t="s">
        <v>241</v>
      </c>
      <c r="B8570" t="s">
        <v>52</v>
      </c>
      <c r="C8570">
        <v>3079</v>
      </c>
      <c r="D8570" t="s">
        <v>107</v>
      </c>
      <c r="E8570" t="s">
        <v>379</v>
      </c>
      <c r="F8570" t="s">
        <v>1400</v>
      </c>
      <c r="G8570" t="s">
        <v>73</v>
      </c>
    </row>
    <row r="8571" spans="1:7" x14ac:dyDescent="0.35">
      <c r="A8571" t="s">
        <v>241</v>
      </c>
      <c r="B8571" t="s">
        <v>83</v>
      </c>
      <c r="C8571">
        <v>4795</v>
      </c>
      <c r="D8571" t="s">
        <v>76</v>
      </c>
      <c r="E8571" t="s">
        <v>64</v>
      </c>
      <c r="F8571" t="s">
        <v>918</v>
      </c>
      <c r="G8571" t="s">
        <v>107</v>
      </c>
    </row>
    <row r="8572" spans="1:7" x14ac:dyDescent="0.35">
      <c r="A8572" t="s">
        <v>241</v>
      </c>
      <c r="B8572" t="s">
        <v>50</v>
      </c>
      <c r="C8572">
        <v>1090</v>
      </c>
      <c r="D8572" t="s">
        <v>76</v>
      </c>
      <c r="E8572" t="s">
        <v>126</v>
      </c>
      <c r="F8572" t="s">
        <v>901</v>
      </c>
      <c r="G8572" t="s">
        <v>76</v>
      </c>
    </row>
    <row r="8574" spans="1:7" x14ac:dyDescent="0.35">
      <c r="A8574" t="s">
        <v>1889</v>
      </c>
    </row>
    <row r="8575" spans="1:7" x14ac:dyDescent="0.35">
      <c r="A8575" t="s">
        <v>14</v>
      </c>
      <c r="B8575" t="s">
        <v>266</v>
      </c>
      <c r="C8575" t="s">
        <v>2</v>
      </c>
      <c r="D8575" t="s">
        <v>853</v>
      </c>
      <c r="E8575" t="s">
        <v>854</v>
      </c>
      <c r="F8575" t="s">
        <v>852</v>
      </c>
      <c r="G8575" t="s">
        <v>50</v>
      </c>
    </row>
    <row r="8576" spans="1:7" x14ac:dyDescent="0.35">
      <c r="A8576" t="s">
        <v>3</v>
      </c>
      <c r="B8576" t="s">
        <v>267</v>
      </c>
      <c r="C8576">
        <v>221</v>
      </c>
      <c r="D8576" t="s">
        <v>334</v>
      </c>
      <c r="E8576" t="s">
        <v>733</v>
      </c>
      <c r="F8576" t="s">
        <v>76</v>
      </c>
      <c r="G8576" t="s">
        <v>76</v>
      </c>
    </row>
    <row r="8577" spans="1:7" x14ac:dyDescent="0.35">
      <c r="A8577" t="s">
        <v>3</v>
      </c>
      <c r="B8577" t="s">
        <v>279</v>
      </c>
      <c r="C8577">
        <v>1087</v>
      </c>
      <c r="D8577" t="s">
        <v>302</v>
      </c>
      <c r="E8577" t="s">
        <v>833</v>
      </c>
      <c r="F8577" t="s">
        <v>73</v>
      </c>
      <c r="G8577" t="s">
        <v>76</v>
      </c>
    </row>
    <row r="8578" spans="1:7" x14ac:dyDescent="0.35">
      <c r="A8578" t="s">
        <v>3</v>
      </c>
      <c r="B8578" t="s">
        <v>285</v>
      </c>
      <c r="C8578">
        <v>71</v>
      </c>
      <c r="D8578" t="s">
        <v>112</v>
      </c>
      <c r="E8578" t="s">
        <v>1125</v>
      </c>
      <c r="F8578" t="s">
        <v>76</v>
      </c>
      <c r="G8578" t="s">
        <v>76</v>
      </c>
    </row>
    <row r="8579" spans="1:7" x14ac:dyDescent="0.35">
      <c r="A8579" t="s">
        <v>4</v>
      </c>
      <c r="B8579" t="s">
        <v>267</v>
      </c>
      <c r="C8579">
        <v>219</v>
      </c>
      <c r="D8579" t="s">
        <v>272</v>
      </c>
      <c r="E8579" t="s">
        <v>1109</v>
      </c>
      <c r="F8579" t="s">
        <v>76</v>
      </c>
      <c r="G8579" t="s">
        <v>76</v>
      </c>
    </row>
    <row r="8580" spans="1:7" x14ac:dyDescent="0.35">
      <c r="A8580" t="s">
        <v>4</v>
      </c>
      <c r="B8580" t="s">
        <v>279</v>
      </c>
      <c r="C8580">
        <v>1207</v>
      </c>
      <c r="D8580" t="s">
        <v>110</v>
      </c>
      <c r="E8580" t="s">
        <v>802</v>
      </c>
      <c r="F8580" t="s">
        <v>107</v>
      </c>
      <c r="G8580" t="s">
        <v>76</v>
      </c>
    </row>
    <row r="8581" spans="1:7" x14ac:dyDescent="0.35">
      <c r="A8581" t="s">
        <v>4</v>
      </c>
      <c r="B8581" t="s">
        <v>285</v>
      </c>
      <c r="C8581">
        <v>229</v>
      </c>
      <c r="D8581" t="s">
        <v>287</v>
      </c>
      <c r="E8581" t="s">
        <v>946</v>
      </c>
      <c r="F8581" t="s">
        <v>76</v>
      </c>
      <c r="G8581" t="s">
        <v>76</v>
      </c>
    </row>
    <row r="8582" spans="1:7" x14ac:dyDescent="0.35">
      <c r="A8582" t="s">
        <v>5</v>
      </c>
      <c r="B8582" t="s">
        <v>267</v>
      </c>
      <c r="C8582">
        <v>102</v>
      </c>
      <c r="D8582" t="s">
        <v>484</v>
      </c>
      <c r="E8582" t="s">
        <v>483</v>
      </c>
      <c r="F8582" t="s">
        <v>76</v>
      </c>
      <c r="G8582" t="s">
        <v>76</v>
      </c>
    </row>
    <row r="8583" spans="1:7" x14ac:dyDescent="0.35">
      <c r="A8583" t="s">
        <v>5</v>
      </c>
      <c r="B8583" t="s">
        <v>279</v>
      </c>
      <c r="C8583">
        <v>1912</v>
      </c>
      <c r="D8583" t="s">
        <v>550</v>
      </c>
      <c r="E8583" t="s">
        <v>1170</v>
      </c>
      <c r="F8583" t="s">
        <v>76</v>
      </c>
      <c r="G8583" t="s">
        <v>76</v>
      </c>
    </row>
    <row r="8584" spans="1:7" x14ac:dyDescent="0.35">
      <c r="A8584" t="s">
        <v>5</v>
      </c>
      <c r="B8584" t="s">
        <v>285</v>
      </c>
      <c r="C8584">
        <v>539</v>
      </c>
      <c r="D8584" t="s">
        <v>300</v>
      </c>
      <c r="E8584" t="s">
        <v>628</v>
      </c>
      <c r="F8584" t="s">
        <v>76</v>
      </c>
      <c r="G8584" t="s">
        <v>76</v>
      </c>
    </row>
    <row r="8585" spans="1:7" x14ac:dyDescent="0.35">
      <c r="A8585" t="s">
        <v>6</v>
      </c>
      <c r="B8585" t="s">
        <v>267</v>
      </c>
      <c r="C8585">
        <v>111</v>
      </c>
      <c r="D8585" t="s">
        <v>332</v>
      </c>
      <c r="E8585" t="s">
        <v>1166</v>
      </c>
      <c r="F8585" t="s">
        <v>76</v>
      </c>
      <c r="G8585" t="s">
        <v>88</v>
      </c>
    </row>
    <row r="8586" spans="1:7" x14ac:dyDescent="0.35">
      <c r="A8586" t="s">
        <v>6</v>
      </c>
      <c r="B8586" t="s">
        <v>279</v>
      </c>
      <c r="C8586">
        <v>836</v>
      </c>
      <c r="D8586" t="s">
        <v>391</v>
      </c>
      <c r="E8586" t="s">
        <v>1402</v>
      </c>
      <c r="F8586" t="s">
        <v>76</v>
      </c>
      <c r="G8586" t="s">
        <v>107</v>
      </c>
    </row>
    <row r="8587" spans="1:7" x14ac:dyDescent="0.35">
      <c r="A8587" t="s">
        <v>6</v>
      </c>
      <c r="B8587" t="s">
        <v>285</v>
      </c>
      <c r="C8587">
        <v>149</v>
      </c>
      <c r="D8587" t="s">
        <v>85</v>
      </c>
      <c r="E8587" t="s">
        <v>743</v>
      </c>
      <c r="F8587" t="s">
        <v>76</v>
      </c>
      <c r="G8587" t="s">
        <v>76</v>
      </c>
    </row>
    <row r="8588" spans="1:7" x14ac:dyDescent="0.35">
      <c r="A8588" t="s">
        <v>7</v>
      </c>
      <c r="B8588" t="s">
        <v>267</v>
      </c>
      <c r="C8588">
        <v>142</v>
      </c>
      <c r="D8588" t="s">
        <v>206</v>
      </c>
      <c r="E8588" t="s">
        <v>1387</v>
      </c>
      <c r="F8588" t="s">
        <v>76</v>
      </c>
      <c r="G8588" t="s">
        <v>76</v>
      </c>
    </row>
    <row r="8589" spans="1:7" x14ac:dyDescent="0.35">
      <c r="A8589" t="s">
        <v>7</v>
      </c>
      <c r="B8589" t="s">
        <v>279</v>
      </c>
      <c r="C8589">
        <v>2026</v>
      </c>
      <c r="D8589" t="s">
        <v>156</v>
      </c>
      <c r="E8589" t="s">
        <v>819</v>
      </c>
      <c r="F8589" t="s">
        <v>76</v>
      </c>
      <c r="G8589" t="s">
        <v>107</v>
      </c>
    </row>
    <row r="8590" spans="1:7" x14ac:dyDescent="0.35">
      <c r="A8590" t="s">
        <v>7</v>
      </c>
      <c r="B8590" t="s">
        <v>285</v>
      </c>
      <c r="C8590">
        <v>113</v>
      </c>
      <c r="D8590" t="s">
        <v>57</v>
      </c>
      <c r="E8590" t="s">
        <v>1103</v>
      </c>
      <c r="F8590" t="s">
        <v>107</v>
      </c>
      <c r="G8590" t="s">
        <v>76</v>
      </c>
    </row>
    <row r="8591" spans="1:7" x14ac:dyDescent="0.35">
      <c r="A8591" t="s">
        <v>241</v>
      </c>
      <c r="B8591" t="s">
        <v>267</v>
      </c>
      <c r="C8591">
        <v>795</v>
      </c>
      <c r="D8591" t="s">
        <v>222</v>
      </c>
      <c r="E8591" t="s">
        <v>724</v>
      </c>
      <c r="F8591" t="s">
        <v>76</v>
      </c>
      <c r="G8591" t="s">
        <v>79</v>
      </c>
    </row>
    <row r="8592" spans="1:7" x14ac:dyDescent="0.35">
      <c r="A8592" t="s">
        <v>241</v>
      </c>
      <c r="B8592" t="s">
        <v>279</v>
      </c>
      <c r="C8592">
        <v>7068</v>
      </c>
      <c r="D8592" t="s">
        <v>82</v>
      </c>
      <c r="E8592" t="s">
        <v>1181</v>
      </c>
      <c r="F8592" t="s">
        <v>107</v>
      </c>
      <c r="G8592" t="s">
        <v>107</v>
      </c>
    </row>
    <row r="8593" spans="1:7" x14ac:dyDescent="0.35">
      <c r="A8593" t="s">
        <v>241</v>
      </c>
      <c r="B8593" t="s">
        <v>285</v>
      </c>
      <c r="C8593">
        <v>1101</v>
      </c>
      <c r="D8593" t="s">
        <v>582</v>
      </c>
      <c r="E8593" t="s">
        <v>1210</v>
      </c>
      <c r="F8593" t="s">
        <v>76</v>
      </c>
      <c r="G8593" t="s">
        <v>76</v>
      </c>
    </row>
    <row r="8595" spans="1:7" x14ac:dyDescent="0.35">
      <c r="A8595" t="s">
        <v>1890</v>
      </c>
    </row>
    <row r="8596" spans="1:7" x14ac:dyDescent="0.35">
      <c r="A8596" t="s">
        <v>14</v>
      </c>
      <c r="B8596" t="s">
        <v>461</v>
      </c>
      <c r="C8596" t="s">
        <v>2</v>
      </c>
      <c r="D8596" t="s">
        <v>853</v>
      </c>
      <c r="E8596" t="s">
        <v>854</v>
      </c>
      <c r="F8596" t="s">
        <v>852</v>
      </c>
      <c r="G8596" t="s">
        <v>50</v>
      </c>
    </row>
    <row r="8597" spans="1:7" x14ac:dyDescent="0.35">
      <c r="A8597" t="s">
        <v>3</v>
      </c>
      <c r="B8597" t="s">
        <v>462</v>
      </c>
      <c r="C8597">
        <v>782</v>
      </c>
      <c r="D8597" t="s">
        <v>118</v>
      </c>
      <c r="E8597" t="s">
        <v>787</v>
      </c>
      <c r="F8597" t="s">
        <v>76</v>
      </c>
      <c r="G8597" t="s">
        <v>76</v>
      </c>
    </row>
    <row r="8598" spans="1:7" x14ac:dyDescent="0.35">
      <c r="A8598" t="s">
        <v>3</v>
      </c>
      <c r="B8598" t="s">
        <v>464</v>
      </c>
      <c r="C8598">
        <v>596</v>
      </c>
      <c r="D8598" t="s">
        <v>174</v>
      </c>
      <c r="E8598" t="s">
        <v>835</v>
      </c>
      <c r="F8598" t="s">
        <v>106</v>
      </c>
      <c r="G8598" t="s">
        <v>76</v>
      </c>
    </row>
    <row r="8599" spans="1:7" x14ac:dyDescent="0.35">
      <c r="A8599" t="s">
        <v>3</v>
      </c>
      <c r="B8599" t="s">
        <v>468</v>
      </c>
      <c r="C8599">
        <v>1</v>
      </c>
      <c r="D8599" t="s">
        <v>76</v>
      </c>
      <c r="E8599" t="s">
        <v>395</v>
      </c>
      <c r="F8599" t="s">
        <v>76</v>
      </c>
      <c r="G8599" t="s">
        <v>76</v>
      </c>
    </row>
    <row r="8600" spans="1:7" x14ac:dyDescent="0.35">
      <c r="A8600" t="s">
        <v>4</v>
      </c>
      <c r="B8600" t="s">
        <v>462</v>
      </c>
      <c r="C8600">
        <v>850</v>
      </c>
      <c r="D8600" t="s">
        <v>545</v>
      </c>
      <c r="E8600" t="s">
        <v>1161</v>
      </c>
      <c r="F8600" t="s">
        <v>107</v>
      </c>
      <c r="G8600" t="s">
        <v>76</v>
      </c>
    </row>
    <row r="8601" spans="1:7" x14ac:dyDescent="0.35">
      <c r="A8601" t="s">
        <v>4</v>
      </c>
      <c r="B8601" t="s">
        <v>464</v>
      </c>
      <c r="C8601">
        <v>805</v>
      </c>
      <c r="D8601" t="s">
        <v>281</v>
      </c>
      <c r="E8601" t="s">
        <v>730</v>
      </c>
      <c r="F8601" t="s">
        <v>76</v>
      </c>
      <c r="G8601" t="s">
        <v>76</v>
      </c>
    </row>
    <row r="8602" spans="1:7" x14ac:dyDescent="0.35">
      <c r="A8602" t="s">
        <v>5</v>
      </c>
      <c r="B8602" t="s">
        <v>462</v>
      </c>
      <c r="C8602">
        <v>1228</v>
      </c>
      <c r="D8602" t="s">
        <v>308</v>
      </c>
      <c r="E8602" t="s">
        <v>1403</v>
      </c>
      <c r="F8602" t="s">
        <v>76</v>
      </c>
      <c r="G8602" t="s">
        <v>107</v>
      </c>
    </row>
    <row r="8603" spans="1:7" x14ac:dyDescent="0.35">
      <c r="A8603" t="s">
        <v>5</v>
      </c>
      <c r="B8603" t="s">
        <v>464</v>
      </c>
      <c r="C8603">
        <v>1325</v>
      </c>
      <c r="D8603" t="s">
        <v>590</v>
      </c>
      <c r="E8603" t="s">
        <v>1166</v>
      </c>
      <c r="F8603" t="s">
        <v>76</v>
      </c>
      <c r="G8603" t="s">
        <v>76</v>
      </c>
    </row>
    <row r="8604" spans="1:7" x14ac:dyDescent="0.35">
      <c r="A8604" t="s">
        <v>6</v>
      </c>
      <c r="B8604" t="s">
        <v>462</v>
      </c>
      <c r="C8604">
        <v>709</v>
      </c>
      <c r="D8604" t="s">
        <v>502</v>
      </c>
      <c r="E8604" t="s">
        <v>1729</v>
      </c>
      <c r="F8604" t="s">
        <v>76</v>
      </c>
      <c r="G8604" t="s">
        <v>150</v>
      </c>
    </row>
    <row r="8605" spans="1:7" x14ac:dyDescent="0.35">
      <c r="A8605" t="s">
        <v>6</v>
      </c>
      <c r="B8605" t="s">
        <v>464</v>
      </c>
      <c r="C8605">
        <v>387</v>
      </c>
      <c r="D8605" t="s">
        <v>54</v>
      </c>
      <c r="E8605" t="s">
        <v>946</v>
      </c>
      <c r="F8605" t="s">
        <v>76</v>
      </c>
      <c r="G8605" t="s">
        <v>73</v>
      </c>
    </row>
    <row r="8606" spans="1:7" x14ac:dyDescent="0.35">
      <c r="A8606" t="s">
        <v>7</v>
      </c>
      <c r="B8606" t="s">
        <v>462</v>
      </c>
      <c r="C8606">
        <v>1296</v>
      </c>
      <c r="D8606" t="s">
        <v>304</v>
      </c>
      <c r="E8606" t="s">
        <v>744</v>
      </c>
      <c r="F8606" t="s">
        <v>76</v>
      </c>
      <c r="G8606" t="s">
        <v>73</v>
      </c>
    </row>
    <row r="8607" spans="1:7" x14ac:dyDescent="0.35">
      <c r="A8607" t="s">
        <v>7</v>
      </c>
      <c r="B8607" t="s">
        <v>464</v>
      </c>
      <c r="C8607">
        <v>985</v>
      </c>
      <c r="D8607" t="s">
        <v>458</v>
      </c>
      <c r="E8607" t="s">
        <v>1397</v>
      </c>
      <c r="F8607" t="s">
        <v>76</v>
      </c>
      <c r="G8607" t="s">
        <v>76</v>
      </c>
    </row>
    <row r="8608" spans="1:7" x14ac:dyDescent="0.35">
      <c r="A8608" t="s">
        <v>241</v>
      </c>
      <c r="B8608" t="s">
        <v>462</v>
      </c>
      <c r="C8608">
        <v>4865</v>
      </c>
      <c r="D8608" t="s">
        <v>196</v>
      </c>
      <c r="E8608" t="s">
        <v>835</v>
      </c>
      <c r="F8608" t="s">
        <v>76</v>
      </c>
      <c r="G8608" t="s">
        <v>73</v>
      </c>
    </row>
    <row r="8609" spans="1:7" x14ac:dyDescent="0.35">
      <c r="A8609" t="s">
        <v>241</v>
      </c>
      <c r="B8609" t="s">
        <v>464</v>
      </c>
      <c r="C8609">
        <v>4098</v>
      </c>
      <c r="D8609" t="s">
        <v>503</v>
      </c>
      <c r="E8609" t="s">
        <v>772</v>
      </c>
      <c r="F8609" t="s">
        <v>107</v>
      </c>
      <c r="G8609" t="s">
        <v>76</v>
      </c>
    </row>
    <row r="8610" spans="1:7" x14ac:dyDescent="0.35">
      <c r="A8610" t="s">
        <v>241</v>
      </c>
      <c r="B8610" t="s">
        <v>468</v>
      </c>
      <c r="C8610">
        <v>1</v>
      </c>
      <c r="D8610" t="s">
        <v>76</v>
      </c>
      <c r="E8610" t="s">
        <v>395</v>
      </c>
      <c r="F8610" t="s">
        <v>76</v>
      </c>
      <c r="G8610" t="s">
        <v>76</v>
      </c>
    </row>
    <row r="8612" spans="1:7" x14ac:dyDescent="0.35">
      <c r="A8612" t="s">
        <v>1891</v>
      </c>
    </row>
    <row r="8613" spans="1:7" x14ac:dyDescent="0.35">
      <c r="A8613" t="s">
        <v>14</v>
      </c>
      <c r="B8613" t="s">
        <v>487</v>
      </c>
      <c r="C8613" t="s">
        <v>2</v>
      </c>
      <c r="D8613" t="s">
        <v>853</v>
      </c>
      <c r="E8613" t="s">
        <v>854</v>
      </c>
      <c r="F8613" t="s">
        <v>852</v>
      </c>
      <c r="G8613" t="s">
        <v>50</v>
      </c>
    </row>
    <row r="8614" spans="1:7" x14ac:dyDescent="0.35">
      <c r="A8614" t="s">
        <v>3</v>
      </c>
      <c r="B8614" t="s">
        <v>488</v>
      </c>
      <c r="C8614">
        <v>770</v>
      </c>
      <c r="D8614" t="s">
        <v>519</v>
      </c>
      <c r="E8614" t="s">
        <v>1737</v>
      </c>
      <c r="F8614" t="s">
        <v>76</v>
      </c>
      <c r="G8614" t="s">
        <v>76</v>
      </c>
    </row>
    <row r="8615" spans="1:7" x14ac:dyDescent="0.35">
      <c r="A8615" t="s">
        <v>3</v>
      </c>
      <c r="B8615" t="s">
        <v>491</v>
      </c>
      <c r="C8615">
        <v>609</v>
      </c>
      <c r="D8615" t="s">
        <v>250</v>
      </c>
      <c r="E8615" t="s">
        <v>920</v>
      </c>
      <c r="F8615" t="s">
        <v>106</v>
      </c>
      <c r="G8615" t="s">
        <v>76</v>
      </c>
    </row>
    <row r="8616" spans="1:7" x14ac:dyDescent="0.35">
      <c r="A8616" t="s">
        <v>4</v>
      </c>
      <c r="B8616" t="s">
        <v>488</v>
      </c>
      <c r="C8616">
        <v>975</v>
      </c>
      <c r="D8616" t="s">
        <v>59</v>
      </c>
      <c r="E8616" t="s">
        <v>818</v>
      </c>
      <c r="F8616" t="s">
        <v>107</v>
      </c>
      <c r="G8616" t="s">
        <v>76</v>
      </c>
    </row>
    <row r="8617" spans="1:7" x14ac:dyDescent="0.35">
      <c r="A8617" t="s">
        <v>4</v>
      </c>
      <c r="B8617" t="s">
        <v>491</v>
      </c>
      <c r="C8617">
        <v>680</v>
      </c>
      <c r="D8617" t="s">
        <v>489</v>
      </c>
      <c r="E8617" t="s">
        <v>542</v>
      </c>
      <c r="F8617" t="s">
        <v>76</v>
      </c>
      <c r="G8617" t="s">
        <v>76</v>
      </c>
    </row>
    <row r="8618" spans="1:7" x14ac:dyDescent="0.35">
      <c r="A8618" t="s">
        <v>5</v>
      </c>
      <c r="B8618" t="s">
        <v>488</v>
      </c>
      <c r="C8618">
        <v>1620</v>
      </c>
      <c r="D8618" t="s">
        <v>441</v>
      </c>
      <c r="E8618" t="s">
        <v>1410</v>
      </c>
      <c r="F8618" t="s">
        <v>76</v>
      </c>
      <c r="G8618" t="s">
        <v>76</v>
      </c>
    </row>
    <row r="8619" spans="1:7" x14ac:dyDescent="0.35">
      <c r="A8619" t="s">
        <v>5</v>
      </c>
      <c r="B8619" t="s">
        <v>491</v>
      </c>
      <c r="C8619">
        <v>933</v>
      </c>
      <c r="D8619" t="s">
        <v>312</v>
      </c>
      <c r="E8619" t="s">
        <v>724</v>
      </c>
      <c r="F8619" t="s">
        <v>76</v>
      </c>
      <c r="G8619" t="s">
        <v>107</v>
      </c>
    </row>
    <row r="8620" spans="1:7" x14ac:dyDescent="0.35">
      <c r="A8620" t="s">
        <v>6</v>
      </c>
      <c r="B8620" t="s">
        <v>488</v>
      </c>
      <c r="C8620">
        <v>642</v>
      </c>
      <c r="D8620" t="s">
        <v>301</v>
      </c>
      <c r="E8620" t="s">
        <v>790</v>
      </c>
      <c r="F8620" t="s">
        <v>76</v>
      </c>
      <c r="G8620" t="s">
        <v>107</v>
      </c>
    </row>
    <row r="8621" spans="1:7" x14ac:dyDescent="0.35">
      <c r="A8621" t="s">
        <v>6</v>
      </c>
      <c r="B8621" t="s">
        <v>491</v>
      </c>
      <c r="C8621">
        <v>454</v>
      </c>
      <c r="D8621" t="s">
        <v>144</v>
      </c>
      <c r="E8621" t="s">
        <v>867</v>
      </c>
      <c r="F8621" t="s">
        <v>76</v>
      </c>
      <c r="G8621" t="s">
        <v>138</v>
      </c>
    </row>
    <row r="8622" spans="1:7" x14ac:dyDescent="0.35">
      <c r="A8622" t="s">
        <v>7</v>
      </c>
      <c r="B8622" t="s">
        <v>488</v>
      </c>
      <c r="C8622">
        <v>1291</v>
      </c>
      <c r="D8622" t="s">
        <v>117</v>
      </c>
      <c r="E8622" t="s">
        <v>819</v>
      </c>
      <c r="F8622" t="s">
        <v>76</v>
      </c>
      <c r="G8622" t="s">
        <v>76</v>
      </c>
    </row>
    <row r="8623" spans="1:7" x14ac:dyDescent="0.35">
      <c r="A8623" t="s">
        <v>7</v>
      </c>
      <c r="B8623" t="s">
        <v>491</v>
      </c>
      <c r="C8623">
        <v>990</v>
      </c>
      <c r="D8623" t="s">
        <v>124</v>
      </c>
      <c r="E8623" t="s">
        <v>866</v>
      </c>
      <c r="F8623" t="s">
        <v>76</v>
      </c>
      <c r="G8623" t="s">
        <v>73</v>
      </c>
    </row>
    <row r="8624" spans="1:7" x14ac:dyDescent="0.35">
      <c r="A8624" t="s">
        <v>241</v>
      </c>
      <c r="B8624" t="s">
        <v>488</v>
      </c>
      <c r="C8624">
        <v>5298</v>
      </c>
      <c r="D8624" t="s">
        <v>140</v>
      </c>
      <c r="E8624" t="s">
        <v>985</v>
      </c>
      <c r="F8624" t="s">
        <v>76</v>
      </c>
      <c r="G8624" t="s">
        <v>76</v>
      </c>
    </row>
    <row r="8625" spans="1:7" x14ac:dyDescent="0.35">
      <c r="A8625" t="s">
        <v>241</v>
      </c>
      <c r="B8625" t="s">
        <v>491</v>
      </c>
      <c r="C8625">
        <v>3666</v>
      </c>
      <c r="D8625" t="s">
        <v>409</v>
      </c>
      <c r="E8625" t="s">
        <v>918</v>
      </c>
      <c r="F8625" t="s">
        <v>107</v>
      </c>
      <c r="G8625" t="s">
        <v>73</v>
      </c>
    </row>
    <row r="8627" spans="1:7" x14ac:dyDescent="0.35">
      <c r="A8627" t="s">
        <v>1892</v>
      </c>
    </row>
    <row r="8628" spans="1:7" x14ac:dyDescent="0.35">
      <c r="A8628" t="s">
        <v>14</v>
      </c>
      <c r="B8628" t="s">
        <v>565</v>
      </c>
      <c r="C8628" t="s">
        <v>2</v>
      </c>
      <c r="D8628" t="s">
        <v>853</v>
      </c>
      <c r="E8628" t="s">
        <v>854</v>
      </c>
      <c r="F8628" t="s">
        <v>852</v>
      </c>
      <c r="G8628" t="s">
        <v>50</v>
      </c>
    </row>
    <row r="8629" spans="1:7" x14ac:dyDescent="0.35">
      <c r="A8629" t="s">
        <v>3</v>
      </c>
      <c r="B8629" t="s">
        <v>566</v>
      </c>
      <c r="C8629">
        <v>140</v>
      </c>
      <c r="D8629" t="s">
        <v>371</v>
      </c>
      <c r="E8629" t="s">
        <v>830</v>
      </c>
      <c r="F8629" t="s">
        <v>76</v>
      </c>
      <c r="G8629" t="s">
        <v>76</v>
      </c>
    </row>
    <row r="8630" spans="1:7" x14ac:dyDescent="0.35">
      <c r="A8630" t="s">
        <v>3</v>
      </c>
      <c r="B8630" t="s">
        <v>569</v>
      </c>
      <c r="C8630">
        <v>596</v>
      </c>
      <c r="D8630" t="s">
        <v>82</v>
      </c>
      <c r="E8630" t="s">
        <v>839</v>
      </c>
      <c r="F8630" t="s">
        <v>76</v>
      </c>
      <c r="G8630" t="s">
        <v>76</v>
      </c>
    </row>
    <row r="8631" spans="1:7" x14ac:dyDescent="0.35">
      <c r="A8631" t="s">
        <v>3</v>
      </c>
      <c r="B8631" t="s">
        <v>570</v>
      </c>
      <c r="C8631">
        <v>34</v>
      </c>
      <c r="D8631" t="s">
        <v>262</v>
      </c>
      <c r="E8631" t="s">
        <v>881</v>
      </c>
      <c r="F8631" t="s">
        <v>76</v>
      </c>
      <c r="G8631" t="s">
        <v>76</v>
      </c>
    </row>
    <row r="8632" spans="1:7" x14ac:dyDescent="0.35">
      <c r="A8632" t="s">
        <v>3</v>
      </c>
      <c r="B8632" t="s">
        <v>571</v>
      </c>
      <c r="C8632">
        <v>81</v>
      </c>
      <c r="D8632" t="s">
        <v>342</v>
      </c>
      <c r="E8632" t="s">
        <v>1105</v>
      </c>
      <c r="F8632" t="s">
        <v>76</v>
      </c>
      <c r="G8632" t="s">
        <v>76</v>
      </c>
    </row>
    <row r="8633" spans="1:7" x14ac:dyDescent="0.35">
      <c r="A8633" t="s">
        <v>3</v>
      </c>
      <c r="B8633" t="s">
        <v>572</v>
      </c>
      <c r="C8633">
        <v>491</v>
      </c>
      <c r="D8633" t="s">
        <v>242</v>
      </c>
      <c r="E8633" t="s">
        <v>856</v>
      </c>
      <c r="F8633" t="s">
        <v>77</v>
      </c>
      <c r="G8633" t="s">
        <v>76</v>
      </c>
    </row>
    <row r="8634" spans="1:7" x14ac:dyDescent="0.35">
      <c r="A8634" t="s">
        <v>3</v>
      </c>
      <c r="B8634" t="s">
        <v>573</v>
      </c>
      <c r="C8634">
        <v>37</v>
      </c>
      <c r="D8634" t="s">
        <v>130</v>
      </c>
      <c r="E8634" t="s">
        <v>1253</v>
      </c>
      <c r="F8634" t="s">
        <v>76</v>
      </c>
      <c r="G8634" t="s">
        <v>76</v>
      </c>
    </row>
    <row r="8635" spans="1:7" x14ac:dyDescent="0.35">
      <c r="A8635" t="s">
        <v>4</v>
      </c>
      <c r="B8635" t="s">
        <v>566</v>
      </c>
      <c r="C8635">
        <v>122</v>
      </c>
      <c r="D8635" t="s">
        <v>261</v>
      </c>
      <c r="E8635" t="s">
        <v>750</v>
      </c>
      <c r="F8635" t="s">
        <v>76</v>
      </c>
      <c r="G8635" t="s">
        <v>76</v>
      </c>
    </row>
    <row r="8636" spans="1:7" x14ac:dyDescent="0.35">
      <c r="A8636" t="s">
        <v>4</v>
      </c>
      <c r="B8636" t="s">
        <v>569</v>
      </c>
      <c r="C8636">
        <v>720</v>
      </c>
      <c r="D8636" t="s">
        <v>123</v>
      </c>
      <c r="E8636" t="s">
        <v>907</v>
      </c>
      <c r="F8636" t="s">
        <v>73</v>
      </c>
      <c r="G8636" t="s">
        <v>76</v>
      </c>
    </row>
    <row r="8637" spans="1:7" x14ac:dyDescent="0.35">
      <c r="A8637" t="s">
        <v>4</v>
      </c>
      <c r="B8637" t="s">
        <v>570</v>
      </c>
      <c r="C8637">
        <v>133</v>
      </c>
      <c r="D8637" t="s">
        <v>591</v>
      </c>
      <c r="E8637" t="s">
        <v>400</v>
      </c>
      <c r="F8637" t="s">
        <v>76</v>
      </c>
      <c r="G8637" t="s">
        <v>76</v>
      </c>
    </row>
    <row r="8638" spans="1:7" x14ac:dyDescent="0.35">
      <c r="A8638" t="s">
        <v>4</v>
      </c>
      <c r="B8638" t="s">
        <v>571</v>
      </c>
      <c r="C8638">
        <v>97</v>
      </c>
      <c r="D8638" t="s">
        <v>272</v>
      </c>
      <c r="E8638" t="s">
        <v>1109</v>
      </c>
      <c r="F8638" t="s">
        <v>76</v>
      </c>
      <c r="G8638" t="s">
        <v>76</v>
      </c>
    </row>
    <row r="8639" spans="1:7" x14ac:dyDescent="0.35">
      <c r="A8639" t="s">
        <v>4</v>
      </c>
      <c r="B8639" t="s">
        <v>572</v>
      </c>
      <c r="C8639">
        <v>487</v>
      </c>
      <c r="D8639" t="s">
        <v>346</v>
      </c>
      <c r="E8639" t="s">
        <v>824</v>
      </c>
      <c r="F8639" t="s">
        <v>76</v>
      </c>
      <c r="G8639" t="s">
        <v>76</v>
      </c>
    </row>
    <row r="8640" spans="1:7" x14ac:dyDescent="0.35">
      <c r="A8640" t="s">
        <v>4</v>
      </c>
      <c r="B8640" t="s">
        <v>573</v>
      </c>
      <c r="C8640">
        <v>96</v>
      </c>
      <c r="D8640" t="s">
        <v>287</v>
      </c>
      <c r="E8640" t="s">
        <v>946</v>
      </c>
      <c r="F8640" t="s">
        <v>76</v>
      </c>
      <c r="G8640" t="s">
        <v>76</v>
      </c>
    </row>
    <row r="8641" spans="1:7" x14ac:dyDescent="0.35">
      <c r="A8641" t="s">
        <v>5</v>
      </c>
      <c r="B8641" t="s">
        <v>566</v>
      </c>
      <c r="C8641">
        <v>63</v>
      </c>
      <c r="D8641" t="s">
        <v>707</v>
      </c>
      <c r="E8641" t="s">
        <v>306</v>
      </c>
      <c r="F8641" t="s">
        <v>76</v>
      </c>
      <c r="G8641" t="s">
        <v>76</v>
      </c>
    </row>
    <row r="8642" spans="1:7" x14ac:dyDescent="0.35">
      <c r="A8642" t="s">
        <v>5</v>
      </c>
      <c r="B8642" t="s">
        <v>569</v>
      </c>
      <c r="C8642">
        <v>1185</v>
      </c>
      <c r="D8642" t="s">
        <v>503</v>
      </c>
      <c r="E8642" t="s">
        <v>772</v>
      </c>
      <c r="F8642" t="s">
        <v>76</v>
      </c>
      <c r="G8642" t="s">
        <v>76</v>
      </c>
    </row>
    <row r="8643" spans="1:7" x14ac:dyDescent="0.35">
      <c r="A8643" t="s">
        <v>5</v>
      </c>
      <c r="B8643" t="s">
        <v>570</v>
      </c>
      <c r="C8643">
        <v>372</v>
      </c>
      <c r="D8643" t="s">
        <v>301</v>
      </c>
      <c r="E8643" t="s">
        <v>801</v>
      </c>
      <c r="F8643" t="s">
        <v>76</v>
      </c>
      <c r="G8643" t="s">
        <v>76</v>
      </c>
    </row>
    <row r="8644" spans="1:7" x14ac:dyDescent="0.35">
      <c r="A8644" t="s">
        <v>5</v>
      </c>
      <c r="B8644" t="s">
        <v>571</v>
      </c>
      <c r="C8644">
        <v>39</v>
      </c>
      <c r="D8644" t="s">
        <v>166</v>
      </c>
      <c r="E8644" t="s">
        <v>836</v>
      </c>
      <c r="F8644" t="s">
        <v>76</v>
      </c>
      <c r="G8644" t="s">
        <v>76</v>
      </c>
    </row>
    <row r="8645" spans="1:7" x14ac:dyDescent="0.35">
      <c r="A8645" t="s">
        <v>5</v>
      </c>
      <c r="B8645" t="s">
        <v>572</v>
      </c>
      <c r="C8645">
        <v>727</v>
      </c>
      <c r="D8645" t="s">
        <v>467</v>
      </c>
      <c r="E8645" t="s">
        <v>1403</v>
      </c>
      <c r="F8645" t="s">
        <v>76</v>
      </c>
      <c r="G8645" t="s">
        <v>107</v>
      </c>
    </row>
    <row r="8646" spans="1:7" x14ac:dyDescent="0.35">
      <c r="A8646" t="s">
        <v>5</v>
      </c>
      <c r="B8646" t="s">
        <v>573</v>
      </c>
      <c r="C8646">
        <v>167</v>
      </c>
      <c r="D8646" t="s">
        <v>263</v>
      </c>
      <c r="E8646" t="s">
        <v>642</v>
      </c>
      <c r="F8646" t="s">
        <v>76</v>
      </c>
      <c r="G8646" t="s">
        <v>76</v>
      </c>
    </row>
    <row r="8647" spans="1:7" x14ac:dyDescent="0.35">
      <c r="A8647" t="s">
        <v>6</v>
      </c>
      <c r="B8647" t="s">
        <v>566</v>
      </c>
      <c r="C8647">
        <v>67</v>
      </c>
      <c r="D8647" t="s">
        <v>498</v>
      </c>
      <c r="E8647" t="s">
        <v>915</v>
      </c>
      <c r="F8647" t="s">
        <v>76</v>
      </c>
      <c r="G8647" t="s">
        <v>76</v>
      </c>
    </row>
    <row r="8648" spans="1:7" x14ac:dyDescent="0.35">
      <c r="A8648" t="s">
        <v>6</v>
      </c>
      <c r="B8648" t="s">
        <v>569</v>
      </c>
      <c r="C8648">
        <v>496</v>
      </c>
      <c r="D8648" t="s">
        <v>331</v>
      </c>
      <c r="E8648" t="s">
        <v>644</v>
      </c>
      <c r="F8648" t="s">
        <v>76</v>
      </c>
      <c r="G8648" t="s">
        <v>73</v>
      </c>
    </row>
    <row r="8649" spans="1:7" x14ac:dyDescent="0.35">
      <c r="A8649" t="s">
        <v>6</v>
      </c>
      <c r="B8649" t="s">
        <v>570</v>
      </c>
      <c r="C8649">
        <v>79</v>
      </c>
      <c r="D8649" t="s">
        <v>517</v>
      </c>
      <c r="E8649" t="s">
        <v>921</v>
      </c>
      <c r="F8649" t="s">
        <v>76</v>
      </c>
      <c r="G8649" t="s">
        <v>76</v>
      </c>
    </row>
    <row r="8650" spans="1:7" x14ac:dyDescent="0.35">
      <c r="A8650" t="s">
        <v>6</v>
      </c>
      <c r="B8650" t="s">
        <v>571</v>
      </c>
      <c r="C8650">
        <v>44</v>
      </c>
      <c r="D8650" t="s">
        <v>493</v>
      </c>
      <c r="E8650" t="s">
        <v>983</v>
      </c>
      <c r="F8650" t="s">
        <v>76</v>
      </c>
      <c r="G8650" t="s">
        <v>386</v>
      </c>
    </row>
    <row r="8651" spans="1:7" x14ac:dyDescent="0.35">
      <c r="A8651" t="s">
        <v>6</v>
      </c>
      <c r="B8651" t="s">
        <v>572</v>
      </c>
      <c r="C8651">
        <v>340</v>
      </c>
      <c r="D8651" t="s">
        <v>550</v>
      </c>
      <c r="E8651" t="s">
        <v>907</v>
      </c>
      <c r="F8651" t="s">
        <v>76</v>
      </c>
      <c r="G8651" t="s">
        <v>76</v>
      </c>
    </row>
    <row r="8652" spans="1:7" x14ac:dyDescent="0.35">
      <c r="A8652" t="s">
        <v>6</v>
      </c>
      <c r="B8652" t="s">
        <v>573</v>
      </c>
      <c r="C8652">
        <v>70</v>
      </c>
      <c r="D8652" t="s">
        <v>452</v>
      </c>
      <c r="E8652" t="s">
        <v>989</v>
      </c>
      <c r="F8652" t="s">
        <v>76</v>
      </c>
      <c r="G8652" t="s">
        <v>76</v>
      </c>
    </row>
    <row r="8653" spans="1:7" x14ac:dyDescent="0.35">
      <c r="A8653" t="s">
        <v>7</v>
      </c>
      <c r="B8653" t="s">
        <v>566</v>
      </c>
      <c r="C8653">
        <v>98</v>
      </c>
      <c r="D8653" t="s">
        <v>361</v>
      </c>
      <c r="E8653" t="s">
        <v>909</v>
      </c>
      <c r="F8653" t="s">
        <v>76</v>
      </c>
      <c r="G8653" t="s">
        <v>76</v>
      </c>
    </row>
    <row r="8654" spans="1:7" x14ac:dyDescent="0.35">
      <c r="A8654" t="s">
        <v>7</v>
      </c>
      <c r="B8654" t="s">
        <v>569</v>
      </c>
      <c r="C8654">
        <v>1118</v>
      </c>
      <c r="D8654" t="s">
        <v>277</v>
      </c>
      <c r="E8654" t="s">
        <v>856</v>
      </c>
      <c r="F8654" t="s">
        <v>76</v>
      </c>
      <c r="G8654" t="s">
        <v>76</v>
      </c>
    </row>
    <row r="8655" spans="1:7" x14ac:dyDescent="0.35">
      <c r="A8655" t="s">
        <v>7</v>
      </c>
      <c r="B8655" t="s">
        <v>570</v>
      </c>
      <c r="C8655">
        <v>75</v>
      </c>
      <c r="D8655" t="s">
        <v>65</v>
      </c>
      <c r="E8655" t="s">
        <v>1476</v>
      </c>
      <c r="F8655" t="s">
        <v>76</v>
      </c>
      <c r="G8655" t="s">
        <v>76</v>
      </c>
    </row>
    <row r="8656" spans="1:7" x14ac:dyDescent="0.35">
      <c r="A8656" t="s">
        <v>7</v>
      </c>
      <c r="B8656" t="s">
        <v>571</v>
      </c>
      <c r="C8656">
        <v>44</v>
      </c>
      <c r="D8656" t="s">
        <v>290</v>
      </c>
      <c r="E8656" t="s">
        <v>1135</v>
      </c>
      <c r="F8656" t="s">
        <v>76</v>
      </c>
      <c r="G8656" t="s">
        <v>76</v>
      </c>
    </row>
    <row r="8657" spans="1:7" x14ac:dyDescent="0.35">
      <c r="A8657" t="s">
        <v>7</v>
      </c>
      <c r="B8657" t="s">
        <v>572</v>
      </c>
      <c r="C8657">
        <v>908</v>
      </c>
      <c r="D8657" t="s">
        <v>206</v>
      </c>
      <c r="E8657" t="s">
        <v>981</v>
      </c>
      <c r="F8657" t="s">
        <v>76</v>
      </c>
      <c r="G8657" t="s">
        <v>73</v>
      </c>
    </row>
    <row r="8658" spans="1:7" x14ac:dyDescent="0.35">
      <c r="A8658" t="s">
        <v>7</v>
      </c>
      <c r="B8658" t="s">
        <v>573</v>
      </c>
      <c r="C8658">
        <v>38</v>
      </c>
      <c r="D8658" t="s">
        <v>96</v>
      </c>
      <c r="E8658" t="s">
        <v>1267</v>
      </c>
      <c r="F8658" t="s">
        <v>106</v>
      </c>
      <c r="G8658" t="s">
        <v>76</v>
      </c>
    </row>
    <row r="8659" spans="1:7" x14ac:dyDescent="0.35">
      <c r="A8659" t="s">
        <v>241</v>
      </c>
      <c r="B8659" t="s">
        <v>566</v>
      </c>
      <c r="C8659">
        <v>490</v>
      </c>
      <c r="D8659" t="s">
        <v>550</v>
      </c>
      <c r="E8659" t="s">
        <v>907</v>
      </c>
      <c r="F8659" t="s">
        <v>76</v>
      </c>
      <c r="G8659" t="s">
        <v>76</v>
      </c>
    </row>
    <row r="8660" spans="1:7" x14ac:dyDescent="0.35">
      <c r="A8660" t="s">
        <v>241</v>
      </c>
      <c r="B8660" t="s">
        <v>569</v>
      </c>
      <c r="C8660">
        <v>4115</v>
      </c>
      <c r="D8660" t="s">
        <v>200</v>
      </c>
      <c r="E8660" t="s">
        <v>828</v>
      </c>
      <c r="F8660" t="s">
        <v>76</v>
      </c>
      <c r="G8660" t="s">
        <v>76</v>
      </c>
    </row>
    <row r="8661" spans="1:7" x14ac:dyDescent="0.35">
      <c r="A8661" t="s">
        <v>241</v>
      </c>
      <c r="B8661" t="s">
        <v>570</v>
      </c>
      <c r="C8661">
        <v>693</v>
      </c>
      <c r="D8661" t="s">
        <v>474</v>
      </c>
      <c r="E8661" t="s">
        <v>1443</v>
      </c>
      <c r="F8661" t="s">
        <v>76</v>
      </c>
      <c r="G8661" t="s">
        <v>76</v>
      </c>
    </row>
    <row r="8662" spans="1:7" x14ac:dyDescent="0.35">
      <c r="A8662" t="s">
        <v>241</v>
      </c>
      <c r="B8662" t="s">
        <v>571</v>
      </c>
      <c r="C8662">
        <v>305</v>
      </c>
      <c r="D8662" t="s">
        <v>254</v>
      </c>
      <c r="E8662" t="s">
        <v>997</v>
      </c>
      <c r="F8662" t="s">
        <v>76</v>
      </c>
      <c r="G8662" t="s">
        <v>94</v>
      </c>
    </row>
    <row r="8663" spans="1:7" x14ac:dyDescent="0.35">
      <c r="A8663" t="s">
        <v>241</v>
      </c>
      <c r="B8663" t="s">
        <v>572</v>
      </c>
      <c r="C8663">
        <v>2953</v>
      </c>
      <c r="D8663" t="s">
        <v>64</v>
      </c>
      <c r="E8663" t="s">
        <v>842</v>
      </c>
      <c r="F8663" t="s">
        <v>107</v>
      </c>
      <c r="G8663" t="s">
        <v>107</v>
      </c>
    </row>
    <row r="8664" spans="1:7" x14ac:dyDescent="0.35">
      <c r="A8664" t="s">
        <v>241</v>
      </c>
      <c r="B8664" t="s">
        <v>573</v>
      </c>
      <c r="C8664">
        <v>408</v>
      </c>
      <c r="D8664" t="s">
        <v>127</v>
      </c>
      <c r="E8664" t="s">
        <v>841</v>
      </c>
      <c r="F8664" t="s">
        <v>76</v>
      </c>
      <c r="G8664" t="s">
        <v>76</v>
      </c>
    </row>
    <row r="8666" spans="1:7" x14ac:dyDescent="0.35">
      <c r="A8666" t="s">
        <v>1893</v>
      </c>
    </row>
    <row r="8667" spans="1:7" x14ac:dyDescent="0.35">
      <c r="A8667" t="s">
        <v>14</v>
      </c>
      <c r="B8667" t="s">
        <v>593</v>
      </c>
      <c r="C8667" t="s">
        <v>2</v>
      </c>
      <c r="D8667" t="s">
        <v>853</v>
      </c>
      <c r="E8667" t="s">
        <v>854</v>
      </c>
      <c r="F8667" t="s">
        <v>852</v>
      </c>
      <c r="G8667" t="s">
        <v>50</v>
      </c>
    </row>
    <row r="8668" spans="1:7" x14ac:dyDescent="0.35">
      <c r="A8668" t="s">
        <v>3</v>
      </c>
      <c r="B8668" t="s">
        <v>594</v>
      </c>
      <c r="C8668">
        <v>602</v>
      </c>
      <c r="D8668" t="s">
        <v>235</v>
      </c>
      <c r="E8668" t="s">
        <v>780</v>
      </c>
      <c r="F8668" t="s">
        <v>76</v>
      </c>
      <c r="G8668" t="s">
        <v>76</v>
      </c>
    </row>
    <row r="8669" spans="1:7" x14ac:dyDescent="0.35">
      <c r="A8669" t="s">
        <v>3</v>
      </c>
      <c r="B8669" t="s">
        <v>595</v>
      </c>
      <c r="C8669">
        <v>777</v>
      </c>
      <c r="D8669" t="s">
        <v>277</v>
      </c>
      <c r="E8669" t="s">
        <v>909</v>
      </c>
      <c r="F8669" t="s">
        <v>73</v>
      </c>
      <c r="G8669" t="s">
        <v>76</v>
      </c>
    </row>
    <row r="8670" spans="1:7" x14ac:dyDescent="0.35">
      <c r="A8670" t="s">
        <v>4</v>
      </c>
      <c r="B8670" t="s">
        <v>594</v>
      </c>
      <c r="C8670">
        <v>776</v>
      </c>
      <c r="D8670" t="s">
        <v>115</v>
      </c>
      <c r="E8670" t="s">
        <v>784</v>
      </c>
      <c r="F8670" t="s">
        <v>73</v>
      </c>
      <c r="G8670" t="s">
        <v>76</v>
      </c>
    </row>
    <row r="8671" spans="1:7" x14ac:dyDescent="0.35">
      <c r="A8671" t="s">
        <v>4</v>
      </c>
      <c r="B8671" t="s">
        <v>595</v>
      </c>
      <c r="C8671">
        <v>879</v>
      </c>
      <c r="D8671" t="s">
        <v>511</v>
      </c>
      <c r="E8671" t="s">
        <v>760</v>
      </c>
      <c r="F8671" t="s">
        <v>76</v>
      </c>
      <c r="G8671" t="s">
        <v>76</v>
      </c>
    </row>
    <row r="8672" spans="1:7" x14ac:dyDescent="0.35">
      <c r="A8672" t="s">
        <v>5</v>
      </c>
      <c r="B8672" t="s">
        <v>594</v>
      </c>
      <c r="C8672">
        <v>958</v>
      </c>
      <c r="D8672" t="s">
        <v>310</v>
      </c>
      <c r="E8672" t="s">
        <v>699</v>
      </c>
      <c r="F8672" t="s">
        <v>76</v>
      </c>
      <c r="G8672" t="s">
        <v>76</v>
      </c>
    </row>
    <row r="8673" spans="1:7" x14ac:dyDescent="0.35">
      <c r="A8673" t="s">
        <v>5</v>
      </c>
      <c r="B8673" t="s">
        <v>595</v>
      </c>
      <c r="C8673">
        <v>1595</v>
      </c>
      <c r="D8673" t="s">
        <v>308</v>
      </c>
      <c r="E8673" t="s">
        <v>1305</v>
      </c>
      <c r="F8673" t="s">
        <v>76</v>
      </c>
      <c r="G8673" t="s">
        <v>76</v>
      </c>
    </row>
    <row r="8674" spans="1:7" x14ac:dyDescent="0.35">
      <c r="A8674" t="s">
        <v>6</v>
      </c>
      <c r="B8674" t="s">
        <v>594</v>
      </c>
      <c r="C8674">
        <v>427</v>
      </c>
      <c r="D8674" t="s">
        <v>256</v>
      </c>
      <c r="E8674" t="s">
        <v>644</v>
      </c>
      <c r="F8674" t="s">
        <v>76</v>
      </c>
      <c r="G8674" t="s">
        <v>76</v>
      </c>
    </row>
    <row r="8675" spans="1:7" x14ac:dyDescent="0.35">
      <c r="A8675" t="s">
        <v>6</v>
      </c>
      <c r="B8675" t="s">
        <v>595</v>
      </c>
      <c r="C8675">
        <v>669</v>
      </c>
      <c r="D8675" t="s">
        <v>324</v>
      </c>
      <c r="E8675" t="s">
        <v>696</v>
      </c>
      <c r="F8675" t="s">
        <v>76</v>
      </c>
      <c r="G8675" t="s">
        <v>75</v>
      </c>
    </row>
    <row r="8676" spans="1:7" x14ac:dyDescent="0.35">
      <c r="A8676" t="s">
        <v>7</v>
      </c>
      <c r="B8676" t="s">
        <v>594</v>
      </c>
      <c r="C8676">
        <v>1178</v>
      </c>
      <c r="D8676" t="s">
        <v>101</v>
      </c>
      <c r="E8676" t="s">
        <v>993</v>
      </c>
      <c r="F8676" t="s">
        <v>76</v>
      </c>
      <c r="G8676" t="s">
        <v>76</v>
      </c>
    </row>
    <row r="8677" spans="1:7" x14ac:dyDescent="0.35">
      <c r="A8677" t="s">
        <v>7</v>
      </c>
      <c r="B8677" t="s">
        <v>595</v>
      </c>
      <c r="C8677">
        <v>1103</v>
      </c>
      <c r="D8677" t="s">
        <v>320</v>
      </c>
      <c r="E8677" t="s">
        <v>1117</v>
      </c>
      <c r="F8677" t="s">
        <v>76</v>
      </c>
      <c r="G8677" t="s">
        <v>73</v>
      </c>
    </row>
    <row r="8678" spans="1:7" x14ac:dyDescent="0.35">
      <c r="A8678" t="s">
        <v>241</v>
      </c>
      <c r="B8678" t="s">
        <v>594</v>
      </c>
      <c r="C8678">
        <v>3941</v>
      </c>
      <c r="D8678" t="s">
        <v>371</v>
      </c>
      <c r="E8678" t="s">
        <v>877</v>
      </c>
      <c r="F8678" t="s">
        <v>107</v>
      </c>
      <c r="G8678" t="s">
        <v>76</v>
      </c>
    </row>
    <row r="8679" spans="1:7" x14ac:dyDescent="0.35">
      <c r="A8679" t="s">
        <v>241</v>
      </c>
      <c r="B8679" t="s">
        <v>595</v>
      </c>
      <c r="C8679">
        <v>5023</v>
      </c>
      <c r="D8679" t="s">
        <v>140</v>
      </c>
      <c r="E8679" t="s">
        <v>1109</v>
      </c>
      <c r="F8679" t="s">
        <v>76</v>
      </c>
      <c r="G8679" t="s">
        <v>73</v>
      </c>
    </row>
    <row r="8681" spans="1:7" x14ac:dyDescent="0.35">
      <c r="A8681" t="s">
        <v>1894</v>
      </c>
    </row>
    <row r="8682" spans="1:7" x14ac:dyDescent="0.35">
      <c r="A8682" t="s">
        <v>14</v>
      </c>
      <c r="B8682" t="s">
        <v>2</v>
      </c>
      <c r="C8682" t="s">
        <v>852</v>
      </c>
      <c r="D8682" t="s">
        <v>853</v>
      </c>
      <c r="E8682" t="s">
        <v>854</v>
      </c>
      <c r="F8682" t="s">
        <v>50</v>
      </c>
    </row>
    <row r="8683" spans="1:7" x14ac:dyDescent="0.35">
      <c r="A8683" t="s">
        <v>3</v>
      </c>
      <c r="B8683">
        <v>1379</v>
      </c>
      <c r="C8683" t="s">
        <v>107</v>
      </c>
      <c r="D8683" t="s">
        <v>294</v>
      </c>
      <c r="E8683" t="s">
        <v>926</v>
      </c>
      <c r="F8683" t="s">
        <v>76</v>
      </c>
    </row>
    <row r="8684" spans="1:7" x14ac:dyDescent="0.35">
      <c r="A8684" t="s">
        <v>4</v>
      </c>
      <c r="B8684">
        <v>1655</v>
      </c>
      <c r="C8684" t="s">
        <v>107</v>
      </c>
      <c r="D8684" t="s">
        <v>333</v>
      </c>
      <c r="E8684" t="s">
        <v>1370</v>
      </c>
      <c r="F8684" t="s">
        <v>76</v>
      </c>
    </row>
    <row r="8685" spans="1:7" x14ac:dyDescent="0.35">
      <c r="A8685" t="s">
        <v>5</v>
      </c>
      <c r="B8685">
        <v>2553</v>
      </c>
      <c r="C8685" t="s">
        <v>76</v>
      </c>
      <c r="D8685" t="s">
        <v>322</v>
      </c>
      <c r="E8685" t="s">
        <v>1156</v>
      </c>
      <c r="F8685" t="s">
        <v>76</v>
      </c>
    </row>
    <row r="8686" spans="1:7" x14ac:dyDescent="0.35">
      <c r="A8686" t="s">
        <v>6</v>
      </c>
      <c r="B8686">
        <v>1096</v>
      </c>
      <c r="C8686" t="s">
        <v>76</v>
      </c>
      <c r="D8686" t="s">
        <v>498</v>
      </c>
      <c r="E8686" t="s">
        <v>1443</v>
      </c>
      <c r="F8686" t="s">
        <v>68</v>
      </c>
    </row>
    <row r="8687" spans="1:7" x14ac:dyDescent="0.35">
      <c r="A8687" t="s">
        <v>7</v>
      </c>
      <c r="B8687">
        <v>2281</v>
      </c>
      <c r="C8687" t="s">
        <v>76</v>
      </c>
      <c r="D8687" t="s">
        <v>192</v>
      </c>
      <c r="E8687" t="s">
        <v>878</v>
      </c>
      <c r="F8687" t="s">
        <v>107</v>
      </c>
    </row>
    <row r="8688" spans="1:7" x14ac:dyDescent="0.35">
      <c r="A8688" t="s">
        <v>241</v>
      </c>
      <c r="B8688">
        <v>8964</v>
      </c>
      <c r="C8688" t="s">
        <v>76</v>
      </c>
      <c r="D8688" t="s">
        <v>283</v>
      </c>
      <c r="E8688" t="s">
        <v>791</v>
      </c>
      <c r="F8688" t="s">
        <v>107</v>
      </c>
    </row>
    <row r="8690" spans="1:29" x14ac:dyDescent="0.35">
      <c r="A8690" t="s">
        <v>1895</v>
      </c>
    </row>
    <row r="8691" spans="1:29" x14ac:dyDescent="0.35">
      <c r="A8691" t="s">
        <v>14</v>
      </c>
      <c r="B8691" t="s">
        <v>1365</v>
      </c>
      <c r="C8691" t="s">
        <v>2</v>
      </c>
      <c r="D8691" t="s">
        <v>1896</v>
      </c>
      <c r="E8691" t="s">
        <v>1829</v>
      </c>
      <c r="F8691" t="s">
        <v>1897</v>
      </c>
      <c r="G8691" t="s">
        <v>1828</v>
      </c>
      <c r="H8691" t="s">
        <v>1898</v>
      </c>
      <c r="I8691" t="s">
        <v>1899</v>
      </c>
      <c r="J8691" t="s">
        <v>1900</v>
      </c>
      <c r="K8691" t="s">
        <v>1901</v>
      </c>
      <c r="L8691" t="s">
        <v>1818</v>
      </c>
      <c r="M8691" t="s">
        <v>1820</v>
      </c>
      <c r="N8691" t="s">
        <v>1821</v>
      </c>
      <c r="O8691" t="s">
        <v>1902</v>
      </c>
      <c r="P8691" t="s">
        <v>1903</v>
      </c>
      <c r="Q8691" t="s">
        <v>1904</v>
      </c>
      <c r="R8691" t="s">
        <v>1905</v>
      </c>
      <c r="S8691" t="s">
        <v>1826</v>
      </c>
      <c r="T8691" t="s">
        <v>1827</v>
      </c>
      <c r="U8691" t="s">
        <v>1906</v>
      </c>
      <c r="V8691" t="s">
        <v>1907</v>
      </c>
      <c r="W8691" t="s">
        <v>1831</v>
      </c>
      <c r="X8691" t="s">
        <v>1832</v>
      </c>
      <c r="Y8691" t="s">
        <v>1908</v>
      </c>
      <c r="Z8691" t="s">
        <v>1909</v>
      </c>
      <c r="AA8691" t="s">
        <v>1833</v>
      </c>
      <c r="AB8691" t="s">
        <v>49</v>
      </c>
      <c r="AC8691" t="s">
        <v>50</v>
      </c>
    </row>
    <row r="8692" spans="1:29" x14ac:dyDescent="0.35">
      <c r="A8692" t="s">
        <v>3</v>
      </c>
      <c r="B8692" t="s">
        <v>1879</v>
      </c>
      <c r="C8692">
        <v>144</v>
      </c>
      <c r="D8692" t="s">
        <v>319</v>
      </c>
      <c r="E8692" t="s">
        <v>55</v>
      </c>
      <c r="F8692" t="s">
        <v>151</v>
      </c>
      <c r="G8692" t="s">
        <v>105</v>
      </c>
      <c r="H8692" t="s">
        <v>76</v>
      </c>
      <c r="I8692" t="s">
        <v>97</v>
      </c>
      <c r="J8692" t="s">
        <v>453</v>
      </c>
      <c r="K8692" t="s">
        <v>261</v>
      </c>
      <c r="L8692" t="s">
        <v>138</v>
      </c>
      <c r="M8692" t="s">
        <v>150</v>
      </c>
      <c r="N8692" t="s">
        <v>78</v>
      </c>
      <c r="O8692" t="s">
        <v>76</v>
      </c>
      <c r="P8692" t="s">
        <v>186</v>
      </c>
      <c r="Q8692" t="s">
        <v>72</v>
      </c>
      <c r="R8692" t="s">
        <v>76</v>
      </c>
      <c r="S8692" t="s">
        <v>149</v>
      </c>
      <c r="T8692" t="s">
        <v>76</v>
      </c>
      <c r="U8692" t="s">
        <v>76</v>
      </c>
      <c r="V8692" t="s">
        <v>229</v>
      </c>
      <c r="W8692" t="s">
        <v>71</v>
      </c>
      <c r="X8692" t="s">
        <v>77</v>
      </c>
      <c r="Y8692" t="s">
        <v>138</v>
      </c>
      <c r="Z8692" t="s">
        <v>67</v>
      </c>
      <c r="AA8692" t="s">
        <v>186</v>
      </c>
      <c r="AB8692" t="s">
        <v>76</v>
      </c>
      <c r="AC8692" t="s">
        <v>70</v>
      </c>
    </row>
    <row r="8693" spans="1:29" x14ac:dyDescent="0.35">
      <c r="A8693" t="s">
        <v>3</v>
      </c>
      <c r="B8693" t="s">
        <v>1880</v>
      </c>
      <c r="C8693">
        <v>9</v>
      </c>
      <c r="D8693" t="s">
        <v>284</v>
      </c>
      <c r="E8693" t="s">
        <v>76</v>
      </c>
      <c r="F8693" t="s">
        <v>88</v>
      </c>
      <c r="G8693" t="s">
        <v>76</v>
      </c>
      <c r="H8693" t="s">
        <v>76</v>
      </c>
      <c r="I8693" t="s">
        <v>76</v>
      </c>
      <c r="J8693" t="s">
        <v>302</v>
      </c>
      <c r="K8693" t="s">
        <v>225</v>
      </c>
      <c r="L8693" t="s">
        <v>76</v>
      </c>
      <c r="M8693" t="s">
        <v>76</v>
      </c>
      <c r="N8693" t="s">
        <v>76</v>
      </c>
      <c r="O8693" t="s">
        <v>76</v>
      </c>
      <c r="P8693" t="s">
        <v>76</v>
      </c>
      <c r="Q8693" t="s">
        <v>76</v>
      </c>
      <c r="R8693" t="s">
        <v>76</v>
      </c>
      <c r="S8693" t="s">
        <v>116</v>
      </c>
      <c r="T8693" t="s">
        <v>76</v>
      </c>
      <c r="U8693" t="s">
        <v>76</v>
      </c>
      <c r="V8693" t="s">
        <v>116</v>
      </c>
      <c r="W8693" t="s">
        <v>76</v>
      </c>
      <c r="X8693" t="s">
        <v>76</v>
      </c>
      <c r="Y8693" t="s">
        <v>76</v>
      </c>
      <c r="Z8693" t="s">
        <v>89</v>
      </c>
      <c r="AA8693" t="s">
        <v>76</v>
      </c>
      <c r="AB8693" t="s">
        <v>76</v>
      </c>
      <c r="AC8693" t="s">
        <v>524</v>
      </c>
    </row>
    <row r="8694" spans="1:29" x14ac:dyDescent="0.35">
      <c r="A8694" t="s">
        <v>3</v>
      </c>
      <c r="B8694" t="s">
        <v>1881</v>
      </c>
      <c r="C8694">
        <v>178</v>
      </c>
      <c r="D8694" t="s">
        <v>445</v>
      </c>
      <c r="E8694" t="s">
        <v>63</v>
      </c>
      <c r="F8694" t="s">
        <v>173</v>
      </c>
      <c r="G8694" t="s">
        <v>80</v>
      </c>
      <c r="H8694" t="s">
        <v>133</v>
      </c>
      <c r="I8694" t="s">
        <v>88</v>
      </c>
      <c r="J8694" t="s">
        <v>548</v>
      </c>
      <c r="K8694" t="s">
        <v>275</v>
      </c>
      <c r="L8694" t="s">
        <v>176</v>
      </c>
      <c r="M8694" t="s">
        <v>173</v>
      </c>
      <c r="N8694" t="s">
        <v>84</v>
      </c>
      <c r="O8694" t="s">
        <v>76</v>
      </c>
      <c r="P8694" t="s">
        <v>76</v>
      </c>
      <c r="Q8694" t="s">
        <v>186</v>
      </c>
      <c r="R8694" t="s">
        <v>71</v>
      </c>
      <c r="S8694" t="s">
        <v>88</v>
      </c>
      <c r="T8694" t="s">
        <v>76</v>
      </c>
      <c r="U8694" t="s">
        <v>76</v>
      </c>
      <c r="V8694" t="s">
        <v>55</v>
      </c>
      <c r="W8694" t="s">
        <v>76</v>
      </c>
      <c r="X8694" t="s">
        <v>76</v>
      </c>
      <c r="Y8694" t="s">
        <v>105</v>
      </c>
      <c r="Z8694" t="s">
        <v>226</v>
      </c>
      <c r="AA8694" t="s">
        <v>104</v>
      </c>
      <c r="AB8694" t="s">
        <v>76</v>
      </c>
      <c r="AC8694" t="s">
        <v>150</v>
      </c>
    </row>
    <row r="8695" spans="1:29" x14ac:dyDescent="0.35">
      <c r="A8695" t="s">
        <v>4</v>
      </c>
      <c r="B8695" t="s">
        <v>1879</v>
      </c>
      <c r="C8695">
        <v>194</v>
      </c>
      <c r="D8695" t="s">
        <v>196</v>
      </c>
      <c r="E8695" t="s">
        <v>76</v>
      </c>
      <c r="F8695" t="s">
        <v>81</v>
      </c>
      <c r="G8695" t="s">
        <v>138</v>
      </c>
      <c r="H8695" t="s">
        <v>86</v>
      </c>
      <c r="I8695" t="s">
        <v>65</v>
      </c>
      <c r="J8695" t="s">
        <v>457</v>
      </c>
      <c r="K8695" t="s">
        <v>171</v>
      </c>
      <c r="L8695" t="s">
        <v>130</v>
      </c>
      <c r="M8695" t="s">
        <v>149</v>
      </c>
      <c r="N8695" t="s">
        <v>108</v>
      </c>
      <c r="O8695" t="s">
        <v>100</v>
      </c>
      <c r="P8695" t="s">
        <v>75</v>
      </c>
      <c r="Q8695" t="s">
        <v>112</v>
      </c>
      <c r="R8695" t="s">
        <v>260</v>
      </c>
      <c r="S8695" t="s">
        <v>80</v>
      </c>
      <c r="T8695" t="s">
        <v>68</v>
      </c>
      <c r="U8695" t="s">
        <v>72</v>
      </c>
      <c r="V8695" t="s">
        <v>188</v>
      </c>
      <c r="W8695" t="s">
        <v>107</v>
      </c>
      <c r="X8695" t="s">
        <v>74</v>
      </c>
      <c r="Y8695" t="s">
        <v>76</v>
      </c>
      <c r="Z8695" t="s">
        <v>278</v>
      </c>
      <c r="AA8695" t="s">
        <v>143</v>
      </c>
      <c r="AB8695" t="s">
        <v>71</v>
      </c>
      <c r="AC8695" t="s">
        <v>76</v>
      </c>
    </row>
    <row r="8696" spans="1:29" x14ac:dyDescent="0.35">
      <c r="A8696" t="s">
        <v>4</v>
      </c>
      <c r="B8696" t="s">
        <v>1880</v>
      </c>
      <c r="C8696">
        <v>19</v>
      </c>
      <c r="D8696" t="s">
        <v>103</v>
      </c>
      <c r="E8696" t="s">
        <v>76</v>
      </c>
      <c r="F8696" t="s">
        <v>76</v>
      </c>
      <c r="G8696" t="s">
        <v>76</v>
      </c>
      <c r="H8696" t="s">
        <v>76</v>
      </c>
      <c r="I8696" t="s">
        <v>76</v>
      </c>
      <c r="J8696" t="s">
        <v>94</v>
      </c>
      <c r="K8696" t="s">
        <v>101</v>
      </c>
      <c r="L8696" t="s">
        <v>257</v>
      </c>
      <c r="M8696" t="s">
        <v>76</v>
      </c>
      <c r="N8696" t="s">
        <v>76</v>
      </c>
      <c r="O8696" t="s">
        <v>65</v>
      </c>
      <c r="P8696" t="s">
        <v>76</v>
      </c>
      <c r="Q8696" t="s">
        <v>518</v>
      </c>
      <c r="R8696" t="s">
        <v>84</v>
      </c>
      <c r="S8696" t="s">
        <v>119</v>
      </c>
      <c r="T8696" t="s">
        <v>76</v>
      </c>
      <c r="U8696" t="s">
        <v>76</v>
      </c>
      <c r="V8696" t="s">
        <v>76</v>
      </c>
      <c r="W8696" t="s">
        <v>76</v>
      </c>
      <c r="X8696" t="s">
        <v>76</v>
      </c>
      <c r="Y8696" t="s">
        <v>76</v>
      </c>
      <c r="Z8696" t="s">
        <v>135</v>
      </c>
      <c r="AA8696" t="s">
        <v>312</v>
      </c>
      <c r="AB8696" t="s">
        <v>237</v>
      </c>
      <c r="AC8696" t="s">
        <v>76</v>
      </c>
    </row>
    <row r="8697" spans="1:29" x14ac:dyDescent="0.35">
      <c r="A8697" t="s">
        <v>4</v>
      </c>
      <c r="B8697" t="s">
        <v>1881</v>
      </c>
      <c r="C8697">
        <v>304</v>
      </c>
      <c r="D8697" t="s">
        <v>299</v>
      </c>
      <c r="E8697" t="s">
        <v>186</v>
      </c>
      <c r="F8697" t="s">
        <v>68</v>
      </c>
      <c r="G8697" t="s">
        <v>79</v>
      </c>
      <c r="H8697" t="s">
        <v>240</v>
      </c>
      <c r="I8697" t="s">
        <v>62</v>
      </c>
      <c r="J8697" t="s">
        <v>284</v>
      </c>
      <c r="K8697" t="s">
        <v>158</v>
      </c>
      <c r="L8697" t="s">
        <v>168</v>
      </c>
      <c r="M8697" t="s">
        <v>88</v>
      </c>
      <c r="N8697" t="s">
        <v>173</v>
      </c>
      <c r="O8697" t="s">
        <v>81</v>
      </c>
      <c r="P8697" t="s">
        <v>65</v>
      </c>
      <c r="Q8697" t="s">
        <v>342</v>
      </c>
      <c r="R8697" t="s">
        <v>124</v>
      </c>
      <c r="S8697" t="s">
        <v>130</v>
      </c>
      <c r="T8697" t="s">
        <v>107</v>
      </c>
      <c r="U8697" t="s">
        <v>76</v>
      </c>
      <c r="V8697" t="s">
        <v>149</v>
      </c>
      <c r="W8697" t="s">
        <v>76</v>
      </c>
      <c r="X8697" t="s">
        <v>79</v>
      </c>
      <c r="Y8697" t="s">
        <v>76</v>
      </c>
      <c r="Z8697" t="s">
        <v>244</v>
      </c>
      <c r="AA8697" t="s">
        <v>277</v>
      </c>
      <c r="AB8697" t="s">
        <v>62</v>
      </c>
      <c r="AC8697" t="s">
        <v>79</v>
      </c>
    </row>
    <row r="8698" spans="1:29" x14ac:dyDescent="0.35">
      <c r="A8698" t="s">
        <v>4</v>
      </c>
      <c r="B8698" t="s">
        <v>468</v>
      </c>
      <c r="C8698">
        <v>1</v>
      </c>
      <c r="D8698" t="s">
        <v>395</v>
      </c>
      <c r="E8698" t="s">
        <v>76</v>
      </c>
      <c r="F8698" t="s">
        <v>76</v>
      </c>
      <c r="G8698" t="s">
        <v>76</v>
      </c>
      <c r="H8698" t="s">
        <v>76</v>
      </c>
      <c r="I8698" t="s">
        <v>76</v>
      </c>
      <c r="J8698" t="s">
        <v>76</v>
      </c>
      <c r="K8698" t="s">
        <v>76</v>
      </c>
      <c r="L8698" t="s">
        <v>76</v>
      </c>
      <c r="M8698" t="s">
        <v>76</v>
      </c>
      <c r="N8698" t="s">
        <v>76</v>
      </c>
      <c r="O8698" t="s">
        <v>76</v>
      </c>
      <c r="P8698" t="s">
        <v>76</v>
      </c>
      <c r="Q8698" t="s">
        <v>76</v>
      </c>
      <c r="R8698" t="s">
        <v>76</v>
      </c>
      <c r="S8698" t="s">
        <v>76</v>
      </c>
      <c r="T8698" t="s">
        <v>76</v>
      </c>
      <c r="U8698" t="s">
        <v>76</v>
      </c>
      <c r="V8698" t="s">
        <v>76</v>
      </c>
      <c r="W8698" t="s">
        <v>76</v>
      </c>
      <c r="X8698" t="s">
        <v>76</v>
      </c>
      <c r="Y8698" t="s">
        <v>76</v>
      </c>
      <c r="Z8698" t="s">
        <v>76</v>
      </c>
      <c r="AA8698" t="s">
        <v>76</v>
      </c>
      <c r="AB8698" t="s">
        <v>76</v>
      </c>
      <c r="AC8698" t="s">
        <v>76</v>
      </c>
    </row>
    <row r="8699" spans="1:29" x14ac:dyDescent="0.35">
      <c r="A8699" t="s">
        <v>5</v>
      </c>
      <c r="B8699" t="s">
        <v>1879</v>
      </c>
      <c r="C8699">
        <v>303</v>
      </c>
      <c r="D8699" t="s">
        <v>302</v>
      </c>
      <c r="E8699" t="s">
        <v>57</v>
      </c>
      <c r="F8699" t="s">
        <v>109</v>
      </c>
      <c r="G8699" t="s">
        <v>107</v>
      </c>
      <c r="H8699" t="s">
        <v>107</v>
      </c>
      <c r="I8699" t="s">
        <v>244</v>
      </c>
      <c r="J8699" t="s">
        <v>169</v>
      </c>
      <c r="K8699" t="s">
        <v>448</v>
      </c>
      <c r="L8699" t="s">
        <v>179</v>
      </c>
      <c r="M8699" t="s">
        <v>94</v>
      </c>
      <c r="N8699" t="s">
        <v>94</v>
      </c>
      <c r="O8699" t="s">
        <v>138</v>
      </c>
      <c r="P8699" t="s">
        <v>138</v>
      </c>
      <c r="Q8699" t="s">
        <v>105</v>
      </c>
      <c r="R8699" t="s">
        <v>79</v>
      </c>
      <c r="S8699" t="s">
        <v>75</v>
      </c>
      <c r="T8699" t="s">
        <v>107</v>
      </c>
      <c r="U8699" t="s">
        <v>76</v>
      </c>
      <c r="V8699" t="s">
        <v>96</v>
      </c>
      <c r="W8699" t="s">
        <v>76</v>
      </c>
      <c r="X8699" t="s">
        <v>76</v>
      </c>
      <c r="Y8699" t="s">
        <v>76</v>
      </c>
      <c r="Z8699" t="s">
        <v>278</v>
      </c>
      <c r="AA8699" t="s">
        <v>86</v>
      </c>
      <c r="AB8699" t="s">
        <v>177</v>
      </c>
      <c r="AC8699" t="s">
        <v>264</v>
      </c>
    </row>
    <row r="8700" spans="1:29" x14ac:dyDescent="0.35">
      <c r="A8700" t="s">
        <v>5</v>
      </c>
      <c r="B8700" t="s">
        <v>1880</v>
      </c>
      <c r="C8700">
        <v>28</v>
      </c>
      <c r="D8700" t="s">
        <v>456</v>
      </c>
      <c r="E8700" t="s">
        <v>76</v>
      </c>
      <c r="F8700" t="s">
        <v>114</v>
      </c>
      <c r="G8700" t="s">
        <v>76</v>
      </c>
      <c r="H8700" t="s">
        <v>76</v>
      </c>
      <c r="I8700" t="s">
        <v>76</v>
      </c>
      <c r="J8700" t="s">
        <v>516</v>
      </c>
      <c r="K8700" t="s">
        <v>291</v>
      </c>
      <c r="L8700" t="s">
        <v>207</v>
      </c>
      <c r="M8700" t="s">
        <v>76</v>
      </c>
      <c r="N8700" t="s">
        <v>76</v>
      </c>
      <c r="O8700" t="s">
        <v>76</v>
      </c>
      <c r="P8700" t="s">
        <v>76</v>
      </c>
      <c r="Q8700" t="s">
        <v>175</v>
      </c>
      <c r="R8700" t="s">
        <v>76</v>
      </c>
      <c r="S8700" t="s">
        <v>76</v>
      </c>
      <c r="T8700" t="s">
        <v>76</v>
      </c>
      <c r="U8700" t="s">
        <v>76</v>
      </c>
      <c r="V8700" t="s">
        <v>76</v>
      </c>
      <c r="W8700" t="s">
        <v>76</v>
      </c>
      <c r="X8700" t="s">
        <v>76</v>
      </c>
      <c r="Y8700" t="s">
        <v>76</v>
      </c>
      <c r="Z8700" t="s">
        <v>152</v>
      </c>
      <c r="AA8700" t="s">
        <v>76</v>
      </c>
      <c r="AB8700" t="s">
        <v>78</v>
      </c>
      <c r="AC8700" t="s">
        <v>76</v>
      </c>
    </row>
    <row r="8701" spans="1:29" x14ac:dyDescent="0.35">
      <c r="A8701" t="s">
        <v>5</v>
      </c>
      <c r="B8701" t="s">
        <v>1881</v>
      </c>
      <c r="C8701">
        <v>366</v>
      </c>
      <c r="D8701" t="s">
        <v>191</v>
      </c>
      <c r="E8701" t="s">
        <v>75</v>
      </c>
      <c r="F8701" t="s">
        <v>149</v>
      </c>
      <c r="G8701" t="s">
        <v>87</v>
      </c>
      <c r="H8701" t="s">
        <v>150</v>
      </c>
      <c r="I8701" t="s">
        <v>55</v>
      </c>
      <c r="J8701" t="s">
        <v>581</v>
      </c>
      <c r="K8701" t="s">
        <v>256</v>
      </c>
      <c r="L8701" t="s">
        <v>179</v>
      </c>
      <c r="M8701" t="s">
        <v>105</v>
      </c>
      <c r="N8701" t="s">
        <v>186</v>
      </c>
      <c r="O8701" t="s">
        <v>76</v>
      </c>
      <c r="P8701" t="s">
        <v>76</v>
      </c>
      <c r="Q8701" t="s">
        <v>100</v>
      </c>
      <c r="R8701" t="s">
        <v>71</v>
      </c>
      <c r="S8701" t="s">
        <v>163</v>
      </c>
      <c r="T8701" t="s">
        <v>68</v>
      </c>
      <c r="U8701" t="s">
        <v>76</v>
      </c>
      <c r="V8701" t="s">
        <v>77</v>
      </c>
      <c r="W8701" t="s">
        <v>73</v>
      </c>
      <c r="X8701" t="s">
        <v>68</v>
      </c>
      <c r="Y8701" t="s">
        <v>76</v>
      </c>
      <c r="Z8701" t="s">
        <v>247</v>
      </c>
      <c r="AA8701" t="s">
        <v>133</v>
      </c>
      <c r="AB8701" t="s">
        <v>149</v>
      </c>
      <c r="AC8701" t="s">
        <v>150</v>
      </c>
    </row>
    <row r="8702" spans="1:29" x14ac:dyDescent="0.35">
      <c r="A8702" t="s">
        <v>6</v>
      </c>
      <c r="B8702" t="s">
        <v>1879</v>
      </c>
      <c r="C8702">
        <v>148</v>
      </c>
      <c r="D8702" t="s">
        <v>294</v>
      </c>
      <c r="E8702" t="s">
        <v>102</v>
      </c>
      <c r="F8702" t="s">
        <v>145</v>
      </c>
      <c r="G8702" t="s">
        <v>76</v>
      </c>
      <c r="H8702" t="s">
        <v>151</v>
      </c>
      <c r="I8702" t="s">
        <v>260</v>
      </c>
      <c r="J8702" t="s">
        <v>589</v>
      </c>
      <c r="K8702" t="s">
        <v>324</v>
      </c>
      <c r="L8702" t="s">
        <v>216</v>
      </c>
      <c r="M8702" t="s">
        <v>76</v>
      </c>
      <c r="N8702" t="s">
        <v>73</v>
      </c>
      <c r="O8702" t="s">
        <v>175</v>
      </c>
      <c r="P8702" t="s">
        <v>114</v>
      </c>
      <c r="Q8702" t="s">
        <v>75</v>
      </c>
      <c r="R8702" t="s">
        <v>244</v>
      </c>
      <c r="S8702" t="s">
        <v>93</v>
      </c>
      <c r="T8702" t="s">
        <v>77</v>
      </c>
      <c r="U8702" t="s">
        <v>76</v>
      </c>
      <c r="V8702" t="s">
        <v>161</v>
      </c>
      <c r="W8702" t="s">
        <v>133</v>
      </c>
      <c r="X8702" t="s">
        <v>175</v>
      </c>
      <c r="Y8702" t="s">
        <v>76</v>
      </c>
      <c r="Z8702" t="s">
        <v>208</v>
      </c>
      <c r="AA8702" t="s">
        <v>515</v>
      </c>
      <c r="AB8702" t="s">
        <v>73</v>
      </c>
      <c r="AC8702" t="s">
        <v>73</v>
      </c>
    </row>
    <row r="8703" spans="1:29" x14ac:dyDescent="0.35">
      <c r="A8703" t="s">
        <v>6</v>
      </c>
      <c r="B8703" t="s">
        <v>1880</v>
      </c>
      <c r="C8703">
        <v>27</v>
      </c>
      <c r="D8703" t="s">
        <v>182</v>
      </c>
      <c r="E8703" t="s">
        <v>198</v>
      </c>
      <c r="F8703" t="s">
        <v>291</v>
      </c>
      <c r="G8703" t="s">
        <v>249</v>
      </c>
      <c r="H8703" t="s">
        <v>76</v>
      </c>
      <c r="I8703" t="s">
        <v>76</v>
      </c>
      <c r="J8703" t="s">
        <v>401</v>
      </c>
      <c r="K8703" t="s">
        <v>308</v>
      </c>
      <c r="L8703" t="s">
        <v>582</v>
      </c>
      <c r="M8703" t="s">
        <v>76</v>
      </c>
      <c r="N8703" t="s">
        <v>76</v>
      </c>
      <c r="O8703" t="s">
        <v>76</v>
      </c>
      <c r="P8703" t="s">
        <v>76</v>
      </c>
      <c r="Q8703" t="s">
        <v>76</v>
      </c>
      <c r="R8703" t="s">
        <v>55</v>
      </c>
      <c r="S8703" t="s">
        <v>76</v>
      </c>
      <c r="T8703" t="s">
        <v>76</v>
      </c>
      <c r="U8703" t="s">
        <v>76</v>
      </c>
      <c r="V8703" t="s">
        <v>76</v>
      </c>
      <c r="W8703" t="s">
        <v>76</v>
      </c>
      <c r="X8703" t="s">
        <v>76</v>
      </c>
      <c r="Y8703" t="s">
        <v>76</v>
      </c>
      <c r="Z8703" t="s">
        <v>76</v>
      </c>
      <c r="AA8703" t="s">
        <v>333</v>
      </c>
      <c r="AB8703" t="s">
        <v>76</v>
      </c>
      <c r="AC8703" t="s">
        <v>76</v>
      </c>
    </row>
    <row r="8704" spans="1:29" x14ac:dyDescent="0.35">
      <c r="A8704" t="s">
        <v>6</v>
      </c>
      <c r="B8704" t="s">
        <v>1881</v>
      </c>
      <c r="C8704">
        <v>134</v>
      </c>
      <c r="D8704" t="s">
        <v>58</v>
      </c>
      <c r="E8704" t="s">
        <v>81</v>
      </c>
      <c r="F8704" t="s">
        <v>100</v>
      </c>
      <c r="G8704" t="s">
        <v>76</v>
      </c>
      <c r="H8704" t="s">
        <v>57</v>
      </c>
      <c r="I8704" t="s">
        <v>209</v>
      </c>
      <c r="J8704" t="s">
        <v>128</v>
      </c>
      <c r="K8704" t="s">
        <v>291</v>
      </c>
      <c r="L8704" t="s">
        <v>113</v>
      </c>
      <c r="M8704" t="s">
        <v>244</v>
      </c>
      <c r="N8704" t="s">
        <v>97</v>
      </c>
      <c r="O8704" t="s">
        <v>104</v>
      </c>
      <c r="P8704" t="s">
        <v>181</v>
      </c>
      <c r="Q8704" t="s">
        <v>108</v>
      </c>
      <c r="R8704" t="s">
        <v>119</v>
      </c>
      <c r="S8704" t="s">
        <v>73</v>
      </c>
      <c r="T8704" t="s">
        <v>88</v>
      </c>
      <c r="U8704" t="s">
        <v>76</v>
      </c>
      <c r="V8704" t="s">
        <v>76</v>
      </c>
      <c r="W8704" t="s">
        <v>76</v>
      </c>
      <c r="X8704" t="s">
        <v>130</v>
      </c>
      <c r="Y8704" t="s">
        <v>76</v>
      </c>
      <c r="Z8704" t="s">
        <v>175</v>
      </c>
      <c r="AA8704" t="s">
        <v>282</v>
      </c>
      <c r="AB8704" t="s">
        <v>100</v>
      </c>
      <c r="AC8704" t="s">
        <v>76</v>
      </c>
    </row>
    <row r="8705" spans="1:29" x14ac:dyDescent="0.35">
      <c r="A8705" t="s">
        <v>7</v>
      </c>
      <c r="B8705" t="s">
        <v>1879</v>
      </c>
      <c r="C8705">
        <v>147</v>
      </c>
      <c r="D8705" t="s">
        <v>190</v>
      </c>
      <c r="E8705" t="s">
        <v>76</v>
      </c>
      <c r="F8705" t="s">
        <v>249</v>
      </c>
      <c r="G8705" t="s">
        <v>77</v>
      </c>
      <c r="H8705" t="s">
        <v>109</v>
      </c>
      <c r="I8705" t="s">
        <v>217</v>
      </c>
      <c r="J8705" t="s">
        <v>318</v>
      </c>
      <c r="K8705" t="s">
        <v>312</v>
      </c>
      <c r="L8705" t="s">
        <v>119</v>
      </c>
      <c r="M8705" t="s">
        <v>138</v>
      </c>
      <c r="N8705" t="s">
        <v>106</v>
      </c>
      <c r="O8705" t="s">
        <v>76</v>
      </c>
      <c r="P8705" t="s">
        <v>76</v>
      </c>
      <c r="Q8705" t="s">
        <v>55</v>
      </c>
      <c r="R8705" t="s">
        <v>55</v>
      </c>
      <c r="S8705" t="s">
        <v>216</v>
      </c>
      <c r="T8705" t="s">
        <v>93</v>
      </c>
      <c r="U8705" t="s">
        <v>76</v>
      </c>
      <c r="V8705" t="s">
        <v>56</v>
      </c>
      <c r="W8705" t="s">
        <v>76</v>
      </c>
      <c r="X8705" t="s">
        <v>73</v>
      </c>
      <c r="Y8705" t="s">
        <v>94</v>
      </c>
      <c r="Z8705" t="s">
        <v>168</v>
      </c>
      <c r="AA8705" t="s">
        <v>55</v>
      </c>
      <c r="AB8705" t="s">
        <v>72</v>
      </c>
      <c r="AC8705" t="s">
        <v>175</v>
      </c>
    </row>
    <row r="8706" spans="1:29" x14ac:dyDescent="0.35">
      <c r="A8706" t="s">
        <v>7</v>
      </c>
      <c r="B8706" t="s">
        <v>1880</v>
      </c>
      <c r="C8706">
        <v>21</v>
      </c>
      <c r="D8706" t="s">
        <v>762</v>
      </c>
      <c r="E8706" t="s">
        <v>76</v>
      </c>
      <c r="F8706" t="s">
        <v>176</v>
      </c>
      <c r="G8706" t="s">
        <v>76</v>
      </c>
      <c r="H8706" t="s">
        <v>76</v>
      </c>
      <c r="I8706" t="s">
        <v>78</v>
      </c>
      <c r="J8706" t="s">
        <v>304</v>
      </c>
      <c r="K8706" t="s">
        <v>313</v>
      </c>
      <c r="L8706" t="s">
        <v>210</v>
      </c>
      <c r="M8706" t="s">
        <v>76</v>
      </c>
      <c r="N8706" t="s">
        <v>76</v>
      </c>
      <c r="O8706" t="s">
        <v>76</v>
      </c>
      <c r="P8706" t="s">
        <v>76</v>
      </c>
      <c r="Q8706" t="s">
        <v>76</v>
      </c>
      <c r="R8706" t="s">
        <v>76</v>
      </c>
      <c r="S8706" t="s">
        <v>198</v>
      </c>
      <c r="T8706" t="s">
        <v>76</v>
      </c>
      <c r="U8706" t="s">
        <v>76</v>
      </c>
      <c r="V8706" t="s">
        <v>76</v>
      </c>
      <c r="W8706" t="s">
        <v>76</v>
      </c>
      <c r="X8706" t="s">
        <v>176</v>
      </c>
      <c r="Y8706" t="s">
        <v>76</v>
      </c>
      <c r="Z8706" t="s">
        <v>95</v>
      </c>
      <c r="AA8706" t="s">
        <v>76</v>
      </c>
      <c r="AB8706" t="s">
        <v>76</v>
      </c>
      <c r="AC8706" t="s">
        <v>76</v>
      </c>
    </row>
    <row r="8707" spans="1:29" x14ac:dyDescent="0.35">
      <c r="A8707" t="s">
        <v>7</v>
      </c>
      <c r="B8707" t="s">
        <v>1881</v>
      </c>
      <c r="C8707">
        <v>193</v>
      </c>
      <c r="D8707" t="s">
        <v>117</v>
      </c>
      <c r="E8707" t="s">
        <v>105</v>
      </c>
      <c r="F8707" t="s">
        <v>105</v>
      </c>
      <c r="G8707" t="s">
        <v>76</v>
      </c>
      <c r="H8707" t="s">
        <v>198</v>
      </c>
      <c r="I8707" t="s">
        <v>151</v>
      </c>
      <c r="J8707" t="s">
        <v>923</v>
      </c>
      <c r="K8707" t="s">
        <v>200</v>
      </c>
      <c r="L8707" t="s">
        <v>121</v>
      </c>
      <c r="M8707" t="s">
        <v>161</v>
      </c>
      <c r="N8707" t="s">
        <v>84</v>
      </c>
      <c r="O8707" t="s">
        <v>106</v>
      </c>
      <c r="P8707" t="s">
        <v>76</v>
      </c>
      <c r="Q8707" t="s">
        <v>68</v>
      </c>
      <c r="R8707" t="s">
        <v>107</v>
      </c>
      <c r="S8707" t="s">
        <v>81</v>
      </c>
      <c r="T8707" t="s">
        <v>76</v>
      </c>
      <c r="U8707" t="s">
        <v>76</v>
      </c>
      <c r="V8707" t="s">
        <v>76</v>
      </c>
      <c r="W8707" t="s">
        <v>76</v>
      </c>
      <c r="X8707" t="s">
        <v>72</v>
      </c>
      <c r="Y8707" t="s">
        <v>150</v>
      </c>
      <c r="Z8707" t="s">
        <v>56</v>
      </c>
      <c r="AA8707" t="s">
        <v>142</v>
      </c>
      <c r="AB8707" t="s">
        <v>107</v>
      </c>
      <c r="AC8707" t="s">
        <v>71</v>
      </c>
    </row>
    <row r="8708" spans="1:29" x14ac:dyDescent="0.35">
      <c r="A8708" t="s">
        <v>7</v>
      </c>
      <c r="B8708" t="s">
        <v>468</v>
      </c>
      <c r="C8708">
        <v>1</v>
      </c>
      <c r="D8708" t="s">
        <v>76</v>
      </c>
      <c r="E8708" t="s">
        <v>76</v>
      </c>
      <c r="F8708" t="s">
        <v>76</v>
      </c>
      <c r="G8708" t="s">
        <v>76</v>
      </c>
      <c r="H8708" t="s">
        <v>76</v>
      </c>
      <c r="I8708" t="s">
        <v>76</v>
      </c>
      <c r="J8708" t="s">
        <v>395</v>
      </c>
      <c r="K8708" t="s">
        <v>395</v>
      </c>
      <c r="L8708" t="s">
        <v>76</v>
      </c>
      <c r="M8708" t="s">
        <v>76</v>
      </c>
      <c r="N8708" t="s">
        <v>76</v>
      </c>
      <c r="O8708" t="s">
        <v>76</v>
      </c>
      <c r="P8708" t="s">
        <v>76</v>
      </c>
      <c r="Q8708" t="s">
        <v>76</v>
      </c>
      <c r="R8708" t="s">
        <v>76</v>
      </c>
      <c r="S8708" t="s">
        <v>76</v>
      </c>
      <c r="T8708" t="s">
        <v>76</v>
      </c>
      <c r="U8708" t="s">
        <v>76</v>
      </c>
      <c r="V8708" t="s">
        <v>76</v>
      </c>
      <c r="W8708" t="s">
        <v>76</v>
      </c>
      <c r="X8708" t="s">
        <v>76</v>
      </c>
      <c r="Y8708" t="s">
        <v>76</v>
      </c>
      <c r="Z8708" t="s">
        <v>76</v>
      </c>
      <c r="AA8708" t="s">
        <v>76</v>
      </c>
      <c r="AB8708" t="s">
        <v>76</v>
      </c>
      <c r="AC8708" t="s">
        <v>76</v>
      </c>
    </row>
    <row r="8709" spans="1:29" x14ac:dyDescent="0.35">
      <c r="A8709" t="s">
        <v>241</v>
      </c>
      <c r="B8709" t="s">
        <v>1879</v>
      </c>
      <c r="C8709">
        <v>936</v>
      </c>
      <c r="D8709" t="s">
        <v>140</v>
      </c>
      <c r="E8709" t="s">
        <v>100</v>
      </c>
      <c r="F8709" t="s">
        <v>102</v>
      </c>
      <c r="G8709" t="s">
        <v>71</v>
      </c>
      <c r="H8709" t="s">
        <v>142</v>
      </c>
      <c r="I8709" t="s">
        <v>97</v>
      </c>
      <c r="J8709" t="s">
        <v>336</v>
      </c>
      <c r="K8709" t="s">
        <v>337</v>
      </c>
      <c r="L8709" t="s">
        <v>62</v>
      </c>
      <c r="M8709" t="s">
        <v>63</v>
      </c>
      <c r="N8709" t="s">
        <v>81</v>
      </c>
      <c r="O8709" t="s">
        <v>72</v>
      </c>
      <c r="P8709" t="s">
        <v>55</v>
      </c>
      <c r="Q8709" t="s">
        <v>70</v>
      </c>
      <c r="R8709" t="s">
        <v>62</v>
      </c>
      <c r="S8709" t="s">
        <v>122</v>
      </c>
      <c r="T8709" t="s">
        <v>71</v>
      </c>
      <c r="U8709" t="s">
        <v>79</v>
      </c>
      <c r="V8709" t="s">
        <v>53</v>
      </c>
      <c r="W8709" t="s">
        <v>79</v>
      </c>
      <c r="X8709" t="s">
        <v>81</v>
      </c>
      <c r="Y8709" t="s">
        <v>77</v>
      </c>
      <c r="Z8709" t="s">
        <v>278</v>
      </c>
      <c r="AA8709" t="s">
        <v>92</v>
      </c>
      <c r="AB8709" t="s">
        <v>74</v>
      </c>
      <c r="AC8709" t="s">
        <v>198</v>
      </c>
    </row>
    <row r="8710" spans="1:29" x14ac:dyDescent="0.35">
      <c r="A8710" t="s">
        <v>241</v>
      </c>
      <c r="B8710" t="s">
        <v>1880</v>
      </c>
      <c r="C8710">
        <v>104</v>
      </c>
      <c r="D8710" t="s">
        <v>467</v>
      </c>
      <c r="E8710" t="s">
        <v>68</v>
      </c>
      <c r="F8710" t="s">
        <v>99</v>
      </c>
      <c r="G8710" t="s">
        <v>186</v>
      </c>
      <c r="H8710" t="s">
        <v>76</v>
      </c>
      <c r="I8710" t="s">
        <v>106</v>
      </c>
      <c r="J8710" t="s">
        <v>413</v>
      </c>
      <c r="K8710" t="s">
        <v>159</v>
      </c>
      <c r="L8710" t="s">
        <v>233</v>
      </c>
      <c r="M8710" t="s">
        <v>76</v>
      </c>
      <c r="N8710" t="s">
        <v>76</v>
      </c>
      <c r="O8710" t="s">
        <v>105</v>
      </c>
      <c r="P8710" t="s">
        <v>76</v>
      </c>
      <c r="Q8710" t="s">
        <v>113</v>
      </c>
      <c r="R8710" t="s">
        <v>55</v>
      </c>
      <c r="S8710" t="s">
        <v>149</v>
      </c>
      <c r="T8710" t="s">
        <v>76</v>
      </c>
      <c r="U8710" t="s">
        <v>76</v>
      </c>
      <c r="V8710" t="s">
        <v>75</v>
      </c>
      <c r="W8710" t="s">
        <v>76</v>
      </c>
      <c r="X8710" t="s">
        <v>63</v>
      </c>
      <c r="Y8710" t="s">
        <v>76</v>
      </c>
      <c r="Z8710" t="s">
        <v>185</v>
      </c>
      <c r="AA8710" t="s">
        <v>352</v>
      </c>
      <c r="AB8710" t="s">
        <v>122</v>
      </c>
      <c r="AC8710" t="s">
        <v>122</v>
      </c>
    </row>
    <row r="8711" spans="1:29" x14ac:dyDescent="0.35">
      <c r="A8711" t="s">
        <v>241</v>
      </c>
      <c r="B8711" t="s">
        <v>1881</v>
      </c>
      <c r="C8711">
        <v>1175</v>
      </c>
      <c r="D8711" t="s">
        <v>156</v>
      </c>
      <c r="E8711" t="s">
        <v>81</v>
      </c>
      <c r="F8711" t="s">
        <v>100</v>
      </c>
      <c r="G8711" t="s">
        <v>63</v>
      </c>
      <c r="H8711" t="s">
        <v>62</v>
      </c>
      <c r="I8711" t="s">
        <v>65</v>
      </c>
      <c r="J8711" t="s">
        <v>398</v>
      </c>
      <c r="K8711" t="s">
        <v>338</v>
      </c>
      <c r="L8711" t="s">
        <v>260</v>
      </c>
      <c r="M8711" t="s">
        <v>70</v>
      </c>
      <c r="N8711" t="s">
        <v>179</v>
      </c>
      <c r="O8711" t="s">
        <v>150</v>
      </c>
      <c r="P8711" t="s">
        <v>186</v>
      </c>
      <c r="Q8711" t="s">
        <v>84</v>
      </c>
      <c r="R8711" t="s">
        <v>221</v>
      </c>
      <c r="S8711" t="s">
        <v>133</v>
      </c>
      <c r="T8711" t="s">
        <v>68</v>
      </c>
      <c r="U8711" t="s">
        <v>76</v>
      </c>
      <c r="V8711" t="s">
        <v>81</v>
      </c>
      <c r="W8711" t="s">
        <v>76</v>
      </c>
      <c r="X8711" t="s">
        <v>75</v>
      </c>
      <c r="Y8711" t="s">
        <v>106</v>
      </c>
      <c r="Z8711" t="s">
        <v>112</v>
      </c>
      <c r="AA8711" t="s">
        <v>114</v>
      </c>
      <c r="AB8711" t="s">
        <v>93</v>
      </c>
      <c r="AC8711" t="s">
        <v>68</v>
      </c>
    </row>
    <row r="8712" spans="1:29" x14ac:dyDescent="0.35">
      <c r="A8712" t="s">
        <v>241</v>
      </c>
      <c r="B8712" t="s">
        <v>468</v>
      </c>
      <c r="C8712">
        <v>2</v>
      </c>
      <c r="D8712" t="s">
        <v>774</v>
      </c>
      <c r="E8712" t="s">
        <v>76</v>
      </c>
      <c r="F8712" t="s">
        <v>76</v>
      </c>
      <c r="G8712" t="s">
        <v>76</v>
      </c>
      <c r="H8712" t="s">
        <v>76</v>
      </c>
      <c r="I8712" t="s">
        <v>76</v>
      </c>
      <c r="J8712" t="s">
        <v>172</v>
      </c>
      <c r="K8712" t="s">
        <v>172</v>
      </c>
      <c r="L8712" t="s">
        <v>76</v>
      </c>
      <c r="M8712" t="s">
        <v>76</v>
      </c>
      <c r="N8712" t="s">
        <v>76</v>
      </c>
      <c r="O8712" t="s">
        <v>76</v>
      </c>
      <c r="P8712" t="s">
        <v>76</v>
      </c>
      <c r="Q8712" t="s">
        <v>76</v>
      </c>
      <c r="R8712" t="s">
        <v>76</v>
      </c>
      <c r="S8712" t="s">
        <v>76</v>
      </c>
      <c r="T8712" t="s">
        <v>76</v>
      </c>
      <c r="U8712" t="s">
        <v>76</v>
      </c>
      <c r="V8712" t="s">
        <v>76</v>
      </c>
      <c r="W8712" t="s">
        <v>76</v>
      </c>
      <c r="X8712" t="s">
        <v>76</v>
      </c>
      <c r="Y8712" t="s">
        <v>76</v>
      </c>
      <c r="Z8712" t="s">
        <v>76</v>
      </c>
      <c r="AA8712" t="s">
        <v>76</v>
      </c>
      <c r="AB8712" t="s">
        <v>76</v>
      </c>
      <c r="AC8712" t="s">
        <v>76</v>
      </c>
    </row>
    <row r="8714" spans="1:29" x14ac:dyDescent="0.35">
      <c r="A8714" t="s">
        <v>1910</v>
      </c>
    </row>
    <row r="8715" spans="1:29" x14ac:dyDescent="0.35">
      <c r="A8715" t="s">
        <v>14</v>
      </c>
      <c r="B8715" t="s">
        <v>15</v>
      </c>
      <c r="C8715" t="s">
        <v>2</v>
      </c>
      <c r="D8715" t="s">
        <v>1896</v>
      </c>
      <c r="E8715" t="s">
        <v>1829</v>
      </c>
      <c r="F8715" t="s">
        <v>1897</v>
      </c>
      <c r="G8715" t="s">
        <v>1828</v>
      </c>
      <c r="H8715" t="s">
        <v>1898</v>
      </c>
      <c r="I8715" t="s">
        <v>1899</v>
      </c>
      <c r="J8715" t="s">
        <v>1900</v>
      </c>
      <c r="K8715" t="s">
        <v>1901</v>
      </c>
      <c r="L8715" t="s">
        <v>1818</v>
      </c>
      <c r="M8715" t="s">
        <v>1820</v>
      </c>
      <c r="N8715" t="s">
        <v>1821</v>
      </c>
      <c r="O8715" t="s">
        <v>1902</v>
      </c>
      <c r="P8715" t="s">
        <v>1903</v>
      </c>
      <c r="Q8715" t="s">
        <v>1904</v>
      </c>
      <c r="R8715" t="s">
        <v>1905</v>
      </c>
      <c r="S8715" t="s">
        <v>1826</v>
      </c>
      <c r="T8715" t="s">
        <v>1827</v>
      </c>
      <c r="U8715" t="s">
        <v>1906</v>
      </c>
      <c r="V8715" t="s">
        <v>1907</v>
      </c>
      <c r="W8715" t="s">
        <v>1831</v>
      </c>
      <c r="X8715" t="s">
        <v>1832</v>
      </c>
      <c r="Y8715" t="s">
        <v>1908</v>
      </c>
      <c r="Z8715" t="s">
        <v>1909</v>
      </c>
      <c r="AA8715" t="s">
        <v>1833</v>
      </c>
      <c r="AB8715" t="s">
        <v>49</v>
      </c>
      <c r="AC8715" t="s">
        <v>50</v>
      </c>
    </row>
    <row r="8716" spans="1:29" x14ac:dyDescent="0.35">
      <c r="A8716" t="s">
        <v>3</v>
      </c>
      <c r="B8716" t="s">
        <v>52</v>
      </c>
      <c r="C8716">
        <v>123</v>
      </c>
      <c r="D8716" t="s">
        <v>341</v>
      </c>
      <c r="E8716" t="s">
        <v>173</v>
      </c>
      <c r="F8716" t="s">
        <v>74</v>
      </c>
      <c r="G8716" t="s">
        <v>198</v>
      </c>
      <c r="H8716" t="s">
        <v>103</v>
      </c>
      <c r="I8716" t="s">
        <v>130</v>
      </c>
      <c r="J8716" t="s">
        <v>178</v>
      </c>
      <c r="K8716" t="s">
        <v>471</v>
      </c>
      <c r="L8716" t="s">
        <v>87</v>
      </c>
      <c r="M8716" t="s">
        <v>121</v>
      </c>
      <c r="N8716" t="s">
        <v>55</v>
      </c>
      <c r="O8716" t="s">
        <v>76</v>
      </c>
      <c r="P8716" t="s">
        <v>76</v>
      </c>
      <c r="Q8716" t="s">
        <v>130</v>
      </c>
      <c r="R8716" t="s">
        <v>106</v>
      </c>
      <c r="S8716" t="s">
        <v>175</v>
      </c>
      <c r="T8716" t="s">
        <v>76</v>
      </c>
      <c r="U8716" t="s">
        <v>76</v>
      </c>
      <c r="V8716" t="s">
        <v>79</v>
      </c>
      <c r="W8716" t="s">
        <v>94</v>
      </c>
      <c r="X8716" t="s">
        <v>76</v>
      </c>
      <c r="Y8716" t="s">
        <v>75</v>
      </c>
      <c r="Z8716" t="s">
        <v>286</v>
      </c>
      <c r="AA8716" t="s">
        <v>94</v>
      </c>
      <c r="AB8716" t="s">
        <v>76</v>
      </c>
      <c r="AC8716" t="s">
        <v>76</v>
      </c>
    </row>
    <row r="8717" spans="1:29" x14ac:dyDescent="0.35">
      <c r="A8717" t="s">
        <v>3</v>
      </c>
      <c r="B8717" t="s">
        <v>83</v>
      </c>
      <c r="C8717">
        <v>189</v>
      </c>
      <c r="D8717" t="s">
        <v>160</v>
      </c>
      <c r="E8717" t="s">
        <v>68</v>
      </c>
      <c r="F8717" t="s">
        <v>70</v>
      </c>
      <c r="G8717" t="s">
        <v>68</v>
      </c>
      <c r="H8717" t="s">
        <v>77</v>
      </c>
      <c r="I8717" t="s">
        <v>264</v>
      </c>
      <c r="J8717" t="s">
        <v>64</v>
      </c>
      <c r="K8717" t="s">
        <v>316</v>
      </c>
      <c r="L8717" t="s">
        <v>86</v>
      </c>
      <c r="M8717" t="s">
        <v>76</v>
      </c>
      <c r="N8717" t="s">
        <v>65</v>
      </c>
      <c r="O8717" t="s">
        <v>76</v>
      </c>
      <c r="P8717" t="s">
        <v>72</v>
      </c>
      <c r="Q8717" t="s">
        <v>105</v>
      </c>
      <c r="R8717" t="s">
        <v>77</v>
      </c>
      <c r="S8717" t="s">
        <v>65</v>
      </c>
      <c r="T8717" t="s">
        <v>76</v>
      </c>
      <c r="U8717" t="s">
        <v>76</v>
      </c>
      <c r="V8717" t="s">
        <v>61</v>
      </c>
      <c r="W8717" t="s">
        <v>76</v>
      </c>
      <c r="X8717" t="s">
        <v>106</v>
      </c>
      <c r="Y8717" t="s">
        <v>72</v>
      </c>
      <c r="Z8717" t="s">
        <v>177</v>
      </c>
      <c r="AA8717" t="s">
        <v>103</v>
      </c>
      <c r="AB8717" t="s">
        <v>76</v>
      </c>
      <c r="AC8717" t="s">
        <v>70</v>
      </c>
    </row>
    <row r="8718" spans="1:29" x14ac:dyDescent="0.35">
      <c r="A8718" t="s">
        <v>3</v>
      </c>
      <c r="B8718" t="s">
        <v>50</v>
      </c>
      <c r="C8718">
        <v>19</v>
      </c>
      <c r="D8718" t="s">
        <v>323</v>
      </c>
      <c r="E8718" t="s">
        <v>163</v>
      </c>
      <c r="F8718" t="s">
        <v>76</v>
      </c>
      <c r="G8718" t="s">
        <v>104</v>
      </c>
      <c r="H8718" t="s">
        <v>76</v>
      </c>
      <c r="I8718" t="s">
        <v>76</v>
      </c>
      <c r="J8718" t="s">
        <v>262</v>
      </c>
      <c r="K8718" t="s">
        <v>221</v>
      </c>
      <c r="L8718" t="s">
        <v>100</v>
      </c>
      <c r="M8718" t="s">
        <v>100</v>
      </c>
      <c r="N8718" t="s">
        <v>76</v>
      </c>
      <c r="O8718" t="s">
        <v>76</v>
      </c>
      <c r="P8718" t="s">
        <v>76</v>
      </c>
      <c r="Q8718" t="s">
        <v>76</v>
      </c>
      <c r="R8718" t="s">
        <v>76</v>
      </c>
      <c r="S8718" t="s">
        <v>163</v>
      </c>
      <c r="T8718" t="s">
        <v>76</v>
      </c>
      <c r="U8718" t="s">
        <v>76</v>
      </c>
      <c r="V8718" t="s">
        <v>448</v>
      </c>
      <c r="W8718" t="s">
        <v>76</v>
      </c>
      <c r="X8718" t="s">
        <v>76</v>
      </c>
      <c r="Y8718" t="s">
        <v>76</v>
      </c>
      <c r="Z8718" t="s">
        <v>130</v>
      </c>
      <c r="AA8718" t="s">
        <v>76</v>
      </c>
      <c r="AB8718" t="s">
        <v>76</v>
      </c>
      <c r="AC8718" t="s">
        <v>304</v>
      </c>
    </row>
    <row r="8719" spans="1:29" x14ac:dyDescent="0.35">
      <c r="A8719" t="s">
        <v>4</v>
      </c>
      <c r="B8719" t="s">
        <v>52</v>
      </c>
      <c r="C8719">
        <v>245</v>
      </c>
      <c r="D8719" t="s">
        <v>367</v>
      </c>
      <c r="E8719" t="s">
        <v>186</v>
      </c>
      <c r="F8719" t="s">
        <v>73</v>
      </c>
      <c r="G8719" t="s">
        <v>76</v>
      </c>
      <c r="H8719" t="s">
        <v>89</v>
      </c>
      <c r="I8719" t="s">
        <v>94</v>
      </c>
      <c r="J8719" t="s">
        <v>517</v>
      </c>
      <c r="K8719" t="s">
        <v>519</v>
      </c>
      <c r="L8719" t="s">
        <v>109</v>
      </c>
      <c r="M8719" t="s">
        <v>56</v>
      </c>
      <c r="N8719" t="s">
        <v>97</v>
      </c>
      <c r="O8719" t="s">
        <v>80</v>
      </c>
      <c r="P8719" t="s">
        <v>86</v>
      </c>
      <c r="Q8719" t="s">
        <v>113</v>
      </c>
      <c r="R8719" t="s">
        <v>199</v>
      </c>
      <c r="S8719" t="s">
        <v>100</v>
      </c>
      <c r="T8719" t="s">
        <v>79</v>
      </c>
      <c r="U8719" t="s">
        <v>76</v>
      </c>
      <c r="V8719" t="s">
        <v>216</v>
      </c>
      <c r="W8719" t="s">
        <v>76</v>
      </c>
      <c r="X8719" t="s">
        <v>105</v>
      </c>
      <c r="Y8719" t="s">
        <v>76</v>
      </c>
      <c r="Z8719" t="s">
        <v>216</v>
      </c>
      <c r="AA8719" t="s">
        <v>174</v>
      </c>
      <c r="AB8719" t="s">
        <v>74</v>
      </c>
      <c r="AC8719" t="s">
        <v>79</v>
      </c>
    </row>
    <row r="8720" spans="1:29" x14ac:dyDescent="0.35">
      <c r="A8720" t="s">
        <v>4</v>
      </c>
      <c r="B8720" t="s">
        <v>83</v>
      </c>
      <c r="C8720">
        <v>250</v>
      </c>
      <c r="D8720" t="s">
        <v>519</v>
      </c>
      <c r="E8720" t="s">
        <v>76</v>
      </c>
      <c r="F8720" t="s">
        <v>100</v>
      </c>
      <c r="G8720" t="s">
        <v>186</v>
      </c>
      <c r="H8720" t="s">
        <v>74</v>
      </c>
      <c r="I8720" t="s">
        <v>204</v>
      </c>
      <c r="J8720" t="s">
        <v>12</v>
      </c>
      <c r="K8720" t="s">
        <v>359</v>
      </c>
      <c r="L8720" t="s">
        <v>116</v>
      </c>
      <c r="M8720" t="s">
        <v>76</v>
      </c>
      <c r="N8720" t="s">
        <v>68</v>
      </c>
      <c r="O8720" t="s">
        <v>138</v>
      </c>
      <c r="P8720" t="s">
        <v>186</v>
      </c>
      <c r="Q8720" t="s">
        <v>209</v>
      </c>
      <c r="R8720" t="s">
        <v>132</v>
      </c>
      <c r="S8720" t="s">
        <v>62</v>
      </c>
      <c r="T8720" t="s">
        <v>107</v>
      </c>
      <c r="U8720" t="s">
        <v>72</v>
      </c>
      <c r="V8720" t="s">
        <v>74</v>
      </c>
      <c r="W8720" t="s">
        <v>76</v>
      </c>
      <c r="X8720" t="s">
        <v>105</v>
      </c>
      <c r="Y8720" t="s">
        <v>76</v>
      </c>
      <c r="Z8720" t="s">
        <v>134</v>
      </c>
      <c r="AA8720" t="s">
        <v>95</v>
      </c>
      <c r="AB8720" t="s">
        <v>151</v>
      </c>
      <c r="AC8720" t="s">
        <v>76</v>
      </c>
    </row>
    <row r="8721" spans="1:29" x14ac:dyDescent="0.35">
      <c r="A8721" t="s">
        <v>4</v>
      </c>
      <c r="B8721" t="s">
        <v>50</v>
      </c>
      <c r="C8721">
        <v>23</v>
      </c>
      <c r="D8721" t="s">
        <v>93</v>
      </c>
      <c r="E8721" t="s">
        <v>76</v>
      </c>
      <c r="F8721" t="s">
        <v>94</v>
      </c>
      <c r="G8721" t="s">
        <v>76</v>
      </c>
      <c r="H8721" t="s">
        <v>76</v>
      </c>
      <c r="I8721" t="s">
        <v>76</v>
      </c>
      <c r="J8721" t="s">
        <v>359</v>
      </c>
      <c r="K8721" t="s">
        <v>313</v>
      </c>
      <c r="L8721" t="s">
        <v>76</v>
      </c>
      <c r="M8721" t="s">
        <v>76</v>
      </c>
      <c r="N8721" t="s">
        <v>77</v>
      </c>
      <c r="O8721" t="s">
        <v>149</v>
      </c>
      <c r="P8721" t="s">
        <v>76</v>
      </c>
      <c r="Q8721" t="s">
        <v>156</v>
      </c>
      <c r="R8721" t="s">
        <v>76</v>
      </c>
      <c r="S8721" t="s">
        <v>76</v>
      </c>
      <c r="T8721" t="s">
        <v>76</v>
      </c>
      <c r="U8721" t="s">
        <v>76</v>
      </c>
      <c r="V8721" t="s">
        <v>588</v>
      </c>
      <c r="W8721" t="s">
        <v>76</v>
      </c>
      <c r="X8721" t="s">
        <v>76</v>
      </c>
      <c r="Y8721" t="s">
        <v>76</v>
      </c>
      <c r="Z8721" t="s">
        <v>68</v>
      </c>
      <c r="AA8721" t="s">
        <v>283</v>
      </c>
      <c r="AB8721" t="s">
        <v>217</v>
      </c>
      <c r="AC8721" t="s">
        <v>76</v>
      </c>
    </row>
    <row r="8722" spans="1:29" x14ac:dyDescent="0.35">
      <c r="A8722" t="s">
        <v>5</v>
      </c>
      <c r="B8722" t="s">
        <v>52</v>
      </c>
      <c r="C8722">
        <v>235</v>
      </c>
      <c r="D8722" t="s">
        <v>413</v>
      </c>
      <c r="E8722" t="s">
        <v>75</v>
      </c>
      <c r="F8722" t="s">
        <v>100</v>
      </c>
      <c r="G8722" t="s">
        <v>107</v>
      </c>
      <c r="H8722" t="s">
        <v>72</v>
      </c>
      <c r="I8722" t="s">
        <v>134</v>
      </c>
      <c r="J8722" t="s">
        <v>755</v>
      </c>
      <c r="K8722" t="s">
        <v>368</v>
      </c>
      <c r="L8722" t="s">
        <v>89</v>
      </c>
      <c r="M8722" t="s">
        <v>55</v>
      </c>
      <c r="N8722" t="s">
        <v>86</v>
      </c>
      <c r="O8722" t="s">
        <v>76</v>
      </c>
      <c r="P8722" t="s">
        <v>76</v>
      </c>
      <c r="Q8722" t="s">
        <v>151</v>
      </c>
      <c r="R8722" t="s">
        <v>100</v>
      </c>
      <c r="S8722" t="s">
        <v>79</v>
      </c>
      <c r="T8722" t="s">
        <v>79</v>
      </c>
      <c r="U8722" t="s">
        <v>76</v>
      </c>
      <c r="V8722" t="s">
        <v>73</v>
      </c>
      <c r="W8722" t="s">
        <v>106</v>
      </c>
      <c r="X8722" t="s">
        <v>79</v>
      </c>
      <c r="Y8722" t="s">
        <v>76</v>
      </c>
      <c r="Z8722" t="s">
        <v>367</v>
      </c>
      <c r="AA8722" t="s">
        <v>93</v>
      </c>
      <c r="AB8722" t="s">
        <v>211</v>
      </c>
      <c r="AC8722" t="s">
        <v>198</v>
      </c>
    </row>
    <row r="8723" spans="1:29" x14ac:dyDescent="0.35">
      <c r="A8723" t="s">
        <v>5</v>
      </c>
      <c r="B8723" t="s">
        <v>83</v>
      </c>
      <c r="C8723">
        <v>393</v>
      </c>
      <c r="D8723" t="s">
        <v>263</v>
      </c>
      <c r="E8723" t="s">
        <v>108</v>
      </c>
      <c r="F8723" t="s">
        <v>87</v>
      </c>
      <c r="G8723" t="s">
        <v>151</v>
      </c>
      <c r="H8723" t="s">
        <v>107</v>
      </c>
      <c r="I8723" t="s">
        <v>73</v>
      </c>
      <c r="J8723" t="s">
        <v>289</v>
      </c>
      <c r="K8723" t="s">
        <v>306</v>
      </c>
      <c r="L8723" t="s">
        <v>151</v>
      </c>
      <c r="M8723" t="s">
        <v>150</v>
      </c>
      <c r="N8723" t="s">
        <v>75</v>
      </c>
      <c r="O8723" t="s">
        <v>79</v>
      </c>
      <c r="P8723" t="s">
        <v>79</v>
      </c>
      <c r="Q8723" t="s">
        <v>138</v>
      </c>
      <c r="R8723" t="s">
        <v>73</v>
      </c>
      <c r="S8723" t="s">
        <v>194</v>
      </c>
      <c r="T8723" t="s">
        <v>77</v>
      </c>
      <c r="U8723" t="s">
        <v>76</v>
      </c>
      <c r="V8723" t="s">
        <v>80</v>
      </c>
      <c r="W8723" t="s">
        <v>76</v>
      </c>
      <c r="X8723" t="s">
        <v>106</v>
      </c>
      <c r="Y8723" t="s">
        <v>76</v>
      </c>
      <c r="Z8723" t="s">
        <v>227</v>
      </c>
      <c r="AA8723" t="s">
        <v>133</v>
      </c>
      <c r="AB8723" t="s">
        <v>119</v>
      </c>
      <c r="AC8723" t="s">
        <v>103</v>
      </c>
    </row>
    <row r="8724" spans="1:29" x14ac:dyDescent="0.35">
      <c r="A8724" t="s">
        <v>5</v>
      </c>
      <c r="B8724" t="s">
        <v>50</v>
      </c>
      <c r="C8724">
        <v>69</v>
      </c>
      <c r="D8724" t="s">
        <v>261</v>
      </c>
      <c r="E8724" t="s">
        <v>76</v>
      </c>
      <c r="F8724" t="s">
        <v>75</v>
      </c>
      <c r="G8724" t="s">
        <v>426</v>
      </c>
      <c r="H8724" t="s">
        <v>76</v>
      </c>
      <c r="I8724" t="s">
        <v>76</v>
      </c>
      <c r="J8724" t="s">
        <v>590</v>
      </c>
      <c r="K8724" t="s">
        <v>183</v>
      </c>
      <c r="L8724" t="s">
        <v>216</v>
      </c>
      <c r="M8724" t="s">
        <v>76</v>
      </c>
      <c r="N8724" t="s">
        <v>76</v>
      </c>
      <c r="O8724" t="s">
        <v>149</v>
      </c>
      <c r="P8724" t="s">
        <v>149</v>
      </c>
      <c r="Q8724" t="s">
        <v>81</v>
      </c>
      <c r="R8724" t="s">
        <v>76</v>
      </c>
      <c r="S8724" t="s">
        <v>151</v>
      </c>
      <c r="T8724" t="s">
        <v>76</v>
      </c>
      <c r="U8724" t="s">
        <v>76</v>
      </c>
      <c r="V8724" t="s">
        <v>61</v>
      </c>
      <c r="W8724" t="s">
        <v>76</v>
      </c>
      <c r="X8724" t="s">
        <v>76</v>
      </c>
      <c r="Y8724" t="s">
        <v>76</v>
      </c>
      <c r="Z8724" t="s">
        <v>137</v>
      </c>
      <c r="AA8724" t="s">
        <v>240</v>
      </c>
      <c r="AB8724" t="s">
        <v>78</v>
      </c>
      <c r="AC8724" t="s">
        <v>76</v>
      </c>
    </row>
    <row r="8725" spans="1:29" x14ac:dyDescent="0.35">
      <c r="A8725" t="s">
        <v>6</v>
      </c>
      <c r="B8725" t="s">
        <v>52</v>
      </c>
      <c r="C8725">
        <v>166</v>
      </c>
      <c r="D8725" t="s">
        <v>293</v>
      </c>
      <c r="E8725" t="s">
        <v>216</v>
      </c>
      <c r="F8725" t="s">
        <v>386</v>
      </c>
      <c r="G8725" t="s">
        <v>105</v>
      </c>
      <c r="H8725" t="s">
        <v>194</v>
      </c>
      <c r="I8725" t="s">
        <v>188</v>
      </c>
      <c r="J8725" t="s">
        <v>417</v>
      </c>
      <c r="K8725" t="s">
        <v>302</v>
      </c>
      <c r="L8725" t="s">
        <v>162</v>
      </c>
      <c r="M8725" t="s">
        <v>103</v>
      </c>
      <c r="N8725" t="s">
        <v>194</v>
      </c>
      <c r="O8725" t="s">
        <v>180</v>
      </c>
      <c r="P8725" t="s">
        <v>221</v>
      </c>
      <c r="Q8725" t="s">
        <v>108</v>
      </c>
      <c r="R8725" t="s">
        <v>314</v>
      </c>
      <c r="S8725" t="s">
        <v>72</v>
      </c>
      <c r="T8725" t="s">
        <v>80</v>
      </c>
      <c r="U8725" t="s">
        <v>76</v>
      </c>
      <c r="V8725" t="s">
        <v>142</v>
      </c>
      <c r="W8725" t="s">
        <v>78</v>
      </c>
      <c r="X8725" t="s">
        <v>244</v>
      </c>
      <c r="Y8725" t="s">
        <v>76</v>
      </c>
      <c r="Z8725" t="s">
        <v>119</v>
      </c>
      <c r="AA8725" t="s">
        <v>366</v>
      </c>
      <c r="AB8725" t="s">
        <v>106</v>
      </c>
      <c r="AC8725" t="s">
        <v>76</v>
      </c>
    </row>
    <row r="8726" spans="1:29" x14ac:dyDescent="0.35">
      <c r="A8726" t="s">
        <v>6</v>
      </c>
      <c r="B8726" t="s">
        <v>83</v>
      </c>
      <c r="C8726">
        <v>124</v>
      </c>
      <c r="D8726" t="s">
        <v>378</v>
      </c>
      <c r="E8726" t="s">
        <v>79</v>
      </c>
      <c r="F8726" t="s">
        <v>55</v>
      </c>
      <c r="G8726" t="s">
        <v>76</v>
      </c>
      <c r="H8726" t="s">
        <v>81</v>
      </c>
      <c r="I8726" t="s">
        <v>92</v>
      </c>
      <c r="J8726" t="s">
        <v>336</v>
      </c>
      <c r="K8726" t="s">
        <v>601</v>
      </c>
      <c r="L8726" t="s">
        <v>58</v>
      </c>
      <c r="M8726" t="s">
        <v>73</v>
      </c>
      <c r="N8726" t="s">
        <v>73</v>
      </c>
      <c r="O8726" t="s">
        <v>72</v>
      </c>
      <c r="P8726" t="s">
        <v>366</v>
      </c>
      <c r="Q8726" t="s">
        <v>76</v>
      </c>
      <c r="R8726" t="s">
        <v>55</v>
      </c>
      <c r="S8726" t="s">
        <v>77</v>
      </c>
      <c r="T8726" t="s">
        <v>104</v>
      </c>
      <c r="U8726" t="s">
        <v>76</v>
      </c>
      <c r="V8726" t="s">
        <v>173</v>
      </c>
      <c r="W8726" t="s">
        <v>80</v>
      </c>
      <c r="X8726" t="s">
        <v>80</v>
      </c>
      <c r="Y8726" t="s">
        <v>76</v>
      </c>
      <c r="Z8726" t="s">
        <v>309</v>
      </c>
      <c r="AA8726" t="s">
        <v>139</v>
      </c>
      <c r="AB8726" t="s">
        <v>80</v>
      </c>
      <c r="AC8726" t="s">
        <v>76</v>
      </c>
    </row>
    <row r="8727" spans="1:29" x14ac:dyDescent="0.35">
      <c r="A8727" t="s">
        <v>6</v>
      </c>
      <c r="B8727" t="s">
        <v>50</v>
      </c>
      <c r="C8727">
        <v>19</v>
      </c>
      <c r="D8727" t="s">
        <v>282</v>
      </c>
      <c r="E8727" t="s">
        <v>133</v>
      </c>
      <c r="F8727" t="s">
        <v>317</v>
      </c>
      <c r="G8727" t="s">
        <v>76</v>
      </c>
      <c r="H8727" t="s">
        <v>76</v>
      </c>
      <c r="I8727" t="s">
        <v>76</v>
      </c>
      <c r="J8727" t="s">
        <v>271</v>
      </c>
      <c r="K8727" t="s">
        <v>190</v>
      </c>
      <c r="L8727" t="s">
        <v>76</v>
      </c>
      <c r="M8727" t="s">
        <v>76</v>
      </c>
      <c r="N8727" t="s">
        <v>76</v>
      </c>
      <c r="O8727" t="s">
        <v>76</v>
      </c>
      <c r="P8727" t="s">
        <v>76</v>
      </c>
      <c r="Q8727" t="s">
        <v>186</v>
      </c>
      <c r="R8727" t="s">
        <v>55</v>
      </c>
      <c r="S8727" t="s">
        <v>76</v>
      </c>
      <c r="T8727" t="s">
        <v>76</v>
      </c>
      <c r="U8727" t="s">
        <v>76</v>
      </c>
      <c r="V8727" t="s">
        <v>76</v>
      </c>
      <c r="W8727" t="s">
        <v>76</v>
      </c>
      <c r="X8727" t="s">
        <v>76</v>
      </c>
      <c r="Y8727" t="s">
        <v>76</v>
      </c>
      <c r="Z8727" t="s">
        <v>132</v>
      </c>
      <c r="AA8727" t="s">
        <v>332</v>
      </c>
      <c r="AB8727" t="s">
        <v>186</v>
      </c>
      <c r="AC8727" t="s">
        <v>55</v>
      </c>
    </row>
    <row r="8728" spans="1:29" x14ac:dyDescent="0.35">
      <c r="A8728" t="s">
        <v>7</v>
      </c>
      <c r="B8728" t="s">
        <v>52</v>
      </c>
      <c r="C8728">
        <v>141</v>
      </c>
      <c r="D8728" t="s">
        <v>205</v>
      </c>
      <c r="E8728" t="s">
        <v>138</v>
      </c>
      <c r="F8728" t="s">
        <v>142</v>
      </c>
      <c r="G8728" t="s">
        <v>76</v>
      </c>
      <c r="H8728" t="s">
        <v>70</v>
      </c>
      <c r="I8728" t="s">
        <v>142</v>
      </c>
      <c r="J8728" t="s">
        <v>335</v>
      </c>
      <c r="K8728" t="s">
        <v>384</v>
      </c>
      <c r="L8728" t="s">
        <v>231</v>
      </c>
      <c r="M8728" t="s">
        <v>255</v>
      </c>
      <c r="N8728" t="s">
        <v>87</v>
      </c>
      <c r="O8728" t="s">
        <v>76</v>
      </c>
      <c r="P8728" t="s">
        <v>76</v>
      </c>
      <c r="Q8728" t="s">
        <v>80</v>
      </c>
      <c r="R8728" t="s">
        <v>73</v>
      </c>
      <c r="S8728" t="s">
        <v>74</v>
      </c>
      <c r="T8728" t="s">
        <v>76</v>
      </c>
      <c r="U8728" t="s">
        <v>76</v>
      </c>
      <c r="V8728" t="s">
        <v>94</v>
      </c>
      <c r="W8728" t="s">
        <v>76</v>
      </c>
      <c r="X8728" t="s">
        <v>76</v>
      </c>
      <c r="Y8728" t="s">
        <v>78</v>
      </c>
      <c r="Z8728" t="s">
        <v>221</v>
      </c>
      <c r="AA8728" t="s">
        <v>173</v>
      </c>
      <c r="AB8728" t="s">
        <v>72</v>
      </c>
      <c r="AC8728" t="s">
        <v>76</v>
      </c>
    </row>
    <row r="8729" spans="1:29" x14ac:dyDescent="0.35">
      <c r="A8729" t="s">
        <v>7</v>
      </c>
      <c r="B8729" t="s">
        <v>83</v>
      </c>
      <c r="C8729">
        <v>181</v>
      </c>
      <c r="D8729" t="s">
        <v>524</v>
      </c>
      <c r="E8729" t="s">
        <v>73</v>
      </c>
      <c r="F8729" t="s">
        <v>244</v>
      </c>
      <c r="G8729" t="s">
        <v>106</v>
      </c>
      <c r="H8729" t="s">
        <v>57</v>
      </c>
      <c r="I8729" t="s">
        <v>57</v>
      </c>
      <c r="J8729" t="s">
        <v>281</v>
      </c>
      <c r="K8729" t="s">
        <v>334</v>
      </c>
      <c r="L8729" t="s">
        <v>133</v>
      </c>
      <c r="M8729" t="s">
        <v>107</v>
      </c>
      <c r="N8729" t="s">
        <v>71</v>
      </c>
      <c r="O8729" t="s">
        <v>106</v>
      </c>
      <c r="P8729" t="s">
        <v>76</v>
      </c>
      <c r="Q8729" t="s">
        <v>107</v>
      </c>
      <c r="R8729" t="s">
        <v>107</v>
      </c>
      <c r="S8729" t="s">
        <v>75</v>
      </c>
      <c r="T8729" t="s">
        <v>75</v>
      </c>
      <c r="U8729" t="s">
        <v>76</v>
      </c>
      <c r="V8729" t="s">
        <v>103</v>
      </c>
      <c r="W8729" t="s">
        <v>76</v>
      </c>
      <c r="X8729" t="s">
        <v>100</v>
      </c>
      <c r="Y8729" t="s">
        <v>150</v>
      </c>
      <c r="Z8729" t="s">
        <v>282</v>
      </c>
      <c r="AA8729" t="s">
        <v>81</v>
      </c>
      <c r="AB8729" t="s">
        <v>76</v>
      </c>
      <c r="AC8729" t="s">
        <v>88</v>
      </c>
    </row>
    <row r="8730" spans="1:29" x14ac:dyDescent="0.35">
      <c r="A8730" t="s">
        <v>7</v>
      </c>
      <c r="B8730" t="s">
        <v>50</v>
      </c>
      <c r="C8730">
        <v>40</v>
      </c>
      <c r="D8730" t="s">
        <v>362</v>
      </c>
      <c r="E8730" t="s">
        <v>76</v>
      </c>
      <c r="F8730" t="s">
        <v>239</v>
      </c>
      <c r="G8730" t="s">
        <v>76</v>
      </c>
      <c r="H8730" t="s">
        <v>75</v>
      </c>
      <c r="I8730" t="s">
        <v>278</v>
      </c>
      <c r="J8730" t="s">
        <v>502</v>
      </c>
      <c r="K8730" t="s">
        <v>139</v>
      </c>
      <c r="L8730" t="s">
        <v>216</v>
      </c>
      <c r="M8730" t="s">
        <v>76</v>
      </c>
      <c r="N8730" t="s">
        <v>71</v>
      </c>
      <c r="O8730" t="s">
        <v>76</v>
      </c>
      <c r="P8730" t="s">
        <v>76</v>
      </c>
      <c r="Q8730" t="s">
        <v>179</v>
      </c>
      <c r="R8730" t="s">
        <v>355</v>
      </c>
      <c r="S8730" t="s">
        <v>220</v>
      </c>
      <c r="T8730" t="s">
        <v>179</v>
      </c>
      <c r="U8730" t="s">
        <v>76</v>
      </c>
      <c r="V8730" t="s">
        <v>102</v>
      </c>
      <c r="W8730" t="s">
        <v>76</v>
      </c>
      <c r="X8730" t="s">
        <v>179</v>
      </c>
      <c r="Y8730" t="s">
        <v>76</v>
      </c>
      <c r="Z8730" t="s">
        <v>102</v>
      </c>
      <c r="AA8730" t="s">
        <v>71</v>
      </c>
      <c r="AB8730" t="s">
        <v>79</v>
      </c>
      <c r="AC8730" t="s">
        <v>76</v>
      </c>
    </row>
    <row r="8731" spans="1:29" x14ac:dyDescent="0.35">
      <c r="A8731" t="s">
        <v>241</v>
      </c>
      <c r="B8731" t="s">
        <v>52</v>
      </c>
      <c r="C8731">
        <v>910</v>
      </c>
      <c r="D8731" t="s">
        <v>352</v>
      </c>
      <c r="E8731" t="s">
        <v>142</v>
      </c>
      <c r="F8731" t="s">
        <v>104</v>
      </c>
      <c r="G8731" t="s">
        <v>79</v>
      </c>
      <c r="H8731" t="s">
        <v>137</v>
      </c>
      <c r="I8731" t="s">
        <v>57</v>
      </c>
      <c r="J8731" t="s">
        <v>597</v>
      </c>
      <c r="K8731" t="s">
        <v>144</v>
      </c>
      <c r="L8731" t="s">
        <v>442</v>
      </c>
      <c r="M8731" t="s">
        <v>181</v>
      </c>
      <c r="N8731" t="s">
        <v>244</v>
      </c>
      <c r="O8731" t="s">
        <v>72</v>
      </c>
      <c r="P8731" t="s">
        <v>74</v>
      </c>
      <c r="Q8731" t="s">
        <v>240</v>
      </c>
      <c r="R8731" t="s">
        <v>67</v>
      </c>
      <c r="S8731" t="s">
        <v>186</v>
      </c>
      <c r="T8731" t="s">
        <v>68</v>
      </c>
      <c r="U8731" t="s">
        <v>76</v>
      </c>
      <c r="V8731" t="s">
        <v>198</v>
      </c>
      <c r="W8731" t="s">
        <v>77</v>
      </c>
      <c r="X8731" t="s">
        <v>138</v>
      </c>
      <c r="Y8731" t="s">
        <v>106</v>
      </c>
      <c r="Z8731" t="s">
        <v>176</v>
      </c>
      <c r="AA8731" t="s">
        <v>290</v>
      </c>
      <c r="AB8731" t="s">
        <v>93</v>
      </c>
      <c r="AC8731" t="s">
        <v>68</v>
      </c>
    </row>
    <row r="8732" spans="1:29" x14ac:dyDescent="0.35">
      <c r="A8732" t="s">
        <v>241</v>
      </c>
      <c r="B8732" t="s">
        <v>83</v>
      </c>
      <c r="C8732">
        <v>1137</v>
      </c>
      <c r="D8732" t="s">
        <v>341</v>
      </c>
      <c r="E8732" t="s">
        <v>94</v>
      </c>
      <c r="F8732" t="s">
        <v>70</v>
      </c>
      <c r="G8732" t="s">
        <v>138</v>
      </c>
      <c r="H8732" t="s">
        <v>63</v>
      </c>
      <c r="I8732" t="s">
        <v>137</v>
      </c>
      <c r="J8732" t="s">
        <v>440</v>
      </c>
      <c r="K8732" t="s">
        <v>115</v>
      </c>
      <c r="L8732" t="s">
        <v>181</v>
      </c>
      <c r="M8732" t="s">
        <v>106</v>
      </c>
      <c r="N8732" t="s">
        <v>105</v>
      </c>
      <c r="O8732" t="s">
        <v>71</v>
      </c>
      <c r="P8732" t="s">
        <v>100</v>
      </c>
      <c r="Q8732" t="s">
        <v>149</v>
      </c>
      <c r="R8732" t="s">
        <v>130</v>
      </c>
      <c r="S8732" t="s">
        <v>104</v>
      </c>
      <c r="T8732" t="s">
        <v>68</v>
      </c>
      <c r="U8732" t="s">
        <v>77</v>
      </c>
      <c r="V8732" t="s">
        <v>62</v>
      </c>
      <c r="W8732" t="s">
        <v>73</v>
      </c>
      <c r="X8732" t="s">
        <v>94</v>
      </c>
      <c r="Y8732" t="s">
        <v>77</v>
      </c>
      <c r="Z8732" t="s">
        <v>145</v>
      </c>
      <c r="AA8732" t="s">
        <v>237</v>
      </c>
      <c r="AB8732" t="s">
        <v>142</v>
      </c>
      <c r="AC8732" t="s">
        <v>142</v>
      </c>
    </row>
    <row r="8733" spans="1:29" x14ac:dyDescent="0.35">
      <c r="A8733" t="s">
        <v>241</v>
      </c>
      <c r="B8733" t="s">
        <v>50</v>
      </c>
      <c r="C8733">
        <v>170</v>
      </c>
      <c r="D8733" t="s">
        <v>158</v>
      </c>
      <c r="E8733" t="s">
        <v>75</v>
      </c>
      <c r="F8733" t="s">
        <v>194</v>
      </c>
      <c r="G8733" t="s">
        <v>109</v>
      </c>
      <c r="H8733" t="s">
        <v>106</v>
      </c>
      <c r="I8733" t="s">
        <v>133</v>
      </c>
      <c r="J8733" t="s">
        <v>502</v>
      </c>
      <c r="K8733" t="s">
        <v>222</v>
      </c>
      <c r="L8733" t="s">
        <v>133</v>
      </c>
      <c r="M8733" t="s">
        <v>73</v>
      </c>
      <c r="N8733" t="s">
        <v>106</v>
      </c>
      <c r="O8733" t="s">
        <v>63</v>
      </c>
      <c r="P8733" t="s">
        <v>71</v>
      </c>
      <c r="Q8733" t="s">
        <v>109</v>
      </c>
      <c r="R8733" t="s">
        <v>93</v>
      </c>
      <c r="S8733" t="s">
        <v>161</v>
      </c>
      <c r="T8733" t="s">
        <v>78</v>
      </c>
      <c r="U8733" t="s">
        <v>76</v>
      </c>
      <c r="V8733" t="s">
        <v>233</v>
      </c>
      <c r="W8733" t="s">
        <v>76</v>
      </c>
      <c r="X8733" t="s">
        <v>78</v>
      </c>
      <c r="Y8733" t="s">
        <v>76</v>
      </c>
      <c r="Z8733" t="s">
        <v>65</v>
      </c>
      <c r="AA8733" t="s">
        <v>225</v>
      </c>
      <c r="AB8733" t="s">
        <v>93</v>
      </c>
      <c r="AC8733" t="s">
        <v>100</v>
      </c>
    </row>
    <row r="8735" spans="1:29" x14ac:dyDescent="0.35">
      <c r="A8735" t="s">
        <v>1911</v>
      </c>
    </row>
    <row r="8736" spans="1:29" x14ac:dyDescent="0.35">
      <c r="A8736" t="s">
        <v>14</v>
      </c>
      <c r="B8736" t="s">
        <v>266</v>
      </c>
      <c r="C8736" t="s">
        <v>2</v>
      </c>
      <c r="D8736" t="s">
        <v>1896</v>
      </c>
      <c r="E8736" t="s">
        <v>1829</v>
      </c>
      <c r="F8736" t="s">
        <v>1897</v>
      </c>
      <c r="G8736" t="s">
        <v>1828</v>
      </c>
      <c r="H8736" t="s">
        <v>1898</v>
      </c>
      <c r="I8736" t="s">
        <v>1899</v>
      </c>
      <c r="J8736" t="s">
        <v>1900</v>
      </c>
      <c r="K8736" t="s">
        <v>1901</v>
      </c>
      <c r="L8736" t="s">
        <v>1818</v>
      </c>
      <c r="M8736" t="s">
        <v>1820</v>
      </c>
      <c r="N8736" t="s">
        <v>1821</v>
      </c>
      <c r="O8736" t="s">
        <v>1902</v>
      </c>
      <c r="P8736" t="s">
        <v>1903</v>
      </c>
      <c r="Q8736" t="s">
        <v>1904</v>
      </c>
      <c r="R8736" t="s">
        <v>1905</v>
      </c>
      <c r="S8736" t="s">
        <v>1826</v>
      </c>
      <c r="T8736" t="s">
        <v>1827</v>
      </c>
      <c r="U8736" t="s">
        <v>1906</v>
      </c>
      <c r="V8736" t="s">
        <v>1907</v>
      </c>
      <c r="W8736" t="s">
        <v>1831</v>
      </c>
      <c r="X8736" t="s">
        <v>1832</v>
      </c>
      <c r="Y8736" t="s">
        <v>1908</v>
      </c>
      <c r="Z8736" t="s">
        <v>1909</v>
      </c>
      <c r="AA8736" t="s">
        <v>1833</v>
      </c>
      <c r="AB8736" t="s">
        <v>49</v>
      </c>
      <c r="AC8736" t="s">
        <v>50</v>
      </c>
    </row>
    <row r="8737" spans="1:29" x14ac:dyDescent="0.35">
      <c r="A8737" t="s">
        <v>3</v>
      </c>
      <c r="B8737" t="s">
        <v>267</v>
      </c>
      <c r="C8737">
        <v>47</v>
      </c>
      <c r="D8737" t="s">
        <v>376</v>
      </c>
      <c r="E8737" t="s">
        <v>162</v>
      </c>
      <c r="F8737" t="s">
        <v>455</v>
      </c>
      <c r="G8737" t="s">
        <v>53</v>
      </c>
      <c r="H8737" t="s">
        <v>76</v>
      </c>
      <c r="I8737" t="s">
        <v>114</v>
      </c>
      <c r="J8737" t="s">
        <v>191</v>
      </c>
      <c r="K8737" t="s">
        <v>748</v>
      </c>
      <c r="L8737" t="s">
        <v>63</v>
      </c>
      <c r="M8737" t="s">
        <v>150</v>
      </c>
      <c r="N8737" t="s">
        <v>78</v>
      </c>
      <c r="O8737" t="s">
        <v>76</v>
      </c>
      <c r="P8737" t="s">
        <v>76</v>
      </c>
      <c r="Q8737" t="s">
        <v>105</v>
      </c>
      <c r="R8737" t="s">
        <v>72</v>
      </c>
      <c r="S8737" t="s">
        <v>53</v>
      </c>
      <c r="T8737" t="s">
        <v>76</v>
      </c>
      <c r="U8737" t="s">
        <v>76</v>
      </c>
      <c r="V8737" t="s">
        <v>104</v>
      </c>
      <c r="W8737" t="s">
        <v>93</v>
      </c>
      <c r="X8737" t="s">
        <v>76</v>
      </c>
      <c r="Y8737" t="s">
        <v>76</v>
      </c>
      <c r="Z8737" t="s">
        <v>56</v>
      </c>
      <c r="AA8737" t="s">
        <v>76</v>
      </c>
      <c r="AB8737" t="s">
        <v>76</v>
      </c>
      <c r="AC8737" t="s">
        <v>161</v>
      </c>
    </row>
    <row r="8738" spans="1:29" x14ac:dyDescent="0.35">
      <c r="A8738" t="s">
        <v>3</v>
      </c>
      <c r="B8738" t="s">
        <v>279</v>
      </c>
      <c r="C8738">
        <v>277</v>
      </c>
      <c r="D8738" t="s">
        <v>308</v>
      </c>
      <c r="E8738" t="s">
        <v>73</v>
      </c>
      <c r="F8738" t="s">
        <v>76</v>
      </c>
      <c r="G8738" t="s">
        <v>106</v>
      </c>
      <c r="H8738" t="s">
        <v>80</v>
      </c>
      <c r="I8738" t="s">
        <v>96</v>
      </c>
      <c r="J8738" t="s">
        <v>471</v>
      </c>
      <c r="K8738" t="s">
        <v>59</v>
      </c>
      <c r="L8738" t="s">
        <v>244</v>
      </c>
      <c r="M8738" t="s">
        <v>142</v>
      </c>
      <c r="N8738" t="s">
        <v>103</v>
      </c>
      <c r="O8738" t="s">
        <v>76</v>
      </c>
      <c r="P8738" t="s">
        <v>94</v>
      </c>
      <c r="Q8738" t="s">
        <v>100</v>
      </c>
      <c r="R8738" t="s">
        <v>107</v>
      </c>
      <c r="S8738" t="s">
        <v>62</v>
      </c>
      <c r="T8738" t="s">
        <v>76</v>
      </c>
      <c r="U8738" t="s">
        <v>76</v>
      </c>
      <c r="V8738" t="s">
        <v>204</v>
      </c>
      <c r="W8738" t="s">
        <v>76</v>
      </c>
      <c r="X8738" t="s">
        <v>73</v>
      </c>
      <c r="Y8738" t="s">
        <v>72</v>
      </c>
      <c r="Z8738" t="s">
        <v>132</v>
      </c>
      <c r="AA8738" t="s">
        <v>133</v>
      </c>
      <c r="AB8738" t="s">
        <v>76</v>
      </c>
      <c r="AC8738" t="s">
        <v>198</v>
      </c>
    </row>
    <row r="8739" spans="1:29" x14ac:dyDescent="0.35">
      <c r="A8739" t="s">
        <v>3</v>
      </c>
      <c r="B8739" t="s">
        <v>285</v>
      </c>
      <c r="C8739">
        <v>7</v>
      </c>
      <c r="D8739" t="s">
        <v>659</v>
      </c>
      <c r="E8739" t="s">
        <v>76</v>
      </c>
      <c r="F8739" t="s">
        <v>76</v>
      </c>
      <c r="G8739" t="s">
        <v>76</v>
      </c>
      <c r="H8739" t="s">
        <v>76</v>
      </c>
      <c r="I8739" t="s">
        <v>76</v>
      </c>
      <c r="J8739" t="s">
        <v>342</v>
      </c>
      <c r="K8739" t="s">
        <v>191</v>
      </c>
      <c r="L8739" t="s">
        <v>76</v>
      </c>
      <c r="M8739" t="s">
        <v>76</v>
      </c>
      <c r="N8739" t="s">
        <v>76</v>
      </c>
      <c r="O8739" t="s">
        <v>76</v>
      </c>
      <c r="P8739" t="s">
        <v>76</v>
      </c>
      <c r="Q8739" t="s">
        <v>76</v>
      </c>
      <c r="R8739" t="s">
        <v>76</v>
      </c>
      <c r="S8739" t="s">
        <v>76</v>
      </c>
      <c r="T8739" t="s">
        <v>76</v>
      </c>
      <c r="U8739" t="s">
        <v>76</v>
      </c>
      <c r="V8739" t="s">
        <v>369</v>
      </c>
      <c r="W8739" t="s">
        <v>76</v>
      </c>
      <c r="X8739" t="s">
        <v>76</v>
      </c>
      <c r="Y8739" t="s">
        <v>76</v>
      </c>
      <c r="Z8739" t="s">
        <v>76</v>
      </c>
      <c r="AA8739" t="s">
        <v>76</v>
      </c>
      <c r="AB8739" t="s">
        <v>76</v>
      </c>
      <c r="AC8739" t="s">
        <v>76</v>
      </c>
    </row>
    <row r="8740" spans="1:29" x14ac:dyDescent="0.35">
      <c r="A8740" t="s">
        <v>4</v>
      </c>
      <c r="B8740" t="s">
        <v>267</v>
      </c>
      <c r="C8740">
        <v>78</v>
      </c>
      <c r="D8740" t="s">
        <v>209</v>
      </c>
      <c r="E8740" t="s">
        <v>105</v>
      </c>
      <c r="F8740" t="s">
        <v>161</v>
      </c>
      <c r="G8740" t="s">
        <v>173</v>
      </c>
      <c r="H8740" t="s">
        <v>221</v>
      </c>
      <c r="I8740" t="s">
        <v>63</v>
      </c>
      <c r="J8740" t="s">
        <v>710</v>
      </c>
      <c r="K8740" t="s">
        <v>399</v>
      </c>
      <c r="L8740" t="s">
        <v>314</v>
      </c>
      <c r="M8740" t="s">
        <v>67</v>
      </c>
      <c r="N8740" t="s">
        <v>280</v>
      </c>
      <c r="O8740" t="s">
        <v>104</v>
      </c>
      <c r="P8740" t="s">
        <v>355</v>
      </c>
      <c r="Q8740" t="s">
        <v>165</v>
      </c>
      <c r="R8740" t="s">
        <v>76</v>
      </c>
      <c r="S8740" t="s">
        <v>108</v>
      </c>
      <c r="T8740" t="s">
        <v>107</v>
      </c>
      <c r="U8740" t="s">
        <v>76</v>
      </c>
      <c r="V8740" t="s">
        <v>165</v>
      </c>
      <c r="W8740" t="s">
        <v>76</v>
      </c>
      <c r="X8740" t="s">
        <v>173</v>
      </c>
      <c r="Y8740" t="s">
        <v>76</v>
      </c>
      <c r="Z8740" t="s">
        <v>314</v>
      </c>
      <c r="AA8740" t="s">
        <v>53</v>
      </c>
      <c r="AB8740" t="s">
        <v>151</v>
      </c>
      <c r="AC8740" t="s">
        <v>76</v>
      </c>
    </row>
    <row r="8741" spans="1:29" x14ac:dyDescent="0.35">
      <c r="A8741" t="s">
        <v>4</v>
      </c>
      <c r="B8741" t="s">
        <v>279</v>
      </c>
      <c r="C8741">
        <v>365</v>
      </c>
      <c r="D8741" t="s">
        <v>120</v>
      </c>
      <c r="E8741" t="s">
        <v>78</v>
      </c>
      <c r="F8741" t="s">
        <v>76</v>
      </c>
      <c r="G8741" t="s">
        <v>79</v>
      </c>
      <c r="H8741" t="s">
        <v>104</v>
      </c>
      <c r="I8741" t="s">
        <v>198</v>
      </c>
      <c r="J8741" t="s">
        <v>333</v>
      </c>
      <c r="K8741" t="s">
        <v>337</v>
      </c>
      <c r="L8741" t="s">
        <v>70</v>
      </c>
      <c r="M8741" t="s">
        <v>198</v>
      </c>
      <c r="N8741" t="s">
        <v>103</v>
      </c>
      <c r="O8741" t="s">
        <v>100</v>
      </c>
      <c r="P8741" t="s">
        <v>72</v>
      </c>
      <c r="Q8741" t="s">
        <v>185</v>
      </c>
      <c r="R8741" t="s">
        <v>136</v>
      </c>
      <c r="S8741" t="s">
        <v>86</v>
      </c>
      <c r="T8741" t="s">
        <v>79</v>
      </c>
      <c r="U8741" t="s">
        <v>78</v>
      </c>
      <c r="V8741" t="s">
        <v>150</v>
      </c>
      <c r="W8741" t="s">
        <v>107</v>
      </c>
      <c r="X8741" t="s">
        <v>105</v>
      </c>
      <c r="Y8741" t="s">
        <v>76</v>
      </c>
      <c r="Z8741" t="s">
        <v>109</v>
      </c>
      <c r="AA8741" t="s">
        <v>247</v>
      </c>
      <c r="AB8741" t="s">
        <v>108</v>
      </c>
      <c r="AC8741" t="s">
        <v>79</v>
      </c>
    </row>
    <row r="8742" spans="1:29" x14ac:dyDescent="0.35">
      <c r="A8742" t="s">
        <v>4</v>
      </c>
      <c r="B8742" t="s">
        <v>285</v>
      </c>
      <c r="C8742">
        <v>75</v>
      </c>
      <c r="D8742" t="s">
        <v>239</v>
      </c>
      <c r="E8742" t="s">
        <v>71</v>
      </c>
      <c r="F8742" t="s">
        <v>76</v>
      </c>
      <c r="G8742" t="s">
        <v>76</v>
      </c>
      <c r="H8742" t="s">
        <v>56</v>
      </c>
      <c r="I8742" t="s">
        <v>264</v>
      </c>
      <c r="J8742" t="s">
        <v>190</v>
      </c>
      <c r="K8742" t="s">
        <v>282</v>
      </c>
      <c r="L8742" t="s">
        <v>276</v>
      </c>
      <c r="M8742" t="s">
        <v>96</v>
      </c>
      <c r="N8742" t="s">
        <v>107</v>
      </c>
      <c r="O8742" t="s">
        <v>71</v>
      </c>
      <c r="P8742" t="s">
        <v>55</v>
      </c>
      <c r="Q8742" t="s">
        <v>304</v>
      </c>
      <c r="R8742" t="s">
        <v>193</v>
      </c>
      <c r="S8742" t="s">
        <v>75</v>
      </c>
      <c r="T8742" t="s">
        <v>76</v>
      </c>
      <c r="U8742" t="s">
        <v>76</v>
      </c>
      <c r="V8742" t="s">
        <v>366</v>
      </c>
      <c r="W8742" t="s">
        <v>76</v>
      </c>
      <c r="X8742" t="s">
        <v>76</v>
      </c>
      <c r="Y8742" t="s">
        <v>76</v>
      </c>
      <c r="Z8742" t="s">
        <v>307</v>
      </c>
      <c r="AA8742" t="s">
        <v>195</v>
      </c>
      <c r="AB8742" t="s">
        <v>100</v>
      </c>
      <c r="AC8742" t="s">
        <v>76</v>
      </c>
    </row>
    <row r="8743" spans="1:29" x14ac:dyDescent="0.35">
      <c r="A8743" t="s">
        <v>5</v>
      </c>
      <c r="B8743" t="s">
        <v>267</v>
      </c>
      <c r="C8743">
        <v>44</v>
      </c>
      <c r="D8743" t="s">
        <v>213</v>
      </c>
      <c r="E8743" t="s">
        <v>76</v>
      </c>
      <c r="F8743" t="s">
        <v>106</v>
      </c>
      <c r="G8743" t="s">
        <v>106</v>
      </c>
      <c r="H8743" t="s">
        <v>76</v>
      </c>
      <c r="I8743" t="s">
        <v>76</v>
      </c>
      <c r="J8743" t="s">
        <v>889</v>
      </c>
      <c r="K8743" t="s">
        <v>242</v>
      </c>
      <c r="L8743" t="s">
        <v>105</v>
      </c>
      <c r="M8743" t="s">
        <v>76</v>
      </c>
      <c r="N8743" t="s">
        <v>76</v>
      </c>
      <c r="O8743" t="s">
        <v>198</v>
      </c>
      <c r="P8743" t="s">
        <v>198</v>
      </c>
      <c r="Q8743" t="s">
        <v>76</v>
      </c>
      <c r="R8743" t="s">
        <v>76</v>
      </c>
      <c r="S8743" t="s">
        <v>108</v>
      </c>
      <c r="T8743" t="s">
        <v>76</v>
      </c>
      <c r="U8743" t="s">
        <v>76</v>
      </c>
      <c r="V8743" t="s">
        <v>76</v>
      </c>
      <c r="W8743" t="s">
        <v>76</v>
      </c>
      <c r="X8743" t="s">
        <v>75</v>
      </c>
      <c r="Y8743" t="s">
        <v>76</v>
      </c>
      <c r="Z8743" t="s">
        <v>392</v>
      </c>
      <c r="AA8743" t="s">
        <v>76</v>
      </c>
      <c r="AB8743" t="s">
        <v>81</v>
      </c>
      <c r="AC8743" t="s">
        <v>76</v>
      </c>
    </row>
    <row r="8744" spans="1:29" x14ac:dyDescent="0.35">
      <c r="A8744" t="s">
        <v>5</v>
      </c>
      <c r="B8744" t="s">
        <v>279</v>
      </c>
      <c r="C8744">
        <v>501</v>
      </c>
      <c r="D8744" t="s">
        <v>413</v>
      </c>
      <c r="E8744" t="s">
        <v>68</v>
      </c>
      <c r="F8744" t="s">
        <v>72</v>
      </c>
      <c r="G8744" t="s">
        <v>122</v>
      </c>
      <c r="H8744" t="s">
        <v>68</v>
      </c>
      <c r="I8744" t="s">
        <v>88</v>
      </c>
      <c r="J8744" t="s">
        <v>489</v>
      </c>
      <c r="K8744" t="s">
        <v>748</v>
      </c>
      <c r="L8744" t="s">
        <v>109</v>
      </c>
      <c r="M8744" t="s">
        <v>81</v>
      </c>
      <c r="N8744" t="s">
        <v>74</v>
      </c>
      <c r="O8744" t="s">
        <v>73</v>
      </c>
      <c r="P8744" t="s">
        <v>107</v>
      </c>
      <c r="Q8744" t="s">
        <v>142</v>
      </c>
      <c r="R8744" t="s">
        <v>150</v>
      </c>
      <c r="S8744" t="s">
        <v>70</v>
      </c>
      <c r="T8744" t="s">
        <v>77</v>
      </c>
      <c r="U8744" t="s">
        <v>76</v>
      </c>
      <c r="V8744" t="s">
        <v>138</v>
      </c>
      <c r="W8744" t="s">
        <v>107</v>
      </c>
      <c r="X8744" t="s">
        <v>77</v>
      </c>
      <c r="Y8744" t="s">
        <v>76</v>
      </c>
      <c r="Z8744" t="s">
        <v>277</v>
      </c>
      <c r="AA8744" t="s">
        <v>179</v>
      </c>
      <c r="AB8744" t="s">
        <v>109</v>
      </c>
      <c r="AC8744" t="s">
        <v>138</v>
      </c>
    </row>
    <row r="8745" spans="1:29" x14ac:dyDescent="0.35">
      <c r="A8745" t="s">
        <v>5</v>
      </c>
      <c r="B8745" t="s">
        <v>285</v>
      </c>
      <c r="C8745">
        <v>152</v>
      </c>
      <c r="D8745" t="s">
        <v>174</v>
      </c>
      <c r="E8745" t="s">
        <v>89</v>
      </c>
      <c r="F8745" t="s">
        <v>210</v>
      </c>
      <c r="G8745" t="s">
        <v>217</v>
      </c>
      <c r="H8745" t="s">
        <v>79</v>
      </c>
      <c r="I8745" t="s">
        <v>71</v>
      </c>
      <c r="J8745" t="s">
        <v>443</v>
      </c>
      <c r="K8745" t="s">
        <v>319</v>
      </c>
      <c r="L8745" t="s">
        <v>105</v>
      </c>
      <c r="M8745" t="s">
        <v>79</v>
      </c>
      <c r="N8745" t="s">
        <v>76</v>
      </c>
      <c r="O8745" t="s">
        <v>75</v>
      </c>
      <c r="P8745" t="s">
        <v>75</v>
      </c>
      <c r="Q8745" t="s">
        <v>79</v>
      </c>
      <c r="R8745" t="s">
        <v>106</v>
      </c>
      <c r="S8745" t="s">
        <v>75</v>
      </c>
      <c r="T8745" t="s">
        <v>79</v>
      </c>
      <c r="U8745" t="s">
        <v>76</v>
      </c>
      <c r="V8745" t="s">
        <v>70</v>
      </c>
      <c r="W8745" t="s">
        <v>76</v>
      </c>
      <c r="X8745" t="s">
        <v>76</v>
      </c>
      <c r="Y8745" t="s">
        <v>76</v>
      </c>
      <c r="Z8745" t="s">
        <v>305</v>
      </c>
      <c r="AA8745" t="s">
        <v>100</v>
      </c>
      <c r="AB8745" t="s">
        <v>217</v>
      </c>
      <c r="AC8745" t="s">
        <v>305</v>
      </c>
    </row>
    <row r="8746" spans="1:29" x14ac:dyDescent="0.35">
      <c r="A8746" t="s">
        <v>6</v>
      </c>
      <c r="B8746" t="s">
        <v>267</v>
      </c>
      <c r="C8746">
        <v>23</v>
      </c>
      <c r="D8746" t="s">
        <v>249</v>
      </c>
      <c r="E8746" t="s">
        <v>150</v>
      </c>
      <c r="F8746" t="s">
        <v>581</v>
      </c>
      <c r="G8746" t="s">
        <v>76</v>
      </c>
      <c r="H8746" t="s">
        <v>109</v>
      </c>
      <c r="I8746" t="s">
        <v>76</v>
      </c>
      <c r="J8746" t="s">
        <v>340</v>
      </c>
      <c r="K8746" t="s">
        <v>557</v>
      </c>
      <c r="L8746" t="s">
        <v>75</v>
      </c>
      <c r="M8746" t="s">
        <v>76</v>
      </c>
      <c r="N8746" t="s">
        <v>217</v>
      </c>
      <c r="O8746" t="s">
        <v>76</v>
      </c>
      <c r="P8746" t="s">
        <v>86</v>
      </c>
      <c r="Q8746" t="s">
        <v>86</v>
      </c>
      <c r="R8746" t="s">
        <v>119</v>
      </c>
      <c r="S8746" t="s">
        <v>76</v>
      </c>
      <c r="T8746" t="s">
        <v>76</v>
      </c>
      <c r="U8746" t="s">
        <v>76</v>
      </c>
      <c r="V8746" t="s">
        <v>76</v>
      </c>
      <c r="W8746" t="s">
        <v>211</v>
      </c>
      <c r="X8746" t="s">
        <v>76</v>
      </c>
      <c r="Y8746" t="s">
        <v>76</v>
      </c>
      <c r="Z8746" t="s">
        <v>76</v>
      </c>
      <c r="AA8746" t="s">
        <v>293</v>
      </c>
      <c r="AB8746" t="s">
        <v>76</v>
      </c>
      <c r="AC8746" t="s">
        <v>76</v>
      </c>
    </row>
    <row r="8747" spans="1:29" x14ac:dyDescent="0.35">
      <c r="A8747" t="s">
        <v>6</v>
      </c>
      <c r="B8747" t="s">
        <v>279</v>
      </c>
      <c r="C8747">
        <v>253</v>
      </c>
      <c r="D8747" t="s">
        <v>148</v>
      </c>
      <c r="E8747" t="s">
        <v>103</v>
      </c>
      <c r="F8747" t="s">
        <v>186</v>
      </c>
      <c r="G8747" t="s">
        <v>76</v>
      </c>
      <c r="H8747" t="s">
        <v>151</v>
      </c>
      <c r="I8747" t="s">
        <v>309</v>
      </c>
      <c r="J8747" t="s">
        <v>532</v>
      </c>
      <c r="K8747" t="s">
        <v>283</v>
      </c>
      <c r="L8747" t="s">
        <v>202</v>
      </c>
      <c r="M8747" t="s">
        <v>104</v>
      </c>
      <c r="N8747" t="s">
        <v>63</v>
      </c>
      <c r="O8747" t="s">
        <v>74</v>
      </c>
      <c r="P8747" t="s">
        <v>97</v>
      </c>
      <c r="Q8747" t="s">
        <v>93</v>
      </c>
      <c r="R8747" t="s">
        <v>108</v>
      </c>
      <c r="S8747" t="s">
        <v>72</v>
      </c>
      <c r="T8747" t="s">
        <v>138</v>
      </c>
      <c r="U8747" t="s">
        <v>76</v>
      </c>
      <c r="V8747" t="s">
        <v>55</v>
      </c>
      <c r="W8747" t="s">
        <v>75</v>
      </c>
      <c r="X8747" t="s">
        <v>179</v>
      </c>
      <c r="Y8747" t="s">
        <v>76</v>
      </c>
      <c r="Z8747" t="s">
        <v>286</v>
      </c>
      <c r="AA8747" t="s">
        <v>278</v>
      </c>
      <c r="AB8747" t="s">
        <v>138</v>
      </c>
      <c r="AC8747" t="s">
        <v>107</v>
      </c>
    </row>
    <row r="8748" spans="1:29" x14ac:dyDescent="0.35">
      <c r="A8748" t="s">
        <v>6</v>
      </c>
      <c r="B8748" t="s">
        <v>285</v>
      </c>
      <c r="C8748">
        <v>33</v>
      </c>
      <c r="D8748" t="s">
        <v>126</v>
      </c>
      <c r="E8748" t="s">
        <v>103</v>
      </c>
      <c r="F8748" t="s">
        <v>95</v>
      </c>
      <c r="G8748" t="s">
        <v>103</v>
      </c>
      <c r="H8748" t="s">
        <v>108</v>
      </c>
      <c r="I8748" t="s">
        <v>165</v>
      </c>
      <c r="J8748" t="s">
        <v>59</v>
      </c>
      <c r="K8748" t="s">
        <v>371</v>
      </c>
      <c r="L8748" t="s">
        <v>244</v>
      </c>
      <c r="M8748" t="s">
        <v>76</v>
      </c>
      <c r="N8748" t="s">
        <v>103</v>
      </c>
      <c r="O8748" t="s">
        <v>278</v>
      </c>
      <c r="P8748" t="s">
        <v>136</v>
      </c>
      <c r="Q8748" t="s">
        <v>76</v>
      </c>
      <c r="R8748" t="s">
        <v>290</v>
      </c>
      <c r="S8748" t="s">
        <v>76</v>
      </c>
      <c r="T8748" t="s">
        <v>264</v>
      </c>
      <c r="U8748" t="s">
        <v>76</v>
      </c>
      <c r="V8748" t="s">
        <v>211</v>
      </c>
      <c r="W8748" t="s">
        <v>76</v>
      </c>
      <c r="X8748" t="s">
        <v>103</v>
      </c>
      <c r="Y8748" t="s">
        <v>76</v>
      </c>
      <c r="Z8748" t="s">
        <v>76</v>
      </c>
      <c r="AA8748" t="s">
        <v>471</v>
      </c>
      <c r="AB8748" t="s">
        <v>76</v>
      </c>
      <c r="AC8748" t="s">
        <v>76</v>
      </c>
    </row>
    <row r="8749" spans="1:29" x14ac:dyDescent="0.35">
      <c r="A8749" t="s">
        <v>7</v>
      </c>
      <c r="B8749" t="s">
        <v>267</v>
      </c>
      <c r="C8749">
        <v>24</v>
      </c>
      <c r="D8749" t="s">
        <v>234</v>
      </c>
      <c r="E8749" t="s">
        <v>76</v>
      </c>
      <c r="F8749" t="s">
        <v>101</v>
      </c>
      <c r="G8749" t="s">
        <v>76</v>
      </c>
      <c r="H8749" t="s">
        <v>89</v>
      </c>
      <c r="I8749" t="s">
        <v>76</v>
      </c>
      <c r="J8749" t="s">
        <v>474</v>
      </c>
      <c r="K8749" t="s">
        <v>229</v>
      </c>
      <c r="L8749" t="s">
        <v>138</v>
      </c>
      <c r="M8749" t="s">
        <v>76</v>
      </c>
      <c r="N8749" t="s">
        <v>76</v>
      </c>
      <c r="O8749" t="s">
        <v>76</v>
      </c>
      <c r="P8749" t="s">
        <v>76</v>
      </c>
      <c r="Q8749" t="s">
        <v>76</v>
      </c>
      <c r="R8749" t="s">
        <v>76</v>
      </c>
      <c r="S8749" t="s">
        <v>76</v>
      </c>
      <c r="T8749" t="s">
        <v>76</v>
      </c>
      <c r="U8749" t="s">
        <v>76</v>
      </c>
      <c r="V8749" t="s">
        <v>76</v>
      </c>
      <c r="W8749" t="s">
        <v>76</v>
      </c>
      <c r="X8749" t="s">
        <v>89</v>
      </c>
      <c r="Y8749" t="s">
        <v>76</v>
      </c>
      <c r="Z8749" t="s">
        <v>74</v>
      </c>
      <c r="AA8749" t="s">
        <v>76</v>
      </c>
      <c r="AB8749" t="s">
        <v>76</v>
      </c>
      <c r="AC8749" t="s">
        <v>76</v>
      </c>
    </row>
    <row r="8750" spans="1:29" x14ac:dyDescent="0.35">
      <c r="A8750" t="s">
        <v>7</v>
      </c>
      <c r="B8750" t="s">
        <v>279</v>
      </c>
      <c r="C8750">
        <v>329</v>
      </c>
      <c r="D8750" t="s">
        <v>308</v>
      </c>
      <c r="E8750" t="s">
        <v>71</v>
      </c>
      <c r="F8750" t="s">
        <v>62</v>
      </c>
      <c r="G8750" t="s">
        <v>73</v>
      </c>
      <c r="H8750" t="s">
        <v>149</v>
      </c>
      <c r="I8750" t="s">
        <v>70</v>
      </c>
      <c r="J8750" t="s">
        <v>755</v>
      </c>
      <c r="K8750" t="s">
        <v>296</v>
      </c>
      <c r="L8750" t="s">
        <v>355</v>
      </c>
      <c r="M8750" t="s">
        <v>57</v>
      </c>
      <c r="N8750" t="s">
        <v>104</v>
      </c>
      <c r="O8750" t="s">
        <v>73</v>
      </c>
      <c r="P8750" t="s">
        <v>76</v>
      </c>
      <c r="Q8750" t="s">
        <v>138</v>
      </c>
      <c r="R8750" t="s">
        <v>75</v>
      </c>
      <c r="S8750" t="s">
        <v>130</v>
      </c>
      <c r="T8750" t="s">
        <v>79</v>
      </c>
      <c r="U8750" t="s">
        <v>76</v>
      </c>
      <c r="V8750" t="s">
        <v>104</v>
      </c>
      <c r="W8750" t="s">
        <v>76</v>
      </c>
      <c r="X8750" t="s">
        <v>75</v>
      </c>
      <c r="Y8750" t="s">
        <v>75</v>
      </c>
      <c r="Z8750" t="s">
        <v>255</v>
      </c>
      <c r="AA8750" t="s">
        <v>74</v>
      </c>
      <c r="AB8750" t="s">
        <v>71</v>
      </c>
      <c r="AC8750" t="s">
        <v>142</v>
      </c>
    </row>
    <row r="8751" spans="1:29" x14ac:dyDescent="0.35">
      <c r="A8751" t="s">
        <v>7</v>
      </c>
      <c r="B8751" t="s">
        <v>285</v>
      </c>
      <c r="C8751">
        <v>9</v>
      </c>
      <c r="D8751" t="s">
        <v>467</v>
      </c>
      <c r="E8751" t="s">
        <v>76</v>
      </c>
      <c r="F8751" t="s">
        <v>76</v>
      </c>
      <c r="G8751" t="s">
        <v>76</v>
      </c>
      <c r="H8751" t="s">
        <v>76</v>
      </c>
      <c r="I8751" t="s">
        <v>467</v>
      </c>
      <c r="J8751" t="s">
        <v>500</v>
      </c>
      <c r="K8751" t="s">
        <v>467</v>
      </c>
      <c r="L8751" t="s">
        <v>94</v>
      </c>
      <c r="M8751" t="s">
        <v>70</v>
      </c>
      <c r="N8751" t="s">
        <v>70</v>
      </c>
      <c r="O8751" t="s">
        <v>76</v>
      </c>
      <c r="P8751" t="s">
        <v>76</v>
      </c>
      <c r="Q8751" t="s">
        <v>76</v>
      </c>
      <c r="R8751" t="s">
        <v>76</v>
      </c>
      <c r="S8751" t="s">
        <v>203</v>
      </c>
      <c r="T8751" t="s">
        <v>203</v>
      </c>
      <c r="U8751" t="s">
        <v>76</v>
      </c>
      <c r="V8751" t="s">
        <v>76</v>
      </c>
      <c r="W8751" t="s">
        <v>76</v>
      </c>
      <c r="X8751" t="s">
        <v>76</v>
      </c>
      <c r="Y8751" t="s">
        <v>76</v>
      </c>
      <c r="Z8751" t="s">
        <v>203</v>
      </c>
      <c r="AA8751" t="s">
        <v>76</v>
      </c>
      <c r="AB8751" t="s">
        <v>76</v>
      </c>
      <c r="AC8751" t="s">
        <v>76</v>
      </c>
    </row>
    <row r="8752" spans="1:29" x14ac:dyDescent="0.35">
      <c r="A8752" t="s">
        <v>241</v>
      </c>
      <c r="B8752" t="s">
        <v>267</v>
      </c>
      <c r="C8752">
        <v>216</v>
      </c>
      <c r="D8752" t="s">
        <v>320</v>
      </c>
      <c r="E8752" t="s">
        <v>151</v>
      </c>
      <c r="F8752" t="s">
        <v>145</v>
      </c>
      <c r="G8752" t="s">
        <v>133</v>
      </c>
      <c r="H8752" t="s">
        <v>70</v>
      </c>
      <c r="I8752" t="s">
        <v>93</v>
      </c>
      <c r="J8752" t="s">
        <v>516</v>
      </c>
      <c r="K8752" t="s">
        <v>271</v>
      </c>
      <c r="L8752" t="s">
        <v>179</v>
      </c>
      <c r="M8752" t="s">
        <v>108</v>
      </c>
      <c r="N8752" t="s">
        <v>96</v>
      </c>
      <c r="O8752" t="s">
        <v>80</v>
      </c>
      <c r="P8752" t="s">
        <v>62</v>
      </c>
      <c r="Q8752" t="s">
        <v>67</v>
      </c>
      <c r="R8752" t="s">
        <v>75</v>
      </c>
      <c r="S8752" t="s">
        <v>86</v>
      </c>
      <c r="T8752" t="s">
        <v>76</v>
      </c>
      <c r="U8752" t="s">
        <v>76</v>
      </c>
      <c r="V8752" t="s">
        <v>176</v>
      </c>
      <c r="W8752" t="s">
        <v>78</v>
      </c>
      <c r="X8752" t="s">
        <v>142</v>
      </c>
      <c r="Y8752" t="s">
        <v>76</v>
      </c>
      <c r="Z8752" t="s">
        <v>204</v>
      </c>
      <c r="AA8752" t="s">
        <v>84</v>
      </c>
      <c r="AB8752" t="s">
        <v>138</v>
      </c>
      <c r="AC8752" t="s">
        <v>94</v>
      </c>
    </row>
    <row r="8753" spans="1:29" x14ac:dyDescent="0.35">
      <c r="A8753" t="s">
        <v>241</v>
      </c>
      <c r="B8753" t="s">
        <v>279</v>
      </c>
      <c r="C8753">
        <v>1725</v>
      </c>
      <c r="D8753" t="s">
        <v>64</v>
      </c>
      <c r="E8753" t="s">
        <v>78</v>
      </c>
      <c r="F8753" t="s">
        <v>72</v>
      </c>
      <c r="G8753" t="s">
        <v>71</v>
      </c>
      <c r="H8753" t="s">
        <v>142</v>
      </c>
      <c r="I8753" t="s">
        <v>194</v>
      </c>
      <c r="J8753" t="s">
        <v>463</v>
      </c>
      <c r="K8753" t="s">
        <v>381</v>
      </c>
      <c r="L8753" t="s">
        <v>211</v>
      </c>
      <c r="M8753" t="s">
        <v>130</v>
      </c>
      <c r="N8753" t="s">
        <v>133</v>
      </c>
      <c r="O8753" t="s">
        <v>150</v>
      </c>
      <c r="P8753" t="s">
        <v>138</v>
      </c>
      <c r="Q8753" t="s">
        <v>65</v>
      </c>
      <c r="R8753" t="s">
        <v>96</v>
      </c>
      <c r="S8753" t="s">
        <v>104</v>
      </c>
      <c r="T8753" t="s">
        <v>79</v>
      </c>
      <c r="U8753" t="s">
        <v>106</v>
      </c>
      <c r="V8753" t="s">
        <v>198</v>
      </c>
      <c r="W8753" t="s">
        <v>73</v>
      </c>
      <c r="X8753" t="s">
        <v>78</v>
      </c>
      <c r="Y8753" t="s">
        <v>79</v>
      </c>
      <c r="Z8753" t="s">
        <v>61</v>
      </c>
      <c r="AA8753" t="s">
        <v>442</v>
      </c>
      <c r="AB8753" t="s">
        <v>74</v>
      </c>
      <c r="AC8753" t="s">
        <v>81</v>
      </c>
    </row>
    <row r="8754" spans="1:29" x14ac:dyDescent="0.35">
      <c r="A8754" t="s">
        <v>241</v>
      </c>
      <c r="B8754" t="s">
        <v>285</v>
      </c>
      <c r="C8754">
        <v>276</v>
      </c>
      <c r="D8754" t="s">
        <v>124</v>
      </c>
      <c r="E8754" t="s">
        <v>133</v>
      </c>
      <c r="F8754" t="s">
        <v>161</v>
      </c>
      <c r="G8754" t="s">
        <v>142</v>
      </c>
      <c r="H8754" t="s">
        <v>194</v>
      </c>
      <c r="I8754" t="s">
        <v>87</v>
      </c>
      <c r="J8754" t="s">
        <v>329</v>
      </c>
      <c r="K8754" t="s">
        <v>392</v>
      </c>
      <c r="L8754" t="s">
        <v>255</v>
      </c>
      <c r="M8754" t="s">
        <v>142</v>
      </c>
      <c r="N8754" t="s">
        <v>68</v>
      </c>
      <c r="O8754" t="s">
        <v>186</v>
      </c>
      <c r="P8754" t="s">
        <v>86</v>
      </c>
      <c r="Q8754" t="s">
        <v>355</v>
      </c>
      <c r="R8754" t="s">
        <v>249</v>
      </c>
      <c r="S8754" t="s">
        <v>105</v>
      </c>
      <c r="T8754" t="s">
        <v>81</v>
      </c>
      <c r="U8754" t="s">
        <v>76</v>
      </c>
      <c r="V8754" t="s">
        <v>309</v>
      </c>
      <c r="W8754" t="s">
        <v>76</v>
      </c>
      <c r="X8754" t="s">
        <v>79</v>
      </c>
      <c r="Y8754" t="s">
        <v>76</v>
      </c>
      <c r="Z8754" t="s">
        <v>260</v>
      </c>
      <c r="AA8754" t="s">
        <v>129</v>
      </c>
      <c r="AB8754" t="s">
        <v>133</v>
      </c>
      <c r="AC8754" t="s">
        <v>142</v>
      </c>
    </row>
    <row r="8756" spans="1:29" x14ac:dyDescent="0.35">
      <c r="A8756" t="s">
        <v>1912</v>
      </c>
    </row>
    <row r="8757" spans="1:29" x14ac:dyDescent="0.35">
      <c r="A8757" t="s">
        <v>14</v>
      </c>
      <c r="B8757" t="s">
        <v>461</v>
      </c>
      <c r="C8757" t="s">
        <v>2</v>
      </c>
      <c r="D8757" t="s">
        <v>1896</v>
      </c>
      <c r="E8757" t="s">
        <v>1829</v>
      </c>
      <c r="F8757" t="s">
        <v>1897</v>
      </c>
      <c r="G8757" t="s">
        <v>1828</v>
      </c>
      <c r="H8757" t="s">
        <v>1898</v>
      </c>
      <c r="I8757" t="s">
        <v>1899</v>
      </c>
      <c r="J8757" t="s">
        <v>1900</v>
      </c>
      <c r="K8757" t="s">
        <v>1901</v>
      </c>
      <c r="L8757" t="s">
        <v>1818</v>
      </c>
      <c r="M8757" t="s">
        <v>1820</v>
      </c>
      <c r="N8757" t="s">
        <v>1821</v>
      </c>
      <c r="O8757" t="s">
        <v>1902</v>
      </c>
      <c r="P8757" t="s">
        <v>1903</v>
      </c>
      <c r="Q8757" t="s">
        <v>1904</v>
      </c>
      <c r="R8757" t="s">
        <v>1905</v>
      </c>
      <c r="S8757" t="s">
        <v>1826</v>
      </c>
      <c r="T8757" t="s">
        <v>1827</v>
      </c>
      <c r="U8757" t="s">
        <v>1906</v>
      </c>
      <c r="V8757" t="s">
        <v>1907</v>
      </c>
      <c r="W8757" t="s">
        <v>1831</v>
      </c>
      <c r="X8757" t="s">
        <v>1832</v>
      </c>
      <c r="Y8757" t="s">
        <v>1908</v>
      </c>
      <c r="Z8757" t="s">
        <v>1909</v>
      </c>
      <c r="AA8757" t="s">
        <v>1833</v>
      </c>
      <c r="AB8757" t="s">
        <v>49</v>
      </c>
      <c r="AC8757" t="s">
        <v>50</v>
      </c>
    </row>
    <row r="8758" spans="1:29" x14ac:dyDescent="0.35">
      <c r="A8758" t="s">
        <v>3</v>
      </c>
      <c r="B8758" t="s">
        <v>462</v>
      </c>
      <c r="C8758">
        <v>170</v>
      </c>
      <c r="D8758" t="s">
        <v>503</v>
      </c>
      <c r="E8758" t="s">
        <v>142</v>
      </c>
      <c r="F8758" t="s">
        <v>163</v>
      </c>
      <c r="G8758" t="s">
        <v>138</v>
      </c>
      <c r="H8758" t="s">
        <v>79</v>
      </c>
      <c r="I8758" t="s">
        <v>216</v>
      </c>
      <c r="J8758" t="s">
        <v>338</v>
      </c>
      <c r="K8758" t="s">
        <v>272</v>
      </c>
      <c r="L8758" t="s">
        <v>100</v>
      </c>
      <c r="M8758" t="s">
        <v>75</v>
      </c>
      <c r="N8758" t="s">
        <v>94</v>
      </c>
      <c r="O8758" t="s">
        <v>76</v>
      </c>
      <c r="P8758" t="s">
        <v>63</v>
      </c>
      <c r="Q8758" t="s">
        <v>105</v>
      </c>
      <c r="R8758" t="s">
        <v>76</v>
      </c>
      <c r="S8758" t="s">
        <v>151</v>
      </c>
      <c r="T8758" t="s">
        <v>76</v>
      </c>
      <c r="U8758" t="s">
        <v>76</v>
      </c>
      <c r="V8758" t="s">
        <v>236</v>
      </c>
      <c r="W8758" t="s">
        <v>68</v>
      </c>
      <c r="X8758" t="s">
        <v>106</v>
      </c>
      <c r="Y8758" t="s">
        <v>78</v>
      </c>
      <c r="Z8758" t="s">
        <v>240</v>
      </c>
      <c r="AA8758" t="s">
        <v>74</v>
      </c>
      <c r="AB8758" t="s">
        <v>76</v>
      </c>
      <c r="AC8758" t="s">
        <v>180</v>
      </c>
    </row>
    <row r="8759" spans="1:29" x14ac:dyDescent="0.35">
      <c r="A8759" t="s">
        <v>3</v>
      </c>
      <c r="B8759" t="s">
        <v>464</v>
      </c>
      <c r="C8759">
        <v>161</v>
      </c>
      <c r="D8759" t="s">
        <v>409</v>
      </c>
      <c r="E8759" t="s">
        <v>78</v>
      </c>
      <c r="F8759" t="s">
        <v>78</v>
      </c>
      <c r="G8759" t="s">
        <v>72</v>
      </c>
      <c r="H8759" t="s">
        <v>151</v>
      </c>
      <c r="I8759" t="s">
        <v>96</v>
      </c>
      <c r="J8759" t="s">
        <v>761</v>
      </c>
      <c r="K8759" t="s">
        <v>212</v>
      </c>
      <c r="L8759" t="s">
        <v>176</v>
      </c>
      <c r="M8759" t="s">
        <v>173</v>
      </c>
      <c r="N8759" t="s">
        <v>221</v>
      </c>
      <c r="O8759" t="s">
        <v>76</v>
      </c>
      <c r="P8759" t="s">
        <v>76</v>
      </c>
      <c r="Q8759" t="s">
        <v>93</v>
      </c>
      <c r="R8759" t="s">
        <v>71</v>
      </c>
      <c r="S8759" t="s">
        <v>181</v>
      </c>
      <c r="T8759" t="s">
        <v>76</v>
      </c>
      <c r="U8759" t="s">
        <v>76</v>
      </c>
      <c r="V8759" t="s">
        <v>76</v>
      </c>
      <c r="W8759" t="s">
        <v>76</v>
      </c>
      <c r="X8759" t="s">
        <v>76</v>
      </c>
      <c r="Y8759" t="s">
        <v>138</v>
      </c>
      <c r="Z8759" t="s">
        <v>213</v>
      </c>
      <c r="AA8759" t="s">
        <v>151</v>
      </c>
      <c r="AB8759" t="s">
        <v>76</v>
      </c>
      <c r="AC8759" t="s">
        <v>75</v>
      </c>
    </row>
    <row r="8760" spans="1:29" x14ac:dyDescent="0.35">
      <c r="A8760" t="s">
        <v>4</v>
      </c>
      <c r="B8760" t="s">
        <v>462</v>
      </c>
      <c r="C8760">
        <v>223</v>
      </c>
      <c r="D8760" t="s">
        <v>320</v>
      </c>
      <c r="E8760" t="s">
        <v>76</v>
      </c>
      <c r="F8760" t="s">
        <v>63</v>
      </c>
      <c r="G8760" t="s">
        <v>94</v>
      </c>
      <c r="H8760" t="s">
        <v>121</v>
      </c>
      <c r="I8760" t="s">
        <v>133</v>
      </c>
      <c r="J8760" t="s">
        <v>541</v>
      </c>
      <c r="K8760" t="s">
        <v>184</v>
      </c>
      <c r="L8760" t="s">
        <v>173</v>
      </c>
      <c r="M8760" t="s">
        <v>108</v>
      </c>
      <c r="N8760" t="s">
        <v>104</v>
      </c>
      <c r="O8760" t="s">
        <v>105</v>
      </c>
      <c r="P8760" t="s">
        <v>80</v>
      </c>
      <c r="Q8760" t="s">
        <v>290</v>
      </c>
      <c r="R8760" t="s">
        <v>309</v>
      </c>
      <c r="S8760" t="s">
        <v>78</v>
      </c>
      <c r="T8760" t="s">
        <v>68</v>
      </c>
      <c r="U8760" t="s">
        <v>105</v>
      </c>
      <c r="V8760" t="s">
        <v>89</v>
      </c>
      <c r="W8760" t="s">
        <v>107</v>
      </c>
      <c r="X8760" t="s">
        <v>142</v>
      </c>
      <c r="Y8760" t="s">
        <v>76</v>
      </c>
      <c r="Z8760" t="s">
        <v>53</v>
      </c>
      <c r="AA8760" t="s">
        <v>498</v>
      </c>
      <c r="AB8760" t="s">
        <v>138</v>
      </c>
      <c r="AC8760" t="s">
        <v>76</v>
      </c>
    </row>
    <row r="8761" spans="1:29" x14ac:dyDescent="0.35">
      <c r="A8761" t="s">
        <v>4</v>
      </c>
      <c r="B8761" t="s">
        <v>464</v>
      </c>
      <c r="C8761">
        <v>295</v>
      </c>
      <c r="D8761" t="s">
        <v>236</v>
      </c>
      <c r="E8761" t="s">
        <v>55</v>
      </c>
      <c r="F8761" t="s">
        <v>107</v>
      </c>
      <c r="G8761" t="s">
        <v>79</v>
      </c>
      <c r="H8761" t="s">
        <v>103</v>
      </c>
      <c r="I8761" t="s">
        <v>88</v>
      </c>
      <c r="J8761" t="s">
        <v>215</v>
      </c>
      <c r="K8761" t="s">
        <v>503</v>
      </c>
      <c r="L8761" t="s">
        <v>326</v>
      </c>
      <c r="M8761" t="s">
        <v>175</v>
      </c>
      <c r="N8761" t="s">
        <v>86</v>
      </c>
      <c r="O8761" t="s">
        <v>93</v>
      </c>
      <c r="P8761" t="s">
        <v>173</v>
      </c>
      <c r="Q8761" t="s">
        <v>145</v>
      </c>
      <c r="R8761" t="s">
        <v>124</v>
      </c>
      <c r="S8761" t="s">
        <v>65</v>
      </c>
      <c r="T8761" t="s">
        <v>76</v>
      </c>
      <c r="U8761" t="s">
        <v>76</v>
      </c>
      <c r="V8761" t="s">
        <v>70</v>
      </c>
      <c r="W8761" t="s">
        <v>76</v>
      </c>
      <c r="X8761" t="s">
        <v>76</v>
      </c>
      <c r="Y8761" t="s">
        <v>76</v>
      </c>
      <c r="Z8761" t="s">
        <v>87</v>
      </c>
      <c r="AA8761" t="s">
        <v>237</v>
      </c>
      <c r="AB8761" t="s">
        <v>57</v>
      </c>
      <c r="AC8761" t="s">
        <v>79</v>
      </c>
    </row>
    <row r="8762" spans="1:29" x14ac:dyDescent="0.35">
      <c r="A8762" t="s">
        <v>5</v>
      </c>
      <c r="B8762" t="s">
        <v>462</v>
      </c>
      <c r="C8762">
        <v>323</v>
      </c>
      <c r="D8762" t="s">
        <v>235</v>
      </c>
      <c r="E8762" t="s">
        <v>103</v>
      </c>
      <c r="F8762" t="s">
        <v>188</v>
      </c>
      <c r="G8762" t="s">
        <v>149</v>
      </c>
      <c r="H8762" t="s">
        <v>77</v>
      </c>
      <c r="I8762" t="s">
        <v>70</v>
      </c>
      <c r="J8762" t="s">
        <v>298</v>
      </c>
      <c r="K8762" t="s">
        <v>333</v>
      </c>
      <c r="L8762" t="s">
        <v>142</v>
      </c>
      <c r="M8762" t="s">
        <v>77</v>
      </c>
      <c r="N8762" t="s">
        <v>68</v>
      </c>
      <c r="O8762" t="s">
        <v>78</v>
      </c>
      <c r="P8762" t="s">
        <v>78</v>
      </c>
      <c r="Q8762" t="s">
        <v>68</v>
      </c>
      <c r="R8762" t="s">
        <v>77</v>
      </c>
      <c r="S8762" t="s">
        <v>100</v>
      </c>
      <c r="T8762" t="s">
        <v>107</v>
      </c>
      <c r="U8762" t="s">
        <v>76</v>
      </c>
      <c r="V8762" t="s">
        <v>62</v>
      </c>
      <c r="W8762" t="s">
        <v>73</v>
      </c>
      <c r="X8762" t="s">
        <v>76</v>
      </c>
      <c r="Y8762" t="s">
        <v>76</v>
      </c>
      <c r="Z8762" t="s">
        <v>114</v>
      </c>
      <c r="AA8762" t="s">
        <v>130</v>
      </c>
      <c r="AB8762" t="s">
        <v>290</v>
      </c>
      <c r="AC8762" t="s">
        <v>102</v>
      </c>
    </row>
    <row r="8763" spans="1:29" x14ac:dyDescent="0.35">
      <c r="A8763" t="s">
        <v>5</v>
      </c>
      <c r="B8763" t="s">
        <v>464</v>
      </c>
      <c r="C8763">
        <v>374</v>
      </c>
      <c r="D8763" t="s">
        <v>174</v>
      </c>
      <c r="E8763" t="s">
        <v>75</v>
      </c>
      <c r="F8763" t="s">
        <v>77</v>
      </c>
      <c r="G8763" t="s">
        <v>173</v>
      </c>
      <c r="H8763" t="s">
        <v>68</v>
      </c>
      <c r="I8763" t="s">
        <v>142</v>
      </c>
      <c r="J8763" t="s">
        <v>591</v>
      </c>
      <c r="K8763" t="s">
        <v>441</v>
      </c>
      <c r="L8763" t="s">
        <v>109</v>
      </c>
      <c r="M8763" t="s">
        <v>80</v>
      </c>
      <c r="N8763" t="s">
        <v>142</v>
      </c>
      <c r="O8763" t="s">
        <v>76</v>
      </c>
      <c r="P8763" t="s">
        <v>76</v>
      </c>
      <c r="Q8763" t="s">
        <v>198</v>
      </c>
      <c r="R8763" t="s">
        <v>75</v>
      </c>
      <c r="S8763" t="s">
        <v>96</v>
      </c>
      <c r="T8763" t="s">
        <v>71</v>
      </c>
      <c r="U8763" t="s">
        <v>76</v>
      </c>
      <c r="V8763" t="s">
        <v>106</v>
      </c>
      <c r="W8763" t="s">
        <v>76</v>
      </c>
      <c r="X8763" t="s">
        <v>68</v>
      </c>
      <c r="Y8763" t="s">
        <v>76</v>
      </c>
      <c r="Z8763" t="s">
        <v>344</v>
      </c>
      <c r="AA8763" t="s">
        <v>104</v>
      </c>
      <c r="AB8763" t="s">
        <v>79</v>
      </c>
      <c r="AC8763" t="s">
        <v>94</v>
      </c>
    </row>
    <row r="8764" spans="1:29" x14ac:dyDescent="0.35">
      <c r="A8764" t="s">
        <v>6</v>
      </c>
      <c r="B8764" t="s">
        <v>462</v>
      </c>
      <c r="C8764">
        <v>181</v>
      </c>
      <c r="D8764" t="s">
        <v>277</v>
      </c>
      <c r="E8764" t="s">
        <v>175</v>
      </c>
      <c r="F8764" t="s">
        <v>126</v>
      </c>
      <c r="G8764" t="s">
        <v>78</v>
      </c>
      <c r="H8764" t="s">
        <v>186</v>
      </c>
      <c r="I8764" t="s">
        <v>181</v>
      </c>
      <c r="J8764" t="s">
        <v>489</v>
      </c>
      <c r="K8764" t="s">
        <v>393</v>
      </c>
      <c r="L8764" t="s">
        <v>255</v>
      </c>
      <c r="M8764" t="s">
        <v>76</v>
      </c>
      <c r="N8764" t="s">
        <v>107</v>
      </c>
      <c r="O8764" t="s">
        <v>173</v>
      </c>
      <c r="P8764" t="s">
        <v>264</v>
      </c>
      <c r="Q8764" t="s">
        <v>71</v>
      </c>
      <c r="R8764" t="s">
        <v>70</v>
      </c>
      <c r="S8764" t="s">
        <v>63</v>
      </c>
      <c r="T8764" t="s">
        <v>106</v>
      </c>
      <c r="U8764" t="s">
        <v>76</v>
      </c>
      <c r="V8764" t="s">
        <v>88</v>
      </c>
      <c r="W8764" t="s">
        <v>74</v>
      </c>
      <c r="X8764" t="s">
        <v>149</v>
      </c>
      <c r="Y8764" t="s">
        <v>76</v>
      </c>
      <c r="Z8764" t="s">
        <v>132</v>
      </c>
      <c r="AA8764" t="s">
        <v>206</v>
      </c>
      <c r="AB8764" t="s">
        <v>105</v>
      </c>
      <c r="AC8764" t="s">
        <v>107</v>
      </c>
    </row>
    <row r="8765" spans="1:29" x14ac:dyDescent="0.35">
      <c r="A8765" t="s">
        <v>6</v>
      </c>
      <c r="B8765" t="s">
        <v>464</v>
      </c>
      <c r="C8765">
        <v>128</v>
      </c>
      <c r="D8765" t="s">
        <v>342</v>
      </c>
      <c r="E8765" t="s">
        <v>72</v>
      </c>
      <c r="F8765" t="s">
        <v>55</v>
      </c>
      <c r="G8765" t="s">
        <v>76</v>
      </c>
      <c r="H8765" t="s">
        <v>244</v>
      </c>
      <c r="I8765" t="s">
        <v>293</v>
      </c>
      <c r="J8765" t="s">
        <v>234</v>
      </c>
      <c r="K8765" t="s">
        <v>344</v>
      </c>
      <c r="L8765" t="s">
        <v>164</v>
      </c>
      <c r="M8765" t="s">
        <v>216</v>
      </c>
      <c r="N8765" t="s">
        <v>87</v>
      </c>
      <c r="O8765" t="s">
        <v>62</v>
      </c>
      <c r="P8765" t="s">
        <v>56</v>
      </c>
      <c r="Q8765" t="s">
        <v>103</v>
      </c>
      <c r="R8765" t="s">
        <v>211</v>
      </c>
      <c r="S8765" t="s">
        <v>73</v>
      </c>
      <c r="T8765" t="s">
        <v>137</v>
      </c>
      <c r="U8765" t="s">
        <v>76</v>
      </c>
      <c r="V8765" t="s">
        <v>107</v>
      </c>
      <c r="W8765" t="s">
        <v>76</v>
      </c>
      <c r="X8765" t="s">
        <v>108</v>
      </c>
      <c r="Y8765" t="s">
        <v>76</v>
      </c>
      <c r="Z8765" t="s">
        <v>103</v>
      </c>
      <c r="AA8765" t="s">
        <v>218</v>
      </c>
      <c r="AB8765" t="s">
        <v>77</v>
      </c>
      <c r="AC8765" t="s">
        <v>76</v>
      </c>
    </row>
    <row r="8766" spans="1:29" x14ac:dyDescent="0.35">
      <c r="A8766" t="s">
        <v>7</v>
      </c>
      <c r="B8766" t="s">
        <v>462</v>
      </c>
      <c r="C8766">
        <v>175</v>
      </c>
      <c r="D8766" t="s">
        <v>398</v>
      </c>
      <c r="E8766" t="s">
        <v>78</v>
      </c>
      <c r="F8766" t="s">
        <v>217</v>
      </c>
      <c r="G8766" t="s">
        <v>106</v>
      </c>
      <c r="H8766" t="s">
        <v>86</v>
      </c>
      <c r="I8766" t="s">
        <v>240</v>
      </c>
      <c r="J8766" t="s">
        <v>159</v>
      </c>
      <c r="K8766" t="s">
        <v>409</v>
      </c>
      <c r="L8766" t="s">
        <v>264</v>
      </c>
      <c r="M8766" t="s">
        <v>81</v>
      </c>
      <c r="N8766" t="s">
        <v>106</v>
      </c>
      <c r="O8766" t="s">
        <v>76</v>
      </c>
      <c r="P8766" t="s">
        <v>76</v>
      </c>
      <c r="Q8766" t="s">
        <v>93</v>
      </c>
      <c r="R8766" t="s">
        <v>63</v>
      </c>
      <c r="S8766" t="s">
        <v>244</v>
      </c>
      <c r="T8766" t="s">
        <v>100</v>
      </c>
      <c r="U8766" t="s">
        <v>76</v>
      </c>
      <c r="V8766" t="s">
        <v>161</v>
      </c>
      <c r="W8766" t="s">
        <v>76</v>
      </c>
      <c r="X8766" t="s">
        <v>94</v>
      </c>
      <c r="Y8766" t="s">
        <v>81</v>
      </c>
      <c r="Z8766" t="s">
        <v>145</v>
      </c>
      <c r="AA8766" t="s">
        <v>149</v>
      </c>
      <c r="AB8766" t="s">
        <v>138</v>
      </c>
      <c r="AC8766" t="s">
        <v>179</v>
      </c>
    </row>
    <row r="8767" spans="1:29" x14ac:dyDescent="0.35">
      <c r="A8767" t="s">
        <v>7</v>
      </c>
      <c r="B8767" t="s">
        <v>464</v>
      </c>
      <c r="C8767">
        <v>187</v>
      </c>
      <c r="D8767" t="s">
        <v>352</v>
      </c>
      <c r="E8767" t="s">
        <v>73</v>
      </c>
      <c r="F8767" t="s">
        <v>93</v>
      </c>
      <c r="G8767" t="s">
        <v>76</v>
      </c>
      <c r="H8767" t="s">
        <v>65</v>
      </c>
      <c r="I8767" t="s">
        <v>55</v>
      </c>
      <c r="J8767" t="s">
        <v>670</v>
      </c>
      <c r="K8767" t="s">
        <v>313</v>
      </c>
      <c r="L8767" t="s">
        <v>87</v>
      </c>
      <c r="M8767" t="s">
        <v>121</v>
      </c>
      <c r="N8767" t="s">
        <v>180</v>
      </c>
      <c r="O8767" t="s">
        <v>106</v>
      </c>
      <c r="P8767" t="s">
        <v>76</v>
      </c>
      <c r="Q8767" t="s">
        <v>106</v>
      </c>
      <c r="R8767" t="s">
        <v>107</v>
      </c>
      <c r="S8767" t="s">
        <v>72</v>
      </c>
      <c r="T8767" t="s">
        <v>76</v>
      </c>
      <c r="U8767" t="s">
        <v>76</v>
      </c>
      <c r="V8767" t="s">
        <v>76</v>
      </c>
      <c r="W8767" t="s">
        <v>76</v>
      </c>
      <c r="X8767" t="s">
        <v>63</v>
      </c>
      <c r="Y8767" t="s">
        <v>106</v>
      </c>
      <c r="Z8767" t="s">
        <v>264</v>
      </c>
      <c r="AA8767" t="s">
        <v>75</v>
      </c>
      <c r="AB8767" t="s">
        <v>107</v>
      </c>
      <c r="AC8767" t="s">
        <v>71</v>
      </c>
    </row>
    <row r="8768" spans="1:29" x14ac:dyDescent="0.35">
      <c r="A8768" t="s">
        <v>241</v>
      </c>
      <c r="B8768" t="s">
        <v>462</v>
      </c>
      <c r="C8768">
        <v>1072</v>
      </c>
      <c r="D8768" t="s">
        <v>200</v>
      </c>
      <c r="E8768" t="s">
        <v>186</v>
      </c>
      <c r="F8768" t="s">
        <v>87</v>
      </c>
      <c r="G8768" t="s">
        <v>81</v>
      </c>
      <c r="H8768" t="s">
        <v>133</v>
      </c>
      <c r="I8768" t="s">
        <v>175</v>
      </c>
      <c r="J8768" t="s">
        <v>539</v>
      </c>
      <c r="K8768" t="s">
        <v>9</v>
      </c>
      <c r="L8768" t="s">
        <v>88</v>
      </c>
      <c r="M8768" t="s">
        <v>81</v>
      </c>
      <c r="N8768" t="s">
        <v>138</v>
      </c>
      <c r="O8768" t="s">
        <v>78</v>
      </c>
      <c r="P8768" t="s">
        <v>186</v>
      </c>
      <c r="Q8768" t="s">
        <v>194</v>
      </c>
      <c r="R8768" t="s">
        <v>103</v>
      </c>
      <c r="S8768" t="s">
        <v>93</v>
      </c>
      <c r="T8768" t="s">
        <v>68</v>
      </c>
      <c r="U8768" t="s">
        <v>77</v>
      </c>
      <c r="V8768" t="s">
        <v>314</v>
      </c>
      <c r="W8768" t="s">
        <v>79</v>
      </c>
      <c r="X8768" t="s">
        <v>72</v>
      </c>
      <c r="Y8768" t="s">
        <v>77</v>
      </c>
      <c r="Z8768" t="s">
        <v>188</v>
      </c>
      <c r="AA8768" t="s">
        <v>282</v>
      </c>
      <c r="AB8768" t="s">
        <v>104</v>
      </c>
      <c r="AC8768" t="s">
        <v>142</v>
      </c>
    </row>
    <row r="8769" spans="1:29" x14ac:dyDescent="0.35">
      <c r="A8769" t="s">
        <v>241</v>
      </c>
      <c r="B8769" t="s">
        <v>464</v>
      </c>
      <c r="C8769">
        <v>1145</v>
      </c>
      <c r="D8769" t="s">
        <v>129</v>
      </c>
      <c r="E8769" t="s">
        <v>105</v>
      </c>
      <c r="F8769" t="s">
        <v>94</v>
      </c>
      <c r="G8769" t="s">
        <v>78</v>
      </c>
      <c r="H8769" t="s">
        <v>104</v>
      </c>
      <c r="I8769" t="s">
        <v>194</v>
      </c>
      <c r="J8769" t="s">
        <v>128</v>
      </c>
      <c r="K8769" t="s">
        <v>453</v>
      </c>
      <c r="L8769" t="s">
        <v>188</v>
      </c>
      <c r="M8769" t="s">
        <v>57</v>
      </c>
      <c r="N8769" t="s">
        <v>65</v>
      </c>
      <c r="O8769" t="s">
        <v>105</v>
      </c>
      <c r="P8769" t="s">
        <v>100</v>
      </c>
      <c r="Q8769" t="s">
        <v>97</v>
      </c>
      <c r="R8769" t="s">
        <v>221</v>
      </c>
      <c r="S8769" t="s">
        <v>173</v>
      </c>
      <c r="T8769" t="s">
        <v>71</v>
      </c>
      <c r="U8769" t="s">
        <v>76</v>
      </c>
      <c r="V8769" t="s">
        <v>138</v>
      </c>
      <c r="W8769" t="s">
        <v>76</v>
      </c>
      <c r="X8769" t="s">
        <v>150</v>
      </c>
      <c r="Y8769" t="s">
        <v>73</v>
      </c>
      <c r="Z8769" t="s">
        <v>286</v>
      </c>
      <c r="AA8769" t="s">
        <v>216</v>
      </c>
      <c r="AB8769" t="s">
        <v>81</v>
      </c>
      <c r="AC8769" t="s">
        <v>71</v>
      </c>
    </row>
    <row r="8771" spans="1:29" x14ac:dyDescent="0.35">
      <c r="A8771" t="s">
        <v>1913</v>
      </c>
    </row>
    <row r="8772" spans="1:29" x14ac:dyDescent="0.35">
      <c r="A8772" t="s">
        <v>14</v>
      </c>
      <c r="B8772" t="s">
        <v>487</v>
      </c>
      <c r="C8772" t="s">
        <v>2</v>
      </c>
      <c r="D8772" t="s">
        <v>1896</v>
      </c>
      <c r="E8772" t="s">
        <v>1829</v>
      </c>
      <c r="F8772" t="s">
        <v>1897</v>
      </c>
      <c r="G8772" t="s">
        <v>1828</v>
      </c>
      <c r="H8772" t="s">
        <v>1898</v>
      </c>
      <c r="I8772" t="s">
        <v>1899</v>
      </c>
      <c r="J8772" t="s">
        <v>1900</v>
      </c>
      <c r="K8772" t="s">
        <v>1901</v>
      </c>
      <c r="L8772" t="s">
        <v>1818</v>
      </c>
      <c r="M8772" t="s">
        <v>1820</v>
      </c>
      <c r="N8772" t="s">
        <v>1821</v>
      </c>
      <c r="O8772" t="s">
        <v>1902</v>
      </c>
      <c r="P8772" t="s">
        <v>1903</v>
      </c>
      <c r="Q8772" t="s">
        <v>1904</v>
      </c>
      <c r="R8772" t="s">
        <v>1905</v>
      </c>
      <c r="S8772" t="s">
        <v>1826</v>
      </c>
      <c r="T8772" t="s">
        <v>1827</v>
      </c>
      <c r="U8772" t="s">
        <v>1906</v>
      </c>
      <c r="V8772" t="s">
        <v>1907</v>
      </c>
      <c r="W8772" t="s">
        <v>1831</v>
      </c>
      <c r="X8772" t="s">
        <v>1832</v>
      </c>
      <c r="Y8772" t="s">
        <v>1908</v>
      </c>
      <c r="Z8772" t="s">
        <v>1909</v>
      </c>
      <c r="AA8772" t="s">
        <v>1833</v>
      </c>
      <c r="AB8772" t="s">
        <v>49</v>
      </c>
      <c r="AC8772" t="s">
        <v>50</v>
      </c>
    </row>
    <row r="8773" spans="1:29" x14ac:dyDescent="0.35">
      <c r="A8773" t="s">
        <v>3</v>
      </c>
      <c r="B8773" t="s">
        <v>488</v>
      </c>
      <c r="C8773">
        <v>224</v>
      </c>
      <c r="D8773" t="s">
        <v>230</v>
      </c>
      <c r="E8773" t="s">
        <v>130</v>
      </c>
      <c r="F8773" t="s">
        <v>88</v>
      </c>
      <c r="G8773" t="s">
        <v>74</v>
      </c>
      <c r="H8773" t="s">
        <v>81</v>
      </c>
      <c r="I8773" t="s">
        <v>86</v>
      </c>
      <c r="J8773" t="s">
        <v>331</v>
      </c>
      <c r="K8773" t="s">
        <v>187</v>
      </c>
      <c r="L8773" t="s">
        <v>244</v>
      </c>
      <c r="M8773" t="s">
        <v>133</v>
      </c>
      <c r="N8773" t="s">
        <v>175</v>
      </c>
      <c r="O8773" t="s">
        <v>76</v>
      </c>
      <c r="P8773" t="s">
        <v>76</v>
      </c>
      <c r="Q8773" t="s">
        <v>105</v>
      </c>
      <c r="R8773" t="s">
        <v>79</v>
      </c>
      <c r="S8773" t="s">
        <v>96</v>
      </c>
      <c r="T8773" t="s">
        <v>76</v>
      </c>
      <c r="U8773" t="s">
        <v>76</v>
      </c>
      <c r="V8773" t="s">
        <v>114</v>
      </c>
      <c r="W8773" t="s">
        <v>79</v>
      </c>
      <c r="X8773" t="s">
        <v>106</v>
      </c>
      <c r="Y8773" t="s">
        <v>80</v>
      </c>
      <c r="Z8773" t="s">
        <v>132</v>
      </c>
      <c r="AA8773" t="s">
        <v>133</v>
      </c>
      <c r="AB8773" t="s">
        <v>76</v>
      </c>
      <c r="AC8773" t="s">
        <v>198</v>
      </c>
    </row>
    <row r="8774" spans="1:29" x14ac:dyDescent="0.35">
      <c r="A8774" t="s">
        <v>3</v>
      </c>
      <c r="B8774" t="s">
        <v>491</v>
      </c>
      <c r="C8774">
        <v>107</v>
      </c>
      <c r="D8774" t="s">
        <v>189</v>
      </c>
      <c r="E8774" t="s">
        <v>76</v>
      </c>
      <c r="F8774" t="s">
        <v>79</v>
      </c>
      <c r="G8774" t="s">
        <v>76</v>
      </c>
      <c r="H8774" t="s">
        <v>81</v>
      </c>
      <c r="I8774" t="s">
        <v>280</v>
      </c>
      <c r="J8774" t="s">
        <v>453</v>
      </c>
      <c r="K8774" t="s">
        <v>467</v>
      </c>
      <c r="L8774" t="s">
        <v>104</v>
      </c>
      <c r="M8774" t="s">
        <v>79</v>
      </c>
      <c r="N8774" t="s">
        <v>79</v>
      </c>
      <c r="O8774" t="s">
        <v>76</v>
      </c>
      <c r="P8774" t="s">
        <v>122</v>
      </c>
      <c r="Q8774" t="s">
        <v>122</v>
      </c>
      <c r="R8774" t="s">
        <v>76</v>
      </c>
      <c r="S8774" t="s">
        <v>96</v>
      </c>
      <c r="T8774" t="s">
        <v>76</v>
      </c>
      <c r="U8774" t="s">
        <v>76</v>
      </c>
      <c r="V8774" t="s">
        <v>249</v>
      </c>
      <c r="W8774" t="s">
        <v>76</v>
      </c>
      <c r="X8774" t="s">
        <v>76</v>
      </c>
      <c r="Y8774" t="s">
        <v>106</v>
      </c>
      <c r="Z8774" t="s">
        <v>237</v>
      </c>
      <c r="AA8774" t="s">
        <v>81</v>
      </c>
      <c r="AB8774" t="s">
        <v>76</v>
      </c>
      <c r="AC8774" t="s">
        <v>70</v>
      </c>
    </row>
    <row r="8775" spans="1:29" x14ac:dyDescent="0.35">
      <c r="A8775" t="s">
        <v>4</v>
      </c>
      <c r="B8775" t="s">
        <v>488</v>
      </c>
      <c r="C8775">
        <v>317</v>
      </c>
      <c r="D8775" t="s">
        <v>378</v>
      </c>
      <c r="E8775" t="s">
        <v>93</v>
      </c>
      <c r="F8775" t="s">
        <v>80</v>
      </c>
      <c r="G8775" t="s">
        <v>68</v>
      </c>
      <c r="H8775" t="s">
        <v>99</v>
      </c>
      <c r="I8775" t="s">
        <v>55</v>
      </c>
      <c r="J8775" t="s">
        <v>428</v>
      </c>
      <c r="K8775" t="s">
        <v>131</v>
      </c>
      <c r="L8775" t="s">
        <v>264</v>
      </c>
      <c r="M8775" t="s">
        <v>57</v>
      </c>
      <c r="N8775" t="s">
        <v>102</v>
      </c>
      <c r="O8775" t="s">
        <v>80</v>
      </c>
      <c r="P8775" t="s">
        <v>86</v>
      </c>
      <c r="Q8775" t="s">
        <v>97</v>
      </c>
      <c r="R8775" t="s">
        <v>366</v>
      </c>
      <c r="S8775" t="s">
        <v>86</v>
      </c>
      <c r="T8775" t="s">
        <v>68</v>
      </c>
      <c r="U8775" t="s">
        <v>76</v>
      </c>
      <c r="V8775" t="s">
        <v>181</v>
      </c>
      <c r="W8775" t="s">
        <v>76</v>
      </c>
      <c r="X8775" t="s">
        <v>122</v>
      </c>
      <c r="Y8775" t="s">
        <v>76</v>
      </c>
      <c r="Z8775" t="s">
        <v>188</v>
      </c>
      <c r="AA8775" t="s">
        <v>291</v>
      </c>
      <c r="AB8775" t="s">
        <v>163</v>
      </c>
      <c r="AC8775" t="s">
        <v>79</v>
      </c>
    </row>
    <row r="8776" spans="1:29" x14ac:dyDescent="0.35">
      <c r="A8776" t="s">
        <v>4</v>
      </c>
      <c r="B8776" t="s">
        <v>491</v>
      </c>
      <c r="C8776">
        <v>201</v>
      </c>
      <c r="D8776" t="s">
        <v>299</v>
      </c>
      <c r="E8776" t="s">
        <v>76</v>
      </c>
      <c r="F8776" t="s">
        <v>73</v>
      </c>
      <c r="G8776" t="s">
        <v>94</v>
      </c>
      <c r="H8776" t="s">
        <v>80</v>
      </c>
      <c r="I8776" t="s">
        <v>216</v>
      </c>
      <c r="J8776" t="s">
        <v>365</v>
      </c>
      <c r="K8776" t="s">
        <v>115</v>
      </c>
      <c r="L8776" t="s">
        <v>225</v>
      </c>
      <c r="M8776" t="s">
        <v>149</v>
      </c>
      <c r="N8776" t="s">
        <v>78</v>
      </c>
      <c r="O8776" t="s">
        <v>72</v>
      </c>
      <c r="P8776" t="s">
        <v>100</v>
      </c>
      <c r="Q8776" t="s">
        <v>227</v>
      </c>
      <c r="R8776" t="s">
        <v>304</v>
      </c>
      <c r="S8776" t="s">
        <v>100</v>
      </c>
      <c r="T8776" t="s">
        <v>107</v>
      </c>
      <c r="U8776" t="s">
        <v>105</v>
      </c>
      <c r="V8776" t="s">
        <v>137</v>
      </c>
      <c r="W8776" t="s">
        <v>76</v>
      </c>
      <c r="X8776" t="s">
        <v>76</v>
      </c>
      <c r="Y8776" t="s">
        <v>76</v>
      </c>
      <c r="Z8776" t="s">
        <v>97</v>
      </c>
      <c r="AA8776" t="s">
        <v>242</v>
      </c>
      <c r="AB8776" t="s">
        <v>71</v>
      </c>
      <c r="AC8776" t="s">
        <v>76</v>
      </c>
    </row>
    <row r="8777" spans="1:29" x14ac:dyDescent="0.35">
      <c r="A8777" t="s">
        <v>5</v>
      </c>
      <c r="B8777" t="s">
        <v>488</v>
      </c>
      <c r="C8777">
        <v>443</v>
      </c>
      <c r="D8777" t="s">
        <v>364</v>
      </c>
      <c r="E8777" t="s">
        <v>150</v>
      </c>
      <c r="F8777" t="s">
        <v>173</v>
      </c>
      <c r="G8777" t="s">
        <v>216</v>
      </c>
      <c r="H8777" t="s">
        <v>71</v>
      </c>
      <c r="I8777" t="s">
        <v>88</v>
      </c>
      <c r="J8777" t="s">
        <v>201</v>
      </c>
      <c r="K8777" t="s">
        <v>463</v>
      </c>
      <c r="L8777" t="s">
        <v>194</v>
      </c>
      <c r="M8777" t="s">
        <v>78</v>
      </c>
      <c r="N8777" t="s">
        <v>100</v>
      </c>
      <c r="O8777" t="s">
        <v>150</v>
      </c>
      <c r="P8777" t="s">
        <v>150</v>
      </c>
      <c r="Q8777" t="s">
        <v>55</v>
      </c>
      <c r="R8777" t="s">
        <v>71</v>
      </c>
      <c r="S8777" t="s">
        <v>63</v>
      </c>
      <c r="T8777" t="s">
        <v>68</v>
      </c>
      <c r="U8777" t="s">
        <v>76</v>
      </c>
      <c r="V8777" t="s">
        <v>63</v>
      </c>
      <c r="W8777" t="s">
        <v>107</v>
      </c>
      <c r="X8777" t="s">
        <v>107</v>
      </c>
      <c r="Y8777" t="s">
        <v>76</v>
      </c>
      <c r="Z8777" t="s">
        <v>134</v>
      </c>
      <c r="AA8777" t="s">
        <v>81</v>
      </c>
      <c r="AB8777" t="s">
        <v>249</v>
      </c>
      <c r="AC8777" t="s">
        <v>65</v>
      </c>
    </row>
    <row r="8778" spans="1:29" x14ac:dyDescent="0.35">
      <c r="A8778" t="s">
        <v>5</v>
      </c>
      <c r="B8778" t="s">
        <v>491</v>
      </c>
      <c r="C8778">
        <v>254</v>
      </c>
      <c r="D8778" t="s">
        <v>379</v>
      </c>
      <c r="E8778" t="s">
        <v>180</v>
      </c>
      <c r="F8778" t="s">
        <v>355</v>
      </c>
      <c r="G8778" t="s">
        <v>107</v>
      </c>
      <c r="H8778" t="s">
        <v>73</v>
      </c>
      <c r="I8778" t="s">
        <v>79</v>
      </c>
      <c r="J8778" t="s">
        <v>761</v>
      </c>
      <c r="K8778" t="s">
        <v>519</v>
      </c>
      <c r="L8778" t="s">
        <v>62</v>
      </c>
      <c r="M8778" t="s">
        <v>94</v>
      </c>
      <c r="N8778" t="s">
        <v>75</v>
      </c>
      <c r="O8778" t="s">
        <v>107</v>
      </c>
      <c r="P8778" t="s">
        <v>76</v>
      </c>
      <c r="Q8778" t="s">
        <v>75</v>
      </c>
      <c r="R8778" t="s">
        <v>68</v>
      </c>
      <c r="S8778" t="s">
        <v>119</v>
      </c>
      <c r="T8778" t="s">
        <v>76</v>
      </c>
      <c r="U8778" t="s">
        <v>76</v>
      </c>
      <c r="V8778" t="s">
        <v>142</v>
      </c>
      <c r="W8778" t="s">
        <v>76</v>
      </c>
      <c r="X8778" t="s">
        <v>71</v>
      </c>
      <c r="Y8778" t="s">
        <v>76</v>
      </c>
      <c r="Z8778" t="s">
        <v>297</v>
      </c>
      <c r="AA8778" t="s">
        <v>161</v>
      </c>
      <c r="AB8778" t="s">
        <v>106</v>
      </c>
      <c r="AC8778" t="s">
        <v>78</v>
      </c>
    </row>
    <row r="8779" spans="1:29" x14ac:dyDescent="0.35">
      <c r="A8779" t="s">
        <v>6</v>
      </c>
      <c r="B8779" t="s">
        <v>488</v>
      </c>
      <c r="C8779">
        <v>183</v>
      </c>
      <c r="D8779" t="s">
        <v>282</v>
      </c>
      <c r="E8779" t="s">
        <v>70</v>
      </c>
      <c r="F8779" t="s">
        <v>112</v>
      </c>
      <c r="G8779" t="s">
        <v>78</v>
      </c>
      <c r="H8779" t="s">
        <v>100</v>
      </c>
      <c r="I8779" t="s">
        <v>112</v>
      </c>
      <c r="J8779" t="s">
        <v>450</v>
      </c>
      <c r="K8779" t="s">
        <v>159</v>
      </c>
      <c r="L8779" t="s">
        <v>135</v>
      </c>
      <c r="M8779" t="s">
        <v>149</v>
      </c>
      <c r="N8779" t="s">
        <v>57</v>
      </c>
      <c r="O8779" t="s">
        <v>173</v>
      </c>
      <c r="P8779" t="s">
        <v>119</v>
      </c>
      <c r="Q8779" t="s">
        <v>105</v>
      </c>
      <c r="R8779" t="s">
        <v>109</v>
      </c>
      <c r="S8779" t="s">
        <v>63</v>
      </c>
      <c r="T8779" t="s">
        <v>86</v>
      </c>
      <c r="U8779" t="s">
        <v>76</v>
      </c>
      <c r="V8779" t="s">
        <v>173</v>
      </c>
      <c r="W8779" t="s">
        <v>76</v>
      </c>
      <c r="X8779" t="s">
        <v>94</v>
      </c>
      <c r="Y8779" t="s">
        <v>76</v>
      </c>
      <c r="Z8779" t="s">
        <v>86</v>
      </c>
      <c r="AA8779" t="s">
        <v>386</v>
      </c>
      <c r="AB8779" t="s">
        <v>107</v>
      </c>
      <c r="AC8779" t="s">
        <v>76</v>
      </c>
    </row>
    <row r="8780" spans="1:29" x14ac:dyDescent="0.35">
      <c r="A8780" t="s">
        <v>6</v>
      </c>
      <c r="B8780" t="s">
        <v>491</v>
      </c>
      <c r="C8780">
        <v>126</v>
      </c>
      <c r="D8780" t="s">
        <v>118</v>
      </c>
      <c r="E8780" t="s">
        <v>74</v>
      </c>
      <c r="F8780" t="s">
        <v>176</v>
      </c>
      <c r="G8780" t="s">
        <v>76</v>
      </c>
      <c r="H8780" t="s">
        <v>180</v>
      </c>
      <c r="I8780" t="s">
        <v>237</v>
      </c>
      <c r="J8780" t="s">
        <v>341</v>
      </c>
      <c r="K8780" t="s">
        <v>541</v>
      </c>
      <c r="L8780" t="s">
        <v>442</v>
      </c>
      <c r="M8780" t="s">
        <v>76</v>
      </c>
      <c r="N8780" t="s">
        <v>76</v>
      </c>
      <c r="O8780" t="s">
        <v>62</v>
      </c>
      <c r="P8780" t="s">
        <v>157</v>
      </c>
      <c r="Q8780" t="s">
        <v>133</v>
      </c>
      <c r="R8780" t="s">
        <v>62</v>
      </c>
      <c r="S8780" t="s">
        <v>107</v>
      </c>
      <c r="T8780" t="s">
        <v>79</v>
      </c>
      <c r="U8780" t="s">
        <v>76</v>
      </c>
      <c r="V8780" t="s">
        <v>72</v>
      </c>
      <c r="W8780" t="s">
        <v>103</v>
      </c>
      <c r="X8780" t="s">
        <v>89</v>
      </c>
      <c r="Y8780" t="s">
        <v>76</v>
      </c>
      <c r="Z8780" t="s">
        <v>326</v>
      </c>
      <c r="AA8780" t="s">
        <v>328</v>
      </c>
      <c r="AB8780" t="s">
        <v>93</v>
      </c>
      <c r="AC8780" t="s">
        <v>73</v>
      </c>
    </row>
    <row r="8781" spans="1:29" x14ac:dyDescent="0.35">
      <c r="A8781" t="s">
        <v>7</v>
      </c>
      <c r="B8781" t="s">
        <v>488</v>
      </c>
      <c r="C8781">
        <v>205</v>
      </c>
      <c r="D8781" t="s">
        <v>539</v>
      </c>
      <c r="E8781" t="s">
        <v>73</v>
      </c>
      <c r="F8781" t="s">
        <v>175</v>
      </c>
      <c r="G8781" t="s">
        <v>106</v>
      </c>
      <c r="H8781" t="s">
        <v>86</v>
      </c>
      <c r="I8781" t="s">
        <v>121</v>
      </c>
      <c r="J8781" t="s">
        <v>511</v>
      </c>
      <c r="K8781" t="s">
        <v>127</v>
      </c>
      <c r="L8781" t="s">
        <v>99</v>
      </c>
      <c r="M8781" t="s">
        <v>55</v>
      </c>
      <c r="N8781" t="s">
        <v>163</v>
      </c>
      <c r="O8781" t="s">
        <v>106</v>
      </c>
      <c r="P8781" t="s">
        <v>76</v>
      </c>
      <c r="Q8781" t="s">
        <v>63</v>
      </c>
      <c r="R8781" t="s">
        <v>68</v>
      </c>
      <c r="S8781" t="s">
        <v>74</v>
      </c>
      <c r="T8781" t="s">
        <v>76</v>
      </c>
      <c r="U8781" t="s">
        <v>76</v>
      </c>
      <c r="V8781" t="s">
        <v>86</v>
      </c>
      <c r="W8781" t="s">
        <v>76</v>
      </c>
      <c r="X8781" t="s">
        <v>142</v>
      </c>
      <c r="Y8781" t="s">
        <v>71</v>
      </c>
      <c r="Z8781" t="s">
        <v>249</v>
      </c>
      <c r="AA8781" t="s">
        <v>100</v>
      </c>
      <c r="AB8781" t="s">
        <v>107</v>
      </c>
      <c r="AC8781" t="s">
        <v>186</v>
      </c>
    </row>
    <row r="8782" spans="1:29" x14ac:dyDescent="0.35">
      <c r="A8782" t="s">
        <v>7</v>
      </c>
      <c r="B8782" t="s">
        <v>491</v>
      </c>
      <c r="C8782">
        <v>157</v>
      </c>
      <c r="D8782" t="s">
        <v>196</v>
      </c>
      <c r="E8782" t="s">
        <v>105</v>
      </c>
      <c r="F8782" t="s">
        <v>70</v>
      </c>
      <c r="G8782" t="s">
        <v>76</v>
      </c>
      <c r="H8782" t="s">
        <v>96</v>
      </c>
      <c r="I8782" t="s">
        <v>63</v>
      </c>
      <c r="J8782" t="s">
        <v>234</v>
      </c>
      <c r="K8782" t="s">
        <v>445</v>
      </c>
      <c r="L8782" t="s">
        <v>65</v>
      </c>
      <c r="M8782" t="s">
        <v>181</v>
      </c>
      <c r="N8782" t="s">
        <v>106</v>
      </c>
      <c r="O8782" t="s">
        <v>76</v>
      </c>
      <c r="P8782" t="s">
        <v>76</v>
      </c>
      <c r="Q8782" t="s">
        <v>79</v>
      </c>
      <c r="R8782" t="s">
        <v>78</v>
      </c>
      <c r="S8782" t="s">
        <v>65</v>
      </c>
      <c r="T8782" t="s">
        <v>186</v>
      </c>
      <c r="U8782" t="s">
        <v>76</v>
      </c>
      <c r="V8782" t="s">
        <v>93</v>
      </c>
      <c r="W8782" t="s">
        <v>76</v>
      </c>
      <c r="X8782" t="s">
        <v>76</v>
      </c>
      <c r="Y8782" t="s">
        <v>94</v>
      </c>
      <c r="Z8782" t="s">
        <v>208</v>
      </c>
      <c r="AA8782" t="s">
        <v>122</v>
      </c>
      <c r="AB8782" t="s">
        <v>81</v>
      </c>
      <c r="AC8782" t="s">
        <v>142</v>
      </c>
    </row>
    <row r="8783" spans="1:29" x14ac:dyDescent="0.35">
      <c r="A8783" t="s">
        <v>241</v>
      </c>
      <c r="B8783" t="s">
        <v>488</v>
      </c>
      <c r="C8783">
        <v>1372</v>
      </c>
      <c r="D8783" t="s">
        <v>139</v>
      </c>
      <c r="E8783" t="s">
        <v>80</v>
      </c>
      <c r="F8783" t="s">
        <v>57</v>
      </c>
      <c r="G8783" t="s">
        <v>186</v>
      </c>
      <c r="H8783" t="s">
        <v>173</v>
      </c>
      <c r="I8783" t="s">
        <v>175</v>
      </c>
      <c r="J8783" t="s">
        <v>292</v>
      </c>
      <c r="K8783" t="s">
        <v>393</v>
      </c>
      <c r="L8783" t="s">
        <v>355</v>
      </c>
      <c r="M8783" t="s">
        <v>198</v>
      </c>
      <c r="N8783" t="s">
        <v>57</v>
      </c>
      <c r="O8783" t="s">
        <v>105</v>
      </c>
      <c r="P8783" t="s">
        <v>100</v>
      </c>
      <c r="Q8783" t="s">
        <v>151</v>
      </c>
      <c r="R8783" t="s">
        <v>62</v>
      </c>
      <c r="S8783" t="s">
        <v>151</v>
      </c>
      <c r="T8783" t="s">
        <v>71</v>
      </c>
      <c r="U8783" t="s">
        <v>76</v>
      </c>
      <c r="V8783" t="s">
        <v>88</v>
      </c>
      <c r="W8783" t="s">
        <v>107</v>
      </c>
      <c r="X8783" t="s">
        <v>138</v>
      </c>
      <c r="Y8783" t="s">
        <v>77</v>
      </c>
      <c r="Z8783" t="s">
        <v>309</v>
      </c>
      <c r="AA8783" t="s">
        <v>309</v>
      </c>
      <c r="AB8783" t="s">
        <v>86</v>
      </c>
      <c r="AC8783" t="s">
        <v>100</v>
      </c>
    </row>
    <row r="8784" spans="1:29" x14ac:dyDescent="0.35">
      <c r="A8784" t="s">
        <v>241</v>
      </c>
      <c r="B8784" t="s">
        <v>491</v>
      </c>
      <c r="C8784">
        <v>845</v>
      </c>
      <c r="D8784" t="s">
        <v>263</v>
      </c>
      <c r="E8784" t="s">
        <v>138</v>
      </c>
      <c r="F8784" t="s">
        <v>130</v>
      </c>
      <c r="G8784" t="s">
        <v>77</v>
      </c>
      <c r="H8784" t="s">
        <v>142</v>
      </c>
      <c r="I8784" t="s">
        <v>96</v>
      </c>
      <c r="J8784" t="s">
        <v>710</v>
      </c>
      <c r="K8784" t="s">
        <v>429</v>
      </c>
      <c r="L8784" t="s">
        <v>264</v>
      </c>
      <c r="M8784" t="s">
        <v>130</v>
      </c>
      <c r="N8784" t="s">
        <v>71</v>
      </c>
      <c r="O8784" t="s">
        <v>94</v>
      </c>
      <c r="P8784" t="s">
        <v>186</v>
      </c>
      <c r="Q8784" t="s">
        <v>99</v>
      </c>
      <c r="R8784" t="s">
        <v>121</v>
      </c>
      <c r="S8784" t="s">
        <v>104</v>
      </c>
      <c r="T8784" t="s">
        <v>79</v>
      </c>
      <c r="U8784" t="s">
        <v>79</v>
      </c>
      <c r="V8784" t="s">
        <v>70</v>
      </c>
      <c r="W8784" t="s">
        <v>77</v>
      </c>
      <c r="X8784" t="s">
        <v>75</v>
      </c>
      <c r="Y8784" t="s">
        <v>73</v>
      </c>
      <c r="Z8784" t="s">
        <v>209</v>
      </c>
      <c r="AA8784" t="s">
        <v>226</v>
      </c>
      <c r="AB8784" t="s">
        <v>75</v>
      </c>
      <c r="AC8784" t="s">
        <v>78</v>
      </c>
    </row>
    <row r="8786" spans="1:29" x14ac:dyDescent="0.35">
      <c r="A8786" t="s">
        <v>1914</v>
      </c>
    </row>
    <row r="8787" spans="1:29" x14ac:dyDescent="0.35">
      <c r="A8787" t="s">
        <v>14</v>
      </c>
      <c r="B8787" t="s">
        <v>565</v>
      </c>
      <c r="C8787" t="s">
        <v>2</v>
      </c>
      <c r="D8787" t="s">
        <v>1896</v>
      </c>
      <c r="E8787" t="s">
        <v>1829</v>
      </c>
      <c r="F8787" t="s">
        <v>1897</v>
      </c>
      <c r="G8787" t="s">
        <v>1828</v>
      </c>
      <c r="H8787" t="s">
        <v>1898</v>
      </c>
      <c r="I8787" t="s">
        <v>1899</v>
      </c>
      <c r="J8787" t="s">
        <v>1900</v>
      </c>
      <c r="K8787" t="s">
        <v>1901</v>
      </c>
      <c r="L8787" t="s">
        <v>1818</v>
      </c>
      <c r="M8787" t="s">
        <v>1820</v>
      </c>
      <c r="N8787" t="s">
        <v>1821</v>
      </c>
      <c r="O8787" t="s">
        <v>1902</v>
      </c>
      <c r="P8787" t="s">
        <v>1903</v>
      </c>
      <c r="Q8787" t="s">
        <v>1904</v>
      </c>
      <c r="R8787" t="s">
        <v>1905</v>
      </c>
      <c r="S8787" t="s">
        <v>1826</v>
      </c>
      <c r="T8787" t="s">
        <v>1827</v>
      </c>
      <c r="U8787" t="s">
        <v>1906</v>
      </c>
      <c r="V8787" t="s">
        <v>1907</v>
      </c>
      <c r="W8787" t="s">
        <v>1831</v>
      </c>
      <c r="X8787" t="s">
        <v>1832</v>
      </c>
      <c r="Y8787" t="s">
        <v>1908</v>
      </c>
      <c r="Z8787" t="s">
        <v>1909</v>
      </c>
      <c r="AA8787" t="s">
        <v>1833</v>
      </c>
      <c r="AB8787" t="s">
        <v>49</v>
      </c>
      <c r="AC8787" t="s">
        <v>50</v>
      </c>
    </row>
    <row r="8788" spans="1:29" x14ac:dyDescent="0.35">
      <c r="A8788" t="s">
        <v>3</v>
      </c>
      <c r="B8788" t="s">
        <v>566</v>
      </c>
      <c r="C8788">
        <v>35</v>
      </c>
      <c r="D8788" t="s">
        <v>8</v>
      </c>
      <c r="E8788" t="s">
        <v>192</v>
      </c>
      <c r="F8788" t="s">
        <v>144</v>
      </c>
      <c r="G8788" t="s">
        <v>11</v>
      </c>
      <c r="H8788" t="s">
        <v>76</v>
      </c>
      <c r="I8788" t="s">
        <v>105</v>
      </c>
      <c r="J8788" t="s">
        <v>297</v>
      </c>
      <c r="K8788" t="s">
        <v>476</v>
      </c>
      <c r="L8788" t="s">
        <v>74</v>
      </c>
      <c r="M8788" t="s">
        <v>105</v>
      </c>
      <c r="N8788" t="s">
        <v>72</v>
      </c>
      <c r="O8788" t="s">
        <v>76</v>
      </c>
      <c r="P8788" t="s">
        <v>76</v>
      </c>
      <c r="Q8788" t="s">
        <v>76</v>
      </c>
      <c r="R8788" t="s">
        <v>93</v>
      </c>
      <c r="S8788" t="s">
        <v>181</v>
      </c>
      <c r="T8788" t="s">
        <v>76</v>
      </c>
      <c r="U8788" t="s">
        <v>76</v>
      </c>
      <c r="V8788" t="s">
        <v>76</v>
      </c>
      <c r="W8788" t="s">
        <v>104</v>
      </c>
      <c r="X8788" t="s">
        <v>76</v>
      </c>
      <c r="Y8788" t="s">
        <v>76</v>
      </c>
      <c r="Z8788" t="s">
        <v>137</v>
      </c>
      <c r="AA8788" t="s">
        <v>76</v>
      </c>
      <c r="AB8788" t="s">
        <v>76</v>
      </c>
      <c r="AC8788" t="s">
        <v>53</v>
      </c>
    </row>
    <row r="8789" spans="1:29" x14ac:dyDescent="0.35">
      <c r="A8789" t="s">
        <v>3</v>
      </c>
      <c r="B8789" t="s">
        <v>569</v>
      </c>
      <c r="C8789">
        <v>184</v>
      </c>
      <c r="D8789" t="s">
        <v>413</v>
      </c>
      <c r="E8789" t="s">
        <v>106</v>
      </c>
      <c r="F8789" t="s">
        <v>76</v>
      </c>
      <c r="G8789" t="s">
        <v>79</v>
      </c>
      <c r="H8789" t="s">
        <v>100</v>
      </c>
      <c r="I8789" t="s">
        <v>70</v>
      </c>
      <c r="J8789" t="s">
        <v>316</v>
      </c>
      <c r="K8789" t="s">
        <v>399</v>
      </c>
      <c r="L8789" t="s">
        <v>97</v>
      </c>
      <c r="M8789" t="s">
        <v>149</v>
      </c>
      <c r="N8789" t="s">
        <v>97</v>
      </c>
      <c r="O8789" t="s">
        <v>76</v>
      </c>
      <c r="P8789" t="s">
        <v>76</v>
      </c>
      <c r="Q8789" t="s">
        <v>72</v>
      </c>
      <c r="R8789" t="s">
        <v>73</v>
      </c>
      <c r="S8789" t="s">
        <v>65</v>
      </c>
      <c r="T8789" t="s">
        <v>76</v>
      </c>
      <c r="U8789" t="s">
        <v>76</v>
      </c>
      <c r="V8789" t="s">
        <v>280</v>
      </c>
      <c r="W8789" t="s">
        <v>76</v>
      </c>
      <c r="X8789" t="s">
        <v>77</v>
      </c>
      <c r="Y8789" t="s">
        <v>93</v>
      </c>
      <c r="Z8789" t="s">
        <v>209</v>
      </c>
      <c r="AA8789" t="s">
        <v>179</v>
      </c>
      <c r="AB8789" t="s">
        <v>76</v>
      </c>
      <c r="AC8789" t="s">
        <v>80</v>
      </c>
    </row>
    <row r="8790" spans="1:29" x14ac:dyDescent="0.35">
      <c r="A8790" t="s">
        <v>3</v>
      </c>
      <c r="B8790" t="s">
        <v>570</v>
      </c>
      <c r="C8790">
        <v>5</v>
      </c>
      <c r="D8790" t="s">
        <v>458</v>
      </c>
      <c r="E8790" t="s">
        <v>76</v>
      </c>
      <c r="F8790" t="s">
        <v>76</v>
      </c>
      <c r="G8790" t="s">
        <v>76</v>
      </c>
      <c r="H8790" t="s">
        <v>76</v>
      </c>
      <c r="I8790" t="s">
        <v>76</v>
      </c>
      <c r="J8790" t="s">
        <v>101</v>
      </c>
      <c r="K8790" t="s">
        <v>308</v>
      </c>
      <c r="L8790" t="s">
        <v>76</v>
      </c>
      <c r="M8790" t="s">
        <v>76</v>
      </c>
      <c r="N8790" t="s">
        <v>76</v>
      </c>
      <c r="O8790" t="s">
        <v>76</v>
      </c>
      <c r="P8790" t="s">
        <v>76</v>
      </c>
      <c r="Q8790" t="s">
        <v>76</v>
      </c>
      <c r="R8790" t="s">
        <v>76</v>
      </c>
      <c r="S8790" t="s">
        <v>76</v>
      </c>
      <c r="T8790" t="s">
        <v>76</v>
      </c>
      <c r="U8790" t="s">
        <v>76</v>
      </c>
      <c r="V8790" t="s">
        <v>743</v>
      </c>
      <c r="W8790" t="s">
        <v>76</v>
      </c>
      <c r="X8790" t="s">
        <v>76</v>
      </c>
      <c r="Y8790" t="s">
        <v>76</v>
      </c>
      <c r="Z8790" t="s">
        <v>76</v>
      </c>
      <c r="AA8790" t="s">
        <v>76</v>
      </c>
      <c r="AB8790" t="s">
        <v>76</v>
      </c>
      <c r="AC8790" t="s">
        <v>76</v>
      </c>
    </row>
    <row r="8791" spans="1:29" x14ac:dyDescent="0.35">
      <c r="A8791" t="s">
        <v>3</v>
      </c>
      <c r="B8791" t="s">
        <v>571</v>
      </c>
      <c r="C8791">
        <v>12</v>
      </c>
      <c r="D8791" t="s">
        <v>329</v>
      </c>
      <c r="E8791" t="s">
        <v>76</v>
      </c>
      <c r="F8791" t="s">
        <v>244</v>
      </c>
      <c r="G8791" t="s">
        <v>76</v>
      </c>
      <c r="H8791" t="s">
        <v>76</v>
      </c>
      <c r="I8791" t="s">
        <v>315</v>
      </c>
      <c r="J8791" t="s">
        <v>58</v>
      </c>
      <c r="K8791" t="s">
        <v>383</v>
      </c>
      <c r="L8791" t="s">
        <v>76</v>
      </c>
      <c r="M8791" t="s">
        <v>76</v>
      </c>
      <c r="N8791" t="s">
        <v>76</v>
      </c>
      <c r="O8791" t="s">
        <v>76</v>
      </c>
      <c r="P8791" t="s">
        <v>76</v>
      </c>
      <c r="Q8791" t="s">
        <v>244</v>
      </c>
      <c r="R8791" t="s">
        <v>76</v>
      </c>
      <c r="S8791" t="s">
        <v>210</v>
      </c>
      <c r="T8791" t="s">
        <v>76</v>
      </c>
      <c r="U8791" t="s">
        <v>76</v>
      </c>
      <c r="V8791" t="s">
        <v>135</v>
      </c>
      <c r="W8791" t="s">
        <v>76</v>
      </c>
      <c r="X8791" t="s">
        <v>76</v>
      </c>
      <c r="Y8791" t="s">
        <v>76</v>
      </c>
      <c r="Z8791" t="s">
        <v>269</v>
      </c>
      <c r="AA8791" t="s">
        <v>76</v>
      </c>
      <c r="AB8791" t="s">
        <v>76</v>
      </c>
      <c r="AC8791" t="s">
        <v>76</v>
      </c>
    </row>
    <row r="8792" spans="1:29" x14ac:dyDescent="0.35">
      <c r="A8792" t="s">
        <v>3</v>
      </c>
      <c r="B8792" t="s">
        <v>572</v>
      </c>
      <c r="C8792">
        <v>93</v>
      </c>
      <c r="D8792" t="s">
        <v>428</v>
      </c>
      <c r="E8792" t="s">
        <v>76</v>
      </c>
      <c r="F8792" t="s">
        <v>76</v>
      </c>
      <c r="G8792" t="s">
        <v>76</v>
      </c>
      <c r="H8792" t="s">
        <v>63</v>
      </c>
      <c r="I8792" t="s">
        <v>163</v>
      </c>
      <c r="J8792" t="s">
        <v>301</v>
      </c>
      <c r="K8792" t="s">
        <v>127</v>
      </c>
      <c r="L8792" t="s">
        <v>103</v>
      </c>
      <c r="M8792" t="s">
        <v>68</v>
      </c>
      <c r="N8792" t="s">
        <v>79</v>
      </c>
      <c r="O8792" t="s">
        <v>76</v>
      </c>
      <c r="P8792" t="s">
        <v>133</v>
      </c>
      <c r="Q8792" t="s">
        <v>74</v>
      </c>
      <c r="R8792" t="s">
        <v>76</v>
      </c>
      <c r="S8792" t="s">
        <v>104</v>
      </c>
      <c r="T8792" t="s">
        <v>76</v>
      </c>
      <c r="U8792" t="s">
        <v>76</v>
      </c>
      <c r="V8792" t="s">
        <v>99</v>
      </c>
      <c r="W8792" t="s">
        <v>76</v>
      </c>
      <c r="X8792" t="s">
        <v>76</v>
      </c>
      <c r="Y8792" t="s">
        <v>106</v>
      </c>
      <c r="Z8792" t="s">
        <v>67</v>
      </c>
      <c r="AA8792" t="s">
        <v>63</v>
      </c>
      <c r="AB8792" t="s">
        <v>76</v>
      </c>
      <c r="AC8792" t="s">
        <v>88</v>
      </c>
    </row>
    <row r="8793" spans="1:29" x14ac:dyDescent="0.35">
      <c r="A8793" t="s">
        <v>3</v>
      </c>
      <c r="B8793" t="s">
        <v>573</v>
      </c>
      <c r="C8793">
        <v>2</v>
      </c>
      <c r="D8793" t="s">
        <v>395</v>
      </c>
      <c r="E8793" t="s">
        <v>76</v>
      </c>
      <c r="F8793" t="s">
        <v>76</v>
      </c>
      <c r="G8793" t="s">
        <v>76</v>
      </c>
      <c r="H8793" t="s">
        <v>76</v>
      </c>
      <c r="I8793" t="s">
        <v>76</v>
      </c>
      <c r="J8793" t="s">
        <v>76</v>
      </c>
      <c r="K8793" t="s">
        <v>76</v>
      </c>
      <c r="L8793" t="s">
        <v>76</v>
      </c>
      <c r="M8793" t="s">
        <v>76</v>
      </c>
      <c r="N8793" t="s">
        <v>76</v>
      </c>
      <c r="O8793" t="s">
        <v>76</v>
      </c>
      <c r="P8793" t="s">
        <v>76</v>
      </c>
      <c r="Q8793" t="s">
        <v>76</v>
      </c>
      <c r="R8793" t="s">
        <v>76</v>
      </c>
      <c r="S8793" t="s">
        <v>76</v>
      </c>
      <c r="T8793" t="s">
        <v>76</v>
      </c>
      <c r="U8793" t="s">
        <v>76</v>
      </c>
      <c r="V8793" t="s">
        <v>76</v>
      </c>
      <c r="W8793" t="s">
        <v>76</v>
      </c>
      <c r="X8793" t="s">
        <v>76</v>
      </c>
      <c r="Y8793" t="s">
        <v>76</v>
      </c>
      <c r="Z8793" t="s">
        <v>76</v>
      </c>
      <c r="AA8793" t="s">
        <v>76</v>
      </c>
      <c r="AB8793" t="s">
        <v>76</v>
      </c>
      <c r="AC8793" t="s">
        <v>76</v>
      </c>
    </row>
    <row r="8794" spans="1:29" x14ac:dyDescent="0.35">
      <c r="A8794" t="s">
        <v>4</v>
      </c>
      <c r="B8794" t="s">
        <v>566</v>
      </c>
      <c r="C8794">
        <v>48</v>
      </c>
      <c r="D8794" t="s">
        <v>133</v>
      </c>
      <c r="E8794" t="s">
        <v>198</v>
      </c>
      <c r="F8794" t="s">
        <v>515</v>
      </c>
      <c r="G8794" t="s">
        <v>107</v>
      </c>
      <c r="H8794" t="s">
        <v>108</v>
      </c>
      <c r="I8794" t="s">
        <v>103</v>
      </c>
      <c r="J8794" t="s">
        <v>249</v>
      </c>
      <c r="K8794" t="s">
        <v>64</v>
      </c>
      <c r="L8794" t="s">
        <v>150</v>
      </c>
      <c r="M8794" t="s">
        <v>56</v>
      </c>
      <c r="N8794" t="s">
        <v>515</v>
      </c>
      <c r="O8794" t="s">
        <v>70</v>
      </c>
      <c r="P8794" t="s">
        <v>194</v>
      </c>
      <c r="Q8794" t="s">
        <v>171</v>
      </c>
      <c r="R8794" t="s">
        <v>76</v>
      </c>
      <c r="S8794" t="s">
        <v>176</v>
      </c>
      <c r="T8794" t="s">
        <v>73</v>
      </c>
      <c r="U8794" t="s">
        <v>76</v>
      </c>
      <c r="V8794" t="s">
        <v>330</v>
      </c>
      <c r="W8794" t="s">
        <v>76</v>
      </c>
      <c r="X8794" t="s">
        <v>56</v>
      </c>
      <c r="Y8794" t="s">
        <v>76</v>
      </c>
      <c r="Z8794" t="s">
        <v>121</v>
      </c>
      <c r="AA8794" t="s">
        <v>175</v>
      </c>
      <c r="AB8794" t="s">
        <v>119</v>
      </c>
      <c r="AC8794" t="s">
        <v>76</v>
      </c>
    </row>
    <row r="8795" spans="1:29" x14ac:dyDescent="0.35">
      <c r="A8795" t="s">
        <v>4</v>
      </c>
      <c r="B8795" t="s">
        <v>569</v>
      </c>
      <c r="C8795">
        <v>222</v>
      </c>
      <c r="D8795" t="s">
        <v>187</v>
      </c>
      <c r="E8795" t="s">
        <v>122</v>
      </c>
      <c r="F8795" t="s">
        <v>76</v>
      </c>
      <c r="G8795" t="s">
        <v>78</v>
      </c>
      <c r="H8795" t="s">
        <v>221</v>
      </c>
      <c r="I8795" t="s">
        <v>133</v>
      </c>
      <c r="J8795" t="s">
        <v>230</v>
      </c>
      <c r="K8795" t="s">
        <v>254</v>
      </c>
      <c r="L8795" t="s">
        <v>67</v>
      </c>
      <c r="M8795" t="s">
        <v>173</v>
      </c>
      <c r="N8795" t="s">
        <v>176</v>
      </c>
      <c r="O8795" t="s">
        <v>142</v>
      </c>
      <c r="P8795" t="s">
        <v>122</v>
      </c>
      <c r="Q8795" t="s">
        <v>122</v>
      </c>
      <c r="R8795" t="s">
        <v>217</v>
      </c>
      <c r="S8795" t="s">
        <v>108</v>
      </c>
      <c r="T8795" t="s">
        <v>94</v>
      </c>
      <c r="U8795" t="s">
        <v>76</v>
      </c>
      <c r="V8795" t="s">
        <v>68</v>
      </c>
      <c r="W8795" t="s">
        <v>107</v>
      </c>
      <c r="X8795" t="s">
        <v>198</v>
      </c>
      <c r="Y8795" t="s">
        <v>76</v>
      </c>
      <c r="Z8795" t="s">
        <v>204</v>
      </c>
      <c r="AA8795" t="s">
        <v>494</v>
      </c>
      <c r="AB8795" t="s">
        <v>355</v>
      </c>
      <c r="AC8795" t="s">
        <v>94</v>
      </c>
    </row>
    <row r="8796" spans="1:29" x14ac:dyDescent="0.35">
      <c r="A8796" t="s">
        <v>4</v>
      </c>
      <c r="B8796" t="s">
        <v>570</v>
      </c>
      <c r="C8796">
        <v>47</v>
      </c>
      <c r="D8796" t="s">
        <v>121</v>
      </c>
      <c r="E8796" t="s">
        <v>81</v>
      </c>
      <c r="F8796" t="s">
        <v>76</v>
      </c>
      <c r="G8796" t="s">
        <v>76</v>
      </c>
      <c r="H8796" t="s">
        <v>199</v>
      </c>
      <c r="I8796" t="s">
        <v>76</v>
      </c>
      <c r="J8796" t="s">
        <v>612</v>
      </c>
      <c r="K8796" t="s">
        <v>373</v>
      </c>
      <c r="L8796" t="s">
        <v>305</v>
      </c>
      <c r="M8796" t="s">
        <v>65</v>
      </c>
      <c r="N8796" t="s">
        <v>107</v>
      </c>
      <c r="O8796" t="s">
        <v>76</v>
      </c>
      <c r="P8796" t="s">
        <v>65</v>
      </c>
      <c r="Q8796" t="s">
        <v>103</v>
      </c>
      <c r="R8796" t="s">
        <v>347</v>
      </c>
      <c r="S8796" t="s">
        <v>80</v>
      </c>
      <c r="T8796" t="s">
        <v>76</v>
      </c>
      <c r="U8796" t="s">
        <v>76</v>
      </c>
      <c r="V8796" t="s">
        <v>188</v>
      </c>
      <c r="W8796" t="s">
        <v>76</v>
      </c>
      <c r="X8796" t="s">
        <v>76</v>
      </c>
      <c r="Y8796" t="s">
        <v>76</v>
      </c>
      <c r="Z8796" t="s">
        <v>116</v>
      </c>
      <c r="AA8796" t="s">
        <v>120</v>
      </c>
      <c r="AB8796" t="s">
        <v>81</v>
      </c>
      <c r="AC8796" t="s">
        <v>76</v>
      </c>
    </row>
    <row r="8797" spans="1:29" x14ac:dyDescent="0.35">
      <c r="A8797" t="s">
        <v>4</v>
      </c>
      <c r="B8797" t="s">
        <v>571</v>
      </c>
      <c r="C8797">
        <v>30</v>
      </c>
      <c r="D8797" t="s">
        <v>334</v>
      </c>
      <c r="E8797" t="s">
        <v>76</v>
      </c>
      <c r="F8797" t="s">
        <v>71</v>
      </c>
      <c r="G8797" t="s">
        <v>240</v>
      </c>
      <c r="H8797" t="s">
        <v>204</v>
      </c>
      <c r="I8797" t="s">
        <v>76</v>
      </c>
      <c r="J8797" t="s">
        <v>432</v>
      </c>
      <c r="K8797" t="s">
        <v>597</v>
      </c>
      <c r="L8797" t="s">
        <v>145</v>
      </c>
      <c r="M8797" t="s">
        <v>217</v>
      </c>
      <c r="N8797" t="s">
        <v>103</v>
      </c>
      <c r="O8797" t="s">
        <v>93</v>
      </c>
      <c r="P8797" t="s">
        <v>114</v>
      </c>
      <c r="Q8797" t="s">
        <v>61</v>
      </c>
      <c r="R8797" t="s">
        <v>76</v>
      </c>
      <c r="S8797" t="s">
        <v>76</v>
      </c>
      <c r="T8797" t="s">
        <v>76</v>
      </c>
      <c r="U8797" t="s">
        <v>76</v>
      </c>
      <c r="V8797" t="s">
        <v>278</v>
      </c>
      <c r="W8797" t="s">
        <v>76</v>
      </c>
      <c r="X8797" t="s">
        <v>76</v>
      </c>
      <c r="Y8797" t="s">
        <v>76</v>
      </c>
      <c r="Z8797" t="s">
        <v>53</v>
      </c>
      <c r="AA8797" t="s">
        <v>11</v>
      </c>
      <c r="AB8797" t="s">
        <v>76</v>
      </c>
      <c r="AC8797" t="s">
        <v>76</v>
      </c>
    </row>
    <row r="8798" spans="1:29" x14ac:dyDescent="0.35">
      <c r="A8798" t="s">
        <v>4</v>
      </c>
      <c r="B8798" t="s">
        <v>572</v>
      </c>
      <c r="C8798">
        <v>143</v>
      </c>
      <c r="D8798" t="s">
        <v>342</v>
      </c>
      <c r="E8798" t="s">
        <v>76</v>
      </c>
      <c r="F8798" t="s">
        <v>107</v>
      </c>
      <c r="G8798" t="s">
        <v>76</v>
      </c>
      <c r="H8798" t="s">
        <v>94</v>
      </c>
      <c r="I8798" t="s">
        <v>151</v>
      </c>
      <c r="J8798" t="s">
        <v>406</v>
      </c>
      <c r="K8798" t="s">
        <v>428</v>
      </c>
      <c r="L8798" t="s">
        <v>81</v>
      </c>
      <c r="M8798" t="s">
        <v>55</v>
      </c>
      <c r="N8798" t="s">
        <v>75</v>
      </c>
      <c r="O8798" t="s">
        <v>138</v>
      </c>
      <c r="P8798" t="s">
        <v>71</v>
      </c>
      <c r="Q8798" t="s">
        <v>233</v>
      </c>
      <c r="R8798" t="s">
        <v>143</v>
      </c>
      <c r="S8798" t="s">
        <v>86</v>
      </c>
      <c r="T8798" t="s">
        <v>107</v>
      </c>
      <c r="U8798" t="s">
        <v>93</v>
      </c>
      <c r="V8798" t="s">
        <v>94</v>
      </c>
      <c r="W8798" t="s">
        <v>107</v>
      </c>
      <c r="X8798" t="s">
        <v>76</v>
      </c>
      <c r="Y8798" t="s">
        <v>76</v>
      </c>
      <c r="Z8798" t="s">
        <v>65</v>
      </c>
      <c r="AA8798" t="s">
        <v>124</v>
      </c>
      <c r="AB8798" t="s">
        <v>107</v>
      </c>
      <c r="AC8798" t="s">
        <v>76</v>
      </c>
    </row>
    <row r="8799" spans="1:29" x14ac:dyDescent="0.35">
      <c r="A8799" t="s">
        <v>4</v>
      </c>
      <c r="B8799" t="s">
        <v>573</v>
      </c>
      <c r="C8799">
        <v>28</v>
      </c>
      <c r="D8799" t="s">
        <v>193</v>
      </c>
      <c r="E8799" t="s">
        <v>76</v>
      </c>
      <c r="F8799" t="s">
        <v>76</v>
      </c>
      <c r="G8799" t="s">
        <v>76</v>
      </c>
      <c r="H8799" t="s">
        <v>76</v>
      </c>
      <c r="I8799" t="s">
        <v>435</v>
      </c>
      <c r="J8799" t="s">
        <v>117</v>
      </c>
      <c r="K8799" t="s">
        <v>176</v>
      </c>
      <c r="L8799" t="s">
        <v>337</v>
      </c>
      <c r="M8799" t="s">
        <v>244</v>
      </c>
      <c r="N8799" t="s">
        <v>76</v>
      </c>
      <c r="O8799" t="s">
        <v>63</v>
      </c>
      <c r="P8799" t="s">
        <v>76</v>
      </c>
      <c r="Q8799" t="s">
        <v>195</v>
      </c>
      <c r="R8799" t="s">
        <v>240</v>
      </c>
      <c r="S8799" t="s">
        <v>76</v>
      </c>
      <c r="T8799" t="s">
        <v>76</v>
      </c>
      <c r="U8799" t="s">
        <v>76</v>
      </c>
      <c r="V8799" t="s">
        <v>61</v>
      </c>
      <c r="W8799" t="s">
        <v>76</v>
      </c>
      <c r="X8799" t="s">
        <v>76</v>
      </c>
      <c r="Y8799" t="s">
        <v>76</v>
      </c>
      <c r="Z8799" t="s">
        <v>355</v>
      </c>
      <c r="AA8799" t="s">
        <v>158</v>
      </c>
      <c r="AB8799" t="s">
        <v>122</v>
      </c>
      <c r="AC8799" t="s">
        <v>76</v>
      </c>
    </row>
    <row r="8800" spans="1:29" x14ac:dyDescent="0.35">
      <c r="A8800" t="s">
        <v>5</v>
      </c>
      <c r="B8800" t="s">
        <v>566</v>
      </c>
      <c r="C8800">
        <v>32</v>
      </c>
      <c r="D8800" t="s">
        <v>442</v>
      </c>
      <c r="E8800" t="s">
        <v>76</v>
      </c>
      <c r="F8800" t="s">
        <v>77</v>
      </c>
      <c r="G8800" t="s">
        <v>76</v>
      </c>
      <c r="H8800" t="s">
        <v>76</v>
      </c>
      <c r="I8800" t="s">
        <v>76</v>
      </c>
      <c r="J8800" t="s">
        <v>1122</v>
      </c>
      <c r="K8800" t="s">
        <v>124</v>
      </c>
      <c r="L8800" t="s">
        <v>75</v>
      </c>
      <c r="M8800" t="s">
        <v>76</v>
      </c>
      <c r="N8800" t="s">
        <v>76</v>
      </c>
      <c r="O8800" t="s">
        <v>173</v>
      </c>
      <c r="P8800" t="s">
        <v>173</v>
      </c>
      <c r="Q8800" t="s">
        <v>76</v>
      </c>
      <c r="R8800" t="s">
        <v>76</v>
      </c>
      <c r="S8800" t="s">
        <v>186</v>
      </c>
      <c r="T8800" t="s">
        <v>76</v>
      </c>
      <c r="U8800" t="s">
        <v>76</v>
      </c>
      <c r="V8800" t="s">
        <v>76</v>
      </c>
      <c r="W8800" t="s">
        <v>76</v>
      </c>
      <c r="X8800" t="s">
        <v>78</v>
      </c>
      <c r="Y8800" t="s">
        <v>76</v>
      </c>
      <c r="Z8800" t="s">
        <v>231</v>
      </c>
      <c r="AA8800" t="s">
        <v>76</v>
      </c>
      <c r="AB8800" t="s">
        <v>80</v>
      </c>
      <c r="AC8800" t="s">
        <v>76</v>
      </c>
    </row>
    <row r="8801" spans="1:29" x14ac:dyDescent="0.35">
      <c r="A8801" t="s">
        <v>5</v>
      </c>
      <c r="B8801" t="s">
        <v>569</v>
      </c>
      <c r="C8801">
        <v>312</v>
      </c>
      <c r="D8801" t="s">
        <v>227</v>
      </c>
      <c r="E8801" t="s">
        <v>94</v>
      </c>
      <c r="F8801" t="s">
        <v>78</v>
      </c>
      <c r="G8801" t="s">
        <v>96</v>
      </c>
      <c r="H8801" t="s">
        <v>150</v>
      </c>
      <c r="I8801" t="s">
        <v>146</v>
      </c>
      <c r="J8801" t="s">
        <v>377</v>
      </c>
      <c r="K8801" t="s">
        <v>335</v>
      </c>
      <c r="L8801" t="s">
        <v>240</v>
      </c>
      <c r="M8801" t="s">
        <v>72</v>
      </c>
      <c r="N8801" t="s">
        <v>104</v>
      </c>
      <c r="O8801" t="s">
        <v>73</v>
      </c>
      <c r="P8801" t="s">
        <v>73</v>
      </c>
      <c r="Q8801" t="s">
        <v>86</v>
      </c>
      <c r="R8801" t="s">
        <v>75</v>
      </c>
      <c r="S8801" t="s">
        <v>186</v>
      </c>
      <c r="T8801" t="s">
        <v>68</v>
      </c>
      <c r="U8801" t="s">
        <v>76</v>
      </c>
      <c r="V8801" t="s">
        <v>138</v>
      </c>
      <c r="W8801" t="s">
        <v>73</v>
      </c>
      <c r="X8801" t="s">
        <v>76</v>
      </c>
      <c r="Y8801" t="s">
        <v>76</v>
      </c>
      <c r="Z8801" t="s">
        <v>126</v>
      </c>
      <c r="AA8801" t="s">
        <v>186</v>
      </c>
      <c r="AB8801" t="s">
        <v>239</v>
      </c>
      <c r="AC8801" t="s">
        <v>105</v>
      </c>
    </row>
    <row r="8802" spans="1:29" x14ac:dyDescent="0.35">
      <c r="A8802" t="s">
        <v>5</v>
      </c>
      <c r="B8802" t="s">
        <v>570</v>
      </c>
      <c r="C8802">
        <v>99</v>
      </c>
      <c r="D8802" t="s">
        <v>430</v>
      </c>
      <c r="E8802" t="s">
        <v>71</v>
      </c>
      <c r="F8802" t="s">
        <v>188</v>
      </c>
      <c r="G8802" t="s">
        <v>188</v>
      </c>
      <c r="H8802" t="s">
        <v>71</v>
      </c>
      <c r="I8802" t="s">
        <v>76</v>
      </c>
      <c r="J8802" t="s">
        <v>528</v>
      </c>
      <c r="K8802" t="s">
        <v>384</v>
      </c>
      <c r="L8802" t="s">
        <v>81</v>
      </c>
      <c r="M8802" t="s">
        <v>68</v>
      </c>
      <c r="N8802" t="s">
        <v>76</v>
      </c>
      <c r="O8802" t="s">
        <v>105</v>
      </c>
      <c r="P8802" t="s">
        <v>105</v>
      </c>
      <c r="Q8802" t="s">
        <v>77</v>
      </c>
      <c r="R8802" t="s">
        <v>79</v>
      </c>
      <c r="S8802" t="s">
        <v>150</v>
      </c>
      <c r="T8802" t="s">
        <v>71</v>
      </c>
      <c r="U8802" t="s">
        <v>76</v>
      </c>
      <c r="V8802" t="s">
        <v>198</v>
      </c>
      <c r="W8802" t="s">
        <v>76</v>
      </c>
      <c r="X8802" t="s">
        <v>76</v>
      </c>
      <c r="Y8802" t="s">
        <v>76</v>
      </c>
      <c r="Z8802" t="s">
        <v>161</v>
      </c>
      <c r="AA8802" t="s">
        <v>94</v>
      </c>
      <c r="AB8802" t="s">
        <v>188</v>
      </c>
      <c r="AC8802" t="s">
        <v>164</v>
      </c>
    </row>
    <row r="8803" spans="1:29" x14ac:dyDescent="0.35">
      <c r="A8803" t="s">
        <v>5</v>
      </c>
      <c r="B8803" t="s">
        <v>571</v>
      </c>
      <c r="C8803">
        <v>12</v>
      </c>
      <c r="D8803" t="s">
        <v>253</v>
      </c>
      <c r="E8803" t="s">
        <v>76</v>
      </c>
      <c r="F8803" t="s">
        <v>76</v>
      </c>
      <c r="G8803" t="s">
        <v>81</v>
      </c>
      <c r="H8803" t="s">
        <v>76</v>
      </c>
      <c r="I8803" t="s">
        <v>76</v>
      </c>
      <c r="J8803" t="s">
        <v>152</v>
      </c>
      <c r="K8803" t="s">
        <v>271</v>
      </c>
      <c r="L8803" t="s">
        <v>151</v>
      </c>
      <c r="M8803" t="s">
        <v>76</v>
      </c>
      <c r="N8803" t="s">
        <v>76</v>
      </c>
      <c r="O8803" t="s">
        <v>76</v>
      </c>
      <c r="P8803" t="s">
        <v>76</v>
      </c>
      <c r="Q8803" t="s">
        <v>76</v>
      </c>
      <c r="R8803" t="s">
        <v>76</v>
      </c>
      <c r="S8803" t="s">
        <v>442</v>
      </c>
      <c r="T8803" t="s">
        <v>76</v>
      </c>
      <c r="U8803" t="s">
        <v>76</v>
      </c>
      <c r="V8803" t="s">
        <v>76</v>
      </c>
      <c r="W8803" t="s">
        <v>76</v>
      </c>
      <c r="X8803" t="s">
        <v>76</v>
      </c>
      <c r="Y8803" t="s">
        <v>76</v>
      </c>
      <c r="Z8803" t="s">
        <v>520</v>
      </c>
      <c r="AA8803" t="s">
        <v>76</v>
      </c>
      <c r="AB8803" t="s">
        <v>76</v>
      </c>
      <c r="AC8803" t="s">
        <v>76</v>
      </c>
    </row>
    <row r="8804" spans="1:29" x14ac:dyDescent="0.35">
      <c r="A8804" t="s">
        <v>5</v>
      </c>
      <c r="B8804" t="s">
        <v>572</v>
      </c>
      <c r="C8804">
        <v>189</v>
      </c>
      <c r="D8804" t="s">
        <v>256</v>
      </c>
      <c r="E8804" t="s">
        <v>76</v>
      </c>
      <c r="F8804" t="s">
        <v>55</v>
      </c>
      <c r="G8804" t="s">
        <v>76</v>
      </c>
      <c r="H8804" t="s">
        <v>73</v>
      </c>
      <c r="I8804" t="s">
        <v>76</v>
      </c>
      <c r="J8804" t="s">
        <v>659</v>
      </c>
      <c r="K8804" t="s">
        <v>222</v>
      </c>
      <c r="L8804" t="s">
        <v>175</v>
      </c>
      <c r="M8804" t="s">
        <v>81</v>
      </c>
      <c r="N8804" t="s">
        <v>105</v>
      </c>
      <c r="O8804" t="s">
        <v>107</v>
      </c>
      <c r="P8804" t="s">
        <v>76</v>
      </c>
      <c r="Q8804" t="s">
        <v>78</v>
      </c>
      <c r="R8804" t="s">
        <v>150</v>
      </c>
      <c r="S8804" t="s">
        <v>67</v>
      </c>
      <c r="T8804" t="s">
        <v>76</v>
      </c>
      <c r="U8804" t="s">
        <v>76</v>
      </c>
      <c r="V8804" t="s">
        <v>138</v>
      </c>
      <c r="W8804" t="s">
        <v>76</v>
      </c>
      <c r="X8804" t="s">
        <v>94</v>
      </c>
      <c r="Y8804" t="s">
        <v>76</v>
      </c>
      <c r="Z8804" t="s">
        <v>140</v>
      </c>
      <c r="AA8804" t="s">
        <v>355</v>
      </c>
      <c r="AB8804" t="s">
        <v>77</v>
      </c>
      <c r="AC8804" t="s">
        <v>72</v>
      </c>
    </row>
    <row r="8805" spans="1:29" x14ac:dyDescent="0.35">
      <c r="A8805" t="s">
        <v>5</v>
      </c>
      <c r="B8805" t="s">
        <v>573</v>
      </c>
      <c r="C8805">
        <v>53</v>
      </c>
      <c r="D8805" t="s">
        <v>412</v>
      </c>
      <c r="E8805" t="s">
        <v>348</v>
      </c>
      <c r="F8805" t="s">
        <v>348</v>
      </c>
      <c r="G8805" t="s">
        <v>76</v>
      </c>
      <c r="H8805" t="s">
        <v>76</v>
      </c>
      <c r="I8805" t="s">
        <v>198</v>
      </c>
      <c r="J8805" t="s">
        <v>378</v>
      </c>
      <c r="K8805" t="s">
        <v>334</v>
      </c>
      <c r="L8805" t="s">
        <v>68</v>
      </c>
      <c r="M8805" t="s">
        <v>76</v>
      </c>
      <c r="N8805" t="s">
        <v>76</v>
      </c>
      <c r="O8805" t="s">
        <v>76</v>
      </c>
      <c r="P8805" t="s">
        <v>76</v>
      </c>
      <c r="Q8805" t="s">
        <v>68</v>
      </c>
      <c r="R8805" t="s">
        <v>76</v>
      </c>
      <c r="S8805" t="s">
        <v>94</v>
      </c>
      <c r="T8805" t="s">
        <v>76</v>
      </c>
      <c r="U8805" t="s">
        <v>76</v>
      </c>
      <c r="V8805" t="s">
        <v>146</v>
      </c>
      <c r="W8805" t="s">
        <v>76</v>
      </c>
      <c r="X8805" t="s">
        <v>76</v>
      </c>
      <c r="Y8805" t="s">
        <v>76</v>
      </c>
      <c r="Z8805" t="s">
        <v>236</v>
      </c>
      <c r="AA8805" t="s">
        <v>194</v>
      </c>
      <c r="AB8805" t="s">
        <v>76</v>
      </c>
      <c r="AC8805" t="s">
        <v>76</v>
      </c>
    </row>
    <row r="8806" spans="1:29" x14ac:dyDescent="0.35">
      <c r="A8806" t="s">
        <v>6</v>
      </c>
      <c r="B8806" t="s">
        <v>566</v>
      </c>
      <c r="C8806">
        <v>15</v>
      </c>
      <c r="D8806" t="s">
        <v>92</v>
      </c>
      <c r="E8806" t="s">
        <v>78</v>
      </c>
      <c r="F8806" t="s">
        <v>12</v>
      </c>
      <c r="G8806" t="s">
        <v>76</v>
      </c>
      <c r="H8806" t="s">
        <v>99</v>
      </c>
      <c r="I8806" t="s">
        <v>76</v>
      </c>
      <c r="J8806" t="s">
        <v>481</v>
      </c>
      <c r="K8806" t="s">
        <v>316</v>
      </c>
      <c r="L8806" t="s">
        <v>105</v>
      </c>
      <c r="M8806" t="s">
        <v>76</v>
      </c>
      <c r="N8806" t="s">
        <v>92</v>
      </c>
      <c r="O8806" t="s">
        <v>76</v>
      </c>
      <c r="P8806" t="s">
        <v>76</v>
      </c>
      <c r="Q8806" t="s">
        <v>76</v>
      </c>
      <c r="R8806" t="s">
        <v>260</v>
      </c>
      <c r="S8806" t="s">
        <v>76</v>
      </c>
      <c r="T8806" t="s">
        <v>76</v>
      </c>
      <c r="U8806" t="s">
        <v>76</v>
      </c>
      <c r="V8806" t="s">
        <v>76</v>
      </c>
      <c r="W8806" t="s">
        <v>76</v>
      </c>
      <c r="X8806" t="s">
        <v>76</v>
      </c>
      <c r="Y8806" t="s">
        <v>76</v>
      </c>
      <c r="Z8806" t="s">
        <v>76</v>
      </c>
      <c r="AA8806" t="s">
        <v>99</v>
      </c>
      <c r="AB8806" t="s">
        <v>76</v>
      </c>
      <c r="AC8806" t="s">
        <v>76</v>
      </c>
    </row>
    <row r="8807" spans="1:29" x14ac:dyDescent="0.35">
      <c r="A8807" t="s">
        <v>6</v>
      </c>
      <c r="B8807" t="s">
        <v>569</v>
      </c>
      <c r="C8807">
        <v>150</v>
      </c>
      <c r="D8807" t="s">
        <v>8</v>
      </c>
      <c r="E8807" t="s">
        <v>179</v>
      </c>
      <c r="F8807" t="s">
        <v>79</v>
      </c>
      <c r="G8807" t="s">
        <v>76</v>
      </c>
      <c r="H8807" t="s">
        <v>94</v>
      </c>
      <c r="I8807" t="s">
        <v>309</v>
      </c>
      <c r="J8807" t="s">
        <v>820</v>
      </c>
      <c r="K8807" t="s">
        <v>347</v>
      </c>
      <c r="L8807" t="s">
        <v>192</v>
      </c>
      <c r="M8807" t="s">
        <v>84</v>
      </c>
      <c r="N8807" t="s">
        <v>198</v>
      </c>
      <c r="O8807" t="s">
        <v>72</v>
      </c>
      <c r="P8807" t="s">
        <v>173</v>
      </c>
      <c r="Q8807" t="s">
        <v>80</v>
      </c>
      <c r="R8807" t="s">
        <v>80</v>
      </c>
      <c r="S8807" t="s">
        <v>142</v>
      </c>
      <c r="T8807" t="s">
        <v>93</v>
      </c>
      <c r="U8807" t="s">
        <v>76</v>
      </c>
      <c r="V8807" t="s">
        <v>86</v>
      </c>
      <c r="W8807" t="s">
        <v>76</v>
      </c>
      <c r="X8807" t="s">
        <v>72</v>
      </c>
      <c r="Y8807" t="s">
        <v>76</v>
      </c>
      <c r="Z8807" t="s">
        <v>244</v>
      </c>
      <c r="AA8807" t="s">
        <v>231</v>
      </c>
      <c r="AB8807" t="s">
        <v>73</v>
      </c>
      <c r="AC8807" t="s">
        <v>76</v>
      </c>
    </row>
    <row r="8808" spans="1:29" x14ac:dyDescent="0.35">
      <c r="A8808" t="s">
        <v>6</v>
      </c>
      <c r="B8808" t="s">
        <v>570</v>
      </c>
      <c r="C8808">
        <v>18</v>
      </c>
      <c r="D8808" t="s">
        <v>87</v>
      </c>
      <c r="E8808" t="s">
        <v>87</v>
      </c>
      <c r="F8808" t="s">
        <v>502</v>
      </c>
      <c r="G8808" t="s">
        <v>87</v>
      </c>
      <c r="H8808" t="s">
        <v>71</v>
      </c>
      <c r="I8808" t="s">
        <v>458</v>
      </c>
      <c r="J8808" t="s">
        <v>303</v>
      </c>
      <c r="K8808" t="s">
        <v>328</v>
      </c>
      <c r="L8808" t="s">
        <v>87</v>
      </c>
      <c r="M8808" t="s">
        <v>76</v>
      </c>
      <c r="N8808" t="s">
        <v>87</v>
      </c>
      <c r="O8808" t="s">
        <v>367</v>
      </c>
      <c r="P8808" t="s">
        <v>328</v>
      </c>
      <c r="Q8808" t="s">
        <v>76</v>
      </c>
      <c r="R8808" t="s">
        <v>328</v>
      </c>
      <c r="S8808" t="s">
        <v>76</v>
      </c>
      <c r="T8808" t="s">
        <v>92</v>
      </c>
      <c r="U8808" t="s">
        <v>76</v>
      </c>
      <c r="V8808" t="s">
        <v>87</v>
      </c>
      <c r="W8808" t="s">
        <v>76</v>
      </c>
      <c r="X8808" t="s">
        <v>76</v>
      </c>
      <c r="Y8808" t="s">
        <v>76</v>
      </c>
      <c r="Z8808" t="s">
        <v>76</v>
      </c>
      <c r="AA8808" t="s">
        <v>328</v>
      </c>
      <c r="AB8808" t="s">
        <v>76</v>
      </c>
      <c r="AC8808" t="s">
        <v>76</v>
      </c>
    </row>
    <row r="8809" spans="1:29" x14ac:dyDescent="0.35">
      <c r="A8809" t="s">
        <v>6</v>
      </c>
      <c r="B8809" t="s">
        <v>571</v>
      </c>
      <c r="C8809">
        <v>8</v>
      </c>
      <c r="D8809" t="s">
        <v>221</v>
      </c>
      <c r="E8809" t="s">
        <v>76</v>
      </c>
      <c r="F8809" t="s">
        <v>554</v>
      </c>
      <c r="G8809" t="s">
        <v>76</v>
      </c>
      <c r="H8809" t="s">
        <v>76</v>
      </c>
      <c r="I8809" t="s">
        <v>76</v>
      </c>
      <c r="J8809" t="s">
        <v>411</v>
      </c>
      <c r="K8809" t="s">
        <v>448</v>
      </c>
      <c r="L8809" t="s">
        <v>76</v>
      </c>
      <c r="M8809" t="s">
        <v>76</v>
      </c>
      <c r="N8809" t="s">
        <v>76</v>
      </c>
      <c r="O8809" t="s">
        <v>76</v>
      </c>
      <c r="P8809" t="s">
        <v>135</v>
      </c>
      <c r="Q8809" t="s">
        <v>135</v>
      </c>
      <c r="R8809" t="s">
        <v>76</v>
      </c>
      <c r="S8809" t="s">
        <v>76</v>
      </c>
      <c r="T8809" t="s">
        <v>76</v>
      </c>
      <c r="U8809" t="s">
        <v>76</v>
      </c>
      <c r="V8809" t="s">
        <v>76</v>
      </c>
      <c r="W8809" t="s">
        <v>10</v>
      </c>
      <c r="X8809" t="s">
        <v>76</v>
      </c>
      <c r="Y8809" t="s">
        <v>76</v>
      </c>
      <c r="Z8809" t="s">
        <v>76</v>
      </c>
      <c r="AA8809" t="s">
        <v>10</v>
      </c>
      <c r="AB8809" t="s">
        <v>76</v>
      </c>
      <c r="AC8809" t="s">
        <v>76</v>
      </c>
    </row>
    <row r="8810" spans="1:29" x14ac:dyDescent="0.35">
      <c r="A8810" t="s">
        <v>6</v>
      </c>
      <c r="B8810" t="s">
        <v>572</v>
      </c>
      <c r="C8810">
        <v>103</v>
      </c>
      <c r="D8810" t="s">
        <v>118</v>
      </c>
      <c r="E8810" t="s">
        <v>86</v>
      </c>
      <c r="F8810" t="s">
        <v>88</v>
      </c>
      <c r="G8810" t="s">
        <v>76</v>
      </c>
      <c r="H8810" t="s">
        <v>216</v>
      </c>
      <c r="I8810" t="s">
        <v>249</v>
      </c>
      <c r="J8810" t="s">
        <v>308</v>
      </c>
      <c r="K8810" t="s">
        <v>333</v>
      </c>
      <c r="L8810" t="s">
        <v>58</v>
      </c>
      <c r="M8810" t="s">
        <v>76</v>
      </c>
      <c r="N8810" t="s">
        <v>76</v>
      </c>
      <c r="O8810" t="s">
        <v>173</v>
      </c>
      <c r="P8810" t="s">
        <v>177</v>
      </c>
      <c r="Q8810" t="s">
        <v>130</v>
      </c>
      <c r="R8810" t="s">
        <v>102</v>
      </c>
      <c r="S8810" t="s">
        <v>73</v>
      </c>
      <c r="T8810" t="s">
        <v>76</v>
      </c>
      <c r="U8810" t="s">
        <v>76</v>
      </c>
      <c r="V8810" t="s">
        <v>73</v>
      </c>
      <c r="W8810" t="s">
        <v>122</v>
      </c>
      <c r="X8810" t="s">
        <v>280</v>
      </c>
      <c r="Y8810" t="s">
        <v>76</v>
      </c>
      <c r="Z8810" t="s">
        <v>184</v>
      </c>
      <c r="AA8810" t="s">
        <v>305</v>
      </c>
      <c r="AB8810" t="s">
        <v>108</v>
      </c>
      <c r="AC8810" t="s">
        <v>106</v>
      </c>
    </row>
    <row r="8811" spans="1:29" x14ac:dyDescent="0.35">
      <c r="A8811" t="s">
        <v>6</v>
      </c>
      <c r="B8811" t="s">
        <v>573</v>
      </c>
      <c r="C8811">
        <v>15</v>
      </c>
      <c r="D8811" t="s">
        <v>519</v>
      </c>
      <c r="E8811" t="s">
        <v>76</v>
      </c>
      <c r="F8811" t="s">
        <v>76</v>
      </c>
      <c r="G8811" t="s">
        <v>76</v>
      </c>
      <c r="H8811" t="s">
        <v>176</v>
      </c>
      <c r="I8811" t="s">
        <v>239</v>
      </c>
      <c r="J8811" t="s">
        <v>239</v>
      </c>
      <c r="K8811" t="s">
        <v>381</v>
      </c>
      <c r="L8811" t="s">
        <v>122</v>
      </c>
      <c r="M8811" t="s">
        <v>76</v>
      </c>
      <c r="N8811" t="s">
        <v>76</v>
      </c>
      <c r="O8811" t="s">
        <v>181</v>
      </c>
      <c r="P8811" t="s">
        <v>181</v>
      </c>
      <c r="Q8811" t="s">
        <v>76</v>
      </c>
      <c r="R8811" t="s">
        <v>76</v>
      </c>
      <c r="S8811" t="s">
        <v>76</v>
      </c>
      <c r="T8811" t="s">
        <v>122</v>
      </c>
      <c r="U8811" t="s">
        <v>76</v>
      </c>
      <c r="V8811" t="s">
        <v>67</v>
      </c>
      <c r="W8811" t="s">
        <v>76</v>
      </c>
      <c r="X8811" t="s">
        <v>239</v>
      </c>
      <c r="Y8811" t="s">
        <v>76</v>
      </c>
      <c r="Z8811" t="s">
        <v>76</v>
      </c>
      <c r="AA8811" t="s">
        <v>820</v>
      </c>
      <c r="AB8811" t="s">
        <v>76</v>
      </c>
      <c r="AC8811" t="s">
        <v>76</v>
      </c>
    </row>
    <row r="8812" spans="1:29" x14ac:dyDescent="0.35">
      <c r="A8812" t="s">
        <v>7</v>
      </c>
      <c r="B8812" t="s">
        <v>566</v>
      </c>
      <c r="C8812">
        <v>15</v>
      </c>
      <c r="D8812" t="s">
        <v>398</v>
      </c>
      <c r="E8812" t="s">
        <v>76</v>
      </c>
      <c r="F8812" t="s">
        <v>263</v>
      </c>
      <c r="G8812" t="s">
        <v>76</v>
      </c>
      <c r="H8812" t="s">
        <v>286</v>
      </c>
      <c r="I8812" t="s">
        <v>76</v>
      </c>
      <c r="J8812" t="s">
        <v>296</v>
      </c>
      <c r="K8812" t="s">
        <v>262</v>
      </c>
      <c r="L8812" t="s">
        <v>100</v>
      </c>
      <c r="M8812" t="s">
        <v>76</v>
      </c>
      <c r="N8812" t="s">
        <v>76</v>
      </c>
      <c r="O8812" t="s">
        <v>76</v>
      </c>
      <c r="P8812" t="s">
        <v>76</v>
      </c>
      <c r="Q8812" t="s">
        <v>76</v>
      </c>
      <c r="R8812" t="s">
        <v>76</v>
      </c>
      <c r="S8812" t="s">
        <v>76</v>
      </c>
      <c r="T8812" t="s">
        <v>76</v>
      </c>
      <c r="U8812" t="s">
        <v>76</v>
      </c>
      <c r="V8812" t="s">
        <v>76</v>
      </c>
      <c r="W8812" t="s">
        <v>76</v>
      </c>
      <c r="X8812" t="s">
        <v>286</v>
      </c>
      <c r="Y8812" t="s">
        <v>76</v>
      </c>
      <c r="Z8812" t="s">
        <v>76</v>
      </c>
      <c r="AA8812" t="s">
        <v>76</v>
      </c>
      <c r="AB8812" t="s">
        <v>76</v>
      </c>
      <c r="AC8812" t="s">
        <v>76</v>
      </c>
    </row>
    <row r="8813" spans="1:29" x14ac:dyDescent="0.35">
      <c r="A8813" t="s">
        <v>7</v>
      </c>
      <c r="B8813" t="s">
        <v>569</v>
      </c>
      <c r="C8813">
        <v>185</v>
      </c>
      <c r="D8813" t="s">
        <v>256</v>
      </c>
      <c r="E8813" t="s">
        <v>73</v>
      </c>
      <c r="F8813" t="s">
        <v>86</v>
      </c>
      <c r="G8813" t="s">
        <v>106</v>
      </c>
      <c r="H8813" t="s">
        <v>198</v>
      </c>
      <c r="I8813" t="s">
        <v>119</v>
      </c>
      <c r="J8813" t="s">
        <v>698</v>
      </c>
      <c r="K8813" t="s">
        <v>339</v>
      </c>
      <c r="L8813" t="s">
        <v>157</v>
      </c>
      <c r="M8813" t="s">
        <v>74</v>
      </c>
      <c r="N8813" t="s">
        <v>102</v>
      </c>
      <c r="O8813" t="s">
        <v>106</v>
      </c>
      <c r="P8813" t="s">
        <v>76</v>
      </c>
      <c r="Q8813" t="s">
        <v>100</v>
      </c>
      <c r="R8813" t="s">
        <v>71</v>
      </c>
      <c r="S8813" t="s">
        <v>122</v>
      </c>
      <c r="T8813" t="s">
        <v>76</v>
      </c>
      <c r="U8813" t="s">
        <v>76</v>
      </c>
      <c r="V8813" t="s">
        <v>103</v>
      </c>
      <c r="W8813" t="s">
        <v>76</v>
      </c>
      <c r="X8813" t="s">
        <v>80</v>
      </c>
      <c r="Y8813" t="s">
        <v>150</v>
      </c>
      <c r="Z8813" t="s">
        <v>309</v>
      </c>
      <c r="AA8813" t="s">
        <v>55</v>
      </c>
      <c r="AB8813" t="s">
        <v>107</v>
      </c>
      <c r="AC8813" t="s">
        <v>93</v>
      </c>
    </row>
    <row r="8814" spans="1:29" x14ac:dyDescent="0.35">
      <c r="A8814" t="s">
        <v>7</v>
      </c>
      <c r="B8814" t="s">
        <v>570</v>
      </c>
      <c r="C8814">
        <v>5</v>
      </c>
      <c r="D8814" t="s">
        <v>532</v>
      </c>
      <c r="E8814" t="s">
        <v>76</v>
      </c>
      <c r="F8814" t="s">
        <v>76</v>
      </c>
      <c r="G8814" t="s">
        <v>76</v>
      </c>
      <c r="H8814" t="s">
        <v>76</v>
      </c>
      <c r="I8814" t="s">
        <v>532</v>
      </c>
      <c r="J8814" t="s">
        <v>880</v>
      </c>
      <c r="K8814" t="s">
        <v>76</v>
      </c>
      <c r="L8814" t="s">
        <v>55</v>
      </c>
      <c r="M8814" t="s">
        <v>76</v>
      </c>
      <c r="N8814" t="s">
        <v>76</v>
      </c>
      <c r="O8814" t="s">
        <v>76</v>
      </c>
      <c r="P8814" t="s">
        <v>76</v>
      </c>
      <c r="Q8814" t="s">
        <v>76</v>
      </c>
      <c r="R8814" t="s">
        <v>76</v>
      </c>
      <c r="S8814" t="s">
        <v>76</v>
      </c>
      <c r="T8814" t="s">
        <v>76</v>
      </c>
      <c r="U8814" t="s">
        <v>76</v>
      </c>
      <c r="V8814" t="s">
        <v>76</v>
      </c>
      <c r="W8814" t="s">
        <v>76</v>
      </c>
      <c r="X8814" t="s">
        <v>76</v>
      </c>
      <c r="Y8814" t="s">
        <v>76</v>
      </c>
      <c r="Z8814" t="s">
        <v>532</v>
      </c>
      <c r="AA8814" t="s">
        <v>76</v>
      </c>
      <c r="AB8814" t="s">
        <v>76</v>
      </c>
      <c r="AC8814" t="s">
        <v>76</v>
      </c>
    </row>
    <row r="8815" spans="1:29" x14ac:dyDescent="0.35">
      <c r="A8815" t="s">
        <v>7</v>
      </c>
      <c r="B8815" t="s">
        <v>571</v>
      </c>
      <c r="C8815">
        <v>9</v>
      </c>
      <c r="D8815" t="s">
        <v>686</v>
      </c>
      <c r="E8815" t="s">
        <v>76</v>
      </c>
      <c r="F8815" t="s">
        <v>76</v>
      </c>
      <c r="G8815" t="s">
        <v>76</v>
      </c>
      <c r="H8815" t="s">
        <v>76</v>
      </c>
      <c r="I8815" t="s">
        <v>76</v>
      </c>
      <c r="J8815" t="s">
        <v>446</v>
      </c>
      <c r="K8815" t="s">
        <v>372</v>
      </c>
      <c r="L8815" t="s">
        <v>76</v>
      </c>
      <c r="M8815" t="s">
        <v>76</v>
      </c>
      <c r="N8815" t="s">
        <v>76</v>
      </c>
      <c r="O8815" t="s">
        <v>76</v>
      </c>
      <c r="P8815" t="s">
        <v>76</v>
      </c>
      <c r="Q8815" t="s">
        <v>76</v>
      </c>
      <c r="R8815" t="s">
        <v>76</v>
      </c>
      <c r="S8815" t="s">
        <v>76</v>
      </c>
      <c r="T8815" t="s">
        <v>76</v>
      </c>
      <c r="U8815" t="s">
        <v>76</v>
      </c>
      <c r="V8815" t="s">
        <v>76</v>
      </c>
      <c r="W8815" t="s">
        <v>76</v>
      </c>
      <c r="X8815" t="s">
        <v>76</v>
      </c>
      <c r="Y8815" t="s">
        <v>76</v>
      </c>
      <c r="Z8815" t="s">
        <v>114</v>
      </c>
      <c r="AA8815" t="s">
        <v>76</v>
      </c>
      <c r="AB8815" t="s">
        <v>76</v>
      </c>
      <c r="AC8815" t="s">
        <v>76</v>
      </c>
    </row>
    <row r="8816" spans="1:29" x14ac:dyDescent="0.35">
      <c r="A8816" t="s">
        <v>7</v>
      </c>
      <c r="B8816" t="s">
        <v>572</v>
      </c>
      <c r="C8816">
        <v>144</v>
      </c>
      <c r="D8816" t="s">
        <v>330</v>
      </c>
      <c r="E8816" t="s">
        <v>138</v>
      </c>
      <c r="F8816" t="s">
        <v>57</v>
      </c>
      <c r="G8816" t="s">
        <v>76</v>
      </c>
      <c r="H8816" t="s">
        <v>175</v>
      </c>
      <c r="I8816" t="s">
        <v>72</v>
      </c>
      <c r="J8816" t="s">
        <v>259</v>
      </c>
      <c r="K8816" t="s">
        <v>98</v>
      </c>
      <c r="L8816" t="s">
        <v>194</v>
      </c>
      <c r="M8816" t="s">
        <v>211</v>
      </c>
      <c r="N8816" t="s">
        <v>73</v>
      </c>
      <c r="O8816" t="s">
        <v>76</v>
      </c>
      <c r="P8816" t="s">
        <v>76</v>
      </c>
      <c r="Q8816" t="s">
        <v>79</v>
      </c>
      <c r="R8816" t="s">
        <v>105</v>
      </c>
      <c r="S8816" t="s">
        <v>108</v>
      </c>
      <c r="T8816" t="s">
        <v>78</v>
      </c>
      <c r="U8816" t="s">
        <v>76</v>
      </c>
      <c r="V8816" t="s">
        <v>74</v>
      </c>
      <c r="W8816" t="s">
        <v>76</v>
      </c>
      <c r="X8816" t="s">
        <v>76</v>
      </c>
      <c r="Y8816" t="s">
        <v>78</v>
      </c>
      <c r="Z8816" t="s">
        <v>290</v>
      </c>
      <c r="AA8816" t="s">
        <v>151</v>
      </c>
      <c r="AB8816" t="s">
        <v>72</v>
      </c>
      <c r="AC8816" t="s">
        <v>151</v>
      </c>
    </row>
    <row r="8817" spans="1:29" x14ac:dyDescent="0.35">
      <c r="A8817" t="s">
        <v>7</v>
      </c>
      <c r="B8817" t="s">
        <v>573</v>
      </c>
      <c r="C8817">
        <v>4</v>
      </c>
      <c r="D8817" t="s">
        <v>309</v>
      </c>
      <c r="E8817" t="s">
        <v>76</v>
      </c>
      <c r="F8817" t="s">
        <v>76</v>
      </c>
      <c r="G8817" t="s">
        <v>76</v>
      </c>
      <c r="H8817" t="s">
        <v>76</v>
      </c>
      <c r="I8817" t="s">
        <v>309</v>
      </c>
      <c r="J8817" t="s">
        <v>309</v>
      </c>
      <c r="K8817" t="s">
        <v>923</v>
      </c>
      <c r="L8817" t="s">
        <v>76</v>
      </c>
      <c r="M8817" t="s">
        <v>309</v>
      </c>
      <c r="N8817" t="s">
        <v>309</v>
      </c>
      <c r="O8817" t="s">
        <v>76</v>
      </c>
      <c r="P8817" t="s">
        <v>76</v>
      </c>
      <c r="Q8817" t="s">
        <v>76</v>
      </c>
      <c r="R8817" t="s">
        <v>76</v>
      </c>
      <c r="S8817" t="s">
        <v>554</v>
      </c>
      <c r="T8817" t="s">
        <v>554</v>
      </c>
      <c r="U8817" t="s">
        <v>76</v>
      </c>
      <c r="V8817" t="s">
        <v>76</v>
      </c>
      <c r="W8817" t="s">
        <v>76</v>
      </c>
      <c r="X8817" t="s">
        <v>76</v>
      </c>
      <c r="Y8817" t="s">
        <v>76</v>
      </c>
      <c r="Z8817" t="s">
        <v>76</v>
      </c>
      <c r="AA8817" t="s">
        <v>76</v>
      </c>
      <c r="AB8817" t="s">
        <v>76</v>
      </c>
      <c r="AC8817" t="s">
        <v>76</v>
      </c>
    </row>
    <row r="8818" spans="1:29" x14ac:dyDescent="0.35">
      <c r="A8818" t="s">
        <v>241</v>
      </c>
      <c r="B8818" t="s">
        <v>566</v>
      </c>
      <c r="C8818">
        <v>145</v>
      </c>
      <c r="D8818" t="s">
        <v>293</v>
      </c>
      <c r="E8818" t="s">
        <v>57</v>
      </c>
      <c r="F8818" t="s">
        <v>242</v>
      </c>
      <c r="G8818" t="s">
        <v>74</v>
      </c>
      <c r="H8818" t="s">
        <v>173</v>
      </c>
      <c r="I8818" t="s">
        <v>81</v>
      </c>
      <c r="J8818" t="s">
        <v>589</v>
      </c>
      <c r="K8818" t="s">
        <v>283</v>
      </c>
      <c r="L8818" t="s">
        <v>138</v>
      </c>
      <c r="M8818" t="s">
        <v>151</v>
      </c>
      <c r="N8818" t="s">
        <v>221</v>
      </c>
      <c r="O8818" t="s">
        <v>186</v>
      </c>
      <c r="P8818" t="s">
        <v>55</v>
      </c>
      <c r="Q8818" t="s">
        <v>211</v>
      </c>
      <c r="R8818" t="s">
        <v>72</v>
      </c>
      <c r="S8818" t="s">
        <v>70</v>
      </c>
      <c r="T8818" t="s">
        <v>107</v>
      </c>
      <c r="U8818" t="s">
        <v>76</v>
      </c>
      <c r="V8818" t="s">
        <v>264</v>
      </c>
      <c r="W8818" t="s">
        <v>68</v>
      </c>
      <c r="X8818" t="s">
        <v>179</v>
      </c>
      <c r="Y8818" t="s">
        <v>76</v>
      </c>
      <c r="Z8818" t="s">
        <v>84</v>
      </c>
      <c r="AA8818" t="s">
        <v>151</v>
      </c>
      <c r="AB8818" t="s">
        <v>93</v>
      </c>
      <c r="AC8818" t="s">
        <v>63</v>
      </c>
    </row>
    <row r="8819" spans="1:29" x14ac:dyDescent="0.35">
      <c r="A8819" t="s">
        <v>241</v>
      </c>
      <c r="B8819" t="s">
        <v>569</v>
      </c>
      <c r="C8819">
        <v>1053</v>
      </c>
      <c r="D8819" t="s">
        <v>297</v>
      </c>
      <c r="E8819" t="s">
        <v>81</v>
      </c>
      <c r="F8819" t="s">
        <v>78</v>
      </c>
      <c r="G8819" t="s">
        <v>138</v>
      </c>
      <c r="H8819" t="s">
        <v>122</v>
      </c>
      <c r="I8819" t="s">
        <v>221</v>
      </c>
      <c r="J8819" t="s">
        <v>748</v>
      </c>
      <c r="K8819" t="s">
        <v>452</v>
      </c>
      <c r="L8819" t="s">
        <v>53</v>
      </c>
      <c r="M8819" t="s">
        <v>133</v>
      </c>
      <c r="N8819" t="s">
        <v>163</v>
      </c>
      <c r="O8819" t="s">
        <v>150</v>
      </c>
      <c r="P8819" t="s">
        <v>94</v>
      </c>
      <c r="Q8819" t="s">
        <v>93</v>
      </c>
      <c r="R8819" t="s">
        <v>186</v>
      </c>
      <c r="S8819" t="s">
        <v>130</v>
      </c>
      <c r="T8819" t="s">
        <v>68</v>
      </c>
      <c r="U8819" t="s">
        <v>76</v>
      </c>
      <c r="V8819" t="s">
        <v>104</v>
      </c>
      <c r="W8819" t="s">
        <v>107</v>
      </c>
      <c r="X8819" t="s">
        <v>105</v>
      </c>
      <c r="Y8819" t="s">
        <v>68</v>
      </c>
      <c r="Z8819" t="s">
        <v>239</v>
      </c>
      <c r="AA8819" t="s">
        <v>53</v>
      </c>
      <c r="AB8819" t="s">
        <v>173</v>
      </c>
      <c r="AC8819" t="s">
        <v>138</v>
      </c>
    </row>
    <row r="8820" spans="1:29" x14ac:dyDescent="0.35">
      <c r="A8820" t="s">
        <v>241</v>
      </c>
      <c r="B8820" t="s">
        <v>570</v>
      </c>
      <c r="C8820">
        <v>174</v>
      </c>
      <c r="D8820" t="s">
        <v>342</v>
      </c>
      <c r="E8820" t="s">
        <v>63</v>
      </c>
      <c r="F8820" t="s">
        <v>264</v>
      </c>
      <c r="G8820" t="s">
        <v>65</v>
      </c>
      <c r="H8820" t="s">
        <v>217</v>
      </c>
      <c r="I8820" t="s">
        <v>108</v>
      </c>
      <c r="J8820" t="s">
        <v>634</v>
      </c>
      <c r="K8820" t="s">
        <v>222</v>
      </c>
      <c r="L8820" t="s">
        <v>216</v>
      </c>
      <c r="M8820" t="s">
        <v>186</v>
      </c>
      <c r="N8820" t="s">
        <v>150</v>
      </c>
      <c r="O8820" t="s">
        <v>55</v>
      </c>
      <c r="P8820" t="s">
        <v>163</v>
      </c>
      <c r="Q8820" t="s">
        <v>80</v>
      </c>
      <c r="R8820" t="s">
        <v>290</v>
      </c>
      <c r="S8820" t="s">
        <v>78</v>
      </c>
      <c r="T8820" t="s">
        <v>81</v>
      </c>
      <c r="U8820" t="s">
        <v>76</v>
      </c>
      <c r="V8820" t="s">
        <v>260</v>
      </c>
      <c r="W8820" t="s">
        <v>76</v>
      </c>
      <c r="X8820" t="s">
        <v>76</v>
      </c>
      <c r="Y8820" t="s">
        <v>76</v>
      </c>
      <c r="Z8820" t="s">
        <v>305</v>
      </c>
      <c r="AA8820" t="s">
        <v>145</v>
      </c>
      <c r="AB8820" t="s">
        <v>179</v>
      </c>
      <c r="AC8820" t="s">
        <v>65</v>
      </c>
    </row>
    <row r="8821" spans="1:29" x14ac:dyDescent="0.35">
      <c r="A8821" t="s">
        <v>241</v>
      </c>
      <c r="B8821" t="s">
        <v>571</v>
      </c>
      <c r="C8821">
        <v>71</v>
      </c>
      <c r="D8821" t="s">
        <v>147</v>
      </c>
      <c r="E8821" t="s">
        <v>76</v>
      </c>
      <c r="F8821" t="s">
        <v>216</v>
      </c>
      <c r="G8821" t="s">
        <v>65</v>
      </c>
      <c r="H8821" t="s">
        <v>163</v>
      </c>
      <c r="I8821" t="s">
        <v>103</v>
      </c>
      <c r="J8821" t="s">
        <v>479</v>
      </c>
      <c r="K8821" t="s">
        <v>374</v>
      </c>
      <c r="L8821" t="s">
        <v>99</v>
      </c>
      <c r="M8821" t="s">
        <v>57</v>
      </c>
      <c r="N8821" t="s">
        <v>93</v>
      </c>
      <c r="O8821" t="s">
        <v>138</v>
      </c>
      <c r="P8821" t="s">
        <v>264</v>
      </c>
      <c r="Q8821" t="s">
        <v>99</v>
      </c>
      <c r="R8821" t="s">
        <v>76</v>
      </c>
      <c r="S8821" t="s">
        <v>93</v>
      </c>
      <c r="T8821" t="s">
        <v>76</v>
      </c>
      <c r="U8821" t="s">
        <v>76</v>
      </c>
      <c r="V8821" t="s">
        <v>204</v>
      </c>
      <c r="W8821" t="s">
        <v>186</v>
      </c>
      <c r="X8821" t="s">
        <v>76</v>
      </c>
      <c r="Y8821" t="s">
        <v>76</v>
      </c>
      <c r="Z8821" t="s">
        <v>135</v>
      </c>
      <c r="AA8821" t="s">
        <v>239</v>
      </c>
      <c r="AB8821" t="s">
        <v>76</v>
      </c>
      <c r="AC8821" t="s">
        <v>76</v>
      </c>
    </row>
    <row r="8822" spans="1:29" x14ac:dyDescent="0.35">
      <c r="A8822" t="s">
        <v>241</v>
      </c>
      <c r="B8822" t="s">
        <v>572</v>
      </c>
      <c r="C8822">
        <v>672</v>
      </c>
      <c r="D8822" t="s">
        <v>139</v>
      </c>
      <c r="E8822" t="s">
        <v>71</v>
      </c>
      <c r="F8822" t="s">
        <v>186</v>
      </c>
      <c r="G8822" t="s">
        <v>76</v>
      </c>
      <c r="H8822" t="s">
        <v>142</v>
      </c>
      <c r="I8822" t="s">
        <v>130</v>
      </c>
      <c r="J8822" t="s">
        <v>54</v>
      </c>
      <c r="K8822" t="s">
        <v>123</v>
      </c>
      <c r="L8822" t="s">
        <v>65</v>
      </c>
      <c r="M8822" t="s">
        <v>151</v>
      </c>
      <c r="N8822" t="s">
        <v>68</v>
      </c>
      <c r="O8822" t="s">
        <v>150</v>
      </c>
      <c r="P8822" t="s">
        <v>63</v>
      </c>
      <c r="Q8822" t="s">
        <v>240</v>
      </c>
      <c r="R8822" t="s">
        <v>89</v>
      </c>
      <c r="S8822" t="s">
        <v>149</v>
      </c>
      <c r="T8822" t="s">
        <v>106</v>
      </c>
      <c r="U8822" t="s">
        <v>68</v>
      </c>
      <c r="V8822" t="s">
        <v>93</v>
      </c>
      <c r="W8822" t="s">
        <v>106</v>
      </c>
      <c r="X8822" t="s">
        <v>94</v>
      </c>
      <c r="Y8822" t="s">
        <v>106</v>
      </c>
      <c r="Z8822" t="s">
        <v>213</v>
      </c>
      <c r="AA8822" t="s">
        <v>280</v>
      </c>
      <c r="AB8822" t="s">
        <v>150</v>
      </c>
      <c r="AC8822" t="s">
        <v>72</v>
      </c>
    </row>
    <row r="8823" spans="1:29" x14ac:dyDescent="0.35">
      <c r="A8823" t="s">
        <v>241</v>
      </c>
      <c r="B8823" t="s">
        <v>573</v>
      </c>
      <c r="C8823">
        <v>102</v>
      </c>
      <c r="D8823" t="s">
        <v>334</v>
      </c>
      <c r="E8823" t="s">
        <v>180</v>
      </c>
      <c r="F8823" t="s">
        <v>180</v>
      </c>
      <c r="G8823" t="s">
        <v>76</v>
      </c>
      <c r="H8823" t="s">
        <v>75</v>
      </c>
      <c r="I8823" t="s">
        <v>209</v>
      </c>
      <c r="J8823" t="s">
        <v>229</v>
      </c>
      <c r="K8823" t="s">
        <v>326</v>
      </c>
      <c r="L8823" t="s">
        <v>276</v>
      </c>
      <c r="M8823" t="s">
        <v>104</v>
      </c>
      <c r="N8823" t="s">
        <v>73</v>
      </c>
      <c r="O8823" t="s">
        <v>100</v>
      </c>
      <c r="P8823" t="s">
        <v>75</v>
      </c>
      <c r="Q8823" t="s">
        <v>250</v>
      </c>
      <c r="R8823" t="s">
        <v>70</v>
      </c>
      <c r="S8823" t="s">
        <v>138</v>
      </c>
      <c r="T8823" t="s">
        <v>81</v>
      </c>
      <c r="U8823" t="s">
        <v>76</v>
      </c>
      <c r="V8823" t="s">
        <v>177</v>
      </c>
      <c r="W8823" t="s">
        <v>76</v>
      </c>
      <c r="X8823" t="s">
        <v>105</v>
      </c>
      <c r="Y8823" t="s">
        <v>76</v>
      </c>
      <c r="Z8823" t="s">
        <v>56</v>
      </c>
      <c r="AA8823" t="s">
        <v>127</v>
      </c>
      <c r="AB8823" t="s">
        <v>72</v>
      </c>
      <c r="AC8823" t="s">
        <v>76</v>
      </c>
    </row>
    <row r="8825" spans="1:29" x14ac:dyDescent="0.35">
      <c r="A8825" t="s">
        <v>1915</v>
      </c>
    </row>
    <row r="8826" spans="1:29" x14ac:dyDescent="0.35">
      <c r="A8826" t="s">
        <v>14</v>
      </c>
      <c r="B8826" t="s">
        <v>593</v>
      </c>
      <c r="C8826" t="s">
        <v>2</v>
      </c>
      <c r="D8826" t="s">
        <v>1896</v>
      </c>
      <c r="E8826" t="s">
        <v>1829</v>
      </c>
      <c r="F8826" t="s">
        <v>1897</v>
      </c>
      <c r="G8826" t="s">
        <v>1828</v>
      </c>
      <c r="H8826" t="s">
        <v>1898</v>
      </c>
      <c r="I8826" t="s">
        <v>1899</v>
      </c>
      <c r="J8826" t="s">
        <v>1900</v>
      </c>
      <c r="K8826" t="s">
        <v>1901</v>
      </c>
      <c r="L8826" t="s">
        <v>1818</v>
      </c>
      <c r="M8826" t="s">
        <v>1820</v>
      </c>
      <c r="N8826" t="s">
        <v>1821</v>
      </c>
      <c r="O8826" t="s">
        <v>1902</v>
      </c>
      <c r="P8826" t="s">
        <v>1903</v>
      </c>
      <c r="Q8826" t="s">
        <v>1904</v>
      </c>
      <c r="R8826" t="s">
        <v>1905</v>
      </c>
      <c r="S8826" t="s">
        <v>1826</v>
      </c>
      <c r="T8826" t="s">
        <v>1827</v>
      </c>
      <c r="U8826" t="s">
        <v>1906</v>
      </c>
      <c r="V8826" t="s">
        <v>1907</v>
      </c>
      <c r="W8826" t="s">
        <v>1831</v>
      </c>
      <c r="X8826" t="s">
        <v>1832</v>
      </c>
      <c r="Y8826" t="s">
        <v>1908</v>
      </c>
      <c r="Z8826" t="s">
        <v>1909</v>
      </c>
      <c r="AA8826" t="s">
        <v>1833</v>
      </c>
      <c r="AB8826" t="s">
        <v>49</v>
      </c>
      <c r="AC8826" t="s">
        <v>50</v>
      </c>
    </row>
    <row r="8827" spans="1:29" x14ac:dyDescent="0.35">
      <c r="A8827" t="s">
        <v>3</v>
      </c>
      <c r="B8827" t="s">
        <v>594</v>
      </c>
      <c r="C8827">
        <v>159</v>
      </c>
      <c r="D8827" t="s">
        <v>191</v>
      </c>
      <c r="E8827" t="s">
        <v>76</v>
      </c>
      <c r="F8827" t="s">
        <v>55</v>
      </c>
      <c r="G8827" t="s">
        <v>71</v>
      </c>
      <c r="H8827" t="s">
        <v>78</v>
      </c>
      <c r="I8827" t="s">
        <v>240</v>
      </c>
      <c r="J8827" t="s">
        <v>523</v>
      </c>
      <c r="K8827" t="s">
        <v>588</v>
      </c>
      <c r="L8827" t="s">
        <v>146</v>
      </c>
      <c r="M8827" t="s">
        <v>72</v>
      </c>
      <c r="N8827" t="s">
        <v>161</v>
      </c>
      <c r="O8827" t="s">
        <v>76</v>
      </c>
      <c r="P8827" t="s">
        <v>76</v>
      </c>
      <c r="Q8827" t="s">
        <v>72</v>
      </c>
      <c r="R8827" t="s">
        <v>76</v>
      </c>
      <c r="S8827" t="s">
        <v>175</v>
      </c>
      <c r="T8827" t="s">
        <v>76</v>
      </c>
      <c r="U8827" t="s">
        <v>76</v>
      </c>
      <c r="V8827" t="s">
        <v>260</v>
      </c>
      <c r="W8827" t="s">
        <v>76</v>
      </c>
      <c r="X8827" t="s">
        <v>77</v>
      </c>
      <c r="Y8827" t="s">
        <v>80</v>
      </c>
      <c r="Z8827" t="s">
        <v>113</v>
      </c>
      <c r="AA8827" t="s">
        <v>94</v>
      </c>
      <c r="AB8827" t="s">
        <v>76</v>
      </c>
      <c r="AC8827" t="s">
        <v>76</v>
      </c>
    </row>
    <row r="8828" spans="1:29" x14ac:dyDescent="0.35">
      <c r="A8828" t="s">
        <v>3</v>
      </c>
      <c r="B8828" t="s">
        <v>595</v>
      </c>
      <c r="C8828">
        <v>172</v>
      </c>
      <c r="D8828" t="s">
        <v>59</v>
      </c>
      <c r="E8828" t="s">
        <v>149</v>
      </c>
      <c r="F8828" t="s">
        <v>70</v>
      </c>
      <c r="G8828" t="s">
        <v>55</v>
      </c>
      <c r="H8828" t="s">
        <v>80</v>
      </c>
      <c r="I8828" t="s">
        <v>149</v>
      </c>
      <c r="J8828" t="s">
        <v>9</v>
      </c>
      <c r="K8828" t="s">
        <v>123</v>
      </c>
      <c r="L8828" t="s">
        <v>138</v>
      </c>
      <c r="M8828" t="s">
        <v>122</v>
      </c>
      <c r="N8828" t="s">
        <v>68</v>
      </c>
      <c r="O8828" t="s">
        <v>76</v>
      </c>
      <c r="P8828" t="s">
        <v>63</v>
      </c>
      <c r="Q8828" t="s">
        <v>80</v>
      </c>
      <c r="R8828" t="s">
        <v>68</v>
      </c>
      <c r="S8828" t="s">
        <v>65</v>
      </c>
      <c r="T8828" t="s">
        <v>76</v>
      </c>
      <c r="U8828" t="s">
        <v>76</v>
      </c>
      <c r="V8828" t="s">
        <v>188</v>
      </c>
      <c r="W8828" t="s">
        <v>68</v>
      </c>
      <c r="X8828" t="s">
        <v>76</v>
      </c>
      <c r="Y8828" t="s">
        <v>150</v>
      </c>
      <c r="Z8828" t="s">
        <v>87</v>
      </c>
      <c r="AA8828" t="s">
        <v>103</v>
      </c>
      <c r="AB8828" t="s">
        <v>76</v>
      </c>
      <c r="AC8828" t="s">
        <v>161</v>
      </c>
    </row>
    <row r="8829" spans="1:29" x14ac:dyDescent="0.35">
      <c r="A8829" t="s">
        <v>4</v>
      </c>
      <c r="B8829" t="s">
        <v>594</v>
      </c>
      <c r="C8829">
        <v>254</v>
      </c>
      <c r="D8829" t="s">
        <v>519</v>
      </c>
      <c r="E8829" t="s">
        <v>71</v>
      </c>
      <c r="F8829" t="s">
        <v>73</v>
      </c>
      <c r="G8829" t="s">
        <v>76</v>
      </c>
      <c r="H8829" t="s">
        <v>79</v>
      </c>
      <c r="I8829" t="s">
        <v>150</v>
      </c>
      <c r="J8829" t="s">
        <v>546</v>
      </c>
      <c r="K8829" t="s">
        <v>445</v>
      </c>
      <c r="L8829" t="s">
        <v>260</v>
      </c>
      <c r="M8829" t="s">
        <v>133</v>
      </c>
      <c r="N8829" t="s">
        <v>62</v>
      </c>
      <c r="O8829" t="s">
        <v>107</v>
      </c>
      <c r="P8829" t="s">
        <v>57</v>
      </c>
      <c r="Q8829" t="s">
        <v>206</v>
      </c>
      <c r="R8829" t="s">
        <v>229</v>
      </c>
      <c r="S8829" t="s">
        <v>79</v>
      </c>
      <c r="T8829" t="s">
        <v>106</v>
      </c>
      <c r="U8829" t="s">
        <v>76</v>
      </c>
      <c r="V8829" t="s">
        <v>57</v>
      </c>
      <c r="W8829" t="s">
        <v>107</v>
      </c>
      <c r="X8829" t="s">
        <v>76</v>
      </c>
      <c r="Y8829" t="s">
        <v>76</v>
      </c>
      <c r="Z8829" t="s">
        <v>180</v>
      </c>
      <c r="AA8829" t="s">
        <v>217</v>
      </c>
      <c r="AB8829" t="s">
        <v>198</v>
      </c>
      <c r="AC8829" t="s">
        <v>76</v>
      </c>
    </row>
    <row r="8830" spans="1:29" x14ac:dyDescent="0.35">
      <c r="A8830" t="s">
        <v>4</v>
      </c>
      <c r="B8830" t="s">
        <v>595</v>
      </c>
      <c r="C8830">
        <v>264</v>
      </c>
      <c r="D8830" t="s">
        <v>136</v>
      </c>
      <c r="E8830" t="s">
        <v>78</v>
      </c>
      <c r="F8830" t="s">
        <v>105</v>
      </c>
      <c r="G8830" t="s">
        <v>94</v>
      </c>
      <c r="H8830" t="s">
        <v>240</v>
      </c>
      <c r="I8830" t="s">
        <v>163</v>
      </c>
      <c r="J8830" t="s">
        <v>316</v>
      </c>
      <c r="K8830" t="s">
        <v>222</v>
      </c>
      <c r="L8830" t="s">
        <v>53</v>
      </c>
      <c r="M8830" t="s">
        <v>57</v>
      </c>
      <c r="N8830" t="s">
        <v>133</v>
      </c>
      <c r="O8830" t="s">
        <v>74</v>
      </c>
      <c r="P8830" t="s">
        <v>186</v>
      </c>
      <c r="Q8830" t="s">
        <v>226</v>
      </c>
      <c r="R8830" t="s">
        <v>255</v>
      </c>
      <c r="S8830" t="s">
        <v>86</v>
      </c>
      <c r="T8830" t="s">
        <v>106</v>
      </c>
      <c r="U8830" t="s">
        <v>150</v>
      </c>
      <c r="V8830" t="s">
        <v>87</v>
      </c>
      <c r="W8830" t="s">
        <v>76</v>
      </c>
      <c r="X8830" t="s">
        <v>63</v>
      </c>
      <c r="Y8830" t="s">
        <v>76</v>
      </c>
      <c r="Z8830" t="s">
        <v>442</v>
      </c>
      <c r="AA8830" t="s">
        <v>64</v>
      </c>
      <c r="AB8830" t="s">
        <v>151</v>
      </c>
      <c r="AC8830" t="s">
        <v>106</v>
      </c>
    </row>
    <row r="8831" spans="1:29" x14ac:dyDescent="0.35">
      <c r="A8831" t="s">
        <v>5</v>
      </c>
      <c r="B8831" t="s">
        <v>594</v>
      </c>
      <c r="C8831">
        <v>304</v>
      </c>
      <c r="D8831" t="s">
        <v>271</v>
      </c>
      <c r="E8831" t="s">
        <v>76</v>
      </c>
      <c r="F8831" t="s">
        <v>79</v>
      </c>
      <c r="G8831" t="s">
        <v>76</v>
      </c>
      <c r="H8831" t="s">
        <v>73</v>
      </c>
      <c r="I8831" t="s">
        <v>151</v>
      </c>
      <c r="J8831" t="s">
        <v>331</v>
      </c>
      <c r="K8831" t="s">
        <v>270</v>
      </c>
      <c r="L8831" t="s">
        <v>208</v>
      </c>
      <c r="M8831" t="s">
        <v>100</v>
      </c>
      <c r="N8831" t="s">
        <v>96</v>
      </c>
      <c r="O8831" t="s">
        <v>150</v>
      </c>
      <c r="P8831" t="s">
        <v>150</v>
      </c>
      <c r="Q8831" t="s">
        <v>133</v>
      </c>
      <c r="R8831" t="s">
        <v>72</v>
      </c>
      <c r="S8831" t="s">
        <v>72</v>
      </c>
      <c r="T8831" t="s">
        <v>107</v>
      </c>
      <c r="U8831" t="s">
        <v>76</v>
      </c>
      <c r="V8831" t="s">
        <v>133</v>
      </c>
      <c r="W8831" t="s">
        <v>106</v>
      </c>
      <c r="X8831" t="s">
        <v>79</v>
      </c>
      <c r="Y8831" t="s">
        <v>76</v>
      </c>
      <c r="Z8831" t="s">
        <v>131</v>
      </c>
      <c r="AA8831" t="s">
        <v>87</v>
      </c>
      <c r="AB8831" t="s">
        <v>73</v>
      </c>
      <c r="AC8831" t="s">
        <v>79</v>
      </c>
    </row>
    <row r="8832" spans="1:29" x14ac:dyDescent="0.35">
      <c r="A8832" t="s">
        <v>5</v>
      </c>
      <c r="B8832" t="s">
        <v>595</v>
      </c>
      <c r="C8832">
        <v>393</v>
      </c>
      <c r="D8832" t="s">
        <v>334</v>
      </c>
      <c r="E8832" t="s">
        <v>86</v>
      </c>
      <c r="F8832" t="s">
        <v>240</v>
      </c>
      <c r="G8832" t="s">
        <v>84</v>
      </c>
      <c r="H8832" t="s">
        <v>71</v>
      </c>
      <c r="I8832" t="s">
        <v>173</v>
      </c>
      <c r="J8832" t="s">
        <v>444</v>
      </c>
      <c r="K8832" t="s">
        <v>399</v>
      </c>
      <c r="L8832" t="s">
        <v>78</v>
      </c>
      <c r="M8832" t="s">
        <v>71</v>
      </c>
      <c r="N8832" t="s">
        <v>106</v>
      </c>
      <c r="O8832" t="s">
        <v>79</v>
      </c>
      <c r="P8832" t="s">
        <v>77</v>
      </c>
      <c r="Q8832" t="s">
        <v>78</v>
      </c>
      <c r="R8832" t="s">
        <v>106</v>
      </c>
      <c r="S8832" t="s">
        <v>62</v>
      </c>
      <c r="T8832" t="s">
        <v>79</v>
      </c>
      <c r="U8832" t="s">
        <v>76</v>
      </c>
      <c r="V8832" t="s">
        <v>81</v>
      </c>
      <c r="W8832" t="s">
        <v>76</v>
      </c>
      <c r="X8832" t="s">
        <v>106</v>
      </c>
      <c r="Y8832" t="s">
        <v>76</v>
      </c>
      <c r="Z8832" t="s">
        <v>202</v>
      </c>
      <c r="AA8832" t="s">
        <v>72</v>
      </c>
      <c r="AB8832" t="s">
        <v>260</v>
      </c>
      <c r="AC8832" t="s">
        <v>96</v>
      </c>
    </row>
    <row r="8833" spans="1:29" x14ac:dyDescent="0.35">
      <c r="A8833" t="s">
        <v>6</v>
      </c>
      <c r="B8833" t="s">
        <v>594</v>
      </c>
      <c r="C8833">
        <v>138</v>
      </c>
      <c r="D8833" t="s">
        <v>124</v>
      </c>
      <c r="E8833" t="s">
        <v>72</v>
      </c>
      <c r="F8833" t="s">
        <v>132</v>
      </c>
      <c r="G8833" t="s">
        <v>76</v>
      </c>
      <c r="H8833" t="s">
        <v>194</v>
      </c>
      <c r="I8833" t="s">
        <v>57</v>
      </c>
      <c r="J8833" t="s">
        <v>288</v>
      </c>
      <c r="K8833" t="s">
        <v>152</v>
      </c>
      <c r="L8833" t="s">
        <v>291</v>
      </c>
      <c r="M8833" t="s">
        <v>74</v>
      </c>
      <c r="N8833" t="s">
        <v>104</v>
      </c>
      <c r="O8833" t="s">
        <v>63</v>
      </c>
      <c r="P8833" t="s">
        <v>161</v>
      </c>
      <c r="Q8833" t="s">
        <v>106</v>
      </c>
      <c r="R8833" t="s">
        <v>240</v>
      </c>
      <c r="S8833" t="s">
        <v>68</v>
      </c>
      <c r="T8833" t="s">
        <v>70</v>
      </c>
      <c r="U8833" t="s">
        <v>76</v>
      </c>
      <c r="V8833" t="s">
        <v>138</v>
      </c>
      <c r="W8833" t="s">
        <v>76</v>
      </c>
      <c r="X8833" t="s">
        <v>70</v>
      </c>
      <c r="Y8833" t="s">
        <v>76</v>
      </c>
      <c r="Z8833" t="s">
        <v>97</v>
      </c>
      <c r="AA8833" t="s">
        <v>145</v>
      </c>
      <c r="AB8833" t="s">
        <v>150</v>
      </c>
      <c r="AC8833" t="s">
        <v>106</v>
      </c>
    </row>
    <row r="8834" spans="1:29" x14ac:dyDescent="0.35">
      <c r="A8834" t="s">
        <v>6</v>
      </c>
      <c r="B8834" t="s">
        <v>595</v>
      </c>
      <c r="C8834">
        <v>171</v>
      </c>
      <c r="D8834" t="s">
        <v>352</v>
      </c>
      <c r="E8834" t="s">
        <v>96</v>
      </c>
      <c r="F8834" t="s">
        <v>237</v>
      </c>
      <c r="G8834" t="s">
        <v>94</v>
      </c>
      <c r="H8834" t="s">
        <v>142</v>
      </c>
      <c r="I8834" t="s">
        <v>290</v>
      </c>
      <c r="J8834" t="s">
        <v>489</v>
      </c>
      <c r="K8834" t="s">
        <v>467</v>
      </c>
      <c r="L8834" t="s">
        <v>180</v>
      </c>
      <c r="M8834" t="s">
        <v>55</v>
      </c>
      <c r="N8834" t="s">
        <v>74</v>
      </c>
      <c r="O8834" t="s">
        <v>194</v>
      </c>
      <c r="P8834" t="s">
        <v>89</v>
      </c>
      <c r="Q8834" t="s">
        <v>198</v>
      </c>
      <c r="R8834" t="s">
        <v>96</v>
      </c>
      <c r="S8834" t="s">
        <v>138</v>
      </c>
      <c r="T8834" t="s">
        <v>138</v>
      </c>
      <c r="U8834" t="s">
        <v>76</v>
      </c>
      <c r="V8834" t="s">
        <v>173</v>
      </c>
      <c r="W8834" t="s">
        <v>186</v>
      </c>
      <c r="X8834" t="s">
        <v>104</v>
      </c>
      <c r="Y8834" t="s">
        <v>76</v>
      </c>
      <c r="Z8834" t="s">
        <v>237</v>
      </c>
      <c r="AA8834" t="s">
        <v>352</v>
      </c>
      <c r="AB8834" t="s">
        <v>94</v>
      </c>
      <c r="AC8834" t="s">
        <v>76</v>
      </c>
    </row>
    <row r="8835" spans="1:29" x14ac:dyDescent="0.35">
      <c r="A8835" t="s">
        <v>7</v>
      </c>
      <c r="B8835" t="s">
        <v>594</v>
      </c>
      <c r="C8835">
        <v>195</v>
      </c>
      <c r="D8835" t="s">
        <v>339</v>
      </c>
      <c r="E8835" t="s">
        <v>106</v>
      </c>
      <c r="F8835" t="s">
        <v>107</v>
      </c>
      <c r="G8835" t="s">
        <v>106</v>
      </c>
      <c r="H8835" t="s">
        <v>86</v>
      </c>
      <c r="I8835" t="s">
        <v>62</v>
      </c>
      <c r="J8835" t="s">
        <v>197</v>
      </c>
      <c r="K8835" t="s">
        <v>312</v>
      </c>
      <c r="L8835" t="s">
        <v>53</v>
      </c>
      <c r="M8835" t="s">
        <v>181</v>
      </c>
      <c r="N8835" t="s">
        <v>80</v>
      </c>
      <c r="O8835" t="s">
        <v>106</v>
      </c>
      <c r="P8835" t="s">
        <v>76</v>
      </c>
      <c r="Q8835" t="s">
        <v>76</v>
      </c>
      <c r="R8835" t="s">
        <v>73</v>
      </c>
      <c r="S8835" t="s">
        <v>77</v>
      </c>
      <c r="T8835" t="s">
        <v>76</v>
      </c>
      <c r="U8835" t="s">
        <v>76</v>
      </c>
      <c r="V8835" t="s">
        <v>77</v>
      </c>
      <c r="W8835" t="s">
        <v>76</v>
      </c>
      <c r="X8835" t="s">
        <v>107</v>
      </c>
      <c r="Y8835" t="s">
        <v>94</v>
      </c>
      <c r="Z8835" t="s">
        <v>11</v>
      </c>
      <c r="AA8835" t="s">
        <v>96</v>
      </c>
      <c r="AB8835" t="s">
        <v>107</v>
      </c>
      <c r="AC8835" t="s">
        <v>100</v>
      </c>
    </row>
    <row r="8836" spans="1:29" x14ac:dyDescent="0.35">
      <c r="A8836" t="s">
        <v>7</v>
      </c>
      <c r="B8836" t="s">
        <v>595</v>
      </c>
      <c r="C8836">
        <v>167</v>
      </c>
      <c r="D8836" t="s">
        <v>253</v>
      </c>
      <c r="E8836" t="s">
        <v>94</v>
      </c>
      <c r="F8836" t="s">
        <v>99</v>
      </c>
      <c r="G8836" t="s">
        <v>76</v>
      </c>
      <c r="H8836" t="s">
        <v>65</v>
      </c>
      <c r="I8836" t="s">
        <v>194</v>
      </c>
      <c r="J8836" t="s">
        <v>394</v>
      </c>
      <c r="K8836" t="s">
        <v>312</v>
      </c>
      <c r="L8836" t="s">
        <v>244</v>
      </c>
      <c r="M8836" t="s">
        <v>100</v>
      </c>
      <c r="N8836" t="s">
        <v>62</v>
      </c>
      <c r="O8836" t="s">
        <v>76</v>
      </c>
      <c r="P8836" t="s">
        <v>76</v>
      </c>
      <c r="Q8836" t="s">
        <v>93</v>
      </c>
      <c r="R8836" t="s">
        <v>81</v>
      </c>
      <c r="S8836" t="s">
        <v>102</v>
      </c>
      <c r="T8836" t="s">
        <v>72</v>
      </c>
      <c r="U8836" t="s">
        <v>76</v>
      </c>
      <c r="V8836" t="s">
        <v>137</v>
      </c>
      <c r="W8836" t="s">
        <v>76</v>
      </c>
      <c r="X8836" t="s">
        <v>142</v>
      </c>
      <c r="Y8836" t="s">
        <v>71</v>
      </c>
      <c r="Z8836" t="s">
        <v>237</v>
      </c>
      <c r="AA8836" t="s">
        <v>77</v>
      </c>
      <c r="AB8836" t="s">
        <v>78</v>
      </c>
      <c r="AC8836" t="s">
        <v>142</v>
      </c>
    </row>
    <row r="8837" spans="1:29" x14ac:dyDescent="0.35">
      <c r="A8837" t="s">
        <v>241</v>
      </c>
      <c r="B8837" t="s">
        <v>594</v>
      </c>
      <c r="C8837">
        <v>1050</v>
      </c>
      <c r="D8837" t="s">
        <v>82</v>
      </c>
      <c r="E8837" t="s">
        <v>77</v>
      </c>
      <c r="F8837" t="s">
        <v>80</v>
      </c>
      <c r="G8837" t="s">
        <v>73</v>
      </c>
      <c r="H8837" t="s">
        <v>80</v>
      </c>
      <c r="I8837" t="s">
        <v>86</v>
      </c>
      <c r="J8837" t="s">
        <v>281</v>
      </c>
      <c r="K8837" t="s">
        <v>115</v>
      </c>
      <c r="L8837" t="s">
        <v>286</v>
      </c>
      <c r="M8837" t="s">
        <v>86</v>
      </c>
      <c r="N8837" t="s">
        <v>103</v>
      </c>
      <c r="O8837" t="s">
        <v>79</v>
      </c>
      <c r="P8837" t="s">
        <v>100</v>
      </c>
      <c r="Q8837" t="s">
        <v>88</v>
      </c>
      <c r="R8837" t="s">
        <v>137</v>
      </c>
      <c r="S8837" t="s">
        <v>138</v>
      </c>
      <c r="T8837" t="s">
        <v>68</v>
      </c>
      <c r="U8837" t="s">
        <v>76</v>
      </c>
      <c r="V8837" t="s">
        <v>86</v>
      </c>
      <c r="W8837" t="s">
        <v>107</v>
      </c>
      <c r="X8837" t="s">
        <v>71</v>
      </c>
      <c r="Y8837" t="s">
        <v>68</v>
      </c>
      <c r="Z8837" t="s">
        <v>208</v>
      </c>
      <c r="AA8837" t="s">
        <v>109</v>
      </c>
      <c r="AB8837" t="s">
        <v>150</v>
      </c>
      <c r="AC8837" t="s">
        <v>68</v>
      </c>
    </row>
    <row r="8838" spans="1:29" x14ac:dyDescent="0.35">
      <c r="A8838" t="s">
        <v>241</v>
      </c>
      <c r="B8838" t="s">
        <v>595</v>
      </c>
      <c r="C8838">
        <v>1167</v>
      </c>
      <c r="D8838" t="s">
        <v>430</v>
      </c>
      <c r="E8838" t="s">
        <v>74</v>
      </c>
      <c r="F8838" t="s">
        <v>175</v>
      </c>
      <c r="G8838" t="s">
        <v>100</v>
      </c>
      <c r="H8838" t="s">
        <v>103</v>
      </c>
      <c r="I8838" t="s">
        <v>180</v>
      </c>
      <c r="J8838" t="s">
        <v>440</v>
      </c>
      <c r="K8838" t="s">
        <v>274</v>
      </c>
      <c r="L8838" t="s">
        <v>137</v>
      </c>
      <c r="M8838" t="s">
        <v>122</v>
      </c>
      <c r="N8838" t="s">
        <v>55</v>
      </c>
      <c r="O8838" t="s">
        <v>72</v>
      </c>
      <c r="P8838" t="s">
        <v>186</v>
      </c>
      <c r="Q8838" t="s">
        <v>84</v>
      </c>
      <c r="R8838" t="s">
        <v>88</v>
      </c>
      <c r="S8838" t="s">
        <v>149</v>
      </c>
      <c r="T8838" t="s">
        <v>68</v>
      </c>
      <c r="U8838" t="s">
        <v>106</v>
      </c>
      <c r="V8838" t="s">
        <v>163</v>
      </c>
      <c r="W8838" t="s">
        <v>106</v>
      </c>
      <c r="X8838" t="s">
        <v>81</v>
      </c>
      <c r="Y8838" t="s">
        <v>73</v>
      </c>
      <c r="Z8838" t="s">
        <v>177</v>
      </c>
      <c r="AA8838" t="s">
        <v>11</v>
      </c>
      <c r="AB8838" t="s">
        <v>104</v>
      </c>
      <c r="AC8838" t="s">
        <v>55</v>
      </c>
    </row>
    <row r="8840" spans="1:29" x14ac:dyDescent="0.35">
      <c r="A8840" t="s">
        <v>1916</v>
      </c>
    </row>
    <row r="8841" spans="1:29" x14ac:dyDescent="0.35">
      <c r="A8841" t="s">
        <v>14</v>
      </c>
      <c r="B8841" t="s">
        <v>2</v>
      </c>
      <c r="C8841" t="s">
        <v>1896</v>
      </c>
      <c r="D8841" t="s">
        <v>1829</v>
      </c>
      <c r="E8841" t="s">
        <v>1897</v>
      </c>
      <c r="F8841" t="s">
        <v>1828</v>
      </c>
      <c r="G8841" t="s">
        <v>1898</v>
      </c>
      <c r="H8841" t="s">
        <v>1899</v>
      </c>
      <c r="I8841" t="s">
        <v>1900</v>
      </c>
      <c r="J8841" t="s">
        <v>1901</v>
      </c>
      <c r="K8841" t="s">
        <v>1818</v>
      </c>
      <c r="L8841" t="s">
        <v>1820</v>
      </c>
      <c r="M8841" t="s">
        <v>1821</v>
      </c>
      <c r="N8841" t="s">
        <v>1902</v>
      </c>
      <c r="O8841" t="s">
        <v>1903</v>
      </c>
      <c r="P8841" t="s">
        <v>1904</v>
      </c>
      <c r="Q8841" t="s">
        <v>1905</v>
      </c>
      <c r="R8841" t="s">
        <v>1826</v>
      </c>
      <c r="S8841" t="s">
        <v>1827</v>
      </c>
      <c r="T8841" t="s">
        <v>1906</v>
      </c>
      <c r="U8841" t="s">
        <v>1907</v>
      </c>
      <c r="V8841" t="s">
        <v>1831</v>
      </c>
      <c r="W8841" t="s">
        <v>1832</v>
      </c>
      <c r="X8841" t="s">
        <v>1908</v>
      </c>
      <c r="Y8841" t="s">
        <v>1909</v>
      </c>
      <c r="Z8841" t="s">
        <v>1833</v>
      </c>
      <c r="AA8841" t="s">
        <v>49</v>
      </c>
      <c r="AB8841" t="s">
        <v>50</v>
      </c>
    </row>
    <row r="8842" spans="1:29" x14ac:dyDescent="0.35">
      <c r="A8842" t="s">
        <v>3</v>
      </c>
      <c r="B8842">
        <v>331</v>
      </c>
      <c r="C8842" t="s">
        <v>429</v>
      </c>
      <c r="D8842" t="s">
        <v>100</v>
      </c>
      <c r="E8842" t="s">
        <v>104</v>
      </c>
      <c r="F8842" t="s">
        <v>81</v>
      </c>
      <c r="G8842" t="s">
        <v>81</v>
      </c>
      <c r="H8842" t="s">
        <v>163</v>
      </c>
      <c r="I8842" t="s">
        <v>315</v>
      </c>
      <c r="J8842" t="s">
        <v>331</v>
      </c>
      <c r="K8842" t="s">
        <v>57</v>
      </c>
      <c r="L8842" t="s">
        <v>55</v>
      </c>
      <c r="M8842" t="s">
        <v>104</v>
      </c>
      <c r="N8842" t="s">
        <v>76</v>
      </c>
      <c r="O8842" t="s">
        <v>75</v>
      </c>
      <c r="P8842" t="s">
        <v>63</v>
      </c>
      <c r="Q8842" t="s">
        <v>106</v>
      </c>
      <c r="R8842" t="s">
        <v>96</v>
      </c>
      <c r="S8842" t="s">
        <v>76</v>
      </c>
      <c r="T8842" t="s">
        <v>76</v>
      </c>
      <c r="U8842" t="s">
        <v>157</v>
      </c>
      <c r="V8842" t="s">
        <v>106</v>
      </c>
      <c r="W8842" t="s">
        <v>73</v>
      </c>
      <c r="X8842" t="s">
        <v>105</v>
      </c>
      <c r="Y8842" t="s">
        <v>177</v>
      </c>
      <c r="Z8842" t="s">
        <v>142</v>
      </c>
      <c r="AA8842" t="s">
        <v>76</v>
      </c>
      <c r="AB8842" t="s">
        <v>108</v>
      </c>
    </row>
    <row r="8843" spans="1:29" x14ac:dyDescent="0.35">
      <c r="A8843" t="s">
        <v>4</v>
      </c>
      <c r="B8843">
        <v>518</v>
      </c>
      <c r="C8843" t="s">
        <v>320</v>
      </c>
      <c r="D8843" t="s">
        <v>94</v>
      </c>
      <c r="E8843" t="s">
        <v>75</v>
      </c>
      <c r="F8843" t="s">
        <v>150</v>
      </c>
      <c r="G8843" t="s">
        <v>163</v>
      </c>
      <c r="H8843" t="s">
        <v>62</v>
      </c>
      <c r="I8843" t="s">
        <v>748</v>
      </c>
      <c r="J8843" t="s">
        <v>447</v>
      </c>
      <c r="K8843" t="s">
        <v>53</v>
      </c>
      <c r="L8843" t="s">
        <v>179</v>
      </c>
      <c r="M8843" t="s">
        <v>108</v>
      </c>
      <c r="N8843" t="s">
        <v>63</v>
      </c>
      <c r="O8843" t="s">
        <v>122</v>
      </c>
      <c r="P8843" t="s">
        <v>135</v>
      </c>
      <c r="Q8843" t="s">
        <v>11</v>
      </c>
      <c r="R8843" t="s">
        <v>122</v>
      </c>
      <c r="S8843" t="s">
        <v>106</v>
      </c>
      <c r="T8843" t="s">
        <v>68</v>
      </c>
      <c r="U8843" t="s">
        <v>221</v>
      </c>
      <c r="V8843" t="s">
        <v>76</v>
      </c>
      <c r="W8843" t="s">
        <v>105</v>
      </c>
      <c r="X8843" t="s">
        <v>76</v>
      </c>
      <c r="Y8843" t="s">
        <v>89</v>
      </c>
      <c r="Z8843" t="s">
        <v>328</v>
      </c>
      <c r="AA8843" t="s">
        <v>198</v>
      </c>
      <c r="AB8843" t="s">
        <v>73</v>
      </c>
    </row>
    <row r="8844" spans="1:29" x14ac:dyDescent="0.35">
      <c r="A8844" t="s">
        <v>5</v>
      </c>
      <c r="B8844">
        <v>697</v>
      </c>
      <c r="C8844" t="s">
        <v>120</v>
      </c>
      <c r="D8844" t="s">
        <v>93</v>
      </c>
      <c r="E8844" t="s">
        <v>88</v>
      </c>
      <c r="F8844" t="s">
        <v>173</v>
      </c>
      <c r="G8844" t="s">
        <v>79</v>
      </c>
      <c r="H8844" t="s">
        <v>104</v>
      </c>
      <c r="I8844" t="s">
        <v>591</v>
      </c>
      <c r="J8844" t="s">
        <v>443</v>
      </c>
      <c r="K8844" t="s">
        <v>57</v>
      </c>
      <c r="L8844" t="s">
        <v>78</v>
      </c>
      <c r="M8844" t="s">
        <v>72</v>
      </c>
      <c r="N8844" t="s">
        <v>68</v>
      </c>
      <c r="O8844" t="s">
        <v>79</v>
      </c>
      <c r="P8844" t="s">
        <v>63</v>
      </c>
      <c r="Q8844" t="s">
        <v>68</v>
      </c>
      <c r="R8844" t="s">
        <v>104</v>
      </c>
      <c r="S8844" t="s">
        <v>77</v>
      </c>
      <c r="T8844" t="s">
        <v>76</v>
      </c>
      <c r="U8844" t="s">
        <v>100</v>
      </c>
      <c r="V8844" t="s">
        <v>107</v>
      </c>
      <c r="W8844" t="s">
        <v>106</v>
      </c>
      <c r="X8844" t="s">
        <v>76</v>
      </c>
      <c r="Y8844" t="s">
        <v>372</v>
      </c>
      <c r="Z8844" t="s">
        <v>133</v>
      </c>
      <c r="AA8844" t="s">
        <v>221</v>
      </c>
      <c r="AB8844" t="s">
        <v>104</v>
      </c>
    </row>
    <row r="8845" spans="1:29" x14ac:dyDescent="0.35">
      <c r="A8845" t="s">
        <v>6</v>
      </c>
      <c r="B8845">
        <v>309</v>
      </c>
      <c r="C8845" t="s">
        <v>166</v>
      </c>
      <c r="D8845" t="s">
        <v>86</v>
      </c>
      <c r="E8845" t="s">
        <v>249</v>
      </c>
      <c r="F8845" t="s">
        <v>71</v>
      </c>
      <c r="G8845" t="s">
        <v>104</v>
      </c>
      <c r="H8845" t="s">
        <v>157</v>
      </c>
      <c r="I8845" t="s">
        <v>281</v>
      </c>
      <c r="J8845" t="s">
        <v>297</v>
      </c>
      <c r="K8845" t="s">
        <v>185</v>
      </c>
      <c r="L8845" t="s">
        <v>55</v>
      </c>
      <c r="M8845" t="s">
        <v>122</v>
      </c>
      <c r="N8845" t="s">
        <v>149</v>
      </c>
      <c r="O8845" t="s">
        <v>355</v>
      </c>
      <c r="P8845" t="s">
        <v>100</v>
      </c>
      <c r="Q8845" t="s">
        <v>137</v>
      </c>
      <c r="R8845" t="s">
        <v>94</v>
      </c>
      <c r="S8845" t="s">
        <v>93</v>
      </c>
      <c r="T8845" t="s">
        <v>76</v>
      </c>
      <c r="U8845" t="s">
        <v>151</v>
      </c>
      <c r="V8845" t="s">
        <v>138</v>
      </c>
      <c r="W8845" t="s">
        <v>173</v>
      </c>
      <c r="X8845" t="s">
        <v>76</v>
      </c>
      <c r="Y8845" t="s">
        <v>67</v>
      </c>
      <c r="Z8845" t="s">
        <v>205</v>
      </c>
      <c r="AA8845" t="s">
        <v>75</v>
      </c>
      <c r="AB8845" t="s">
        <v>107</v>
      </c>
    </row>
    <row r="8846" spans="1:29" x14ac:dyDescent="0.35">
      <c r="A8846" t="s">
        <v>7</v>
      </c>
      <c r="B8846">
        <v>362</v>
      </c>
      <c r="C8846" t="s">
        <v>550</v>
      </c>
      <c r="D8846" t="s">
        <v>68</v>
      </c>
      <c r="E8846" t="s">
        <v>96</v>
      </c>
      <c r="F8846" t="s">
        <v>73</v>
      </c>
      <c r="G8846" t="s">
        <v>62</v>
      </c>
      <c r="H8846" t="s">
        <v>65</v>
      </c>
      <c r="I8846" t="s">
        <v>500</v>
      </c>
      <c r="J8846" t="s">
        <v>312</v>
      </c>
      <c r="K8846" t="s">
        <v>240</v>
      </c>
      <c r="L8846" t="s">
        <v>179</v>
      </c>
      <c r="M8846" t="s">
        <v>130</v>
      </c>
      <c r="N8846" t="s">
        <v>73</v>
      </c>
      <c r="O8846" t="s">
        <v>76</v>
      </c>
      <c r="P8846" t="s">
        <v>78</v>
      </c>
      <c r="Q8846" t="s">
        <v>150</v>
      </c>
      <c r="R8846" t="s">
        <v>104</v>
      </c>
      <c r="S8846" t="s">
        <v>150</v>
      </c>
      <c r="T8846" t="s">
        <v>76</v>
      </c>
      <c r="U8846" t="s">
        <v>198</v>
      </c>
      <c r="V8846" t="s">
        <v>76</v>
      </c>
      <c r="W8846" t="s">
        <v>138</v>
      </c>
      <c r="X8846" t="s">
        <v>150</v>
      </c>
      <c r="Y8846" t="s">
        <v>132</v>
      </c>
      <c r="Z8846" t="s">
        <v>55</v>
      </c>
      <c r="AA8846" t="s">
        <v>68</v>
      </c>
      <c r="AB8846" t="s">
        <v>93</v>
      </c>
    </row>
    <row r="8847" spans="1:29" x14ac:dyDescent="0.35">
      <c r="A8847" t="s">
        <v>241</v>
      </c>
      <c r="B8847">
        <v>2217</v>
      </c>
      <c r="C8847" t="s">
        <v>302</v>
      </c>
      <c r="D8847" t="s">
        <v>63</v>
      </c>
      <c r="E8847" t="s">
        <v>103</v>
      </c>
      <c r="F8847" t="s">
        <v>105</v>
      </c>
      <c r="G8847" t="s">
        <v>133</v>
      </c>
      <c r="H8847" t="s">
        <v>88</v>
      </c>
      <c r="I8847" t="s">
        <v>463</v>
      </c>
      <c r="J8847" t="s">
        <v>158</v>
      </c>
      <c r="K8847" t="s">
        <v>217</v>
      </c>
      <c r="L8847" t="s">
        <v>130</v>
      </c>
      <c r="M8847" t="s">
        <v>151</v>
      </c>
      <c r="N8847" t="s">
        <v>78</v>
      </c>
      <c r="O8847" t="s">
        <v>186</v>
      </c>
      <c r="P8847" t="s">
        <v>137</v>
      </c>
      <c r="Q8847" t="s">
        <v>175</v>
      </c>
      <c r="R8847" t="s">
        <v>198</v>
      </c>
      <c r="S8847" t="s">
        <v>68</v>
      </c>
      <c r="T8847" t="s">
        <v>73</v>
      </c>
      <c r="U8847" t="s">
        <v>96</v>
      </c>
      <c r="V8847" t="s">
        <v>73</v>
      </c>
      <c r="W8847" t="s">
        <v>78</v>
      </c>
      <c r="X8847" t="s">
        <v>106</v>
      </c>
      <c r="Y8847" t="s">
        <v>366</v>
      </c>
      <c r="Z8847" t="s">
        <v>92</v>
      </c>
      <c r="AA8847" t="s">
        <v>74</v>
      </c>
      <c r="AB8847" t="s">
        <v>72</v>
      </c>
    </row>
    <row r="8849" spans="1:14" x14ac:dyDescent="0.35">
      <c r="A8849" t="s">
        <v>1917</v>
      </c>
    </row>
    <row r="8850" spans="1:14" x14ac:dyDescent="0.35">
      <c r="A8850" t="s">
        <v>14</v>
      </c>
      <c r="B8850" t="s">
        <v>15</v>
      </c>
      <c r="C8850" t="s">
        <v>2</v>
      </c>
      <c r="D8850" t="s">
        <v>1918</v>
      </c>
      <c r="E8850" t="s">
        <v>1919</v>
      </c>
      <c r="F8850" t="s">
        <v>1920</v>
      </c>
      <c r="G8850" t="s">
        <v>1921</v>
      </c>
      <c r="H8850" t="s">
        <v>1922</v>
      </c>
      <c r="I8850" t="s">
        <v>1923</v>
      </c>
      <c r="J8850" t="s">
        <v>1924</v>
      </c>
      <c r="K8850" t="s">
        <v>1925</v>
      </c>
      <c r="L8850" t="s">
        <v>1926</v>
      </c>
      <c r="M8850" t="s">
        <v>1927</v>
      </c>
      <c r="N8850" t="s">
        <v>49</v>
      </c>
    </row>
    <row r="8851" spans="1:14" x14ac:dyDescent="0.35">
      <c r="A8851" t="s">
        <v>3</v>
      </c>
      <c r="B8851" t="s">
        <v>52</v>
      </c>
      <c r="C8851">
        <v>188</v>
      </c>
      <c r="D8851" t="s">
        <v>1161</v>
      </c>
      <c r="E8851" t="s">
        <v>810</v>
      </c>
      <c r="F8851" t="s">
        <v>81</v>
      </c>
      <c r="G8851" t="s">
        <v>119</v>
      </c>
      <c r="H8851" t="s">
        <v>119</v>
      </c>
      <c r="I8851" t="s">
        <v>76</v>
      </c>
      <c r="J8851" t="s">
        <v>100</v>
      </c>
      <c r="K8851" t="s">
        <v>299</v>
      </c>
      <c r="L8851" t="s">
        <v>76</v>
      </c>
      <c r="M8851" t="s">
        <v>76</v>
      </c>
      <c r="N8851" t="s">
        <v>76</v>
      </c>
    </row>
    <row r="8852" spans="1:14" x14ac:dyDescent="0.35">
      <c r="A8852" t="s">
        <v>3</v>
      </c>
      <c r="B8852" t="s">
        <v>83</v>
      </c>
      <c r="C8852">
        <v>494</v>
      </c>
      <c r="D8852" t="s">
        <v>1600</v>
      </c>
      <c r="E8852" t="s">
        <v>295</v>
      </c>
      <c r="F8852" t="s">
        <v>86</v>
      </c>
      <c r="G8852" t="s">
        <v>199</v>
      </c>
      <c r="H8852" t="s">
        <v>435</v>
      </c>
      <c r="I8852" t="s">
        <v>76</v>
      </c>
      <c r="J8852" t="s">
        <v>73</v>
      </c>
      <c r="K8852" t="s">
        <v>203</v>
      </c>
      <c r="L8852" t="s">
        <v>76</v>
      </c>
      <c r="M8852" t="s">
        <v>76</v>
      </c>
      <c r="N8852" t="s">
        <v>76</v>
      </c>
    </row>
    <row r="8853" spans="1:14" x14ac:dyDescent="0.35">
      <c r="A8853" t="s">
        <v>3</v>
      </c>
      <c r="B8853" t="s">
        <v>50</v>
      </c>
      <c r="C8853">
        <v>87</v>
      </c>
      <c r="D8853" t="s">
        <v>873</v>
      </c>
      <c r="E8853" t="s">
        <v>810</v>
      </c>
      <c r="F8853" t="s">
        <v>65</v>
      </c>
      <c r="G8853" t="s">
        <v>174</v>
      </c>
      <c r="H8853" t="s">
        <v>227</v>
      </c>
      <c r="I8853" t="s">
        <v>68</v>
      </c>
      <c r="J8853" t="s">
        <v>76</v>
      </c>
      <c r="K8853" t="s">
        <v>245</v>
      </c>
      <c r="L8853" t="s">
        <v>100</v>
      </c>
      <c r="M8853" t="s">
        <v>76</v>
      </c>
      <c r="N8853" t="s">
        <v>76</v>
      </c>
    </row>
    <row r="8854" spans="1:14" x14ac:dyDescent="0.35">
      <c r="A8854" t="s">
        <v>4</v>
      </c>
      <c r="B8854" t="s">
        <v>52</v>
      </c>
      <c r="C8854">
        <v>231</v>
      </c>
      <c r="D8854" t="s">
        <v>688</v>
      </c>
      <c r="E8854" t="s">
        <v>480</v>
      </c>
      <c r="F8854" t="s">
        <v>73</v>
      </c>
      <c r="G8854" t="s">
        <v>121</v>
      </c>
      <c r="H8854" t="s">
        <v>204</v>
      </c>
      <c r="I8854" t="s">
        <v>76</v>
      </c>
      <c r="J8854" t="s">
        <v>76</v>
      </c>
      <c r="K8854" t="s">
        <v>249</v>
      </c>
      <c r="L8854" t="s">
        <v>107</v>
      </c>
      <c r="M8854" t="s">
        <v>76</v>
      </c>
      <c r="N8854" t="s">
        <v>76</v>
      </c>
    </row>
    <row r="8855" spans="1:14" x14ac:dyDescent="0.35">
      <c r="A8855" t="s">
        <v>4</v>
      </c>
      <c r="B8855" t="s">
        <v>83</v>
      </c>
      <c r="C8855">
        <v>411</v>
      </c>
      <c r="D8855" t="s">
        <v>1166</v>
      </c>
      <c r="E8855" t="s">
        <v>64</v>
      </c>
      <c r="F8855" t="s">
        <v>94</v>
      </c>
      <c r="G8855" t="s">
        <v>220</v>
      </c>
      <c r="H8855" t="s">
        <v>237</v>
      </c>
      <c r="I8855" t="s">
        <v>76</v>
      </c>
      <c r="J8855" t="s">
        <v>76</v>
      </c>
      <c r="K8855" t="s">
        <v>119</v>
      </c>
      <c r="L8855" t="s">
        <v>76</v>
      </c>
      <c r="M8855" t="s">
        <v>76</v>
      </c>
      <c r="N8855" t="s">
        <v>76</v>
      </c>
    </row>
    <row r="8856" spans="1:14" x14ac:dyDescent="0.35">
      <c r="A8856" t="s">
        <v>4</v>
      </c>
      <c r="B8856" t="s">
        <v>50</v>
      </c>
      <c r="C8856">
        <v>79</v>
      </c>
      <c r="D8856" t="s">
        <v>1153</v>
      </c>
      <c r="E8856" t="s">
        <v>194</v>
      </c>
      <c r="F8856" t="s">
        <v>253</v>
      </c>
      <c r="G8856" t="s">
        <v>539</v>
      </c>
      <c r="H8856" t="s">
        <v>63</v>
      </c>
      <c r="I8856" t="s">
        <v>76</v>
      </c>
      <c r="J8856" t="s">
        <v>76</v>
      </c>
      <c r="K8856" t="s">
        <v>77</v>
      </c>
      <c r="L8856" t="s">
        <v>76</v>
      </c>
      <c r="M8856" t="s">
        <v>76</v>
      </c>
      <c r="N8856" t="s">
        <v>76</v>
      </c>
    </row>
    <row r="8857" spans="1:14" x14ac:dyDescent="0.35">
      <c r="A8857" t="s">
        <v>5</v>
      </c>
      <c r="B8857" t="s">
        <v>52</v>
      </c>
      <c r="C8857">
        <v>465</v>
      </c>
      <c r="D8857" t="s">
        <v>976</v>
      </c>
      <c r="E8857" t="s">
        <v>319</v>
      </c>
      <c r="F8857" t="s">
        <v>151</v>
      </c>
      <c r="G8857" t="s">
        <v>280</v>
      </c>
      <c r="H8857" t="s">
        <v>74</v>
      </c>
      <c r="I8857" t="s">
        <v>107</v>
      </c>
      <c r="J8857" t="s">
        <v>76</v>
      </c>
      <c r="K8857" t="s">
        <v>108</v>
      </c>
      <c r="L8857" t="s">
        <v>76</v>
      </c>
      <c r="M8857" t="s">
        <v>151</v>
      </c>
      <c r="N8857" t="s">
        <v>76</v>
      </c>
    </row>
    <row r="8858" spans="1:14" x14ac:dyDescent="0.35">
      <c r="A8858" t="s">
        <v>5</v>
      </c>
      <c r="B8858" t="s">
        <v>83</v>
      </c>
      <c r="C8858">
        <v>740</v>
      </c>
      <c r="D8858" t="s">
        <v>809</v>
      </c>
      <c r="E8858" t="s">
        <v>331</v>
      </c>
      <c r="F8858" t="s">
        <v>355</v>
      </c>
      <c r="G8858" t="s">
        <v>207</v>
      </c>
      <c r="H8858" t="s">
        <v>114</v>
      </c>
      <c r="I8858" t="s">
        <v>76</v>
      </c>
      <c r="J8858" t="s">
        <v>76</v>
      </c>
      <c r="K8858" t="s">
        <v>149</v>
      </c>
      <c r="L8858" t="s">
        <v>107</v>
      </c>
      <c r="M8858" t="s">
        <v>76</v>
      </c>
      <c r="N8858" t="s">
        <v>76</v>
      </c>
    </row>
    <row r="8859" spans="1:14" x14ac:dyDescent="0.35">
      <c r="A8859" t="s">
        <v>5</v>
      </c>
      <c r="B8859" t="s">
        <v>50</v>
      </c>
      <c r="C8859">
        <v>110</v>
      </c>
      <c r="D8859" t="s">
        <v>699</v>
      </c>
      <c r="E8859" t="s">
        <v>596</v>
      </c>
      <c r="F8859" t="s">
        <v>55</v>
      </c>
      <c r="G8859" t="s">
        <v>80</v>
      </c>
      <c r="H8859" t="s">
        <v>132</v>
      </c>
      <c r="I8859" t="s">
        <v>76</v>
      </c>
      <c r="J8859" t="s">
        <v>76</v>
      </c>
      <c r="K8859" t="s">
        <v>211</v>
      </c>
      <c r="L8859" t="s">
        <v>76</v>
      </c>
      <c r="M8859" t="s">
        <v>76</v>
      </c>
      <c r="N8859" t="s">
        <v>76</v>
      </c>
    </row>
    <row r="8860" spans="1:14" x14ac:dyDescent="0.35">
      <c r="A8860" t="s">
        <v>6</v>
      </c>
      <c r="B8860" t="s">
        <v>52</v>
      </c>
      <c r="C8860">
        <v>146</v>
      </c>
      <c r="D8860" t="s">
        <v>753</v>
      </c>
      <c r="E8860" t="s">
        <v>949</v>
      </c>
      <c r="F8860" t="s">
        <v>105</v>
      </c>
      <c r="G8860" t="s">
        <v>176</v>
      </c>
      <c r="H8860" t="s">
        <v>255</v>
      </c>
      <c r="I8860" t="s">
        <v>76</v>
      </c>
      <c r="J8860" t="s">
        <v>76</v>
      </c>
      <c r="K8860" t="s">
        <v>130</v>
      </c>
      <c r="L8860" t="s">
        <v>80</v>
      </c>
      <c r="M8860" t="s">
        <v>76</v>
      </c>
      <c r="N8860" t="s">
        <v>76</v>
      </c>
    </row>
    <row r="8861" spans="1:14" x14ac:dyDescent="0.35">
      <c r="A8861" t="s">
        <v>6</v>
      </c>
      <c r="B8861" t="s">
        <v>83</v>
      </c>
      <c r="C8861">
        <v>280</v>
      </c>
      <c r="D8861" t="s">
        <v>808</v>
      </c>
      <c r="E8861" t="s">
        <v>480</v>
      </c>
      <c r="F8861" t="s">
        <v>74</v>
      </c>
      <c r="G8861" t="s">
        <v>159</v>
      </c>
      <c r="H8861" t="s">
        <v>270</v>
      </c>
      <c r="I8861" t="s">
        <v>76</v>
      </c>
      <c r="J8861" t="s">
        <v>107</v>
      </c>
      <c r="K8861" t="s">
        <v>96</v>
      </c>
      <c r="L8861" t="s">
        <v>150</v>
      </c>
      <c r="M8861" t="s">
        <v>76</v>
      </c>
      <c r="N8861" t="s">
        <v>107</v>
      </c>
    </row>
    <row r="8862" spans="1:14" x14ac:dyDescent="0.35">
      <c r="A8862" t="s">
        <v>6</v>
      </c>
      <c r="B8862" t="s">
        <v>50</v>
      </c>
      <c r="C8862">
        <v>55</v>
      </c>
      <c r="D8862" t="s">
        <v>1730</v>
      </c>
      <c r="E8862" t="s">
        <v>681</v>
      </c>
      <c r="F8862" t="s">
        <v>471</v>
      </c>
      <c r="G8862" t="s">
        <v>53</v>
      </c>
      <c r="H8862" t="s">
        <v>67</v>
      </c>
      <c r="I8862" t="s">
        <v>76</v>
      </c>
      <c r="J8862" t="s">
        <v>76</v>
      </c>
      <c r="K8862" t="s">
        <v>76</v>
      </c>
      <c r="L8862" t="s">
        <v>76</v>
      </c>
      <c r="M8862" t="s">
        <v>76</v>
      </c>
      <c r="N8862" t="s">
        <v>76</v>
      </c>
    </row>
    <row r="8863" spans="1:14" x14ac:dyDescent="0.35">
      <c r="A8863" t="s">
        <v>7</v>
      </c>
      <c r="B8863" t="s">
        <v>52</v>
      </c>
      <c r="C8863">
        <v>433</v>
      </c>
      <c r="D8863" t="s">
        <v>623</v>
      </c>
      <c r="E8863" t="s">
        <v>596</v>
      </c>
      <c r="F8863" t="s">
        <v>177</v>
      </c>
      <c r="G8863" t="s">
        <v>204</v>
      </c>
      <c r="H8863" t="s">
        <v>133</v>
      </c>
      <c r="I8863" t="s">
        <v>77</v>
      </c>
      <c r="J8863" t="s">
        <v>76</v>
      </c>
      <c r="K8863" t="s">
        <v>137</v>
      </c>
      <c r="L8863" t="s">
        <v>63</v>
      </c>
      <c r="M8863" t="s">
        <v>76</v>
      </c>
      <c r="N8863" t="s">
        <v>107</v>
      </c>
    </row>
    <row r="8864" spans="1:14" x14ac:dyDescent="0.35">
      <c r="A8864" t="s">
        <v>7</v>
      </c>
      <c r="B8864" t="s">
        <v>83</v>
      </c>
      <c r="C8864">
        <v>730</v>
      </c>
      <c r="D8864" t="s">
        <v>645</v>
      </c>
      <c r="E8864" t="s">
        <v>762</v>
      </c>
      <c r="F8864" t="s">
        <v>56</v>
      </c>
      <c r="G8864" t="s">
        <v>114</v>
      </c>
      <c r="H8864" t="s">
        <v>162</v>
      </c>
      <c r="I8864" t="s">
        <v>73</v>
      </c>
      <c r="J8864" t="s">
        <v>68</v>
      </c>
      <c r="K8864" t="s">
        <v>163</v>
      </c>
      <c r="L8864" t="s">
        <v>73</v>
      </c>
      <c r="M8864" t="s">
        <v>76</v>
      </c>
      <c r="N8864" t="s">
        <v>76</v>
      </c>
    </row>
    <row r="8865" spans="1:14" x14ac:dyDescent="0.35">
      <c r="A8865" t="s">
        <v>7</v>
      </c>
      <c r="B8865" t="s">
        <v>50</v>
      </c>
      <c r="C8865">
        <v>179</v>
      </c>
      <c r="D8865" t="s">
        <v>846</v>
      </c>
      <c r="E8865" t="s">
        <v>490</v>
      </c>
      <c r="F8865" t="s">
        <v>58</v>
      </c>
      <c r="G8865" t="s">
        <v>240</v>
      </c>
      <c r="H8865" t="s">
        <v>225</v>
      </c>
      <c r="I8865" t="s">
        <v>76</v>
      </c>
      <c r="J8865" t="s">
        <v>76</v>
      </c>
      <c r="K8865" t="s">
        <v>119</v>
      </c>
      <c r="L8865" t="s">
        <v>94</v>
      </c>
      <c r="M8865" t="s">
        <v>76</v>
      </c>
      <c r="N8865" t="s">
        <v>76</v>
      </c>
    </row>
    <row r="8866" spans="1:14" x14ac:dyDescent="0.35">
      <c r="A8866" t="s">
        <v>241</v>
      </c>
      <c r="B8866" t="s">
        <v>52</v>
      </c>
      <c r="C8866">
        <v>1463</v>
      </c>
      <c r="D8866" t="s">
        <v>1153</v>
      </c>
      <c r="E8866" t="s">
        <v>823</v>
      </c>
      <c r="F8866" t="s">
        <v>244</v>
      </c>
      <c r="G8866" t="s">
        <v>314</v>
      </c>
      <c r="H8866" t="s">
        <v>194</v>
      </c>
      <c r="I8866" t="s">
        <v>73</v>
      </c>
      <c r="J8866" t="s">
        <v>106</v>
      </c>
      <c r="K8866" t="s">
        <v>181</v>
      </c>
      <c r="L8866" t="s">
        <v>150</v>
      </c>
      <c r="M8866" t="s">
        <v>79</v>
      </c>
      <c r="N8866" t="s">
        <v>76</v>
      </c>
    </row>
    <row r="8867" spans="1:14" x14ac:dyDescent="0.35">
      <c r="A8867" t="s">
        <v>241</v>
      </c>
      <c r="B8867" t="s">
        <v>83</v>
      </c>
      <c r="C8867">
        <v>2655</v>
      </c>
      <c r="D8867" t="s">
        <v>682</v>
      </c>
      <c r="E8867" t="s">
        <v>478</v>
      </c>
      <c r="F8867" t="s">
        <v>102</v>
      </c>
      <c r="G8867" t="s">
        <v>299</v>
      </c>
      <c r="H8867" t="s">
        <v>193</v>
      </c>
      <c r="I8867" t="s">
        <v>107</v>
      </c>
      <c r="J8867" t="s">
        <v>106</v>
      </c>
      <c r="K8867" t="s">
        <v>249</v>
      </c>
      <c r="L8867" t="s">
        <v>73</v>
      </c>
      <c r="M8867" t="s">
        <v>76</v>
      </c>
      <c r="N8867" t="s">
        <v>76</v>
      </c>
    </row>
    <row r="8868" spans="1:14" x14ac:dyDescent="0.35">
      <c r="A8868" t="s">
        <v>241</v>
      </c>
      <c r="B8868" t="s">
        <v>50</v>
      </c>
      <c r="C8868">
        <v>510</v>
      </c>
      <c r="D8868" t="s">
        <v>1025</v>
      </c>
      <c r="E8868" t="s">
        <v>335</v>
      </c>
      <c r="F8868" t="s">
        <v>202</v>
      </c>
      <c r="G8868" t="s">
        <v>69</v>
      </c>
      <c r="H8868" t="s">
        <v>132</v>
      </c>
      <c r="I8868" t="s">
        <v>107</v>
      </c>
      <c r="J8868" t="s">
        <v>76</v>
      </c>
      <c r="K8868" t="s">
        <v>132</v>
      </c>
      <c r="L8868" t="s">
        <v>71</v>
      </c>
      <c r="M8868" t="s">
        <v>76</v>
      </c>
      <c r="N8868" t="s">
        <v>76</v>
      </c>
    </row>
    <row r="8870" spans="1:14" x14ac:dyDescent="0.35">
      <c r="A8870" t="s">
        <v>1928</v>
      </c>
    </row>
    <row r="8871" spans="1:14" x14ac:dyDescent="0.35">
      <c r="A8871" t="s">
        <v>14</v>
      </c>
      <c r="B8871" t="s">
        <v>266</v>
      </c>
      <c r="C8871" t="s">
        <v>2</v>
      </c>
      <c r="D8871" t="s">
        <v>1918</v>
      </c>
      <c r="E8871" t="s">
        <v>1919</v>
      </c>
      <c r="F8871" t="s">
        <v>1920</v>
      </c>
      <c r="G8871" t="s">
        <v>1921</v>
      </c>
      <c r="H8871" t="s">
        <v>1922</v>
      </c>
      <c r="I8871" t="s">
        <v>1923</v>
      </c>
      <c r="J8871" t="s">
        <v>1924</v>
      </c>
      <c r="K8871" t="s">
        <v>1925</v>
      </c>
      <c r="L8871" t="s">
        <v>1926</v>
      </c>
      <c r="M8871" t="s">
        <v>1927</v>
      </c>
      <c r="N8871" t="s">
        <v>49</v>
      </c>
    </row>
    <row r="8872" spans="1:14" x14ac:dyDescent="0.35">
      <c r="A8872" t="s">
        <v>3</v>
      </c>
      <c r="B8872" t="s">
        <v>267</v>
      </c>
      <c r="C8872">
        <v>123</v>
      </c>
      <c r="D8872" t="s">
        <v>403</v>
      </c>
      <c r="E8872" t="s">
        <v>310</v>
      </c>
      <c r="F8872" t="s">
        <v>137</v>
      </c>
      <c r="G8872" t="s">
        <v>156</v>
      </c>
      <c r="H8872" t="s">
        <v>126</v>
      </c>
      <c r="I8872" t="s">
        <v>76</v>
      </c>
      <c r="J8872" t="s">
        <v>73</v>
      </c>
      <c r="K8872" t="s">
        <v>373</v>
      </c>
      <c r="L8872" t="s">
        <v>72</v>
      </c>
      <c r="M8872" t="s">
        <v>76</v>
      </c>
      <c r="N8872" t="s">
        <v>76</v>
      </c>
    </row>
    <row r="8873" spans="1:14" x14ac:dyDescent="0.35">
      <c r="A8873" t="s">
        <v>3</v>
      </c>
      <c r="B8873" t="s">
        <v>279</v>
      </c>
      <c r="C8873">
        <v>608</v>
      </c>
      <c r="D8873" t="s">
        <v>809</v>
      </c>
      <c r="E8873" t="s">
        <v>660</v>
      </c>
      <c r="F8873" t="s">
        <v>198</v>
      </c>
      <c r="G8873" t="s">
        <v>208</v>
      </c>
      <c r="H8873" t="s">
        <v>112</v>
      </c>
      <c r="I8873" t="s">
        <v>107</v>
      </c>
      <c r="J8873" t="s">
        <v>68</v>
      </c>
      <c r="K8873" t="s">
        <v>247</v>
      </c>
      <c r="L8873" t="s">
        <v>76</v>
      </c>
      <c r="M8873" t="s">
        <v>76</v>
      </c>
      <c r="N8873" t="s">
        <v>76</v>
      </c>
    </row>
    <row r="8874" spans="1:14" x14ac:dyDescent="0.35">
      <c r="A8874" t="s">
        <v>3</v>
      </c>
      <c r="B8874" t="s">
        <v>285</v>
      </c>
      <c r="C8874">
        <v>38</v>
      </c>
      <c r="D8874" t="s">
        <v>1157</v>
      </c>
      <c r="E8874" t="s">
        <v>549</v>
      </c>
      <c r="F8874" t="s">
        <v>76</v>
      </c>
      <c r="G8874" t="s">
        <v>127</v>
      </c>
      <c r="H8874" t="s">
        <v>934</v>
      </c>
      <c r="I8874" t="s">
        <v>76</v>
      </c>
      <c r="J8874" t="s">
        <v>63</v>
      </c>
      <c r="K8874" t="s">
        <v>354</v>
      </c>
      <c r="L8874" t="s">
        <v>76</v>
      </c>
      <c r="M8874" t="s">
        <v>76</v>
      </c>
      <c r="N8874" t="s">
        <v>76</v>
      </c>
    </row>
    <row r="8875" spans="1:14" x14ac:dyDescent="0.35">
      <c r="A8875" t="s">
        <v>4</v>
      </c>
      <c r="B8875" t="s">
        <v>267</v>
      </c>
      <c r="C8875">
        <v>78</v>
      </c>
      <c r="D8875" t="s">
        <v>819</v>
      </c>
      <c r="E8875" t="s">
        <v>515</v>
      </c>
      <c r="F8875" t="s">
        <v>586</v>
      </c>
      <c r="G8875" t="s">
        <v>309</v>
      </c>
      <c r="H8875" t="s">
        <v>68</v>
      </c>
      <c r="I8875" t="s">
        <v>76</v>
      </c>
      <c r="J8875" t="s">
        <v>76</v>
      </c>
      <c r="K8875" t="s">
        <v>104</v>
      </c>
      <c r="L8875" t="s">
        <v>73</v>
      </c>
      <c r="M8875" t="s">
        <v>76</v>
      </c>
      <c r="N8875" t="s">
        <v>76</v>
      </c>
    </row>
    <row r="8876" spans="1:14" x14ac:dyDescent="0.35">
      <c r="A8876" t="s">
        <v>4</v>
      </c>
      <c r="B8876" t="s">
        <v>279</v>
      </c>
      <c r="C8876">
        <v>600</v>
      </c>
      <c r="D8876" t="s">
        <v>922</v>
      </c>
      <c r="E8876" t="s">
        <v>214</v>
      </c>
      <c r="F8876" t="s">
        <v>77</v>
      </c>
      <c r="G8876" t="s">
        <v>294</v>
      </c>
      <c r="H8876" t="s">
        <v>264</v>
      </c>
      <c r="I8876" t="s">
        <v>76</v>
      </c>
      <c r="J8876" t="s">
        <v>76</v>
      </c>
      <c r="K8876" t="s">
        <v>102</v>
      </c>
      <c r="L8876" t="s">
        <v>76</v>
      </c>
      <c r="M8876" t="s">
        <v>76</v>
      </c>
      <c r="N8876" t="s">
        <v>76</v>
      </c>
    </row>
    <row r="8877" spans="1:14" x14ac:dyDescent="0.35">
      <c r="A8877" t="s">
        <v>4</v>
      </c>
      <c r="B8877" t="s">
        <v>285</v>
      </c>
      <c r="C8877">
        <v>43</v>
      </c>
      <c r="D8877" t="s">
        <v>431</v>
      </c>
      <c r="E8877" t="s">
        <v>590</v>
      </c>
      <c r="F8877" t="s">
        <v>76</v>
      </c>
      <c r="G8877" t="s">
        <v>68</v>
      </c>
      <c r="H8877" t="s">
        <v>139</v>
      </c>
      <c r="I8877" t="s">
        <v>76</v>
      </c>
      <c r="J8877" t="s">
        <v>76</v>
      </c>
      <c r="K8877" t="s">
        <v>112</v>
      </c>
      <c r="L8877" t="s">
        <v>76</v>
      </c>
      <c r="M8877" t="s">
        <v>76</v>
      </c>
      <c r="N8877" t="s">
        <v>76</v>
      </c>
    </row>
    <row r="8878" spans="1:14" x14ac:dyDescent="0.35">
      <c r="A8878" t="s">
        <v>5</v>
      </c>
      <c r="B8878" t="s">
        <v>267</v>
      </c>
      <c r="C8878">
        <v>43</v>
      </c>
      <c r="D8878" t="s">
        <v>970</v>
      </c>
      <c r="E8878" t="s">
        <v>134</v>
      </c>
      <c r="F8878" t="s">
        <v>71</v>
      </c>
      <c r="G8878" t="s">
        <v>186</v>
      </c>
      <c r="H8878" t="s">
        <v>108</v>
      </c>
      <c r="I8878" t="s">
        <v>76</v>
      </c>
      <c r="J8878" t="s">
        <v>76</v>
      </c>
      <c r="K8878" t="s">
        <v>133</v>
      </c>
      <c r="L8878" t="s">
        <v>76</v>
      </c>
      <c r="M8878" t="s">
        <v>76</v>
      </c>
      <c r="N8878" t="s">
        <v>76</v>
      </c>
    </row>
    <row r="8879" spans="1:14" x14ac:dyDescent="0.35">
      <c r="A8879" t="s">
        <v>5</v>
      </c>
      <c r="B8879" t="s">
        <v>279</v>
      </c>
      <c r="C8879">
        <v>1020</v>
      </c>
      <c r="D8879" t="s">
        <v>1443</v>
      </c>
      <c r="E8879" t="s">
        <v>441</v>
      </c>
      <c r="F8879" t="s">
        <v>67</v>
      </c>
      <c r="G8879" t="s">
        <v>255</v>
      </c>
      <c r="H8879" t="s">
        <v>161</v>
      </c>
      <c r="I8879" t="s">
        <v>76</v>
      </c>
      <c r="J8879" t="s">
        <v>76</v>
      </c>
      <c r="K8879" t="s">
        <v>130</v>
      </c>
      <c r="L8879" t="s">
        <v>107</v>
      </c>
      <c r="M8879" t="s">
        <v>78</v>
      </c>
      <c r="N8879" t="s">
        <v>76</v>
      </c>
    </row>
    <row r="8880" spans="1:14" x14ac:dyDescent="0.35">
      <c r="A8880" t="s">
        <v>5</v>
      </c>
      <c r="B8880" t="s">
        <v>285</v>
      </c>
      <c r="C8880">
        <v>252</v>
      </c>
      <c r="D8880" t="s">
        <v>722</v>
      </c>
      <c r="E8880" t="s">
        <v>475</v>
      </c>
      <c r="F8880" t="s">
        <v>79</v>
      </c>
      <c r="G8880" t="s">
        <v>344</v>
      </c>
      <c r="H8880" t="s">
        <v>278</v>
      </c>
      <c r="I8880" t="s">
        <v>76</v>
      </c>
      <c r="J8880" t="s">
        <v>76</v>
      </c>
      <c r="K8880" t="s">
        <v>87</v>
      </c>
      <c r="L8880" t="s">
        <v>76</v>
      </c>
      <c r="M8880" t="s">
        <v>76</v>
      </c>
      <c r="N8880" t="s">
        <v>76</v>
      </c>
    </row>
    <row r="8881" spans="1:14" x14ac:dyDescent="0.35">
      <c r="A8881" t="s">
        <v>6</v>
      </c>
      <c r="B8881" t="s">
        <v>267</v>
      </c>
      <c r="C8881">
        <v>38</v>
      </c>
      <c r="D8881" t="s">
        <v>962</v>
      </c>
      <c r="E8881" t="s">
        <v>680</v>
      </c>
      <c r="F8881" t="s">
        <v>63</v>
      </c>
      <c r="G8881" t="s">
        <v>213</v>
      </c>
      <c r="H8881" t="s">
        <v>116</v>
      </c>
      <c r="I8881" t="s">
        <v>76</v>
      </c>
      <c r="J8881" t="s">
        <v>76</v>
      </c>
      <c r="K8881" t="s">
        <v>119</v>
      </c>
      <c r="L8881" t="s">
        <v>119</v>
      </c>
      <c r="M8881" t="s">
        <v>76</v>
      </c>
      <c r="N8881" t="s">
        <v>76</v>
      </c>
    </row>
    <row r="8882" spans="1:14" x14ac:dyDescent="0.35">
      <c r="A8882" t="s">
        <v>6</v>
      </c>
      <c r="B8882" t="s">
        <v>279</v>
      </c>
      <c r="C8882">
        <v>389</v>
      </c>
      <c r="D8882" t="s">
        <v>630</v>
      </c>
      <c r="E8882" t="s">
        <v>741</v>
      </c>
      <c r="F8882" t="s">
        <v>176</v>
      </c>
      <c r="G8882" t="s">
        <v>210</v>
      </c>
      <c r="H8882" t="s">
        <v>318</v>
      </c>
      <c r="I8882" t="s">
        <v>76</v>
      </c>
      <c r="J8882" t="s">
        <v>76</v>
      </c>
      <c r="K8882" t="s">
        <v>133</v>
      </c>
      <c r="L8882" t="s">
        <v>68</v>
      </c>
      <c r="M8882" t="s">
        <v>76</v>
      </c>
      <c r="N8882" t="s">
        <v>107</v>
      </c>
    </row>
    <row r="8883" spans="1:14" x14ac:dyDescent="0.35">
      <c r="A8883" t="s">
        <v>6</v>
      </c>
      <c r="B8883" t="s">
        <v>285</v>
      </c>
      <c r="C8883">
        <v>54</v>
      </c>
      <c r="D8883" t="s">
        <v>155</v>
      </c>
      <c r="E8883" t="s">
        <v>497</v>
      </c>
      <c r="F8883" t="s">
        <v>84</v>
      </c>
      <c r="G8883" t="s">
        <v>359</v>
      </c>
      <c r="H8883" t="s">
        <v>429</v>
      </c>
      <c r="I8883" t="s">
        <v>76</v>
      </c>
      <c r="J8883" t="s">
        <v>106</v>
      </c>
      <c r="K8883" t="s">
        <v>62</v>
      </c>
      <c r="L8883" t="s">
        <v>76</v>
      </c>
      <c r="M8883" t="s">
        <v>76</v>
      </c>
      <c r="N8883" t="s">
        <v>76</v>
      </c>
    </row>
    <row r="8884" spans="1:14" x14ac:dyDescent="0.35">
      <c r="A8884" t="s">
        <v>7</v>
      </c>
      <c r="B8884" t="s">
        <v>267</v>
      </c>
      <c r="C8884">
        <v>83</v>
      </c>
      <c r="D8884" t="s">
        <v>877</v>
      </c>
      <c r="E8884" t="s">
        <v>192</v>
      </c>
      <c r="F8884" t="s">
        <v>79</v>
      </c>
      <c r="G8884" t="s">
        <v>355</v>
      </c>
      <c r="H8884" t="s">
        <v>290</v>
      </c>
      <c r="I8884" t="s">
        <v>80</v>
      </c>
      <c r="J8884" t="s">
        <v>76</v>
      </c>
      <c r="K8884" t="s">
        <v>150</v>
      </c>
      <c r="L8884" t="s">
        <v>106</v>
      </c>
      <c r="M8884" t="s">
        <v>76</v>
      </c>
      <c r="N8884" t="s">
        <v>76</v>
      </c>
    </row>
    <row r="8885" spans="1:14" x14ac:dyDescent="0.35">
      <c r="A8885" t="s">
        <v>7</v>
      </c>
      <c r="B8885" t="s">
        <v>279</v>
      </c>
      <c r="C8885">
        <v>1182</v>
      </c>
      <c r="D8885" t="s">
        <v>654</v>
      </c>
      <c r="E8885" t="s">
        <v>949</v>
      </c>
      <c r="F8885" t="s">
        <v>132</v>
      </c>
      <c r="G8885" t="s">
        <v>146</v>
      </c>
      <c r="H8885" t="s">
        <v>204</v>
      </c>
      <c r="I8885" t="s">
        <v>76</v>
      </c>
      <c r="J8885" t="s">
        <v>106</v>
      </c>
      <c r="K8885" t="s">
        <v>119</v>
      </c>
      <c r="L8885" t="s">
        <v>75</v>
      </c>
      <c r="M8885" t="s">
        <v>76</v>
      </c>
      <c r="N8885" t="s">
        <v>76</v>
      </c>
    </row>
    <row r="8886" spans="1:14" x14ac:dyDescent="0.35">
      <c r="A8886" t="s">
        <v>7</v>
      </c>
      <c r="B8886" t="s">
        <v>285</v>
      </c>
      <c r="C8886">
        <v>77</v>
      </c>
      <c r="D8886" t="s">
        <v>978</v>
      </c>
      <c r="E8886" t="s">
        <v>467</v>
      </c>
      <c r="F8886" t="s">
        <v>93</v>
      </c>
      <c r="G8886" t="s">
        <v>262</v>
      </c>
      <c r="H8886" t="s">
        <v>299</v>
      </c>
      <c r="I8886" t="s">
        <v>105</v>
      </c>
      <c r="J8886" t="s">
        <v>81</v>
      </c>
      <c r="K8886" t="s">
        <v>76</v>
      </c>
      <c r="L8886" t="s">
        <v>76</v>
      </c>
      <c r="M8886" t="s">
        <v>76</v>
      </c>
      <c r="N8886" t="s">
        <v>76</v>
      </c>
    </row>
    <row r="8887" spans="1:14" x14ac:dyDescent="0.35">
      <c r="A8887" t="s">
        <v>241</v>
      </c>
      <c r="B8887" t="s">
        <v>267</v>
      </c>
      <c r="C8887">
        <v>365</v>
      </c>
      <c r="D8887" t="s">
        <v>1146</v>
      </c>
      <c r="E8887" t="s">
        <v>222</v>
      </c>
      <c r="F8887" t="s">
        <v>61</v>
      </c>
      <c r="G8887" t="s">
        <v>58</v>
      </c>
      <c r="H8887" t="s">
        <v>239</v>
      </c>
      <c r="I8887" t="s">
        <v>79</v>
      </c>
      <c r="J8887" t="s">
        <v>107</v>
      </c>
      <c r="K8887" t="s">
        <v>260</v>
      </c>
      <c r="L8887" t="s">
        <v>78</v>
      </c>
      <c r="M8887" t="s">
        <v>76</v>
      </c>
      <c r="N8887" t="s">
        <v>76</v>
      </c>
    </row>
    <row r="8888" spans="1:14" x14ac:dyDescent="0.35">
      <c r="A8888" t="s">
        <v>241</v>
      </c>
      <c r="B8888" t="s">
        <v>279</v>
      </c>
      <c r="C8888">
        <v>3799</v>
      </c>
      <c r="D8888" t="s">
        <v>407</v>
      </c>
      <c r="E8888" t="s">
        <v>762</v>
      </c>
      <c r="F8888" t="s">
        <v>211</v>
      </c>
      <c r="G8888" t="s">
        <v>58</v>
      </c>
      <c r="H8888" t="s">
        <v>114</v>
      </c>
      <c r="I8888" t="s">
        <v>76</v>
      </c>
      <c r="J8888" t="s">
        <v>73</v>
      </c>
      <c r="K8888" t="s">
        <v>280</v>
      </c>
      <c r="L8888" t="s">
        <v>77</v>
      </c>
      <c r="M8888" t="s">
        <v>73</v>
      </c>
      <c r="N8888" t="s">
        <v>76</v>
      </c>
    </row>
    <row r="8889" spans="1:14" x14ac:dyDescent="0.35">
      <c r="A8889" t="s">
        <v>241</v>
      </c>
      <c r="B8889" t="s">
        <v>285</v>
      </c>
      <c r="C8889">
        <v>464</v>
      </c>
      <c r="D8889" t="s">
        <v>631</v>
      </c>
      <c r="E8889" t="s">
        <v>310</v>
      </c>
      <c r="F8889" t="s">
        <v>138</v>
      </c>
      <c r="G8889" t="s">
        <v>143</v>
      </c>
      <c r="H8889" t="s">
        <v>361</v>
      </c>
      <c r="I8889" t="s">
        <v>106</v>
      </c>
      <c r="J8889" t="s">
        <v>68</v>
      </c>
      <c r="K8889" t="s">
        <v>112</v>
      </c>
      <c r="L8889" t="s">
        <v>76</v>
      </c>
      <c r="M8889" t="s">
        <v>76</v>
      </c>
      <c r="N8889" t="s">
        <v>76</v>
      </c>
    </row>
    <row r="8891" spans="1:14" x14ac:dyDescent="0.35">
      <c r="A8891" t="s">
        <v>1929</v>
      </c>
    </row>
    <row r="8892" spans="1:14" x14ac:dyDescent="0.35">
      <c r="A8892" t="s">
        <v>14</v>
      </c>
      <c r="B8892" t="s">
        <v>461</v>
      </c>
      <c r="C8892" t="s">
        <v>2</v>
      </c>
      <c r="D8892" t="s">
        <v>1918</v>
      </c>
      <c r="E8892" t="s">
        <v>1919</v>
      </c>
      <c r="F8892" t="s">
        <v>1920</v>
      </c>
      <c r="G8892" t="s">
        <v>1921</v>
      </c>
      <c r="H8892" t="s">
        <v>1922</v>
      </c>
      <c r="I8892" t="s">
        <v>1923</v>
      </c>
      <c r="J8892" t="s">
        <v>1924</v>
      </c>
      <c r="K8892" t="s">
        <v>1925</v>
      </c>
      <c r="L8892" t="s">
        <v>1926</v>
      </c>
      <c r="M8892" t="s">
        <v>1927</v>
      </c>
      <c r="N8892" t="s">
        <v>49</v>
      </c>
    </row>
    <row r="8893" spans="1:14" x14ac:dyDescent="0.35">
      <c r="A8893" t="s">
        <v>3</v>
      </c>
      <c r="B8893" t="s">
        <v>462</v>
      </c>
      <c r="C8893">
        <v>423</v>
      </c>
      <c r="D8893" t="s">
        <v>773</v>
      </c>
      <c r="E8893" t="s">
        <v>677</v>
      </c>
      <c r="F8893" t="s">
        <v>186</v>
      </c>
      <c r="G8893" t="s">
        <v>416</v>
      </c>
      <c r="H8893" t="s">
        <v>184</v>
      </c>
      <c r="I8893" t="s">
        <v>107</v>
      </c>
      <c r="J8893" t="s">
        <v>106</v>
      </c>
      <c r="K8893" t="s">
        <v>82</v>
      </c>
      <c r="L8893" t="s">
        <v>77</v>
      </c>
      <c r="M8893" t="s">
        <v>76</v>
      </c>
      <c r="N8893" t="s">
        <v>76</v>
      </c>
    </row>
    <row r="8894" spans="1:14" x14ac:dyDescent="0.35">
      <c r="A8894" t="s">
        <v>3</v>
      </c>
      <c r="B8894" t="s">
        <v>464</v>
      </c>
      <c r="C8894">
        <v>345</v>
      </c>
      <c r="D8894" t="s">
        <v>1091</v>
      </c>
      <c r="E8894" t="s">
        <v>742</v>
      </c>
      <c r="F8894" t="s">
        <v>65</v>
      </c>
      <c r="G8894" t="s">
        <v>240</v>
      </c>
      <c r="H8894" t="s">
        <v>163</v>
      </c>
      <c r="I8894" t="s">
        <v>76</v>
      </c>
      <c r="J8894" t="s">
        <v>78</v>
      </c>
      <c r="K8894" t="s">
        <v>361</v>
      </c>
      <c r="L8894" t="s">
        <v>76</v>
      </c>
      <c r="M8894" t="s">
        <v>76</v>
      </c>
      <c r="N8894" t="s">
        <v>76</v>
      </c>
    </row>
    <row r="8895" spans="1:14" x14ac:dyDescent="0.35">
      <c r="A8895" t="s">
        <v>3</v>
      </c>
      <c r="B8895" t="s">
        <v>468</v>
      </c>
      <c r="C8895">
        <v>1</v>
      </c>
      <c r="D8895" t="s">
        <v>395</v>
      </c>
      <c r="E8895" t="s">
        <v>76</v>
      </c>
      <c r="F8895" t="s">
        <v>76</v>
      </c>
      <c r="G8895" t="s">
        <v>76</v>
      </c>
      <c r="H8895" t="s">
        <v>76</v>
      </c>
      <c r="I8895" t="s">
        <v>76</v>
      </c>
      <c r="J8895" t="s">
        <v>76</v>
      </c>
      <c r="K8895" t="s">
        <v>76</v>
      </c>
      <c r="L8895" t="s">
        <v>76</v>
      </c>
      <c r="M8895" t="s">
        <v>76</v>
      </c>
      <c r="N8895" t="s">
        <v>76</v>
      </c>
    </row>
    <row r="8896" spans="1:14" x14ac:dyDescent="0.35">
      <c r="A8896" t="s">
        <v>4</v>
      </c>
      <c r="B8896" t="s">
        <v>462</v>
      </c>
      <c r="C8896">
        <v>357</v>
      </c>
      <c r="D8896" t="s">
        <v>1233</v>
      </c>
      <c r="E8896" t="s">
        <v>233</v>
      </c>
      <c r="F8896" t="s">
        <v>293</v>
      </c>
      <c r="G8896" t="s">
        <v>195</v>
      </c>
      <c r="H8896" t="s">
        <v>112</v>
      </c>
      <c r="I8896" t="s">
        <v>76</v>
      </c>
      <c r="J8896" t="s">
        <v>76</v>
      </c>
      <c r="K8896" t="s">
        <v>97</v>
      </c>
      <c r="L8896" t="s">
        <v>76</v>
      </c>
      <c r="M8896" t="s">
        <v>76</v>
      </c>
      <c r="N8896" t="s">
        <v>76</v>
      </c>
    </row>
    <row r="8897" spans="1:14" x14ac:dyDescent="0.35">
      <c r="A8897" t="s">
        <v>4</v>
      </c>
      <c r="B8897" t="s">
        <v>464</v>
      </c>
      <c r="C8897">
        <v>364</v>
      </c>
      <c r="D8897" t="s">
        <v>706</v>
      </c>
      <c r="E8897" t="s">
        <v>258</v>
      </c>
      <c r="F8897" t="s">
        <v>150</v>
      </c>
      <c r="G8897" t="s">
        <v>217</v>
      </c>
      <c r="H8897" t="s">
        <v>80</v>
      </c>
      <c r="I8897" t="s">
        <v>76</v>
      </c>
      <c r="J8897" t="s">
        <v>76</v>
      </c>
      <c r="K8897" t="s">
        <v>163</v>
      </c>
      <c r="L8897" t="s">
        <v>107</v>
      </c>
      <c r="M8897" t="s">
        <v>76</v>
      </c>
      <c r="N8897" t="s">
        <v>76</v>
      </c>
    </row>
    <row r="8898" spans="1:14" x14ac:dyDescent="0.35">
      <c r="A8898" t="s">
        <v>5</v>
      </c>
      <c r="B8898" t="s">
        <v>462</v>
      </c>
      <c r="C8898">
        <v>596</v>
      </c>
      <c r="D8898" t="s">
        <v>622</v>
      </c>
      <c r="E8898" t="s">
        <v>577</v>
      </c>
      <c r="F8898" t="s">
        <v>97</v>
      </c>
      <c r="G8898" t="s">
        <v>230</v>
      </c>
      <c r="H8898" t="s">
        <v>231</v>
      </c>
      <c r="I8898" t="s">
        <v>76</v>
      </c>
      <c r="J8898" t="s">
        <v>76</v>
      </c>
      <c r="K8898" t="s">
        <v>70</v>
      </c>
      <c r="L8898" t="s">
        <v>76</v>
      </c>
      <c r="M8898" t="s">
        <v>76</v>
      </c>
      <c r="N8898" t="s">
        <v>76</v>
      </c>
    </row>
    <row r="8899" spans="1:14" x14ac:dyDescent="0.35">
      <c r="A8899" t="s">
        <v>5</v>
      </c>
      <c r="B8899" t="s">
        <v>464</v>
      </c>
      <c r="C8899">
        <v>719</v>
      </c>
      <c r="D8899" t="s">
        <v>815</v>
      </c>
      <c r="E8899" t="s">
        <v>393</v>
      </c>
      <c r="F8899" t="s">
        <v>175</v>
      </c>
      <c r="G8899" t="s">
        <v>173</v>
      </c>
      <c r="H8899" t="s">
        <v>133</v>
      </c>
      <c r="I8899" t="s">
        <v>107</v>
      </c>
      <c r="J8899" t="s">
        <v>76</v>
      </c>
      <c r="K8899" t="s">
        <v>173</v>
      </c>
      <c r="L8899" t="s">
        <v>73</v>
      </c>
      <c r="M8899" t="s">
        <v>72</v>
      </c>
      <c r="N8899" t="s">
        <v>76</v>
      </c>
    </row>
    <row r="8900" spans="1:14" x14ac:dyDescent="0.35">
      <c r="A8900" t="s">
        <v>6</v>
      </c>
      <c r="B8900" t="s">
        <v>462</v>
      </c>
      <c r="C8900">
        <v>297</v>
      </c>
      <c r="D8900" t="s">
        <v>785</v>
      </c>
      <c r="E8900" t="s">
        <v>649</v>
      </c>
      <c r="F8900" t="s">
        <v>237</v>
      </c>
      <c r="G8900" t="s">
        <v>131</v>
      </c>
      <c r="H8900" t="s">
        <v>222</v>
      </c>
      <c r="I8900" t="s">
        <v>76</v>
      </c>
      <c r="J8900" t="s">
        <v>107</v>
      </c>
      <c r="K8900" t="s">
        <v>65</v>
      </c>
      <c r="L8900" t="s">
        <v>71</v>
      </c>
      <c r="M8900" t="s">
        <v>76</v>
      </c>
      <c r="N8900" t="s">
        <v>107</v>
      </c>
    </row>
    <row r="8901" spans="1:14" x14ac:dyDescent="0.35">
      <c r="A8901" t="s">
        <v>6</v>
      </c>
      <c r="B8901" t="s">
        <v>464</v>
      </c>
      <c r="C8901">
        <v>184</v>
      </c>
      <c r="D8901" t="s">
        <v>756</v>
      </c>
      <c r="E8901" t="s">
        <v>684</v>
      </c>
      <c r="F8901" t="s">
        <v>130</v>
      </c>
      <c r="G8901" t="s">
        <v>88</v>
      </c>
      <c r="H8901" t="s">
        <v>347</v>
      </c>
      <c r="I8901" t="s">
        <v>76</v>
      </c>
      <c r="J8901" t="s">
        <v>76</v>
      </c>
      <c r="K8901" t="s">
        <v>80</v>
      </c>
      <c r="L8901" t="s">
        <v>81</v>
      </c>
      <c r="M8901" t="s">
        <v>76</v>
      </c>
      <c r="N8901" t="s">
        <v>76</v>
      </c>
    </row>
    <row r="8902" spans="1:14" x14ac:dyDescent="0.35">
      <c r="A8902" t="s">
        <v>7</v>
      </c>
      <c r="B8902" t="s">
        <v>462</v>
      </c>
      <c r="C8902">
        <v>751</v>
      </c>
      <c r="D8902" t="s">
        <v>982</v>
      </c>
      <c r="E8902" t="s">
        <v>411</v>
      </c>
      <c r="F8902" t="s">
        <v>264</v>
      </c>
      <c r="G8902" t="s">
        <v>58</v>
      </c>
      <c r="H8902" t="s">
        <v>116</v>
      </c>
      <c r="I8902" t="s">
        <v>77</v>
      </c>
      <c r="J8902" t="s">
        <v>106</v>
      </c>
      <c r="K8902" t="s">
        <v>216</v>
      </c>
      <c r="L8902" t="s">
        <v>73</v>
      </c>
      <c r="M8902" t="s">
        <v>76</v>
      </c>
      <c r="N8902" t="s">
        <v>76</v>
      </c>
    </row>
    <row r="8903" spans="1:14" x14ac:dyDescent="0.35">
      <c r="A8903" t="s">
        <v>7</v>
      </c>
      <c r="B8903" t="s">
        <v>464</v>
      </c>
      <c r="C8903">
        <v>591</v>
      </c>
      <c r="D8903" t="s">
        <v>695</v>
      </c>
      <c r="E8903" t="s">
        <v>154</v>
      </c>
      <c r="F8903" t="s">
        <v>286</v>
      </c>
      <c r="G8903" t="s">
        <v>102</v>
      </c>
      <c r="H8903" t="s">
        <v>86</v>
      </c>
      <c r="I8903" t="s">
        <v>107</v>
      </c>
      <c r="J8903" t="s">
        <v>79</v>
      </c>
      <c r="K8903" t="s">
        <v>175</v>
      </c>
      <c r="L8903" t="s">
        <v>81</v>
      </c>
      <c r="M8903" t="s">
        <v>76</v>
      </c>
      <c r="N8903" t="s">
        <v>76</v>
      </c>
    </row>
    <row r="8904" spans="1:14" x14ac:dyDescent="0.35">
      <c r="A8904" t="s">
        <v>241</v>
      </c>
      <c r="B8904" t="s">
        <v>462</v>
      </c>
      <c r="C8904">
        <v>2424</v>
      </c>
      <c r="D8904" t="s">
        <v>712</v>
      </c>
      <c r="E8904" t="s">
        <v>335</v>
      </c>
      <c r="F8904" t="s">
        <v>87</v>
      </c>
      <c r="G8904" t="s">
        <v>156</v>
      </c>
      <c r="H8904" t="s">
        <v>435</v>
      </c>
      <c r="I8904" t="s">
        <v>73</v>
      </c>
      <c r="J8904" t="s">
        <v>73</v>
      </c>
      <c r="K8904" t="s">
        <v>157</v>
      </c>
      <c r="L8904" t="s">
        <v>73</v>
      </c>
      <c r="M8904" t="s">
        <v>76</v>
      </c>
      <c r="N8904" t="s">
        <v>76</v>
      </c>
    </row>
    <row r="8905" spans="1:14" x14ac:dyDescent="0.35">
      <c r="A8905" t="s">
        <v>241</v>
      </c>
      <c r="B8905" t="s">
        <v>464</v>
      </c>
      <c r="C8905">
        <v>2203</v>
      </c>
      <c r="D8905" t="s">
        <v>754</v>
      </c>
      <c r="E8905" t="s">
        <v>495</v>
      </c>
      <c r="F8905" t="s">
        <v>181</v>
      </c>
      <c r="G8905" t="s">
        <v>180</v>
      </c>
      <c r="H8905" t="s">
        <v>96</v>
      </c>
      <c r="I8905" t="s">
        <v>76</v>
      </c>
      <c r="J8905" t="s">
        <v>77</v>
      </c>
      <c r="K8905" t="s">
        <v>355</v>
      </c>
      <c r="L8905" t="s">
        <v>71</v>
      </c>
      <c r="M8905" t="s">
        <v>77</v>
      </c>
      <c r="N8905" t="s">
        <v>76</v>
      </c>
    </row>
    <row r="8906" spans="1:14" x14ac:dyDescent="0.35">
      <c r="A8906" t="s">
        <v>241</v>
      </c>
      <c r="B8906" t="s">
        <v>468</v>
      </c>
      <c r="C8906">
        <v>1</v>
      </c>
      <c r="D8906" t="s">
        <v>395</v>
      </c>
      <c r="E8906" t="s">
        <v>76</v>
      </c>
      <c r="F8906" t="s">
        <v>76</v>
      </c>
      <c r="G8906" t="s">
        <v>76</v>
      </c>
      <c r="H8906" t="s">
        <v>76</v>
      </c>
      <c r="I8906" t="s">
        <v>76</v>
      </c>
      <c r="J8906" t="s">
        <v>76</v>
      </c>
      <c r="K8906" t="s">
        <v>76</v>
      </c>
      <c r="L8906" t="s">
        <v>76</v>
      </c>
      <c r="M8906" t="s">
        <v>76</v>
      </c>
      <c r="N8906" t="s">
        <v>76</v>
      </c>
    </row>
    <row r="8908" spans="1:14" x14ac:dyDescent="0.35">
      <c r="A8908" t="s">
        <v>1930</v>
      </c>
    </row>
    <row r="8909" spans="1:14" x14ac:dyDescent="0.35">
      <c r="A8909" t="s">
        <v>14</v>
      </c>
      <c r="B8909" t="s">
        <v>487</v>
      </c>
      <c r="C8909" t="s">
        <v>2</v>
      </c>
      <c r="D8909" t="s">
        <v>1918</v>
      </c>
      <c r="E8909" t="s">
        <v>1919</v>
      </c>
      <c r="F8909" t="s">
        <v>1920</v>
      </c>
      <c r="G8909" t="s">
        <v>1921</v>
      </c>
      <c r="H8909" t="s">
        <v>1922</v>
      </c>
      <c r="I8909" t="s">
        <v>1923</v>
      </c>
      <c r="J8909" t="s">
        <v>1924</v>
      </c>
      <c r="K8909" t="s">
        <v>1925</v>
      </c>
      <c r="L8909" t="s">
        <v>1926</v>
      </c>
      <c r="M8909" t="s">
        <v>1927</v>
      </c>
      <c r="N8909" t="s">
        <v>49</v>
      </c>
    </row>
    <row r="8910" spans="1:14" x14ac:dyDescent="0.35">
      <c r="A8910" t="s">
        <v>3</v>
      </c>
      <c r="B8910" t="s">
        <v>488</v>
      </c>
      <c r="C8910">
        <v>410</v>
      </c>
      <c r="D8910" t="s">
        <v>644</v>
      </c>
      <c r="E8910" t="s">
        <v>718</v>
      </c>
      <c r="F8910" t="s">
        <v>149</v>
      </c>
      <c r="G8910" t="s">
        <v>185</v>
      </c>
      <c r="H8910" t="s">
        <v>168</v>
      </c>
      <c r="I8910" t="s">
        <v>107</v>
      </c>
      <c r="J8910" t="s">
        <v>79</v>
      </c>
      <c r="K8910" t="s">
        <v>219</v>
      </c>
      <c r="L8910" t="s">
        <v>76</v>
      </c>
      <c r="M8910" t="s">
        <v>76</v>
      </c>
      <c r="N8910" t="s">
        <v>76</v>
      </c>
    </row>
    <row r="8911" spans="1:14" x14ac:dyDescent="0.35">
      <c r="A8911" t="s">
        <v>3</v>
      </c>
      <c r="B8911" t="s">
        <v>491</v>
      </c>
      <c r="C8911">
        <v>359</v>
      </c>
      <c r="D8911" t="s">
        <v>1005</v>
      </c>
      <c r="E8911" t="s">
        <v>756</v>
      </c>
      <c r="F8911" t="s">
        <v>55</v>
      </c>
      <c r="G8911" t="s">
        <v>192</v>
      </c>
      <c r="H8911" t="s">
        <v>199</v>
      </c>
      <c r="I8911" t="s">
        <v>76</v>
      </c>
      <c r="J8911" t="s">
        <v>150</v>
      </c>
      <c r="K8911" t="s">
        <v>171</v>
      </c>
      <c r="L8911" t="s">
        <v>79</v>
      </c>
      <c r="M8911" t="s">
        <v>76</v>
      </c>
      <c r="N8911" t="s">
        <v>76</v>
      </c>
    </row>
    <row r="8912" spans="1:14" x14ac:dyDescent="0.35">
      <c r="A8912" t="s">
        <v>4</v>
      </c>
      <c r="B8912" t="s">
        <v>488</v>
      </c>
      <c r="C8912">
        <v>424</v>
      </c>
      <c r="D8912" t="s">
        <v>842</v>
      </c>
      <c r="E8912" t="s">
        <v>412</v>
      </c>
      <c r="F8912" t="s">
        <v>75</v>
      </c>
      <c r="G8912" t="s">
        <v>221</v>
      </c>
      <c r="H8912" t="s">
        <v>56</v>
      </c>
      <c r="I8912" t="s">
        <v>76</v>
      </c>
      <c r="J8912" t="s">
        <v>76</v>
      </c>
      <c r="K8912" t="s">
        <v>255</v>
      </c>
      <c r="L8912" t="s">
        <v>107</v>
      </c>
      <c r="M8912" t="s">
        <v>76</v>
      </c>
      <c r="N8912" t="s">
        <v>76</v>
      </c>
    </row>
    <row r="8913" spans="1:14" x14ac:dyDescent="0.35">
      <c r="A8913" t="s">
        <v>4</v>
      </c>
      <c r="B8913" t="s">
        <v>491</v>
      </c>
      <c r="C8913">
        <v>297</v>
      </c>
      <c r="D8913" t="s">
        <v>691</v>
      </c>
      <c r="E8913" t="s">
        <v>274</v>
      </c>
      <c r="F8913" t="s">
        <v>317</v>
      </c>
      <c r="G8913" t="s">
        <v>253</v>
      </c>
      <c r="H8913" t="s">
        <v>84</v>
      </c>
      <c r="I8913" t="s">
        <v>76</v>
      </c>
      <c r="J8913" t="s">
        <v>76</v>
      </c>
      <c r="K8913" t="s">
        <v>150</v>
      </c>
      <c r="L8913" t="s">
        <v>76</v>
      </c>
      <c r="M8913" t="s">
        <v>76</v>
      </c>
      <c r="N8913" t="s">
        <v>76</v>
      </c>
    </row>
    <row r="8914" spans="1:14" x14ac:dyDescent="0.35">
      <c r="A8914" t="s">
        <v>5</v>
      </c>
      <c r="B8914" t="s">
        <v>488</v>
      </c>
      <c r="C8914">
        <v>839</v>
      </c>
      <c r="D8914" t="s">
        <v>699</v>
      </c>
      <c r="E8914" t="s">
        <v>215</v>
      </c>
      <c r="F8914" t="s">
        <v>62</v>
      </c>
      <c r="G8914" t="s">
        <v>386</v>
      </c>
      <c r="H8914" t="s">
        <v>137</v>
      </c>
      <c r="I8914" t="s">
        <v>107</v>
      </c>
      <c r="J8914" t="s">
        <v>76</v>
      </c>
      <c r="K8914" t="s">
        <v>65</v>
      </c>
      <c r="L8914" t="s">
        <v>107</v>
      </c>
      <c r="M8914" t="s">
        <v>138</v>
      </c>
      <c r="N8914" t="s">
        <v>76</v>
      </c>
    </row>
    <row r="8915" spans="1:14" x14ac:dyDescent="0.35">
      <c r="A8915" t="s">
        <v>5</v>
      </c>
      <c r="B8915" t="s">
        <v>491</v>
      </c>
      <c r="C8915">
        <v>476</v>
      </c>
      <c r="D8915" t="s">
        <v>874</v>
      </c>
      <c r="E8915" t="s">
        <v>120</v>
      </c>
      <c r="F8915" t="s">
        <v>314</v>
      </c>
      <c r="G8915" t="s">
        <v>126</v>
      </c>
      <c r="H8915" t="s">
        <v>255</v>
      </c>
      <c r="I8915" t="s">
        <v>76</v>
      </c>
      <c r="J8915" t="s">
        <v>76</v>
      </c>
      <c r="K8915" t="s">
        <v>104</v>
      </c>
      <c r="L8915" t="s">
        <v>76</v>
      </c>
      <c r="M8915" t="s">
        <v>76</v>
      </c>
      <c r="N8915" t="s">
        <v>76</v>
      </c>
    </row>
    <row r="8916" spans="1:14" x14ac:dyDescent="0.35">
      <c r="A8916" t="s">
        <v>6</v>
      </c>
      <c r="B8916" t="s">
        <v>488</v>
      </c>
      <c r="C8916">
        <v>272</v>
      </c>
      <c r="D8916" t="s">
        <v>624</v>
      </c>
      <c r="E8916" t="s">
        <v>479</v>
      </c>
      <c r="F8916" t="s">
        <v>109</v>
      </c>
      <c r="G8916" t="s">
        <v>269</v>
      </c>
      <c r="H8916" t="s">
        <v>274</v>
      </c>
      <c r="I8916" t="s">
        <v>76</v>
      </c>
      <c r="J8916" t="s">
        <v>76</v>
      </c>
      <c r="K8916" t="s">
        <v>97</v>
      </c>
      <c r="L8916" t="s">
        <v>75</v>
      </c>
      <c r="M8916" t="s">
        <v>76</v>
      </c>
      <c r="N8916" t="s">
        <v>73</v>
      </c>
    </row>
    <row r="8917" spans="1:14" x14ac:dyDescent="0.35">
      <c r="A8917" t="s">
        <v>6</v>
      </c>
      <c r="B8917" t="s">
        <v>491</v>
      </c>
      <c r="C8917">
        <v>209</v>
      </c>
      <c r="D8917" t="s">
        <v>1518</v>
      </c>
      <c r="E8917" t="s">
        <v>737</v>
      </c>
      <c r="F8917" t="s">
        <v>355</v>
      </c>
      <c r="G8917" t="s">
        <v>352</v>
      </c>
      <c r="H8917" t="s">
        <v>242</v>
      </c>
      <c r="I8917" t="s">
        <v>76</v>
      </c>
      <c r="J8917" t="s">
        <v>107</v>
      </c>
      <c r="K8917" t="s">
        <v>94</v>
      </c>
      <c r="L8917" t="s">
        <v>75</v>
      </c>
      <c r="M8917" t="s">
        <v>76</v>
      </c>
      <c r="N8917" t="s">
        <v>76</v>
      </c>
    </row>
    <row r="8918" spans="1:14" x14ac:dyDescent="0.35">
      <c r="A8918" t="s">
        <v>7</v>
      </c>
      <c r="B8918" t="s">
        <v>488</v>
      </c>
      <c r="C8918">
        <v>765</v>
      </c>
      <c r="D8918" t="s">
        <v>777</v>
      </c>
      <c r="E8918" t="s">
        <v>382</v>
      </c>
      <c r="F8918" t="s">
        <v>89</v>
      </c>
      <c r="G8918" t="s">
        <v>146</v>
      </c>
      <c r="H8918" t="s">
        <v>177</v>
      </c>
      <c r="I8918" t="s">
        <v>79</v>
      </c>
      <c r="J8918" t="s">
        <v>68</v>
      </c>
      <c r="K8918" t="s">
        <v>149</v>
      </c>
      <c r="L8918" t="s">
        <v>73</v>
      </c>
      <c r="M8918" t="s">
        <v>76</v>
      </c>
      <c r="N8918" t="s">
        <v>76</v>
      </c>
    </row>
    <row r="8919" spans="1:14" x14ac:dyDescent="0.35">
      <c r="A8919" t="s">
        <v>7</v>
      </c>
      <c r="B8919" t="s">
        <v>491</v>
      </c>
      <c r="C8919">
        <v>577</v>
      </c>
      <c r="D8919" t="s">
        <v>369</v>
      </c>
      <c r="E8919" t="s">
        <v>555</v>
      </c>
      <c r="F8919" t="s">
        <v>92</v>
      </c>
      <c r="G8919" t="s">
        <v>177</v>
      </c>
      <c r="H8919" t="s">
        <v>237</v>
      </c>
      <c r="I8919" t="s">
        <v>76</v>
      </c>
      <c r="J8919" t="s">
        <v>76</v>
      </c>
      <c r="K8919" t="s">
        <v>217</v>
      </c>
      <c r="L8919" t="s">
        <v>81</v>
      </c>
      <c r="M8919" t="s">
        <v>76</v>
      </c>
      <c r="N8919" t="s">
        <v>76</v>
      </c>
    </row>
    <row r="8920" spans="1:14" x14ac:dyDescent="0.35">
      <c r="A8920" t="s">
        <v>241</v>
      </c>
      <c r="B8920" t="s">
        <v>488</v>
      </c>
      <c r="C8920">
        <v>2710</v>
      </c>
      <c r="D8920" t="s">
        <v>795</v>
      </c>
      <c r="E8920" t="s">
        <v>501</v>
      </c>
      <c r="F8920" t="s">
        <v>137</v>
      </c>
      <c r="G8920" t="s">
        <v>132</v>
      </c>
      <c r="H8920" t="s">
        <v>225</v>
      </c>
      <c r="I8920" t="s">
        <v>73</v>
      </c>
      <c r="J8920" t="s">
        <v>77</v>
      </c>
      <c r="K8920" t="s">
        <v>260</v>
      </c>
      <c r="L8920" t="s">
        <v>73</v>
      </c>
      <c r="M8920" t="s">
        <v>106</v>
      </c>
      <c r="N8920" t="s">
        <v>76</v>
      </c>
    </row>
    <row r="8921" spans="1:14" x14ac:dyDescent="0.35">
      <c r="A8921" t="s">
        <v>241</v>
      </c>
      <c r="B8921" t="s">
        <v>491</v>
      </c>
      <c r="C8921">
        <v>1918</v>
      </c>
      <c r="D8921" t="s">
        <v>553</v>
      </c>
      <c r="E8921" t="s">
        <v>478</v>
      </c>
      <c r="F8921" t="s">
        <v>237</v>
      </c>
      <c r="G8921" t="s">
        <v>136</v>
      </c>
      <c r="H8921" t="s">
        <v>307</v>
      </c>
      <c r="I8921" t="s">
        <v>76</v>
      </c>
      <c r="J8921" t="s">
        <v>73</v>
      </c>
      <c r="K8921" t="s">
        <v>280</v>
      </c>
      <c r="L8921" t="s">
        <v>71</v>
      </c>
      <c r="M8921" t="s">
        <v>76</v>
      </c>
      <c r="N8921" t="s">
        <v>76</v>
      </c>
    </row>
    <row r="8923" spans="1:14" x14ac:dyDescent="0.35">
      <c r="A8923" t="s">
        <v>1931</v>
      </c>
    </row>
    <row r="8924" spans="1:14" x14ac:dyDescent="0.35">
      <c r="A8924" t="s">
        <v>14</v>
      </c>
      <c r="B8924" t="s">
        <v>565</v>
      </c>
      <c r="C8924" t="s">
        <v>2</v>
      </c>
      <c r="D8924" t="s">
        <v>1918</v>
      </c>
      <c r="E8924" t="s">
        <v>1919</v>
      </c>
      <c r="F8924" t="s">
        <v>1920</v>
      </c>
      <c r="G8924" t="s">
        <v>1921</v>
      </c>
      <c r="H8924" t="s">
        <v>1922</v>
      </c>
      <c r="I8924" t="s">
        <v>1923</v>
      </c>
      <c r="J8924" t="s">
        <v>1924</v>
      </c>
      <c r="K8924" t="s">
        <v>1925</v>
      </c>
      <c r="L8924" t="s">
        <v>1926</v>
      </c>
      <c r="M8924" t="s">
        <v>1927</v>
      </c>
      <c r="N8924" t="s">
        <v>49</v>
      </c>
    </row>
    <row r="8925" spans="1:14" x14ac:dyDescent="0.35">
      <c r="A8925" t="s">
        <v>3</v>
      </c>
      <c r="B8925" t="s">
        <v>566</v>
      </c>
      <c r="C8925">
        <v>74</v>
      </c>
      <c r="D8925" t="s">
        <v>1121</v>
      </c>
      <c r="E8925" t="s">
        <v>306</v>
      </c>
      <c r="F8925" t="s">
        <v>121</v>
      </c>
      <c r="G8925" t="s">
        <v>307</v>
      </c>
      <c r="H8925" t="s">
        <v>8</v>
      </c>
      <c r="I8925" t="s">
        <v>76</v>
      </c>
      <c r="J8925" t="s">
        <v>77</v>
      </c>
      <c r="K8925" t="s">
        <v>147</v>
      </c>
      <c r="L8925" t="s">
        <v>76</v>
      </c>
      <c r="M8925" t="s">
        <v>76</v>
      </c>
      <c r="N8925" t="s">
        <v>76</v>
      </c>
    </row>
    <row r="8926" spans="1:14" x14ac:dyDescent="0.35">
      <c r="A8926" t="s">
        <v>3</v>
      </c>
      <c r="B8926" t="s">
        <v>569</v>
      </c>
      <c r="C8926">
        <v>318</v>
      </c>
      <c r="D8926" t="s">
        <v>1317</v>
      </c>
      <c r="E8926" t="s">
        <v>633</v>
      </c>
      <c r="F8926" t="s">
        <v>173</v>
      </c>
      <c r="G8926" t="s">
        <v>61</v>
      </c>
      <c r="H8926" t="s">
        <v>280</v>
      </c>
      <c r="I8926" t="s">
        <v>73</v>
      </c>
      <c r="J8926" t="s">
        <v>68</v>
      </c>
      <c r="K8926" t="s">
        <v>458</v>
      </c>
      <c r="L8926" t="s">
        <v>76</v>
      </c>
      <c r="M8926" t="s">
        <v>76</v>
      </c>
      <c r="N8926" t="s">
        <v>76</v>
      </c>
    </row>
    <row r="8927" spans="1:14" x14ac:dyDescent="0.35">
      <c r="A8927" t="s">
        <v>3</v>
      </c>
      <c r="B8927" t="s">
        <v>570</v>
      </c>
      <c r="C8927">
        <v>18</v>
      </c>
      <c r="D8927" t="s">
        <v>848</v>
      </c>
      <c r="E8927" t="s">
        <v>258</v>
      </c>
      <c r="F8927" t="s">
        <v>76</v>
      </c>
      <c r="G8927" t="s">
        <v>124</v>
      </c>
      <c r="H8927" t="s">
        <v>544</v>
      </c>
      <c r="I8927" t="s">
        <v>76</v>
      </c>
      <c r="J8927" t="s">
        <v>76</v>
      </c>
      <c r="K8927" t="s">
        <v>472</v>
      </c>
      <c r="L8927" t="s">
        <v>76</v>
      </c>
      <c r="M8927" t="s">
        <v>76</v>
      </c>
      <c r="N8927" t="s">
        <v>76</v>
      </c>
    </row>
    <row r="8928" spans="1:14" x14ac:dyDescent="0.35">
      <c r="A8928" t="s">
        <v>3</v>
      </c>
      <c r="B8928" t="s">
        <v>571</v>
      </c>
      <c r="C8928">
        <v>49</v>
      </c>
      <c r="D8928" t="s">
        <v>828</v>
      </c>
      <c r="E8928" t="s">
        <v>292</v>
      </c>
      <c r="F8928" t="s">
        <v>62</v>
      </c>
      <c r="G8928" t="s">
        <v>494</v>
      </c>
      <c r="H8928" t="s">
        <v>157</v>
      </c>
      <c r="I8928" t="s">
        <v>76</v>
      </c>
      <c r="J8928" t="s">
        <v>76</v>
      </c>
      <c r="K8928" t="s">
        <v>269</v>
      </c>
      <c r="L8928" t="s">
        <v>149</v>
      </c>
      <c r="M8928" t="s">
        <v>76</v>
      </c>
      <c r="N8928" t="s">
        <v>76</v>
      </c>
    </row>
    <row r="8929" spans="1:14" x14ac:dyDescent="0.35">
      <c r="A8929" t="s">
        <v>3</v>
      </c>
      <c r="B8929" t="s">
        <v>572</v>
      </c>
      <c r="C8929">
        <v>290</v>
      </c>
      <c r="D8929" t="s">
        <v>400</v>
      </c>
      <c r="E8929" t="s">
        <v>567</v>
      </c>
      <c r="F8929" t="s">
        <v>186</v>
      </c>
      <c r="G8929" t="s">
        <v>164</v>
      </c>
      <c r="H8929" t="s">
        <v>290</v>
      </c>
      <c r="I8929" t="s">
        <v>76</v>
      </c>
      <c r="J8929" t="s">
        <v>71</v>
      </c>
      <c r="K8929" t="s">
        <v>392</v>
      </c>
      <c r="L8929" t="s">
        <v>76</v>
      </c>
      <c r="M8929" t="s">
        <v>76</v>
      </c>
      <c r="N8929" t="s">
        <v>76</v>
      </c>
    </row>
    <row r="8930" spans="1:14" x14ac:dyDescent="0.35">
      <c r="A8930" t="s">
        <v>3</v>
      </c>
      <c r="B8930" t="s">
        <v>573</v>
      </c>
      <c r="C8930">
        <v>20</v>
      </c>
      <c r="D8930" t="s">
        <v>643</v>
      </c>
      <c r="E8930" t="s">
        <v>710</v>
      </c>
      <c r="F8930" t="s">
        <v>76</v>
      </c>
      <c r="G8930" t="s">
        <v>329</v>
      </c>
      <c r="H8930" t="s">
        <v>563</v>
      </c>
      <c r="I8930" t="s">
        <v>76</v>
      </c>
      <c r="J8930" t="s">
        <v>108</v>
      </c>
      <c r="K8930" t="s">
        <v>448</v>
      </c>
      <c r="L8930" t="s">
        <v>76</v>
      </c>
      <c r="M8930" t="s">
        <v>76</v>
      </c>
      <c r="N8930" t="s">
        <v>76</v>
      </c>
    </row>
    <row r="8931" spans="1:14" x14ac:dyDescent="0.35">
      <c r="A8931" t="s">
        <v>4</v>
      </c>
      <c r="B8931" t="s">
        <v>566</v>
      </c>
      <c r="C8931">
        <v>45</v>
      </c>
      <c r="D8931" t="s">
        <v>888</v>
      </c>
      <c r="E8931" t="s">
        <v>319</v>
      </c>
      <c r="F8931" t="s">
        <v>194</v>
      </c>
      <c r="G8931" t="s">
        <v>186</v>
      </c>
      <c r="H8931" t="s">
        <v>68</v>
      </c>
      <c r="I8931" t="s">
        <v>76</v>
      </c>
      <c r="J8931" t="s">
        <v>76</v>
      </c>
      <c r="K8931" t="s">
        <v>278</v>
      </c>
      <c r="L8931" t="s">
        <v>79</v>
      </c>
      <c r="M8931" t="s">
        <v>76</v>
      </c>
      <c r="N8931" t="s">
        <v>76</v>
      </c>
    </row>
    <row r="8932" spans="1:14" x14ac:dyDescent="0.35">
      <c r="A8932" t="s">
        <v>4</v>
      </c>
      <c r="B8932" t="s">
        <v>569</v>
      </c>
      <c r="C8932">
        <v>352</v>
      </c>
      <c r="D8932" t="s">
        <v>833</v>
      </c>
      <c r="E8932" t="s">
        <v>338</v>
      </c>
      <c r="F8932" t="s">
        <v>79</v>
      </c>
      <c r="G8932" t="s">
        <v>240</v>
      </c>
      <c r="H8932" t="s">
        <v>217</v>
      </c>
      <c r="I8932" t="s">
        <v>76</v>
      </c>
      <c r="J8932" t="s">
        <v>76</v>
      </c>
      <c r="K8932" t="s">
        <v>366</v>
      </c>
      <c r="L8932" t="s">
        <v>76</v>
      </c>
      <c r="M8932" t="s">
        <v>76</v>
      </c>
      <c r="N8932" t="s">
        <v>76</v>
      </c>
    </row>
    <row r="8933" spans="1:14" x14ac:dyDescent="0.35">
      <c r="A8933" t="s">
        <v>4</v>
      </c>
      <c r="B8933" t="s">
        <v>570</v>
      </c>
      <c r="C8933">
        <v>27</v>
      </c>
      <c r="D8933" t="s">
        <v>721</v>
      </c>
      <c r="E8933" t="s">
        <v>429</v>
      </c>
      <c r="F8933" t="s">
        <v>76</v>
      </c>
      <c r="G8933" t="s">
        <v>76</v>
      </c>
      <c r="H8933" t="s">
        <v>443</v>
      </c>
      <c r="I8933" t="s">
        <v>76</v>
      </c>
      <c r="J8933" t="s">
        <v>76</v>
      </c>
      <c r="K8933" t="s">
        <v>366</v>
      </c>
      <c r="L8933" t="s">
        <v>76</v>
      </c>
      <c r="M8933" t="s">
        <v>76</v>
      </c>
      <c r="N8933" t="s">
        <v>76</v>
      </c>
    </row>
    <row r="8934" spans="1:14" x14ac:dyDescent="0.35">
      <c r="A8934" t="s">
        <v>4</v>
      </c>
      <c r="B8934" t="s">
        <v>571</v>
      </c>
      <c r="C8934">
        <v>33</v>
      </c>
      <c r="D8934" t="s">
        <v>1184</v>
      </c>
      <c r="E8934" t="s">
        <v>175</v>
      </c>
      <c r="F8934" t="s">
        <v>753</v>
      </c>
      <c r="G8934" t="s">
        <v>164</v>
      </c>
      <c r="H8934" t="s">
        <v>68</v>
      </c>
      <c r="I8934" t="s">
        <v>76</v>
      </c>
      <c r="J8934" t="s">
        <v>76</v>
      </c>
      <c r="K8934" t="s">
        <v>76</v>
      </c>
      <c r="L8934" t="s">
        <v>76</v>
      </c>
      <c r="M8934" t="s">
        <v>76</v>
      </c>
      <c r="N8934" t="s">
        <v>76</v>
      </c>
    </row>
    <row r="8935" spans="1:14" x14ac:dyDescent="0.35">
      <c r="A8935" t="s">
        <v>4</v>
      </c>
      <c r="B8935" t="s">
        <v>572</v>
      </c>
      <c r="C8935">
        <v>248</v>
      </c>
      <c r="D8935" t="s">
        <v>522</v>
      </c>
      <c r="E8935" t="s">
        <v>384</v>
      </c>
      <c r="F8935" t="s">
        <v>106</v>
      </c>
      <c r="G8935" t="s">
        <v>425</v>
      </c>
      <c r="H8935" t="s">
        <v>211</v>
      </c>
      <c r="I8935" t="s">
        <v>76</v>
      </c>
      <c r="J8935" t="s">
        <v>76</v>
      </c>
      <c r="K8935" t="s">
        <v>150</v>
      </c>
      <c r="L8935" t="s">
        <v>76</v>
      </c>
      <c r="M8935" t="s">
        <v>76</v>
      </c>
      <c r="N8935" t="s">
        <v>76</v>
      </c>
    </row>
    <row r="8936" spans="1:14" x14ac:dyDescent="0.35">
      <c r="A8936" t="s">
        <v>4</v>
      </c>
      <c r="B8936" t="s">
        <v>573</v>
      </c>
      <c r="C8936">
        <v>16</v>
      </c>
      <c r="D8936" t="s">
        <v>1317</v>
      </c>
      <c r="E8936" t="s">
        <v>287</v>
      </c>
      <c r="F8936" t="s">
        <v>76</v>
      </c>
      <c r="G8936" t="s">
        <v>63</v>
      </c>
      <c r="H8936" t="s">
        <v>76</v>
      </c>
      <c r="I8936" t="s">
        <v>76</v>
      </c>
      <c r="J8936" t="s">
        <v>76</v>
      </c>
      <c r="K8936" t="s">
        <v>157</v>
      </c>
      <c r="L8936" t="s">
        <v>76</v>
      </c>
      <c r="M8936" t="s">
        <v>76</v>
      </c>
      <c r="N8936" t="s">
        <v>76</v>
      </c>
    </row>
    <row r="8937" spans="1:14" x14ac:dyDescent="0.35">
      <c r="A8937" t="s">
        <v>5</v>
      </c>
      <c r="B8937" t="s">
        <v>566</v>
      </c>
      <c r="C8937">
        <v>22</v>
      </c>
      <c r="D8937" t="s">
        <v>1168</v>
      </c>
      <c r="E8937" t="s">
        <v>85</v>
      </c>
      <c r="F8937" t="s">
        <v>62</v>
      </c>
      <c r="G8937" t="s">
        <v>151</v>
      </c>
      <c r="H8937" t="s">
        <v>162</v>
      </c>
      <c r="I8937" t="s">
        <v>76</v>
      </c>
      <c r="J8937" t="s">
        <v>76</v>
      </c>
      <c r="K8937" t="s">
        <v>208</v>
      </c>
      <c r="L8937" t="s">
        <v>76</v>
      </c>
      <c r="M8937" t="s">
        <v>76</v>
      </c>
      <c r="N8937" t="s">
        <v>76</v>
      </c>
    </row>
    <row r="8938" spans="1:14" x14ac:dyDescent="0.35">
      <c r="A8938" t="s">
        <v>5</v>
      </c>
      <c r="B8938" t="s">
        <v>569</v>
      </c>
      <c r="C8938">
        <v>644</v>
      </c>
      <c r="D8938" t="s">
        <v>738</v>
      </c>
      <c r="E8938" t="s">
        <v>397</v>
      </c>
      <c r="F8938" t="s">
        <v>84</v>
      </c>
      <c r="G8938" t="s">
        <v>11</v>
      </c>
      <c r="H8938" t="s">
        <v>65</v>
      </c>
      <c r="I8938" t="s">
        <v>107</v>
      </c>
      <c r="J8938" t="s">
        <v>76</v>
      </c>
      <c r="K8938" t="s">
        <v>142</v>
      </c>
      <c r="L8938" t="s">
        <v>73</v>
      </c>
      <c r="M8938" t="s">
        <v>100</v>
      </c>
      <c r="N8938" t="s">
        <v>76</v>
      </c>
    </row>
    <row r="8939" spans="1:14" x14ac:dyDescent="0.35">
      <c r="A8939" t="s">
        <v>5</v>
      </c>
      <c r="B8939" t="s">
        <v>570</v>
      </c>
      <c r="C8939">
        <v>173</v>
      </c>
      <c r="D8939" t="s">
        <v>669</v>
      </c>
      <c r="E8939" t="s">
        <v>522</v>
      </c>
      <c r="F8939" t="s">
        <v>106</v>
      </c>
      <c r="G8939" t="s">
        <v>435</v>
      </c>
      <c r="H8939" t="s">
        <v>314</v>
      </c>
      <c r="I8939" t="s">
        <v>76</v>
      </c>
      <c r="J8939" t="s">
        <v>76</v>
      </c>
      <c r="K8939" t="s">
        <v>442</v>
      </c>
      <c r="L8939" t="s">
        <v>76</v>
      </c>
      <c r="M8939" t="s">
        <v>76</v>
      </c>
      <c r="N8939" t="s">
        <v>76</v>
      </c>
    </row>
    <row r="8940" spans="1:14" x14ac:dyDescent="0.35">
      <c r="A8940" t="s">
        <v>5</v>
      </c>
      <c r="B8940" t="s">
        <v>571</v>
      </c>
      <c r="C8940">
        <v>21</v>
      </c>
      <c r="D8940" t="s">
        <v>1119</v>
      </c>
      <c r="E8940" t="s">
        <v>84</v>
      </c>
      <c r="F8940" t="s">
        <v>76</v>
      </c>
      <c r="G8940" t="s">
        <v>80</v>
      </c>
      <c r="H8940" t="s">
        <v>105</v>
      </c>
      <c r="I8940" t="s">
        <v>76</v>
      </c>
      <c r="J8940" t="s">
        <v>76</v>
      </c>
      <c r="K8940" t="s">
        <v>78</v>
      </c>
      <c r="L8940" t="s">
        <v>76</v>
      </c>
      <c r="M8940" t="s">
        <v>76</v>
      </c>
      <c r="N8940" t="s">
        <v>76</v>
      </c>
    </row>
    <row r="8941" spans="1:14" x14ac:dyDescent="0.35">
      <c r="A8941" t="s">
        <v>5</v>
      </c>
      <c r="B8941" t="s">
        <v>572</v>
      </c>
      <c r="C8941">
        <v>376</v>
      </c>
      <c r="D8941" t="s">
        <v>1404</v>
      </c>
      <c r="E8941" t="s">
        <v>332</v>
      </c>
      <c r="F8941" t="s">
        <v>58</v>
      </c>
      <c r="G8941" t="s">
        <v>67</v>
      </c>
      <c r="H8941" t="s">
        <v>239</v>
      </c>
      <c r="I8941" t="s">
        <v>76</v>
      </c>
      <c r="J8941" t="s">
        <v>76</v>
      </c>
      <c r="K8941" t="s">
        <v>86</v>
      </c>
      <c r="L8941" t="s">
        <v>76</v>
      </c>
      <c r="M8941" t="s">
        <v>76</v>
      </c>
      <c r="N8941" t="s">
        <v>76</v>
      </c>
    </row>
    <row r="8942" spans="1:14" x14ac:dyDescent="0.35">
      <c r="A8942" t="s">
        <v>5</v>
      </c>
      <c r="B8942" t="s">
        <v>573</v>
      </c>
      <c r="C8942">
        <v>79</v>
      </c>
      <c r="D8942" t="s">
        <v>421</v>
      </c>
      <c r="E8942" t="s">
        <v>262</v>
      </c>
      <c r="F8942" t="s">
        <v>150</v>
      </c>
      <c r="G8942" t="s">
        <v>325</v>
      </c>
      <c r="H8942" t="s">
        <v>165</v>
      </c>
      <c r="I8942" t="s">
        <v>76</v>
      </c>
      <c r="J8942" t="s">
        <v>76</v>
      </c>
      <c r="K8942" t="s">
        <v>108</v>
      </c>
      <c r="L8942" t="s">
        <v>76</v>
      </c>
      <c r="M8942" t="s">
        <v>76</v>
      </c>
      <c r="N8942" t="s">
        <v>76</v>
      </c>
    </row>
    <row r="8943" spans="1:14" x14ac:dyDescent="0.35">
      <c r="A8943" t="s">
        <v>6</v>
      </c>
      <c r="B8943" t="s">
        <v>566</v>
      </c>
      <c r="C8943">
        <v>19</v>
      </c>
      <c r="D8943" t="s">
        <v>654</v>
      </c>
      <c r="E8943" t="s">
        <v>141</v>
      </c>
      <c r="F8943" t="s">
        <v>244</v>
      </c>
      <c r="G8943" t="s">
        <v>117</v>
      </c>
      <c r="H8943" t="s">
        <v>397</v>
      </c>
      <c r="I8943" t="s">
        <v>76</v>
      </c>
      <c r="J8943" t="s">
        <v>76</v>
      </c>
      <c r="K8943" t="s">
        <v>117</v>
      </c>
      <c r="L8943" t="s">
        <v>117</v>
      </c>
      <c r="M8943" t="s">
        <v>76</v>
      </c>
      <c r="N8943" t="s">
        <v>76</v>
      </c>
    </row>
    <row r="8944" spans="1:14" x14ac:dyDescent="0.35">
      <c r="A8944" t="s">
        <v>6</v>
      </c>
      <c r="B8944" t="s">
        <v>569</v>
      </c>
      <c r="C8944">
        <v>225</v>
      </c>
      <c r="D8944" t="s">
        <v>390</v>
      </c>
      <c r="E8944" t="s">
        <v>649</v>
      </c>
      <c r="F8944" t="s">
        <v>97</v>
      </c>
      <c r="G8944" t="s">
        <v>113</v>
      </c>
      <c r="H8944" t="s">
        <v>283</v>
      </c>
      <c r="I8944" t="s">
        <v>76</v>
      </c>
      <c r="J8944" t="s">
        <v>76</v>
      </c>
      <c r="K8944" t="s">
        <v>194</v>
      </c>
      <c r="L8944" t="s">
        <v>76</v>
      </c>
      <c r="M8944" t="s">
        <v>76</v>
      </c>
      <c r="N8944" t="s">
        <v>73</v>
      </c>
    </row>
    <row r="8945" spans="1:14" x14ac:dyDescent="0.35">
      <c r="A8945" t="s">
        <v>6</v>
      </c>
      <c r="B8945" t="s">
        <v>570</v>
      </c>
      <c r="C8945">
        <v>28</v>
      </c>
      <c r="D8945" t="s">
        <v>495</v>
      </c>
      <c r="E8945" t="s">
        <v>144</v>
      </c>
      <c r="F8945" t="s">
        <v>355</v>
      </c>
      <c r="G8945" t="s">
        <v>9</v>
      </c>
      <c r="H8945" t="s">
        <v>523</v>
      </c>
      <c r="I8945" t="s">
        <v>76</v>
      </c>
      <c r="J8945" t="s">
        <v>76</v>
      </c>
      <c r="K8945" t="s">
        <v>56</v>
      </c>
      <c r="L8945" t="s">
        <v>76</v>
      </c>
      <c r="M8945" t="s">
        <v>76</v>
      </c>
      <c r="N8945" t="s">
        <v>76</v>
      </c>
    </row>
    <row r="8946" spans="1:14" x14ac:dyDescent="0.35">
      <c r="A8946" t="s">
        <v>6</v>
      </c>
      <c r="B8946" t="s">
        <v>571</v>
      </c>
      <c r="C8946">
        <v>19</v>
      </c>
      <c r="D8946" t="s">
        <v>813</v>
      </c>
      <c r="E8946" t="s">
        <v>362</v>
      </c>
      <c r="F8946" t="s">
        <v>76</v>
      </c>
      <c r="G8946" t="s">
        <v>239</v>
      </c>
      <c r="H8946" t="s">
        <v>68</v>
      </c>
      <c r="I8946" t="s">
        <v>76</v>
      </c>
      <c r="J8946" t="s">
        <v>76</v>
      </c>
      <c r="K8946" t="s">
        <v>76</v>
      </c>
      <c r="L8946" t="s">
        <v>76</v>
      </c>
      <c r="M8946" t="s">
        <v>76</v>
      </c>
      <c r="N8946" t="s">
        <v>76</v>
      </c>
    </row>
    <row r="8947" spans="1:14" x14ac:dyDescent="0.35">
      <c r="A8947" t="s">
        <v>6</v>
      </c>
      <c r="B8947" t="s">
        <v>572</v>
      </c>
      <c r="C8947">
        <v>164</v>
      </c>
      <c r="D8947" t="s">
        <v>578</v>
      </c>
      <c r="E8947" t="s">
        <v>672</v>
      </c>
      <c r="F8947" t="s">
        <v>309</v>
      </c>
      <c r="G8947" t="s">
        <v>206</v>
      </c>
      <c r="H8947" t="s">
        <v>171</v>
      </c>
      <c r="I8947" t="s">
        <v>76</v>
      </c>
      <c r="J8947" t="s">
        <v>76</v>
      </c>
      <c r="K8947" t="s">
        <v>138</v>
      </c>
      <c r="L8947" t="s">
        <v>138</v>
      </c>
      <c r="M8947" t="s">
        <v>76</v>
      </c>
      <c r="N8947" t="s">
        <v>76</v>
      </c>
    </row>
    <row r="8948" spans="1:14" x14ac:dyDescent="0.35">
      <c r="A8948" t="s">
        <v>6</v>
      </c>
      <c r="B8948" t="s">
        <v>573</v>
      </c>
      <c r="C8948">
        <v>26</v>
      </c>
      <c r="D8948" t="s">
        <v>655</v>
      </c>
      <c r="E8948" t="s">
        <v>555</v>
      </c>
      <c r="F8948" t="s">
        <v>108</v>
      </c>
      <c r="G8948" t="s">
        <v>519</v>
      </c>
      <c r="H8948" t="s">
        <v>372</v>
      </c>
      <c r="I8948" t="s">
        <v>76</v>
      </c>
      <c r="J8948" t="s">
        <v>79</v>
      </c>
      <c r="K8948" t="s">
        <v>76</v>
      </c>
      <c r="L8948" t="s">
        <v>76</v>
      </c>
      <c r="M8948" t="s">
        <v>76</v>
      </c>
      <c r="N8948" t="s">
        <v>76</v>
      </c>
    </row>
    <row r="8949" spans="1:14" x14ac:dyDescent="0.35">
      <c r="A8949" t="s">
        <v>7</v>
      </c>
      <c r="B8949" t="s">
        <v>566</v>
      </c>
      <c r="C8949">
        <v>56</v>
      </c>
      <c r="D8949" t="s">
        <v>817</v>
      </c>
      <c r="E8949" t="s">
        <v>276</v>
      </c>
      <c r="F8949" t="s">
        <v>150</v>
      </c>
      <c r="G8949" t="s">
        <v>244</v>
      </c>
      <c r="H8949" t="s">
        <v>192</v>
      </c>
      <c r="I8949" t="s">
        <v>86</v>
      </c>
      <c r="J8949" t="s">
        <v>76</v>
      </c>
      <c r="K8949" t="s">
        <v>79</v>
      </c>
      <c r="L8949" t="s">
        <v>79</v>
      </c>
      <c r="M8949" t="s">
        <v>76</v>
      </c>
      <c r="N8949" t="s">
        <v>76</v>
      </c>
    </row>
    <row r="8950" spans="1:14" x14ac:dyDescent="0.35">
      <c r="A8950" t="s">
        <v>7</v>
      </c>
      <c r="B8950" t="s">
        <v>569</v>
      </c>
      <c r="C8950">
        <v>657</v>
      </c>
      <c r="D8950" t="s">
        <v>982</v>
      </c>
      <c r="E8950" t="s">
        <v>562</v>
      </c>
      <c r="F8950" t="s">
        <v>260</v>
      </c>
      <c r="G8950" t="s">
        <v>56</v>
      </c>
      <c r="H8950" t="s">
        <v>67</v>
      </c>
      <c r="I8950" t="s">
        <v>107</v>
      </c>
      <c r="J8950" t="s">
        <v>79</v>
      </c>
      <c r="K8950" t="s">
        <v>65</v>
      </c>
      <c r="L8950" t="s">
        <v>73</v>
      </c>
      <c r="M8950" t="s">
        <v>76</v>
      </c>
      <c r="N8950" t="s">
        <v>76</v>
      </c>
    </row>
    <row r="8951" spans="1:14" x14ac:dyDescent="0.35">
      <c r="A8951" t="s">
        <v>7</v>
      </c>
      <c r="B8951" t="s">
        <v>570</v>
      </c>
      <c r="C8951">
        <v>52</v>
      </c>
      <c r="D8951" t="s">
        <v>1155</v>
      </c>
      <c r="E8951" t="s">
        <v>323</v>
      </c>
      <c r="F8951" t="s">
        <v>70</v>
      </c>
      <c r="G8951" t="s">
        <v>58</v>
      </c>
      <c r="H8951" t="s">
        <v>191</v>
      </c>
      <c r="I8951" t="s">
        <v>93</v>
      </c>
      <c r="J8951" t="s">
        <v>151</v>
      </c>
      <c r="K8951" t="s">
        <v>76</v>
      </c>
      <c r="L8951" t="s">
        <v>76</v>
      </c>
      <c r="M8951" t="s">
        <v>76</v>
      </c>
      <c r="N8951" t="s">
        <v>76</v>
      </c>
    </row>
    <row r="8952" spans="1:14" x14ac:dyDescent="0.35">
      <c r="A8952" t="s">
        <v>7</v>
      </c>
      <c r="B8952" t="s">
        <v>571</v>
      </c>
      <c r="C8952">
        <v>27</v>
      </c>
      <c r="D8952" t="s">
        <v>1429</v>
      </c>
      <c r="E8952" t="s">
        <v>69</v>
      </c>
      <c r="F8952" t="s">
        <v>76</v>
      </c>
      <c r="G8952" t="s">
        <v>92</v>
      </c>
      <c r="H8952" t="s">
        <v>109</v>
      </c>
      <c r="I8952" t="s">
        <v>76</v>
      </c>
      <c r="J8952" t="s">
        <v>76</v>
      </c>
      <c r="K8952" t="s">
        <v>78</v>
      </c>
      <c r="L8952" t="s">
        <v>76</v>
      </c>
      <c r="M8952" t="s">
        <v>76</v>
      </c>
      <c r="N8952" t="s">
        <v>76</v>
      </c>
    </row>
    <row r="8953" spans="1:14" x14ac:dyDescent="0.35">
      <c r="A8953" t="s">
        <v>7</v>
      </c>
      <c r="B8953" t="s">
        <v>572</v>
      </c>
      <c r="C8953">
        <v>525</v>
      </c>
      <c r="D8953" t="s">
        <v>268</v>
      </c>
      <c r="E8953" t="s">
        <v>522</v>
      </c>
      <c r="F8953" t="s">
        <v>231</v>
      </c>
      <c r="G8953" t="s">
        <v>280</v>
      </c>
      <c r="H8953" t="s">
        <v>249</v>
      </c>
      <c r="I8953" t="s">
        <v>76</v>
      </c>
      <c r="J8953" t="s">
        <v>76</v>
      </c>
      <c r="K8953" t="s">
        <v>237</v>
      </c>
      <c r="L8953" t="s">
        <v>63</v>
      </c>
      <c r="M8953" t="s">
        <v>76</v>
      </c>
      <c r="N8953" t="s">
        <v>76</v>
      </c>
    </row>
    <row r="8954" spans="1:14" x14ac:dyDescent="0.35">
      <c r="A8954" t="s">
        <v>7</v>
      </c>
      <c r="B8954" t="s">
        <v>573</v>
      </c>
      <c r="C8954">
        <v>25</v>
      </c>
      <c r="D8954" t="s">
        <v>717</v>
      </c>
      <c r="E8954" t="s">
        <v>345</v>
      </c>
      <c r="F8954" t="s">
        <v>76</v>
      </c>
      <c r="G8954" t="s">
        <v>519</v>
      </c>
      <c r="H8954" t="s">
        <v>104</v>
      </c>
      <c r="I8954" t="s">
        <v>76</v>
      </c>
      <c r="J8954" t="s">
        <v>76</v>
      </c>
      <c r="K8954" t="s">
        <v>76</v>
      </c>
      <c r="L8954" t="s">
        <v>76</v>
      </c>
      <c r="M8954" t="s">
        <v>76</v>
      </c>
      <c r="N8954" t="s">
        <v>76</v>
      </c>
    </row>
    <row r="8955" spans="1:14" x14ac:dyDescent="0.35">
      <c r="A8955" t="s">
        <v>241</v>
      </c>
      <c r="B8955" t="s">
        <v>566</v>
      </c>
      <c r="C8955">
        <v>216</v>
      </c>
      <c r="D8955" t="s">
        <v>731</v>
      </c>
      <c r="E8955" t="s">
        <v>66</v>
      </c>
      <c r="F8955" t="s">
        <v>62</v>
      </c>
      <c r="G8955" t="s">
        <v>89</v>
      </c>
      <c r="H8955" t="s">
        <v>95</v>
      </c>
      <c r="I8955" t="s">
        <v>78</v>
      </c>
      <c r="J8955" t="s">
        <v>73</v>
      </c>
      <c r="K8955" t="s">
        <v>116</v>
      </c>
      <c r="L8955" t="s">
        <v>105</v>
      </c>
      <c r="M8955" t="s">
        <v>76</v>
      </c>
      <c r="N8955" t="s">
        <v>76</v>
      </c>
    </row>
    <row r="8956" spans="1:14" x14ac:dyDescent="0.35">
      <c r="A8956" t="s">
        <v>241</v>
      </c>
      <c r="B8956" t="s">
        <v>569</v>
      </c>
      <c r="C8956">
        <v>2196</v>
      </c>
      <c r="D8956" t="s">
        <v>704</v>
      </c>
      <c r="E8956" t="s">
        <v>492</v>
      </c>
      <c r="F8956" t="s">
        <v>97</v>
      </c>
      <c r="G8956" t="s">
        <v>188</v>
      </c>
      <c r="H8956" t="s">
        <v>442</v>
      </c>
      <c r="I8956" t="s">
        <v>107</v>
      </c>
      <c r="J8956" t="s">
        <v>106</v>
      </c>
      <c r="K8956" t="s">
        <v>89</v>
      </c>
      <c r="L8956" t="s">
        <v>107</v>
      </c>
      <c r="M8956" t="s">
        <v>77</v>
      </c>
      <c r="N8956" t="s">
        <v>76</v>
      </c>
    </row>
    <row r="8957" spans="1:14" x14ac:dyDescent="0.35">
      <c r="A8957" t="s">
        <v>241</v>
      </c>
      <c r="B8957" t="s">
        <v>570</v>
      </c>
      <c r="C8957">
        <v>298</v>
      </c>
      <c r="D8957" t="s">
        <v>729</v>
      </c>
      <c r="E8957" t="s">
        <v>228</v>
      </c>
      <c r="F8957" t="s">
        <v>100</v>
      </c>
      <c r="G8957" t="s">
        <v>210</v>
      </c>
      <c r="H8957" t="s">
        <v>328</v>
      </c>
      <c r="I8957" t="s">
        <v>68</v>
      </c>
      <c r="J8957" t="s">
        <v>71</v>
      </c>
      <c r="K8957" t="s">
        <v>209</v>
      </c>
      <c r="L8957" t="s">
        <v>76</v>
      </c>
      <c r="M8957" t="s">
        <v>76</v>
      </c>
      <c r="N8957" t="s">
        <v>76</v>
      </c>
    </row>
    <row r="8958" spans="1:14" x14ac:dyDescent="0.35">
      <c r="A8958" t="s">
        <v>241</v>
      </c>
      <c r="B8958" t="s">
        <v>571</v>
      </c>
      <c r="C8958">
        <v>149</v>
      </c>
      <c r="D8958" t="s">
        <v>1117</v>
      </c>
      <c r="E8958" t="s">
        <v>302</v>
      </c>
      <c r="F8958" t="s">
        <v>220</v>
      </c>
      <c r="G8958" t="s">
        <v>304</v>
      </c>
      <c r="H8958" t="s">
        <v>57</v>
      </c>
      <c r="I8958" t="s">
        <v>76</v>
      </c>
      <c r="J8958" t="s">
        <v>76</v>
      </c>
      <c r="K8958" t="s">
        <v>88</v>
      </c>
      <c r="L8958" t="s">
        <v>94</v>
      </c>
      <c r="M8958" t="s">
        <v>76</v>
      </c>
      <c r="N8958" t="s">
        <v>76</v>
      </c>
    </row>
    <row r="8959" spans="1:14" x14ac:dyDescent="0.35">
      <c r="A8959" t="s">
        <v>241</v>
      </c>
      <c r="B8959" t="s">
        <v>572</v>
      </c>
      <c r="C8959">
        <v>1603</v>
      </c>
      <c r="D8959" t="s">
        <v>785</v>
      </c>
      <c r="E8959" t="s">
        <v>934</v>
      </c>
      <c r="F8959" t="s">
        <v>280</v>
      </c>
      <c r="G8959" t="s">
        <v>213</v>
      </c>
      <c r="H8959" t="s">
        <v>307</v>
      </c>
      <c r="I8959" t="s">
        <v>76</v>
      </c>
      <c r="J8959" t="s">
        <v>107</v>
      </c>
      <c r="K8959" t="s">
        <v>260</v>
      </c>
      <c r="L8959" t="s">
        <v>150</v>
      </c>
      <c r="M8959" t="s">
        <v>76</v>
      </c>
      <c r="N8959" t="s">
        <v>76</v>
      </c>
    </row>
    <row r="8960" spans="1:14" x14ac:dyDescent="0.35">
      <c r="A8960" t="s">
        <v>241</v>
      </c>
      <c r="B8960" t="s">
        <v>573</v>
      </c>
      <c r="C8960">
        <v>166</v>
      </c>
      <c r="D8960" t="s">
        <v>706</v>
      </c>
      <c r="E8960" t="s">
        <v>200</v>
      </c>
      <c r="F8960" t="s">
        <v>71</v>
      </c>
      <c r="G8960" t="s">
        <v>452</v>
      </c>
      <c r="H8960" t="s">
        <v>207</v>
      </c>
      <c r="I8960" t="s">
        <v>76</v>
      </c>
      <c r="J8960" t="s">
        <v>79</v>
      </c>
      <c r="K8960" t="s">
        <v>355</v>
      </c>
      <c r="L8960" t="s">
        <v>76</v>
      </c>
      <c r="M8960" t="s">
        <v>76</v>
      </c>
      <c r="N8960" t="s">
        <v>76</v>
      </c>
    </row>
    <row r="8962" spans="1:13" x14ac:dyDescent="0.35">
      <c r="A8962" t="s">
        <v>1932</v>
      </c>
    </row>
    <row r="8963" spans="1:13" x14ac:dyDescent="0.35">
      <c r="A8963" t="s">
        <v>14</v>
      </c>
      <c r="B8963" t="s">
        <v>2</v>
      </c>
      <c r="C8963" t="s">
        <v>1918</v>
      </c>
      <c r="D8963" t="s">
        <v>1919</v>
      </c>
      <c r="E8963" t="s">
        <v>1920</v>
      </c>
      <c r="F8963" t="s">
        <v>1921</v>
      </c>
      <c r="G8963" t="s">
        <v>1922</v>
      </c>
      <c r="H8963" t="s">
        <v>1923</v>
      </c>
      <c r="I8963" t="s">
        <v>1924</v>
      </c>
      <c r="J8963" t="s">
        <v>1925</v>
      </c>
      <c r="K8963" t="s">
        <v>1926</v>
      </c>
      <c r="L8963" t="s">
        <v>1927</v>
      </c>
      <c r="M8963" t="s">
        <v>49</v>
      </c>
    </row>
    <row r="8964" spans="1:13" x14ac:dyDescent="0.35">
      <c r="A8964" t="s">
        <v>3</v>
      </c>
      <c r="B8964">
        <v>769</v>
      </c>
      <c r="C8964" t="s">
        <v>1363</v>
      </c>
      <c r="D8964" t="s">
        <v>473</v>
      </c>
      <c r="E8964" t="s">
        <v>130</v>
      </c>
      <c r="F8964" t="s">
        <v>145</v>
      </c>
      <c r="G8964" t="s">
        <v>116</v>
      </c>
      <c r="H8964" t="s">
        <v>107</v>
      </c>
      <c r="I8964" t="s">
        <v>68</v>
      </c>
      <c r="J8964" t="s">
        <v>455</v>
      </c>
      <c r="K8964" t="s">
        <v>73</v>
      </c>
      <c r="L8964" t="s">
        <v>76</v>
      </c>
      <c r="M8964" t="s">
        <v>76</v>
      </c>
    </row>
    <row r="8965" spans="1:13" x14ac:dyDescent="0.35">
      <c r="A8965" t="s">
        <v>4</v>
      </c>
      <c r="B8965">
        <v>721</v>
      </c>
      <c r="C8965" t="s">
        <v>809</v>
      </c>
      <c r="D8965" t="s">
        <v>393</v>
      </c>
      <c r="E8965" t="s">
        <v>280</v>
      </c>
      <c r="F8965" t="s">
        <v>345</v>
      </c>
      <c r="G8965" t="s">
        <v>87</v>
      </c>
      <c r="H8965" t="s">
        <v>76</v>
      </c>
      <c r="I8965" t="s">
        <v>76</v>
      </c>
      <c r="J8965" t="s">
        <v>180</v>
      </c>
      <c r="K8965" t="s">
        <v>76</v>
      </c>
      <c r="L8965" t="s">
        <v>76</v>
      </c>
      <c r="M8965" t="s">
        <v>76</v>
      </c>
    </row>
    <row r="8966" spans="1:13" x14ac:dyDescent="0.35">
      <c r="A8966" t="s">
        <v>5</v>
      </c>
      <c r="B8966">
        <v>1315</v>
      </c>
      <c r="C8966" t="s">
        <v>888</v>
      </c>
      <c r="D8966" t="s">
        <v>428</v>
      </c>
      <c r="E8966" t="s">
        <v>84</v>
      </c>
      <c r="F8966" t="s">
        <v>293</v>
      </c>
      <c r="G8966" t="s">
        <v>176</v>
      </c>
      <c r="H8966" t="s">
        <v>76</v>
      </c>
      <c r="I8966" t="s">
        <v>76</v>
      </c>
      <c r="J8966" t="s">
        <v>103</v>
      </c>
      <c r="K8966" t="s">
        <v>107</v>
      </c>
      <c r="L8966" t="s">
        <v>150</v>
      </c>
      <c r="M8966" t="s">
        <v>76</v>
      </c>
    </row>
    <row r="8967" spans="1:13" x14ac:dyDescent="0.35">
      <c r="A8967" t="s">
        <v>6</v>
      </c>
      <c r="B8967">
        <v>481</v>
      </c>
      <c r="C8967" t="s">
        <v>758</v>
      </c>
      <c r="D8967" t="s">
        <v>473</v>
      </c>
      <c r="E8967" t="s">
        <v>87</v>
      </c>
      <c r="F8967" t="s">
        <v>95</v>
      </c>
      <c r="G8967" t="s">
        <v>235</v>
      </c>
      <c r="H8967" t="s">
        <v>76</v>
      </c>
      <c r="I8967" t="s">
        <v>76</v>
      </c>
      <c r="J8967" t="s">
        <v>86</v>
      </c>
      <c r="K8967" t="s">
        <v>75</v>
      </c>
      <c r="L8967" t="s">
        <v>76</v>
      </c>
      <c r="M8967" t="s">
        <v>107</v>
      </c>
    </row>
    <row r="8968" spans="1:13" x14ac:dyDescent="0.35">
      <c r="A8968" t="s">
        <v>7</v>
      </c>
      <c r="B8968">
        <v>1342</v>
      </c>
      <c r="C8968" t="s">
        <v>672</v>
      </c>
      <c r="D8968" t="s">
        <v>624</v>
      </c>
      <c r="E8968" t="s">
        <v>53</v>
      </c>
      <c r="F8968" t="s">
        <v>260</v>
      </c>
      <c r="G8968" t="s">
        <v>249</v>
      </c>
      <c r="H8968" t="s">
        <v>73</v>
      </c>
      <c r="I8968" t="s">
        <v>106</v>
      </c>
      <c r="J8968" t="s">
        <v>137</v>
      </c>
      <c r="K8968" t="s">
        <v>150</v>
      </c>
      <c r="L8968" t="s">
        <v>76</v>
      </c>
      <c r="M8968" t="s">
        <v>76</v>
      </c>
    </row>
    <row r="8969" spans="1:13" x14ac:dyDescent="0.35">
      <c r="A8969" t="s">
        <v>241</v>
      </c>
      <c r="B8969">
        <v>4628</v>
      </c>
      <c r="C8969" t="s">
        <v>778</v>
      </c>
      <c r="D8969" t="s">
        <v>259</v>
      </c>
      <c r="E8969" t="s">
        <v>181</v>
      </c>
      <c r="F8969" t="s">
        <v>164</v>
      </c>
      <c r="G8969" t="s">
        <v>307</v>
      </c>
      <c r="H8969" t="s">
        <v>107</v>
      </c>
      <c r="I8969" t="s">
        <v>106</v>
      </c>
      <c r="J8969" t="s">
        <v>237</v>
      </c>
      <c r="K8969" t="s">
        <v>77</v>
      </c>
      <c r="L8969" t="s">
        <v>73</v>
      </c>
      <c r="M8969" t="s">
        <v>76</v>
      </c>
    </row>
    <row r="8971" spans="1:13" x14ac:dyDescent="0.35">
      <c r="A8971" t="s">
        <v>1933</v>
      </c>
    </row>
    <row r="8972" spans="1:13" x14ac:dyDescent="0.35">
      <c r="A8972" t="s">
        <v>14</v>
      </c>
      <c r="B8972" t="s">
        <v>15</v>
      </c>
      <c r="C8972" t="s">
        <v>2</v>
      </c>
      <c r="D8972" t="s">
        <v>1189</v>
      </c>
      <c r="E8972" t="s">
        <v>1190</v>
      </c>
      <c r="F8972" t="s">
        <v>1191</v>
      </c>
      <c r="G8972" t="s">
        <v>1192</v>
      </c>
    </row>
    <row r="8973" spans="1:13" x14ac:dyDescent="0.35">
      <c r="A8973" t="s">
        <v>3</v>
      </c>
      <c r="B8973" t="s">
        <v>52</v>
      </c>
      <c r="C8973">
        <v>445</v>
      </c>
      <c r="D8973">
        <v>36.42</v>
      </c>
      <c r="E8973">
        <v>30</v>
      </c>
      <c r="F8973">
        <v>0</v>
      </c>
      <c r="G8973">
        <v>240</v>
      </c>
    </row>
    <row r="8974" spans="1:13" x14ac:dyDescent="0.35">
      <c r="A8974" t="s">
        <v>3</v>
      </c>
      <c r="B8974" t="s">
        <v>83</v>
      </c>
      <c r="C8974">
        <v>1437</v>
      </c>
      <c r="D8974">
        <v>32.340000000000003</v>
      </c>
      <c r="E8974">
        <v>30</v>
      </c>
      <c r="F8974">
        <v>0</v>
      </c>
      <c r="G8974">
        <v>180</v>
      </c>
    </row>
    <row r="8975" spans="1:13" x14ac:dyDescent="0.35">
      <c r="A8975" t="s">
        <v>3</v>
      </c>
      <c r="B8975" t="s">
        <v>50</v>
      </c>
      <c r="C8975">
        <v>141</v>
      </c>
      <c r="D8975">
        <v>28.96</v>
      </c>
      <c r="E8975">
        <v>20</v>
      </c>
      <c r="F8975">
        <v>0</v>
      </c>
      <c r="G8975">
        <v>160</v>
      </c>
    </row>
    <row r="8976" spans="1:13" x14ac:dyDescent="0.35">
      <c r="A8976" t="s">
        <v>4</v>
      </c>
      <c r="B8976" t="s">
        <v>52</v>
      </c>
      <c r="C8976">
        <v>828</v>
      </c>
      <c r="D8976">
        <v>38.229999999999997</v>
      </c>
      <c r="E8976">
        <v>30</v>
      </c>
      <c r="F8976">
        <v>0</v>
      </c>
      <c r="G8976">
        <v>180</v>
      </c>
    </row>
    <row r="8977" spans="1:7" x14ac:dyDescent="0.35">
      <c r="A8977" t="s">
        <v>4</v>
      </c>
      <c r="B8977" t="s">
        <v>83</v>
      </c>
      <c r="C8977">
        <v>2153</v>
      </c>
      <c r="D8977">
        <v>32.86</v>
      </c>
      <c r="E8977">
        <v>30</v>
      </c>
      <c r="F8977">
        <v>0</v>
      </c>
      <c r="G8977">
        <v>240</v>
      </c>
    </row>
    <row r="8978" spans="1:7" x14ac:dyDescent="0.35">
      <c r="A8978" t="s">
        <v>4</v>
      </c>
      <c r="B8978" t="s">
        <v>50</v>
      </c>
      <c r="C8978">
        <v>259</v>
      </c>
      <c r="D8978">
        <v>40.19</v>
      </c>
      <c r="E8978">
        <v>40</v>
      </c>
      <c r="F8978">
        <v>5</v>
      </c>
      <c r="G8978">
        <v>120</v>
      </c>
    </row>
    <row r="8979" spans="1:7" x14ac:dyDescent="0.35">
      <c r="A8979" t="s">
        <v>5</v>
      </c>
      <c r="B8979" t="s">
        <v>52</v>
      </c>
      <c r="C8979">
        <v>951</v>
      </c>
      <c r="D8979">
        <v>33.83</v>
      </c>
      <c r="E8979">
        <v>30</v>
      </c>
      <c r="F8979">
        <v>0</v>
      </c>
      <c r="G8979">
        <v>300</v>
      </c>
    </row>
    <row r="8980" spans="1:7" x14ac:dyDescent="0.35">
      <c r="A8980" t="s">
        <v>5</v>
      </c>
      <c r="B8980" t="s">
        <v>83</v>
      </c>
      <c r="C8980">
        <v>2254</v>
      </c>
      <c r="D8980">
        <v>34.33</v>
      </c>
      <c r="E8980">
        <v>30</v>
      </c>
      <c r="F8980">
        <v>0</v>
      </c>
      <c r="G8980">
        <v>1200</v>
      </c>
    </row>
    <row r="8981" spans="1:7" x14ac:dyDescent="0.35">
      <c r="A8981" t="s">
        <v>5</v>
      </c>
      <c r="B8981" t="s">
        <v>50</v>
      </c>
      <c r="C8981">
        <v>233</v>
      </c>
      <c r="D8981">
        <v>26.57</v>
      </c>
      <c r="E8981">
        <v>20</v>
      </c>
      <c r="F8981">
        <v>5</v>
      </c>
      <c r="G8981">
        <v>240</v>
      </c>
    </row>
    <row r="8982" spans="1:7" x14ac:dyDescent="0.35">
      <c r="A8982" t="s">
        <v>6</v>
      </c>
      <c r="B8982" t="s">
        <v>52</v>
      </c>
      <c r="C8982">
        <v>372</v>
      </c>
      <c r="D8982">
        <v>36.71</v>
      </c>
      <c r="E8982">
        <v>30</v>
      </c>
      <c r="F8982">
        <v>0</v>
      </c>
      <c r="G8982">
        <v>180</v>
      </c>
    </row>
    <row r="8983" spans="1:7" x14ac:dyDescent="0.35">
      <c r="A8983" t="s">
        <v>6</v>
      </c>
      <c r="B8983" t="s">
        <v>83</v>
      </c>
      <c r="C8983">
        <v>916</v>
      </c>
      <c r="D8983">
        <v>27.17</v>
      </c>
      <c r="E8983">
        <v>20</v>
      </c>
      <c r="F8983">
        <v>0</v>
      </c>
      <c r="G8983">
        <v>240</v>
      </c>
    </row>
    <row r="8984" spans="1:7" x14ac:dyDescent="0.35">
      <c r="A8984" t="s">
        <v>6</v>
      </c>
      <c r="B8984" t="s">
        <v>50</v>
      </c>
      <c r="C8984">
        <v>117</v>
      </c>
      <c r="D8984">
        <v>30.42</v>
      </c>
      <c r="E8984">
        <v>30</v>
      </c>
      <c r="F8984">
        <v>0</v>
      </c>
      <c r="G8984">
        <v>300</v>
      </c>
    </row>
    <row r="8985" spans="1:7" x14ac:dyDescent="0.35">
      <c r="A8985" t="s">
        <v>7</v>
      </c>
      <c r="B8985" t="s">
        <v>52</v>
      </c>
      <c r="C8985">
        <v>788</v>
      </c>
      <c r="D8985">
        <v>34.090000000000003</v>
      </c>
      <c r="E8985">
        <v>30</v>
      </c>
      <c r="F8985">
        <v>0</v>
      </c>
      <c r="G8985">
        <v>240</v>
      </c>
    </row>
    <row r="8986" spans="1:7" x14ac:dyDescent="0.35">
      <c r="A8986" t="s">
        <v>7</v>
      </c>
      <c r="B8986" t="s">
        <v>83</v>
      </c>
      <c r="C8986">
        <v>2071</v>
      </c>
      <c r="D8986">
        <v>29.82</v>
      </c>
      <c r="E8986">
        <v>30</v>
      </c>
      <c r="F8986">
        <v>0</v>
      </c>
      <c r="G8986">
        <v>300</v>
      </c>
    </row>
    <row r="8987" spans="1:7" x14ac:dyDescent="0.35">
      <c r="A8987" t="s">
        <v>7</v>
      </c>
      <c r="B8987" t="s">
        <v>50</v>
      </c>
      <c r="C8987">
        <v>346</v>
      </c>
      <c r="D8987">
        <v>29.18</v>
      </c>
      <c r="E8987">
        <v>30</v>
      </c>
      <c r="F8987">
        <v>0</v>
      </c>
      <c r="G8987">
        <v>120</v>
      </c>
    </row>
    <row r="8988" spans="1:7" x14ac:dyDescent="0.35">
      <c r="A8988" t="s">
        <v>241</v>
      </c>
      <c r="B8988" t="s">
        <v>52</v>
      </c>
      <c r="C8988">
        <v>3384</v>
      </c>
      <c r="D8988">
        <v>35.83</v>
      </c>
      <c r="E8988">
        <v>30</v>
      </c>
      <c r="F8988">
        <v>0</v>
      </c>
      <c r="G8988">
        <v>300</v>
      </c>
    </row>
    <row r="8989" spans="1:7" x14ac:dyDescent="0.35">
      <c r="A8989" t="s">
        <v>241</v>
      </c>
      <c r="B8989" t="s">
        <v>83</v>
      </c>
      <c r="C8989">
        <v>8831</v>
      </c>
      <c r="D8989">
        <v>31.6</v>
      </c>
      <c r="E8989">
        <v>30</v>
      </c>
      <c r="F8989">
        <v>0</v>
      </c>
      <c r="G8989">
        <v>1200</v>
      </c>
    </row>
    <row r="8990" spans="1:7" x14ac:dyDescent="0.35">
      <c r="A8990" t="s">
        <v>241</v>
      </c>
      <c r="B8990" t="s">
        <v>50</v>
      </c>
      <c r="C8990">
        <v>1096</v>
      </c>
      <c r="D8990">
        <v>31.74</v>
      </c>
      <c r="E8990">
        <v>30</v>
      </c>
      <c r="F8990">
        <v>0</v>
      </c>
      <c r="G8990">
        <v>300</v>
      </c>
    </row>
    <row r="8992" spans="1:7" x14ac:dyDescent="0.35">
      <c r="A8992" t="s">
        <v>1934</v>
      </c>
    </row>
    <row r="8993" spans="1:7" x14ac:dyDescent="0.35">
      <c r="A8993" t="s">
        <v>14</v>
      </c>
      <c r="B8993" t="s">
        <v>266</v>
      </c>
      <c r="C8993" t="s">
        <v>2</v>
      </c>
      <c r="D8993" t="s">
        <v>1189</v>
      </c>
      <c r="E8993" t="s">
        <v>1190</v>
      </c>
      <c r="F8993" t="s">
        <v>1191</v>
      </c>
      <c r="G8993" t="s">
        <v>1192</v>
      </c>
    </row>
    <row r="8994" spans="1:7" x14ac:dyDescent="0.35">
      <c r="A8994" t="s">
        <v>3</v>
      </c>
      <c r="B8994" t="s">
        <v>267</v>
      </c>
      <c r="C8994">
        <v>262</v>
      </c>
      <c r="D8994">
        <v>36.520000000000003</v>
      </c>
      <c r="E8994">
        <v>30</v>
      </c>
      <c r="F8994">
        <v>0</v>
      </c>
      <c r="G8994">
        <v>180</v>
      </c>
    </row>
    <row r="8995" spans="1:7" x14ac:dyDescent="0.35">
      <c r="A8995" t="s">
        <v>3</v>
      </c>
      <c r="B8995" t="s">
        <v>279</v>
      </c>
      <c r="C8995">
        <v>1697</v>
      </c>
      <c r="D8995">
        <v>32.880000000000003</v>
      </c>
      <c r="E8995">
        <v>30</v>
      </c>
      <c r="F8995">
        <v>0</v>
      </c>
      <c r="G8995">
        <v>240</v>
      </c>
    </row>
    <row r="8996" spans="1:7" x14ac:dyDescent="0.35">
      <c r="A8996" t="s">
        <v>3</v>
      </c>
      <c r="B8996" t="s">
        <v>285</v>
      </c>
      <c r="C8996">
        <v>64</v>
      </c>
      <c r="D8996">
        <v>23.87</v>
      </c>
      <c r="E8996">
        <v>20</v>
      </c>
      <c r="F8996">
        <v>5</v>
      </c>
      <c r="G8996">
        <v>60</v>
      </c>
    </row>
    <row r="8997" spans="1:7" x14ac:dyDescent="0.35">
      <c r="A8997" t="s">
        <v>4</v>
      </c>
      <c r="B8997" t="s">
        <v>267</v>
      </c>
      <c r="C8997">
        <v>342</v>
      </c>
      <c r="D8997">
        <v>35.479999999999997</v>
      </c>
      <c r="E8997">
        <v>30</v>
      </c>
      <c r="F8997">
        <v>0</v>
      </c>
      <c r="G8997">
        <v>180</v>
      </c>
    </row>
    <row r="8998" spans="1:7" x14ac:dyDescent="0.35">
      <c r="A8998" t="s">
        <v>4</v>
      </c>
      <c r="B8998" t="s">
        <v>279</v>
      </c>
      <c r="C8998">
        <v>2622</v>
      </c>
      <c r="D8998">
        <v>36.659999999999997</v>
      </c>
      <c r="E8998">
        <v>30</v>
      </c>
      <c r="F8998">
        <v>0</v>
      </c>
      <c r="G8998">
        <v>240</v>
      </c>
    </row>
    <row r="8999" spans="1:7" x14ac:dyDescent="0.35">
      <c r="A8999" t="s">
        <v>4</v>
      </c>
      <c r="B8999" t="s">
        <v>285</v>
      </c>
      <c r="C8999">
        <v>276</v>
      </c>
      <c r="D8999">
        <v>30.6</v>
      </c>
      <c r="E8999">
        <v>30</v>
      </c>
      <c r="F8999">
        <v>0</v>
      </c>
      <c r="G8999">
        <v>180</v>
      </c>
    </row>
    <row r="9000" spans="1:7" x14ac:dyDescent="0.35">
      <c r="A9000" t="s">
        <v>5</v>
      </c>
      <c r="B9000" t="s">
        <v>267</v>
      </c>
      <c r="C9000">
        <v>133</v>
      </c>
      <c r="D9000">
        <v>23.18</v>
      </c>
      <c r="E9000">
        <v>20</v>
      </c>
      <c r="F9000">
        <v>0</v>
      </c>
      <c r="G9000">
        <v>180</v>
      </c>
    </row>
    <row r="9001" spans="1:7" x14ac:dyDescent="0.35">
      <c r="A9001" t="s">
        <v>5</v>
      </c>
      <c r="B9001" t="s">
        <v>279</v>
      </c>
      <c r="C9001">
        <v>2641</v>
      </c>
      <c r="D9001">
        <v>36.31</v>
      </c>
      <c r="E9001">
        <v>30</v>
      </c>
      <c r="F9001">
        <v>0</v>
      </c>
      <c r="G9001">
        <v>1200</v>
      </c>
    </row>
    <row r="9002" spans="1:7" x14ac:dyDescent="0.35">
      <c r="A9002" t="s">
        <v>5</v>
      </c>
      <c r="B9002" t="s">
        <v>285</v>
      </c>
      <c r="C9002">
        <v>664</v>
      </c>
      <c r="D9002">
        <v>29.25</v>
      </c>
      <c r="E9002">
        <v>30</v>
      </c>
      <c r="F9002">
        <v>5</v>
      </c>
      <c r="G9002">
        <v>240</v>
      </c>
    </row>
    <row r="9003" spans="1:7" x14ac:dyDescent="0.35">
      <c r="A9003" t="s">
        <v>6</v>
      </c>
      <c r="B9003" t="s">
        <v>267</v>
      </c>
      <c r="C9003">
        <v>120</v>
      </c>
      <c r="D9003">
        <v>32.28</v>
      </c>
      <c r="E9003">
        <v>20</v>
      </c>
      <c r="F9003">
        <v>0</v>
      </c>
      <c r="G9003">
        <v>180</v>
      </c>
    </row>
    <row r="9004" spans="1:7" x14ac:dyDescent="0.35">
      <c r="A9004" t="s">
        <v>6</v>
      </c>
      <c r="B9004" t="s">
        <v>279</v>
      </c>
      <c r="C9004">
        <v>1123</v>
      </c>
      <c r="D9004">
        <v>30.59</v>
      </c>
      <c r="E9004">
        <v>25</v>
      </c>
      <c r="F9004">
        <v>0</v>
      </c>
      <c r="G9004">
        <v>300</v>
      </c>
    </row>
    <row r="9005" spans="1:7" x14ac:dyDescent="0.35">
      <c r="A9005" t="s">
        <v>6</v>
      </c>
      <c r="B9005" t="s">
        <v>285</v>
      </c>
      <c r="C9005">
        <v>162</v>
      </c>
      <c r="D9005">
        <v>25.65</v>
      </c>
      <c r="E9005">
        <v>20</v>
      </c>
      <c r="F9005">
        <v>2</v>
      </c>
      <c r="G9005">
        <v>60</v>
      </c>
    </row>
    <row r="9006" spans="1:7" x14ac:dyDescent="0.35">
      <c r="A9006" t="s">
        <v>7</v>
      </c>
      <c r="B9006" t="s">
        <v>267</v>
      </c>
      <c r="C9006">
        <v>197</v>
      </c>
      <c r="D9006">
        <v>28.28</v>
      </c>
      <c r="E9006">
        <v>30</v>
      </c>
      <c r="F9006">
        <v>0</v>
      </c>
      <c r="G9006">
        <v>120</v>
      </c>
    </row>
    <row r="9007" spans="1:7" x14ac:dyDescent="0.35">
      <c r="A9007" t="s">
        <v>7</v>
      </c>
      <c r="B9007" t="s">
        <v>279</v>
      </c>
      <c r="C9007">
        <v>2837</v>
      </c>
      <c r="D9007">
        <v>31.07</v>
      </c>
      <c r="E9007">
        <v>30</v>
      </c>
      <c r="F9007">
        <v>0</v>
      </c>
      <c r="G9007">
        <v>300</v>
      </c>
    </row>
    <row r="9008" spans="1:7" x14ac:dyDescent="0.35">
      <c r="A9008" t="s">
        <v>7</v>
      </c>
      <c r="B9008" t="s">
        <v>285</v>
      </c>
      <c r="C9008">
        <v>171</v>
      </c>
      <c r="D9008">
        <v>29.34</v>
      </c>
      <c r="E9008">
        <v>30</v>
      </c>
      <c r="F9008">
        <v>0</v>
      </c>
      <c r="G9008">
        <v>90</v>
      </c>
    </row>
    <row r="9009" spans="1:7" x14ac:dyDescent="0.35">
      <c r="A9009" t="s">
        <v>241</v>
      </c>
      <c r="B9009" t="s">
        <v>267</v>
      </c>
      <c r="C9009">
        <v>1054</v>
      </c>
      <c r="D9009">
        <v>32.21</v>
      </c>
      <c r="E9009">
        <v>30</v>
      </c>
      <c r="F9009">
        <v>0</v>
      </c>
      <c r="G9009">
        <v>180</v>
      </c>
    </row>
    <row r="9010" spans="1:7" x14ac:dyDescent="0.35">
      <c r="A9010" t="s">
        <v>241</v>
      </c>
      <c r="B9010" t="s">
        <v>279</v>
      </c>
      <c r="C9010">
        <v>10920</v>
      </c>
      <c r="D9010">
        <v>33.380000000000003</v>
      </c>
      <c r="E9010">
        <v>30</v>
      </c>
      <c r="F9010">
        <v>0</v>
      </c>
      <c r="G9010">
        <v>1200</v>
      </c>
    </row>
    <row r="9011" spans="1:7" x14ac:dyDescent="0.35">
      <c r="A9011" t="s">
        <v>241</v>
      </c>
      <c r="B9011" t="s">
        <v>285</v>
      </c>
      <c r="C9011">
        <v>1337</v>
      </c>
      <c r="D9011">
        <v>29.04</v>
      </c>
      <c r="E9011">
        <v>30</v>
      </c>
      <c r="F9011">
        <v>0</v>
      </c>
      <c r="G9011">
        <v>240</v>
      </c>
    </row>
    <row r="9013" spans="1:7" x14ac:dyDescent="0.35">
      <c r="A9013" t="s">
        <v>1935</v>
      </c>
    </row>
    <row r="9014" spans="1:7" x14ac:dyDescent="0.35">
      <c r="A9014" t="s">
        <v>14</v>
      </c>
      <c r="B9014" t="s">
        <v>461</v>
      </c>
      <c r="C9014" t="s">
        <v>2</v>
      </c>
      <c r="D9014" t="s">
        <v>1189</v>
      </c>
      <c r="E9014" t="s">
        <v>1190</v>
      </c>
      <c r="F9014" t="s">
        <v>1191</v>
      </c>
      <c r="G9014" t="s">
        <v>1192</v>
      </c>
    </row>
    <row r="9015" spans="1:7" x14ac:dyDescent="0.35">
      <c r="A9015" t="s">
        <v>3</v>
      </c>
      <c r="B9015" t="s">
        <v>462</v>
      </c>
      <c r="C9015">
        <v>1089</v>
      </c>
      <c r="D9015">
        <v>29.78</v>
      </c>
      <c r="E9015">
        <v>30</v>
      </c>
      <c r="F9015">
        <v>0</v>
      </c>
      <c r="G9015">
        <v>180</v>
      </c>
    </row>
    <row r="9016" spans="1:7" x14ac:dyDescent="0.35">
      <c r="A9016" t="s">
        <v>3</v>
      </c>
      <c r="B9016" t="s">
        <v>464</v>
      </c>
      <c r="C9016">
        <v>933</v>
      </c>
      <c r="D9016">
        <v>36.89</v>
      </c>
      <c r="E9016">
        <v>30</v>
      </c>
      <c r="F9016">
        <v>0</v>
      </c>
      <c r="G9016">
        <v>240</v>
      </c>
    </row>
    <row r="9017" spans="1:7" x14ac:dyDescent="0.35">
      <c r="A9017" t="s">
        <v>3</v>
      </c>
      <c r="C9017">
        <v>1</v>
      </c>
      <c r="D9017">
        <v>30</v>
      </c>
      <c r="E9017">
        <v>30</v>
      </c>
      <c r="F9017">
        <v>30</v>
      </c>
      <c r="G9017">
        <v>30</v>
      </c>
    </row>
    <row r="9018" spans="1:7" x14ac:dyDescent="0.35">
      <c r="A9018" t="s">
        <v>4</v>
      </c>
      <c r="B9018" t="s">
        <v>462</v>
      </c>
      <c r="C9018">
        <v>1682</v>
      </c>
      <c r="D9018">
        <v>32.79</v>
      </c>
      <c r="E9018">
        <v>30</v>
      </c>
      <c r="F9018">
        <v>0</v>
      </c>
      <c r="G9018">
        <v>240</v>
      </c>
    </row>
    <row r="9019" spans="1:7" x14ac:dyDescent="0.35">
      <c r="A9019" t="s">
        <v>4</v>
      </c>
      <c r="B9019" t="s">
        <v>464</v>
      </c>
      <c r="C9019">
        <v>1558</v>
      </c>
      <c r="D9019">
        <v>38.57</v>
      </c>
      <c r="E9019">
        <v>30</v>
      </c>
      <c r="F9019">
        <v>0</v>
      </c>
      <c r="G9019">
        <v>180</v>
      </c>
    </row>
    <row r="9020" spans="1:7" x14ac:dyDescent="0.35">
      <c r="A9020" t="s">
        <v>5</v>
      </c>
      <c r="B9020" t="s">
        <v>462</v>
      </c>
      <c r="C9020">
        <v>1648</v>
      </c>
      <c r="D9020">
        <v>29.43</v>
      </c>
      <c r="E9020">
        <v>25</v>
      </c>
      <c r="F9020">
        <v>0</v>
      </c>
      <c r="G9020">
        <v>720</v>
      </c>
    </row>
    <row r="9021" spans="1:7" x14ac:dyDescent="0.35">
      <c r="A9021" t="s">
        <v>5</v>
      </c>
      <c r="B9021" t="s">
        <v>464</v>
      </c>
      <c r="C9021">
        <v>1790</v>
      </c>
      <c r="D9021">
        <v>38.5</v>
      </c>
      <c r="E9021">
        <v>30</v>
      </c>
      <c r="F9021">
        <v>0</v>
      </c>
      <c r="G9021">
        <v>1200</v>
      </c>
    </row>
    <row r="9022" spans="1:7" x14ac:dyDescent="0.35">
      <c r="A9022" t="s">
        <v>6</v>
      </c>
      <c r="B9022" t="s">
        <v>462</v>
      </c>
      <c r="C9022">
        <v>889</v>
      </c>
      <c r="D9022">
        <v>28.74</v>
      </c>
      <c r="E9022">
        <v>20</v>
      </c>
      <c r="F9022">
        <v>0</v>
      </c>
      <c r="G9022">
        <v>300</v>
      </c>
    </row>
    <row r="9023" spans="1:7" x14ac:dyDescent="0.35">
      <c r="A9023" t="s">
        <v>6</v>
      </c>
      <c r="B9023" t="s">
        <v>464</v>
      </c>
      <c r="C9023">
        <v>516</v>
      </c>
      <c r="D9023">
        <v>32.42</v>
      </c>
      <c r="E9023">
        <v>30</v>
      </c>
      <c r="F9023">
        <v>0</v>
      </c>
      <c r="G9023">
        <v>180</v>
      </c>
    </row>
    <row r="9024" spans="1:7" x14ac:dyDescent="0.35">
      <c r="A9024" t="s">
        <v>7</v>
      </c>
      <c r="B9024" t="s">
        <v>462</v>
      </c>
      <c r="C9024">
        <v>1888</v>
      </c>
      <c r="D9024">
        <v>29.69</v>
      </c>
      <c r="E9024">
        <v>30</v>
      </c>
      <c r="F9024">
        <v>0</v>
      </c>
      <c r="G9024">
        <v>240</v>
      </c>
    </row>
    <row r="9025" spans="1:7" x14ac:dyDescent="0.35">
      <c r="A9025" t="s">
        <v>7</v>
      </c>
      <c r="B9025" t="s">
        <v>464</v>
      </c>
      <c r="C9025">
        <v>1316</v>
      </c>
      <c r="D9025">
        <v>32.229999999999997</v>
      </c>
      <c r="E9025">
        <v>30</v>
      </c>
      <c r="F9025">
        <v>0</v>
      </c>
      <c r="G9025">
        <v>300</v>
      </c>
    </row>
    <row r="9026" spans="1:7" x14ac:dyDescent="0.35">
      <c r="A9026" t="s">
        <v>7</v>
      </c>
      <c r="C9026">
        <v>1</v>
      </c>
      <c r="D9026">
        <v>25</v>
      </c>
      <c r="E9026">
        <v>25</v>
      </c>
      <c r="F9026">
        <v>25</v>
      </c>
      <c r="G9026">
        <v>25</v>
      </c>
    </row>
    <row r="9027" spans="1:7" x14ac:dyDescent="0.35">
      <c r="A9027" t="s">
        <v>241</v>
      </c>
      <c r="B9027" t="s">
        <v>462</v>
      </c>
      <c r="C9027">
        <v>7196</v>
      </c>
      <c r="D9027">
        <v>30.24</v>
      </c>
      <c r="E9027">
        <v>30</v>
      </c>
      <c r="F9027">
        <v>0</v>
      </c>
      <c r="G9027">
        <v>720</v>
      </c>
    </row>
    <row r="9028" spans="1:7" x14ac:dyDescent="0.35">
      <c r="A9028" t="s">
        <v>241</v>
      </c>
      <c r="B9028" t="s">
        <v>464</v>
      </c>
      <c r="C9028">
        <v>6113</v>
      </c>
      <c r="D9028">
        <v>35.840000000000003</v>
      </c>
      <c r="E9028">
        <v>30</v>
      </c>
      <c r="F9028">
        <v>0</v>
      </c>
      <c r="G9028">
        <v>1200</v>
      </c>
    </row>
    <row r="9029" spans="1:7" x14ac:dyDescent="0.35">
      <c r="A9029" t="s">
        <v>241</v>
      </c>
      <c r="C9029">
        <v>2</v>
      </c>
      <c r="D9029">
        <v>28.03</v>
      </c>
      <c r="E9029">
        <v>30</v>
      </c>
      <c r="F9029">
        <v>25</v>
      </c>
      <c r="G9029">
        <v>30</v>
      </c>
    </row>
    <row r="9031" spans="1:7" x14ac:dyDescent="0.35">
      <c r="A9031" t="s">
        <v>1936</v>
      </c>
    </row>
    <row r="9032" spans="1:7" x14ac:dyDescent="0.35">
      <c r="A9032" t="s">
        <v>14</v>
      </c>
      <c r="B9032" t="s">
        <v>487</v>
      </c>
      <c r="C9032" t="s">
        <v>2</v>
      </c>
      <c r="D9032" t="s">
        <v>1189</v>
      </c>
      <c r="E9032" t="s">
        <v>1190</v>
      </c>
      <c r="F9032" t="s">
        <v>1191</v>
      </c>
      <c r="G9032" t="s">
        <v>1192</v>
      </c>
    </row>
    <row r="9033" spans="1:7" x14ac:dyDescent="0.35">
      <c r="A9033" t="s">
        <v>3</v>
      </c>
      <c r="B9033" t="s">
        <v>488</v>
      </c>
      <c r="C9033">
        <v>1115</v>
      </c>
      <c r="D9033">
        <v>33.770000000000003</v>
      </c>
      <c r="E9033">
        <v>30</v>
      </c>
      <c r="F9033">
        <v>0</v>
      </c>
      <c r="G9033">
        <v>160</v>
      </c>
    </row>
    <row r="9034" spans="1:7" x14ac:dyDescent="0.35">
      <c r="A9034" t="s">
        <v>3</v>
      </c>
      <c r="B9034" t="s">
        <v>491</v>
      </c>
      <c r="C9034">
        <v>908</v>
      </c>
      <c r="D9034">
        <v>31.9</v>
      </c>
      <c r="E9034">
        <v>30</v>
      </c>
      <c r="F9034">
        <v>0</v>
      </c>
      <c r="G9034">
        <v>240</v>
      </c>
    </row>
    <row r="9035" spans="1:7" x14ac:dyDescent="0.35">
      <c r="A9035" t="s">
        <v>4</v>
      </c>
      <c r="B9035" t="s">
        <v>488</v>
      </c>
      <c r="C9035">
        <v>1926</v>
      </c>
      <c r="D9035">
        <v>35.11</v>
      </c>
      <c r="E9035">
        <v>30</v>
      </c>
      <c r="F9035">
        <v>0</v>
      </c>
      <c r="G9035">
        <v>240</v>
      </c>
    </row>
    <row r="9036" spans="1:7" x14ac:dyDescent="0.35">
      <c r="A9036" t="s">
        <v>4</v>
      </c>
      <c r="B9036" t="s">
        <v>491</v>
      </c>
      <c r="C9036">
        <v>1314</v>
      </c>
      <c r="D9036">
        <v>35.409999999999997</v>
      </c>
      <c r="E9036">
        <v>30</v>
      </c>
      <c r="F9036">
        <v>0</v>
      </c>
      <c r="G9036">
        <v>180</v>
      </c>
    </row>
    <row r="9037" spans="1:7" x14ac:dyDescent="0.35">
      <c r="A9037" t="s">
        <v>5</v>
      </c>
      <c r="B9037" t="s">
        <v>488</v>
      </c>
      <c r="C9037">
        <v>2062</v>
      </c>
      <c r="D9037">
        <v>34.81</v>
      </c>
      <c r="E9037">
        <v>30</v>
      </c>
      <c r="F9037">
        <v>0</v>
      </c>
      <c r="G9037">
        <v>1200</v>
      </c>
    </row>
    <row r="9038" spans="1:7" x14ac:dyDescent="0.35">
      <c r="A9038" t="s">
        <v>5</v>
      </c>
      <c r="B9038" t="s">
        <v>491</v>
      </c>
      <c r="C9038">
        <v>1376</v>
      </c>
      <c r="D9038">
        <v>32.090000000000003</v>
      </c>
      <c r="E9038">
        <v>30</v>
      </c>
      <c r="F9038">
        <v>0</v>
      </c>
      <c r="G9038">
        <v>300</v>
      </c>
    </row>
    <row r="9039" spans="1:7" x14ac:dyDescent="0.35">
      <c r="A9039" t="s">
        <v>6</v>
      </c>
      <c r="B9039" t="s">
        <v>488</v>
      </c>
      <c r="C9039">
        <v>793</v>
      </c>
      <c r="D9039">
        <v>30.54</v>
      </c>
      <c r="E9039">
        <v>25</v>
      </c>
      <c r="F9039">
        <v>0</v>
      </c>
      <c r="G9039">
        <v>240</v>
      </c>
    </row>
    <row r="9040" spans="1:7" x14ac:dyDescent="0.35">
      <c r="A9040" t="s">
        <v>6</v>
      </c>
      <c r="B9040" t="s">
        <v>491</v>
      </c>
      <c r="C9040">
        <v>612</v>
      </c>
      <c r="D9040">
        <v>29.36</v>
      </c>
      <c r="E9040">
        <v>20</v>
      </c>
      <c r="F9040">
        <v>0</v>
      </c>
      <c r="G9040">
        <v>300</v>
      </c>
    </row>
    <row r="9041" spans="1:7" x14ac:dyDescent="0.35">
      <c r="A9041" t="s">
        <v>7</v>
      </c>
      <c r="B9041" t="s">
        <v>488</v>
      </c>
      <c r="C9041">
        <v>1706</v>
      </c>
      <c r="D9041">
        <v>30.95</v>
      </c>
      <c r="E9041">
        <v>30</v>
      </c>
      <c r="F9041">
        <v>0</v>
      </c>
      <c r="G9041">
        <v>240</v>
      </c>
    </row>
    <row r="9042" spans="1:7" x14ac:dyDescent="0.35">
      <c r="A9042" t="s">
        <v>7</v>
      </c>
      <c r="B9042" t="s">
        <v>491</v>
      </c>
      <c r="C9042">
        <v>1499</v>
      </c>
      <c r="D9042">
        <v>30.55</v>
      </c>
      <c r="E9042">
        <v>30</v>
      </c>
      <c r="F9042">
        <v>0</v>
      </c>
      <c r="G9042">
        <v>300</v>
      </c>
    </row>
    <row r="9043" spans="1:7" x14ac:dyDescent="0.35">
      <c r="A9043" t="s">
        <v>241</v>
      </c>
      <c r="B9043" t="s">
        <v>488</v>
      </c>
      <c r="C9043">
        <v>7602</v>
      </c>
      <c r="D9043">
        <v>33.18</v>
      </c>
      <c r="E9043">
        <v>30</v>
      </c>
      <c r="F9043">
        <v>0</v>
      </c>
      <c r="G9043">
        <v>1200</v>
      </c>
    </row>
    <row r="9044" spans="1:7" x14ac:dyDescent="0.35">
      <c r="A9044" t="s">
        <v>241</v>
      </c>
      <c r="B9044" t="s">
        <v>491</v>
      </c>
      <c r="C9044">
        <v>5709</v>
      </c>
      <c r="D9044">
        <v>31.96</v>
      </c>
      <c r="E9044">
        <v>30</v>
      </c>
      <c r="F9044">
        <v>0</v>
      </c>
      <c r="G9044">
        <v>300</v>
      </c>
    </row>
    <row r="9046" spans="1:7" x14ac:dyDescent="0.35">
      <c r="A9046" t="s">
        <v>1937</v>
      </c>
    </row>
    <row r="9047" spans="1:7" x14ac:dyDescent="0.35">
      <c r="A9047" t="s">
        <v>14</v>
      </c>
      <c r="B9047" t="s">
        <v>565</v>
      </c>
      <c r="C9047" t="s">
        <v>2</v>
      </c>
      <c r="D9047" t="s">
        <v>1189</v>
      </c>
      <c r="E9047" t="s">
        <v>1190</v>
      </c>
      <c r="F9047" t="s">
        <v>1191</v>
      </c>
      <c r="G9047" t="s">
        <v>1192</v>
      </c>
    </row>
    <row r="9048" spans="1:7" x14ac:dyDescent="0.35">
      <c r="A9048" t="s">
        <v>3</v>
      </c>
      <c r="B9048" t="s">
        <v>566</v>
      </c>
      <c r="C9048">
        <v>152</v>
      </c>
      <c r="D9048">
        <v>36.15</v>
      </c>
      <c r="E9048">
        <v>30</v>
      </c>
      <c r="F9048">
        <v>5</v>
      </c>
      <c r="G9048">
        <v>160</v>
      </c>
    </row>
    <row r="9049" spans="1:7" x14ac:dyDescent="0.35">
      <c r="A9049" t="s">
        <v>3</v>
      </c>
      <c r="B9049" t="s">
        <v>569</v>
      </c>
      <c r="C9049">
        <v>931</v>
      </c>
      <c r="D9049">
        <v>33.92</v>
      </c>
      <c r="E9049">
        <v>30</v>
      </c>
      <c r="F9049">
        <v>0</v>
      </c>
      <c r="G9049">
        <v>160</v>
      </c>
    </row>
    <row r="9050" spans="1:7" x14ac:dyDescent="0.35">
      <c r="A9050" t="s">
        <v>3</v>
      </c>
      <c r="B9050" t="s">
        <v>570</v>
      </c>
      <c r="C9050">
        <v>32</v>
      </c>
      <c r="D9050">
        <v>23.49</v>
      </c>
      <c r="E9050">
        <v>20</v>
      </c>
      <c r="F9050">
        <v>5</v>
      </c>
      <c r="G9050">
        <v>50</v>
      </c>
    </row>
    <row r="9051" spans="1:7" x14ac:dyDescent="0.35">
      <c r="A9051" t="s">
        <v>3</v>
      </c>
      <c r="B9051" t="s">
        <v>571</v>
      </c>
      <c r="C9051">
        <v>110</v>
      </c>
      <c r="D9051">
        <v>36.93</v>
      </c>
      <c r="E9051">
        <v>30</v>
      </c>
      <c r="F9051">
        <v>0</v>
      </c>
      <c r="G9051">
        <v>180</v>
      </c>
    </row>
    <row r="9052" spans="1:7" x14ac:dyDescent="0.35">
      <c r="A9052" t="s">
        <v>3</v>
      </c>
      <c r="B9052" t="s">
        <v>572</v>
      </c>
      <c r="C9052">
        <v>766</v>
      </c>
      <c r="D9052">
        <v>31.52</v>
      </c>
      <c r="E9052">
        <v>30</v>
      </c>
      <c r="F9052">
        <v>0</v>
      </c>
      <c r="G9052">
        <v>240</v>
      </c>
    </row>
    <row r="9053" spans="1:7" x14ac:dyDescent="0.35">
      <c r="A9053" t="s">
        <v>3</v>
      </c>
      <c r="B9053" t="s">
        <v>573</v>
      </c>
      <c r="C9053">
        <v>32</v>
      </c>
      <c r="D9053">
        <v>24.26</v>
      </c>
      <c r="E9053">
        <v>20</v>
      </c>
      <c r="F9053">
        <v>10</v>
      </c>
      <c r="G9053">
        <v>60</v>
      </c>
    </row>
    <row r="9054" spans="1:7" x14ac:dyDescent="0.35">
      <c r="A9054" t="s">
        <v>4</v>
      </c>
      <c r="B9054" t="s">
        <v>566</v>
      </c>
      <c r="C9054">
        <v>205</v>
      </c>
      <c r="D9054">
        <v>33.6</v>
      </c>
      <c r="E9054">
        <v>30</v>
      </c>
      <c r="F9054">
        <v>0</v>
      </c>
      <c r="G9054">
        <v>180</v>
      </c>
    </row>
    <row r="9055" spans="1:7" x14ac:dyDescent="0.35">
      <c r="A9055" t="s">
        <v>4</v>
      </c>
      <c r="B9055" t="s">
        <v>569</v>
      </c>
      <c r="C9055">
        <v>1569</v>
      </c>
      <c r="D9055">
        <v>36.869999999999997</v>
      </c>
      <c r="E9055">
        <v>30</v>
      </c>
      <c r="F9055">
        <v>0</v>
      </c>
      <c r="G9055">
        <v>240</v>
      </c>
    </row>
    <row r="9056" spans="1:7" x14ac:dyDescent="0.35">
      <c r="A9056" t="s">
        <v>4</v>
      </c>
      <c r="B9056" t="s">
        <v>570</v>
      </c>
      <c r="C9056">
        <v>152</v>
      </c>
      <c r="D9056">
        <v>30.6</v>
      </c>
      <c r="E9056">
        <v>30</v>
      </c>
      <c r="F9056">
        <v>0</v>
      </c>
      <c r="G9056">
        <v>180</v>
      </c>
    </row>
    <row r="9057" spans="1:7" x14ac:dyDescent="0.35">
      <c r="A9057" t="s">
        <v>4</v>
      </c>
      <c r="B9057" t="s">
        <v>571</v>
      </c>
      <c r="C9057">
        <v>137</v>
      </c>
      <c r="D9057">
        <v>37.43</v>
      </c>
      <c r="E9057">
        <v>30</v>
      </c>
      <c r="F9057">
        <v>5</v>
      </c>
      <c r="G9057">
        <v>180</v>
      </c>
    </row>
    <row r="9058" spans="1:7" x14ac:dyDescent="0.35">
      <c r="A9058" t="s">
        <v>4</v>
      </c>
      <c r="B9058" t="s">
        <v>572</v>
      </c>
      <c r="C9058">
        <v>1053</v>
      </c>
      <c r="D9058">
        <v>36.380000000000003</v>
      </c>
      <c r="E9058">
        <v>30</v>
      </c>
      <c r="F9058">
        <v>0</v>
      </c>
      <c r="G9058">
        <v>180</v>
      </c>
    </row>
    <row r="9059" spans="1:7" x14ac:dyDescent="0.35">
      <c r="A9059" t="s">
        <v>4</v>
      </c>
      <c r="B9059" t="s">
        <v>573</v>
      </c>
      <c r="C9059">
        <v>124</v>
      </c>
      <c r="D9059">
        <v>30.6</v>
      </c>
      <c r="E9059">
        <v>30</v>
      </c>
      <c r="F9059">
        <v>1</v>
      </c>
      <c r="G9059">
        <v>180</v>
      </c>
    </row>
    <row r="9060" spans="1:7" x14ac:dyDescent="0.35">
      <c r="A9060" t="s">
        <v>5</v>
      </c>
      <c r="B9060" t="s">
        <v>566</v>
      </c>
      <c r="C9060">
        <v>88</v>
      </c>
      <c r="D9060">
        <v>20.89</v>
      </c>
      <c r="E9060">
        <v>20</v>
      </c>
      <c r="F9060">
        <v>0</v>
      </c>
      <c r="G9060">
        <v>120</v>
      </c>
    </row>
    <row r="9061" spans="1:7" x14ac:dyDescent="0.35">
      <c r="A9061" t="s">
        <v>5</v>
      </c>
      <c r="B9061" t="s">
        <v>569</v>
      </c>
      <c r="C9061">
        <v>1578</v>
      </c>
      <c r="D9061">
        <v>38.94</v>
      </c>
      <c r="E9061">
        <v>30</v>
      </c>
      <c r="F9061">
        <v>0</v>
      </c>
      <c r="G9061">
        <v>1200</v>
      </c>
    </row>
    <row r="9062" spans="1:7" x14ac:dyDescent="0.35">
      <c r="A9062" t="s">
        <v>5</v>
      </c>
      <c r="B9062" t="s">
        <v>570</v>
      </c>
      <c r="C9062">
        <v>396</v>
      </c>
      <c r="D9062">
        <v>27.67</v>
      </c>
      <c r="E9062">
        <v>25</v>
      </c>
      <c r="F9062">
        <v>5</v>
      </c>
      <c r="G9062">
        <v>240</v>
      </c>
    </row>
    <row r="9063" spans="1:7" x14ac:dyDescent="0.35">
      <c r="A9063" t="s">
        <v>5</v>
      </c>
      <c r="B9063" t="s">
        <v>571</v>
      </c>
      <c r="C9063">
        <v>45</v>
      </c>
      <c r="D9063">
        <v>29.19</v>
      </c>
      <c r="E9063">
        <v>15</v>
      </c>
      <c r="F9063">
        <v>0</v>
      </c>
      <c r="G9063">
        <v>180</v>
      </c>
    </row>
    <row r="9064" spans="1:7" x14ac:dyDescent="0.35">
      <c r="A9064" t="s">
        <v>5</v>
      </c>
      <c r="B9064" t="s">
        <v>572</v>
      </c>
      <c r="C9064">
        <v>1063</v>
      </c>
      <c r="D9064">
        <v>32.28</v>
      </c>
      <c r="E9064">
        <v>30</v>
      </c>
      <c r="F9064">
        <v>0</v>
      </c>
      <c r="G9064">
        <v>300</v>
      </c>
    </row>
    <row r="9065" spans="1:7" x14ac:dyDescent="0.35">
      <c r="A9065" t="s">
        <v>5</v>
      </c>
      <c r="B9065" t="s">
        <v>573</v>
      </c>
      <c r="C9065">
        <v>268</v>
      </c>
      <c r="D9065">
        <v>32.01</v>
      </c>
      <c r="E9065">
        <v>30</v>
      </c>
      <c r="F9065">
        <v>5</v>
      </c>
      <c r="G9065">
        <v>120</v>
      </c>
    </row>
    <row r="9066" spans="1:7" x14ac:dyDescent="0.35">
      <c r="A9066" t="s">
        <v>6</v>
      </c>
      <c r="B9066" t="s">
        <v>566</v>
      </c>
      <c r="C9066">
        <v>68</v>
      </c>
      <c r="D9066">
        <v>31.82</v>
      </c>
      <c r="E9066">
        <v>20</v>
      </c>
      <c r="F9066">
        <v>3</v>
      </c>
      <c r="G9066">
        <v>180</v>
      </c>
    </row>
    <row r="9067" spans="1:7" x14ac:dyDescent="0.35">
      <c r="A9067" t="s">
        <v>6</v>
      </c>
      <c r="B9067" t="s">
        <v>569</v>
      </c>
      <c r="C9067">
        <v>634</v>
      </c>
      <c r="D9067">
        <v>31.49</v>
      </c>
      <c r="E9067">
        <v>25</v>
      </c>
      <c r="F9067">
        <v>0</v>
      </c>
      <c r="G9067">
        <v>240</v>
      </c>
    </row>
    <row r="9068" spans="1:7" x14ac:dyDescent="0.35">
      <c r="A9068" t="s">
        <v>6</v>
      </c>
      <c r="B9068" t="s">
        <v>570</v>
      </c>
      <c r="C9068">
        <v>91</v>
      </c>
      <c r="D9068">
        <v>25.05</v>
      </c>
      <c r="E9068">
        <v>20</v>
      </c>
      <c r="F9068">
        <v>2</v>
      </c>
      <c r="G9068">
        <v>60</v>
      </c>
    </row>
    <row r="9069" spans="1:7" x14ac:dyDescent="0.35">
      <c r="A9069" t="s">
        <v>6</v>
      </c>
      <c r="B9069" t="s">
        <v>571</v>
      </c>
      <c r="C9069">
        <v>52</v>
      </c>
      <c r="D9069">
        <v>32.880000000000003</v>
      </c>
      <c r="E9069">
        <v>20</v>
      </c>
      <c r="F9069">
        <v>0</v>
      </c>
      <c r="G9069">
        <v>120</v>
      </c>
    </row>
    <row r="9070" spans="1:7" x14ac:dyDescent="0.35">
      <c r="A9070" t="s">
        <v>6</v>
      </c>
      <c r="B9070" t="s">
        <v>572</v>
      </c>
      <c r="C9070">
        <v>489</v>
      </c>
      <c r="D9070">
        <v>29.48</v>
      </c>
      <c r="E9070">
        <v>20</v>
      </c>
      <c r="F9070">
        <v>0</v>
      </c>
      <c r="G9070">
        <v>300</v>
      </c>
    </row>
    <row r="9071" spans="1:7" x14ac:dyDescent="0.35">
      <c r="A9071" t="s">
        <v>6</v>
      </c>
      <c r="B9071" t="s">
        <v>573</v>
      </c>
      <c r="C9071">
        <v>71</v>
      </c>
      <c r="D9071">
        <v>26.42</v>
      </c>
      <c r="E9071">
        <v>20</v>
      </c>
      <c r="F9071">
        <v>5</v>
      </c>
      <c r="G9071">
        <v>60</v>
      </c>
    </row>
    <row r="9072" spans="1:7" x14ac:dyDescent="0.35">
      <c r="A9072" t="s">
        <v>7</v>
      </c>
      <c r="B9072" t="s">
        <v>566</v>
      </c>
      <c r="C9072">
        <v>129</v>
      </c>
      <c r="D9072">
        <v>28.34</v>
      </c>
      <c r="E9072">
        <v>30</v>
      </c>
      <c r="F9072">
        <v>0</v>
      </c>
      <c r="G9072">
        <v>90</v>
      </c>
    </row>
    <row r="9073" spans="1:7" x14ac:dyDescent="0.35">
      <c r="A9073" t="s">
        <v>7</v>
      </c>
      <c r="B9073" t="s">
        <v>569</v>
      </c>
      <c r="C9073">
        <v>1472</v>
      </c>
      <c r="D9073">
        <v>31.31</v>
      </c>
      <c r="E9073">
        <v>30</v>
      </c>
      <c r="F9073">
        <v>0</v>
      </c>
      <c r="G9073">
        <v>240</v>
      </c>
    </row>
    <row r="9074" spans="1:7" x14ac:dyDescent="0.35">
      <c r="A9074" t="s">
        <v>7</v>
      </c>
      <c r="B9074" t="s">
        <v>570</v>
      </c>
      <c r="C9074">
        <v>105</v>
      </c>
      <c r="D9074">
        <v>29.92</v>
      </c>
      <c r="E9074">
        <v>30</v>
      </c>
      <c r="F9074">
        <v>5</v>
      </c>
      <c r="G9074">
        <v>90</v>
      </c>
    </row>
    <row r="9075" spans="1:7" x14ac:dyDescent="0.35">
      <c r="A9075" t="s">
        <v>7</v>
      </c>
      <c r="B9075" t="s">
        <v>571</v>
      </c>
      <c r="C9075">
        <v>68</v>
      </c>
      <c r="D9075">
        <v>28.19</v>
      </c>
      <c r="E9075">
        <v>25</v>
      </c>
      <c r="F9075">
        <v>5</v>
      </c>
      <c r="G9075">
        <v>120</v>
      </c>
    </row>
    <row r="9076" spans="1:7" x14ac:dyDescent="0.35">
      <c r="A9076" t="s">
        <v>7</v>
      </c>
      <c r="B9076" t="s">
        <v>572</v>
      </c>
      <c r="C9076">
        <v>1365</v>
      </c>
      <c r="D9076">
        <v>30.84</v>
      </c>
      <c r="E9076">
        <v>30</v>
      </c>
      <c r="F9076">
        <v>0</v>
      </c>
      <c r="G9076">
        <v>300</v>
      </c>
    </row>
    <row r="9077" spans="1:7" x14ac:dyDescent="0.35">
      <c r="A9077" t="s">
        <v>7</v>
      </c>
      <c r="B9077" t="s">
        <v>573</v>
      </c>
      <c r="C9077">
        <v>66</v>
      </c>
      <c r="D9077">
        <v>28.69</v>
      </c>
      <c r="E9077">
        <v>30</v>
      </c>
      <c r="F9077">
        <v>0</v>
      </c>
      <c r="G9077">
        <v>60</v>
      </c>
    </row>
    <row r="9078" spans="1:7" x14ac:dyDescent="0.35">
      <c r="A9078" t="s">
        <v>241</v>
      </c>
      <c r="B9078" t="s">
        <v>566</v>
      </c>
      <c r="C9078">
        <v>642</v>
      </c>
      <c r="D9078">
        <v>30.62</v>
      </c>
      <c r="E9078">
        <v>30</v>
      </c>
      <c r="F9078">
        <v>0</v>
      </c>
      <c r="G9078">
        <v>180</v>
      </c>
    </row>
    <row r="9079" spans="1:7" x14ac:dyDescent="0.35">
      <c r="A9079" t="s">
        <v>241</v>
      </c>
      <c r="B9079" t="s">
        <v>569</v>
      </c>
      <c r="C9079">
        <v>6184</v>
      </c>
      <c r="D9079">
        <v>34.5</v>
      </c>
      <c r="E9079">
        <v>30</v>
      </c>
      <c r="F9079">
        <v>0</v>
      </c>
      <c r="G9079">
        <v>1200</v>
      </c>
    </row>
    <row r="9080" spans="1:7" x14ac:dyDescent="0.35">
      <c r="A9080" t="s">
        <v>241</v>
      </c>
      <c r="B9080" t="s">
        <v>570</v>
      </c>
      <c r="C9080">
        <v>776</v>
      </c>
      <c r="D9080">
        <v>28.47</v>
      </c>
      <c r="E9080">
        <v>25</v>
      </c>
      <c r="F9080">
        <v>0</v>
      </c>
      <c r="G9080">
        <v>240</v>
      </c>
    </row>
    <row r="9081" spans="1:7" x14ac:dyDescent="0.35">
      <c r="A9081" t="s">
        <v>241</v>
      </c>
      <c r="B9081" t="s">
        <v>571</v>
      </c>
      <c r="C9081">
        <v>412</v>
      </c>
      <c r="D9081">
        <v>34.340000000000003</v>
      </c>
      <c r="E9081">
        <v>30</v>
      </c>
      <c r="F9081">
        <v>0</v>
      </c>
      <c r="G9081">
        <v>180</v>
      </c>
    </row>
    <row r="9082" spans="1:7" x14ac:dyDescent="0.35">
      <c r="A9082" t="s">
        <v>241</v>
      </c>
      <c r="B9082" t="s">
        <v>572</v>
      </c>
      <c r="C9082">
        <v>4736</v>
      </c>
      <c r="D9082">
        <v>32.04</v>
      </c>
      <c r="E9082">
        <v>30</v>
      </c>
      <c r="F9082">
        <v>0</v>
      </c>
      <c r="G9082">
        <v>300</v>
      </c>
    </row>
    <row r="9083" spans="1:7" x14ac:dyDescent="0.35">
      <c r="A9083" t="s">
        <v>241</v>
      </c>
      <c r="B9083" t="s">
        <v>573</v>
      </c>
      <c r="C9083">
        <v>561</v>
      </c>
      <c r="D9083">
        <v>29.86</v>
      </c>
      <c r="E9083">
        <v>30</v>
      </c>
      <c r="F9083">
        <v>0</v>
      </c>
      <c r="G9083">
        <v>180</v>
      </c>
    </row>
    <row r="9085" spans="1:7" x14ac:dyDescent="0.35">
      <c r="A9085" t="s">
        <v>1938</v>
      </c>
    </row>
    <row r="9086" spans="1:7" x14ac:dyDescent="0.35">
      <c r="A9086" t="s">
        <v>14</v>
      </c>
      <c r="B9086" t="s">
        <v>593</v>
      </c>
      <c r="C9086" t="s">
        <v>2</v>
      </c>
      <c r="D9086" t="s">
        <v>1189</v>
      </c>
      <c r="E9086" t="s">
        <v>1190</v>
      </c>
      <c r="F9086" t="s">
        <v>1191</v>
      </c>
      <c r="G9086" t="s">
        <v>1192</v>
      </c>
    </row>
    <row r="9087" spans="1:7" x14ac:dyDescent="0.35">
      <c r="A9087" t="s">
        <v>3</v>
      </c>
      <c r="B9087" t="s">
        <v>594</v>
      </c>
      <c r="C9087">
        <v>944</v>
      </c>
      <c r="D9087">
        <v>37.81</v>
      </c>
      <c r="E9087">
        <v>30</v>
      </c>
      <c r="F9087">
        <v>0</v>
      </c>
      <c r="G9087">
        <v>180</v>
      </c>
    </row>
    <row r="9088" spans="1:7" x14ac:dyDescent="0.35">
      <c r="A9088" t="s">
        <v>3</v>
      </c>
      <c r="B9088" t="s">
        <v>595</v>
      </c>
      <c r="C9088">
        <v>1079</v>
      </c>
      <c r="D9088">
        <v>29.27</v>
      </c>
      <c r="E9088">
        <v>30</v>
      </c>
      <c r="F9088">
        <v>0</v>
      </c>
      <c r="G9088">
        <v>240</v>
      </c>
    </row>
    <row r="9089" spans="1:7" x14ac:dyDescent="0.35">
      <c r="A9089" t="s">
        <v>4</v>
      </c>
      <c r="B9089" t="s">
        <v>594</v>
      </c>
      <c r="C9089">
        <v>1715</v>
      </c>
      <c r="D9089">
        <v>47.31</v>
      </c>
      <c r="E9089">
        <v>40</v>
      </c>
      <c r="F9089">
        <v>0</v>
      </c>
      <c r="G9089">
        <v>180</v>
      </c>
    </row>
    <row r="9090" spans="1:7" x14ac:dyDescent="0.35">
      <c r="A9090" t="s">
        <v>4</v>
      </c>
      <c r="B9090" t="s">
        <v>595</v>
      </c>
      <c r="C9090">
        <v>1525</v>
      </c>
      <c r="D9090">
        <v>28.38</v>
      </c>
      <c r="E9090">
        <v>25</v>
      </c>
      <c r="F9090">
        <v>0</v>
      </c>
      <c r="G9090">
        <v>240</v>
      </c>
    </row>
    <row r="9091" spans="1:7" x14ac:dyDescent="0.35">
      <c r="A9091" t="s">
        <v>5</v>
      </c>
      <c r="B9091" t="s">
        <v>594</v>
      </c>
      <c r="C9091">
        <v>1261</v>
      </c>
      <c r="D9091">
        <v>40.56</v>
      </c>
      <c r="E9091">
        <v>30</v>
      </c>
      <c r="F9091">
        <v>0</v>
      </c>
      <c r="G9091">
        <v>720</v>
      </c>
    </row>
    <row r="9092" spans="1:7" x14ac:dyDescent="0.35">
      <c r="A9092" t="s">
        <v>5</v>
      </c>
      <c r="B9092" t="s">
        <v>595</v>
      </c>
      <c r="C9092">
        <v>2177</v>
      </c>
      <c r="D9092">
        <v>32.049999999999997</v>
      </c>
      <c r="E9092">
        <v>30</v>
      </c>
      <c r="F9092">
        <v>0</v>
      </c>
      <c r="G9092">
        <v>1200</v>
      </c>
    </row>
    <row r="9093" spans="1:7" x14ac:dyDescent="0.35">
      <c r="A9093" t="s">
        <v>6</v>
      </c>
      <c r="B9093" t="s">
        <v>594</v>
      </c>
      <c r="C9093">
        <v>509</v>
      </c>
      <c r="D9093">
        <v>39.659999999999997</v>
      </c>
      <c r="E9093">
        <v>30</v>
      </c>
      <c r="F9093">
        <v>0</v>
      </c>
      <c r="G9093">
        <v>300</v>
      </c>
    </row>
    <row r="9094" spans="1:7" x14ac:dyDescent="0.35">
      <c r="A9094" t="s">
        <v>6</v>
      </c>
      <c r="B9094" t="s">
        <v>595</v>
      </c>
      <c r="C9094">
        <v>896</v>
      </c>
      <c r="D9094">
        <v>26.1</v>
      </c>
      <c r="E9094">
        <v>20</v>
      </c>
      <c r="F9094">
        <v>0</v>
      </c>
      <c r="G9094">
        <v>240</v>
      </c>
    </row>
    <row r="9095" spans="1:7" x14ac:dyDescent="0.35">
      <c r="A9095" t="s">
        <v>7</v>
      </c>
      <c r="B9095" t="s">
        <v>594</v>
      </c>
      <c r="C9095">
        <v>1585</v>
      </c>
      <c r="D9095">
        <v>34.270000000000003</v>
      </c>
      <c r="E9095">
        <v>30</v>
      </c>
      <c r="F9095">
        <v>0</v>
      </c>
      <c r="G9095">
        <v>300</v>
      </c>
    </row>
    <row r="9096" spans="1:7" x14ac:dyDescent="0.35">
      <c r="A9096" t="s">
        <v>7</v>
      </c>
      <c r="B9096" t="s">
        <v>595</v>
      </c>
      <c r="C9096">
        <v>1620</v>
      </c>
      <c r="D9096">
        <v>27.92</v>
      </c>
      <c r="E9096">
        <v>30</v>
      </c>
      <c r="F9096">
        <v>0</v>
      </c>
      <c r="G9096">
        <v>135</v>
      </c>
    </row>
    <row r="9097" spans="1:7" x14ac:dyDescent="0.35">
      <c r="A9097" t="s">
        <v>241</v>
      </c>
      <c r="B9097" t="s">
        <v>594</v>
      </c>
      <c r="C9097">
        <v>6014</v>
      </c>
      <c r="D9097">
        <v>39.049999999999997</v>
      </c>
      <c r="E9097">
        <v>30</v>
      </c>
      <c r="F9097">
        <v>0</v>
      </c>
      <c r="G9097">
        <v>720</v>
      </c>
    </row>
    <row r="9098" spans="1:7" x14ac:dyDescent="0.35">
      <c r="A9098" t="s">
        <v>241</v>
      </c>
      <c r="B9098" t="s">
        <v>595</v>
      </c>
      <c r="C9098">
        <v>7297</v>
      </c>
      <c r="D9098">
        <v>29.07</v>
      </c>
      <c r="E9098">
        <v>25</v>
      </c>
      <c r="F9098">
        <v>0</v>
      </c>
      <c r="G9098">
        <v>1200</v>
      </c>
    </row>
    <row r="9100" spans="1:7" x14ac:dyDescent="0.35">
      <c r="A9100" t="s">
        <v>1939</v>
      </c>
    </row>
    <row r="9101" spans="1:7" x14ac:dyDescent="0.35">
      <c r="A9101" t="s">
        <v>14</v>
      </c>
      <c r="B9101" t="s">
        <v>2</v>
      </c>
      <c r="C9101" t="s">
        <v>1189</v>
      </c>
      <c r="D9101" t="s">
        <v>1190</v>
      </c>
      <c r="E9101" t="s">
        <v>1191</v>
      </c>
      <c r="F9101" t="s">
        <v>1192</v>
      </c>
    </row>
    <row r="9102" spans="1:7" x14ac:dyDescent="0.35">
      <c r="A9102" t="s">
        <v>3</v>
      </c>
      <c r="B9102">
        <v>2023</v>
      </c>
      <c r="C9102">
        <v>32.94</v>
      </c>
      <c r="D9102">
        <v>30</v>
      </c>
      <c r="E9102">
        <v>0</v>
      </c>
      <c r="F9102">
        <v>240</v>
      </c>
    </row>
    <row r="9103" spans="1:7" x14ac:dyDescent="0.35">
      <c r="A9103" t="s">
        <v>4</v>
      </c>
      <c r="B9103">
        <v>3240</v>
      </c>
      <c r="C9103">
        <v>35.24</v>
      </c>
      <c r="D9103">
        <v>30</v>
      </c>
      <c r="E9103">
        <v>0</v>
      </c>
      <c r="F9103">
        <v>240</v>
      </c>
    </row>
    <row r="9104" spans="1:7" x14ac:dyDescent="0.35">
      <c r="A9104" t="s">
        <v>5</v>
      </c>
      <c r="B9104">
        <v>3438</v>
      </c>
      <c r="C9104">
        <v>33.78</v>
      </c>
      <c r="D9104">
        <v>30</v>
      </c>
      <c r="E9104">
        <v>0</v>
      </c>
      <c r="F9104">
        <v>1200</v>
      </c>
    </row>
    <row r="9105" spans="1:7" x14ac:dyDescent="0.35">
      <c r="A9105" t="s">
        <v>6</v>
      </c>
      <c r="B9105">
        <v>1405</v>
      </c>
      <c r="C9105">
        <v>30.02</v>
      </c>
      <c r="D9105">
        <v>25</v>
      </c>
      <c r="E9105">
        <v>0</v>
      </c>
      <c r="F9105">
        <v>300</v>
      </c>
    </row>
    <row r="9106" spans="1:7" x14ac:dyDescent="0.35">
      <c r="A9106" t="s">
        <v>7</v>
      </c>
      <c r="B9106">
        <v>3205</v>
      </c>
      <c r="C9106">
        <v>30.75</v>
      </c>
      <c r="D9106">
        <v>30</v>
      </c>
      <c r="E9106">
        <v>0</v>
      </c>
      <c r="F9106">
        <v>300</v>
      </c>
    </row>
    <row r="9107" spans="1:7" x14ac:dyDescent="0.35">
      <c r="A9107" t="s">
        <v>241</v>
      </c>
      <c r="B9107">
        <v>13311</v>
      </c>
      <c r="C9107">
        <v>32.64</v>
      </c>
      <c r="D9107">
        <v>30</v>
      </c>
      <c r="E9107">
        <v>0</v>
      </c>
      <c r="F9107">
        <v>1200</v>
      </c>
    </row>
    <row r="9109" spans="1:7" x14ac:dyDescent="0.35">
      <c r="A9109" t="s">
        <v>1940</v>
      </c>
    </row>
    <row r="9110" spans="1:7" x14ac:dyDescent="0.35">
      <c r="A9110" t="s">
        <v>14</v>
      </c>
      <c r="B9110" t="s">
        <v>15</v>
      </c>
      <c r="C9110" t="s">
        <v>2</v>
      </c>
      <c r="D9110" t="s">
        <v>1189</v>
      </c>
      <c r="E9110" t="s">
        <v>1190</v>
      </c>
      <c r="F9110" t="s">
        <v>1191</v>
      </c>
      <c r="G9110" t="s">
        <v>1192</v>
      </c>
    </row>
    <row r="9111" spans="1:7" x14ac:dyDescent="0.35">
      <c r="A9111" t="s">
        <v>3</v>
      </c>
      <c r="B9111" t="s">
        <v>52</v>
      </c>
      <c r="C9111">
        <v>188</v>
      </c>
      <c r="D9111">
        <v>0.06</v>
      </c>
      <c r="E9111">
        <v>0</v>
      </c>
      <c r="F9111">
        <v>0</v>
      </c>
      <c r="G9111">
        <v>2</v>
      </c>
    </row>
    <row r="9112" spans="1:7" x14ac:dyDescent="0.35">
      <c r="A9112" t="s">
        <v>3</v>
      </c>
      <c r="B9112" t="s">
        <v>83</v>
      </c>
      <c r="C9112">
        <v>494</v>
      </c>
      <c r="D9112">
        <v>0.03</v>
      </c>
      <c r="E9112">
        <v>0</v>
      </c>
      <c r="F9112">
        <v>0</v>
      </c>
      <c r="G9112">
        <v>1</v>
      </c>
    </row>
    <row r="9113" spans="1:7" x14ac:dyDescent="0.35">
      <c r="A9113" t="s">
        <v>3</v>
      </c>
      <c r="B9113" t="s">
        <v>50</v>
      </c>
      <c r="C9113">
        <v>87</v>
      </c>
      <c r="D9113">
        <v>0.03</v>
      </c>
      <c r="E9113">
        <v>0</v>
      </c>
      <c r="F9113">
        <v>0</v>
      </c>
      <c r="G9113">
        <v>2</v>
      </c>
    </row>
    <row r="9114" spans="1:7" x14ac:dyDescent="0.35">
      <c r="A9114" t="s">
        <v>4</v>
      </c>
      <c r="B9114" t="s">
        <v>52</v>
      </c>
      <c r="C9114">
        <v>263</v>
      </c>
      <c r="D9114">
        <v>0.16</v>
      </c>
      <c r="E9114">
        <v>0</v>
      </c>
      <c r="F9114">
        <v>0</v>
      </c>
      <c r="G9114">
        <v>2</v>
      </c>
    </row>
    <row r="9115" spans="1:7" x14ac:dyDescent="0.35">
      <c r="A9115" t="s">
        <v>4</v>
      </c>
      <c r="B9115" t="s">
        <v>83</v>
      </c>
      <c r="C9115">
        <v>446</v>
      </c>
      <c r="D9115">
        <v>0.16</v>
      </c>
      <c r="E9115">
        <v>0</v>
      </c>
      <c r="F9115">
        <v>0</v>
      </c>
      <c r="G9115">
        <v>2</v>
      </c>
    </row>
    <row r="9116" spans="1:7" x14ac:dyDescent="0.35">
      <c r="A9116" t="s">
        <v>4</v>
      </c>
      <c r="B9116" t="s">
        <v>50</v>
      </c>
      <c r="C9116">
        <v>80</v>
      </c>
      <c r="D9116">
        <v>7.0000000000000007E-2</v>
      </c>
      <c r="E9116">
        <v>0</v>
      </c>
      <c r="F9116">
        <v>0</v>
      </c>
      <c r="G9116">
        <v>2</v>
      </c>
    </row>
    <row r="9117" spans="1:7" x14ac:dyDescent="0.35">
      <c r="A9117" t="s">
        <v>5</v>
      </c>
      <c r="B9117" t="s">
        <v>52</v>
      </c>
      <c r="C9117">
        <v>465</v>
      </c>
      <c r="D9117">
        <v>0.06</v>
      </c>
      <c r="E9117">
        <v>0</v>
      </c>
      <c r="F9117">
        <v>0</v>
      </c>
      <c r="G9117">
        <v>2</v>
      </c>
    </row>
    <row r="9118" spans="1:7" x14ac:dyDescent="0.35">
      <c r="A9118" t="s">
        <v>5</v>
      </c>
      <c r="B9118" t="s">
        <v>83</v>
      </c>
      <c r="C9118">
        <v>741</v>
      </c>
      <c r="D9118">
        <v>0.03</v>
      </c>
      <c r="E9118">
        <v>0</v>
      </c>
      <c r="F9118">
        <v>0</v>
      </c>
      <c r="G9118">
        <v>5</v>
      </c>
    </row>
    <row r="9119" spans="1:7" x14ac:dyDescent="0.35">
      <c r="A9119" t="s">
        <v>5</v>
      </c>
      <c r="B9119" t="s">
        <v>50</v>
      </c>
      <c r="C9119">
        <v>110</v>
      </c>
      <c r="D9119">
        <v>0.11</v>
      </c>
      <c r="E9119">
        <v>0</v>
      </c>
      <c r="F9119">
        <v>0</v>
      </c>
      <c r="G9119">
        <v>2</v>
      </c>
    </row>
    <row r="9120" spans="1:7" x14ac:dyDescent="0.35">
      <c r="A9120" t="s">
        <v>6</v>
      </c>
      <c r="B9120" t="s">
        <v>52</v>
      </c>
      <c r="C9120">
        <v>161</v>
      </c>
      <c r="D9120">
        <v>0.27</v>
      </c>
      <c r="E9120">
        <v>0</v>
      </c>
      <c r="F9120">
        <v>0</v>
      </c>
      <c r="G9120">
        <v>3</v>
      </c>
    </row>
    <row r="9121" spans="1:7" x14ac:dyDescent="0.35">
      <c r="A9121" t="s">
        <v>6</v>
      </c>
      <c r="B9121" t="s">
        <v>83</v>
      </c>
      <c r="C9121">
        <v>295</v>
      </c>
      <c r="D9121">
        <v>0.03</v>
      </c>
      <c r="E9121">
        <v>0</v>
      </c>
      <c r="F9121">
        <v>0</v>
      </c>
      <c r="G9121">
        <v>1</v>
      </c>
    </row>
    <row r="9122" spans="1:7" x14ac:dyDescent="0.35">
      <c r="A9122" t="s">
        <v>6</v>
      </c>
      <c r="B9122" t="s">
        <v>50</v>
      </c>
      <c r="C9122">
        <v>54</v>
      </c>
      <c r="D9122">
        <v>0.08</v>
      </c>
      <c r="E9122">
        <v>0</v>
      </c>
      <c r="F9122">
        <v>0</v>
      </c>
      <c r="G9122">
        <v>2</v>
      </c>
    </row>
    <row r="9123" spans="1:7" x14ac:dyDescent="0.35">
      <c r="A9123" t="s">
        <v>7</v>
      </c>
      <c r="B9123" t="s">
        <v>52</v>
      </c>
      <c r="C9123">
        <v>436</v>
      </c>
      <c r="D9123">
        <v>0.08</v>
      </c>
      <c r="E9123">
        <v>0</v>
      </c>
      <c r="F9123">
        <v>0</v>
      </c>
      <c r="G9123">
        <v>2</v>
      </c>
    </row>
    <row r="9124" spans="1:7" x14ac:dyDescent="0.35">
      <c r="A9124" t="s">
        <v>7</v>
      </c>
      <c r="B9124" t="s">
        <v>83</v>
      </c>
      <c r="C9124">
        <v>733</v>
      </c>
      <c r="D9124">
        <v>0.06</v>
      </c>
      <c r="E9124">
        <v>0</v>
      </c>
      <c r="F9124">
        <v>0</v>
      </c>
      <c r="G9124">
        <v>2</v>
      </c>
    </row>
    <row r="9125" spans="1:7" x14ac:dyDescent="0.35">
      <c r="A9125" t="s">
        <v>7</v>
      </c>
      <c r="B9125" t="s">
        <v>50</v>
      </c>
      <c r="C9125">
        <v>179</v>
      </c>
      <c r="D9125">
        <v>0.04</v>
      </c>
      <c r="E9125">
        <v>0</v>
      </c>
      <c r="F9125">
        <v>0</v>
      </c>
      <c r="G9125">
        <v>2</v>
      </c>
    </row>
    <row r="9126" spans="1:7" x14ac:dyDescent="0.35">
      <c r="A9126" t="s">
        <v>241</v>
      </c>
      <c r="B9126" t="s">
        <v>52</v>
      </c>
      <c r="C9126">
        <v>1513</v>
      </c>
      <c r="D9126">
        <v>0.1</v>
      </c>
      <c r="E9126">
        <v>0</v>
      </c>
      <c r="F9126">
        <v>0</v>
      </c>
      <c r="G9126">
        <v>3</v>
      </c>
    </row>
    <row r="9127" spans="1:7" x14ac:dyDescent="0.35">
      <c r="A9127" t="s">
        <v>241</v>
      </c>
      <c r="B9127" t="s">
        <v>83</v>
      </c>
      <c r="C9127">
        <v>2709</v>
      </c>
      <c r="D9127">
        <v>0.05</v>
      </c>
      <c r="E9127">
        <v>0</v>
      </c>
      <c r="F9127">
        <v>0</v>
      </c>
      <c r="G9127">
        <v>5</v>
      </c>
    </row>
    <row r="9128" spans="1:7" x14ac:dyDescent="0.35">
      <c r="A9128" t="s">
        <v>241</v>
      </c>
      <c r="B9128" t="s">
        <v>50</v>
      </c>
      <c r="C9128">
        <v>510</v>
      </c>
      <c r="D9128">
        <v>0.06</v>
      </c>
      <c r="E9128">
        <v>0</v>
      </c>
      <c r="F9128">
        <v>0</v>
      </c>
      <c r="G9128">
        <v>2</v>
      </c>
    </row>
    <row r="9130" spans="1:7" x14ac:dyDescent="0.35">
      <c r="A9130" t="s">
        <v>1941</v>
      </c>
    </row>
    <row r="9131" spans="1:7" x14ac:dyDescent="0.35">
      <c r="A9131" t="s">
        <v>14</v>
      </c>
      <c r="B9131" t="s">
        <v>266</v>
      </c>
      <c r="C9131" t="s">
        <v>2</v>
      </c>
      <c r="D9131" t="s">
        <v>1189</v>
      </c>
      <c r="E9131" t="s">
        <v>1190</v>
      </c>
      <c r="F9131" t="s">
        <v>1191</v>
      </c>
      <c r="G9131" t="s">
        <v>1192</v>
      </c>
    </row>
    <row r="9132" spans="1:7" x14ac:dyDescent="0.35">
      <c r="A9132" t="s">
        <v>3</v>
      </c>
      <c r="B9132" t="s">
        <v>267</v>
      </c>
      <c r="C9132">
        <v>123</v>
      </c>
      <c r="D9132">
        <v>0.08</v>
      </c>
      <c r="E9132">
        <v>0</v>
      </c>
      <c r="F9132">
        <v>0</v>
      </c>
      <c r="G9132">
        <v>2</v>
      </c>
    </row>
    <row r="9133" spans="1:7" x14ac:dyDescent="0.35">
      <c r="A9133" t="s">
        <v>3</v>
      </c>
      <c r="B9133" t="s">
        <v>279</v>
      </c>
      <c r="C9133">
        <v>608</v>
      </c>
      <c r="D9133">
        <v>0.03</v>
      </c>
      <c r="E9133">
        <v>0</v>
      </c>
      <c r="F9133">
        <v>0</v>
      </c>
      <c r="G9133">
        <v>2</v>
      </c>
    </row>
    <row r="9134" spans="1:7" x14ac:dyDescent="0.35">
      <c r="A9134" t="s">
        <v>3</v>
      </c>
      <c r="B9134" t="s">
        <v>285</v>
      </c>
      <c r="C9134">
        <v>38</v>
      </c>
      <c r="D9134">
        <v>0</v>
      </c>
      <c r="E9134">
        <v>0</v>
      </c>
      <c r="F9134">
        <v>0</v>
      </c>
      <c r="G9134">
        <v>0</v>
      </c>
    </row>
    <row r="9135" spans="1:7" x14ac:dyDescent="0.35">
      <c r="A9135" t="s">
        <v>4</v>
      </c>
      <c r="B9135" t="s">
        <v>267</v>
      </c>
      <c r="C9135">
        <v>94</v>
      </c>
      <c r="D9135">
        <v>0.21</v>
      </c>
      <c r="E9135">
        <v>0</v>
      </c>
      <c r="F9135">
        <v>0</v>
      </c>
      <c r="G9135">
        <v>2</v>
      </c>
    </row>
    <row r="9136" spans="1:7" x14ac:dyDescent="0.35">
      <c r="A9136" t="s">
        <v>4</v>
      </c>
      <c r="B9136" t="s">
        <v>279</v>
      </c>
      <c r="C9136">
        <v>632</v>
      </c>
      <c r="D9136">
        <v>0.11</v>
      </c>
      <c r="E9136">
        <v>0</v>
      </c>
      <c r="F9136">
        <v>0</v>
      </c>
      <c r="G9136">
        <v>2</v>
      </c>
    </row>
    <row r="9137" spans="1:7" x14ac:dyDescent="0.35">
      <c r="A9137" t="s">
        <v>4</v>
      </c>
      <c r="B9137" t="s">
        <v>285</v>
      </c>
      <c r="C9137">
        <v>63</v>
      </c>
      <c r="D9137">
        <v>0.26</v>
      </c>
      <c r="E9137">
        <v>0</v>
      </c>
      <c r="F9137">
        <v>0</v>
      </c>
      <c r="G9137">
        <v>1</v>
      </c>
    </row>
    <row r="9138" spans="1:7" x14ac:dyDescent="0.35">
      <c r="A9138" t="s">
        <v>5</v>
      </c>
      <c r="B9138" t="s">
        <v>267</v>
      </c>
      <c r="C9138">
        <v>42</v>
      </c>
      <c r="D9138">
        <v>0.01</v>
      </c>
      <c r="E9138">
        <v>0</v>
      </c>
      <c r="F9138">
        <v>0</v>
      </c>
      <c r="G9138">
        <v>1</v>
      </c>
    </row>
    <row r="9139" spans="1:7" x14ac:dyDescent="0.35">
      <c r="A9139" t="s">
        <v>5</v>
      </c>
      <c r="B9139" t="s">
        <v>279</v>
      </c>
      <c r="C9139">
        <v>1022</v>
      </c>
      <c r="D9139">
        <v>0.04</v>
      </c>
      <c r="E9139">
        <v>0</v>
      </c>
      <c r="F9139">
        <v>0</v>
      </c>
      <c r="G9139">
        <v>5</v>
      </c>
    </row>
    <row r="9140" spans="1:7" x14ac:dyDescent="0.35">
      <c r="A9140" t="s">
        <v>5</v>
      </c>
      <c r="B9140" t="s">
        <v>285</v>
      </c>
      <c r="C9140">
        <v>252</v>
      </c>
      <c r="D9140">
        <v>7.0000000000000007E-2</v>
      </c>
      <c r="E9140">
        <v>0</v>
      </c>
      <c r="F9140">
        <v>0</v>
      </c>
      <c r="G9140">
        <v>2</v>
      </c>
    </row>
    <row r="9141" spans="1:7" x14ac:dyDescent="0.35">
      <c r="A9141" t="s">
        <v>6</v>
      </c>
      <c r="B9141" t="s">
        <v>267</v>
      </c>
      <c r="C9141">
        <v>42</v>
      </c>
      <c r="D9141">
        <v>0.08</v>
      </c>
      <c r="E9141">
        <v>0</v>
      </c>
      <c r="F9141">
        <v>0</v>
      </c>
      <c r="G9141">
        <v>2</v>
      </c>
    </row>
    <row r="9142" spans="1:7" x14ac:dyDescent="0.35">
      <c r="A9142" t="s">
        <v>6</v>
      </c>
      <c r="B9142" t="s">
        <v>279</v>
      </c>
      <c r="C9142">
        <v>414</v>
      </c>
      <c r="D9142">
        <v>0.12</v>
      </c>
      <c r="E9142">
        <v>0</v>
      </c>
      <c r="F9142">
        <v>0</v>
      </c>
      <c r="G9142">
        <v>3</v>
      </c>
    </row>
    <row r="9143" spans="1:7" x14ac:dyDescent="0.35">
      <c r="A9143" t="s">
        <v>6</v>
      </c>
      <c r="B9143" t="s">
        <v>285</v>
      </c>
      <c r="C9143">
        <v>54</v>
      </c>
      <c r="D9143">
        <v>7.0000000000000007E-2</v>
      </c>
      <c r="E9143">
        <v>0</v>
      </c>
      <c r="F9143">
        <v>0</v>
      </c>
      <c r="G9143">
        <v>1</v>
      </c>
    </row>
    <row r="9144" spans="1:7" x14ac:dyDescent="0.35">
      <c r="A9144" t="s">
        <v>7</v>
      </c>
      <c r="B9144" t="s">
        <v>267</v>
      </c>
      <c r="C9144">
        <v>83</v>
      </c>
      <c r="D9144">
        <v>0.09</v>
      </c>
      <c r="E9144">
        <v>0</v>
      </c>
      <c r="F9144">
        <v>0</v>
      </c>
      <c r="G9144">
        <v>2</v>
      </c>
    </row>
    <row r="9145" spans="1:7" x14ac:dyDescent="0.35">
      <c r="A9145" t="s">
        <v>7</v>
      </c>
      <c r="B9145" t="s">
        <v>279</v>
      </c>
      <c r="C9145">
        <v>1188</v>
      </c>
      <c r="D9145">
        <v>0.06</v>
      </c>
      <c r="E9145">
        <v>0</v>
      </c>
      <c r="F9145">
        <v>0</v>
      </c>
      <c r="G9145">
        <v>2</v>
      </c>
    </row>
    <row r="9146" spans="1:7" x14ac:dyDescent="0.35">
      <c r="A9146" t="s">
        <v>7</v>
      </c>
      <c r="B9146" t="s">
        <v>285</v>
      </c>
      <c r="C9146">
        <v>77</v>
      </c>
      <c r="D9146">
        <v>0.05</v>
      </c>
      <c r="E9146">
        <v>0</v>
      </c>
      <c r="F9146">
        <v>0</v>
      </c>
      <c r="G9146">
        <v>1</v>
      </c>
    </row>
    <row r="9147" spans="1:7" x14ac:dyDescent="0.35">
      <c r="A9147" t="s">
        <v>241</v>
      </c>
      <c r="B9147" t="s">
        <v>267</v>
      </c>
      <c r="C9147">
        <v>384</v>
      </c>
      <c r="D9147">
        <v>0.11</v>
      </c>
      <c r="E9147">
        <v>0</v>
      </c>
      <c r="F9147">
        <v>0</v>
      </c>
      <c r="G9147">
        <v>2</v>
      </c>
    </row>
    <row r="9148" spans="1:7" x14ac:dyDescent="0.35">
      <c r="A9148" t="s">
        <v>241</v>
      </c>
      <c r="B9148" t="s">
        <v>279</v>
      </c>
      <c r="C9148">
        <v>3864</v>
      </c>
      <c r="D9148">
        <v>0.06</v>
      </c>
      <c r="E9148">
        <v>0</v>
      </c>
      <c r="F9148">
        <v>0</v>
      </c>
      <c r="G9148">
        <v>5</v>
      </c>
    </row>
    <row r="9149" spans="1:7" x14ac:dyDescent="0.35">
      <c r="A9149" t="s">
        <v>241</v>
      </c>
      <c r="B9149" t="s">
        <v>285</v>
      </c>
      <c r="C9149">
        <v>484</v>
      </c>
      <c r="D9149">
        <v>0.08</v>
      </c>
      <c r="E9149">
        <v>0</v>
      </c>
      <c r="F9149">
        <v>0</v>
      </c>
      <c r="G9149">
        <v>2</v>
      </c>
    </row>
    <row r="9151" spans="1:7" x14ac:dyDescent="0.35">
      <c r="A9151" t="s">
        <v>1942</v>
      </c>
    </row>
    <row r="9152" spans="1:7" x14ac:dyDescent="0.35">
      <c r="A9152" t="s">
        <v>14</v>
      </c>
      <c r="B9152" t="s">
        <v>461</v>
      </c>
      <c r="C9152" t="s">
        <v>2</v>
      </c>
      <c r="D9152" t="s">
        <v>1189</v>
      </c>
      <c r="E9152" t="s">
        <v>1190</v>
      </c>
      <c r="F9152" t="s">
        <v>1191</v>
      </c>
      <c r="G9152" t="s">
        <v>1192</v>
      </c>
    </row>
    <row r="9153" spans="1:7" x14ac:dyDescent="0.35">
      <c r="A9153" t="s">
        <v>3</v>
      </c>
      <c r="B9153" t="s">
        <v>462</v>
      </c>
      <c r="C9153">
        <v>423</v>
      </c>
      <c r="D9153">
        <v>0.05</v>
      </c>
      <c r="E9153">
        <v>0</v>
      </c>
      <c r="F9153">
        <v>0</v>
      </c>
      <c r="G9153">
        <v>2</v>
      </c>
    </row>
    <row r="9154" spans="1:7" x14ac:dyDescent="0.35">
      <c r="A9154" t="s">
        <v>3</v>
      </c>
      <c r="B9154" t="s">
        <v>464</v>
      </c>
      <c r="C9154">
        <v>345</v>
      </c>
      <c r="D9154">
        <v>0.02</v>
      </c>
      <c r="E9154">
        <v>0</v>
      </c>
      <c r="F9154">
        <v>0</v>
      </c>
      <c r="G9154">
        <v>1</v>
      </c>
    </row>
    <row r="9155" spans="1:7" x14ac:dyDescent="0.35">
      <c r="A9155" t="s">
        <v>3</v>
      </c>
      <c r="C9155">
        <v>1</v>
      </c>
      <c r="D9155">
        <v>0</v>
      </c>
      <c r="E9155">
        <v>0</v>
      </c>
      <c r="F9155">
        <v>0</v>
      </c>
      <c r="G9155">
        <v>0</v>
      </c>
    </row>
    <row r="9156" spans="1:7" x14ac:dyDescent="0.35">
      <c r="A9156" t="s">
        <v>4</v>
      </c>
      <c r="B9156" t="s">
        <v>462</v>
      </c>
      <c r="C9156">
        <v>395</v>
      </c>
      <c r="D9156">
        <v>0.18</v>
      </c>
      <c r="E9156">
        <v>0</v>
      </c>
      <c r="F9156">
        <v>0</v>
      </c>
      <c r="G9156">
        <v>2</v>
      </c>
    </row>
    <row r="9157" spans="1:7" x14ac:dyDescent="0.35">
      <c r="A9157" t="s">
        <v>4</v>
      </c>
      <c r="B9157" t="s">
        <v>464</v>
      </c>
      <c r="C9157">
        <v>394</v>
      </c>
      <c r="D9157">
        <v>0.1</v>
      </c>
      <c r="E9157">
        <v>0</v>
      </c>
      <c r="F9157">
        <v>0</v>
      </c>
      <c r="G9157">
        <v>2</v>
      </c>
    </row>
    <row r="9158" spans="1:7" x14ac:dyDescent="0.35">
      <c r="A9158" t="s">
        <v>5</v>
      </c>
      <c r="B9158" t="s">
        <v>462</v>
      </c>
      <c r="C9158">
        <v>596</v>
      </c>
      <c r="D9158">
        <v>7.0000000000000007E-2</v>
      </c>
      <c r="E9158">
        <v>0</v>
      </c>
      <c r="F9158">
        <v>0</v>
      </c>
      <c r="G9158">
        <v>5</v>
      </c>
    </row>
    <row r="9159" spans="1:7" x14ac:dyDescent="0.35">
      <c r="A9159" t="s">
        <v>5</v>
      </c>
      <c r="B9159" t="s">
        <v>464</v>
      </c>
      <c r="C9159">
        <v>720</v>
      </c>
      <c r="D9159">
        <v>0.02</v>
      </c>
      <c r="E9159">
        <v>0</v>
      </c>
      <c r="F9159">
        <v>0</v>
      </c>
      <c r="G9159">
        <v>3</v>
      </c>
    </row>
    <row r="9160" spans="1:7" x14ac:dyDescent="0.35">
      <c r="A9160" t="s">
        <v>6</v>
      </c>
      <c r="B9160" t="s">
        <v>462</v>
      </c>
      <c r="C9160">
        <v>312</v>
      </c>
      <c r="D9160">
        <v>0.1</v>
      </c>
      <c r="E9160">
        <v>0</v>
      </c>
      <c r="F9160">
        <v>0</v>
      </c>
      <c r="G9160">
        <v>3</v>
      </c>
    </row>
    <row r="9161" spans="1:7" x14ac:dyDescent="0.35">
      <c r="A9161" t="s">
        <v>6</v>
      </c>
      <c r="B9161" t="s">
        <v>464</v>
      </c>
      <c r="C9161">
        <v>198</v>
      </c>
      <c r="D9161">
        <v>0.13</v>
      </c>
      <c r="E9161">
        <v>0</v>
      </c>
      <c r="F9161">
        <v>0</v>
      </c>
      <c r="G9161">
        <v>2</v>
      </c>
    </row>
    <row r="9162" spans="1:7" x14ac:dyDescent="0.35">
      <c r="A9162" t="s">
        <v>7</v>
      </c>
      <c r="B9162" t="s">
        <v>462</v>
      </c>
      <c r="C9162">
        <v>753</v>
      </c>
      <c r="D9162">
        <v>0.05</v>
      </c>
      <c r="E9162">
        <v>0</v>
      </c>
      <c r="F9162">
        <v>0</v>
      </c>
      <c r="G9162">
        <v>2</v>
      </c>
    </row>
    <row r="9163" spans="1:7" x14ac:dyDescent="0.35">
      <c r="A9163" t="s">
        <v>7</v>
      </c>
      <c r="B9163" t="s">
        <v>464</v>
      </c>
      <c r="C9163">
        <v>595</v>
      </c>
      <c r="D9163">
        <v>0.08</v>
      </c>
      <c r="E9163">
        <v>0</v>
      </c>
      <c r="F9163">
        <v>0</v>
      </c>
      <c r="G9163">
        <v>2</v>
      </c>
    </row>
    <row r="9164" spans="1:7" x14ac:dyDescent="0.35">
      <c r="A9164" t="s">
        <v>241</v>
      </c>
      <c r="B9164" t="s">
        <v>462</v>
      </c>
      <c r="C9164">
        <v>2479</v>
      </c>
      <c r="D9164">
        <v>0.08</v>
      </c>
      <c r="E9164">
        <v>0</v>
      </c>
      <c r="F9164">
        <v>0</v>
      </c>
      <c r="G9164">
        <v>5</v>
      </c>
    </row>
    <row r="9165" spans="1:7" x14ac:dyDescent="0.35">
      <c r="A9165" t="s">
        <v>241</v>
      </c>
      <c r="B9165" t="s">
        <v>464</v>
      </c>
      <c r="C9165">
        <v>2252</v>
      </c>
      <c r="D9165">
        <v>0.06</v>
      </c>
      <c r="E9165">
        <v>0</v>
      </c>
      <c r="F9165">
        <v>0</v>
      </c>
      <c r="G9165">
        <v>3</v>
      </c>
    </row>
    <row r="9166" spans="1:7" x14ac:dyDescent="0.35">
      <c r="A9166" t="s">
        <v>241</v>
      </c>
      <c r="C9166">
        <v>1</v>
      </c>
      <c r="D9166">
        <v>0</v>
      </c>
      <c r="E9166">
        <v>0</v>
      </c>
      <c r="F9166">
        <v>0</v>
      </c>
      <c r="G9166">
        <v>0</v>
      </c>
    </row>
    <row r="9168" spans="1:7" x14ac:dyDescent="0.35">
      <c r="A9168" t="s">
        <v>1943</v>
      </c>
    </row>
    <row r="9169" spans="1:7" x14ac:dyDescent="0.35">
      <c r="A9169" t="s">
        <v>14</v>
      </c>
      <c r="B9169" t="s">
        <v>487</v>
      </c>
      <c r="C9169" t="s">
        <v>2</v>
      </c>
      <c r="D9169" t="s">
        <v>1189</v>
      </c>
      <c r="E9169" t="s">
        <v>1190</v>
      </c>
      <c r="F9169" t="s">
        <v>1191</v>
      </c>
      <c r="G9169" t="s">
        <v>1192</v>
      </c>
    </row>
    <row r="9170" spans="1:7" x14ac:dyDescent="0.35">
      <c r="A9170" t="s">
        <v>3</v>
      </c>
      <c r="B9170" t="s">
        <v>488</v>
      </c>
      <c r="C9170">
        <v>410</v>
      </c>
      <c r="D9170">
        <v>0.05</v>
      </c>
      <c r="E9170">
        <v>0</v>
      </c>
      <c r="F9170">
        <v>0</v>
      </c>
      <c r="G9170">
        <v>2</v>
      </c>
    </row>
    <row r="9171" spans="1:7" x14ac:dyDescent="0.35">
      <c r="A9171" t="s">
        <v>3</v>
      </c>
      <c r="B9171" t="s">
        <v>491</v>
      </c>
      <c r="C9171">
        <v>359</v>
      </c>
      <c r="D9171">
        <v>0.02</v>
      </c>
      <c r="E9171">
        <v>0</v>
      </c>
      <c r="F9171">
        <v>0</v>
      </c>
      <c r="G9171">
        <v>2</v>
      </c>
    </row>
    <row r="9172" spans="1:7" x14ac:dyDescent="0.35">
      <c r="A9172" t="s">
        <v>4</v>
      </c>
      <c r="B9172" t="s">
        <v>488</v>
      </c>
      <c r="C9172">
        <v>463</v>
      </c>
      <c r="D9172">
        <v>0.12</v>
      </c>
      <c r="E9172">
        <v>0</v>
      </c>
      <c r="F9172">
        <v>0</v>
      </c>
      <c r="G9172">
        <v>2</v>
      </c>
    </row>
    <row r="9173" spans="1:7" x14ac:dyDescent="0.35">
      <c r="A9173" t="s">
        <v>4</v>
      </c>
      <c r="B9173" t="s">
        <v>491</v>
      </c>
      <c r="C9173">
        <v>326</v>
      </c>
      <c r="D9173">
        <v>0.17</v>
      </c>
      <c r="E9173">
        <v>0</v>
      </c>
      <c r="F9173">
        <v>0</v>
      </c>
      <c r="G9173">
        <v>2</v>
      </c>
    </row>
    <row r="9174" spans="1:7" x14ac:dyDescent="0.35">
      <c r="A9174" t="s">
        <v>5</v>
      </c>
      <c r="B9174" t="s">
        <v>488</v>
      </c>
      <c r="C9174">
        <v>838</v>
      </c>
      <c r="D9174">
        <v>0.05</v>
      </c>
      <c r="E9174">
        <v>0</v>
      </c>
      <c r="F9174">
        <v>0</v>
      </c>
      <c r="G9174">
        <v>5</v>
      </c>
    </row>
    <row r="9175" spans="1:7" x14ac:dyDescent="0.35">
      <c r="A9175" t="s">
        <v>5</v>
      </c>
      <c r="B9175" t="s">
        <v>491</v>
      </c>
      <c r="C9175">
        <v>478</v>
      </c>
      <c r="D9175">
        <v>0.03</v>
      </c>
      <c r="E9175">
        <v>0</v>
      </c>
      <c r="F9175">
        <v>0</v>
      </c>
      <c r="G9175">
        <v>4</v>
      </c>
    </row>
    <row r="9176" spans="1:7" x14ac:dyDescent="0.35">
      <c r="A9176" t="s">
        <v>6</v>
      </c>
      <c r="B9176" t="s">
        <v>488</v>
      </c>
      <c r="C9176">
        <v>296</v>
      </c>
      <c r="D9176">
        <v>0.16</v>
      </c>
      <c r="E9176">
        <v>0</v>
      </c>
      <c r="F9176">
        <v>0</v>
      </c>
      <c r="G9176">
        <v>3</v>
      </c>
    </row>
    <row r="9177" spans="1:7" x14ac:dyDescent="0.35">
      <c r="A9177" t="s">
        <v>6</v>
      </c>
      <c r="B9177" t="s">
        <v>491</v>
      </c>
      <c r="C9177">
        <v>214</v>
      </c>
      <c r="D9177">
        <v>0.05</v>
      </c>
      <c r="E9177">
        <v>0</v>
      </c>
      <c r="F9177">
        <v>0</v>
      </c>
      <c r="G9177">
        <v>2</v>
      </c>
    </row>
    <row r="9178" spans="1:7" x14ac:dyDescent="0.35">
      <c r="A9178" t="s">
        <v>7</v>
      </c>
      <c r="B9178" t="s">
        <v>488</v>
      </c>
      <c r="C9178">
        <v>767</v>
      </c>
      <c r="D9178">
        <v>7.0000000000000007E-2</v>
      </c>
      <c r="E9178">
        <v>0</v>
      </c>
      <c r="F9178">
        <v>0</v>
      </c>
      <c r="G9178">
        <v>2</v>
      </c>
    </row>
    <row r="9179" spans="1:7" x14ac:dyDescent="0.35">
      <c r="A9179" t="s">
        <v>7</v>
      </c>
      <c r="B9179" t="s">
        <v>491</v>
      </c>
      <c r="C9179">
        <v>581</v>
      </c>
      <c r="D9179">
        <v>0.05</v>
      </c>
      <c r="E9179">
        <v>0</v>
      </c>
      <c r="F9179">
        <v>0</v>
      </c>
      <c r="G9179">
        <v>2</v>
      </c>
    </row>
    <row r="9180" spans="1:7" x14ac:dyDescent="0.35">
      <c r="A9180" t="s">
        <v>241</v>
      </c>
      <c r="B9180" t="s">
        <v>488</v>
      </c>
      <c r="C9180">
        <v>2774</v>
      </c>
      <c r="D9180">
        <v>0.08</v>
      </c>
      <c r="E9180">
        <v>0</v>
      </c>
      <c r="F9180">
        <v>0</v>
      </c>
      <c r="G9180">
        <v>5</v>
      </c>
    </row>
    <row r="9181" spans="1:7" x14ac:dyDescent="0.35">
      <c r="A9181" t="s">
        <v>241</v>
      </c>
      <c r="B9181" t="s">
        <v>491</v>
      </c>
      <c r="C9181">
        <v>1958</v>
      </c>
      <c r="D9181">
        <v>0.06</v>
      </c>
      <c r="E9181">
        <v>0</v>
      </c>
      <c r="F9181">
        <v>0</v>
      </c>
      <c r="G9181">
        <v>4</v>
      </c>
    </row>
    <row r="9183" spans="1:7" x14ac:dyDescent="0.35">
      <c r="A9183" t="s">
        <v>1944</v>
      </c>
    </row>
    <row r="9184" spans="1:7" x14ac:dyDescent="0.35">
      <c r="A9184" t="s">
        <v>14</v>
      </c>
      <c r="B9184" t="s">
        <v>565</v>
      </c>
      <c r="C9184" t="s">
        <v>2</v>
      </c>
      <c r="D9184" t="s">
        <v>1189</v>
      </c>
      <c r="E9184" t="s">
        <v>1190</v>
      </c>
      <c r="F9184" t="s">
        <v>1191</v>
      </c>
      <c r="G9184" t="s">
        <v>1192</v>
      </c>
    </row>
    <row r="9185" spans="1:7" x14ac:dyDescent="0.35">
      <c r="A9185" t="s">
        <v>3</v>
      </c>
      <c r="B9185" t="s">
        <v>566</v>
      </c>
      <c r="C9185">
        <v>74</v>
      </c>
      <c r="D9185">
        <v>0.1</v>
      </c>
      <c r="E9185">
        <v>0</v>
      </c>
      <c r="F9185">
        <v>0</v>
      </c>
      <c r="G9185">
        <v>2</v>
      </c>
    </row>
    <row r="9186" spans="1:7" x14ac:dyDescent="0.35">
      <c r="A9186" t="s">
        <v>3</v>
      </c>
      <c r="B9186" t="s">
        <v>569</v>
      </c>
      <c r="C9186">
        <v>318</v>
      </c>
      <c r="D9186">
        <v>0.04</v>
      </c>
      <c r="E9186">
        <v>0</v>
      </c>
      <c r="F9186">
        <v>0</v>
      </c>
      <c r="G9186">
        <v>1</v>
      </c>
    </row>
    <row r="9187" spans="1:7" x14ac:dyDescent="0.35">
      <c r="A9187" t="s">
        <v>3</v>
      </c>
      <c r="B9187" t="s">
        <v>570</v>
      </c>
      <c r="C9187">
        <v>18</v>
      </c>
      <c r="D9187">
        <v>0</v>
      </c>
      <c r="E9187">
        <v>0</v>
      </c>
      <c r="F9187">
        <v>0</v>
      </c>
      <c r="G9187">
        <v>0</v>
      </c>
    </row>
    <row r="9188" spans="1:7" x14ac:dyDescent="0.35">
      <c r="A9188" t="s">
        <v>3</v>
      </c>
      <c r="B9188" t="s">
        <v>571</v>
      </c>
      <c r="C9188">
        <v>49</v>
      </c>
      <c r="D9188">
        <v>0.04</v>
      </c>
      <c r="E9188">
        <v>0</v>
      </c>
      <c r="F9188">
        <v>0</v>
      </c>
      <c r="G9188">
        <v>1</v>
      </c>
    </row>
    <row r="9189" spans="1:7" x14ac:dyDescent="0.35">
      <c r="A9189" t="s">
        <v>3</v>
      </c>
      <c r="B9189" t="s">
        <v>572</v>
      </c>
      <c r="C9189">
        <v>290</v>
      </c>
      <c r="D9189">
        <v>0.02</v>
      </c>
      <c r="E9189">
        <v>0</v>
      </c>
      <c r="F9189">
        <v>0</v>
      </c>
      <c r="G9189">
        <v>2</v>
      </c>
    </row>
    <row r="9190" spans="1:7" x14ac:dyDescent="0.35">
      <c r="A9190" t="s">
        <v>3</v>
      </c>
      <c r="B9190" t="s">
        <v>573</v>
      </c>
      <c r="C9190">
        <v>20</v>
      </c>
      <c r="D9190">
        <v>0</v>
      </c>
      <c r="E9190">
        <v>0</v>
      </c>
      <c r="F9190">
        <v>0</v>
      </c>
      <c r="G9190">
        <v>0</v>
      </c>
    </row>
    <row r="9191" spans="1:7" x14ac:dyDescent="0.35">
      <c r="A9191" t="s">
        <v>4</v>
      </c>
      <c r="B9191" t="s">
        <v>566</v>
      </c>
      <c r="C9191">
        <v>52</v>
      </c>
      <c r="D9191">
        <v>0.23</v>
      </c>
      <c r="E9191">
        <v>0</v>
      </c>
      <c r="F9191">
        <v>0</v>
      </c>
      <c r="G9191">
        <v>1</v>
      </c>
    </row>
    <row r="9192" spans="1:7" x14ac:dyDescent="0.35">
      <c r="A9192" t="s">
        <v>4</v>
      </c>
      <c r="B9192" t="s">
        <v>569</v>
      </c>
      <c r="C9192">
        <v>373</v>
      </c>
      <c r="D9192">
        <v>0.1</v>
      </c>
      <c r="E9192">
        <v>0</v>
      </c>
      <c r="F9192">
        <v>0</v>
      </c>
      <c r="G9192">
        <v>2</v>
      </c>
    </row>
    <row r="9193" spans="1:7" x14ac:dyDescent="0.35">
      <c r="A9193" t="s">
        <v>4</v>
      </c>
      <c r="B9193" t="s">
        <v>570</v>
      </c>
      <c r="C9193">
        <v>38</v>
      </c>
      <c r="D9193">
        <v>0.1</v>
      </c>
      <c r="E9193">
        <v>0</v>
      </c>
      <c r="F9193">
        <v>0</v>
      </c>
      <c r="G9193">
        <v>1</v>
      </c>
    </row>
    <row r="9194" spans="1:7" x14ac:dyDescent="0.35">
      <c r="A9194" t="s">
        <v>4</v>
      </c>
      <c r="B9194" t="s">
        <v>571</v>
      </c>
      <c r="C9194">
        <v>42</v>
      </c>
      <c r="D9194">
        <v>0.19</v>
      </c>
      <c r="E9194">
        <v>0</v>
      </c>
      <c r="F9194">
        <v>0</v>
      </c>
      <c r="G9194">
        <v>2</v>
      </c>
    </row>
    <row r="9195" spans="1:7" x14ac:dyDescent="0.35">
      <c r="A9195" t="s">
        <v>4</v>
      </c>
      <c r="B9195" t="s">
        <v>572</v>
      </c>
      <c r="C9195">
        <v>259</v>
      </c>
      <c r="D9195">
        <v>0.11</v>
      </c>
      <c r="E9195">
        <v>0</v>
      </c>
      <c r="F9195">
        <v>0</v>
      </c>
      <c r="G9195">
        <v>2</v>
      </c>
    </row>
    <row r="9196" spans="1:7" x14ac:dyDescent="0.35">
      <c r="A9196" t="s">
        <v>4</v>
      </c>
      <c r="B9196" t="s">
        <v>573</v>
      </c>
      <c r="C9196">
        <v>25</v>
      </c>
      <c r="D9196">
        <v>0.45</v>
      </c>
      <c r="E9196">
        <v>0</v>
      </c>
      <c r="F9196">
        <v>0</v>
      </c>
      <c r="G9196">
        <v>1</v>
      </c>
    </row>
    <row r="9197" spans="1:7" x14ac:dyDescent="0.35">
      <c r="A9197" t="s">
        <v>5</v>
      </c>
      <c r="B9197" t="s">
        <v>566</v>
      </c>
      <c r="C9197">
        <v>21</v>
      </c>
      <c r="D9197">
        <v>0</v>
      </c>
      <c r="E9197">
        <v>0</v>
      </c>
      <c r="F9197">
        <v>0</v>
      </c>
      <c r="G9197">
        <v>0</v>
      </c>
    </row>
    <row r="9198" spans="1:7" x14ac:dyDescent="0.35">
      <c r="A9198" t="s">
        <v>5</v>
      </c>
      <c r="B9198" t="s">
        <v>569</v>
      </c>
      <c r="C9198">
        <v>644</v>
      </c>
      <c r="D9198">
        <v>0.04</v>
      </c>
      <c r="E9198">
        <v>0</v>
      </c>
      <c r="F9198">
        <v>0</v>
      </c>
      <c r="G9198">
        <v>5</v>
      </c>
    </row>
    <row r="9199" spans="1:7" x14ac:dyDescent="0.35">
      <c r="A9199" t="s">
        <v>5</v>
      </c>
      <c r="B9199" t="s">
        <v>570</v>
      </c>
      <c r="C9199">
        <v>173</v>
      </c>
      <c r="D9199">
        <v>0.09</v>
      </c>
      <c r="E9199">
        <v>0</v>
      </c>
      <c r="F9199">
        <v>0</v>
      </c>
      <c r="G9199">
        <v>2</v>
      </c>
    </row>
    <row r="9200" spans="1:7" x14ac:dyDescent="0.35">
      <c r="A9200" t="s">
        <v>5</v>
      </c>
      <c r="B9200" t="s">
        <v>571</v>
      </c>
      <c r="C9200">
        <v>21</v>
      </c>
      <c r="D9200">
        <v>0.01</v>
      </c>
      <c r="E9200">
        <v>0</v>
      </c>
      <c r="F9200">
        <v>0</v>
      </c>
      <c r="G9200">
        <v>1</v>
      </c>
    </row>
    <row r="9201" spans="1:7" x14ac:dyDescent="0.35">
      <c r="A9201" t="s">
        <v>5</v>
      </c>
      <c r="B9201" t="s">
        <v>572</v>
      </c>
      <c r="C9201">
        <v>378</v>
      </c>
      <c r="D9201">
        <v>0.04</v>
      </c>
      <c r="E9201">
        <v>0</v>
      </c>
      <c r="F9201">
        <v>0</v>
      </c>
      <c r="G9201">
        <v>4</v>
      </c>
    </row>
    <row r="9202" spans="1:7" x14ac:dyDescent="0.35">
      <c r="A9202" t="s">
        <v>5</v>
      </c>
      <c r="B9202" t="s">
        <v>573</v>
      </c>
      <c r="C9202">
        <v>79</v>
      </c>
      <c r="D9202">
        <v>0.03</v>
      </c>
      <c r="E9202">
        <v>0</v>
      </c>
      <c r="F9202">
        <v>0</v>
      </c>
      <c r="G9202">
        <v>1</v>
      </c>
    </row>
    <row r="9203" spans="1:7" x14ac:dyDescent="0.35">
      <c r="A9203" t="s">
        <v>6</v>
      </c>
      <c r="B9203" t="s">
        <v>566</v>
      </c>
      <c r="C9203">
        <v>23</v>
      </c>
      <c r="D9203">
        <v>0.17</v>
      </c>
      <c r="E9203">
        <v>0</v>
      </c>
      <c r="F9203">
        <v>0</v>
      </c>
      <c r="G9203">
        <v>2</v>
      </c>
    </row>
    <row r="9204" spans="1:7" x14ac:dyDescent="0.35">
      <c r="A9204" t="s">
        <v>6</v>
      </c>
      <c r="B9204" t="s">
        <v>569</v>
      </c>
      <c r="C9204">
        <v>245</v>
      </c>
      <c r="D9204">
        <v>0.17</v>
      </c>
      <c r="E9204">
        <v>0</v>
      </c>
      <c r="F9204">
        <v>0</v>
      </c>
      <c r="G9204">
        <v>3</v>
      </c>
    </row>
    <row r="9205" spans="1:7" x14ac:dyDescent="0.35">
      <c r="A9205" t="s">
        <v>6</v>
      </c>
      <c r="B9205" t="s">
        <v>570</v>
      </c>
      <c r="C9205">
        <v>28</v>
      </c>
      <c r="D9205">
        <v>0.14000000000000001</v>
      </c>
      <c r="E9205">
        <v>0</v>
      </c>
      <c r="F9205">
        <v>0</v>
      </c>
      <c r="G9205">
        <v>1</v>
      </c>
    </row>
    <row r="9206" spans="1:7" x14ac:dyDescent="0.35">
      <c r="A9206" t="s">
        <v>6</v>
      </c>
      <c r="B9206" t="s">
        <v>571</v>
      </c>
      <c r="C9206">
        <v>19</v>
      </c>
      <c r="D9206">
        <v>0</v>
      </c>
      <c r="E9206">
        <v>0</v>
      </c>
      <c r="F9206">
        <v>0</v>
      </c>
      <c r="G9206">
        <v>0</v>
      </c>
    </row>
    <row r="9207" spans="1:7" x14ac:dyDescent="0.35">
      <c r="A9207" t="s">
        <v>6</v>
      </c>
      <c r="B9207" t="s">
        <v>572</v>
      </c>
      <c r="C9207">
        <v>169</v>
      </c>
      <c r="D9207">
        <v>0.06</v>
      </c>
      <c r="E9207">
        <v>0</v>
      </c>
      <c r="F9207">
        <v>0</v>
      </c>
      <c r="G9207">
        <v>2</v>
      </c>
    </row>
    <row r="9208" spans="1:7" x14ac:dyDescent="0.35">
      <c r="A9208" t="s">
        <v>6</v>
      </c>
      <c r="B9208" t="s">
        <v>573</v>
      </c>
      <c r="C9208">
        <v>26</v>
      </c>
      <c r="D9208">
        <v>0.01</v>
      </c>
      <c r="E9208">
        <v>0</v>
      </c>
      <c r="F9208">
        <v>0</v>
      </c>
      <c r="G9208">
        <v>1</v>
      </c>
    </row>
    <row r="9209" spans="1:7" x14ac:dyDescent="0.35">
      <c r="A9209" t="s">
        <v>7</v>
      </c>
      <c r="B9209" t="s">
        <v>566</v>
      </c>
      <c r="C9209">
        <v>56</v>
      </c>
      <c r="D9209">
        <v>0.15</v>
      </c>
      <c r="E9209">
        <v>0</v>
      </c>
      <c r="F9209">
        <v>0</v>
      </c>
      <c r="G9209">
        <v>2</v>
      </c>
    </row>
    <row r="9210" spans="1:7" x14ac:dyDescent="0.35">
      <c r="A9210" t="s">
        <v>7</v>
      </c>
      <c r="B9210" t="s">
        <v>569</v>
      </c>
      <c r="C9210">
        <v>659</v>
      </c>
      <c r="D9210">
        <v>0.06</v>
      </c>
      <c r="E9210">
        <v>0</v>
      </c>
      <c r="F9210">
        <v>0</v>
      </c>
      <c r="G9210">
        <v>2</v>
      </c>
    </row>
    <row r="9211" spans="1:7" x14ac:dyDescent="0.35">
      <c r="A9211" t="s">
        <v>7</v>
      </c>
      <c r="B9211" t="s">
        <v>570</v>
      </c>
      <c r="C9211">
        <v>52</v>
      </c>
      <c r="D9211">
        <v>0.09</v>
      </c>
      <c r="E9211">
        <v>0</v>
      </c>
      <c r="F9211">
        <v>0</v>
      </c>
      <c r="G9211">
        <v>1</v>
      </c>
    </row>
    <row r="9212" spans="1:7" x14ac:dyDescent="0.35">
      <c r="A9212" t="s">
        <v>7</v>
      </c>
      <c r="B9212" t="s">
        <v>571</v>
      </c>
      <c r="C9212">
        <v>27</v>
      </c>
      <c r="D9212">
        <v>0.01</v>
      </c>
      <c r="E9212">
        <v>0</v>
      </c>
      <c r="F9212">
        <v>0</v>
      </c>
      <c r="G9212">
        <v>1</v>
      </c>
    </row>
    <row r="9213" spans="1:7" x14ac:dyDescent="0.35">
      <c r="A9213" t="s">
        <v>7</v>
      </c>
      <c r="B9213" t="s">
        <v>572</v>
      </c>
      <c r="C9213">
        <v>529</v>
      </c>
      <c r="D9213">
        <v>0.06</v>
      </c>
      <c r="E9213">
        <v>0</v>
      </c>
      <c r="F9213">
        <v>0</v>
      </c>
      <c r="G9213">
        <v>2</v>
      </c>
    </row>
    <row r="9214" spans="1:7" x14ac:dyDescent="0.35">
      <c r="A9214" t="s">
        <v>7</v>
      </c>
      <c r="B9214" t="s">
        <v>573</v>
      </c>
      <c r="C9214">
        <v>25</v>
      </c>
      <c r="D9214">
        <v>0</v>
      </c>
      <c r="E9214">
        <v>0</v>
      </c>
      <c r="F9214">
        <v>0</v>
      </c>
      <c r="G9214">
        <v>0</v>
      </c>
    </row>
    <row r="9215" spans="1:7" x14ac:dyDescent="0.35">
      <c r="A9215" t="s">
        <v>241</v>
      </c>
      <c r="B9215" t="s">
        <v>566</v>
      </c>
      <c r="C9215">
        <v>226</v>
      </c>
      <c r="D9215">
        <v>0.15</v>
      </c>
      <c r="E9215">
        <v>0</v>
      </c>
      <c r="F9215">
        <v>0</v>
      </c>
      <c r="G9215">
        <v>2</v>
      </c>
    </row>
    <row r="9216" spans="1:7" x14ac:dyDescent="0.35">
      <c r="A9216" t="s">
        <v>241</v>
      </c>
      <c r="B9216" t="s">
        <v>569</v>
      </c>
      <c r="C9216">
        <v>2239</v>
      </c>
      <c r="D9216">
        <v>7.0000000000000007E-2</v>
      </c>
      <c r="E9216">
        <v>0</v>
      </c>
      <c r="F9216">
        <v>0</v>
      </c>
      <c r="G9216">
        <v>5</v>
      </c>
    </row>
    <row r="9217" spans="1:7" x14ac:dyDescent="0.35">
      <c r="A9217" t="s">
        <v>241</v>
      </c>
      <c r="B9217" t="s">
        <v>570</v>
      </c>
      <c r="C9217">
        <v>309</v>
      </c>
      <c r="D9217">
        <v>0.08</v>
      </c>
      <c r="E9217">
        <v>0</v>
      </c>
      <c r="F9217">
        <v>0</v>
      </c>
      <c r="G9217">
        <v>2</v>
      </c>
    </row>
    <row r="9218" spans="1:7" x14ac:dyDescent="0.35">
      <c r="A9218" t="s">
        <v>241</v>
      </c>
      <c r="B9218" t="s">
        <v>571</v>
      </c>
      <c r="C9218">
        <v>158</v>
      </c>
      <c r="D9218">
        <v>0.08</v>
      </c>
      <c r="E9218">
        <v>0</v>
      </c>
      <c r="F9218">
        <v>0</v>
      </c>
      <c r="G9218">
        <v>2</v>
      </c>
    </row>
    <row r="9219" spans="1:7" x14ac:dyDescent="0.35">
      <c r="A9219" t="s">
        <v>241</v>
      </c>
      <c r="B9219" t="s">
        <v>572</v>
      </c>
      <c r="C9219">
        <v>1625</v>
      </c>
      <c r="D9219">
        <v>0.06</v>
      </c>
      <c r="E9219">
        <v>0</v>
      </c>
      <c r="F9219">
        <v>0</v>
      </c>
      <c r="G9219">
        <v>4</v>
      </c>
    </row>
    <row r="9220" spans="1:7" x14ac:dyDescent="0.35">
      <c r="A9220" t="s">
        <v>241</v>
      </c>
      <c r="B9220" t="s">
        <v>573</v>
      </c>
      <c r="C9220">
        <v>175</v>
      </c>
      <c r="D9220">
        <v>7.0000000000000007E-2</v>
      </c>
      <c r="E9220">
        <v>0</v>
      </c>
      <c r="F9220">
        <v>0</v>
      </c>
      <c r="G9220">
        <v>1</v>
      </c>
    </row>
    <row r="9222" spans="1:7" x14ac:dyDescent="0.35">
      <c r="A9222" t="s">
        <v>1945</v>
      </c>
    </row>
    <row r="9223" spans="1:7" x14ac:dyDescent="0.35">
      <c r="A9223" t="s">
        <v>14</v>
      </c>
      <c r="B9223" t="s">
        <v>593</v>
      </c>
      <c r="C9223" t="s">
        <v>2</v>
      </c>
      <c r="D9223" t="s">
        <v>1189</v>
      </c>
      <c r="E9223" t="s">
        <v>1190</v>
      </c>
      <c r="F9223" t="s">
        <v>1191</v>
      </c>
      <c r="G9223" t="s">
        <v>1192</v>
      </c>
    </row>
    <row r="9224" spans="1:7" x14ac:dyDescent="0.35">
      <c r="A9224" t="s">
        <v>3</v>
      </c>
      <c r="B9224" t="s">
        <v>594</v>
      </c>
      <c r="C9224">
        <v>331</v>
      </c>
      <c r="D9224">
        <v>0.06</v>
      </c>
      <c r="E9224">
        <v>0</v>
      </c>
      <c r="F9224">
        <v>0</v>
      </c>
      <c r="G9224">
        <v>2</v>
      </c>
    </row>
    <row r="9225" spans="1:7" x14ac:dyDescent="0.35">
      <c r="A9225" t="s">
        <v>3</v>
      </c>
      <c r="B9225" t="s">
        <v>595</v>
      </c>
      <c r="C9225">
        <v>438</v>
      </c>
      <c r="D9225">
        <v>0.03</v>
      </c>
      <c r="E9225">
        <v>0</v>
      </c>
      <c r="F9225">
        <v>0</v>
      </c>
      <c r="G9225">
        <v>2</v>
      </c>
    </row>
    <row r="9226" spans="1:7" x14ac:dyDescent="0.35">
      <c r="A9226" t="s">
        <v>4</v>
      </c>
      <c r="B9226" t="s">
        <v>594</v>
      </c>
      <c r="C9226">
        <v>398</v>
      </c>
      <c r="D9226">
        <v>0.03</v>
      </c>
      <c r="E9226">
        <v>0</v>
      </c>
      <c r="F9226">
        <v>0</v>
      </c>
      <c r="G9226">
        <v>2</v>
      </c>
    </row>
    <row r="9227" spans="1:7" x14ac:dyDescent="0.35">
      <c r="A9227" t="s">
        <v>4</v>
      </c>
      <c r="B9227" t="s">
        <v>595</v>
      </c>
      <c r="C9227">
        <v>391</v>
      </c>
      <c r="D9227">
        <v>0.22</v>
      </c>
      <c r="E9227">
        <v>0</v>
      </c>
      <c r="F9227">
        <v>0</v>
      </c>
      <c r="G9227">
        <v>2</v>
      </c>
    </row>
    <row r="9228" spans="1:7" x14ac:dyDescent="0.35">
      <c r="A9228" t="s">
        <v>5</v>
      </c>
      <c r="B9228" t="s">
        <v>594</v>
      </c>
      <c r="C9228">
        <v>466</v>
      </c>
      <c r="D9228">
        <v>0.06</v>
      </c>
      <c r="E9228">
        <v>0</v>
      </c>
      <c r="F9228">
        <v>0</v>
      </c>
      <c r="G9228">
        <v>4</v>
      </c>
    </row>
    <row r="9229" spans="1:7" x14ac:dyDescent="0.35">
      <c r="A9229" t="s">
        <v>5</v>
      </c>
      <c r="B9229" t="s">
        <v>595</v>
      </c>
      <c r="C9229">
        <v>850</v>
      </c>
      <c r="D9229">
        <v>0.04</v>
      </c>
      <c r="E9229">
        <v>0</v>
      </c>
      <c r="F9229">
        <v>0</v>
      </c>
      <c r="G9229">
        <v>5</v>
      </c>
    </row>
    <row r="9230" spans="1:7" x14ac:dyDescent="0.35">
      <c r="A9230" t="s">
        <v>6</v>
      </c>
      <c r="B9230" t="s">
        <v>594</v>
      </c>
      <c r="C9230">
        <v>186</v>
      </c>
      <c r="D9230">
        <v>0.09</v>
      </c>
      <c r="E9230">
        <v>0</v>
      </c>
      <c r="F9230">
        <v>0</v>
      </c>
      <c r="G9230">
        <v>2</v>
      </c>
    </row>
    <row r="9231" spans="1:7" x14ac:dyDescent="0.35">
      <c r="A9231" t="s">
        <v>6</v>
      </c>
      <c r="B9231" t="s">
        <v>595</v>
      </c>
      <c r="C9231">
        <v>324</v>
      </c>
      <c r="D9231">
        <v>0.12</v>
      </c>
      <c r="E9231">
        <v>0</v>
      </c>
      <c r="F9231">
        <v>0</v>
      </c>
      <c r="G9231">
        <v>3</v>
      </c>
    </row>
    <row r="9232" spans="1:7" x14ac:dyDescent="0.35">
      <c r="A9232" t="s">
        <v>7</v>
      </c>
      <c r="B9232" t="s">
        <v>594</v>
      </c>
      <c r="C9232">
        <v>680</v>
      </c>
      <c r="D9232">
        <v>0.06</v>
      </c>
      <c r="E9232">
        <v>0</v>
      </c>
      <c r="F9232">
        <v>0</v>
      </c>
      <c r="G9232">
        <v>2</v>
      </c>
    </row>
    <row r="9233" spans="1:30" x14ac:dyDescent="0.35">
      <c r="A9233" t="s">
        <v>7</v>
      </c>
      <c r="B9233" t="s">
        <v>595</v>
      </c>
      <c r="C9233">
        <v>668</v>
      </c>
      <c r="D9233">
        <v>0.06</v>
      </c>
      <c r="E9233">
        <v>0</v>
      </c>
      <c r="F9233">
        <v>0</v>
      </c>
      <c r="G9233">
        <v>2</v>
      </c>
    </row>
    <row r="9234" spans="1:30" x14ac:dyDescent="0.35">
      <c r="A9234" t="s">
        <v>241</v>
      </c>
      <c r="B9234" t="s">
        <v>594</v>
      </c>
      <c r="C9234">
        <v>2061</v>
      </c>
      <c r="D9234">
        <v>0.06</v>
      </c>
      <c r="E9234">
        <v>0</v>
      </c>
      <c r="F9234">
        <v>0</v>
      </c>
      <c r="G9234">
        <v>4</v>
      </c>
    </row>
    <row r="9235" spans="1:30" x14ac:dyDescent="0.35">
      <c r="A9235" t="s">
        <v>241</v>
      </c>
      <c r="B9235" t="s">
        <v>595</v>
      </c>
      <c r="C9235">
        <v>2671</v>
      </c>
      <c r="D9235">
        <v>0.08</v>
      </c>
      <c r="E9235">
        <v>0</v>
      </c>
      <c r="F9235">
        <v>0</v>
      </c>
      <c r="G9235">
        <v>5</v>
      </c>
    </row>
    <row r="9237" spans="1:30" x14ac:dyDescent="0.35">
      <c r="A9237" t="s">
        <v>1946</v>
      </c>
    </row>
    <row r="9238" spans="1:30" x14ac:dyDescent="0.35">
      <c r="A9238" t="s">
        <v>14</v>
      </c>
      <c r="B9238" t="s">
        <v>2</v>
      </c>
      <c r="C9238" t="s">
        <v>1189</v>
      </c>
      <c r="D9238" t="s">
        <v>1190</v>
      </c>
      <c r="E9238" t="s">
        <v>1191</v>
      </c>
      <c r="F9238" t="s">
        <v>1192</v>
      </c>
    </row>
    <row r="9239" spans="1:30" x14ac:dyDescent="0.35">
      <c r="A9239" t="s">
        <v>3</v>
      </c>
      <c r="B9239">
        <v>769</v>
      </c>
      <c r="C9239">
        <v>0.04</v>
      </c>
      <c r="D9239">
        <v>0</v>
      </c>
      <c r="E9239">
        <v>0</v>
      </c>
      <c r="F9239">
        <v>2</v>
      </c>
    </row>
    <row r="9240" spans="1:30" x14ac:dyDescent="0.35">
      <c r="A9240" t="s">
        <v>4</v>
      </c>
      <c r="B9240">
        <v>789</v>
      </c>
      <c r="C9240">
        <v>0.14000000000000001</v>
      </c>
      <c r="D9240">
        <v>0</v>
      </c>
      <c r="E9240">
        <v>0</v>
      </c>
      <c r="F9240">
        <v>2</v>
      </c>
    </row>
    <row r="9241" spans="1:30" x14ac:dyDescent="0.35">
      <c r="A9241" t="s">
        <v>5</v>
      </c>
      <c r="B9241">
        <v>1316</v>
      </c>
      <c r="C9241">
        <v>0.05</v>
      </c>
      <c r="D9241">
        <v>0</v>
      </c>
      <c r="E9241">
        <v>0</v>
      </c>
      <c r="F9241">
        <v>5</v>
      </c>
    </row>
    <row r="9242" spans="1:30" x14ac:dyDescent="0.35">
      <c r="A9242" t="s">
        <v>6</v>
      </c>
      <c r="B9242">
        <v>510</v>
      </c>
      <c r="C9242">
        <v>0.11</v>
      </c>
      <c r="D9242">
        <v>0</v>
      </c>
      <c r="E9242">
        <v>0</v>
      </c>
      <c r="F9242">
        <v>3</v>
      </c>
    </row>
    <row r="9243" spans="1:30" x14ac:dyDescent="0.35">
      <c r="A9243" t="s">
        <v>7</v>
      </c>
      <c r="B9243">
        <v>1348</v>
      </c>
      <c r="C9243">
        <v>0.06</v>
      </c>
      <c r="D9243">
        <v>0</v>
      </c>
      <c r="E9243">
        <v>0</v>
      </c>
      <c r="F9243">
        <v>2</v>
      </c>
    </row>
    <row r="9244" spans="1:30" x14ac:dyDescent="0.35">
      <c r="A9244" t="s">
        <v>241</v>
      </c>
      <c r="B9244">
        <v>4732</v>
      </c>
      <c r="C9244">
        <v>7.0000000000000007E-2</v>
      </c>
      <c r="D9244">
        <v>0</v>
      </c>
      <c r="E9244">
        <v>0</v>
      </c>
      <c r="F9244">
        <v>5</v>
      </c>
    </row>
    <row r="9246" spans="1:30" x14ac:dyDescent="0.35">
      <c r="A9246" t="s">
        <v>1947</v>
      </c>
    </row>
    <row r="9247" spans="1:30" x14ac:dyDescent="0.35">
      <c r="A9247" t="s">
        <v>14</v>
      </c>
      <c r="B9247" t="s">
        <v>15</v>
      </c>
      <c r="C9247" t="s">
        <v>2</v>
      </c>
      <c r="D9247" t="s">
        <v>1809</v>
      </c>
      <c r="E9247" t="s">
        <v>1810</v>
      </c>
      <c r="F9247" t="s">
        <v>1811</v>
      </c>
      <c r="G9247" t="s">
        <v>1812</v>
      </c>
      <c r="H9247" t="s">
        <v>1813</v>
      </c>
      <c r="I9247" t="s">
        <v>1814</v>
      </c>
      <c r="J9247" t="s">
        <v>1815</v>
      </c>
      <c r="K9247" t="s">
        <v>1816</v>
      </c>
      <c r="L9247" t="s">
        <v>1817</v>
      </c>
      <c r="M9247" t="s">
        <v>1818</v>
      </c>
      <c r="N9247" t="s">
        <v>1819</v>
      </c>
      <c r="O9247" t="s">
        <v>1820</v>
      </c>
      <c r="P9247" t="s">
        <v>1821</v>
      </c>
      <c r="Q9247" t="s">
        <v>1822</v>
      </c>
      <c r="R9247" t="s">
        <v>1823</v>
      </c>
      <c r="S9247" t="s">
        <v>1824</v>
      </c>
      <c r="T9247" t="s">
        <v>1825</v>
      </c>
      <c r="U9247" t="s">
        <v>1826</v>
      </c>
      <c r="V9247" t="s">
        <v>1827</v>
      </c>
      <c r="W9247" t="s">
        <v>1828</v>
      </c>
      <c r="X9247" t="s">
        <v>1829</v>
      </c>
      <c r="Y9247" t="s">
        <v>1830</v>
      </c>
      <c r="Z9247" t="s">
        <v>1831</v>
      </c>
      <c r="AA9247" t="s">
        <v>1832</v>
      </c>
      <c r="AB9247" t="s">
        <v>1833</v>
      </c>
      <c r="AC9247" t="s">
        <v>49</v>
      </c>
      <c r="AD9247" t="s">
        <v>50</v>
      </c>
    </row>
    <row r="9248" spans="1:30" x14ac:dyDescent="0.35">
      <c r="A9248" t="s">
        <v>3</v>
      </c>
      <c r="B9248" t="s">
        <v>52</v>
      </c>
      <c r="C9248">
        <v>13</v>
      </c>
      <c r="D9248" t="s">
        <v>76</v>
      </c>
      <c r="E9248" t="s">
        <v>76</v>
      </c>
      <c r="F9248" t="s">
        <v>412</v>
      </c>
      <c r="G9248" t="s">
        <v>157</v>
      </c>
      <c r="H9248" t="s">
        <v>420</v>
      </c>
      <c r="I9248" t="s">
        <v>144</v>
      </c>
      <c r="J9248" t="s">
        <v>76</v>
      </c>
      <c r="K9248" t="s">
        <v>97</v>
      </c>
      <c r="L9248" t="s">
        <v>298</v>
      </c>
      <c r="M9248" t="s">
        <v>151</v>
      </c>
      <c r="N9248" t="s">
        <v>299</v>
      </c>
      <c r="O9248" t="s">
        <v>76</v>
      </c>
      <c r="P9248" t="s">
        <v>76</v>
      </c>
      <c r="Q9248" t="s">
        <v>76</v>
      </c>
      <c r="R9248" t="s">
        <v>76</v>
      </c>
      <c r="S9248" t="s">
        <v>76</v>
      </c>
      <c r="T9248" t="s">
        <v>76</v>
      </c>
      <c r="U9248" t="s">
        <v>76</v>
      </c>
      <c r="V9248" t="s">
        <v>76</v>
      </c>
      <c r="W9248" t="s">
        <v>76</v>
      </c>
      <c r="X9248" t="s">
        <v>76</v>
      </c>
      <c r="Y9248" t="s">
        <v>76</v>
      </c>
      <c r="Z9248" t="s">
        <v>76</v>
      </c>
      <c r="AA9248" t="s">
        <v>137</v>
      </c>
      <c r="AB9248" t="s">
        <v>76</v>
      </c>
      <c r="AC9248" t="s">
        <v>76</v>
      </c>
      <c r="AD9248" t="s">
        <v>76</v>
      </c>
    </row>
    <row r="9249" spans="1:30" x14ac:dyDescent="0.35">
      <c r="A9249" t="s">
        <v>3</v>
      </c>
      <c r="B9249" t="s">
        <v>83</v>
      </c>
      <c r="C9249">
        <v>12</v>
      </c>
      <c r="D9249" t="s">
        <v>76</v>
      </c>
      <c r="E9249" t="s">
        <v>76</v>
      </c>
      <c r="F9249" t="s">
        <v>162</v>
      </c>
      <c r="G9249" t="s">
        <v>76</v>
      </c>
      <c r="H9249" t="s">
        <v>131</v>
      </c>
      <c r="I9249" t="s">
        <v>227</v>
      </c>
      <c r="J9249" t="s">
        <v>76</v>
      </c>
      <c r="K9249" t="s">
        <v>76</v>
      </c>
      <c r="L9249" t="s">
        <v>219</v>
      </c>
      <c r="M9249" t="s">
        <v>76</v>
      </c>
      <c r="N9249" t="s">
        <v>76</v>
      </c>
      <c r="O9249" t="s">
        <v>166</v>
      </c>
      <c r="P9249" t="s">
        <v>76</v>
      </c>
      <c r="Q9249" t="s">
        <v>76</v>
      </c>
      <c r="R9249" t="s">
        <v>76</v>
      </c>
      <c r="S9249" t="s">
        <v>103</v>
      </c>
      <c r="T9249" t="s">
        <v>76</v>
      </c>
      <c r="U9249" t="s">
        <v>280</v>
      </c>
      <c r="V9249" t="s">
        <v>76</v>
      </c>
      <c r="W9249" t="s">
        <v>76</v>
      </c>
      <c r="X9249" t="s">
        <v>76</v>
      </c>
      <c r="Y9249" t="s">
        <v>76</v>
      </c>
      <c r="Z9249" t="s">
        <v>76</v>
      </c>
      <c r="AA9249" t="s">
        <v>76</v>
      </c>
      <c r="AB9249" t="s">
        <v>484</v>
      </c>
      <c r="AC9249" t="s">
        <v>76</v>
      </c>
      <c r="AD9249" t="s">
        <v>76</v>
      </c>
    </row>
    <row r="9250" spans="1:30" x14ac:dyDescent="0.35">
      <c r="A9250" t="s">
        <v>3</v>
      </c>
      <c r="B9250" t="s">
        <v>50</v>
      </c>
      <c r="C9250">
        <v>4</v>
      </c>
      <c r="D9250" t="s">
        <v>336</v>
      </c>
      <c r="E9250" t="s">
        <v>76</v>
      </c>
      <c r="F9250" t="s">
        <v>76</v>
      </c>
      <c r="G9250" t="s">
        <v>76</v>
      </c>
      <c r="H9250" t="s">
        <v>76</v>
      </c>
      <c r="I9250" t="s">
        <v>336</v>
      </c>
      <c r="J9250" t="s">
        <v>171</v>
      </c>
      <c r="K9250" t="s">
        <v>76</v>
      </c>
      <c r="L9250" t="s">
        <v>76</v>
      </c>
      <c r="M9250" t="s">
        <v>76</v>
      </c>
      <c r="N9250" t="s">
        <v>76</v>
      </c>
      <c r="O9250" t="s">
        <v>76</v>
      </c>
      <c r="P9250" t="s">
        <v>76</v>
      </c>
      <c r="Q9250" t="s">
        <v>76</v>
      </c>
      <c r="R9250" t="s">
        <v>76</v>
      </c>
      <c r="S9250" t="s">
        <v>219</v>
      </c>
      <c r="T9250" t="s">
        <v>76</v>
      </c>
      <c r="U9250" t="s">
        <v>76</v>
      </c>
      <c r="V9250" t="s">
        <v>76</v>
      </c>
      <c r="W9250" t="s">
        <v>76</v>
      </c>
      <c r="X9250" t="s">
        <v>76</v>
      </c>
      <c r="Y9250" t="s">
        <v>76</v>
      </c>
      <c r="Z9250" t="s">
        <v>76</v>
      </c>
      <c r="AA9250" t="s">
        <v>76</v>
      </c>
      <c r="AB9250" t="s">
        <v>76</v>
      </c>
      <c r="AC9250" t="s">
        <v>76</v>
      </c>
      <c r="AD9250" t="s">
        <v>76</v>
      </c>
    </row>
    <row r="9251" spans="1:30" x14ac:dyDescent="0.35">
      <c r="A9251" t="s">
        <v>4</v>
      </c>
      <c r="B9251" t="s">
        <v>52</v>
      </c>
      <c r="C9251">
        <v>22</v>
      </c>
      <c r="D9251" t="s">
        <v>76</v>
      </c>
      <c r="E9251" t="s">
        <v>76</v>
      </c>
      <c r="F9251" t="s">
        <v>128</v>
      </c>
      <c r="G9251" t="s">
        <v>582</v>
      </c>
      <c r="H9251" t="s">
        <v>205</v>
      </c>
      <c r="I9251" t="s">
        <v>200</v>
      </c>
      <c r="J9251" t="s">
        <v>76</v>
      </c>
      <c r="K9251" t="s">
        <v>97</v>
      </c>
      <c r="L9251" t="s">
        <v>199</v>
      </c>
      <c r="M9251" t="s">
        <v>96</v>
      </c>
      <c r="N9251" t="s">
        <v>76</v>
      </c>
      <c r="O9251" t="s">
        <v>147</v>
      </c>
      <c r="P9251" t="s">
        <v>76</v>
      </c>
      <c r="Q9251" t="s">
        <v>161</v>
      </c>
      <c r="R9251" t="s">
        <v>97</v>
      </c>
      <c r="S9251" t="s">
        <v>121</v>
      </c>
      <c r="T9251" t="s">
        <v>515</v>
      </c>
      <c r="U9251" t="s">
        <v>76</v>
      </c>
      <c r="V9251" t="s">
        <v>76</v>
      </c>
      <c r="W9251" t="s">
        <v>76</v>
      </c>
      <c r="X9251" t="s">
        <v>76</v>
      </c>
      <c r="Y9251" t="s">
        <v>76</v>
      </c>
      <c r="Z9251" t="s">
        <v>181</v>
      </c>
      <c r="AA9251" t="s">
        <v>76</v>
      </c>
      <c r="AB9251" t="s">
        <v>76</v>
      </c>
      <c r="AC9251" t="s">
        <v>76</v>
      </c>
      <c r="AD9251" t="s">
        <v>76</v>
      </c>
    </row>
    <row r="9252" spans="1:30" x14ac:dyDescent="0.35">
      <c r="A9252" t="s">
        <v>4</v>
      </c>
      <c r="B9252" t="s">
        <v>83</v>
      </c>
      <c r="C9252">
        <v>27</v>
      </c>
      <c r="D9252" t="s">
        <v>165</v>
      </c>
      <c r="E9252" t="s">
        <v>76</v>
      </c>
      <c r="F9252" t="s">
        <v>102</v>
      </c>
      <c r="G9252" t="s">
        <v>308</v>
      </c>
      <c r="H9252" t="s">
        <v>238</v>
      </c>
      <c r="I9252" t="s">
        <v>72</v>
      </c>
      <c r="J9252" t="s">
        <v>76</v>
      </c>
      <c r="K9252" t="s">
        <v>65</v>
      </c>
      <c r="L9252" t="s">
        <v>414</v>
      </c>
      <c r="M9252" t="s">
        <v>76</v>
      </c>
      <c r="N9252" t="s">
        <v>138</v>
      </c>
      <c r="O9252" t="s">
        <v>76</v>
      </c>
      <c r="P9252" t="s">
        <v>76</v>
      </c>
      <c r="Q9252" t="s">
        <v>188</v>
      </c>
      <c r="R9252" t="s">
        <v>188</v>
      </c>
      <c r="S9252" t="s">
        <v>59</v>
      </c>
      <c r="T9252" t="s">
        <v>293</v>
      </c>
      <c r="U9252" t="s">
        <v>236</v>
      </c>
      <c r="V9252" t="s">
        <v>76</v>
      </c>
      <c r="W9252" t="s">
        <v>76</v>
      </c>
      <c r="X9252" t="s">
        <v>76</v>
      </c>
      <c r="Y9252" t="s">
        <v>76</v>
      </c>
      <c r="Z9252" t="s">
        <v>76</v>
      </c>
      <c r="AA9252" t="s">
        <v>76</v>
      </c>
      <c r="AB9252" t="s">
        <v>65</v>
      </c>
      <c r="AC9252" t="s">
        <v>76</v>
      </c>
      <c r="AD9252" t="s">
        <v>76</v>
      </c>
    </row>
    <row r="9253" spans="1:30" x14ac:dyDescent="0.35">
      <c r="A9253" t="s">
        <v>4</v>
      </c>
      <c r="B9253" t="s">
        <v>50</v>
      </c>
      <c r="C9253">
        <v>5</v>
      </c>
      <c r="D9253" t="s">
        <v>76</v>
      </c>
      <c r="E9253" t="s">
        <v>76</v>
      </c>
      <c r="F9253" t="s">
        <v>76</v>
      </c>
      <c r="G9253" t="s">
        <v>68</v>
      </c>
      <c r="H9253" t="s">
        <v>78</v>
      </c>
      <c r="I9253" t="s">
        <v>76</v>
      </c>
      <c r="J9253" t="s">
        <v>76</v>
      </c>
      <c r="K9253" t="s">
        <v>142</v>
      </c>
      <c r="L9253" t="s">
        <v>76</v>
      </c>
      <c r="M9253" t="s">
        <v>76</v>
      </c>
      <c r="N9253" t="s">
        <v>76</v>
      </c>
      <c r="O9253" t="s">
        <v>76</v>
      </c>
      <c r="P9253" t="s">
        <v>76</v>
      </c>
      <c r="Q9253" t="s">
        <v>76</v>
      </c>
      <c r="R9253" t="s">
        <v>76</v>
      </c>
      <c r="S9253" t="s">
        <v>76</v>
      </c>
      <c r="T9253" t="s">
        <v>76</v>
      </c>
      <c r="U9253" t="s">
        <v>76</v>
      </c>
      <c r="V9253" t="s">
        <v>76</v>
      </c>
      <c r="W9253" t="s">
        <v>76</v>
      </c>
      <c r="X9253" t="s">
        <v>76</v>
      </c>
      <c r="Y9253" t="s">
        <v>1119</v>
      </c>
      <c r="Z9253" t="s">
        <v>76</v>
      </c>
      <c r="AA9253" t="s">
        <v>76</v>
      </c>
      <c r="AB9253" t="s">
        <v>55</v>
      </c>
      <c r="AC9253" t="s">
        <v>76</v>
      </c>
      <c r="AD9253" t="s">
        <v>76</v>
      </c>
    </row>
    <row r="9254" spans="1:30" x14ac:dyDescent="0.35">
      <c r="A9254" t="s">
        <v>5</v>
      </c>
      <c r="B9254" t="s">
        <v>52</v>
      </c>
      <c r="C9254">
        <v>29</v>
      </c>
      <c r="D9254" t="s">
        <v>80</v>
      </c>
      <c r="E9254" t="s">
        <v>76</v>
      </c>
      <c r="F9254" t="s">
        <v>157</v>
      </c>
      <c r="G9254" t="s">
        <v>150</v>
      </c>
      <c r="H9254" t="s">
        <v>366</v>
      </c>
      <c r="I9254" t="s">
        <v>753</v>
      </c>
      <c r="J9254" t="s">
        <v>240</v>
      </c>
      <c r="K9254" t="s">
        <v>269</v>
      </c>
      <c r="L9254" t="s">
        <v>618</v>
      </c>
      <c r="M9254" t="s">
        <v>94</v>
      </c>
      <c r="N9254" t="s">
        <v>355</v>
      </c>
      <c r="O9254" t="s">
        <v>72</v>
      </c>
      <c r="P9254" t="s">
        <v>57</v>
      </c>
      <c r="Q9254" t="s">
        <v>76</v>
      </c>
      <c r="R9254" t="s">
        <v>122</v>
      </c>
      <c r="S9254" t="s">
        <v>246</v>
      </c>
      <c r="T9254" t="s">
        <v>104</v>
      </c>
      <c r="U9254" t="s">
        <v>76</v>
      </c>
      <c r="V9254" t="s">
        <v>76</v>
      </c>
      <c r="W9254" t="s">
        <v>76</v>
      </c>
      <c r="X9254" t="s">
        <v>76</v>
      </c>
      <c r="Y9254" t="s">
        <v>76</v>
      </c>
      <c r="Z9254" t="s">
        <v>76</v>
      </c>
      <c r="AA9254" t="s">
        <v>76</v>
      </c>
      <c r="AB9254" t="s">
        <v>225</v>
      </c>
      <c r="AC9254" t="s">
        <v>68</v>
      </c>
      <c r="AD9254" t="s">
        <v>61</v>
      </c>
    </row>
    <row r="9255" spans="1:30" x14ac:dyDescent="0.35">
      <c r="A9255" t="s">
        <v>5</v>
      </c>
      <c r="B9255" t="s">
        <v>83</v>
      </c>
      <c r="C9255">
        <v>36</v>
      </c>
      <c r="D9255" t="s">
        <v>330</v>
      </c>
      <c r="E9255" t="s">
        <v>76</v>
      </c>
      <c r="F9255" t="s">
        <v>233</v>
      </c>
      <c r="G9255" t="s">
        <v>186</v>
      </c>
      <c r="H9255" t="s">
        <v>277</v>
      </c>
      <c r="I9255" t="s">
        <v>383</v>
      </c>
      <c r="J9255" t="s">
        <v>76</v>
      </c>
      <c r="K9255" t="s">
        <v>255</v>
      </c>
      <c r="L9255" t="s">
        <v>453</v>
      </c>
      <c r="M9255" t="s">
        <v>244</v>
      </c>
      <c r="N9255" t="s">
        <v>161</v>
      </c>
      <c r="O9255" t="s">
        <v>76</v>
      </c>
      <c r="P9255" t="s">
        <v>76</v>
      </c>
      <c r="Q9255" t="s">
        <v>76</v>
      </c>
      <c r="R9255" t="s">
        <v>76</v>
      </c>
      <c r="S9255" t="s">
        <v>161</v>
      </c>
      <c r="T9255" t="s">
        <v>76</v>
      </c>
      <c r="U9255" t="s">
        <v>161</v>
      </c>
      <c r="V9255" t="s">
        <v>76</v>
      </c>
      <c r="W9255" t="s">
        <v>76</v>
      </c>
      <c r="X9255" t="s">
        <v>76</v>
      </c>
      <c r="Y9255" t="s">
        <v>76</v>
      </c>
      <c r="Z9255" t="s">
        <v>94</v>
      </c>
      <c r="AA9255" t="s">
        <v>76</v>
      </c>
      <c r="AB9255" t="s">
        <v>76</v>
      </c>
      <c r="AC9255" t="s">
        <v>76</v>
      </c>
      <c r="AD9255" t="s">
        <v>76</v>
      </c>
    </row>
    <row r="9256" spans="1:30" x14ac:dyDescent="0.35">
      <c r="A9256" t="s">
        <v>5</v>
      </c>
      <c r="B9256" t="s">
        <v>50</v>
      </c>
      <c r="C9256">
        <v>7</v>
      </c>
      <c r="D9256" t="s">
        <v>138</v>
      </c>
      <c r="E9256" t="s">
        <v>76</v>
      </c>
      <c r="F9256" t="s">
        <v>76</v>
      </c>
      <c r="G9256" t="s">
        <v>76</v>
      </c>
      <c r="H9256" t="s">
        <v>76</v>
      </c>
      <c r="I9256" t="s">
        <v>65</v>
      </c>
      <c r="J9256" t="s">
        <v>76</v>
      </c>
      <c r="K9256" t="s">
        <v>194</v>
      </c>
      <c r="L9256" t="s">
        <v>138</v>
      </c>
      <c r="M9256" t="s">
        <v>76</v>
      </c>
      <c r="N9256" t="s">
        <v>76</v>
      </c>
      <c r="O9256" t="s">
        <v>76</v>
      </c>
      <c r="P9256" t="s">
        <v>76</v>
      </c>
      <c r="Q9256" t="s">
        <v>76</v>
      </c>
      <c r="R9256" t="s">
        <v>76</v>
      </c>
      <c r="S9256" t="s">
        <v>194</v>
      </c>
      <c r="T9256" t="s">
        <v>830</v>
      </c>
      <c r="U9256" t="s">
        <v>76</v>
      </c>
      <c r="V9256" t="s">
        <v>76</v>
      </c>
      <c r="W9256" t="s">
        <v>76</v>
      </c>
      <c r="X9256" t="s">
        <v>76</v>
      </c>
      <c r="Y9256" t="s">
        <v>76</v>
      </c>
      <c r="Z9256" t="s">
        <v>76</v>
      </c>
      <c r="AA9256" t="s">
        <v>76</v>
      </c>
      <c r="AB9256" t="s">
        <v>76</v>
      </c>
      <c r="AC9256" t="s">
        <v>148</v>
      </c>
      <c r="AD9256" t="s">
        <v>76</v>
      </c>
    </row>
    <row r="9257" spans="1:30" x14ac:dyDescent="0.35">
      <c r="A9257" t="s">
        <v>6</v>
      </c>
      <c r="B9257" t="s">
        <v>52</v>
      </c>
      <c r="C9257">
        <v>25</v>
      </c>
      <c r="D9257" t="s">
        <v>135</v>
      </c>
      <c r="E9257" t="s">
        <v>76</v>
      </c>
      <c r="F9257" t="s">
        <v>344</v>
      </c>
      <c r="G9257" t="s">
        <v>233</v>
      </c>
      <c r="H9257" t="s">
        <v>445</v>
      </c>
      <c r="I9257" t="s">
        <v>371</v>
      </c>
      <c r="J9257" t="s">
        <v>76</v>
      </c>
      <c r="K9257" t="s">
        <v>442</v>
      </c>
      <c r="L9257" t="s">
        <v>587</v>
      </c>
      <c r="M9257" t="s">
        <v>150</v>
      </c>
      <c r="N9257" t="s">
        <v>150</v>
      </c>
      <c r="O9257" t="s">
        <v>269</v>
      </c>
      <c r="P9257" t="s">
        <v>67</v>
      </c>
      <c r="Q9257" t="s">
        <v>76</v>
      </c>
      <c r="R9257" t="s">
        <v>76</v>
      </c>
      <c r="S9257" t="s">
        <v>78</v>
      </c>
      <c r="T9257" t="s">
        <v>76</v>
      </c>
      <c r="U9257" t="s">
        <v>76</v>
      </c>
      <c r="V9257" t="s">
        <v>76</v>
      </c>
      <c r="W9257" t="s">
        <v>76</v>
      </c>
      <c r="X9257" t="s">
        <v>76</v>
      </c>
      <c r="Y9257" t="s">
        <v>76</v>
      </c>
      <c r="Z9257" t="s">
        <v>76</v>
      </c>
      <c r="AA9257" t="s">
        <v>76</v>
      </c>
      <c r="AB9257" t="s">
        <v>76</v>
      </c>
      <c r="AC9257" t="s">
        <v>76</v>
      </c>
      <c r="AD9257" t="s">
        <v>76</v>
      </c>
    </row>
    <row r="9258" spans="1:30" x14ac:dyDescent="0.35">
      <c r="A9258" t="s">
        <v>6</v>
      </c>
      <c r="B9258" t="s">
        <v>83</v>
      </c>
      <c r="C9258">
        <v>9</v>
      </c>
      <c r="D9258" t="s">
        <v>171</v>
      </c>
      <c r="E9258" t="s">
        <v>76</v>
      </c>
      <c r="F9258" t="s">
        <v>76</v>
      </c>
      <c r="G9258" t="s">
        <v>222</v>
      </c>
      <c r="H9258" t="s">
        <v>226</v>
      </c>
      <c r="I9258" t="s">
        <v>314</v>
      </c>
      <c r="J9258" t="s">
        <v>76</v>
      </c>
      <c r="K9258" t="s">
        <v>344</v>
      </c>
      <c r="L9258" t="s">
        <v>85</v>
      </c>
      <c r="M9258" t="s">
        <v>139</v>
      </c>
      <c r="N9258" t="s">
        <v>380</v>
      </c>
      <c r="O9258" t="s">
        <v>76</v>
      </c>
      <c r="P9258" t="s">
        <v>76</v>
      </c>
      <c r="Q9258" t="s">
        <v>76</v>
      </c>
      <c r="R9258" t="s">
        <v>85</v>
      </c>
      <c r="S9258" t="s">
        <v>76</v>
      </c>
      <c r="T9258" t="s">
        <v>76</v>
      </c>
      <c r="U9258" t="s">
        <v>76</v>
      </c>
      <c r="V9258" t="s">
        <v>76</v>
      </c>
      <c r="W9258" t="s">
        <v>76</v>
      </c>
      <c r="X9258" t="s">
        <v>76</v>
      </c>
      <c r="Y9258" t="s">
        <v>76</v>
      </c>
      <c r="Z9258" t="s">
        <v>76</v>
      </c>
      <c r="AA9258" t="s">
        <v>76</v>
      </c>
      <c r="AB9258" t="s">
        <v>76</v>
      </c>
      <c r="AC9258" t="s">
        <v>76</v>
      </c>
      <c r="AD9258" t="s">
        <v>76</v>
      </c>
    </row>
    <row r="9259" spans="1:30" x14ac:dyDescent="0.35">
      <c r="A9259" t="s">
        <v>6</v>
      </c>
      <c r="B9259" t="s">
        <v>50</v>
      </c>
      <c r="C9259">
        <v>3</v>
      </c>
      <c r="D9259" t="s">
        <v>193</v>
      </c>
      <c r="E9259" t="s">
        <v>76</v>
      </c>
      <c r="F9259" t="s">
        <v>76</v>
      </c>
      <c r="G9259" t="s">
        <v>209</v>
      </c>
      <c r="H9259" t="s">
        <v>209</v>
      </c>
      <c r="I9259" t="s">
        <v>209</v>
      </c>
      <c r="J9259" t="s">
        <v>76</v>
      </c>
      <c r="K9259" t="s">
        <v>76</v>
      </c>
      <c r="L9259" t="s">
        <v>76</v>
      </c>
      <c r="M9259" t="s">
        <v>76</v>
      </c>
      <c r="N9259" t="s">
        <v>76</v>
      </c>
      <c r="O9259" t="s">
        <v>76</v>
      </c>
      <c r="P9259" t="s">
        <v>76</v>
      </c>
      <c r="Q9259" t="s">
        <v>76</v>
      </c>
      <c r="R9259" t="s">
        <v>76</v>
      </c>
      <c r="S9259" t="s">
        <v>76</v>
      </c>
      <c r="T9259" t="s">
        <v>76</v>
      </c>
      <c r="U9259" t="s">
        <v>76</v>
      </c>
      <c r="V9259" t="s">
        <v>76</v>
      </c>
      <c r="W9259" t="s">
        <v>76</v>
      </c>
      <c r="X9259" t="s">
        <v>76</v>
      </c>
      <c r="Y9259" t="s">
        <v>76</v>
      </c>
      <c r="Z9259" t="s">
        <v>76</v>
      </c>
      <c r="AA9259" t="s">
        <v>76</v>
      </c>
      <c r="AB9259" t="s">
        <v>724</v>
      </c>
      <c r="AC9259" t="s">
        <v>76</v>
      </c>
      <c r="AD9259" t="s">
        <v>76</v>
      </c>
    </row>
    <row r="9260" spans="1:30" x14ac:dyDescent="0.35">
      <c r="A9260" t="s">
        <v>7</v>
      </c>
      <c r="B9260" t="s">
        <v>52</v>
      </c>
      <c r="C9260">
        <v>37</v>
      </c>
      <c r="D9260" t="s">
        <v>188</v>
      </c>
      <c r="E9260" t="s">
        <v>221</v>
      </c>
      <c r="F9260" t="s">
        <v>199</v>
      </c>
      <c r="G9260" t="s">
        <v>119</v>
      </c>
      <c r="H9260" t="s">
        <v>619</v>
      </c>
      <c r="I9260" t="s">
        <v>601</v>
      </c>
      <c r="J9260" t="s">
        <v>76</v>
      </c>
      <c r="K9260" t="s">
        <v>257</v>
      </c>
      <c r="L9260" t="s">
        <v>558</v>
      </c>
      <c r="M9260" t="s">
        <v>244</v>
      </c>
      <c r="N9260" t="s">
        <v>366</v>
      </c>
      <c r="O9260" t="s">
        <v>305</v>
      </c>
      <c r="P9260" t="s">
        <v>92</v>
      </c>
      <c r="Q9260" t="s">
        <v>76</v>
      </c>
      <c r="R9260" t="s">
        <v>76</v>
      </c>
      <c r="S9260" t="s">
        <v>161</v>
      </c>
      <c r="T9260" t="s">
        <v>198</v>
      </c>
      <c r="U9260" t="s">
        <v>76</v>
      </c>
      <c r="V9260" t="s">
        <v>76</v>
      </c>
      <c r="W9260" t="s">
        <v>76</v>
      </c>
      <c r="X9260" t="s">
        <v>76</v>
      </c>
      <c r="Y9260" t="s">
        <v>149</v>
      </c>
      <c r="Z9260" t="s">
        <v>76</v>
      </c>
      <c r="AA9260" t="s">
        <v>84</v>
      </c>
      <c r="AB9260" t="s">
        <v>75</v>
      </c>
      <c r="AC9260" t="s">
        <v>76</v>
      </c>
      <c r="AD9260" t="s">
        <v>76</v>
      </c>
    </row>
    <row r="9261" spans="1:30" x14ac:dyDescent="0.35">
      <c r="A9261" t="s">
        <v>7</v>
      </c>
      <c r="B9261" t="s">
        <v>83</v>
      </c>
      <c r="C9261">
        <v>31</v>
      </c>
      <c r="D9261" t="s">
        <v>135</v>
      </c>
      <c r="E9261" t="s">
        <v>63</v>
      </c>
      <c r="F9261" t="s">
        <v>95</v>
      </c>
      <c r="G9261" t="s">
        <v>435</v>
      </c>
      <c r="H9261" t="s">
        <v>334</v>
      </c>
      <c r="I9261" t="s">
        <v>450</v>
      </c>
      <c r="J9261" t="s">
        <v>103</v>
      </c>
      <c r="K9261" t="s">
        <v>262</v>
      </c>
      <c r="L9261" t="s">
        <v>200</v>
      </c>
      <c r="M9261" t="s">
        <v>65</v>
      </c>
      <c r="N9261" t="s">
        <v>180</v>
      </c>
      <c r="O9261" t="s">
        <v>68</v>
      </c>
      <c r="P9261" t="s">
        <v>76</v>
      </c>
      <c r="Q9261" t="s">
        <v>62</v>
      </c>
      <c r="R9261" t="s">
        <v>76</v>
      </c>
      <c r="S9261" t="s">
        <v>62</v>
      </c>
      <c r="T9261" t="s">
        <v>76</v>
      </c>
      <c r="U9261" t="s">
        <v>68</v>
      </c>
      <c r="V9261" t="s">
        <v>76</v>
      </c>
      <c r="W9261" t="s">
        <v>76</v>
      </c>
      <c r="X9261" t="s">
        <v>76</v>
      </c>
      <c r="Y9261" t="s">
        <v>76</v>
      </c>
      <c r="Z9261" t="s">
        <v>76</v>
      </c>
      <c r="AA9261" t="s">
        <v>76</v>
      </c>
      <c r="AB9261" t="s">
        <v>105</v>
      </c>
      <c r="AC9261" t="s">
        <v>76</v>
      </c>
      <c r="AD9261" t="s">
        <v>76</v>
      </c>
    </row>
    <row r="9262" spans="1:30" x14ac:dyDescent="0.35">
      <c r="A9262" t="s">
        <v>7</v>
      </c>
      <c r="B9262" t="s">
        <v>50</v>
      </c>
      <c r="C9262">
        <v>10</v>
      </c>
      <c r="D9262" t="s">
        <v>76</v>
      </c>
      <c r="E9262" t="s">
        <v>220</v>
      </c>
      <c r="F9262" t="s">
        <v>528</v>
      </c>
      <c r="G9262" t="s">
        <v>244</v>
      </c>
      <c r="H9262" t="s">
        <v>96</v>
      </c>
      <c r="I9262" t="s">
        <v>231</v>
      </c>
      <c r="J9262" t="s">
        <v>76</v>
      </c>
      <c r="K9262" t="s">
        <v>188</v>
      </c>
      <c r="L9262" t="s">
        <v>76</v>
      </c>
      <c r="M9262" t="s">
        <v>244</v>
      </c>
      <c r="N9262" t="s">
        <v>188</v>
      </c>
      <c r="O9262" t="s">
        <v>76</v>
      </c>
      <c r="P9262" t="s">
        <v>76</v>
      </c>
      <c r="Q9262" t="s">
        <v>76</v>
      </c>
      <c r="R9262" t="s">
        <v>76</v>
      </c>
      <c r="S9262" t="s">
        <v>76</v>
      </c>
      <c r="T9262" t="s">
        <v>9</v>
      </c>
      <c r="U9262" t="s">
        <v>76</v>
      </c>
      <c r="V9262" t="s">
        <v>76</v>
      </c>
      <c r="W9262" t="s">
        <v>76</v>
      </c>
      <c r="X9262" t="s">
        <v>76</v>
      </c>
      <c r="Y9262" t="s">
        <v>76</v>
      </c>
      <c r="Z9262" t="s">
        <v>76</v>
      </c>
      <c r="AA9262" t="s">
        <v>76</v>
      </c>
      <c r="AB9262" t="s">
        <v>319</v>
      </c>
      <c r="AC9262" t="s">
        <v>76</v>
      </c>
      <c r="AD9262" t="s">
        <v>76</v>
      </c>
    </row>
    <row r="9263" spans="1:30" x14ac:dyDescent="0.35">
      <c r="A9263" t="s">
        <v>241</v>
      </c>
      <c r="B9263" t="s">
        <v>52</v>
      </c>
      <c r="C9263">
        <v>126</v>
      </c>
      <c r="D9263" t="s">
        <v>97</v>
      </c>
      <c r="E9263" t="s">
        <v>63</v>
      </c>
      <c r="F9263" t="s">
        <v>359</v>
      </c>
      <c r="G9263" t="s">
        <v>136</v>
      </c>
      <c r="H9263" t="s">
        <v>66</v>
      </c>
      <c r="I9263" t="s">
        <v>466</v>
      </c>
      <c r="J9263" t="s">
        <v>71</v>
      </c>
      <c r="K9263" t="s">
        <v>134</v>
      </c>
      <c r="L9263" t="s">
        <v>457</v>
      </c>
      <c r="M9263" t="s">
        <v>104</v>
      </c>
      <c r="N9263" t="s">
        <v>180</v>
      </c>
      <c r="O9263" t="s">
        <v>342</v>
      </c>
      <c r="P9263" t="s">
        <v>163</v>
      </c>
      <c r="Q9263" t="s">
        <v>81</v>
      </c>
      <c r="R9263" t="s">
        <v>63</v>
      </c>
      <c r="S9263" t="s">
        <v>61</v>
      </c>
      <c r="T9263" t="s">
        <v>96</v>
      </c>
      <c r="U9263" t="s">
        <v>76</v>
      </c>
      <c r="V9263" t="s">
        <v>76</v>
      </c>
      <c r="W9263" t="s">
        <v>76</v>
      </c>
      <c r="X9263" t="s">
        <v>76</v>
      </c>
      <c r="Y9263" t="s">
        <v>94</v>
      </c>
      <c r="Z9263" t="s">
        <v>72</v>
      </c>
      <c r="AA9263" t="s">
        <v>100</v>
      </c>
      <c r="AB9263" t="s">
        <v>81</v>
      </c>
      <c r="AC9263" t="s">
        <v>107</v>
      </c>
      <c r="AD9263" t="s">
        <v>105</v>
      </c>
    </row>
    <row r="9264" spans="1:30" x14ac:dyDescent="0.35">
      <c r="A9264" t="s">
        <v>241</v>
      </c>
      <c r="B9264" t="s">
        <v>83</v>
      </c>
      <c r="C9264">
        <v>115</v>
      </c>
      <c r="D9264" t="s">
        <v>145</v>
      </c>
      <c r="E9264" t="s">
        <v>68</v>
      </c>
      <c r="F9264" t="s">
        <v>278</v>
      </c>
      <c r="G9264" t="s">
        <v>156</v>
      </c>
      <c r="H9264" t="s">
        <v>361</v>
      </c>
      <c r="I9264" t="s">
        <v>426</v>
      </c>
      <c r="J9264" t="s">
        <v>105</v>
      </c>
      <c r="K9264" t="s">
        <v>92</v>
      </c>
      <c r="L9264" t="s">
        <v>245</v>
      </c>
      <c r="M9264" t="s">
        <v>86</v>
      </c>
      <c r="N9264" t="s">
        <v>217</v>
      </c>
      <c r="O9264" t="s">
        <v>55</v>
      </c>
      <c r="P9264" t="s">
        <v>76</v>
      </c>
      <c r="Q9264" t="s">
        <v>175</v>
      </c>
      <c r="R9264" t="s">
        <v>221</v>
      </c>
      <c r="S9264" t="s">
        <v>299</v>
      </c>
      <c r="T9264" t="s">
        <v>194</v>
      </c>
      <c r="U9264" t="s">
        <v>146</v>
      </c>
      <c r="V9264" t="s">
        <v>76</v>
      </c>
      <c r="W9264" t="s">
        <v>76</v>
      </c>
      <c r="X9264" t="s">
        <v>76</v>
      </c>
      <c r="Y9264" t="s">
        <v>76</v>
      </c>
      <c r="Z9264" t="s">
        <v>107</v>
      </c>
      <c r="AA9264" t="s">
        <v>76</v>
      </c>
      <c r="AB9264" t="s">
        <v>146</v>
      </c>
      <c r="AC9264" t="s">
        <v>76</v>
      </c>
      <c r="AD9264" t="s">
        <v>76</v>
      </c>
    </row>
    <row r="9265" spans="1:30" x14ac:dyDescent="0.35">
      <c r="A9265" t="s">
        <v>241</v>
      </c>
      <c r="B9265" t="s">
        <v>50</v>
      </c>
      <c r="C9265">
        <v>29</v>
      </c>
      <c r="D9265" t="s">
        <v>88</v>
      </c>
      <c r="E9265" t="s">
        <v>173</v>
      </c>
      <c r="F9265" t="s">
        <v>442</v>
      </c>
      <c r="G9265" t="s">
        <v>186</v>
      </c>
      <c r="H9265" t="s">
        <v>55</v>
      </c>
      <c r="I9265" t="s">
        <v>204</v>
      </c>
      <c r="J9265" t="s">
        <v>80</v>
      </c>
      <c r="K9265" t="s">
        <v>65</v>
      </c>
      <c r="L9265" t="s">
        <v>77</v>
      </c>
      <c r="M9265" t="s">
        <v>94</v>
      </c>
      <c r="N9265" t="s">
        <v>100</v>
      </c>
      <c r="O9265" t="s">
        <v>76</v>
      </c>
      <c r="P9265" t="s">
        <v>76</v>
      </c>
      <c r="Q9265" t="s">
        <v>76</v>
      </c>
      <c r="R9265" t="s">
        <v>76</v>
      </c>
      <c r="S9265" t="s">
        <v>86</v>
      </c>
      <c r="T9265" t="s">
        <v>471</v>
      </c>
      <c r="U9265" t="s">
        <v>76</v>
      </c>
      <c r="V9265" t="s">
        <v>76</v>
      </c>
      <c r="W9265" t="s">
        <v>76</v>
      </c>
      <c r="X9265" t="s">
        <v>76</v>
      </c>
      <c r="Y9265" t="s">
        <v>245</v>
      </c>
      <c r="Z9265" t="s">
        <v>76</v>
      </c>
      <c r="AA9265" t="s">
        <v>76</v>
      </c>
      <c r="AB9265" t="s">
        <v>202</v>
      </c>
      <c r="AC9265" t="s">
        <v>84</v>
      </c>
      <c r="AD9265" t="s">
        <v>76</v>
      </c>
    </row>
    <row r="9267" spans="1:30" x14ac:dyDescent="0.35">
      <c r="A9267" t="s">
        <v>1948</v>
      </c>
    </row>
    <row r="9268" spans="1:30" x14ac:dyDescent="0.35">
      <c r="A9268" t="s">
        <v>14</v>
      </c>
      <c r="B9268" t="s">
        <v>266</v>
      </c>
      <c r="C9268" t="s">
        <v>2</v>
      </c>
      <c r="D9268" t="s">
        <v>1809</v>
      </c>
      <c r="E9268" t="s">
        <v>1810</v>
      </c>
      <c r="F9268" t="s">
        <v>1811</v>
      </c>
      <c r="G9268" t="s">
        <v>1812</v>
      </c>
      <c r="H9268" t="s">
        <v>1813</v>
      </c>
      <c r="I9268" t="s">
        <v>1814</v>
      </c>
      <c r="J9268" t="s">
        <v>1815</v>
      </c>
      <c r="K9268" t="s">
        <v>1816</v>
      </c>
      <c r="L9268" t="s">
        <v>1817</v>
      </c>
      <c r="M9268" t="s">
        <v>1818</v>
      </c>
      <c r="N9268" t="s">
        <v>1819</v>
      </c>
      <c r="O9268" t="s">
        <v>1820</v>
      </c>
      <c r="P9268" t="s">
        <v>1821</v>
      </c>
      <c r="Q9268" t="s">
        <v>1822</v>
      </c>
      <c r="R9268" t="s">
        <v>1823</v>
      </c>
      <c r="S9268" t="s">
        <v>1824</v>
      </c>
      <c r="T9268" t="s">
        <v>1825</v>
      </c>
      <c r="U9268" t="s">
        <v>1826</v>
      </c>
      <c r="V9268" t="s">
        <v>1827</v>
      </c>
      <c r="W9268" t="s">
        <v>1828</v>
      </c>
      <c r="X9268" t="s">
        <v>1829</v>
      </c>
      <c r="Y9268" t="s">
        <v>1830</v>
      </c>
      <c r="Z9268" t="s">
        <v>1831</v>
      </c>
      <c r="AA9268" t="s">
        <v>1832</v>
      </c>
      <c r="AB9268" t="s">
        <v>1833</v>
      </c>
      <c r="AC9268" t="s">
        <v>49</v>
      </c>
      <c r="AD9268" t="s">
        <v>50</v>
      </c>
    </row>
    <row r="9269" spans="1:30" x14ac:dyDescent="0.35">
      <c r="A9269" t="s">
        <v>3</v>
      </c>
      <c r="B9269" t="s">
        <v>267</v>
      </c>
      <c r="C9269">
        <v>12</v>
      </c>
      <c r="D9269" t="s">
        <v>307</v>
      </c>
      <c r="E9269" t="s">
        <v>76</v>
      </c>
      <c r="F9269" t="s">
        <v>181</v>
      </c>
      <c r="G9269" t="s">
        <v>181</v>
      </c>
      <c r="H9269" t="s">
        <v>524</v>
      </c>
      <c r="I9269" t="s">
        <v>493</v>
      </c>
      <c r="J9269" t="s">
        <v>119</v>
      </c>
      <c r="K9269" t="s">
        <v>76</v>
      </c>
      <c r="L9269" t="s">
        <v>358</v>
      </c>
      <c r="M9269" t="s">
        <v>76</v>
      </c>
      <c r="N9269" t="s">
        <v>148</v>
      </c>
      <c r="O9269" t="s">
        <v>76</v>
      </c>
      <c r="P9269" t="s">
        <v>76</v>
      </c>
      <c r="Q9269" t="s">
        <v>76</v>
      </c>
      <c r="R9269" t="s">
        <v>76</v>
      </c>
      <c r="S9269" t="s">
        <v>126</v>
      </c>
      <c r="T9269" t="s">
        <v>76</v>
      </c>
      <c r="U9269" t="s">
        <v>76</v>
      </c>
      <c r="V9269" t="s">
        <v>76</v>
      </c>
      <c r="W9269" t="s">
        <v>76</v>
      </c>
      <c r="X9269" t="s">
        <v>76</v>
      </c>
      <c r="Y9269" t="s">
        <v>76</v>
      </c>
      <c r="Z9269" t="s">
        <v>76</v>
      </c>
      <c r="AA9269" t="s">
        <v>181</v>
      </c>
      <c r="AB9269" t="s">
        <v>76</v>
      </c>
      <c r="AC9269" t="s">
        <v>76</v>
      </c>
      <c r="AD9269" t="s">
        <v>76</v>
      </c>
    </row>
    <row r="9270" spans="1:30" x14ac:dyDescent="0.35">
      <c r="A9270" t="s">
        <v>3</v>
      </c>
      <c r="B9270" t="s">
        <v>279</v>
      </c>
      <c r="C9270">
        <v>17</v>
      </c>
      <c r="D9270" t="s">
        <v>76</v>
      </c>
      <c r="E9270" t="s">
        <v>76</v>
      </c>
      <c r="F9270" t="s">
        <v>191</v>
      </c>
      <c r="G9270" t="s">
        <v>186</v>
      </c>
      <c r="H9270" t="s">
        <v>474</v>
      </c>
      <c r="I9270" t="s">
        <v>312</v>
      </c>
      <c r="J9270" t="s">
        <v>76</v>
      </c>
      <c r="K9270" t="s">
        <v>133</v>
      </c>
      <c r="L9270" t="s">
        <v>296</v>
      </c>
      <c r="M9270" t="s">
        <v>81</v>
      </c>
      <c r="N9270" t="s">
        <v>76</v>
      </c>
      <c r="O9270" t="s">
        <v>11</v>
      </c>
      <c r="P9270" t="s">
        <v>76</v>
      </c>
      <c r="Q9270" t="s">
        <v>76</v>
      </c>
      <c r="R9270" t="s">
        <v>76</v>
      </c>
      <c r="S9270" t="s">
        <v>76</v>
      </c>
      <c r="T9270" t="s">
        <v>76</v>
      </c>
      <c r="U9270" t="s">
        <v>109</v>
      </c>
      <c r="V9270" t="s">
        <v>76</v>
      </c>
      <c r="W9270" t="s">
        <v>76</v>
      </c>
      <c r="X9270" t="s">
        <v>76</v>
      </c>
      <c r="Y9270" t="s">
        <v>76</v>
      </c>
      <c r="Z9270" t="s">
        <v>76</v>
      </c>
      <c r="AA9270" t="s">
        <v>76</v>
      </c>
      <c r="AB9270" t="s">
        <v>399</v>
      </c>
      <c r="AC9270" t="s">
        <v>76</v>
      </c>
      <c r="AD9270" t="s">
        <v>76</v>
      </c>
    </row>
    <row r="9271" spans="1:30" x14ac:dyDescent="0.35">
      <c r="A9271" t="s">
        <v>4</v>
      </c>
      <c r="B9271" t="s">
        <v>267</v>
      </c>
      <c r="C9271">
        <v>12</v>
      </c>
      <c r="D9271" t="s">
        <v>76</v>
      </c>
      <c r="E9271" t="s">
        <v>76</v>
      </c>
      <c r="F9271" t="s">
        <v>76</v>
      </c>
      <c r="G9271" t="s">
        <v>297</v>
      </c>
      <c r="H9271" t="s">
        <v>330</v>
      </c>
      <c r="I9271" t="s">
        <v>97</v>
      </c>
      <c r="J9271" t="s">
        <v>76</v>
      </c>
      <c r="K9271" t="s">
        <v>76</v>
      </c>
      <c r="L9271" t="s">
        <v>677</v>
      </c>
      <c r="M9271" t="s">
        <v>88</v>
      </c>
      <c r="N9271" t="s">
        <v>76</v>
      </c>
      <c r="O9271" t="s">
        <v>88</v>
      </c>
      <c r="P9271" t="s">
        <v>76</v>
      </c>
      <c r="Q9271" t="s">
        <v>76</v>
      </c>
      <c r="R9271" t="s">
        <v>318</v>
      </c>
      <c r="S9271" t="s">
        <v>346</v>
      </c>
      <c r="T9271" t="s">
        <v>76</v>
      </c>
      <c r="U9271" t="s">
        <v>123</v>
      </c>
      <c r="V9271" t="s">
        <v>76</v>
      </c>
      <c r="W9271" t="s">
        <v>76</v>
      </c>
      <c r="X9271" t="s">
        <v>76</v>
      </c>
      <c r="Y9271" t="s">
        <v>76</v>
      </c>
      <c r="Z9271" t="s">
        <v>240</v>
      </c>
      <c r="AA9271" t="s">
        <v>76</v>
      </c>
      <c r="AB9271" t="s">
        <v>68</v>
      </c>
      <c r="AC9271" t="s">
        <v>76</v>
      </c>
      <c r="AD9271" t="s">
        <v>76</v>
      </c>
    </row>
    <row r="9272" spans="1:30" x14ac:dyDescent="0.35">
      <c r="A9272" t="s">
        <v>4</v>
      </c>
      <c r="B9272" t="s">
        <v>279</v>
      </c>
      <c r="C9272">
        <v>36</v>
      </c>
      <c r="D9272" t="s">
        <v>276</v>
      </c>
      <c r="E9272" t="s">
        <v>76</v>
      </c>
      <c r="F9272" t="s">
        <v>123</v>
      </c>
      <c r="G9272" t="s">
        <v>368</v>
      </c>
      <c r="H9272" t="s">
        <v>326</v>
      </c>
      <c r="I9272" t="s">
        <v>236</v>
      </c>
      <c r="J9272" t="s">
        <v>76</v>
      </c>
      <c r="K9272" t="s">
        <v>57</v>
      </c>
      <c r="L9272" t="s">
        <v>174</v>
      </c>
      <c r="M9272" t="s">
        <v>106</v>
      </c>
      <c r="N9272" t="s">
        <v>72</v>
      </c>
      <c r="O9272" t="s">
        <v>269</v>
      </c>
      <c r="P9272" t="s">
        <v>76</v>
      </c>
      <c r="Q9272" t="s">
        <v>61</v>
      </c>
      <c r="R9272" t="s">
        <v>76</v>
      </c>
      <c r="S9272" t="s">
        <v>278</v>
      </c>
      <c r="T9272" t="s">
        <v>184</v>
      </c>
      <c r="U9272" t="s">
        <v>77</v>
      </c>
      <c r="V9272" t="s">
        <v>76</v>
      </c>
      <c r="W9272" t="s">
        <v>76</v>
      </c>
      <c r="X9272" t="s">
        <v>76</v>
      </c>
      <c r="Y9272" t="s">
        <v>76</v>
      </c>
      <c r="Z9272" t="s">
        <v>79</v>
      </c>
      <c r="AA9272" t="s">
        <v>76</v>
      </c>
      <c r="AB9272" t="s">
        <v>76</v>
      </c>
      <c r="AC9272" t="s">
        <v>76</v>
      </c>
      <c r="AD9272" t="s">
        <v>76</v>
      </c>
    </row>
    <row r="9273" spans="1:30" x14ac:dyDescent="0.35">
      <c r="A9273" t="s">
        <v>4</v>
      </c>
      <c r="B9273" t="s">
        <v>285</v>
      </c>
      <c r="C9273">
        <v>6</v>
      </c>
      <c r="D9273" t="s">
        <v>76</v>
      </c>
      <c r="E9273" t="s">
        <v>76</v>
      </c>
      <c r="F9273" t="s">
        <v>429</v>
      </c>
      <c r="G9273" t="s">
        <v>76</v>
      </c>
      <c r="H9273" t="s">
        <v>213</v>
      </c>
      <c r="I9273" t="s">
        <v>76</v>
      </c>
      <c r="J9273" t="s">
        <v>76</v>
      </c>
      <c r="K9273" t="s">
        <v>342</v>
      </c>
      <c r="L9273" t="s">
        <v>185</v>
      </c>
      <c r="M9273" t="s">
        <v>76</v>
      </c>
      <c r="N9273" t="s">
        <v>76</v>
      </c>
      <c r="O9273" t="s">
        <v>76</v>
      </c>
      <c r="P9273" t="s">
        <v>76</v>
      </c>
      <c r="Q9273" t="s">
        <v>185</v>
      </c>
      <c r="R9273" t="s">
        <v>76</v>
      </c>
      <c r="S9273" t="s">
        <v>76</v>
      </c>
      <c r="T9273" t="s">
        <v>185</v>
      </c>
      <c r="U9273" t="s">
        <v>76</v>
      </c>
      <c r="V9273" t="s">
        <v>76</v>
      </c>
      <c r="W9273" t="s">
        <v>76</v>
      </c>
      <c r="X9273" t="s">
        <v>76</v>
      </c>
      <c r="Y9273" t="s">
        <v>375</v>
      </c>
      <c r="Z9273" t="s">
        <v>76</v>
      </c>
      <c r="AA9273" t="s">
        <v>76</v>
      </c>
      <c r="AB9273" t="s">
        <v>185</v>
      </c>
      <c r="AC9273" t="s">
        <v>76</v>
      </c>
      <c r="AD9273" t="s">
        <v>76</v>
      </c>
    </row>
    <row r="9274" spans="1:30" x14ac:dyDescent="0.35">
      <c r="A9274" t="s">
        <v>5</v>
      </c>
      <c r="B9274" t="s">
        <v>267</v>
      </c>
      <c r="C9274">
        <v>2</v>
      </c>
      <c r="D9274" t="s">
        <v>76</v>
      </c>
      <c r="E9274" t="s">
        <v>76</v>
      </c>
      <c r="F9274" t="s">
        <v>76</v>
      </c>
      <c r="G9274" t="s">
        <v>76</v>
      </c>
      <c r="H9274" t="s">
        <v>76</v>
      </c>
      <c r="I9274" t="s">
        <v>395</v>
      </c>
      <c r="J9274" t="s">
        <v>76</v>
      </c>
      <c r="K9274" t="s">
        <v>76</v>
      </c>
      <c r="L9274" t="s">
        <v>76</v>
      </c>
      <c r="M9274" t="s">
        <v>76</v>
      </c>
      <c r="N9274" t="s">
        <v>76</v>
      </c>
      <c r="O9274" t="s">
        <v>76</v>
      </c>
      <c r="P9274" t="s">
        <v>76</v>
      </c>
      <c r="Q9274" t="s">
        <v>76</v>
      </c>
      <c r="R9274" t="s">
        <v>76</v>
      </c>
      <c r="S9274" t="s">
        <v>76</v>
      </c>
      <c r="T9274" t="s">
        <v>76</v>
      </c>
      <c r="U9274" t="s">
        <v>76</v>
      </c>
      <c r="V9274" t="s">
        <v>76</v>
      </c>
      <c r="W9274" t="s">
        <v>76</v>
      </c>
      <c r="X9274" t="s">
        <v>76</v>
      </c>
      <c r="Y9274" t="s">
        <v>76</v>
      </c>
      <c r="Z9274" t="s">
        <v>76</v>
      </c>
      <c r="AA9274" t="s">
        <v>76</v>
      </c>
      <c r="AB9274" t="s">
        <v>76</v>
      </c>
      <c r="AC9274" t="s">
        <v>76</v>
      </c>
      <c r="AD9274" t="s">
        <v>76</v>
      </c>
    </row>
    <row r="9275" spans="1:30" x14ac:dyDescent="0.35">
      <c r="A9275" t="s">
        <v>5</v>
      </c>
      <c r="B9275" t="s">
        <v>279</v>
      </c>
      <c r="C9275">
        <v>56</v>
      </c>
      <c r="D9275" t="s">
        <v>314</v>
      </c>
      <c r="E9275" t="s">
        <v>76</v>
      </c>
      <c r="F9275" t="s">
        <v>367</v>
      </c>
      <c r="G9275" t="s">
        <v>63</v>
      </c>
      <c r="H9275" t="s">
        <v>250</v>
      </c>
      <c r="I9275" t="s">
        <v>749</v>
      </c>
      <c r="J9275" t="s">
        <v>163</v>
      </c>
      <c r="K9275" t="s">
        <v>136</v>
      </c>
      <c r="L9275" t="s">
        <v>719</v>
      </c>
      <c r="M9275" t="s">
        <v>108</v>
      </c>
      <c r="N9275" t="s">
        <v>53</v>
      </c>
      <c r="O9275" t="s">
        <v>105</v>
      </c>
      <c r="P9275" t="s">
        <v>108</v>
      </c>
      <c r="Q9275" t="s">
        <v>76</v>
      </c>
      <c r="R9275" t="s">
        <v>76</v>
      </c>
      <c r="S9275" t="s">
        <v>451</v>
      </c>
      <c r="T9275" t="s">
        <v>138</v>
      </c>
      <c r="U9275" t="s">
        <v>76</v>
      </c>
      <c r="V9275" t="s">
        <v>76</v>
      </c>
      <c r="W9275" t="s">
        <v>76</v>
      </c>
      <c r="X9275" t="s">
        <v>76</v>
      </c>
      <c r="Y9275" t="s">
        <v>76</v>
      </c>
      <c r="Z9275" t="s">
        <v>79</v>
      </c>
      <c r="AA9275" t="s">
        <v>76</v>
      </c>
      <c r="AB9275" t="s">
        <v>146</v>
      </c>
      <c r="AC9275" t="s">
        <v>79</v>
      </c>
      <c r="AD9275" t="s">
        <v>76</v>
      </c>
    </row>
    <row r="9276" spans="1:30" x14ac:dyDescent="0.35">
      <c r="A9276" t="s">
        <v>5</v>
      </c>
      <c r="B9276" t="s">
        <v>285</v>
      </c>
      <c r="C9276">
        <v>14</v>
      </c>
      <c r="D9276" t="s">
        <v>67</v>
      </c>
      <c r="E9276" t="s">
        <v>76</v>
      </c>
      <c r="F9276" t="s">
        <v>65</v>
      </c>
      <c r="G9276" t="s">
        <v>76</v>
      </c>
      <c r="H9276" t="s">
        <v>72</v>
      </c>
      <c r="I9276" t="s">
        <v>208</v>
      </c>
      <c r="J9276" t="s">
        <v>76</v>
      </c>
      <c r="K9276" t="s">
        <v>221</v>
      </c>
      <c r="L9276" t="s">
        <v>193</v>
      </c>
      <c r="M9276" t="s">
        <v>76</v>
      </c>
      <c r="N9276" t="s">
        <v>76</v>
      </c>
      <c r="O9276" t="s">
        <v>76</v>
      </c>
      <c r="P9276" t="s">
        <v>76</v>
      </c>
      <c r="Q9276" t="s">
        <v>76</v>
      </c>
      <c r="R9276" t="s">
        <v>130</v>
      </c>
      <c r="S9276" t="s">
        <v>164</v>
      </c>
      <c r="T9276" t="s">
        <v>633</v>
      </c>
      <c r="U9276" t="s">
        <v>96</v>
      </c>
      <c r="V9276" t="s">
        <v>76</v>
      </c>
      <c r="W9276" t="s">
        <v>76</v>
      </c>
      <c r="X9276" t="s">
        <v>76</v>
      </c>
      <c r="Y9276" t="s">
        <v>76</v>
      </c>
      <c r="Z9276" t="s">
        <v>76</v>
      </c>
      <c r="AA9276" t="s">
        <v>76</v>
      </c>
      <c r="AB9276" t="s">
        <v>76</v>
      </c>
      <c r="AC9276" t="s">
        <v>231</v>
      </c>
      <c r="AD9276" t="s">
        <v>162</v>
      </c>
    </row>
    <row r="9277" spans="1:30" x14ac:dyDescent="0.35">
      <c r="A9277" t="s">
        <v>6</v>
      </c>
      <c r="B9277" t="s">
        <v>267</v>
      </c>
      <c r="C9277">
        <v>1</v>
      </c>
      <c r="D9277" t="s">
        <v>76</v>
      </c>
      <c r="E9277" t="s">
        <v>76</v>
      </c>
      <c r="F9277" t="s">
        <v>76</v>
      </c>
      <c r="G9277" t="s">
        <v>76</v>
      </c>
      <c r="H9277" t="s">
        <v>76</v>
      </c>
      <c r="I9277" t="s">
        <v>395</v>
      </c>
      <c r="J9277" t="s">
        <v>76</v>
      </c>
      <c r="K9277" t="s">
        <v>76</v>
      </c>
      <c r="L9277" t="s">
        <v>395</v>
      </c>
      <c r="M9277" t="s">
        <v>76</v>
      </c>
      <c r="N9277" t="s">
        <v>76</v>
      </c>
      <c r="O9277" t="s">
        <v>76</v>
      </c>
      <c r="P9277" t="s">
        <v>76</v>
      </c>
      <c r="Q9277" t="s">
        <v>76</v>
      </c>
      <c r="R9277" t="s">
        <v>76</v>
      </c>
      <c r="S9277" t="s">
        <v>76</v>
      </c>
      <c r="T9277" t="s">
        <v>76</v>
      </c>
      <c r="U9277" t="s">
        <v>76</v>
      </c>
      <c r="V9277" t="s">
        <v>76</v>
      </c>
      <c r="W9277" t="s">
        <v>76</v>
      </c>
      <c r="X9277" t="s">
        <v>76</v>
      </c>
      <c r="Y9277" t="s">
        <v>76</v>
      </c>
      <c r="Z9277" t="s">
        <v>76</v>
      </c>
      <c r="AA9277" t="s">
        <v>76</v>
      </c>
      <c r="AB9277" t="s">
        <v>76</v>
      </c>
      <c r="AC9277" t="s">
        <v>76</v>
      </c>
      <c r="AD9277" t="s">
        <v>76</v>
      </c>
    </row>
    <row r="9278" spans="1:30" x14ac:dyDescent="0.35">
      <c r="A9278" t="s">
        <v>6</v>
      </c>
      <c r="B9278" t="s">
        <v>279</v>
      </c>
      <c r="C9278">
        <v>32</v>
      </c>
      <c r="D9278" t="s">
        <v>345</v>
      </c>
      <c r="E9278" t="s">
        <v>76</v>
      </c>
      <c r="F9278" t="s">
        <v>347</v>
      </c>
      <c r="G9278" t="s">
        <v>276</v>
      </c>
      <c r="H9278" t="s">
        <v>242</v>
      </c>
      <c r="I9278" t="s">
        <v>276</v>
      </c>
      <c r="J9278" t="s">
        <v>76</v>
      </c>
      <c r="K9278" t="s">
        <v>355</v>
      </c>
      <c r="L9278" t="s">
        <v>310</v>
      </c>
      <c r="M9278" t="s">
        <v>217</v>
      </c>
      <c r="N9278" t="s">
        <v>117</v>
      </c>
      <c r="O9278" t="s">
        <v>386</v>
      </c>
      <c r="P9278" t="s">
        <v>121</v>
      </c>
      <c r="Q9278" t="s">
        <v>76</v>
      </c>
      <c r="R9278" t="s">
        <v>366</v>
      </c>
      <c r="S9278" t="s">
        <v>75</v>
      </c>
      <c r="T9278" t="s">
        <v>76</v>
      </c>
      <c r="U9278" t="s">
        <v>76</v>
      </c>
      <c r="V9278" t="s">
        <v>76</v>
      </c>
      <c r="W9278" t="s">
        <v>76</v>
      </c>
      <c r="X9278" t="s">
        <v>76</v>
      </c>
      <c r="Y9278" t="s">
        <v>76</v>
      </c>
      <c r="Z9278" t="s">
        <v>76</v>
      </c>
      <c r="AA9278" t="s">
        <v>76</v>
      </c>
      <c r="AB9278" t="s">
        <v>121</v>
      </c>
      <c r="AC9278" t="s">
        <v>76</v>
      </c>
      <c r="AD9278" t="s">
        <v>76</v>
      </c>
    </row>
    <row r="9279" spans="1:30" x14ac:dyDescent="0.35">
      <c r="A9279" t="s">
        <v>6</v>
      </c>
      <c r="B9279" t="s">
        <v>285</v>
      </c>
      <c r="C9279">
        <v>4</v>
      </c>
      <c r="D9279" t="s">
        <v>76</v>
      </c>
      <c r="E9279" t="s">
        <v>76</v>
      </c>
      <c r="F9279" t="s">
        <v>76</v>
      </c>
      <c r="G9279" t="s">
        <v>476</v>
      </c>
      <c r="H9279" t="s">
        <v>497</v>
      </c>
      <c r="I9279" t="s">
        <v>76</v>
      </c>
      <c r="J9279" t="s">
        <v>76</v>
      </c>
      <c r="K9279" t="s">
        <v>489</v>
      </c>
      <c r="L9279" t="s">
        <v>497</v>
      </c>
      <c r="M9279" t="s">
        <v>76</v>
      </c>
      <c r="N9279" t="s">
        <v>76</v>
      </c>
      <c r="O9279" t="s">
        <v>76</v>
      </c>
      <c r="P9279" t="s">
        <v>76</v>
      </c>
      <c r="Q9279" t="s">
        <v>76</v>
      </c>
      <c r="R9279" t="s">
        <v>76</v>
      </c>
      <c r="S9279" t="s">
        <v>76</v>
      </c>
      <c r="T9279" t="s">
        <v>76</v>
      </c>
      <c r="U9279" t="s">
        <v>76</v>
      </c>
      <c r="V9279" t="s">
        <v>76</v>
      </c>
      <c r="W9279" t="s">
        <v>76</v>
      </c>
      <c r="X9279" t="s">
        <v>76</v>
      </c>
      <c r="Y9279" t="s">
        <v>76</v>
      </c>
      <c r="Z9279" t="s">
        <v>76</v>
      </c>
      <c r="AA9279" t="s">
        <v>76</v>
      </c>
      <c r="AB9279" t="s">
        <v>76</v>
      </c>
      <c r="AC9279" t="s">
        <v>76</v>
      </c>
      <c r="AD9279" t="s">
        <v>76</v>
      </c>
    </row>
    <row r="9280" spans="1:30" x14ac:dyDescent="0.35">
      <c r="A9280" t="s">
        <v>7</v>
      </c>
      <c r="B9280" t="s">
        <v>267</v>
      </c>
      <c r="C9280">
        <v>8</v>
      </c>
      <c r="D9280" t="s">
        <v>76</v>
      </c>
      <c r="E9280" t="s">
        <v>76</v>
      </c>
      <c r="F9280" t="s">
        <v>76</v>
      </c>
      <c r="G9280" t="s">
        <v>178</v>
      </c>
      <c r="H9280" t="s">
        <v>649</v>
      </c>
      <c r="I9280" t="s">
        <v>209</v>
      </c>
      <c r="J9280" t="s">
        <v>76</v>
      </c>
      <c r="K9280" t="s">
        <v>76</v>
      </c>
      <c r="L9280" t="s">
        <v>261</v>
      </c>
      <c r="M9280" t="s">
        <v>76</v>
      </c>
      <c r="N9280" t="s">
        <v>76</v>
      </c>
      <c r="O9280" t="s">
        <v>76</v>
      </c>
      <c r="P9280" t="s">
        <v>76</v>
      </c>
      <c r="Q9280" t="s">
        <v>76</v>
      </c>
      <c r="R9280" t="s">
        <v>76</v>
      </c>
      <c r="S9280" t="s">
        <v>500</v>
      </c>
      <c r="T9280" t="s">
        <v>76</v>
      </c>
      <c r="U9280" t="s">
        <v>76</v>
      </c>
      <c r="V9280" t="s">
        <v>76</v>
      </c>
      <c r="W9280" t="s">
        <v>76</v>
      </c>
      <c r="X9280" t="s">
        <v>76</v>
      </c>
      <c r="Y9280" t="s">
        <v>76</v>
      </c>
      <c r="Z9280" t="s">
        <v>76</v>
      </c>
      <c r="AA9280" t="s">
        <v>76</v>
      </c>
      <c r="AB9280" t="s">
        <v>181</v>
      </c>
      <c r="AC9280" t="s">
        <v>76</v>
      </c>
      <c r="AD9280" t="s">
        <v>76</v>
      </c>
    </row>
    <row r="9281" spans="1:30" x14ac:dyDescent="0.35">
      <c r="A9281" t="s">
        <v>7</v>
      </c>
      <c r="B9281" t="s">
        <v>279</v>
      </c>
      <c r="C9281">
        <v>66</v>
      </c>
      <c r="D9281" t="s">
        <v>162</v>
      </c>
      <c r="E9281" t="s">
        <v>137</v>
      </c>
      <c r="F9281" t="s">
        <v>347</v>
      </c>
      <c r="G9281" t="s">
        <v>249</v>
      </c>
      <c r="H9281" t="s">
        <v>418</v>
      </c>
      <c r="I9281" t="s">
        <v>258</v>
      </c>
      <c r="J9281" t="s">
        <v>55</v>
      </c>
      <c r="K9281" t="s">
        <v>229</v>
      </c>
      <c r="L9281" t="s">
        <v>545</v>
      </c>
      <c r="M9281" t="s">
        <v>84</v>
      </c>
      <c r="N9281" t="s">
        <v>249</v>
      </c>
      <c r="O9281" t="s">
        <v>194</v>
      </c>
      <c r="P9281" t="s">
        <v>194</v>
      </c>
      <c r="Q9281" t="s">
        <v>93</v>
      </c>
      <c r="R9281" t="s">
        <v>76</v>
      </c>
      <c r="S9281" t="s">
        <v>93</v>
      </c>
      <c r="T9281" t="s">
        <v>86</v>
      </c>
      <c r="U9281" t="s">
        <v>77</v>
      </c>
      <c r="V9281" t="s">
        <v>76</v>
      </c>
      <c r="W9281" t="s">
        <v>76</v>
      </c>
      <c r="X9281" t="s">
        <v>76</v>
      </c>
      <c r="Y9281" t="s">
        <v>63</v>
      </c>
      <c r="Z9281" t="s">
        <v>76</v>
      </c>
      <c r="AA9281" t="s">
        <v>74</v>
      </c>
      <c r="AB9281" t="s">
        <v>71</v>
      </c>
      <c r="AC9281" t="s">
        <v>76</v>
      </c>
      <c r="AD9281" t="s">
        <v>76</v>
      </c>
    </row>
    <row r="9282" spans="1:30" x14ac:dyDescent="0.35">
      <c r="A9282" t="s">
        <v>7</v>
      </c>
      <c r="B9282" t="s">
        <v>285</v>
      </c>
      <c r="C9282">
        <v>4</v>
      </c>
      <c r="D9282" t="s">
        <v>76</v>
      </c>
      <c r="E9282" t="s">
        <v>76</v>
      </c>
      <c r="F9282" t="s">
        <v>76</v>
      </c>
      <c r="G9282" t="s">
        <v>76</v>
      </c>
      <c r="H9282" t="s">
        <v>76</v>
      </c>
      <c r="I9282" t="s">
        <v>397</v>
      </c>
      <c r="J9282" t="s">
        <v>76</v>
      </c>
      <c r="K9282" t="s">
        <v>397</v>
      </c>
      <c r="L9282" t="s">
        <v>558</v>
      </c>
      <c r="M9282" t="s">
        <v>76</v>
      </c>
      <c r="N9282" t="s">
        <v>76</v>
      </c>
      <c r="O9282" t="s">
        <v>76</v>
      </c>
      <c r="P9282" t="s">
        <v>76</v>
      </c>
      <c r="Q9282" t="s">
        <v>76</v>
      </c>
      <c r="R9282" t="s">
        <v>76</v>
      </c>
      <c r="S9282" t="s">
        <v>76</v>
      </c>
      <c r="T9282" t="s">
        <v>76</v>
      </c>
      <c r="U9282" t="s">
        <v>76</v>
      </c>
      <c r="V9282" t="s">
        <v>76</v>
      </c>
      <c r="W9282" t="s">
        <v>76</v>
      </c>
      <c r="X9282" t="s">
        <v>76</v>
      </c>
      <c r="Y9282" t="s">
        <v>76</v>
      </c>
      <c r="Z9282" t="s">
        <v>76</v>
      </c>
      <c r="AA9282" t="s">
        <v>76</v>
      </c>
      <c r="AB9282" t="s">
        <v>397</v>
      </c>
      <c r="AC9282" t="s">
        <v>76</v>
      </c>
      <c r="AD9282" t="s">
        <v>76</v>
      </c>
    </row>
    <row r="9283" spans="1:30" x14ac:dyDescent="0.35">
      <c r="A9283" t="s">
        <v>241</v>
      </c>
      <c r="B9283" t="s">
        <v>267</v>
      </c>
      <c r="C9283">
        <v>35</v>
      </c>
      <c r="D9283" t="s">
        <v>55</v>
      </c>
      <c r="E9283" t="s">
        <v>76</v>
      </c>
      <c r="F9283" t="s">
        <v>138</v>
      </c>
      <c r="G9283" t="s">
        <v>318</v>
      </c>
      <c r="H9283" t="s">
        <v>339</v>
      </c>
      <c r="I9283" t="s">
        <v>199</v>
      </c>
      <c r="J9283" t="s">
        <v>105</v>
      </c>
      <c r="K9283" t="s">
        <v>76</v>
      </c>
      <c r="L9283" t="s">
        <v>178</v>
      </c>
      <c r="M9283" t="s">
        <v>198</v>
      </c>
      <c r="N9283" t="s">
        <v>149</v>
      </c>
      <c r="O9283" t="s">
        <v>198</v>
      </c>
      <c r="P9283" t="s">
        <v>76</v>
      </c>
      <c r="Q9283" t="s">
        <v>76</v>
      </c>
      <c r="R9283" t="s">
        <v>210</v>
      </c>
      <c r="S9283" t="s">
        <v>336</v>
      </c>
      <c r="T9283" t="s">
        <v>76</v>
      </c>
      <c r="U9283" t="s">
        <v>117</v>
      </c>
      <c r="V9283" t="s">
        <v>76</v>
      </c>
      <c r="W9283" t="s">
        <v>76</v>
      </c>
      <c r="X9283" t="s">
        <v>76</v>
      </c>
      <c r="Y9283" t="s">
        <v>76</v>
      </c>
      <c r="Z9283" t="s">
        <v>179</v>
      </c>
      <c r="AA9283" t="s">
        <v>138</v>
      </c>
      <c r="AB9283" t="s">
        <v>78</v>
      </c>
      <c r="AC9283" t="s">
        <v>76</v>
      </c>
      <c r="AD9283" t="s">
        <v>76</v>
      </c>
    </row>
    <row r="9284" spans="1:30" x14ac:dyDescent="0.35">
      <c r="A9284" t="s">
        <v>241</v>
      </c>
      <c r="B9284" t="s">
        <v>279</v>
      </c>
      <c r="C9284">
        <v>207</v>
      </c>
      <c r="D9284" t="s">
        <v>342</v>
      </c>
      <c r="E9284" t="s">
        <v>186</v>
      </c>
      <c r="F9284" t="s">
        <v>171</v>
      </c>
      <c r="G9284" t="s">
        <v>199</v>
      </c>
      <c r="H9284" t="s">
        <v>191</v>
      </c>
      <c r="I9284" t="s">
        <v>428</v>
      </c>
      <c r="J9284" t="s">
        <v>138</v>
      </c>
      <c r="K9284" t="s">
        <v>278</v>
      </c>
      <c r="L9284" t="s">
        <v>270</v>
      </c>
      <c r="M9284" t="s">
        <v>103</v>
      </c>
      <c r="N9284" t="s">
        <v>89</v>
      </c>
      <c r="O9284" t="s">
        <v>53</v>
      </c>
      <c r="P9284" t="s">
        <v>133</v>
      </c>
      <c r="Q9284" t="s">
        <v>104</v>
      </c>
      <c r="R9284" t="s">
        <v>72</v>
      </c>
      <c r="S9284" t="s">
        <v>67</v>
      </c>
      <c r="T9284" t="s">
        <v>97</v>
      </c>
      <c r="U9284" t="s">
        <v>150</v>
      </c>
      <c r="V9284" t="s">
        <v>76</v>
      </c>
      <c r="W9284" t="s">
        <v>76</v>
      </c>
      <c r="X9284" t="s">
        <v>76</v>
      </c>
      <c r="Y9284" t="s">
        <v>68</v>
      </c>
      <c r="Z9284" t="s">
        <v>73</v>
      </c>
      <c r="AA9284" t="s">
        <v>75</v>
      </c>
      <c r="AB9284" t="s">
        <v>109</v>
      </c>
      <c r="AC9284" t="s">
        <v>107</v>
      </c>
      <c r="AD9284" t="s">
        <v>76</v>
      </c>
    </row>
    <row r="9285" spans="1:30" x14ac:dyDescent="0.35">
      <c r="A9285" t="s">
        <v>241</v>
      </c>
      <c r="B9285" t="s">
        <v>285</v>
      </c>
      <c r="C9285">
        <v>28</v>
      </c>
      <c r="D9285" t="s">
        <v>93</v>
      </c>
      <c r="E9285" t="s">
        <v>76</v>
      </c>
      <c r="F9285" t="s">
        <v>515</v>
      </c>
      <c r="G9285" t="s">
        <v>57</v>
      </c>
      <c r="H9285" t="s">
        <v>278</v>
      </c>
      <c r="I9285" t="s">
        <v>204</v>
      </c>
      <c r="J9285" t="s">
        <v>76</v>
      </c>
      <c r="K9285" t="s">
        <v>262</v>
      </c>
      <c r="L9285" t="s">
        <v>238</v>
      </c>
      <c r="M9285" t="s">
        <v>76</v>
      </c>
      <c r="N9285" t="s">
        <v>76</v>
      </c>
      <c r="O9285" t="s">
        <v>76</v>
      </c>
      <c r="P9285" t="s">
        <v>76</v>
      </c>
      <c r="Q9285" t="s">
        <v>194</v>
      </c>
      <c r="R9285" t="s">
        <v>75</v>
      </c>
      <c r="S9285" t="s">
        <v>103</v>
      </c>
      <c r="T9285" t="s">
        <v>10</v>
      </c>
      <c r="U9285" t="s">
        <v>138</v>
      </c>
      <c r="V9285" t="s">
        <v>76</v>
      </c>
      <c r="W9285" t="s">
        <v>76</v>
      </c>
      <c r="X9285" t="s">
        <v>76</v>
      </c>
      <c r="Y9285" t="s">
        <v>230</v>
      </c>
      <c r="Z9285" t="s">
        <v>76</v>
      </c>
      <c r="AA9285" t="s">
        <v>76</v>
      </c>
      <c r="AB9285" t="s">
        <v>157</v>
      </c>
      <c r="AC9285" t="s">
        <v>173</v>
      </c>
      <c r="AD9285" t="s">
        <v>149</v>
      </c>
    </row>
    <row r="9287" spans="1:30" x14ac:dyDescent="0.35">
      <c r="A9287" t="s">
        <v>1949</v>
      </c>
    </row>
    <row r="9288" spans="1:30" x14ac:dyDescent="0.35">
      <c r="A9288" t="s">
        <v>14</v>
      </c>
      <c r="B9288" t="s">
        <v>461</v>
      </c>
      <c r="C9288" t="s">
        <v>2</v>
      </c>
      <c r="D9288" t="s">
        <v>1809</v>
      </c>
      <c r="E9288" t="s">
        <v>1810</v>
      </c>
      <c r="F9288" t="s">
        <v>1811</v>
      </c>
      <c r="G9288" t="s">
        <v>1812</v>
      </c>
      <c r="H9288" t="s">
        <v>1813</v>
      </c>
      <c r="I9288" t="s">
        <v>1814</v>
      </c>
      <c r="J9288" t="s">
        <v>1815</v>
      </c>
      <c r="K9288" t="s">
        <v>1816</v>
      </c>
      <c r="L9288" t="s">
        <v>1817</v>
      </c>
      <c r="M9288" t="s">
        <v>1818</v>
      </c>
      <c r="N9288" t="s">
        <v>1819</v>
      </c>
      <c r="O9288" t="s">
        <v>1820</v>
      </c>
      <c r="P9288" t="s">
        <v>1821</v>
      </c>
      <c r="Q9288" t="s">
        <v>1822</v>
      </c>
      <c r="R9288" t="s">
        <v>1823</v>
      </c>
      <c r="S9288" t="s">
        <v>1824</v>
      </c>
      <c r="T9288" t="s">
        <v>1825</v>
      </c>
      <c r="U9288" t="s">
        <v>1826</v>
      </c>
      <c r="V9288" t="s">
        <v>1827</v>
      </c>
      <c r="W9288" t="s">
        <v>1828</v>
      </c>
      <c r="X9288" t="s">
        <v>1829</v>
      </c>
      <c r="Y9288" t="s">
        <v>1830</v>
      </c>
      <c r="Z9288" t="s">
        <v>1831</v>
      </c>
      <c r="AA9288" t="s">
        <v>1832</v>
      </c>
      <c r="AB9288" t="s">
        <v>1833</v>
      </c>
      <c r="AC9288" t="s">
        <v>49</v>
      </c>
      <c r="AD9288" t="s">
        <v>50</v>
      </c>
    </row>
    <row r="9289" spans="1:30" x14ac:dyDescent="0.35">
      <c r="A9289" t="s">
        <v>3</v>
      </c>
      <c r="B9289" t="s">
        <v>462</v>
      </c>
      <c r="C9289">
        <v>18</v>
      </c>
      <c r="D9289" t="s">
        <v>96</v>
      </c>
      <c r="E9289" t="s">
        <v>76</v>
      </c>
      <c r="F9289" t="s">
        <v>151</v>
      </c>
      <c r="G9289" t="s">
        <v>244</v>
      </c>
      <c r="H9289" t="s">
        <v>147</v>
      </c>
      <c r="I9289" t="s">
        <v>393</v>
      </c>
      <c r="J9289" t="s">
        <v>142</v>
      </c>
      <c r="K9289" t="s">
        <v>76</v>
      </c>
      <c r="L9289" t="s">
        <v>445</v>
      </c>
      <c r="M9289" t="s">
        <v>81</v>
      </c>
      <c r="N9289" t="s">
        <v>89</v>
      </c>
      <c r="O9289" t="s">
        <v>11</v>
      </c>
      <c r="P9289" t="s">
        <v>76</v>
      </c>
      <c r="Q9289" t="s">
        <v>76</v>
      </c>
      <c r="R9289" t="s">
        <v>76</v>
      </c>
      <c r="S9289" t="s">
        <v>97</v>
      </c>
      <c r="T9289" t="s">
        <v>76</v>
      </c>
      <c r="U9289" t="s">
        <v>109</v>
      </c>
      <c r="V9289" t="s">
        <v>76</v>
      </c>
      <c r="W9289" t="s">
        <v>76</v>
      </c>
      <c r="X9289" t="s">
        <v>76</v>
      </c>
      <c r="Y9289" t="s">
        <v>76</v>
      </c>
      <c r="Z9289" t="s">
        <v>76</v>
      </c>
      <c r="AA9289" t="s">
        <v>151</v>
      </c>
      <c r="AB9289" t="s">
        <v>399</v>
      </c>
      <c r="AC9289" t="s">
        <v>76</v>
      </c>
      <c r="AD9289" t="s">
        <v>76</v>
      </c>
    </row>
    <row r="9290" spans="1:30" x14ac:dyDescent="0.35">
      <c r="A9290" t="s">
        <v>3</v>
      </c>
      <c r="B9290" t="s">
        <v>464</v>
      </c>
      <c r="C9290">
        <v>11</v>
      </c>
      <c r="D9290" t="s">
        <v>76</v>
      </c>
      <c r="E9290" t="s">
        <v>76</v>
      </c>
      <c r="F9290" t="s">
        <v>481</v>
      </c>
      <c r="G9290" t="s">
        <v>76</v>
      </c>
      <c r="H9290" t="s">
        <v>375</v>
      </c>
      <c r="I9290" t="s">
        <v>304</v>
      </c>
      <c r="J9290" t="s">
        <v>76</v>
      </c>
      <c r="K9290" t="s">
        <v>67</v>
      </c>
      <c r="L9290" t="s">
        <v>710</v>
      </c>
      <c r="M9290" t="s">
        <v>76</v>
      </c>
      <c r="N9290" t="s">
        <v>76</v>
      </c>
      <c r="O9290" t="s">
        <v>76</v>
      </c>
      <c r="P9290" t="s">
        <v>76</v>
      </c>
      <c r="Q9290" t="s">
        <v>76</v>
      </c>
      <c r="R9290" t="s">
        <v>76</v>
      </c>
      <c r="S9290" t="s">
        <v>76</v>
      </c>
      <c r="T9290" t="s">
        <v>76</v>
      </c>
      <c r="U9290" t="s">
        <v>76</v>
      </c>
      <c r="V9290" t="s">
        <v>76</v>
      </c>
      <c r="W9290" t="s">
        <v>76</v>
      </c>
      <c r="X9290" t="s">
        <v>76</v>
      </c>
      <c r="Y9290" t="s">
        <v>76</v>
      </c>
      <c r="Z9290" t="s">
        <v>76</v>
      </c>
      <c r="AA9290" t="s">
        <v>76</v>
      </c>
      <c r="AB9290" t="s">
        <v>76</v>
      </c>
      <c r="AC9290" t="s">
        <v>76</v>
      </c>
      <c r="AD9290" t="s">
        <v>76</v>
      </c>
    </row>
    <row r="9291" spans="1:30" x14ac:dyDescent="0.35">
      <c r="A9291" t="s">
        <v>4</v>
      </c>
      <c r="B9291" t="s">
        <v>462</v>
      </c>
      <c r="C9291">
        <v>32</v>
      </c>
      <c r="D9291" t="s">
        <v>198</v>
      </c>
      <c r="E9291" t="s">
        <v>76</v>
      </c>
      <c r="F9291" t="s">
        <v>299</v>
      </c>
      <c r="G9291" t="s">
        <v>210</v>
      </c>
      <c r="H9291" t="s">
        <v>458</v>
      </c>
      <c r="I9291" t="s">
        <v>116</v>
      </c>
      <c r="J9291" t="s">
        <v>76</v>
      </c>
      <c r="K9291" t="s">
        <v>104</v>
      </c>
      <c r="L9291" t="s">
        <v>497</v>
      </c>
      <c r="M9291" t="s">
        <v>186</v>
      </c>
      <c r="N9291" t="s">
        <v>94</v>
      </c>
      <c r="O9291" t="s">
        <v>186</v>
      </c>
      <c r="P9291" t="s">
        <v>76</v>
      </c>
      <c r="Q9291" t="s">
        <v>286</v>
      </c>
      <c r="R9291" t="s">
        <v>225</v>
      </c>
      <c r="S9291" t="s">
        <v>392</v>
      </c>
      <c r="T9291" t="s">
        <v>286</v>
      </c>
      <c r="U9291" t="s">
        <v>386</v>
      </c>
      <c r="V9291" t="s">
        <v>76</v>
      </c>
      <c r="W9291" t="s">
        <v>76</v>
      </c>
      <c r="X9291" t="s">
        <v>76</v>
      </c>
      <c r="Y9291" t="s">
        <v>166</v>
      </c>
      <c r="Z9291" t="s">
        <v>198</v>
      </c>
      <c r="AA9291" t="s">
        <v>76</v>
      </c>
      <c r="AB9291" t="s">
        <v>173</v>
      </c>
      <c r="AC9291" t="s">
        <v>76</v>
      </c>
      <c r="AD9291" t="s">
        <v>76</v>
      </c>
    </row>
    <row r="9292" spans="1:30" x14ac:dyDescent="0.35">
      <c r="A9292" t="s">
        <v>4</v>
      </c>
      <c r="B9292" t="s">
        <v>464</v>
      </c>
      <c r="C9292">
        <v>22</v>
      </c>
      <c r="D9292" t="s">
        <v>252</v>
      </c>
      <c r="E9292" t="s">
        <v>76</v>
      </c>
      <c r="F9292" t="s">
        <v>153</v>
      </c>
      <c r="G9292" t="s">
        <v>624</v>
      </c>
      <c r="H9292" t="s">
        <v>314</v>
      </c>
      <c r="I9292" t="s">
        <v>100</v>
      </c>
      <c r="J9292" t="s">
        <v>76</v>
      </c>
      <c r="K9292" t="s">
        <v>146</v>
      </c>
      <c r="L9292" t="s">
        <v>442</v>
      </c>
      <c r="M9292" t="s">
        <v>79</v>
      </c>
      <c r="N9292" t="s">
        <v>76</v>
      </c>
      <c r="O9292" t="s">
        <v>445</v>
      </c>
      <c r="P9292" t="s">
        <v>76</v>
      </c>
      <c r="Q9292" t="s">
        <v>76</v>
      </c>
      <c r="R9292" t="s">
        <v>76</v>
      </c>
      <c r="S9292" t="s">
        <v>101</v>
      </c>
      <c r="T9292" t="s">
        <v>326</v>
      </c>
      <c r="U9292" t="s">
        <v>71</v>
      </c>
      <c r="V9292" t="s">
        <v>76</v>
      </c>
      <c r="W9292" t="s">
        <v>76</v>
      </c>
      <c r="X9292" t="s">
        <v>76</v>
      </c>
      <c r="Y9292" t="s">
        <v>76</v>
      </c>
      <c r="Z9292" t="s">
        <v>150</v>
      </c>
      <c r="AA9292" t="s">
        <v>76</v>
      </c>
      <c r="AB9292" t="s">
        <v>76</v>
      </c>
      <c r="AC9292" t="s">
        <v>76</v>
      </c>
      <c r="AD9292" t="s">
        <v>76</v>
      </c>
    </row>
    <row r="9293" spans="1:30" x14ac:dyDescent="0.35">
      <c r="A9293" t="s">
        <v>5</v>
      </c>
      <c r="B9293" t="s">
        <v>462</v>
      </c>
      <c r="C9293">
        <v>35</v>
      </c>
      <c r="D9293" t="s">
        <v>146</v>
      </c>
      <c r="E9293" t="s">
        <v>76</v>
      </c>
      <c r="F9293" t="s">
        <v>133</v>
      </c>
      <c r="G9293" t="s">
        <v>150</v>
      </c>
      <c r="H9293" t="s">
        <v>121</v>
      </c>
      <c r="I9293" t="s">
        <v>532</v>
      </c>
      <c r="J9293" t="s">
        <v>179</v>
      </c>
      <c r="K9293" t="s">
        <v>74</v>
      </c>
      <c r="L9293" t="s">
        <v>414</v>
      </c>
      <c r="M9293" t="s">
        <v>76</v>
      </c>
      <c r="N9293" t="s">
        <v>76</v>
      </c>
      <c r="O9293" t="s">
        <v>76</v>
      </c>
      <c r="P9293" t="s">
        <v>76</v>
      </c>
      <c r="Q9293" t="s">
        <v>76</v>
      </c>
      <c r="R9293" t="s">
        <v>72</v>
      </c>
      <c r="S9293" t="s">
        <v>425</v>
      </c>
      <c r="T9293" t="s">
        <v>443</v>
      </c>
      <c r="U9293" t="s">
        <v>76</v>
      </c>
      <c r="V9293" t="s">
        <v>76</v>
      </c>
      <c r="W9293" t="s">
        <v>76</v>
      </c>
      <c r="X9293" t="s">
        <v>76</v>
      </c>
      <c r="Y9293" t="s">
        <v>76</v>
      </c>
      <c r="Z9293" t="s">
        <v>77</v>
      </c>
      <c r="AA9293" t="s">
        <v>76</v>
      </c>
      <c r="AB9293" t="s">
        <v>76</v>
      </c>
      <c r="AC9293" t="s">
        <v>121</v>
      </c>
      <c r="AD9293" t="s">
        <v>87</v>
      </c>
    </row>
    <row r="9294" spans="1:30" x14ac:dyDescent="0.35">
      <c r="A9294" t="s">
        <v>5</v>
      </c>
      <c r="B9294" t="s">
        <v>464</v>
      </c>
      <c r="C9294">
        <v>37</v>
      </c>
      <c r="D9294" t="s">
        <v>109</v>
      </c>
      <c r="E9294" t="s">
        <v>76</v>
      </c>
      <c r="F9294" t="s">
        <v>261</v>
      </c>
      <c r="G9294" t="s">
        <v>138</v>
      </c>
      <c r="H9294" t="s">
        <v>184</v>
      </c>
      <c r="I9294" t="s">
        <v>587</v>
      </c>
      <c r="J9294" t="s">
        <v>76</v>
      </c>
      <c r="K9294" t="s">
        <v>471</v>
      </c>
      <c r="L9294" t="s">
        <v>273</v>
      </c>
      <c r="M9294" t="s">
        <v>176</v>
      </c>
      <c r="N9294" t="s">
        <v>334</v>
      </c>
      <c r="O9294" t="s">
        <v>151</v>
      </c>
      <c r="P9294" t="s">
        <v>176</v>
      </c>
      <c r="Q9294" t="s">
        <v>76</v>
      </c>
      <c r="R9294" t="s">
        <v>76</v>
      </c>
      <c r="S9294" t="s">
        <v>237</v>
      </c>
      <c r="T9294" t="s">
        <v>104</v>
      </c>
      <c r="U9294" t="s">
        <v>264</v>
      </c>
      <c r="V9294" t="s">
        <v>76</v>
      </c>
      <c r="W9294" t="s">
        <v>76</v>
      </c>
      <c r="X9294" t="s">
        <v>76</v>
      </c>
      <c r="Y9294" t="s">
        <v>76</v>
      </c>
      <c r="Z9294" t="s">
        <v>76</v>
      </c>
      <c r="AA9294" t="s">
        <v>76</v>
      </c>
      <c r="AB9294" t="s">
        <v>117</v>
      </c>
      <c r="AC9294" t="s">
        <v>78</v>
      </c>
      <c r="AD9294" t="s">
        <v>76</v>
      </c>
    </row>
    <row r="9295" spans="1:30" x14ac:dyDescent="0.35">
      <c r="A9295" t="s">
        <v>6</v>
      </c>
      <c r="B9295" t="s">
        <v>462</v>
      </c>
      <c r="C9295">
        <v>24</v>
      </c>
      <c r="D9295" t="s">
        <v>426</v>
      </c>
      <c r="E9295" t="s">
        <v>76</v>
      </c>
      <c r="F9295" t="s">
        <v>282</v>
      </c>
      <c r="G9295" t="s">
        <v>82</v>
      </c>
      <c r="H9295" t="s">
        <v>203</v>
      </c>
      <c r="I9295" t="s">
        <v>229</v>
      </c>
      <c r="J9295" t="s">
        <v>76</v>
      </c>
      <c r="K9295" t="s">
        <v>328</v>
      </c>
      <c r="L9295" t="s">
        <v>383</v>
      </c>
      <c r="M9295" t="s">
        <v>76</v>
      </c>
      <c r="N9295" t="s">
        <v>95</v>
      </c>
      <c r="O9295" t="s">
        <v>76</v>
      </c>
      <c r="P9295" t="s">
        <v>76</v>
      </c>
      <c r="Q9295" t="s">
        <v>76</v>
      </c>
      <c r="R9295" t="s">
        <v>136</v>
      </c>
      <c r="S9295" t="s">
        <v>76</v>
      </c>
      <c r="T9295" t="s">
        <v>76</v>
      </c>
      <c r="U9295" t="s">
        <v>76</v>
      </c>
      <c r="V9295" t="s">
        <v>76</v>
      </c>
      <c r="W9295" t="s">
        <v>76</v>
      </c>
      <c r="X9295" t="s">
        <v>76</v>
      </c>
      <c r="Y9295" t="s">
        <v>76</v>
      </c>
      <c r="Z9295" t="s">
        <v>76</v>
      </c>
      <c r="AA9295" t="s">
        <v>76</v>
      </c>
      <c r="AB9295" t="s">
        <v>309</v>
      </c>
      <c r="AC9295" t="s">
        <v>76</v>
      </c>
      <c r="AD9295" t="s">
        <v>76</v>
      </c>
    </row>
    <row r="9296" spans="1:30" x14ac:dyDescent="0.35">
      <c r="A9296" t="s">
        <v>6</v>
      </c>
      <c r="B9296" t="s">
        <v>464</v>
      </c>
      <c r="C9296">
        <v>13</v>
      </c>
      <c r="D9296" t="s">
        <v>76</v>
      </c>
      <c r="E9296" t="s">
        <v>76</v>
      </c>
      <c r="F9296" t="s">
        <v>277</v>
      </c>
      <c r="G9296" t="s">
        <v>213</v>
      </c>
      <c r="H9296" t="s">
        <v>250</v>
      </c>
      <c r="I9296" t="s">
        <v>196</v>
      </c>
      <c r="J9296" t="s">
        <v>76</v>
      </c>
      <c r="K9296" t="s">
        <v>76</v>
      </c>
      <c r="L9296" t="s">
        <v>517</v>
      </c>
      <c r="M9296" t="s">
        <v>326</v>
      </c>
      <c r="N9296" t="s">
        <v>213</v>
      </c>
      <c r="O9296" t="s">
        <v>200</v>
      </c>
      <c r="P9296" t="s">
        <v>213</v>
      </c>
      <c r="Q9296" t="s">
        <v>76</v>
      </c>
      <c r="R9296" t="s">
        <v>76</v>
      </c>
      <c r="S9296" t="s">
        <v>186</v>
      </c>
      <c r="T9296" t="s">
        <v>76</v>
      </c>
      <c r="U9296" t="s">
        <v>76</v>
      </c>
      <c r="V9296" t="s">
        <v>76</v>
      </c>
      <c r="W9296" t="s">
        <v>76</v>
      </c>
      <c r="X9296" t="s">
        <v>76</v>
      </c>
      <c r="Y9296" t="s">
        <v>76</v>
      </c>
      <c r="Z9296" t="s">
        <v>76</v>
      </c>
      <c r="AA9296" t="s">
        <v>76</v>
      </c>
      <c r="AB9296" t="s">
        <v>76</v>
      </c>
      <c r="AC9296" t="s">
        <v>76</v>
      </c>
      <c r="AD9296" t="s">
        <v>76</v>
      </c>
    </row>
    <row r="9297" spans="1:30" x14ac:dyDescent="0.35">
      <c r="A9297" t="s">
        <v>7</v>
      </c>
      <c r="B9297" t="s">
        <v>462</v>
      </c>
      <c r="C9297">
        <v>38</v>
      </c>
      <c r="D9297" t="s">
        <v>280</v>
      </c>
      <c r="E9297" t="s">
        <v>226</v>
      </c>
      <c r="F9297" t="s">
        <v>171</v>
      </c>
      <c r="G9297" t="s">
        <v>442</v>
      </c>
      <c r="H9297" t="s">
        <v>443</v>
      </c>
      <c r="I9297" t="s">
        <v>337</v>
      </c>
      <c r="J9297" t="s">
        <v>76</v>
      </c>
      <c r="K9297" t="s">
        <v>548</v>
      </c>
      <c r="L9297" t="s">
        <v>98</v>
      </c>
      <c r="M9297" t="s">
        <v>130</v>
      </c>
      <c r="N9297" t="s">
        <v>72</v>
      </c>
      <c r="O9297" t="s">
        <v>103</v>
      </c>
      <c r="P9297" t="s">
        <v>149</v>
      </c>
      <c r="Q9297" t="s">
        <v>76</v>
      </c>
      <c r="R9297" t="s">
        <v>76</v>
      </c>
      <c r="S9297" t="s">
        <v>76</v>
      </c>
      <c r="T9297" t="s">
        <v>314</v>
      </c>
      <c r="U9297" t="s">
        <v>150</v>
      </c>
      <c r="V9297" t="s">
        <v>76</v>
      </c>
      <c r="W9297" t="s">
        <v>76</v>
      </c>
      <c r="X9297" t="s">
        <v>76</v>
      </c>
      <c r="Y9297" t="s">
        <v>149</v>
      </c>
      <c r="Z9297" t="s">
        <v>76</v>
      </c>
      <c r="AA9297" t="s">
        <v>137</v>
      </c>
      <c r="AB9297" t="s">
        <v>280</v>
      </c>
      <c r="AC9297" t="s">
        <v>76</v>
      </c>
      <c r="AD9297" t="s">
        <v>76</v>
      </c>
    </row>
    <row r="9298" spans="1:30" x14ac:dyDescent="0.35">
      <c r="A9298" t="s">
        <v>7</v>
      </c>
      <c r="B9298" t="s">
        <v>464</v>
      </c>
      <c r="C9298">
        <v>40</v>
      </c>
      <c r="D9298" t="s">
        <v>11</v>
      </c>
      <c r="E9298" t="s">
        <v>76</v>
      </c>
      <c r="F9298" t="s">
        <v>282</v>
      </c>
      <c r="G9298" t="s">
        <v>342</v>
      </c>
      <c r="H9298" t="s">
        <v>191</v>
      </c>
      <c r="I9298" t="s">
        <v>411</v>
      </c>
      <c r="J9298" t="s">
        <v>108</v>
      </c>
      <c r="K9298" t="s">
        <v>88</v>
      </c>
      <c r="L9298" t="s">
        <v>397</v>
      </c>
      <c r="M9298" t="s">
        <v>97</v>
      </c>
      <c r="N9298" t="s">
        <v>164</v>
      </c>
      <c r="O9298" t="s">
        <v>70</v>
      </c>
      <c r="P9298" t="s">
        <v>70</v>
      </c>
      <c r="Q9298" t="s">
        <v>86</v>
      </c>
      <c r="R9298" t="s">
        <v>76</v>
      </c>
      <c r="S9298" t="s">
        <v>204</v>
      </c>
      <c r="T9298" t="s">
        <v>76</v>
      </c>
      <c r="U9298" t="s">
        <v>76</v>
      </c>
      <c r="V9298" t="s">
        <v>76</v>
      </c>
      <c r="W9298" t="s">
        <v>76</v>
      </c>
      <c r="X9298" t="s">
        <v>76</v>
      </c>
      <c r="Y9298" t="s">
        <v>76</v>
      </c>
      <c r="Z9298" t="s">
        <v>76</v>
      </c>
      <c r="AA9298" t="s">
        <v>76</v>
      </c>
      <c r="AB9298" t="s">
        <v>76</v>
      </c>
      <c r="AC9298" t="s">
        <v>76</v>
      </c>
      <c r="AD9298" t="s">
        <v>76</v>
      </c>
    </row>
    <row r="9299" spans="1:30" x14ac:dyDescent="0.35">
      <c r="A9299" t="s">
        <v>241</v>
      </c>
      <c r="B9299" t="s">
        <v>462</v>
      </c>
      <c r="C9299">
        <v>147</v>
      </c>
      <c r="D9299" t="s">
        <v>280</v>
      </c>
      <c r="E9299" t="s">
        <v>93</v>
      </c>
      <c r="F9299" t="s">
        <v>213</v>
      </c>
      <c r="G9299" t="s">
        <v>134</v>
      </c>
      <c r="H9299" t="s">
        <v>302</v>
      </c>
      <c r="I9299" t="s">
        <v>318</v>
      </c>
      <c r="J9299" t="s">
        <v>150</v>
      </c>
      <c r="K9299" t="s">
        <v>231</v>
      </c>
      <c r="L9299" t="s">
        <v>316</v>
      </c>
      <c r="M9299" t="s">
        <v>72</v>
      </c>
      <c r="N9299" t="s">
        <v>103</v>
      </c>
      <c r="O9299" t="s">
        <v>133</v>
      </c>
      <c r="P9299" t="s">
        <v>71</v>
      </c>
      <c r="Q9299" t="s">
        <v>103</v>
      </c>
      <c r="R9299" t="s">
        <v>221</v>
      </c>
      <c r="S9299" t="s">
        <v>193</v>
      </c>
      <c r="T9299" t="s">
        <v>278</v>
      </c>
      <c r="U9299" t="s">
        <v>216</v>
      </c>
      <c r="V9299" t="s">
        <v>76</v>
      </c>
      <c r="W9299" t="s">
        <v>76</v>
      </c>
      <c r="X9299" t="s">
        <v>76</v>
      </c>
      <c r="Y9299" t="s">
        <v>181</v>
      </c>
      <c r="Z9299" t="s">
        <v>94</v>
      </c>
      <c r="AA9299" t="s">
        <v>138</v>
      </c>
      <c r="AB9299" t="s">
        <v>53</v>
      </c>
      <c r="AC9299" t="s">
        <v>150</v>
      </c>
      <c r="AD9299" t="s">
        <v>75</v>
      </c>
    </row>
    <row r="9300" spans="1:30" x14ac:dyDescent="0.35">
      <c r="A9300" t="s">
        <v>241</v>
      </c>
      <c r="B9300" t="s">
        <v>464</v>
      </c>
      <c r="C9300">
        <v>123</v>
      </c>
      <c r="D9300" t="s">
        <v>61</v>
      </c>
      <c r="E9300" t="s">
        <v>76</v>
      </c>
      <c r="F9300" t="s">
        <v>219</v>
      </c>
      <c r="G9300" t="s">
        <v>347</v>
      </c>
      <c r="H9300" t="s">
        <v>254</v>
      </c>
      <c r="I9300" t="s">
        <v>59</v>
      </c>
      <c r="J9300" t="s">
        <v>81</v>
      </c>
      <c r="K9300" t="s">
        <v>176</v>
      </c>
      <c r="L9300" t="s">
        <v>498</v>
      </c>
      <c r="M9300" t="s">
        <v>84</v>
      </c>
      <c r="N9300" t="s">
        <v>249</v>
      </c>
      <c r="O9300" t="s">
        <v>226</v>
      </c>
      <c r="P9300" t="s">
        <v>65</v>
      </c>
      <c r="Q9300" t="s">
        <v>81</v>
      </c>
      <c r="R9300" t="s">
        <v>76</v>
      </c>
      <c r="S9300" t="s">
        <v>237</v>
      </c>
      <c r="T9300" t="s">
        <v>86</v>
      </c>
      <c r="U9300" t="s">
        <v>68</v>
      </c>
      <c r="V9300" t="s">
        <v>76</v>
      </c>
      <c r="W9300" t="s">
        <v>76</v>
      </c>
      <c r="X9300" t="s">
        <v>76</v>
      </c>
      <c r="Y9300" t="s">
        <v>76</v>
      </c>
      <c r="Z9300" t="s">
        <v>73</v>
      </c>
      <c r="AA9300" t="s">
        <v>76</v>
      </c>
      <c r="AB9300" t="s">
        <v>105</v>
      </c>
      <c r="AC9300" t="s">
        <v>107</v>
      </c>
      <c r="AD9300" t="s">
        <v>76</v>
      </c>
    </row>
    <row r="9302" spans="1:30" x14ac:dyDescent="0.35">
      <c r="A9302" t="s">
        <v>1950</v>
      </c>
    </row>
    <row r="9303" spans="1:30" x14ac:dyDescent="0.35">
      <c r="A9303" t="s">
        <v>14</v>
      </c>
      <c r="B9303" t="s">
        <v>487</v>
      </c>
      <c r="C9303" t="s">
        <v>2</v>
      </c>
      <c r="D9303" t="s">
        <v>1809</v>
      </c>
      <c r="E9303" t="s">
        <v>1810</v>
      </c>
      <c r="F9303" t="s">
        <v>1811</v>
      </c>
      <c r="G9303" t="s">
        <v>1812</v>
      </c>
      <c r="H9303" t="s">
        <v>1813</v>
      </c>
      <c r="I9303" t="s">
        <v>1814</v>
      </c>
      <c r="J9303" t="s">
        <v>1815</v>
      </c>
      <c r="K9303" t="s">
        <v>1816</v>
      </c>
      <c r="L9303" t="s">
        <v>1817</v>
      </c>
      <c r="M9303" t="s">
        <v>1818</v>
      </c>
      <c r="N9303" t="s">
        <v>1819</v>
      </c>
      <c r="O9303" t="s">
        <v>1820</v>
      </c>
      <c r="P9303" t="s">
        <v>1821</v>
      </c>
      <c r="Q9303" t="s">
        <v>1822</v>
      </c>
      <c r="R9303" t="s">
        <v>1823</v>
      </c>
      <c r="S9303" t="s">
        <v>1824</v>
      </c>
      <c r="T9303" t="s">
        <v>1825</v>
      </c>
      <c r="U9303" t="s">
        <v>1826</v>
      </c>
      <c r="V9303" t="s">
        <v>1827</v>
      </c>
      <c r="W9303" t="s">
        <v>1828</v>
      </c>
      <c r="X9303" t="s">
        <v>1829</v>
      </c>
      <c r="Y9303" t="s">
        <v>1830</v>
      </c>
      <c r="Z9303" t="s">
        <v>1831</v>
      </c>
      <c r="AA9303" t="s">
        <v>1832</v>
      </c>
      <c r="AB9303" t="s">
        <v>1833</v>
      </c>
      <c r="AC9303" t="s">
        <v>49</v>
      </c>
      <c r="AD9303" t="s">
        <v>50</v>
      </c>
    </row>
    <row r="9304" spans="1:30" x14ac:dyDescent="0.35">
      <c r="A9304" t="s">
        <v>3</v>
      </c>
      <c r="B9304" t="s">
        <v>488</v>
      </c>
      <c r="C9304">
        <v>22</v>
      </c>
      <c r="D9304" t="s">
        <v>65</v>
      </c>
      <c r="E9304" t="s">
        <v>76</v>
      </c>
      <c r="F9304" t="s">
        <v>371</v>
      </c>
      <c r="G9304" t="s">
        <v>88</v>
      </c>
      <c r="H9304" t="s">
        <v>574</v>
      </c>
      <c r="I9304" t="s">
        <v>145</v>
      </c>
      <c r="J9304" t="s">
        <v>74</v>
      </c>
      <c r="K9304" t="s">
        <v>130</v>
      </c>
      <c r="L9304" t="s">
        <v>299</v>
      </c>
      <c r="M9304" t="s">
        <v>76</v>
      </c>
      <c r="N9304" t="s">
        <v>355</v>
      </c>
      <c r="O9304" t="s">
        <v>76</v>
      </c>
      <c r="P9304" t="s">
        <v>76</v>
      </c>
      <c r="Q9304" t="s">
        <v>76</v>
      </c>
      <c r="R9304" t="s">
        <v>76</v>
      </c>
      <c r="S9304" t="s">
        <v>180</v>
      </c>
      <c r="T9304" t="s">
        <v>76</v>
      </c>
      <c r="U9304" t="s">
        <v>102</v>
      </c>
      <c r="V9304" t="s">
        <v>76</v>
      </c>
      <c r="W9304" t="s">
        <v>76</v>
      </c>
      <c r="X9304" t="s">
        <v>76</v>
      </c>
      <c r="Y9304" t="s">
        <v>76</v>
      </c>
      <c r="Z9304" t="s">
        <v>76</v>
      </c>
      <c r="AA9304" t="s">
        <v>122</v>
      </c>
      <c r="AB9304" t="s">
        <v>183</v>
      </c>
      <c r="AC9304" t="s">
        <v>76</v>
      </c>
      <c r="AD9304" t="s">
        <v>76</v>
      </c>
    </row>
    <row r="9305" spans="1:30" x14ac:dyDescent="0.35">
      <c r="A9305" t="s">
        <v>3</v>
      </c>
      <c r="B9305" t="s">
        <v>491</v>
      </c>
      <c r="C9305">
        <v>7</v>
      </c>
      <c r="D9305" t="s">
        <v>76</v>
      </c>
      <c r="E9305" t="s">
        <v>76</v>
      </c>
      <c r="F9305" t="s">
        <v>76</v>
      </c>
      <c r="G9305" t="s">
        <v>76</v>
      </c>
      <c r="H9305" t="s">
        <v>9</v>
      </c>
      <c r="I9305" t="s">
        <v>664</v>
      </c>
      <c r="J9305" t="s">
        <v>76</v>
      </c>
      <c r="K9305" t="s">
        <v>76</v>
      </c>
      <c r="L9305" t="s">
        <v>683</v>
      </c>
      <c r="M9305" t="s">
        <v>179</v>
      </c>
      <c r="N9305" t="s">
        <v>76</v>
      </c>
      <c r="O9305" t="s">
        <v>474</v>
      </c>
      <c r="P9305" t="s">
        <v>76</v>
      </c>
      <c r="Q9305" t="s">
        <v>76</v>
      </c>
      <c r="R9305" t="s">
        <v>76</v>
      </c>
      <c r="S9305" t="s">
        <v>76</v>
      </c>
      <c r="T9305" t="s">
        <v>76</v>
      </c>
      <c r="U9305" t="s">
        <v>76</v>
      </c>
      <c r="V9305" t="s">
        <v>76</v>
      </c>
      <c r="W9305" t="s">
        <v>76</v>
      </c>
      <c r="X9305" t="s">
        <v>76</v>
      </c>
      <c r="Y9305" t="s">
        <v>76</v>
      </c>
      <c r="Z9305" t="s">
        <v>76</v>
      </c>
      <c r="AA9305" t="s">
        <v>76</v>
      </c>
      <c r="AB9305" t="s">
        <v>76</v>
      </c>
      <c r="AC9305" t="s">
        <v>76</v>
      </c>
      <c r="AD9305" t="s">
        <v>76</v>
      </c>
    </row>
    <row r="9306" spans="1:30" x14ac:dyDescent="0.35">
      <c r="A9306" t="s">
        <v>4</v>
      </c>
      <c r="B9306" t="s">
        <v>488</v>
      </c>
      <c r="C9306">
        <v>31</v>
      </c>
      <c r="D9306" t="s">
        <v>97</v>
      </c>
      <c r="E9306" t="s">
        <v>76</v>
      </c>
      <c r="F9306" t="s">
        <v>82</v>
      </c>
      <c r="G9306" t="s">
        <v>190</v>
      </c>
      <c r="H9306" t="s">
        <v>269</v>
      </c>
      <c r="I9306" t="s">
        <v>309</v>
      </c>
      <c r="J9306" t="s">
        <v>76</v>
      </c>
      <c r="K9306" t="s">
        <v>225</v>
      </c>
      <c r="L9306" t="s">
        <v>214</v>
      </c>
      <c r="M9306" t="s">
        <v>106</v>
      </c>
      <c r="N9306" t="s">
        <v>63</v>
      </c>
      <c r="O9306" t="s">
        <v>101</v>
      </c>
      <c r="P9306" t="s">
        <v>76</v>
      </c>
      <c r="Q9306" t="s">
        <v>76</v>
      </c>
      <c r="R9306" t="s">
        <v>76</v>
      </c>
      <c r="S9306" t="s">
        <v>494</v>
      </c>
      <c r="T9306" t="s">
        <v>157</v>
      </c>
      <c r="U9306" t="s">
        <v>373</v>
      </c>
      <c r="V9306" t="s">
        <v>76</v>
      </c>
      <c r="W9306" t="s">
        <v>76</v>
      </c>
      <c r="X9306" t="s">
        <v>76</v>
      </c>
      <c r="Y9306" t="s">
        <v>76</v>
      </c>
      <c r="Z9306" t="s">
        <v>76</v>
      </c>
      <c r="AA9306" t="s">
        <v>76</v>
      </c>
      <c r="AB9306" t="s">
        <v>244</v>
      </c>
      <c r="AC9306" t="s">
        <v>76</v>
      </c>
      <c r="AD9306" t="s">
        <v>76</v>
      </c>
    </row>
    <row r="9307" spans="1:30" x14ac:dyDescent="0.35">
      <c r="A9307" t="s">
        <v>4</v>
      </c>
      <c r="B9307" t="s">
        <v>491</v>
      </c>
      <c r="C9307">
        <v>23</v>
      </c>
      <c r="D9307" t="s">
        <v>307</v>
      </c>
      <c r="E9307" t="s">
        <v>76</v>
      </c>
      <c r="F9307" t="s">
        <v>199</v>
      </c>
      <c r="G9307" t="s">
        <v>164</v>
      </c>
      <c r="H9307" t="s">
        <v>8</v>
      </c>
      <c r="I9307" t="s">
        <v>286</v>
      </c>
      <c r="J9307" t="s">
        <v>76</v>
      </c>
      <c r="K9307" t="s">
        <v>76</v>
      </c>
      <c r="L9307" t="s">
        <v>308</v>
      </c>
      <c r="M9307" t="s">
        <v>122</v>
      </c>
      <c r="N9307" t="s">
        <v>76</v>
      </c>
      <c r="O9307" t="s">
        <v>122</v>
      </c>
      <c r="P9307" t="s">
        <v>76</v>
      </c>
      <c r="Q9307" t="s">
        <v>304</v>
      </c>
      <c r="R9307" t="s">
        <v>145</v>
      </c>
      <c r="S9307" t="s">
        <v>145</v>
      </c>
      <c r="T9307" t="s">
        <v>304</v>
      </c>
      <c r="U9307" t="s">
        <v>76</v>
      </c>
      <c r="V9307" t="s">
        <v>76</v>
      </c>
      <c r="W9307" t="s">
        <v>76</v>
      </c>
      <c r="X9307" t="s">
        <v>76</v>
      </c>
      <c r="Y9307" t="s">
        <v>392</v>
      </c>
      <c r="Z9307" t="s">
        <v>57</v>
      </c>
      <c r="AA9307" t="s">
        <v>76</v>
      </c>
      <c r="AB9307" t="s">
        <v>77</v>
      </c>
      <c r="AC9307" t="s">
        <v>76</v>
      </c>
      <c r="AD9307" t="s">
        <v>76</v>
      </c>
    </row>
    <row r="9308" spans="1:30" x14ac:dyDescent="0.35">
      <c r="A9308" t="s">
        <v>5</v>
      </c>
      <c r="B9308" t="s">
        <v>488</v>
      </c>
      <c r="C9308">
        <v>47</v>
      </c>
      <c r="D9308" t="s">
        <v>264</v>
      </c>
      <c r="E9308" t="s">
        <v>76</v>
      </c>
      <c r="F9308" t="s">
        <v>280</v>
      </c>
      <c r="G9308" t="s">
        <v>79</v>
      </c>
      <c r="H9308" t="s">
        <v>84</v>
      </c>
      <c r="I9308" t="s">
        <v>603</v>
      </c>
      <c r="J9308" t="s">
        <v>76</v>
      </c>
      <c r="K9308" t="s">
        <v>286</v>
      </c>
      <c r="L9308" t="s">
        <v>492</v>
      </c>
      <c r="M9308" t="s">
        <v>74</v>
      </c>
      <c r="N9308" t="s">
        <v>62</v>
      </c>
      <c r="O9308" t="s">
        <v>75</v>
      </c>
      <c r="P9308" t="s">
        <v>76</v>
      </c>
      <c r="Q9308" t="s">
        <v>76</v>
      </c>
      <c r="R9308" t="s">
        <v>81</v>
      </c>
      <c r="S9308" t="s">
        <v>321</v>
      </c>
      <c r="T9308" t="s">
        <v>539</v>
      </c>
      <c r="U9308" t="s">
        <v>93</v>
      </c>
      <c r="V9308" t="s">
        <v>76</v>
      </c>
      <c r="W9308" t="s">
        <v>76</v>
      </c>
      <c r="X9308" t="s">
        <v>76</v>
      </c>
      <c r="Y9308" t="s">
        <v>76</v>
      </c>
      <c r="Z9308" t="s">
        <v>76</v>
      </c>
      <c r="AA9308" t="s">
        <v>76</v>
      </c>
      <c r="AB9308" t="s">
        <v>221</v>
      </c>
      <c r="AC9308" t="s">
        <v>161</v>
      </c>
      <c r="AD9308" t="s">
        <v>76</v>
      </c>
    </row>
    <row r="9309" spans="1:30" x14ac:dyDescent="0.35">
      <c r="A9309" t="s">
        <v>5</v>
      </c>
      <c r="B9309" t="s">
        <v>491</v>
      </c>
      <c r="C9309">
        <v>25</v>
      </c>
      <c r="D9309" t="s">
        <v>249</v>
      </c>
      <c r="E9309" t="s">
        <v>76</v>
      </c>
      <c r="F9309" t="s">
        <v>299</v>
      </c>
      <c r="G9309" t="s">
        <v>151</v>
      </c>
      <c r="H9309" t="s">
        <v>195</v>
      </c>
      <c r="I9309" t="s">
        <v>451</v>
      </c>
      <c r="J9309" t="s">
        <v>116</v>
      </c>
      <c r="K9309" t="s">
        <v>209</v>
      </c>
      <c r="L9309" t="s">
        <v>455</v>
      </c>
      <c r="M9309" t="s">
        <v>76</v>
      </c>
      <c r="N9309" t="s">
        <v>260</v>
      </c>
      <c r="O9309" t="s">
        <v>76</v>
      </c>
      <c r="P9309" t="s">
        <v>260</v>
      </c>
      <c r="Q9309" t="s">
        <v>76</v>
      </c>
      <c r="R9309" t="s">
        <v>76</v>
      </c>
      <c r="S9309" t="s">
        <v>76</v>
      </c>
      <c r="T9309" t="s">
        <v>76</v>
      </c>
      <c r="U9309" t="s">
        <v>76</v>
      </c>
      <c r="V9309" t="s">
        <v>76</v>
      </c>
      <c r="W9309" t="s">
        <v>76</v>
      </c>
      <c r="X9309" t="s">
        <v>76</v>
      </c>
      <c r="Y9309" t="s">
        <v>76</v>
      </c>
      <c r="Z9309" t="s">
        <v>105</v>
      </c>
      <c r="AA9309" t="s">
        <v>76</v>
      </c>
      <c r="AB9309" t="s">
        <v>76</v>
      </c>
      <c r="AC9309" t="s">
        <v>76</v>
      </c>
      <c r="AD9309" t="s">
        <v>171</v>
      </c>
    </row>
    <row r="9310" spans="1:30" x14ac:dyDescent="0.35">
      <c r="A9310" t="s">
        <v>6</v>
      </c>
      <c r="B9310" t="s">
        <v>488</v>
      </c>
      <c r="C9310">
        <v>25</v>
      </c>
      <c r="D9310" t="s">
        <v>231</v>
      </c>
      <c r="E9310" t="s">
        <v>76</v>
      </c>
      <c r="F9310" t="s">
        <v>231</v>
      </c>
      <c r="G9310" t="s">
        <v>196</v>
      </c>
      <c r="H9310" t="s">
        <v>152</v>
      </c>
      <c r="I9310" t="s">
        <v>376</v>
      </c>
      <c r="J9310" t="s">
        <v>76</v>
      </c>
      <c r="K9310" t="s">
        <v>210</v>
      </c>
      <c r="L9310" t="s">
        <v>528</v>
      </c>
      <c r="M9310" t="s">
        <v>89</v>
      </c>
      <c r="N9310" t="s">
        <v>240</v>
      </c>
      <c r="O9310" t="s">
        <v>193</v>
      </c>
      <c r="P9310" t="s">
        <v>240</v>
      </c>
      <c r="Q9310" t="s">
        <v>76</v>
      </c>
      <c r="R9310" t="s">
        <v>76</v>
      </c>
      <c r="S9310" t="s">
        <v>94</v>
      </c>
      <c r="T9310" t="s">
        <v>76</v>
      </c>
      <c r="U9310" t="s">
        <v>76</v>
      </c>
      <c r="V9310" t="s">
        <v>76</v>
      </c>
      <c r="W9310" t="s">
        <v>76</v>
      </c>
      <c r="X9310" t="s">
        <v>76</v>
      </c>
      <c r="Y9310" t="s">
        <v>76</v>
      </c>
      <c r="Z9310" t="s">
        <v>76</v>
      </c>
      <c r="AA9310" t="s">
        <v>76</v>
      </c>
      <c r="AB9310" t="s">
        <v>240</v>
      </c>
      <c r="AC9310" t="s">
        <v>76</v>
      </c>
      <c r="AD9310" t="s">
        <v>76</v>
      </c>
    </row>
    <row r="9311" spans="1:30" x14ac:dyDescent="0.35">
      <c r="A9311" t="s">
        <v>6</v>
      </c>
      <c r="B9311" t="s">
        <v>491</v>
      </c>
      <c r="C9311">
        <v>12</v>
      </c>
      <c r="D9311" t="s">
        <v>359</v>
      </c>
      <c r="E9311" t="s">
        <v>76</v>
      </c>
      <c r="F9311" t="s">
        <v>271</v>
      </c>
      <c r="G9311" t="s">
        <v>239</v>
      </c>
      <c r="H9311" t="s">
        <v>53</v>
      </c>
      <c r="I9311" t="s">
        <v>53</v>
      </c>
      <c r="J9311" t="s">
        <v>76</v>
      </c>
      <c r="K9311" t="s">
        <v>63</v>
      </c>
      <c r="L9311" t="s">
        <v>398</v>
      </c>
      <c r="M9311" t="s">
        <v>76</v>
      </c>
      <c r="N9311" t="s">
        <v>577</v>
      </c>
      <c r="O9311" t="s">
        <v>76</v>
      </c>
      <c r="P9311" t="s">
        <v>76</v>
      </c>
      <c r="Q9311" t="s">
        <v>76</v>
      </c>
      <c r="R9311" t="s">
        <v>336</v>
      </c>
      <c r="S9311" t="s">
        <v>76</v>
      </c>
      <c r="T9311" t="s">
        <v>76</v>
      </c>
      <c r="U9311" t="s">
        <v>76</v>
      </c>
      <c r="V9311" t="s">
        <v>76</v>
      </c>
      <c r="W9311" t="s">
        <v>76</v>
      </c>
      <c r="X9311" t="s">
        <v>76</v>
      </c>
      <c r="Y9311" t="s">
        <v>76</v>
      </c>
      <c r="Z9311" t="s">
        <v>76</v>
      </c>
      <c r="AA9311" t="s">
        <v>76</v>
      </c>
      <c r="AB9311" t="s">
        <v>76</v>
      </c>
      <c r="AC9311" t="s">
        <v>76</v>
      </c>
      <c r="AD9311" t="s">
        <v>76</v>
      </c>
    </row>
    <row r="9312" spans="1:30" x14ac:dyDescent="0.35">
      <c r="A9312" t="s">
        <v>7</v>
      </c>
      <c r="B9312" t="s">
        <v>488</v>
      </c>
      <c r="C9312">
        <v>43</v>
      </c>
      <c r="D9312" t="s">
        <v>134</v>
      </c>
      <c r="E9312" t="s">
        <v>180</v>
      </c>
      <c r="F9312" t="s">
        <v>162</v>
      </c>
      <c r="G9312" t="s">
        <v>192</v>
      </c>
      <c r="H9312" t="s">
        <v>166</v>
      </c>
      <c r="I9312" t="s">
        <v>752</v>
      </c>
      <c r="J9312" t="s">
        <v>133</v>
      </c>
      <c r="K9312" t="s">
        <v>199</v>
      </c>
      <c r="L9312" t="s">
        <v>236</v>
      </c>
      <c r="M9312" t="s">
        <v>103</v>
      </c>
      <c r="N9312" t="s">
        <v>151</v>
      </c>
      <c r="O9312" t="s">
        <v>87</v>
      </c>
      <c r="P9312" t="s">
        <v>62</v>
      </c>
      <c r="Q9312" t="s">
        <v>76</v>
      </c>
      <c r="R9312" t="s">
        <v>76</v>
      </c>
      <c r="S9312" t="s">
        <v>70</v>
      </c>
      <c r="T9312" t="s">
        <v>175</v>
      </c>
      <c r="U9312" t="s">
        <v>79</v>
      </c>
      <c r="V9312" t="s">
        <v>76</v>
      </c>
      <c r="W9312" t="s">
        <v>76</v>
      </c>
      <c r="X9312" t="s">
        <v>76</v>
      </c>
      <c r="Y9312" t="s">
        <v>76</v>
      </c>
      <c r="Z9312" t="s">
        <v>76</v>
      </c>
      <c r="AA9312" t="s">
        <v>76</v>
      </c>
      <c r="AB9312" t="s">
        <v>70</v>
      </c>
      <c r="AC9312" t="s">
        <v>76</v>
      </c>
      <c r="AD9312" t="s">
        <v>76</v>
      </c>
    </row>
    <row r="9313" spans="1:30" x14ac:dyDescent="0.35">
      <c r="A9313" t="s">
        <v>7</v>
      </c>
      <c r="B9313" t="s">
        <v>491</v>
      </c>
      <c r="C9313">
        <v>35</v>
      </c>
      <c r="D9313" t="s">
        <v>309</v>
      </c>
      <c r="E9313" t="s">
        <v>104</v>
      </c>
      <c r="F9313" t="s">
        <v>283</v>
      </c>
      <c r="G9313" t="s">
        <v>105</v>
      </c>
      <c r="H9313" t="s">
        <v>484</v>
      </c>
      <c r="I9313" t="s">
        <v>85</v>
      </c>
      <c r="J9313" t="s">
        <v>76</v>
      </c>
      <c r="K9313" t="s">
        <v>430</v>
      </c>
      <c r="L9313" t="s">
        <v>382</v>
      </c>
      <c r="M9313" t="s">
        <v>221</v>
      </c>
      <c r="N9313" t="s">
        <v>166</v>
      </c>
      <c r="O9313" t="s">
        <v>76</v>
      </c>
      <c r="P9313" t="s">
        <v>70</v>
      </c>
      <c r="Q9313" t="s">
        <v>180</v>
      </c>
      <c r="R9313" t="s">
        <v>76</v>
      </c>
      <c r="S9313" t="s">
        <v>180</v>
      </c>
      <c r="T9313" t="s">
        <v>76</v>
      </c>
      <c r="U9313" t="s">
        <v>76</v>
      </c>
      <c r="V9313" t="s">
        <v>76</v>
      </c>
      <c r="W9313" t="s">
        <v>76</v>
      </c>
      <c r="X9313" t="s">
        <v>76</v>
      </c>
      <c r="Y9313" t="s">
        <v>70</v>
      </c>
      <c r="Z9313" t="s">
        <v>76</v>
      </c>
      <c r="AA9313" t="s">
        <v>221</v>
      </c>
      <c r="AB9313" t="s">
        <v>63</v>
      </c>
      <c r="AC9313" t="s">
        <v>76</v>
      </c>
      <c r="AD9313" t="s">
        <v>76</v>
      </c>
    </row>
    <row r="9314" spans="1:30" x14ac:dyDescent="0.35">
      <c r="A9314" t="s">
        <v>241</v>
      </c>
      <c r="B9314" t="s">
        <v>488</v>
      </c>
      <c r="C9314">
        <v>168</v>
      </c>
      <c r="D9314" t="s">
        <v>99</v>
      </c>
      <c r="E9314" t="s">
        <v>72</v>
      </c>
      <c r="F9314" t="s">
        <v>95</v>
      </c>
      <c r="G9314" t="s">
        <v>334</v>
      </c>
      <c r="H9314" t="s">
        <v>257</v>
      </c>
      <c r="I9314" t="s">
        <v>393</v>
      </c>
      <c r="J9314" t="s">
        <v>105</v>
      </c>
      <c r="K9314" t="s">
        <v>208</v>
      </c>
      <c r="L9314" t="s">
        <v>348</v>
      </c>
      <c r="M9314" t="s">
        <v>198</v>
      </c>
      <c r="N9314" t="s">
        <v>62</v>
      </c>
      <c r="O9314" t="s">
        <v>280</v>
      </c>
      <c r="P9314" t="s">
        <v>93</v>
      </c>
      <c r="Q9314" t="s">
        <v>76</v>
      </c>
      <c r="R9314" t="s">
        <v>73</v>
      </c>
      <c r="S9314" t="s">
        <v>304</v>
      </c>
      <c r="T9314" t="s">
        <v>53</v>
      </c>
      <c r="U9314" t="s">
        <v>97</v>
      </c>
      <c r="V9314" t="s">
        <v>76</v>
      </c>
      <c r="W9314" t="s">
        <v>76</v>
      </c>
      <c r="X9314" t="s">
        <v>76</v>
      </c>
      <c r="Y9314" t="s">
        <v>76</v>
      </c>
      <c r="Z9314" t="s">
        <v>76</v>
      </c>
      <c r="AA9314" t="s">
        <v>106</v>
      </c>
      <c r="AB9314" t="s">
        <v>249</v>
      </c>
      <c r="AC9314" t="s">
        <v>150</v>
      </c>
      <c r="AD9314" t="s">
        <v>76</v>
      </c>
    </row>
    <row r="9315" spans="1:30" x14ac:dyDescent="0.35">
      <c r="A9315" t="s">
        <v>241</v>
      </c>
      <c r="B9315" t="s">
        <v>491</v>
      </c>
      <c r="C9315">
        <v>102</v>
      </c>
      <c r="D9315" t="s">
        <v>255</v>
      </c>
      <c r="E9315" t="s">
        <v>75</v>
      </c>
      <c r="F9315" t="s">
        <v>364</v>
      </c>
      <c r="G9315" t="s">
        <v>211</v>
      </c>
      <c r="H9315" t="s">
        <v>140</v>
      </c>
      <c r="I9315" t="s">
        <v>371</v>
      </c>
      <c r="J9315" t="s">
        <v>75</v>
      </c>
      <c r="K9315" t="s">
        <v>355</v>
      </c>
      <c r="L9315" t="s">
        <v>292</v>
      </c>
      <c r="M9315" t="s">
        <v>108</v>
      </c>
      <c r="N9315" t="s">
        <v>309</v>
      </c>
      <c r="O9315" t="s">
        <v>173</v>
      </c>
      <c r="P9315" t="s">
        <v>80</v>
      </c>
      <c r="Q9315" t="s">
        <v>146</v>
      </c>
      <c r="R9315" t="s">
        <v>305</v>
      </c>
      <c r="S9315" t="s">
        <v>89</v>
      </c>
      <c r="T9315" t="s">
        <v>119</v>
      </c>
      <c r="U9315" t="s">
        <v>76</v>
      </c>
      <c r="V9315" t="s">
        <v>76</v>
      </c>
      <c r="W9315" t="s">
        <v>76</v>
      </c>
      <c r="X9315" t="s">
        <v>76</v>
      </c>
      <c r="Y9315" t="s">
        <v>307</v>
      </c>
      <c r="Z9315" t="s">
        <v>100</v>
      </c>
      <c r="AA9315" t="s">
        <v>63</v>
      </c>
      <c r="AB9315" t="s">
        <v>71</v>
      </c>
      <c r="AC9315" t="s">
        <v>76</v>
      </c>
      <c r="AD9315" t="s">
        <v>81</v>
      </c>
    </row>
    <row r="9317" spans="1:30" x14ac:dyDescent="0.35">
      <c r="A9317" t="s">
        <v>1951</v>
      </c>
    </row>
    <row r="9318" spans="1:30" x14ac:dyDescent="0.35">
      <c r="A9318" t="s">
        <v>14</v>
      </c>
      <c r="B9318" t="s">
        <v>565</v>
      </c>
      <c r="C9318" t="s">
        <v>2</v>
      </c>
      <c r="D9318" t="s">
        <v>1809</v>
      </c>
      <c r="E9318" t="s">
        <v>1810</v>
      </c>
      <c r="F9318" t="s">
        <v>1811</v>
      </c>
      <c r="G9318" t="s">
        <v>1812</v>
      </c>
      <c r="H9318" t="s">
        <v>1813</v>
      </c>
      <c r="I9318" t="s">
        <v>1814</v>
      </c>
      <c r="J9318" t="s">
        <v>1815</v>
      </c>
      <c r="K9318" t="s">
        <v>1816</v>
      </c>
      <c r="L9318" t="s">
        <v>1817</v>
      </c>
      <c r="M9318" t="s">
        <v>1818</v>
      </c>
      <c r="N9318" t="s">
        <v>1819</v>
      </c>
      <c r="O9318" t="s">
        <v>1820</v>
      </c>
      <c r="P9318" t="s">
        <v>1821</v>
      </c>
      <c r="Q9318" t="s">
        <v>1822</v>
      </c>
      <c r="R9318" t="s">
        <v>1823</v>
      </c>
      <c r="S9318" t="s">
        <v>1824</v>
      </c>
      <c r="T9318" t="s">
        <v>1825</v>
      </c>
      <c r="U9318" t="s">
        <v>1826</v>
      </c>
      <c r="V9318" t="s">
        <v>1827</v>
      </c>
      <c r="W9318" t="s">
        <v>1828</v>
      </c>
      <c r="X9318" t="s">
        <v>1829</v>
      </c>
      <c r="Y9318" t="s">
        <v>1830</v>
      </c>
      <c r="Z9318" t="s">
        <v>1831</v>
      </c>
      <c r="AA9318" t="s">
        <v>1832</v>
      </c>
      <c r="AB9318" t="s">
        <v>1833</v>
      </c>
      <c r="AC9318" t="s">
        <v>49</v>
      </c>
      <c r="AD9318" t="s">
        <v>50</v>
      </c>
    </row>
    <row r="9319" spans="1:30" x14ac:dyDescent="0.35">
      <c r="A9319" t="s">
        <v>3</v>
      </c>
      <c r="B9319" t="s">
        <v>566</v>
      </c>
      <c r="C9319">
        <v>9</v>
      </c>
      <c r="D9319" t="s">
        <v>269</v>
      </c>
      <c r="E9319" t="s">
        <v>76</v>
      </c>
      <c r="F9319" t="s">
        <v>177</v>
      </c>
      <c r="G9319" t="s">
        <v>177</v>
      </c>
      <c r="H9319" t="s">
        <v>471</v>
      </c>
      <c r="I9319" t="s">
        <v>269</v>
      </c>
      <c r="J9319" t="s">
        <v>53</v>
      </c>
      <c r="K9319" t="s">
        <v>76</v>
      </c>
      <c r="L9319" t="s">
        <v>269</v>
      </c>
      <c r="M9319" t="s">
        <v>76</v>
      </c>
      <c r="N9319" t="s">
        <v>359</v>
      </c>
      <c r="O9319" t="s">
        <v>76</v>
      </c>
      <c r="P9319" t="s">
        <v>76</v>
      </c>
      <c r="Q9319" t="s">
        <v>76</v>
      </c>
      <c r="R9319" t="s">
        <v>76</v>
      </c>
      <c r="S9319" t="s">
        <v>118</v>
      </c>
      <c r="T9319" t="s">
        <v>76</v>
      </c>
      <c r="U9319" t="s">
        <v>76</v>
      </c>
      <c r="V9319" t="s">
        <v>76</v>
      </c>
      <c r="W9319" t="s">
        <v>76</v>
      </c>
      <c r="X9319" t="s">
        <v>76</v>
      </c>
      <c r="Y9319" t="s">
        <v>76</v>
      </c>
      <c r="Z9319" t="s">
        <v>76</v>
      </c>
      <c r="AA9319" t="s">
        <v>177</v>
      </c>
      <c r="AB9319" t="s">
        <v>76</v>
      </c>
      <c r="AC9319" t="s">
        <v>76</v>
      </c>
      <c r="AD9319" t="s">
        <v>76</v>
      </c>
    </row>
    <row r="9320" spans="1:30" x14ac:dyDescent="0.35">
      <c r="A9320" t="s">
        <v>3</v>
      </c>
      <c r="B9320" t="s">
        <v>569</v>
      </c>
      <c r="C9320">
        <v>13</v>
      </c>
      <c r="D9320" t="s">
        <v>76</v>
      </c>
      <c r="E9320" t="s">
        <v>76</v>
      </c>
      <c r="F9320" t="s">
        <v>503</v>
      </c>
      <c r="G9320" t="s">
        <v>151</v>
      </c>
      <c r="H9320" t="s">
        <v>425</v>
      </c>
      <c r="I9320" t="s">
        <v>113</v>
      </c>
      <c r="J9320" t="s">
        <v>76</v>
      </c>
      <c r="K9320" t="s">
        <v>65</v>
      </c>
      <c r="L9320" t="s">
        <v>126</v>
      </c>
      <c r="M9320" t="s">
        <v>76</v>
      </c>
      <c r="N9320" t="s">
        <v>76</v>
      </c>
      <c r="O9320" t="s">
        <v>76</v>
      </c>
      <c r="P9320" t="s">
        <v>76</v>
      </c>
      <c r="Q9320" t="s">
        <v>76</v>
      </c>
      <c r="R9320" t="s">
        <v>76</v>
      </c>
      <c r="S9320" t="s">
        <v>76</v>
      </c>
      <c r="T9320" t="s">
        <v>76</v>
      </c>
      <c r="U9320" t="s">
        <v>280</v>
      </c>
      <c r="V9320" t="s">
        <v>76</v>
      </c>
      <c r="W9320" t="s">
        <v>76</v>
      </c>
      <c r="X9320" t="s">
        <v>76</v>
      </c>
      <c r="Y9320" t="s">
        <v>76</v>
      </c>
      <c r="Z9320" t="s">
        <v>76</v>
      </c>
      <c r="AA9320" t="s">
        <v>76</v>
      </c>
      <c r="AB9320" t="s">
        <v>303</v>
      </c>
      <c r="AC9320" t="s">
        <v>76</v>
      </c>
      <c r="AD9320" t="s">
        <v>76</v>
      </c>
    </row>
    <row r="9321" spans="1:30" x14ac:dyDescent="0.35">
      <c r="A9321" t="s">
        <v>3</v>
      </c>
      <c r="B9321" t="s">
        <v>571</v>
      </c>
      <c r="C9321">
        <v>3</v>
      </c>
      <c r="D9321" t="s">
        <v>76</v>
      </c>
      <c r="E9321" t="s">
        <v>76</v>
      </c>
      <c r="F9321" t="s">
        <v>76</v>
      </c>
      <c r="G9321" t="s">
        <v>76</v>
      </c>
      <c r="H9321" t="s">
        <v>12</v>
      </c>
      <c r="I9321" t="s">
        <v>12</v>
      </c>
      <c r="J9321" t="s">
        <v>76</v>
      </c>
      <c r="K9321" t="s">
        <v>76</v>
      </c>
      <c r="L9321" t="s">
        <v>844</v>
      </c>
      <c r="M9321" t="s">
        <v>76</v>
      </c>
      <c r="N9321" t="s">
        <v>76</v>
      </c>
      <c r="O9321" t="s">
        <v>76</v>
      </c>
      <c r="P9321" t="s">
        <v>76</v>
      </c>
      <c r="Q9321" t="s">
        <v>76</v>
      </c>
      <c r="R9321" t="s">
        <v>76</v>
      </c>
      <c r="S9321" t="s">
        <v>76</v>
      </c>
      <c r="T9321" t="s">
        <v>76</v>
      </c>
      <c r="U9321" t="s">
        <v>76</v>
      </c>
      <c r="V9321" t="s">
        <v>76</v>
      </c>
      <c r="W9321" t="s">
        <v>76</v>
      </c>
      <c r="X9321" t="s">
        <v>76</v>
      </c>
      <c r="Y9321" t="s">
        <v>76</v>
      </c>
      <c r="Z9321" t="s">
        <v>76</v>
      </c>
      <c r="AA9321" t="s">
        <v>76</v>
      </c>
      <c r="AB9321" t="s">
        <v>76</v>
      </c>
      <c r="AC9321" t="s">
        <v>76</v>
      </c>
      <c r="AD9321" t="s">
        <v>76</v>
      </c>
    </row>
    <row r="9322" spans="1:30" x14ac:dyDescent="0.35">
      <c r="A9322" t="s">
        <v>3</v>
      </c>
      <c r="B9322" t="s">
        <v>572</v>
      </c>
      <c r="C9322">
        <v>4</v>
      </c>
      <c r="D9322" t="s">
        <v>76</v>
      </c>
      <c r="E9322" t="s">
        <v>76</v>
      </c>
      <c r="F9322" t="s">
        <v>76</v>
      </c>
      <c r="G9322" t="s">
        <v>76</v>
      </c>
      <c r="H9322" t="s">
        <v>392</v>
      </c>
      <c r="I9322" t="s">
        <v>612</v>
      </c>
      <c r="J9322" t="s">
        <v>76</v>
      </c>
      <c r="K9322" t="s">
        <v>76</v>
      </c>
      <c r="L9322" t="s">
        <v>612</v>
      </c>
      <c r="M9322" t="s">
        <v>121</v>
      </c>
      <c r="N9322" t="s">
        <v>76</v>
      </c>
      <c r="O9322" t="s">
        <v>417</v>
      </c>
      <c r="P9322" t="s">
        <v>76</v>
      </c>
      <c r="Q9322" t="s">
        <v>76</v>
      </c>
      <c r="R9322" t="s">
        <v>76</v>
      </c>
      <c r="S9322" t="s">
        <v>76</v>
      </c>
      <c r="T9322" t="s">
        <v>76</v>
      </c>
      <c r="U9322" t="s">
        <v>76</v>
      </c>
      <c r="V9322" t="s">
        <v>76</v>
      </c>
      <c r="W9322" t="s">
        <v>76</v>
      </c>
      <c r="X9322" t="s">
        <v>76</v>
      </c>
      <c r="Y9322" t="s">
        <v>76</v>
      </c>
      <c r="Z9322" t="s">
        <v>76</v>
      </c>
      <c r="AA9322" t="s">
        <v>76</v>
      </c>
      <c r="AB9322" t="s">
        <v>76</v>
      </c>
      <c r="AC9322" t="s">
        <v>76</v>
      </c>
      <c r="AD9322" t="s">
        <v>76</v>
      </c>
    </row>
    <row r="9323" spans="1:30" x14ac:dyDescent="0.35">
      <c r="A9323" t="s">
        <v>4</v>
      </c>
      <c r="B9323" t="s">
        <v>566</v>
      </c>
      <c r="C9323">
        <v>5</v>
      </c>
      <c r="D9323" t="s">
        <v>76</v>
      </c>
      <c r="E9323" t="s">
        <v>76</v>
      </c>
      <c r="F9323" t="s">
        <v>76</v>
      </c>
      <c r="G9323" t="s">
        <v>287</v>
      </c>
      <c r="H9323" t="s">
        <v>76</v>
      </c>
      <c r="I9323" t="s">
        <v>113</v>
      </c>
      <c r="J9323" t="s">
        <v>76</v>
      </c>
      <c r="K9323" t="s">
        <v>76</v>
      </c>
      <c r="L9323" t="s">
        <v>1005</v>
      </c>
      <c r="M9323" t="s">
        <v>76</v>
      </c>
      <c r="N9323" t="s">
        <v>76</v>
      </c>
      <c r="O9323" t="s">
        <v>76</v>
      </c>
      <c r="P9323" t="s">
        <v>76</v>
      </c>
      <c r="Q9323" t="s">
        <v>76</v>
      </c>
      <c r="R9323" t="s">
        <v>76</v>
      </c>
      <c r="S9323" t="s">
        <v>422</v>
      </c>
      <c r="T9323" t="s">
        <v>76</v>
      </c>
      <c r="U9323" t="s">
        <v>422</v>
      </c>
      <c r="V9323" t="s">
        <v>76</v>
      </c>
      <c r="W9323" t="s">
        <v>76</v>
      </c>
      <c r="X9323" t="s">
        <v>76</v>
      </c>
      <c r="Y9323" t="s">
        <v>76</v>
      </c>
      <c r="Z9323" t="s">
        <v>76</v>
      </c>
      <c r="AA9323" t="s">
        <v>76</v>
      </c>
      <c r="AB9323" t="s">
        <v>76</v>
      </c>
      <c r="AC9323" t="s">
        <v>76</v>
      </c>
      <c r="AD9323" t="s">
        <v>76</v>
      </c>
    </row>
    <row r="9324" spans="1:30" x14ac:dyDescent="0.35">
      <c r="A9324" t="s">
        <v>4</v>
      </c>
      <c r="B9324" t="s">
        <v>569</v>
      </c>
      <c r="C9324">
        <v>23</v>
      </c>
      <c r="D9324" t="s">
        <v>132</v>
      </c>
      <c r="E9324" t="s">
        <v>76</v>
      </c>
      <c r="F9324" t="s">
        <v>408</v>
      </c>
      <c r="G9324" t="s">
        <v>568</v>
      </c>
      <c r="H9324" t="s">
        <v>165</v>
      </c>
      <c r="I9324" t="s">
        <v>99</v>
      </c>
      <c r="J9324" t="s">
        <v>76</v>
      </c>
      <c r="K9324" t="s">
        <v>146</v>
      </c>
      <c r="L9324" t="s">
        <v>11</v>
      </c>
      <c r="M9324" t="s">
        <v>79</v>
      </c>
      <c r="N9324" t="s">
        <v>130</v>
      </c>
      <c r="O9324" t="s">
        <v>261</v>
      </c>
      <c r="P9324" t="s">
        <v>76</v>
      </c>
      <c r="Q9324" t="s">
        <v>76</v>
      </c>
      <c r="R9324" t="s">
        <v>76</v>
      </c>
      <c r="S9324" t="s">
        <v>58</v>
      </c>
      <c r="T9324" t="s">
        <v>95</v>
      </c>
      <c r="U9324" t="s">
        <v>71</v>
      </c>
      <c r="V9324" t="s">
        <v>76</v>
      </c>
      <c r="W9324" t="s">
        <v>76</v>
      </c>
      <c r="X9324" t="s">
        <v>76</v>
      </c>
      <c r="Y9324" t="s">
        <v>76</v>
      </c>
      <c r="Z9324" t="s">
        <v>76</v>
      </c>
      <c r="AA9324" t="s">
        <v>76</v>
      </c>
      <c r="AB9324" t="s">
        <v>76</v>
      </c>
      <c r="AC9324" t="s">
        <v>76</v>
      </c>
      <c r="AD9324" t="s">
        <v>76</v>
      </c>
    </row>
    <row r="9325" spans="1:30" x14ac:dyDescent="0.35">
      <c r="A9325" t="s">
        <v>4</v>
      </c>
      <c r="B9325" t="s">
        <v>570</v>
      </c>
      <c r="C9325">
        <v>3</v>
      </c>
      <c r="D9325" t="s">
        <v>76</v>
      </c>
      <c r="E9325" t="s">
        <v>76</v>
      </c>
      <c r="F9325" t="s">
        <v>76</v>
      </c>
      <c r="G9325" t="s">
        <v>76</v>
      </c>
      <c r="H9325" t="s">
        <v>756</v>
      </c>
      <c r="I9325" t="s">
        <v>76</v>
      </c>
      <c r="J9325" t="s">
        <v>76</v>
      </c>
      <c r="K9325" t="s">
        <v>808</v>
      </c>
      <c r="L9325" t="s">
        <v>76</v>
      </c>
      <c r="M9325" t="s">
        <v>76</v>
      </c>
      <c r="N9325" t="s">
        <v>76</v>
      </c>
      <c r="O9325" t="s">
        <v>76</v>
      </c>
      <c r="P9325" t="s">
        <v>76</v>
      </c>
      <c r="Q9325" t="s">
        <v>76</v>
      </c>
      <c r="R9325" t="s">
        <v>76</v>
      </c>
      <c r="S9325" t="s">
        <v>76</v>
      </c>
      <c r="T9325" t="s">
        <v>76</v>
      </c>
      <c r="U9325" t="s">
        <v>76</v>
      </c>
      <c r="V9325" t="s">
        <v>76</v>
      </c>
      <c r="W9325" t="s">
        <v>76</v>
      </c>
      <c r="X9325" t="s">
        <v>76</v>
      </c>
      <c r="Y9325" t="s">
        <v>76</v>
      </c>
      <c r="Z9325" t="s">
        <v>76</v>
      </c>
      <c r="AA9325" t="s">
        <v>76</v>
      </c>
      <c r="AB9325" t="s">
        <v>621</v>
      </c>
      <c r="AC9325" t="s">
        <v>76</v>
      </c>
      <c r="AD9325" t="s">
        <v>76</v>
      </c>
    </row>
    <row r="9326" spans="1:30" x14ac:dyDescent="0.35">
      <c r="A9326" t="s">
        <v>4</v>
      </c>
      <c r="B9326" t="s">
        <v>571</v>
      </c>
      <c r="C9326">
        <v>7</v>
      </c>
      <c r="D9326" t="s">
        <v>76</v>
      </c>
      <c r="E9326" t="s">
        <v>76</v>
      </c>
      <c r="F9326" t="s">
        <v>76</v>
      </c>
      <c r="G9326" t="s">
        <v>293</v>
      </c>
      <c r="H9326" t="s">
        <v>292</v>
      </c>
      <c r="I9326" t="s">
        <v>76</v>
      </c>
      <c r="J9326" t="s">
        <v>76</v>
      </c>
      <c r="K9326" t="s">
        <v>76</v>
      </c>
      <c r="L9326" t="s">
        <v>391</v>
      </c>
      <c r="M9326" t="s">
        <v>309</v>
      </c>
      <c r="N9326" t="s">
        <v>76</v>
      </c>
      <c r="O9326" t="s">
        <v>309</v>
      </c>
      <c r="P9326" t="s">
        <v>76</v>
      </c>
      <c r="Q9326" t="s">
        <v>76</v>
      </c>
      <c r="R9326" t="s">
        <v>556</v>
      </c>
      <c r="S9326" t="s">
        <v>391</v>
      </c>
      <c r="T9326" t="s">
        <v>76</v>
      </c>
      <c r="U9326" t="s">
        <v>76</v>
      </c>
      <c r="V9326" t="s">
        <v>76</v>
      </c>
      <c r="W9326" t="s">
        <v>76</v>
      </c>
      <c r="X9326" t="s">
        <v>76</v>
      </c>
      <c r="Y9326" t="s">
        <v>76</v>
      </c>
      <c r="Z9326" t="s">
        <v>386</v>
      </c>
      <c r="AA9326" t="s">
        <v>76</v>
      </c>
      <c r="AB9326" t="s">
        <v>105</v>
      </c>
      <c r="AC9326" t="s">
        <v>76</v>
      </c>
      <c r="AD9326" t="s">
        <v>76</v>
      </c>
    </row>
    <row r="9327" spans="1:30" x14ac:dyDescent="0.35">
      <c r="A9327" t="s">
        <v>4</v>
      </c>
      <c r="B9327" t="s">
        <v>572</v>
      </c>
      <c r="C9327">
        <v>13</v>
      </c>
      <c r="D9327" t="s">
        <v>467</v>
      </c>
      <c r="E9327" t="s">
        <v>76</v>
      </c>
      <c r="F9327" t="s">
        <v>286</v>
      </c>
      <c r="G9327" t="s">
        <v>171</v>
      </c>
      <c r="H9327" t="s">
        <v>11</v>
      </c>
      <c r="I9327" t="s">
        <v>115</v>
      </c>
      <c r="J9327" t="s">
        <v>76</v>
      </c>
      <c r="K9327" t="s">
        <v>76</v>
      </c>
      <c r="L9327" t="s">
        <v>499</v>
      </c>
      <c r="M9327" t="s">
        <v>76</v>
      </c>
      <c r="N9327" t="s">
        <v>76</v>
      </c>
      <c r="O9327" t="s">
        <v>76</v>
      </c>
      <c r="P9327" t="s">
        <v>76</v>
      </c>
      <c r="Q9327" t="s">
        <v>222</v>
      </c>
      <c r="R9327" t="s">
        <v>76</v>
      </c>
      <c r="S9327" t="s">
        <v>366</v>
      </c>
      <c r="T9327" t="s">
        <v>222</v>
      </c>
      <c r="U9327" t="s">
        <v>76</v>
      </c>
      <c r="V9327" t="s">
        <v>76</v>
      </c>
      <c r="W9327" t="s">
        <v>76</v>
      </c>
      <c r="X9327" t="s">
        <v>76</v>
      </c>
      <c r="Y9327" t="s">
        <v>76</v>
      </c>
      <c r="Z9327" t="s">
        <v>105</v>
      </c>
      <c r="AA9327" t="s">
        <v>76</v>
      </c>
      <c r="AB9327" t="s">
        <v>76</v>
      </c>
      <c r="AC9327" t="s">
        <v>76</v>
      </c>
      <c r="AD9327" t="s">
        <v>76</v>
      </c>
    </row>
    <row r="9328" spans="1:30" x14ac:dyDescent="0.35">
      <c r="A9328" t="s">
        <v>4</v>
      </c>
      <c r="B9328" t="s">
        <v>573</v>
      </c>
      <c r="C9328">
        <v>3</v>
      </c>
      <c r="D9328" t="s">
        <v>76</v>
      </c>
      <c r="E9328" t="s">
        <v>76</v>
      </c>
      <c r="F9328" t="s">
        <v>187</v>
      </c>
      <c r="G9328" t="s">
        <v>76</v>
      </c>
      <c r="H9328" t="s">
        <v>76</v>
      </c>
      <c r="I9328" t="s">
        <v>76</v>
      </c>
      <c r="J9328" t="s">
        <v>76</v>
      </c>
      <c r="K9328" t="s">
        <v>76</v>
      </c>
      <c r="L9328" t="s">
        <v>282</v>
      </c>
      <c r="M9328" t="s">
        <v>76</v>
      </c>
      <c r="N9328" t="s">
        <v>76</v>
      </c>
      <c r="O9328" t="s">
        <v>76</v>
      </c>
      <c r="P9328" t="s">
        <v>76</v>
      </c>
      <c r="Q9328" t="s">
        <v>282</v>
      </c>
      <c r="R9328" t="s">
        <v>76</v>
      </c>
      <c r="S9328" t="s">
        <v>76</v>
      </c>
      <c r="T9328" t="s">
        <v>282</v>
      </c>
      <c r="U9328" t="s">
        <v>76</v>
      </c>
      <c r="V9328" t="s">
        <v>76</v>
      </c>
      <c r="W9328" t="s">
        <v>76</v>
      </c>
      <c r="X9328" t="s">
        <v>76</v>
      </c>
      <c r="Y9328" t="s">
        <v>798</v>
      </c>
      <c r="Z9328" t="s">
        <v>76</v>
      </c>
      <c r="AA9328" t="s">
        <v>76</v>
      </c>
      <c r="AB9328" t="s">
        <v>76</v>
      </c>
      <c r="AC9328" t="s">
        <v>76</v>
      </c>
      <c r="AD9328" t="s">
        <v>76</v>
      </c>
    </row>
    <row r="9329" spans="1:30" x14ac:dyDescent="0.35">
      <c r="A9329" t="s">
        <v>5</v>
      </c>
      <c r="B9329" t="s">
        <v>566</v>
      </c>
      <c r="C9329">
        <v>1</v>
      </c>
      <c r="D9329" t="s">
        <v>76</v>
      </c>
      <c r="E9329" t="s">
        <v>76</v>
      </c>
      <c r="F9329" t="s">
        <v>76</v>
      </c>
      <c r="G9329" t="s">
        <v>76</v>
      </c>
      <c r="H9329" t="s">
        <v>76</v>
      </c>
      <c r="I9329" t="s">
        <v>395</v>
      </c>
      <c r="J9329" t="s">
        <v>76</v>
      </c>
      <c r="K9329" t="s">
        <v>76</v>
      </c>
      <c r="L9329" t="s">
        <v>76</v>
      </c>
      <c r="M9329" t="s">
        <v>76</v>
      </c>
      <c r="N9329" t="s">
        <v>76</v>
      </c>
      <c r="O9329" t="s">
        <v>76</v>
      </c>
      <c r="P9329" t="s">
        <v>76</v>
      </c>
      <c r="Q9329" t="s">
        <v>76</v>
      </c>
      <c r="R9329" t="s">
        <v>76</v>
      </c>
      <c r="S9329" t="s">
        <v>76</v>
      </c>
      <c r="T9329" t="s">
        <v>76</v>
      </c>
      <c r="U9329" t="s">
        <v>76</v>
      </c>
      <c r="V9329" t="s">
        <v>76</v>
      </c>
      <c r="W9329" t="s">
        <v>76</v>
      </c>
      <c r="X9329" t="s">
        <v>76</v>
      </c>
      <c r="Y9329" t="s">
        <v>76</v>
      </c>
      <c r="Z9329" t="s">
        <v>76</v>
      </c>
      <c r="AA9329" t="s">
        <v>76</v>
      </c>
      <c r="AB9329" t="s">
        <v>76</v>
      </c>
      <c r="AC9329" t="s">
        <v>76</v>
      </c>
      <c r="AD9329" t="s">
        <v>76</v>
      </c>
    </row>
    <row r="9330" spans="1:30" x14ac:dyDescent="0.35">
      <c r="A9330" t="s">
        <v>5</v>
      </c>
      <c r="B9330" t="s">
        <v>569</v>
      </c>
      <c r="C9330">
        <v>35</v>
      </c>
      <c r="D9330" t="s">
        <v>216</v>
      </c>
      <c r="E9330" t="s">
        <v>76</v>
      </c>
      <c r="F9330" t="s">
        <v>307</v>
      </c>
      <c r="G9330" t="s">
        <v>150</v>
      </c>
      <c r="H9330" t="s">
        <v>204</v>
      </c>
      <c r="I9330" t="s">
        <v>542</v>
      </c>
      <c r="J9330" t="s">
        <v>76</v>
      </c>
      <c r="K9330" t="s">
        <v>229</v>
      </c>
      <c r="L9330" t="s">
        <v>707</v>
      </c>
      <c r="M9330" t="s">
        <v>194</v>
      </c>
      <c r="N9330" t="s">
        <v>176</v>
      </c>
      <c r="O9330" t="s">
        <v>63</v>
      </c>
      <c r="P9330" t="s">
        <v>76</v>
      </c>
      <c r="Q9330" t="s">
        <v>76</v>
      </c>
      <c r="R9330" t="s">
        <v>76</v>
      </c>
      <c r="S9330" t="s">
        <v>525</v>
      </c>
      <c r="T9330" t="s">
        <v>100</v>
      </c>
      <c r="U9330" t="s">
        <v>76</v>
      </c>
      <c r="V9330" t="s">
        <v>76</v>
      </c>
      <c r="W9330" t="s">
        <v>76</v>
      </c>
      <c r="X9330" t="s">
        <v>76</v>
      </c>
      <c r="Y9330" t="s">
        <v>76</v>
      </c>
      <c r="Z9330" t="s">
        <v>76</v>
      </c>
      <c r="AA9330" t="s">
        <v>76</v>
      </c>
      <c r="AB9330" t="s">
        <v>58</v>
      </c>
      <c r="AC9330" t="s">
        <v>71</v>
      </c>
      <c r="AD9330" t="s">
        <v>76</v>
      </c>
    </row>
    <row r="9331" spans="1:30" x14ac:dyDescent="0.35">
      <c r="A9331" t="s">
        <v>5</v>
      </c>
      <c r="B9331" t="s">
        <v>570</v>
      </c>
      <c r="C9331">
        <v>11</v>
      </c>
      <c r="D9331" t="s">
        <v>249</v>
      </c>
      <c r="E9331" t="s">
        <v>76</v>
      </c>
      <c r="F9331" t="s">
        <v>163</v>
      </c>
      <c r="G9331" t="s">
        <v>76</v>
      </c>
      <c r="H9331" t="s">
        <v>100</v>
      </c>
      <c r="I9331" t="s">
        <v>161</v>
      </c>
      <c r="J9331" t="s">
        <v>76</v>
      </c>
      <c r="K9331" t="s">
        <v>86</v>
      </c>
      <c r="L9331" t="s">
        <v>135</v>
      </c>
      <c r="M9331" t="s">
        <v>76</v>
      </c>
      <c r="N9331" t="s">
        <v>76</v>
      </c>
      <c r="O9331" t="s">
        <v>76</v>
      </c>
      <c r="P9331" t="s">
        <v>76</v>
      </c>
      <c r="Q9331" t="s">
        <v>76</v>
      </c>
      <c r="R9331" t="s">
        <v>86</v>
      </c>
      <c r="S9331" t="s">
        <v>218</v>
      </c>
      <c r="T9331" t="s">
        <v>712</v>
      </c>
      <c r="U9331" t="s">
        <v>84</v>
      </c>
      <c r="V9331" t="s">
        <v>76</v>
      </c>
      <c r="W9331" t="s">
        <v>76</v>
      </c>
      <c r="X9331" t="s">
        <v>76</v>
      </c>
      <c r="Y9331" t="s">
        <v>76</v>
      </c>
      <c r="Z9331" t="s">
        <v>76</v>
      </c>
      <c r="AA9331" t="s">
        <v>76</v>
      </c>
      <c r="AB9331" t="s">
        <v>76</v>
      </c>
      <c r="AC9331" t="s">
        <v>193</v>
      </c>
      <c r="AD9331" t="s">
        <v>76</v>
      </c>
    </row>
    <row r="9332" spans="1:30" x14ac:dyDescent="0.35">
      <c r="A9332" t="s">
        <v>5</v>
      </c>
      <c r="B9332" t="s">
        <v>571</v>
      </c>
      <c r="C9332">
        <v>1</v>
      </c>
      <c r="D9332" t="s">
        <v>76</v>
      </c>
      <c r="E9332" t="s">
        <v>76</v>
      </c>
      <c r="F9332" t="s">
        <v>76</v>
      </c>
      <c r="G9332" t="s">
        <v>76</v>
      </c>
      <c r="H9332" t="s">
        <v>76</v>
      </c>
      <c r="I9332" t="s">
        <v>395</v>
      </c>
      <c r="J9332" t="s">
        <v>76</v>
      </c>
      <c r="K9332" t="s">
        <v>76</v>
      </c>
      <c r="L9332" t="s">
        <v>76</v>
      </c>
      <c r="M9332" t="s">
        <v>76</v>
      </c>
      <c r="N9332" t="s">
        <v>76</v>
      </c>
      <c r="O9332" t="s">
        <v>76</v>
      </c>
      <c r="P9332" t="s">
        <v>76</v>
      </c>
      <c r="Q9332" t="s">
        <v>76</v>
      </c>
      <c r="R9332" t="s">
        <v>76</v>
      </c>
      <c r="S9332" t="s">
        <v>76</v>
      </c>
      <c r="T9332" t="s">
        <v>76</v>
      </c>
      <c r="U9332" t="s">
        <v>76</v>
      </c>
      <c r="V9332" t="s">
        <v>76</v>
      </c>
      <c r="W9332" t="s">
        <v>76</v>
      </c>
      <c r="X9332" t="s">
        <v>76</v>
      </c>
      <c r="Y9332" t="s">
        <v>76</v>
      </c>
      <c r="Z9332" t="s">
        <v>76</v>
      </c>
      <c r="AA9332" t="s">
        <v>76</v>
      </c>
      <c r="AB9332" t="s">
        <v>76</v>
      </c>
      <c r="AC9332" t="s">
        <v>76</v>
      </c>
      <c r="AD9332" t="s">
        <v>76</v>
      </c>
    </row>
    <row r="9333" spans="1:30" x14ac:dyDescent="0.35">
      <c r="A9333" t="s">
        <v>5</v>
      </c>
      <c r="B9333" t="s">
        <v>572</v>
      </c>
      <c r="C9333">
        <v>21</v>
      </c>
      <c r="D9333" t="s">
        <v>113</v>
      </c>
      <c r="E9333" t="s">
        <v>76</v>
      </c>
      <c r="F9333" t="s">
        <v>254</v>
      </c>
      <c r="G9333" t="s">
        <v>179</v>
      </c>
      <c r="H9333" t="s">
        <v>12</v>
      </c>
      <c r="I9333" t="s">
        <v>12</v>
      </c>
      <c r="J9333" t="s">
        <v>238</v>
      </c>
      <c r="K9333" t="s">
        <v>114</v>
      </c>
      <c r="L9333" t="s">
        <v>64</v>
      </c>
      <c r="M9333" t="s">
        <v>76</v>
      </c>
      <c r="N9333" t="s">
        <v>135</v>
      </c>
      <c r="O9333" t="s">
        <v>76</v>
      </c>
      <c r="P9333" t="s">
        <v>135</v>
      </c>
      <c r="Q9333" t="s">
        <v>76</v>
      </c>
      <c r="R9333" t="s">
        <v>76</v>
      </c>
      <c r="S9333" t="s">
        <v>76</v>
      </c>
      <c r="T9333" t="s">
        <v>76</v>
      </c>
      <c r="U9333" t="s">
        <v>76</v>
      </c>
      <c r="V9333" t="s">
        <v>76</v>
      </c>
      <c r="W9333" t="s">
        <v>76</v>
      </c>
      <c r="X9333" t="s">
        <v>76</v>
      </c>
      <c r="Y9333" t="s">
        <v>76</v>
      </c>
      <c r="Z9333" t="s">
        <v>100</v>
      </c>
      <c r="AA9333" t="s">
        <v>76</v>
      </c>
      <c r="AB9333" t="s">
        <v>76</v>
      </c>
      <c r="AC9333" t="s">
        <v>76</v>
      </c>
      <c r="AD9333" t="s">
        <v>76</v>
      </c>
    </row>
    <row r="9334" spans="1:30" x14ac:dyDescent="0.35">
      <c r="A9334" t="s">
        <v>5</v>
      </c>
      <c r="B9334" t="s">
        <v>573</v>
      </c>
      <c r="C9334">
        <v>3</v>
      </c>
      <c r="D9334" t="s">
        <v>76</v>
      </c>
      <c r="E9334" t="s">
        <v>76</v>
      </c>
      <c r="F9334" t="s">
        <v>76</v>
      </c>
      <c r="G9334" t="s">
        <v>76</v>
      </c>
      <c r="H9334" t="s">
        <v>76</v>
      </c>
      <c r="I9334" t="s">
        <v>528</v>
      </c>
      <c r="J9334" t="s">
        <v>76</v>
      </c>
      <c r="K9334" t="s">
        <v>182</v>
      </c>
      <c r="L9334" t="s">
        <v>182</v>
      </c>
      <c r="M9334" t="s">
        <v>76</v>
      </c>
      <c r="N9334" t="s">
        <v>76</v>
      </c>
      <c r="O9334" t="s">
        <v>76</v>
      </c>
      <c r="P9334" t="s">
        <v>76</v>
      </c>
      <c r="Q9334" t="s">
        <v>76</v>
      </c>
      <c r="R9334" t="s">
        <v>76</v>
      </c>
      <c r="S9334" t="s">
        <v>76</v>
      </c>
      <c r="T9334" t="s">
        <v>76</v>
      </c>
      <c r="U9334" t="s">
        <v>76</v>
      </c>
      <c r="V9334" t="s">
        <v>76</v>
      </c>
      <c r="W9334" t="s">
        <v>76</v>
      </c>
      <c r="X9334" t="s">
        <v>76</v>
      </c>
      <c r="Y9334" t="s">
        <v>76</v>
      </c>
      <c r="Z9334" t="s">
        <v>76</v>
      </c>
      <c r="AA9334" t="s">
        <v>76</v>
      </c>
      <c r="AB9334" t="s">
        <v>76</v>
      </c>
      <c r="AC9334" t="s">
        <v>76</v>
      </c>
      <c r="AD9334" t="s">
        <v>1318</v>
      </c>
    </row>
    <row r="9335" spans="1:30" x14ac:dyDescent="0.35">
      <c r="A9335" t="s">
        <v>6</v>
      </c>
      <c r="B9335" t="s">
        <v>566</v>
      </c>
      <c r="C9335">
        <v>1</v>
      </c>
      <c r="D9335" t="s">
        <v>76</v>
      </c>
      <c r="E9335" t="s">
        <v>76</v>
      </c>
      <c r="F9335" t="s">
        <v>76</v>
      </c>
      <c r="G9335" t="s">
        <v>76</v>
      </c>
      <c r="H9335" t="s">
        <v>76</v>
      </c>
      <c r="I9335" t="s">
        <v>395</v>
      </c>
      <c r="J9335" t="s">
        <v>76</v>
      </c>
      <c r="K9335" t="s">
        <v>76</v>
      </c>
      <c r="L9335" t="s">
        <v>395</v>
      </c>
      <c r="M9335" t="s">
        <v>76</v>
      </c>
      <c r="N9335" t="s">
        <v>76</v>
      </c>
      <c r="O9335" t="s">
        <v>76</v>
      </c>
      <c r="P9335" t="s">
        <v>76</v>
      </c>
      <c r="Q9335" t="s">
        <v>76</v>
      </c>
      <c r="R9335" t="s">
        <v>76</v>
      </c>
      <c r="S9335" t="s">
        <v>76</v>
      </c>
      <c r="T9335" t="s">
        <v>76</v>
      </c>
      <c r="U9335" t="s">
        <v>76</v>
      </c>
      <c r="V9335" t="s">
        <v>76</v>
      </c>
      <c r="W9335" t="s">
        <v>76</v>
      </c>
      <c r="X9335" t="s">
        <v>76</v>
      </c>
      <c r="Y9335" t="s">
        <v>76</v>
      </c>
      <c r="Z9335" t="s">
        <v>76</v>
      </c>
      <c r="AA9335" t="s">
        <v>76</v>
      </c>
      <c r="AB9335" t="s">
        <v>76</v>
      </c>
      <c r="AC9335" t="s">
        <v>76</v>
      </c>
      <c r="AD9335" t="s">
        <v>76</v>
      </c>
    </row>
    <row r="9336" spans="1:30" x14ac:dyDescent="0.35">
      <c r="A9336" t="s">
        <v>6</v>
      </c>
      <c r="B9336" t="s">
        <v>569</v>
      </c>
      <c r="C9336">
        <v>21</v>
      </c>
      <c r="D9336" t="s">
        <v>269</v>
      </c>
      <c r="E9336" t="s">
        <v>76</v>
      </c>
      <c r="F9336" t="s">
        <v>269</v>
      </c>
      <c r="G9336" t="s">
        <v>378</v>
      </c>
      <c r="H9336" t="s">
        <v>263</v>
      </c>
      <c r="I9336" t="s">
        <v>171</v>
      </c>
      <c r="J9336" t="s">
        <v>76</v>
      </c>
      <c r="K9336" t="s">
        <v>132</v>
      </c>
      <c r="L9336" t="s">
        <v>301</v>
      </c>
      <c r="M9336" t="s">
        <v>92</v>
      </c>
      <c r="N9336" t="s">
        <v>249</v>
      </c>
      <c r="O9336" t="s">
        <v>148</v>
      </c>
      <c r="P9336" t="s">
        <v>249</v>
      </c>
      <c r="Q9336" t="s">
        <v>76</v>
      </c>
      <c r="R9336" t="s">
        <v>76</v>
      </c>
      <c r="S9336" t="s">
        <v>138</v>
      </c>
      <c r="T9336" t="s">
        <v>76</v>
      </c>
      <c r="U9336" t="s">
        <v>76</v>
      </c>
      <c r="V9336" t="s">
        <v>76</v>
      </c>
      <c r="W9336" t="s">
        <v>76</v>
      </c>
      <c r="X9336" t="s">
        <v>76</v>
      </c>
      <c r="Y9336" t="s">
        <v>76</v>
      </c>
      <c r="Z9336" t="s">
        <v>76</v>
      </c>
      <c r="AA9336" t="s">
        <v>76</v>
      </c>
      <c r="AB9336" t="s">
        <v>249</v>
      </c>
      <c r="AC9336" t="s">
        <v>76</v>
      </c>
      <c r="AD9336" t="s">
        <v>76</v>
      </c>
    </row>
    <row r="9337" spans="1:30" x14ac:dyDescent="0.35">
      <c r="A9337" t="s">
        <v>6</v>
      </c>
      <c r="B9337" t="s">
        <v>570</v>
      </c>
      <c r="C9337">
        <v>3</v>
      </c>
      <c r="D9337" t="s">
        <v>76</v>
      </c>
      <c r="E9337" t="s">
        <v>76</v>
      </c>
      <c r="F9337" t="s">
        <v>76</v>
      </c>
      <c r="G9337" t="s">
        <v>523</v>
      </c>
      <c r="H9337" t="s">
        <v>518</v>
      </c>
      <c r="I9337" t="s">
        <v>76</v>
      </c>
      <c r="J9337" t="s">
        <v>76</v>
      </c>
      <c r="K9337" t="s">
        <v>523</v>
      </c>
      <c r="L9337" t="s">
        <v>518</v>
      </c>
      <c r="M9337" t="s">
        <v>76</v>
      </c>
      <c r="N9337" t="s">
        <v>76</v>
      </c>
      <c r="O9337" t="s">
        <v>76</v>
      </c>
      <c r="P9337" t="s">
        <v>76</v>
      </c>
      <c r="Q9337" t="s">
        <v>76</v>
      </c>
      <c r="R9337" t="s">
        <v>76</v>
      </c>
      <c r="S9337" t="s">
        <v>76</v>
      </c>
      <c r="T9337" t="s">
        <v>76</v>
      </c>
      <c r="U9337" t="s">
        <v>76</v>
      </c>
      <c r="V9337" t="s">
        <v>76</v>
      </c>
      <c r="W9337" t="s">
        <v>76</v>
      </c>
      <c r="X9337" t="s">
        <v>76</v>
      </c>
      <c r="Y9337" t="s">
        <v>76</v>
      </c>
      <c r="Z9337" t="s">
        <v>76</v>
      </c>
      <c r="AA9337" t="s">
        <v>76</v>
      </c>
      <c r="AB9337" t="s">
        <v>76</v>
      </c>
      <c r="AC9337" t="s">
        <v>76</v>
      </c>
      <c r="AD9337" t="s">
        <v>76</v>
      </c>
    </row>
    <row r="9338" spans="1:30" x14ac:dyDescent="0.35">
      <c r="A9338" t="s">
        <v>6</v>
      </c>
      <c r="B9338" t="s">
        <v>572</v>
      </c>
      <c r="C9338">
        <v>11</v>
      </c>
      <c r="D9338" t="s">
        <v>426</v>
      </c>
      <c r="E9338" t="s">
        <v>76</v>
      </c>
      <c r="F9338" t="s">
        <v>214</v>
      </c>
      <c r="G9338" t="s">
        <v>92</v>
      </c>
      <c r="H9338" t="s">
        <v>249</v>
      </c>
      <c r="I9338" t="s">
        <v>249</v>
      </c>
      <c r="J9338" t="s">
        <v>76</v>
      </c>
      <c r="K9338" t="s">
        <v>76</v>
      </c>
      <c r="L9338" t="s">
        <v>556</v>
      </c>
      <c r="M9338" t="s">
        <v>76</v>
      </c>
      <c r="N9338" t="s">
        <v>383</v>
      </c>
      <c r="O9338" t="s">
        <v>76</v>
      </c>
      <c r="P9338" t="s">
        <v>76</v>
      </c>
      <c r="Q9338" t="s">
        <v>76</v>
      </c>
      <c r="R9338" t="s">
        <v>12</v>
      </c>
      <c r="S9338" t="s">
        <v>76</v>
      </c>
      <c r="T9338" t="s">
        <v>76</v>
      </c>
      <c r="U9338" t="s">
        <v>76</v>
      </c>
      <c r="V9338" t="s">
        <v>76</v>
      </c>
      <c r="W9338" t="s">
        <v>76</v>
      </c>
      <c r="X9338" t="s">
        <v>76</v>
      </c>
      <c r="Y9338" t="s">
        <v>76</v>
      </c>
      <c r="Z9338" t="s">
        <v>76</v>
      </c>
      <c r="AA9338" t="s">
        <v>76</v>
      </c>
      <c r="AB9338" t="s">
        <v>76</v>
      </c>
      <c r="AC9338" t="s">
        <v>76</v>
      </c>
      <c r="AD9338" t="s">
        <v>76</v>
      </c>
    </row>
    <row r="9339" spans="1:30" x14ac:dyDescent="0.35">
      <c r="A9339" t="s">
        <v>6</v>
      </c>
      <c r="B9339" t="s">
        <v>573</v>
      </c>
      <c r="C9339">
        <v>1</v>
      </c>
      <c r="D9339" t="s">
        <v>76</v>
      </c>
      <c r="E9339" t="s">
        <v>76</v>
      </c>
      <c r="F9339" t="s">
        <v>76</v>
      </c>
      <c r="G9339" t="s">
        <v>76</v>
      </c>
      <c r="H9339" t="s">
        <v>76</v>
      </c>
      <c r="I9339" t="s">
        <v>76</v>
      </c>
      <c r="J9339" t="s">
        <v>76</v>
      </c>
      <c r="K9339" t="s">
        <v>395</v>
      </c>
      <c r="L9339" t="s">
        <v>76</v>
      </c>
      <c r="M9339" t="s">
        <v>76</v>
      </c>
      <c r="N9339" t="s">
        <v>76</v>
      </c>
      <c r="O9339" t="s">
        <v>76</v>
      </c>
      <c r="P9339" t="s">
        <v>76</v>
      </c>
      <c r="Q9339" t="s">
        <v>76</v>
      </c>
      <c r="R9339" t="s">
        <v>76</v>
      </c>
      <c r="S9339" t="s">
        <v>76</v>
      </c>
      <c r="T9339" t="s">
        <v>76</v>
      </c>
      <c r="U9339" t="s">
        <v>76</v>
      </c>
      <c r="V9339" t="s">
        <v>76</v>
      </c>
      <c r="W9339" t="s">
        <v>76</v>
      </c>
      <c r="X9339" t="s">
        <v>76</v>
      </c>
      <c r="Y9339" t="s">
        <v>76</v>
      </c>
      <c r="Z9339" t="s">
        <v>76</v>
      </c>
      <c r="AA9339" t="s">
        <v>76</v>
      </c>
      <c r="AB9339" t="s">
        <v>76</v>
      </c>
      <c r="AC9339" t="s">
        <v>76</v>
      </c>
      <c r="AD9339" t="s">
        <v>76</v>
      </c>
    </row>
    <row r="9340" spans="1:30" x14ac:dyDescent="0.35">
      <c r="A9340" t="s">
        <v>7</v>
      </c>
      <c r="B9340" t="s">
        <v>566</v>
      </c>
      <c r="C9340">
        <v>6</v>
      </c>
      <c r="D9340" t="s">
        <v>76</v>
      </c>
      <c r="E9340" t="s">
        <v>76</v>
      </c>
      <c r="F9340" t="s">
        <v>76</v>
      </c>
      <c r="G9340" t="s">
        <v>579</v>
      </c>
      <c r="H9340" t="s">
        <v>657</v>
      </c>
      <c r="I9340" t="s">
        <v>145</v>
      </c>
      <c r="J9340" t="s">
        <v>76</v>
      </c>
      <c r="K9340" t="s">
        <v>76</v>
      </c>
      <c r="L9340" t="s">
        <v>145</v>
      </c>
      <c r="M9340" t="s">
        <v>76</v>
      </c>
      <c r="N9340" t="s">
        <v>76</v>
      </c>
      <c r="O9340" t="s">
        <v>76</v>
      </c>
      <c r="P9340" t="s">
        <v>76</v>
      </c>
      <c r="Q9340" t="s">
        <v>76</v>
      </c>
      <c r="R9340" t="s">
        <v>76</v>
      </c>
      <c r="S9340" t="s">
        <v>745</v>
      </c>
      <c r="T9340" t="s">
        <v>76</v>
      </c>
      <c r="U9340" t="s">
        <v>76</v>
      </c>
      <c r="V9340" t="s">
        <v>76</v>
      </c>
      <c r="W9340" t="s">
        <v>76</v>
      </c>
      <c r="X9340" t="s">
        <v>76</v>
      </c>
      <c r="Y9340" t="s">
        <v>76</v>
      </c>
      <c r="Z9340" t="s">
        <v>76</v>
      </c>
      <c r="AA9340" t="s">
        <v>76</v>
      </c>
      <c r="AB9340" t="s">
        <v>314</v>
      </c>
      <c r="AC9340" t="s">
        <v>76</v>
      </c>
      <c r="AD9340" t="s">
        <v>76</v>
      </c>
    </row>
    <row r="9341" spans="1:30" x14ac:dyDescent="0.35">
      <c r="A9341" t="s">
        <v>7</v>
      </c>
      <c r="B9341" t="s">
        <v>569</v>
      </c>
      <c r="C9341">
        <v>33</v>
      </c>
      <c r="D9341" t="s">
        <v>299</v>
      </c>
      <c r="E9341" t="s">
        <v>240</v>
      </c>
      <c r="F9341" t="s">
        <v>199</v>
      </c>
      <c r="G9341" t="s">
        <v>202</v>
      </c>
      <c r="H9341" t="s">
        <v>193</v>
      </c>
      <c r="I9341" t="s">
        <v>745</v>
      </c>
      <c r="J9341" t="s">
        <v>62</v>
      </c>
      <c r="K9341" t="s">
        <v>193</v>
      </c>
      <c r="L9341" t="s">
        <v>282</v>
      </c>
      <c r="M9341" t="s">
        <v>88</v>
      </c>
      <c r="N9341" t="s">
        <v>86</v>
      </c>
      <c r="O9341" t="s">
        <v>204</v>
      </c>
      <c r="P9341" t="s">
        <v>175</v>
      </c>
      <c r="Q9341" t="s">
        <v>76</v>
      </c>
      <c r="R9341" t="s">
        <v>76</v>
      </c>
      <c r="S9341" t="s">
        <v>76</v>
      </c>
      <c r="T9341" t="s">
        <v>109</v>
      </c>
      <c r="U9341" t="s">
        <v>68</v>
      </c>
      <c r="V9341" t="s">
        <v>76</v>
      </c>
      <c r="W9341" t="s">
        <v>76</v>
      </c>
      <c r="X9341" t="s">
        <v>76</v>
      </c>
      <c r="Y9341" t="s">
        <v>76</v>
      </c>
      <c r="Z9341" t="s">
        <v>76</v>
      </c>
      <c r="AA9341" t="s">
        <v>76</v>
      </c>
      <c r="AB9341" t="s">
        <v>76</v>
      </c>
      <c r="AC9341" t="s">
        <v>76</v>
      </c>
      <c r="AD9341" t="s">
        <v>76</v>
      </c>
    </row>
    <row r="9342" spans="1:30" x14ac:dyDescent="0.35">
      <c r="A9342" t="s">
        <v>7</v>
      </c>
      <c r="B9342" t="s">
        <v>570</v>
      </c>
      <c r="C9342">
        <v>4</v>
      </c>
      <c r="D9342" t="s">
        <v>76</v>
      </c>
      <c r="E9342" t="s">
        <v>76</v>
      </c>
      <c r="F9342" t="s">
        <v>76</v>
      </c>
      <c r="G9342" t="s">
        <v>76</v>
      </c>
      <c r="H9342" t="s">
        <v>76</v>
      </c>
      <c r="I9342" t="s">
        <v>397</v>
      </c>
      <c r="J9342" t="s">
        <v>76</v>
      </c>
      <c r="K9342" t="s">
        <v>397</v>
      </c>
      <c r="L9342" t="s">
        <v>558</v>
      </c>
      <c r="M9342" t="s">
        <v>76</v>
      </c>
      <c r="N9342" t="s">
        <v>76</v>
      </c>
      <c r="O9342" t="s">
        <v>76</v>
      </c>
      <c r="P9342" t="s">
        <v>76</v>
      </c>
      <c r="Q9342" t="s">
        <v>76</v>
      </c>
      <c r="R9342" t="s">
        <v>76</v>
      </c>
      <c r="S9342" t="s">
        <v>76</v>
      </c>
      <c r="T9342" t="s">
        <v>76</v>
      </c>
      <c r="U9342" t="s">
        <v>76</v>
      </c>
      <c r="V9342" t="s">
        <v>76</v>
      </c>
      <c r="W9342" t="s">
        <v>76</v>
      </c>
      <c r="X9342" t="s">
        <v>76</v>
      </c>
      <c r="Y9342" t="s">
        <v>76</v>
      </c>
      <c r="Z9342" t="s">
        <v>76</v>
      </c>
      <c r="AA9342" t="s">
        <v>76</v>
      </c>
      <c r="AB9342" t="s">
        <v>397</v>
      </c>
      <c r="AC9342" t="s">
        <v>76</v>
      </c>
      <c r="AD9342" t="s">
        <v>76</v>
      </c>
    </row>
    <row r="9343" spans="1:30" x14ac:dyDescent="0.35">
      <c r="A9343" t="s">
        <v>7</v>
      </c>
      <c r="B9343" t="s">
        <v>571</v>
      </c>
      <c r="C9343">
        <v>2</v>
      </c>
      <c r="D9343" t="s">
        <v>76</v>
      </c>
      <c r="E9343" t="s">
        <v>76</v>
      </c>
      <c r="F9343" t="s">
        <v>76</v>
      </c>
      <c r="G9343" t="s">
        <v>76</v>
      </c>
      <c r="H9343" t="s">
        <v>923</v>
      </c>
      <c r="I9343" t="s">
        <v>76</v>
      </c>
      <c r="J9343" t="s">
        <v>76</v>
      </c>
      <c r="K9343" t="s">
        <v>76</v>
      </c>
      <c r="L9343" t="s">
        <v>395</v>
      </c>
      <c r="M9343" t="s">
        <v>76</v>
      </c>
      <c r="N9343" t="s">
        <v>76</v>
      </c>
      <c r="O9343" t="s">
        <v>76</v>
      </c>
      <c r="P9343" t="s">
        <v>76</v>
      </c>
      <c r="Q9343" t="s">
        <v>76</v>
      </c>
      <c r="R9343" t="s">
        <v>76</v>
      </c>
      <c r="S9343" t="s">
        <v>76</v>
      </c>
      <c r="T9343" t="s">
        <v>76</v>
      </c>
      <c r="U9343" t="s">
        <v>76</v>
      </c>
      <c r="V9343" t="s">
        <v>76</v>
      </c>
      <c r="W9343" t="s">
        <v>76</v>
      </c>
      <c r="X9343" t="s">
        <v>76</v>
      </c>
      <c r="Y9343" t="s">
        <v>76</v>
      </c>
      <c r="Z9343" t="s">
        <v>76</v>
      </c>
      <c r="AA9343" t="s">
        <v>76</v>
      </c>
      <c r="AB9343" t="s">
        <v>76</v>
      </c>
      <c r="AC9343" t="s">
        <v>76</v>
      </c>
      <c r="AD9343" t="s">
        <v>76</v>
      </c>
    </row>
    <row r="9344" spans="1:30" x14ac:dyDescent="0.35">
      <c r="A9344" t="s">
        <v>7</v>
      </c>
      <c r="B9344" t="s">
        <v>572</v>
      </c>
      <c r="C9344">
        <v>33</v>
      </c>
      <c r="D9344" t="s">
        <v>157</v>
      </c>
      <c r="E9344" t="s">
        <v>104</v>
      </c>
      <c r="F9344" t="s">
        <v>313</v>
      </c>
      <c r="G9344" t="s">
        <v>105</v>
      </c>
      <c r="H9344" t="s">
        <v>603</v>
      </c>
      <c r="I9344" t="s">
        <v>499</v>
      </c>
      <c r="J9344" t="s">
        <v>76</v>
      </c>
      <c r="K9344" t="s">
        <v>378</v>
      </c>
      <c r="L9344" t="s">
        <v>243</v>
      </c>
      <c r="M9344" t="s">
        <v>119</v>
      </c>
      <c r="N9344" t="s">
        <v>192</v>
      </c>
      <c r="O9344" t="s">
        <v>76</v>
      </c>
      <c r="P9344" t="s">
        <v>65</v>
      </c>
      <c r="Q9344" t="s">
        <v>216</v>
      </c>
      <c r="R9344" t="s">
        <v>76</v>
      </c>
      <c r="S9344" t="s">
        <v>216</v>
      </c>
      <c r="T9344" t="s">
        <v>76</v>
      </c>
      <c r="U9344" t="s">
        <v>76</v>
      </c>
      <c r="V9344" t="s">
        <v>76</v>
      </c>
      <c r="W9344" t="s">
        <v>76</v>
      </c>
      <c r="X9344" t="s">
        <v>76</v>
      </c>
      <c r="Y9344" t="s">
        <v>65</v>
      </c>
      <c r="Z9344" t="s">
        <v>76</v>
      </c>
      <c r="AA9344" t="s">
        <v>109</v>
      </c>
      <c r="AB9344" t="s">
        <v>80</v>
      </c>
      <c r="AC9344" t="s">
        <v>76</v>
      </c>
      <c r="AD9344" t="s">
        <v>76</v>
      </c>
    </row>
    <row r="9345" spans="1:30" x14ac:dyDescent="0.35">
      <c r="A9345" t="s">
        <v>241</v>
      </c>
      <c r="B9345" t="s">
        <v>566</v>
      </c>
      <c r="C9345">
        <v>22</v>
      </c>
      <c r="D9345" t="s">
        <v>103</v>
      </c>
      <c r="E9345" t="s">
        <v>76</v>
      </c>
      <c r="F9345" t="s">
        <v>93</v>
      </c>
      <c r="G9345" t="s">
        <v>441</v>
      </c>
      <c r="H9345" t="s">
        <v>182</v>
      </c>
      <c r="I9345" t="s">
        <v>247</v>
      </c>
      <c r="J9345" t="s">
        <v>55</v>
      </c>
      <c r="K9345" t="s">
        <v>76</v>
      </c>
      <c r="L9345" t="s">
        <v>362</v>
      </c>
      <c r="M9345" t="s">
        <v>76</v>
      </c>
      <c r="N9345" t="s">
        <v>161</v>
      </c>
      <c r="O9345" t="s">
        <v>76</v>
      </c>
      <c r="P9345" t="s">
        <v>76</v>
      </c>
      <c r="Q9345" t="s">
        <v>76</v>
      </c>
      <c r="R9345" t="s">
        <v>76</v>
      </c>
      <c r="S9345" t="s">
        <v>228</v>
      </c>
      <c r="T9345" t="s">
        <v>76</v>
      </c>
      <c r="U9345" t="s">
        <v>453</v>
      </c>
      <c r="V9345" t="s">
        <v>76</v>
      </c>
      <c r="W9345" t="s">
        <v>76</v>
      </c>
      <c r="X9345" t="s">
        <v>76</v>
      </c>
      <c r="Y9345" t="s">
        <v>76</v>
      </c>
      <c r="Z9345" t="s">
        <v>76</v>
      </c>
      <c r="AA9345" t="s">
        <v>93</v>
      </c>
      <c r="AB9345" t="s">
        <v>138</v>
      </c>
      <c r="AC9345" t="s">
        <v>76</v>
      </c>
      <c r="AD9345" t="s">
        <v>76</v>
      </c>
    </row>
    <row r="9346" spans="1:30" x14ac:dyDescent="0.35">
      <c r="A9346" t="s">
        <v>241</v>
      </c>
      <c r="B9346" t="s">
        <v>569</v>
      </c>
      <c r="C9346">
        <v>125</v>
      </c>
      <c r="D9346" t="s">
        <v>307</v>
      </c>
      <c r="E9346" t="s">
        <v>74</v>
      </c>
      <c r="F9346" t="s">
        <v>263</v>
      </c>
      <c r="G9346" t="s">
        <v>361</v>
      </c>
      <c r="H9346" t="s">
        <v>345</v>
      </c>
      <c r="I9346" t="s">
        <v>541</v>
      </c>
      <c r="J9346" t="s">
        <v>138</v>
      </c>
      <c r="K9346" t="s">
        <v>58</v>
      </c>
      <c r="L9346" t="s">
        <v>426</v>
      </c>
      <c r="M9346" t="s">
        <v>65</v>
      </c>
      <c r="N9346" t="s">
        <v>65</v>
      </c>
      <c r="O9346" t="s">
        <v>209</v>
      </c>
      <c r="P9346" t="s">
        <v>108</v>
      </c>
      <c r="Q9346" t="s">
        <v>76</v>
      </c>
      <c r="R9346" t="s">
        <v>76</v>
      </c>
      <c r="S9346" t="s">
        <v>249</v>
      </c>
      <c r="T9346" t="s">
        <v>180</v>
      </c>
      <c r="U9346" t="s">
        <v>138</v>
      </c>
      <c r="V9346" t="s">
        <v>76</v>
      </c>
      <c r="W9346" t="s">
        <v>76</v>
      </c>
      <c r="X9346" t="s">
        <v>76</v>
      </c>
      <c r="Y9346" t="s">
        <v>76</v>
      </c>
      <c r="Z9346" t="s">
        <v>76</v>
      </c>
      <c r="AA9346" t="s">
        <v>76</v>
      </c>
      <c r="AB9346" t="s">
        <v>305</v>
      </c>
      <c r="AC9346" t="s">
        <v>107</v>
      </c>
      <c r="AD9346" t="s">
        <v>76</v>
      </c>
    </row>
    <row r="9347" spans="1:30" x14ac:dyDescent="0.35">
      <c r="A9347" t="s">
        <v>241</v>
      </c>
      <c r="B9347" t="s">
        <v>570</v>
      </c>
      <c r="C9347">
        <v>21</v>
      </c>
      <c r="D9347" t="s">
        <v>103</v>
      </c>
      <c r="E9347" t="s">
        <v>76</v>
      </c>
      <c r="F9347" t="s">
        <v>55</v>
      </c>
      <c r="G9347" t="s">
        <v>176</v>
      </c>
      <c r="H9347" t="s">
        <v>156</v>
      </c>
      <c r="I9347" t="s">
        <v>225</v>
      </c>
      <c r="J9347" t="s">
        <v>76</v>
      </c>
      <c r="K9347" t="s">
        <v>195</v>
      </c>
      <c r="L9347" t="s">
        <v>174</v>
      </c>
      <c r="M9347" t="s">
        <v>76</v>
      </c>
      <c r="N9347" t="s">
        <v>76</v>
      </c>
      <c r="O9347" t="s">
        <v>76</v>
      </c>
      <c r="P9347" t="s">
        <v>76</v>
      </c>
      <c r="Q9347" t="s">
        <v>76</v>
      </c>
      <c r="R9347" t="s">
        <v>81</v>
      </c>
      <c r="S9347" t="s">
        <v>121</v>
      </c>
      <c r="T9347" t="s">
        <v>590</v>
      </c>
      <c r="U9347" t="s">
        <v>93</v>
      </c>
      <c r="V9347" t="s">
        <v>76</v>
      </c>
      <c r="W9347" t="s">
        <v>76</v>
      </c>
      <c r="X9347" t="s">
        <v>76</v>
      </c>
      <c r="Y9347" t="s">
        <v>76</v>
      </c>
      <c r="Z9347" t="s">
        <v>76</v>
      </c>
      <c r="AA9347" t="s">
        <v>76</v>
      </c>
      <c r="AB9347" t="s">
        <v>317</v>
      </c>
      <c r="AC9347" t="s">
        <v>221</v>
      </c>
      <c r="AD9347" t="s">
        <v>76</v>
      </c>
    </row>
    <row r="9348" spans="1:30" x14ac:dyDescent="0.35">
      <c r="A9348" t="s">
        <v>241</v>
      </c>
      <c r="B9348" t="s">
        <v>571</v>
      </c>
      <c r="C9348">
        <v>13</v>
      </c>
      <c r="D9348" t="s">
        <v>76</v>
      </c>
      <c r="E9348" t="s">
        <v>76</v>
      </c>
      <c r="F9348" t="s">
        <v>76</v>
      </c>
      <c r="G9348" t="s">
        <v>225</v>
      </c>
      <c r="H9348" t="s">
        <v>517</v>
      </c>
      <c r="I9348" t="s">
        <v>176</v>
      </c>
      <c r="J9348" t="s">
        <v>76</v>
      </c>
      <c r="K9348" t="s">
        <v>76</v>
      </c>
      <c r="L9348" t="s">
        <v>215</v>
      </c>
      <c r="M9348" t="s">
        <v>217</v>
      </c>
      <c r="N9348" t="s">
        <v>76</v>
      </c>
      <c r="O9348" t="s">
        <v>217</v>
      </c>
      <c r="P9348" t="s">
        <v>76</v>
      </c>
      <c r="Q9348" t="s">
        <v>76</v>
      </c>
      <c r="R9348" t="s">
        <v>187</v>
      </c>
      <c r="S9348" t="s">
        <v>10</v>
      </c>
      <c r="T9348" t="s">
        <v>76</v>
      </c>
      <c r="U9348" t="s">
        <v>76</v>
      </c>
      <c r="V9348" t="s">
        <v>76</v>
      </c>
      <c r="W9348" t="s">
        <v>76</v>
      </c>
      <c r="X9348" t="s">
        <v>76</v>
      </c>
      <c r="Y9348" t="s">
        <v>76</v>
      </c>
      <c r="Z9348" t="s">
        <v>132</v>
      </c>
      <c r="AA9348" t="s">
        <v>76</v>
      </c>
      <c r="AB9348" t="s">
        <v>94</v>
      </c>
      <c r="AC9348" t="s">
        <v>76</v>
      </c>
      <c r="AD9348" t="s">
        <v>76</v>
      </c>
    </row>
    <row r="9349" spans="1:30" x14ac:dyDescent="0.35">
      <c r="A9349" t="s">
        <v>241</v>
      </c>
      <c r="B9349" t="s">
        <v>572</v>
      </c>
      <c r="C9349">
        <v>82</v>
      </c>
      <c r="D9349" t="s">
        <v>101</v>
      </c>
      <c r="E9349" t="s">
        <v>81</v>
      </c>
      <c r="F9349" t="s">
        <v>254</v>
      </c>
      <c r="G9349" t="s">
        <v>314</v>
      </c>
      <c r="H9349" t="s">
        <v>503</v>
      </c>
      <c r="I9349" t="s">
        <v>466</v>
      </c>
      <c r="J9349" t="s">
        <v>138</v>
      </c>
      <c r="K9349" t="s">
        <v>366</v>
      </c>
      <c r="L9349" t="s">
        <v>484</v>
      </c>
      <c r="M9349" t="s">
        <v>104</v>
      </c>
      <c r="N9349" t="s">
        <v>145</v>
      </c>
      <c r="O9349" t="s">
        <v>173</v>
      </c>
      <c r="P9349" t="s">
        <v>198</v>
      </c>
      <c r="Q9349" t="s">
        <v>309</v>
      </c>
      <c r="R9349" t="s">
        <v>96</v>
      </c>
      <c r="S9349" t="s">
        <v>137</v>
      </c>
      <c r="T9349" t="s">
        <v>121</v>
      </c>
      <c r="U9349" t="s">
        <v>76</v>
      </c>
      <c r="V9349" t="s">
        <v>76</v>
      </c>
      <c r="W9349" t="s">
        <v>76</v>
      </c>
      <c r="X9349" t="s">
        <v>76</v>
      </c>
      <c r="Y9349" t="s">
        <v>80</v>
      </c>
      <c r="Z9349" t="s">
        <v>77</v>
      </c>
      <c r="AA9349" t="s">
        <v>122</v>
      </c>
      <c r="AB9349" t="s">
        <v>150</v>
      </c>
      <c r="AC9349" t="s">
        <v>76</v>
      </c>
      <c r="AD9349" t="s">
        <v>76</v>
      </c>
    </row>
    <row r="9350" spans="1:30" x14ac:dyDescent="0.35">
      <c r="A9350" t="s">
        <v>241</v>
      </c>
      <c r="B9350" t="s">
        <v>573</v>
      </c>
      <c r="C9350">
        <v>7</v>
      </c>
      <c r="D9350" t="s">
        <v>76</v>
      </c>
      <c r="E9350" t="s">
        <v>76</v>
      </c>
      <c r="F9350" t="s">
        <v>322</v>
      </c>
      <c r="G9350" t="s">
        <v>76</v>
      </c>
      <c r="H9350" t="s">
        <v>76</v>
      </c>
      <c r="I9350" t="s">
        <v>88</v>
      </c>
      <c r="J9350" t="s">
        <v>76</v>
      </c>
      <c r="K9350" t="s">
        <v>108</v>
      </c>
      <c r="L9350" t="s">
        <v>136</v>
      </c>
      <c r="M9350" t="s">
        <v>76</v>
      </c>
      <c r="N9350" t="s">
        <v>76</v>
      </c>
      <c r="O9350" t="s">
        <v>76</v>
      </c>
      <c r="P9350" t="s">
        <v>76</v>
      </c>
      <c r="Q9350" t="s">
        <v>164</v>
      </c>
      <c r="R9350" t="s">
        <v>76</v>
      </c>
      <c r="S9350" t="s">
        <v>76</v>
      </c>
      <c r="T9350" t="s">
        <v>164</v>
      </c>
      <c r="U9350" t="s">
        <v>76</v>
      </c>
      <c r="V9350" t="s">
        <v>76</v>
      </c>
      <c r="W9350" t="s">
        <v>76</v>
      </c>
      <c r="X9350" t="s">
        <v>76</v>
      </c>
      <c r="Y9350" t="s">
        <v>520</v>
      </c>
      <c r="Z9350" t="s">
        <v>76</v>
      </c>
      <c r="AA9350" t="s">
        <v>76</v>
      </c>
      <c r="AB9350" t="s">
        <v>76</v>
      </c>
      <c r="AC9350" t="s">
        <v>76</v>
      </c>
      <c r="AD9350" t="s">
        <v>112</v>
      </c>
    </row>
    <row r="9352" spans="1:30" x14ac:dyDescent="0.35">
      <c r="A9352" t="s">
        <v>1952</v>
      </c>
    </row>
    <row r="9353" spans="1:30" x14ac:dyDescent="0.35">
      <c r="A9353" t="s">
        <v>14</v>
      </c>
      <c r="B9353" t="s">
        <v>593</v>
      </c>
      <c r="C9353" t="s">
        <v>2</v>
      </c>
      <c r="D9353" t="s">
        <v>1809</v>
      </c>
      <c r="E9353" t="s">
        <v>1810</v>
      </c>
      <c r="F9353" t="s">
        <v>1811</v>
      </c>
      <c r="G9353" t="s">
        <v>1812</v>
      </c>
      <c r="H9353" t="s">
        <v>1813</v>
      </c>
      <c r="I9353" t="s">
        <v>1814</v>
      </c>
      <c r="J9353" t="s">
        <v>1815</v>
      </c>
      <c r="K9353" t="s">
        <v>1816</v>
      </c>
      <c r="L9353" t="s">
        <v>1817</v>
      </c>
      <c r="M9353" t="s">
        <v>1818</v>
      </c>
      <c r="N9353" t="s">
        <v>1819</v>
      </c>
      <c r="O9353" t="s">
        <v>1820</v>
      </c>
      <c r="P9353" t="s">
        <v>1821</v>
      </c>
      <c r="Q9353" t="s">
        <v>1822</v>
      </c>
      <c r="R9353" t="s">
        <v>1823</v>
      </c>
      <c r="S9353" t="s">
        <v>1824</v>
      </c>
      <c r="T9353" t="s">
        <v>1825</v>
      </c>
      <c r="U9353" t="s">
        <v>1826</v>
      </c>
      <c r="V9353" t="s">
        <v>1827</v>
      </c>
      <c r="W9353" t="s">
        <v>1828</v>
      </c>
      <c r="X9353" t="s">
        <v>1829</v>
      </c>
      <c r="Y9353" t="s">
        <v>1830</v>
      </c>
      <c r="Z9353" t="s">
        <v>1831</v>
      </c>
      <c r="AA9353" t="s">
        <v>1832</v>
      </c>
      <c r="AB9353" t="s">
        <v>1833</v>
      </c>
      <c r="AC9353" t="s">
        <v>49</v>
      </c>
      <c r="AD9353" t="s">
        <v>50</v>
      </c>
    </row>
    <row r="9354" spans="1:30" x14ac:dyDescent="0.35">
      <c r="A9354" t="s">
        <v>3</v>
      </c>
      <c r="B9354" t="s">
        <v>594</v>
      </c>
      <c r="C9354">
        <v>15</v>
      </c>
      <c r="D9354" t="s">
        <v>76</v>
      </c>
      <c r="E9354" t="s">
        <v>76</v>
      </c>
      <c r="F9354" t="s">
        <v>120</v>
      </c>
      <c r="G9354" t="s">
        <v>119</v>
      </c>
      <c r="H9354" t="s">
        <v>247</v>
      </c>
      <c r="I9354" t="s">
        <v>148</v>
      </c>
      <c r="J9354" t="s">
        <v>104</v>
      </c>
      <c r="K9354" t="s">
        <v>103</v>
      </c>
      <c r="L9354" t="s">
        <v>152</v>
      </c>
      <c r="M9354" t="s">
        <v>76</v>
      </c>
      <c r="N9354" t="s">
        <v>177</v>
      </c>
      <c r="O9354" t="s">
        <v>76</v>
      </c>
      <c r="P9354" t="s">
        <v>76</v>
      </c>
      <c r="Q9354" t="s">
        <v>76</v>
      </c>
      <c r="R9354" t="s">
        <v>76</v>
      </c>
      <c r="S9354" t="s">
        <v>217</v>
      </c>
      <c r="T9354" t="s">
        <v>76</v>
      </c>
      <c r="U9354" t="s">
        <v>76</v>
      </c>
      <c r="V9354" t="s">
        <v>76</v>
      </c>
      <c r="W9354" t="s">
        <v>76</v>
      </c>
      <c r="X9354" t="s">
        <v>76</v>
      </c>
      <c r="Y9354" t="s">
        <v>76</v>
      </c>
      <c r="Z9354" t="s">
        <v>76</v>
      </c>
      <c r="AA9354" t="s">
        <v>86</v>
      </c>
      <c r="AB9354" t="s">
        <v>516</v>
      </c>
      <c r="AC9354" t="s">
        <v>76</v>
      </c>
      <c r="AD9354" t="s">
        <v>76</v>
      </c>
    </row>
    <row r="9355" spans="1:30" x14ac:dyDescent="0.35">
      <c r="A9355" t="s">
        <v>3</v>
      </c>
      <c r="B9355" t="s">
        <v>595</v>
      </c>
      <c r="C9355">
        <v>14</v>
      </c>
      <c r="D9355" t="s">
        <v>176</v>
      </c>
      <c r="E9355" t="s">
        <v>76</v>
      </c>
      <c r="F9355" t="s">
        <v>307</v>
      </c>
      <c r="G9355" t="s">
        <v>76</v>
      </c>
      <c r="H9355" t="s">
        <v>687</v>
      </c>
      <c r="I9355" t="s">
        <v>590</v>
      </c>
      <c r="J9355" t="s">
        <v>76</v>
      </c>
      <c r="K9355" t="s">
        <v>76</v>
      </c>
      <c r="L9355" t="s">
        <v>316</v>
      </c>
      <c r="M9355" t="s">
        <v>74</v>
      </c>
      <c r="N9355" t="s">
        <v>76</v>
      </c>
      <c r="O9355" t="s">
        <v>238</v>
      </c>
      <c r="P9355" t="s">
        <v>76</v>
      </c>
      <c r="Q9355" t="s">
        <v>76</v>
      </c>
      <c r="R9355" t="s">
        <v>76</v>
      </c>
      <c r="S9355" t="s">
        <v>76</v>
      </c>
      <c r="T9355" t="s">
        <v>76</v>
      </c>
      <c r="U9355" t="s">
        <v>112</v>
      </c>
      <c r="V9355" t="s">
        <v>76</v>
      </c>
      <c r="W9355" t="s">
        <v>76</v>
      </c>
      <c r="X9355" t="s">
        <v>76</v>
      </c>
      <c r="Y9355" t="s">
        <v>76</v>
      </c>
      <c r="Z9355" t="s">
        <v>76</v>
      </c>
      <c r="AA9355" t="s">
        <v>76</v>
      </c>
      <c r="AB9355" t="s">
        <v>76</v>
      </c>
      <c r="AC9355" t="s">
        <v>76</v>
      </c>
      <c r="AD9355" t="s">
        <v>76</v>
      </c>
    </row>
    <row r="9356" spans="1:30" x14ac:dyDescent="0.35">
      <c r="A9356" t="s">
        <v>4</v>
      </c>
      <c r="B9356" t="s">
        <v>594</v>
      </c>
      <c r="C9356">
        <v>14</v>
      </c>
      <c r="D9356" t="s">
        <v>179</v>
      </c>
      <c r="E9356" t="s">
        <v>76</v>
      </c>
      <c r="F9356" t="s">
        <v>702</v>
      </c>
      <c r="G9356" t="s">
        <v>934</v>
      </c>
      <c r="H9356" t="s">
        <v>880</v>
      </c>
      <c r="I9356" t="s">
        <v>88</v>
      </c>
      <c r="J9356" t="s">
        <v>76</v>
      </c>
      <c r="K9356" t="s">
        <v>76</v>
      </c>
      <c r="L9356" t="s">
        <v>360</v>
      </c>
      <c r="M9356" t="s">
        <v>186</v>
      </c>
      <c r="N9356" t="s">
        <v>76</v>
      </c>
      <c r="O9356" t="s">
        <v>76</v>
      </c>
      <c r="P9356" t="s">
        <v>76</v>
      </c>
      <c r="Q9356" t="s">
        <v>76</v>
      </c>
      <c r="R9356" t="s">
        <v>76</v>
      </c>
      <c r="S9356" t="s">
        <v>260</v>
      </c>
      <c r="T9356" t="s">
        <v>76</v>
      </c>
      <c r="U9356" t="s">
        <v>130</v>
      </c>
      <c r="V9356" t="s">
        <v>76</v>
      </c>
      <c r="W9356" t="s">
        <v>76</v>
      </c>
      <c r="X9356" t="s">
        <v>76</v>
      </c>
      <c r="Y9356" t="s">
        <v>76</v>
      </c>
      <c r="Z9356" t="s">
        <v>76</v>
      </c>
      <c r="AA9356" t="s">
        <v>76</v>
      </c>
      <c r="AB9356" t="s">
        <v>133</v>
      </c>
      <c r="AC9356" t="s">
        <v>76</v>
      </c>
      <c r="AD9356" t="s">
        <v>76</v>
      </c>
    </row>
    <row r="9357" spans="1:30" x14ac:dyDescent="0.35">
      <c r="A9357" t="s">
        <v>4</v>
      </c>
      <c r="B9357" t="s">
        <v>595</v>
      </c>
      <c r="C9357">
        <v>40</v>
      </c>
      <c r="D9357" t="s">
        <v>260</v>
      </c>
      <c r="E9357" t="s">
        <v>76</v>
      </c>
      <c r="F9357" t="s">
        <v>124</v>
      </c>
      <c r="G9357" t="s">
        <v>152</v>
      </c>
      <c r="H9357" t="s">
        <v>209</v>
      </c>
      <c r="I9357" t="s">
        <v>225</v>
      </c>
      <c r="J9357" t="s">
        <v>76</v>
      </c>
      <c r="K9357" t="s">
        <v>244</v>
      </c>
      <c r="L9357" t="s">
        <v>115</v>
      </c>
      <c r="M9357" t="s">
        <v>81</v>
      </c>
      <c r="N9357" t="s">
        <v>150</v>
      </c>
      <c r="O9357" t="s">
        <v>157</v>
      </c>
      <c r="P9357" t="s">
        <v>76</v>
      </c>
      <c r="Q9357" t="s">
        <v>280</v>
      </c>
      <c r="R9357" t="s">
        <v>56</v>
      </c>
      <c r="S9357" t="s">
        <v>373</v>
      </c>
      <c r="T9357" t="s">
        <v>135</v>
      </c>
      <c r="U9357" t="s">
        <v>188</v>
      </c>
      <c r="V9357" t="s">
        <v>76</v>
      </c>
      <c r="W9357" t="s">
        <v>76</v>
      </c>
      <c r="X9357" t="s">
        <v>76</v>
      </c>
      <c r="Y9357" t="s">
        <v>11</v>
      </c>
      <c r="Z9357" t="s">
        <v>142</v>
      </c>
      <c r="AA9357" t="s">
        <v>76</v>
      </c>
      <c r="AB9357" t="s">
        <v>74</v>
      </c>
      <c r="AC9357" t="s">
        <v>76</v>
      </c>
      <c r="AD9357" t="s">
        <v>76</v>
      </c>
    </row>
    <row r="9358" spans="1:30" x14ac:dyDescent="0.35">
      <c r="A9358" t="s">
        <v>5</v>
      </c>
      <c r="B9358" t="s">
        <v>594</v>
      </c>
      <c r="C9358">
        <v>26</v>
      </c>
      <c r="D9358" t="s">
        <v>89</v>
      </c>
      <c r="E9358" t="s">
        <v>76</v>
      </c>
      <c r="F9358" t="s">
        <v>82</v>
      </c>
      <c r="G9358" t="s">
        <v>76</v>
      </c>
      <c r="H9358" t="s">
        <v>264</v>
      </c>
      <c r="I9358" t="s">
        <v>458</v>
      </c>
      <c r="J9358" t="s">
        <v>76</v>
      </c>
      <c r="K9358" t="s">
        <v>455</v>
      </c>
      <c r="L9358" t="s">
        <v>127</v>
      </c>
      <c r="M9358" t="s">
        <v>216</v>
      </c>
      <c r="N9358" t="s">
        <v>67</v>
      </c>
      <c r="O9358" t="s">
        <v>76</v>
      </c>
      <c r="P9358" t="s">
        <v>67</v>
      </c>
      <c r="Q9358" t="s">
        <v>76</v>
      </c>
      <c r="R9358" t="s">
        <v>76</v>
      </c>
      <c r="S9358" t="s">
        <v>76</v>
      </c>
      <c r="T9358" t="s">
        <v>76</v>
      </c>
      <c r="U9358" t="s">
        <v>76</v>
      </c>
      <c r="V9358" t="s">
        <v>76</v>
      </c>
      <c r="W9358" t="s">
        <v>76</v>
      </c>
      <c r="X9358" t="s">
        <v>76</v>
      </c>
      <c r="Y9358" t="s">
        <v>76</v>
      </c>
      <c r="Z9358" t="s">
        <v>76</v>
      </c>
      <c r="AA9358" t="s">
        <v>76</v>
      </c>
      <c r="AB9358" t="s">
        <v>148</v>
      </c>
      <c r="AC9358" t="s">
        <v>148</v>
      </c>
      <c r="AD9358" t="s">
        <v>233</v>
      </c>
    </row>
    <row r="9359" spans="1:30" x14ac:dyDescent="0.35">
      <c r="A9359" t="s">
        <v>5</v>
      </c>
      <c r="B9359" t="s">
        <v>595</v>
      </c>
      <c r="C9359">
        <v>46</v>
      </c>
      <c r="D9359" t="s">
        <v>176</v>
      </c>
      <c r="E9359" t="s">
        <v>76</v>
      </c>
      <c r="F9359" t="s">
        <v>62</v>
      </c>
      <c r="G9359" t="s">
        <v>105</v>
      </c>
      <c r="H9359" t="s">
        <v>58</v>
      </c>
      <c r="I9359" t="s">
        <v>343</v>
      </c>
      <c r="J9359" t="s">
        <v>179</v>
      </c>
      <c r="K9359" t="s">
        <v>211</v>
      </c>
      <c r="L9359" t="s">
        <v>762</v>
      </c>
      <c r="M9359" t="s">
        <v>68</v>
      </c>
      <c r="N9359" t="s">
        <v>70</v>
      </c>
      <c r="O9359" t="s">
        <v>75</v>
      </c>
      <c r="P9359" t="s">
        <v>76</v>
      </c>
      <c r="Q9359" t="s">
        <v>76</v>
      </c>
      <c r="R9359" t="s">
        <v>72</v>
      </c>
      <c r="S9359" t="s">
        <v>528</v>
      </c>
      <c r="T9359" t="s">
        <v>85</v>
      </c>
      <c r="U9359" t="s">
        <v>74</v>
      </c>
      <c r="V9359" t="s">
        <v>76</v>
      </c>
      <c r="W9359" t="s">
        <v>76</v>
      </c>
      <c r="X9359" t="s">
        <v>76</v>
      </c>
      <c r="Y9359" t="s">
        <v>76</v>
      </c>
      <c r="Z9359" t="s">
        <v>77</v>
      </c>
      <c r="AA9359" t="s">
        <v>76</v>
      </c>
      <c r="AB9359" t="s">
        <v>76</v>
      </c>
      <c r="AC9359" t="s">
        <v>77</v>
      </c>
      <c r="AD9359" t="s">
        <v>76</v>
      </c>
    </row>
    <row r="9360" spans="1:30" x14ac:dyDescent="0.35">
      <c r="A9360" t="s">
        <v>6</v>
      </c>
      <c r="B9360" t="s">
        <v>594</v>
      </c>
      <c r="C9360">
        <v>19</v>
      </c>
      <c r="D9360" t="s">
        <v>659</v>
      </c>
      <c r="E9360" t="s">
        <v>76</v>
      </c>
      <c r="F9360" t="s">
        <v>249</v>
      </c>
      <c r="G9360" t="s">
        <v>515</v>
      </c>
      <c r="H9360" t="s">
        <v>306</v>
      </c>
      <c r="I9360" t="s">
        <v>621</v>
      </c>
      <c r="J9360" t="s">
        <v>76</v>
      </c>
      <c r="K9360" t="s">
        <v>86</v>
      </c>
      <c r="L9360" t="s">
        <v>498</v>
      </c>
      <c r="M9360" t="s">
        <v>142</v>
      </c>
      <c r="N9360" t="s">
        <v>142</v>
      </c>
      <c r="O9360" t="s">
        <v>76</v>
      </c>
      <c r="P9360" t="s">
        <v>76</v>
      </c>
      <c r="Q9360" t="s">
        <v>76</v>
      </c>
      <c r="R9360" t="s">
        <v>76</v>
      </c>
      <c r="S9360" t="s">
        <v>76</v>
      </c>
      <c r="T9360" t="s">
        <v>76</v>
      </c>
      <c r="U9360" t="s">
        <v>76</v>
      </c>
      <c r="V9360" t="s">
        <v>76</v>
      </c>
      <c r="W9360" t="s">
        <v>76</v>
      </c>
      <c r="X9360" t="s">
        <v>76</v>
      </c>
      <c r="Y9360" t="s">
        <v>76</v>
      </c>
      <c r="Z9360" t="s">
        <v>76</v>
      </c>
      <c r="AA9360" t="s">
        <v>76</v>
      </c>
      <c r="AB9360" t="s">
        <v>76</v>
      </c>
      <c r="AC9360" t="s">
        <v>76</v>
      </c>
      <c r="AD9360" t="s">
        <v>76</v>
      </c>
    </row>
    <row r="9361" spans="1:30" x14ac:dyDescent="0.35">
      <c r="A9361" t="s">
        <v>6</v>
      </c>
      <c r="B9361" t="s">
        <v>595</v>
      </c>
      <c r="C9361">
        <v>18</v>
      </c>
      <c r="D9361" t="s">
        <v>181</v>
      </c>
      <c r="E9361" t="s">
        <v>76</v>
      </c>
      <c r="F9361" t="s">
        <v>233</v>
      </c>
      <c r="G9361" t="s">
        <v>291</v>
      </c>
      <c r="H9361" t="s">
        <v>95</v>
      </c>
      <c r="I9361" t="s">
        <v>204</v>
      </c>
      <c r="J9361" t="s">
        <v>76</v>
      </c>
      <c r="K9361" t="s">
        <v>326</v>
      </c>
      <c r="L9361" t="s">
        <v>408</v>
      </c>
      <c r="M9361" t="s">
        <v>211</v>
      </c>
      <c r="N9361" t="s">
        <v>364</v>
      </c>
      <c r="O9361" t="s">
        <v>326</v>
      </c>
      <c r="P9361" t="s">
        <v>211</v>
      </c>
      <c r="Q9361" t="s">
        <v>76</v>
      </c>
      <c r="R9361" t="s">
        <v>134</v>
      </c>
      <c r="S9361" t="s">
        <v>94</v>
      </c>
      <c r="T9361" t="s">
        <v>76</v>
      </c>
      <c r="U9361" t="s">
        <v>76</v>
      </c>
      <c r="V9361" t="s">
        <v>76</v>
      </c>
      <c r="W9361" t="s">
        <v>76</v>
      </c>
      <c r="X9361" t="s">
        <v>76</v>
      </c>
      <c r="Y9361" t="s">
        <v>76</v>
      </c>
      <c r="Z9361" t="s">
        <v>76</v>
      </c>
      <c r="AA9361" t="s">
        <v>76</v>
      </c>
      <c r="AB9361" t="s">
        <v>211</v>
      </c>
      <c r="AC9361" t="s">
        <v>76</v>
      </c>
      <c r="AD9361" t="s">
        <v>76</v>
      </c>
    </row>
    <row r="9362" spans="1:30" x14ac:dyDescent="0.35">
      <c r="A9362" t="s">
        <v>7</v>
      </c>
      <c r="B9362" t="s">
        <v>594</v>
      </c>
      <c r="C9362">
        <v>45</v>
      </c>
      <c r="D9362" t="s">
        <v>72</v>
      </c>
      <c r="E9362" t="s">
        <v>142</v>
      </c>
      <c r="F9362" t="s">
        <v>297</v>
      </c>
      <c r="G9362" t="s">
        <v>137</v>
      </c>
      <c r="H9362" t="s">
        <v>8</v>
      </c>
      <c r="I9362" t="s">
        <v>711</v>
      </c>
      <c r="J9362" t="s">
        <v>70</v>
      </c>
      <c r="K9362" t="s">
        <v>238</v>
      </c>
      <c r="L9362" t="s">
        <v>98</v>
      </c>
      <c r="M9362" t="s">
        <v>92</v>
      </c>
      <c r="N9362" t="s">
        <v>226</v>
      </c>
      <c r="O9362" t="s">
        <v>108</v>
      </c>
      <c r="P9362" t="s">
        <v>104</v>
      </c>
      <c r="Q9362" t="s">
        <v>65</v>
      </c>
      <c r="R9362" t="s">
        <v>76</v>
      </c>
      <c r="S9362" t="s">
        <v>65</v>
      </c>
      <c r="T9362" t="s">
        <v>74</v>
      </c>
      <c r="U9362" t="s">
        <v>71</v>
      </c>
      <c r="V9362" t="s">
        <v>76</v>
      </c>
      <c r="W9362" t="s">
        <v>76</v>
      </c>
      <c r="X9362" t="s">
        <v>76</v>
      </c>
      <c r="Y9362" t="s">
        <v>104</v>
      </c>
      <c r="Z9362" t="s">
        <v>76</v>
      </c>
      <c r="AA9362" t="s">
        <v>76</v>
      </c>
      <c r="AB9362" t="s">
        <v>150</v>
      </c>
      <c r="AC9362" t="s">
        <v>76</v>
      </c>
      <c r="AD9362" t="s">
        <v>76</v>
      </c>
    </row>
    <row r="9363" spans="1:30" x14ac:dyDescent="0.35">
      <c r="A9363" t="s">
        <v>7</v>
      </c>
      <c r="B9363" t="s">
        <v>595</v>
      </c>
      <c r="C9363">
        <v>33</v>
      </c>
      <c r="D9363" t="s">
        <v>233</v>
      </c>
      <c r="E9363" t="s">
        <v>87</v>
      </c>
      <c r="F9363" t="s">
        <v>260</v>
      </c>
      <c r="G9363" t="s">
        <v>165</v>
      </c>
      <c r="H9363" t="s">
        <v>397</v>
      </c>
      <c r="I9363" t="s">
        <v>184</v>
      </c>
      <c r="J9363" t="s">
        <v>76</v>
      </c>
      <c r="K9363" t="s">
        <v>210</v>
      </c>
      <c r="L9363" t="s">
        <v>523</v>
      </c>
      <c r="M9363" t="s">
        <v>76</v>
      </c>
      <c r="N9363" t="s">
        <v>57</v>
      </c>
      <c r="O9363" t="s">
        <v>194</v>
      </c>
      <c r="P9363" t="s">
        <v>194</v>
      </c>
      <c r="Q9363" t="s">
        <v>76</v>
      </c>
      <c r="R9363" t="s">
        <v>76</v>
      </c>
      <c r="S9363" t="s">
        <v>244</v>
      </c>
      <c r="T9363" t="s">
        <v>173</v>
      </c>
      <c r="U9363" t="s">
        <v>76</v>
      </c>
      <c r="V9363" t="s">
        <v>76</v>
      </c>
      <c r="W9363" t="s">
        <v>76</v>
      </c>
      <c r="X9363" t="s">
        <v>76</v>
      </c>
      <c r="Y9363" t="s">
        <v>76</v>
      </c>
      <c r="Z9363" t="s">
        <v>76</v>
      </c>
      <c r="AA9363" t="s">
        <v>70</v>
      </c>
      <c r="AB9363" t="s">
        <v>180</v>
      </c>
      <c r="AC9363" t="s">
        <v>76</v>
      </c>
      <c r="AD9363" t="s">
        <v>76</v>
      </c>
    </row>
    <row r="9364" spans="1:30" x14ac:dyDescent="0.35">
      <c r="A9364" t="s">
        <v>241</v>
      </c>
      <c r="B9364" t="s">
        <v>594</v>
      </c>
      <c r="C9364">
        <v>119</v>
      </c>
      <c r="D9364" t="s">
        <v>121</v>
      </c>
      <c r="E9364" t="s">
        <v>78</v>
      </c>
      <c r="F9364" t="s">
        <v>272</v>
      </c>
      <c r="G9364" t="s">
        <v>157</v>
      </c>
      <c r="H9364" t="s">
        <v>196</v>
      </c>
      <c r="I9364" t="s">
        <v>556</v>
      </c>
      <c r="J9364" t="s">
        <v>122</v>
      </c>
      <c r="K9364" t="s">
        <v>293</v>
      </c>
      <c r="L9364" t="s">
        <v>313</v>
      </c>
      <c r="M9364" t="s">
        <v>221</v>
      </c>
      <c r="N9364" t="s">
        <v>260</v>
      </c>
      <c r="O9364" t="s">
        <v>72</v>
      </c>
      <c r="P9364" t="s">
        <v>93</v>
      </c>
      <c r="Q9364" t="s">
        <v>186</v>
      </c>
      <c r="R9364" t="s">
        <v>76</v>
      </c>
      <c r="S9364" t="s">
        <v>70</v>
      </c>
      <c r="T9364" t="s">
        <v>78</v>
      </c>
      <c r="U9364" t="s">
        <v>79</v>
      </c>
      <c r="V9364" t="s">
        <v>76</v>
      </c>
      <c r="W9364" t="s">
        <v>76</v>
      </c>
      <c r="X9364" t="s">
        <v>76</v>
      </c>
      <c r="Y9364" t="s">
        <v>81</v>
      </c>
      <c r="Z9364" t="s">
        <v>76</v>
      </c>
      <c r="AA9364" t="s">
        <v>71</v>
      </c>
      <c r="AB9364" t="s">
        <v>208</v>
      </c>
      <c r="AC9364" t="s">
        <v>63</v>
      </c>
      <c r="AD9364" t="s">
        <v>80</v>
      </c>
    </row>
    <row r="9365" spans="1:30" x14ac:dyDescent="0.35">
      <c r="A9365" t="s">
        <v>241</v>
      </c>
      <c r="B9365" t="s">
        <v>595</v>
      </c>
      <c r="C9365">
        <v>151</v>
      </c>
      <c r="D9365" t="s">
        <v>225</v>
      </c>
      <c r="E9365" t="s">
        <v>81</v>
      </c>
      <c r="F9365" t="s">
        <v>168</v>
      </c>
      <c r="G9365" t="s">
        <v>8</v>
      </c>
      <c r="H9365" t="s">
        <v>392</v>
      </c>
      <c r="I9365" t="s">
        <v>238</v>
      </c>
      <c r="J9365" t="s">
        <v>79</v>
      </c>
      <c r="K9365" t="s">
        <v>99</v>
      </c>
      <c r="L9365" t="s">
        <v>325</v>
      </c>
      <c r="M9365" t="s">
        <v>80</v>
      </c>
      <c r="N9365" t="s">
        <v>194</v>
      </c>
      <c r="O9365" t="s">
        <v>99</v>
      </c>
      <c r="P9365" t="s">
        <v>186</v>
      </c>
      <c r="Q9365" t="s">
        <v>104</v>
      </c>
      <c r="R9365" t="s">
        <v>244</v>
      </c>
      <c r="S9365" t="s">
        <v>136</v>
      </c>
      <c r="T9365" t="s">
        <v>278</v>
      </c>
      <c r="U9365" t="s">
        <v>175</v>
      </c>
      <c r="V9365" t="s">
        <v>76</v>
      </c>
      <c r="W9365" t="s">
        <v>76</v>
      </c>
      <c r="X9365" t="s">
        <v>76</v>
      </c>
      <c r="Y9365" t="s">
        <v>175</v>
      </c>
      <c r="Z9365" t="s">
        <v>94</v>
      </c>
      <c r="AA9365" t="s">
        <v>75</v>
      </c>
      <c r="AB9365" t="s">
        <v>108</v>
      </c>
      <c r="AC9365" t="s">
        <v>76</v>
      </c>
      <c r="AD9365" t="s">
        <v>76</v>
      </c>
    </row>
    <row r="9367" spans="1:30" x14ac:dyDescent="0.35">
      <c r="A9367" t="s">
        <v>1953</v>
      </c>
    </row>
    <row r="9368" spans="1:30" x14ac:dyDescent="0.35">
      <c r="A9368" t="s">
        <v>14</v>
      </c>
      <c r="B9368" t="s">
        <v>2</v>
      </c>
      <c r="C9368" t="s">
        <v>1809</v>
      </c>
      <c r="D9368" t="s">
        <v>1810</v>
      </c>
      <c r="E9368" t="s">
        <v>1811</v>
      </c>
      <c r="F9368" t="s">
        <v>1812</v>
      </c>
      <c r="G9368" t="s">
        <v>1813</v>
      </c>
      <c r="H9368" t="s">
        <v>1814</v>
      </c>
      <c r="I9368" t="s">
        <v>1815</v>
      </c>
      <c r="J9368" t="s">
        <v>1816</v>
      </c>
      <c r="K9368" t="s">
        <v>1817</v>
      </c>
      <c r="L9368" t="s">
        <v>1818</v>
      </c>
      <c r="M9368" t="s">
        <v>1819</v>
      </c>
      <c r="N9368" t="s">
        <v>1820</v>
      </c>
      <c r="O9368" t="s">
        <v>1821</v>
      </c>
      <c r="P9368" t="s">
        <v>1822</v>
      </c>
      <c r="Q9368" t="s">
        <v>1823</v>
      </c>
      <c r="R9368" t="s">
        <v>1824</v>
      </c>
      <c r="S9368" t="s">
        <v>1825</v>
      </c>
      <c r="T9368" t="s">
        <v>1826</v>
      </c>
      <c r="U9368" t="s">
        <v>1827</v>
      </c>
      <c r="V9368" t="s">
        <v>1828</v>
      </c>
      <c r="W9368" t="s">
        <v>1829</v>
      </c>
      <c r="X9368" t="s">
        <v>1830</v>
      </c>
      <c r="Y9368" t="s">
        <v>1831</v>
      </c>
      <c r="Z9368" t="s">
        <v>1832</v>
      </c>
      <c r="AA9368" t="s">
        <v>1833</v>
      </c>
      <c r="AB9368" t="s">
        <v>49</v>
      </c>
      <c r="AC9368" t="s">
        <v>50</v>
      </c>
    </row>
    <row r="9369" spans="1:30" x14ac:dyDescent="0.35">
      <c r="A9369" t="s">
        <v>3</v>
      </c>
      <c r="B9369">
        <v>29</v>
      </c>
      <c r="C9369" t="s">
        <v>133</v>
      </c>
      <c r="D9369" t="s">
        <v>76</v>
      </c>
      <c r="E9369" t="s">
        <v>156</v>
      </c>
      <c r="F9369" t="s">
        <v>86</v>
      </c>
      <c r="G9369" t="s">
        <v>441</v>
      </c>
      <c r="H9369" t="s">
        <v>519</v>
      </c>
      <c r="I9369" t="s">
        <v>63</v>
      </c>
      <c r="J9369" t="s">
        <v>55</v>
      </c>
      <c r="K9369" t="s">
        <v>115</v>
      </c>
      <c r="L9369" t="s">
        <v>94</v>
      </c>
      <c r="M9369" t="s">
        <v>137</v>
      </c>
      <c r="N9369" t="s">
        <v>237</v>
      </c>
      <c r="O9369" t="s">
        <v>76</v>
      </c>
      <c r="P9369" t="s">
        <v>76</v>
      </c>
      <c r="Q9369" t="s">
        <v>76</v>
      </c>
      <c r="R9369" t="s">
        <v>62</v>
      </c>
      <c r="S9369" t="s">
        <v>76</v>
      </c>
      <c r="T9369" t="s">
        <v>70</v>
      </c>
      <c r="U9369" t="s">
        <v>76</v>
      </c>
      <c r="V9369" t="s">
        <v>76</v>
      </c>
      <c r="W9369" t="s">
        <v>76</v>
      </c>
      <c r="X9369" t="s">
        <v>76</v>
      </c>
      <c r="Y9369" t="s">
        <v>76</v>
      </c>
      <c r="Z9369" t="s">
        <v>100</v>
      </c>
      <c r="AA9369" t="s">
        <v>519</v>
      </c>
      <c r="AB9369" t="s">
        <v>76</v>
      </c>
      <c r="AC9369" t="s">
        <v>76</v>
      </c>
    </row>
    <row r="9370" spans="1:30" x14ac:dyDescent="0.35">
      <c r="A9370" t="s">
        <v>4</v>
      </c>
      <c r="B9370">
        <v>54</v>
      </c>
      <c r="C9370" t="s">
        <v>237</v>
      </c>
      <c r="D9370" t="s">
        <v>76</v>
      </c>
      <c r="E9370" t="s">
        <v>238</v>
      </c>
      <c r="F9370" t="s">
        <v>283</v>
      </c>
      <c r="G9370" t="s">
        <v>166</v>
      </c>
      <c r="H9370" t="s">
        <v>92</v>
      </c>
      <c r="I9370" t="s">
        <v>76</v>
      </c>
      <c r="J9370" t="s">
        <v>194</v>
      </c>
      <c r="K9370" t="s">
        <v>300</v>
      </c>
      <c r="L9370" t="s">
        <v>72</v>
      </c>
      <c r="M9370" t="s">
        <v>71</v>
      </c>
      <c r="N9370" t="s">
        <v>260</v>
      </c>
      <c r="O9370" t="s">
        <v>76</v>
      </c>
      <c r="P9370" t="s">
        <v>67</v>
      </c>
      <c r="Q9370" t="s">
        <v>355</v>
      </c>
      <c r="R9370" t="s">
        <v>334</v>
      </c>
      <c r="S9370" t="s">
        <v>209</v>
      </c>
      <c r="T9370" t="s">
        <v>305</v>
      </c>
      <c r="U9370" t="s">
        <v>76</v>
      </c>
      <c r="V9370" t="s">
        <v>76</v>
      </c>
      <c r="W9370" t="s">
        <v>76</v>
      </c>
      <c r="X9370" t="s">
        <v>134</v>
      </c>
      <c r="Y9370" t="s">
        <v>93</v>
      </c>
      <c r="Z9370" t="s">
        <v>76</v>
      </c>
      <c r="AA9370" t="s">
        <v>74</v>
      </c>
      <c r="AB9370" t="s">
        <v>76</v>
      </c>
      <c r="AC9370" t="s">
        <v>76</v>
      </c>
    </row>
    <row r="9371" spans="1:30" x14ac:dyDescent="0.35">
      <c r="A9371" t="s">
        <v>5</v>
      </c>
      <c r="B9371">
        <v>72</v>
      </c>
      <c r="C9371" t="s">
        <v>67</v>
      </c>
      <c r="D9371" t="s">
        <v>76</v>
      </c>
      <c r="E9371" t="s">
        <v>177</v>
      </c>
      <c r="F9371" t="s">
        <v>75</v>
      </c>
      <c r="G9371" t="s">
        <v>92</v>
      </c>
      <c r="H9371" t="s">
        <v>532</v>
      </c>
      <c r="I9371" t="s">
        <v>198</v>
      </c>
      <c r="J9371" t="s">
        <v>61</v>
      </c>
      <c r="K9371" t="s">
        <v>414</v>
      </c>
      <c r="L9371" t="s">
        <v>80</v>
      </c>
      <c r="M9371" t="s">
        <v>244</v>
      </c>
      <c r="N9371" t="s">
        <v>71</v>
      </c>
      <c r="O9371" t="s">
        <v>80</v>
      </c>
      <c r="P9371" t="s">
        <v>76</v>
      </c>
      <c r="Q9371" t="s">
        <v>78</v>
      </c>
      <c r="R9371" t="s">
        <v>66</v>
      </c>
      <c r="S9371" t="s">
        <v>296</v>
      </c>
      <c r="T9371" t="s">
        <v>63</v>
      </c>
      <c r="U9371" t="s">
        <v>76</v>
      </c>
      <c r="V9371" t="s">
        <v>76</v>
      </c>
      <c r="W9371" t="s">
        <v>76</v>
      </c>
      <c r="X9371" t="s">
        <v>76</v>
      </c>
      <c r="Y9371" t="s">
        <v>106</v>
      </c>
      <c r="Z9371" t="s">
        <v>76</v>
      </c>
      <c r="AA9371" t="s">
        <v>96</v>
      </c>
      <c r="AB9371" t="s">
        <v>175</v>
      </c>
      <c r="AC9371" t="s">
        <v>88</v>
      </c>
    </row>
    <row r="9372" spans="1:30" x14ac:dyDescent="0.35">
      <c r="A9372" t="s">
        <v>6</v>
      </c>
      <c r="B9372">
        <v>37</v>
      </c>
      <c r="C9372" t="s">
        <v>199</v>
      </c>
      <c r="D9372" t="s">
        <v>76</v>
      </c>
      <c r="E9372" t="s">
        <v>166</v>
      </c>
      <c r="F9372" t="s">
        <v>347</v>
      </c>
      <c r="G9372" t="s">
        <v>247</v>
      </c>
      <c r="H9372" t="s">
        <v>334</v>
      </c>
      <c r="I9372" t="s">
        <v>76</v>
      </c>
      <c r="J9372" t="s">
        <v>208</v>
      </c>
      <c r="K9372" t="s">
        <v>383</v>
      </c>
      <c r="L9372" t="s">
        <v>97</v>
      </c>
      <c r="M9372" t="s">
        <v>210</v>
      </c>
      <c r="N9372" t="s">
        <v>307</v>
      </c>
      <c r="O9372" t="s">
        <v>163</v>
      </c>
      <c r="P9372" t="s">
        <v>76</v>
      </c>
      <c r="Q9372" t="s">
        <v>442</v>
      </c>
      <c r="R9372" t="s">
        <v>150</v>
      </c>
      <c r="S9372" t="s">
        <v>76</v>
      </c>
      <c r="T9372" t="s">
        <v>76</v>
      </c>
      <c r="U9372" t="s">
        <v>76</v>
      </c>
      <c r="V9372" t="s">
        <v>76</v>
      </c>
      <c r="W9372" t="s">
        <v>76</v>
      </c>
      <c r="X9372" t="s">
        <v>76</v>
      </c>
      <c r="Y9372" t="s">
        <v>76</v>
      </c>
      <c r="Z9372" t="s">
        <v>76</v>
      </c>
      <c r="AA9372" t="s">
        <v>163</v>
      </c>
      <c r="AB9372" t="s">
        <v>76</v>
      </c>
      <c r="AC9372" t="s">
        <v>76</v>
      </c>
    </row>
    <row r="9373" spans="1:30" x14ac:dyDescent="0.35">
      <c r="A9373" t="s">
        <v>7</v>
      </c>
      <c r="B9373">
        <v>78</v>
      </c>
      <c r="C9373" t="s">
        <v>225</v>
      </c>
      <c r="D9373" t="s">
        <v>194</v>
      </c>
      <c r="E9373" t="s">
        <v>236</v>
      </c>
      <c r="F9373" t="s">
        <v>286</v>
      </c>
      <c r="G9373" t="s">
        <v>160</v>
      </c>
      <c r="H9373" t="s">
        <v>457</v>
      </c>
      <c r="I9373" t="s">
        <v>100</v>
      </c>
      <c r="J9373" t="s">
        <v>262</v>
      </c>
      <c r="K9373" t="s">
        <v>601</v>
      </c>
      <c r="L9373" t="s">
        <v>194</v>
      </c>
      <c r="M9373" t="s">
        <v>89</v>
      </c>
      <c r="N9373" t="s">
        <v>179</v>
      </c>
      <c r="O9373" t="s">
        <v>179</v>
      </c>
      <c r="P9373" t="s">
        <v>100</v>
      </c>
      <c r="Q9373" t="s">
        <v>76</v>
      </c>
      <c r="R9373" t="s">
        <v>194</v>
      </c>
      <c r="S9373" t="s">
        <v>130</v>
      </c>
      <c r="T9373" t="s">
        <v>106</v>
      </c>
      <c r="U9373" t="s">
        <v>76</v>
      </c>
      <c r="V9373" t="s">
        <v>76</v>
      </c>
      <c r="W9373" t="s">
        <v>76</v>
      </c>
      <c r="X9373" t="s">
        <v>81</v>
      </c>
      <c r="Y9373" t="s">
        <v>76</v>
      </c>
      <c r="Z9373" t="s">
        <v>186</v>
      </c>
      <c r="AA9373" t="s">
        <v>104</v>
      </c>
      <c r="AB9373" t="s">
        <v>76</v>
      </c>
      <c r="AC9373" t="s">
        <v>76</v>
      </c>
    </row>
    <row r="9374" spans="1:30" x14ac:dyDescent="0.35">
      <c r="A9374" t="s">
        <v>241</v>
      </c>
      <c r="B9374">
        <v>270</v>
      </c>
      <c r="C9374" t="s">
        <v>157</v>
      </c>
      <c r="D9374" t="s">
        <v>138</v>
      </c>
      <c r="E9374" t="s">
        <v>262</v>
      </c>
      <c r="F9374" t="s">
        <v>136</v>
      </c>
      <c r="G9374" t="s">
        <v>493</v>
      </c>
      <c r="H9374" t="s">
        <v>261</v>
      </c>
      <c r="I9374" t="s">
        <v>78</v>
      </c>
      <c r="J9374" t="s">
        <v>92</v>
      </c>
      <c r="K9374" t="s">
        <v>306</v>
      </c>
      <c r="L9374" t="s">
        <v>133</v>
      </c>
      <c r="M9374" t="s">
        <v>97</v>
      </c>
      <c r="N9374" t="s">
        <v>161</v>
      </c>
      <c r="O9374" t="s">
        <v>55</v>
      </c>
      <c r="P9374" t="s">
        <v>198</v>
      </c>
      <c r="Q9374" t="s">
        <v>86</v>
      </c>
      <c r="R9374" t="s">
        <v>208</v>
      </c>
      <c r="S9374" t="s">
        <v>89</v>
      </c>
      <c r="T9374" t="s">
        <v>173</v>
      </c>
      <c r="U9374" t="s">
        <v>76</v>
      </c>
      <c r="V9374" t="s">
        <v>76</v>
      </c>
      <c r="W9374" t="s">
        <v>76</v>
      </c>
      <c r="X9374" t="s">
        <v>103</v>
      </c>
      <c r="Y9374" t="s">
        <v>71</v>
      </c>
      <c r="Z9374" t="s">
        <v>150</v>
      </c>
      <c r="AA9374" t="s">
        <v>97</v>
      </c>
      <c r="AB9374" t="s">
        <v>79</v>
      </c>
      <c r="AC9374" t="s">
        <v>79</v>
      </c>
    </row>
    <row r="9376" spans="1:30" x14ac:dyDescent="0.35">
      <c r="A9376" t="s">
        <v>1954</v>
      </c>
    </row>
    <row r="9377" spans="1:30" x14ac:dyDescent="0.35">
      <c r="A9377" t="s">
        <v>14</v>
      </c>
      <c r="B9377" t="s">
        <v>15</v>
      </c>
      <c r="C9377" t="s">
        <v>2</v>
      </c>
      <c r="D9377" t="s">
        <v>1809</v>
      </c>
      <c r="E9377" t="s">
        <v>1810</v>
      </c>
      <c r="F9377" t="s">
        <v>1811</v>
      </c>
      <c r="G9377" t="s">
        <v>1812</v>
      </c>
      <c r="H9377" t="s">
        <v>1813</v>
      </c>
      <c r="I9377" t="s">
        <v>1814</v>
      </c>
      <c r="J9377" t="s">
        <v>1815</v>
      </c>
      <c r="K9377" t="s">
        <v>1816</v>
      </c>
      <c r="L9377" t="s">
        <v>1817</v>
      </c>
      <c r="M9377" t="s">
        <v>1818</v>
      </c>
      <c r="N9377" t="s">
        <v>1819</v>
      </c>
      <c r="O9377" t="s">
        <v>1820</v>
      </c>
      <c r="P9377" t="s">
        <v>1821</v>
      </c>
      <c r="Q9377" t="s">
        <v>1822</v>
      </c>
      <c r="R9377" t="s">
        <v>1823</v>
      </c>
      <c r="S9377" t="s">
        <v>1824</v>
      </c>
      <c r="T9377" t="s">
        <v>1825</v>
      </c>
      <c r="U9377" t="s">
        <v>1826</v>
      </c>
      <c r="V9377" t="s">
        <v>1827</v>
      </c>
      <c r="W9377" t="s">
        <v>1828</v>
      </c>
      <c r="X9377" t="s">
        <v>1829</v>
      </c>
      <c r="Y9377" t="s">
        <v>1830</v>
      </c>
      <c r="Z9377" t="s">
        <v>1831</v>
      </c>
      <c r="AA9377" t="s">
        <v>1832</v>
      </c>
      <c r="AB9377" t="s">
        <v>1833</v>
      </c>
      <c r="AC9377" t="s">
        <v>49</v>
      </c>
      <c r="AD9377" t="s">
        <v>50</v>
      </c>
    </row>
    <row r="9378" spans="1:30" x14ac:dyDescent="0.35">
      <c r="A9378" t="s">
        <v>3</v>
      </c>
      <c r="B9378" t="s">
        <v>52</v>
      </c>
      <c r="C9378">
        <v>171</v>
      </c>
      <c r="D9378" t="s">
        <v>816</v>
      </c>
      <c r="E9378" t="s">
        <v>63</v>
      </c>
      <c r="F9378" t="s">
        <v>121</v>
      </c>
      <c r="G9378" t="s">
        <v>68</v>
      </c>
      <c r="H9378" t="s">
        <v>88</v>
      </c>
      <c r="I9378" t="s">
        <v>367</v>
      </c>
      <c r="J9378" t="s">
        <v>76</v>
      </c>
      <c r="K9378" t="s">
        <v>173</v>
      </c>
      <c r="L9378" t="s">
        <v>217</v>
      </c>
      <c r="M9378" t="s">
        <v>138</v>
      </c>
      <c r="N9378" t="s">
        <v>80</v>
      </c>
      <c r="O9378" t="s">
        <v>79</v>
      </c>
      <c r="P9378" t="s">
        <v>78</v>
      </c>
      <c r="Q9378" t="s">
        <v>76</v>
      </c>
      <c r="R9378" t="s">
        <v>76</v>
      </c>
      <c r="S9378" t="s">
        <v>138</v>
      </c>
      <c r="T9378" t="s">
        <v>76</v>
      </c>
      <c r="U9378" t="s">
        <v>76</v>
      </c>
      <c r="V9378" t="s">
        <v>76</v>
      </c>
      <c r="W9378" t="s">
        <v>76</v>
      </c>
      <c r="X9378" t="s">
        <v>76</v>
      </c>
      <c r="Y9378" t="s">
        <v>76</v>
      </c>
      <c r="Z9378" t="s">
        <v>76</v>
      </c>
      <c r="AA9378" t="s">
        <v>73</v>
      </c>
      <c r="AB9378" t="s">
        <v>106</v>
      </c>
      <c r="AC9378" t="s">
        <v>94</v>
      </c>
      <c r="AD9378" t="s">
        <v>94</v>
      </c>
    </row>
    <row r="9379" spans="1:30" x14ac:dyDescent="0.35">
      <c r="A9379" t="s">
        <v>3</v>
      </c>
      <c r="B9379" t="s">
        <v>83</v>
      </c>
      <c r="C9379">
        <v>480</v>
      </c>
      <c r="D9379" t="s">
        <v>750</v>
      </c>
      <c r="E9379" t="s">
        <v>74</v>
      </c>
      <c r="F9379" t="s">
        <v>161</v>
      </c>
      <c r="G9379" t="s">
        <v>93</v>
      </c>
      <c r="H9379" t="s">
        <v>105</v>
      </c>
      <c r="I9379" t="s">
        <v>58</v>
      </c>
      <c r="J9379" t="s">
        <v>68</v>
      </c>
      <c r="K9379" t="s">
        <v>142</v>
      </c>
      <c r="L9379" t="s">
        <v>186</v>
      </c>
      <c r="M9379" t="s">
        <v>75</v>
      </c>
      <c r="N9379" t="s">
        <v>179</v>
      </c>
      <c r="O9379" t="s">
        <v>76</v>
      </c>
      <c r="P9379" t="s">
        <v>80</v>
      </c>
      <c r="Q9379" t="s">
        <v>76</v>
      </c>
      <c r="R9379" t="s">
        <v>76</v>
      </c>
      <c r="S9379" t="s">
        <v>68</v>
      </c>
      <c r="T9379" t="s">
        <v>77</v>
      </c>
      <c r="U9379" t="s">
        <v>106</v>
      </c>
      <c r="V9379" t="s">
        <v>76</v>
      </c>
      <c r="W9379" t="s">
        <v>76</v>
      </c>
      <c r="X9379" t="s">
        <v>73</v>
      </c>
      <c r="Y9379" t="s">
        <v>77</v>
      </c>
      <c r="Z9379" t="s">
        <v>76</v>
      </c>
      <c r="AA9379" t="s">
        <v>73</v>
      </c>
      <c r="AB9379" t="s">
        <v>76</v>
      </c>
      <c r="AC9379" t="s">
        <v>77</v>
      </c>
      <c r="AD9379" t="s">
        <v>106</v>
      </c>
    </row>
    <row r="9380" spans="1:30" x14ac:dyDescent="0.35">
      <c r="A9380" t="s">
        <v>3</v>
      </c>
      <c r="B9380" t="s">
        <v>50</v>
      </c>
      <c r="C9380">
        <v>83</v>
      </c>
      <c r="D9380" t="s">
        <v>891</v>
      </c>
      <c r="E9380" t="s">
        <v>71</v>
      </c>
      <c r="F9380" t="s">
        <v>133</v>
      </c>
      <c r="G9380" t="s">
        <v>74</v>
      </c>
      <c r="H9380" t="s">
        <v>173</v>
      </c>
      <c r="I9380" t="s">
        <v>142</v>
      </c>
      <c r="J9380" t="s">
        <v>76</v>
      </c>
      <c r="K9380" t="s">
        <v>79</v>
      </c>
      <c r="L9380" t="s">
        <v>106</v>
      </c>
      <c r="M9380" t="s">
        <v>76</v>
      </c>
      <c r="N9380" t="s">
        <v>71</v>
      </c>
      <c r="O9380" t="s">
        <v>76</v>
      </c>
      <c r="P9380" t="s">
        <v>76</v>
      </c>
      <c r="Q9380" t="s">
        <v>55</v>
      </c>
      <c r="R9380" t="s">
        <v>55</v>
      </c>
      <c r="S9380" t="s">
        <v>104</v>
      </c>
      <c r="T9380" t="s">
        <v>76</v>
      </c>
      <c r="U9380" t="s">
        <v>76</v>
      </c>
      <c r="V9380" t="s">
        <v>76</v>
      </c>
      <c r="W9380" t="s">
        <v>76</v>
      </c>
      <c r="X9380" t="s">
        <v>186</v>
      </c>
      <c r="Y9380" t="s">
        <v>76</v>
      </c>
      <c r="Z9380" t="s">
        <v>76</v>
      </c>
      <c r="AA9380" t="s">
        <v>76</v>
      </c>
      <c r="AB9380" t="s">
        <v>79</v>
      </c>
      <c r="AC9380" t="s">
        <v>76</v>
      </c>
      <c r="AD9380" t="s">
        <v>76</v>
      </c>
    </row>
    <row r="9381" spans="1:30" x14ac:dyDescent="0.35">
      <c r="A9381" t="s">
        <v>4</v>
      </c>
      <c r="B9381" t="s">
        <v>52</v>
      </c>
      <c r="C9381">
        <v>241</v>
      </c>
      <c r="D9381" t="s">
        <v>652</v>
      </c>
      <c r="E9381" t="s">
        <v>73</v>
      </c>
      <c r="F9381" t="s">
        <v>109</v>
      </c>
      <c r="G9381" t="s">
        <v>80</v>
      </c>
      <c r="H9381" t="s">
        <v>367</v>
      </c>
      <c r="I9381" t="s">
        <v>330</v>
      </c>
      <c r="J9381" t="s">
        <v>75</v>
      </c>
      <c r="K9381" t="s">
        <v>106</v>
      </c>
      <c r="L9381" t="s">
        <v>102</v>
      </c>
      <c r="M9381" t="s">
        <v>107</v>
      </c>
      <c r="N9381" t="s">
        <v>217</v>
      </c>
      <c r="O9381" t="s">
        <v>102</v>
      </c>
      <c r="P9381" t="s">
        <v>142</v>
      </c>
      <c r="Q9381" t="s">
        <v>76</v>
      </c>
      <c r="R9381" t="s">
        <v>94</v>
      </c>
      <c r="S9381" t="s">
        <v>107</v>
      </c>
      <c r="T9381" t="s">
        <v>186</v>
      </c>
      <c r="U9381" t="s">
        <v>122</v>
      </c>
      <c r="V9381" t="s">
        <v>76</v>
      </c>
      <c r="W9381" t="s">
        <v>76</v>
      </c>
      <c r="X9381" t="s">
        <v>107</v>
      </c>
      <c r="Y9381" t="s">
        <v>76</v>
      </c>
      <c r="Z9381" t="s">
        <v>76</v>
      </c>
      <c r="AA9381" t="s">
        <v>76</v>
      </c>
      <c r="AB9381" t="s">
        <v>76</v>
      </c>
      <c r="AC9381" t="s">
        <v>76</v>
      </c>
      <c r="AD9381" t="s">
        <v>76</v>
      </c>
    </row>
    <row r="9382" spans="1:30" x14ac:dyDescent="0.35">
      <c r="A9382" t="s">
        <v>4</v>
      </c>
      <c r="B9382" t="s">
        <v>83</v>
      </c>
      <c r="C9382">
        <v>419</v>
      </c>
      <c r="D9382" t="s">
        <v>681</v>
      </c>
      <c r="E9382" t="s">
        <v>151</v>
      </c>
      <c r="F9382" t="s">
        <v>229</v>
      </c>
      <c r="G9382" t="s">
        <v>104</v>
      </c>
      <c r="H9382" t="s">
        <v>180</v>
      </c>
      <c r="I9382" t="s">
        <v>305</v>
      </c>
      <c r="J9382" t="s">
        <v>76</v>
      </c>
      <c r="K9382" t="s">
        <v>84</v>
      </c>
      <c r="L9382" t="s">
        <v>62</v>
      </c>
      <c r="M9382" t="s">
        <v>78</v>
      </c>
      <c r="N9382" t="s">
        <v>103</v>
      </c>
      <c r="O9382" t="s">
        <v>73</v>
      </c>
      <c r="P9382" t="s">
        <v>150</v>
      </c>
      <c r="Q9382" t="s">
        <v>151</v>
      </c>
      <c r="R9382" t="s">
        <v>151</v>
      </c>
      <c r="S9382" t="s">
        <v>130</v>
      </c>
      <c r="T9382" t="s">
        <v>105</v>
      </c>
      <c r="U9382" t="s">
        <v>81</v>
      </c>
      <c r="V9382" t="s">
        <v>76</v>
      </c>
      <c r="W9382" t="s">
        <v>76</v>
      </c>
      <c r="X9382" t="s">
        <v>76</v>
      </c>
      <c r="Y9382" t="s">
        <v>76</v>
      </c>
      <c r="Z9382" t="s">
        <v>76</v>
      </c>
      <c r="AA9382" t="s">
        <v>76</v>
      </c>
      <c r="AB9382" t="s">
        <v>108</v>
      </c>
      <c r="AC9382" t="s">
        <v>76</v>
      </c>
      <c r="AD9382" t="s">
        <v>76</v>
      </c>
    </row>
    <row r="9383" spans="1:30" x14ac:dyDescent="0.35">
      <c r="A9383" t="s">
        <v>4</v>
      </c>
      <c r="B9383" t="s">
        <v>50</v>
      </c>
      <c r="C9383">
        <v>75</v>
      </c>
      <c r="D9383" t="s">
        <v>799</v>
      </c>
      <c r="E9383" t="s">
        <v>81</v>
      </c>
      <c r="F9383" t="s">
        <v>319</v>
      </c>
      <c r="G9383" t="s">
        <v>582</v>
      </c>
      <c r="H9383" t="s">
        <v>106</v>
      </c>
      <c r="I9383" t="s">
        <v>72</v>
      </c>
      <c r="J9383" t="s">
        <v>76</v>
      </c>
      <c r="K9383" t="s">
        <v>106</v>
      </c>
      <c r="L9383" t="s">
        <v>80</v>
      </c>
      <c r="M9383" t="s">
        <v>73</v>
      </c>
      <c r="N9383" t="s">
        <v>72</v>
      </c>
      <c r="O9383" t="s">
        <v>76</v>
      </c>
      <c r="P9383" t="s">
        <v>107</v>
      </c>
      <c r="Q9383" t="s">
        <v>76</v>
      </c>
      <c r="R9383" t="s">
        <v>76</v>
      </c>
      <c r="S9383" t="s">
        <v>76</v>
      </c>
      <c r="T9383" t="s">
        <v>76</v>
      </c>
      <c r="U9383" t="s">
        <v>76</v>
      </c>
      <c r="V9383" t="s">
        <v>76</v>
      </c>
      <c r="W9383" t="s">
        <v>76</v>
      </c>
      <c r="X9383" t="s">
        <v>76</v>
      </c>
      <c r="Y9383" t="s">
        <v>73</v>
      </c>
      <c r="Z9383" t="s">
        <v>76</v>
      </c>
      <c r="AA9383" t="s">
        <v>73</v>
      </c>
      <c r="AB9383" t="s">
        <v>107</v>
      </c>
      <c r="AC9383" t="s">
        <v>76</v>
      </c>
      <c r="AD9383" t="s">
        <v>76</v>
      </c>
    </row>
    <row r="9384" spans="1:30" x14ac:dyDescent="0.35">
      <c r="A9384" t="s">
        <v>5</v>
      </c>
      <c r="B9384" t="s">
        <v>52</v>
      </c>
      <c r="C9384">
        <v>419</v>
      </c>
      <c r="D9384" t="s">
        <v>785</v>
      </c>
      <c r="E9384" t="s">
        <v>94</v>
      </c>
      <c r="F9384" t="s">
        <v>97</v>
      </c>
      <c r="G9384" t="s">
        <v>96</v>
      </c>
      <c r="H9384" t="s">
        <v>231</v>
      </c>
      <c r="I9384" t="s">
        <v>145</v>
      </c>
      <c r="J9384" t="s">
        <v>76</v>
      </c>
      <c r="K9384" t="s">
        <v>72</v>
      </c>
      <c r="L9384" t="s">
        <v>177</v>
      </c>
      <c r="M9384" t="s">
        <v>150</v>
      </c>
      <c r="N9384" t="s">
        <v>173</v>
      </c>
      <c r="O9384" t="s">
        <v>133</v>
      </c>
      <c r="P9384" t="s">
        <v>77</v>
      </c>
      <c r="Q9384" t="s">
        <v>76</v>
      </c>
      <c r="R9384" t="s">
        <v>76</v>
      </c>
      <c r="S9384" t="s">
        <v>73</v>
      </c>
      <c r="T9384" t="s">
        <v>77</v>
      </c>
      <c r="U9384" t="s">
        <v>106</v>
      </c>
      <c r="V9384" t="s">
        <v>76</v>
      </c>
      <c r="W9384" t="s">
        <v>76</v>
      </c>
      <c r="X9384" t="s">
        <v>73</v>
      </c>
      <c r="Y9384" t="s">
        <v>73</v>
      </c>
      <c r="Z9384" t="s">
        <v>106</v>
      </c>
      <c r="AA9384" t="s">
        <v>76</v>
      </c>
      <c r="AB9384" t="s">
        <v>76</v>
      </c>
      <c r="AC9384" t="s">
        <v>71</v>
      </c>
      <c r="AD9384" t="s">
        <v>133</v>
      </c>
    </row>
    <row r="9385" spans="1:30" x14ac:dyDescent="0.35">
      <c r="A9385" t="s">
        <v>5</v>
      </c>
      <c r="B9385" t="s">
        <v>83</v>
      </c>
      <c r="C9385">
        <v>696</v>
      </c>
      <c r="D9385" t="s">
        <v>725</v>
      </c>
      <c r="E9385" t="s">
        <v>100</v>
      </c>
      <c r="F9385" t="s">
        <v>305</v>
      </c>
      <c r="G9385" t="s">
        <v>106</v>
      </c>
      <c r="H9385" t="s">
        <v>109</v>
      </c>
      <c r="I9385" t="s">
        <v>225</v>
      </c>
      <c r="J9385" t="s">
        <v>76</v>
      </c>
      <c r="K9385" t="s">
        <v>133</v>
      </c>
      <c r="L9385" t="s">
        <v>97</v>
      </c>
      <c r="M9385" t="s">
        <v>68</v>
      </c>
      <c r="N9385" t="s">
        <v>72</v>
      </c>
      <c r="O9385" t="s">
        <v>106</v>
      </c>
      <c r="P9385" t="s">
        <v>106</v>
      </c>
      <c r="Q9385" t="s">
        <v>77</v>
      </c>
      <c r="R9385" t="s">
        <v>107</v>
      </c>
      <c r="S9385" t="s">
        <v>71</v>
      </c>
      <c r="T9385" t="s">
        <v>79</v>
      </c>
      <c r="U9385" t="s">
        <v>55</v>
      </c>
      <c r="V9385" t="s">
        <v>107</v>
      </c>
      <c r="W9385" t="s">
        <v>76</v>
      </c>
      <c r="X9385" t="s">
        <v>76</v>
      </c>
      <c r="Y9385" t="s">
        <v>73</v>
      </c>
      <c r="Z9385" t="s">
        <v>81</v>
      </c>
      <c r="AA9385" t="s">
        <v>72</v>
      </c>
      <c r="AB9385" t="s">
        <v>107</v>
      </c>
      <c r="AC9385" t="s">
        <v>74</v>
      </c>
      <c r="AD9385" t="s">
        <v>107</v>
      </c>
    </row>
    <row r="9386" spans="1:30" x14ac:dyDescent="0.35">
      <c r="A9386" t="s">
        <v>5</v>
      </c>
      <c r="B9386" t="s">
        <v>50</v>
      </c>
      <c r="C9386">
        <v>98</v>
      </c>
      <c r="D9386" t="s">
        <v>944</v>
      </c>
      <c r="E9386" t="s">
        <v>76</v>
      </c>
      <c r="F9386" t="s">
        <v>55</v>
      </c>
      <c r="G9386" t="s">
        <v>76</v>
      </c>
      <c r="H9386" t="s">
        <v>165</v>
      </c>
      <c r="I9386" t="s">
        <v>149</v>
      </c>
      <c r="J9386" t="s">
        <v>76</v>
      </c>
      <c r="K9386" t="s">
        <v>67</v>
      </c>
      <c r="L9386" t="s">
        <v>148</v>
      </c>
      <c r="M9386" t="s">
        <v>81</v>
      </c>
      <c r="N9386" t="s">
        <v>104</v>
      </c>
      <c r="O9386" t="s">
        <v>186</v>
      </c>
      <c r="P9386" t="s">
        <v>150</v>
      </c>
      <c r="Q9386" t="s">
        <v>77</v>
      </c>
      <c r="R9386" t="s">
        <v>94</v>
      </c>
      <c r="S9386" t="s">
        <v>77</v>
      </c>
      <c r="T9386" t="s">
        <v>76</v>
      </c>
      <c r="U9386" t="s">
        <v>77</v>
      </c>
      <c r="V9386" t="s">
        <v>76</v>
      </c>
      <c r="W9386" t="s">
        <v>76</v>
      </c>
      <c r="X9386" t="s">
        <v>76</v>
      </c>
      <c r="Y9386" t="s">
        <v>76</v>
      </c>
      <c r="Z9386" t="s">
        <v>76</v>
      </c>
      <c r="AA9386" t="s">
        <v>76</v>
      </c>
      <c r="AB9386" t="s">
        <v>76</v>
      </c>
      <c r="AC9386" t="s">
        <v>61</v>
      </c>
      <c r="AD9386" t="s">
        <v>76</v>
      </c>
    </row>
    <row r="9387" spans="1:30" x14ac:dyDescent="0.35">
      <c r="A9387" t="s">
        <v>6</v>
      </c>
      <c r="B9387" t="s">
        <v>52</v>
      </c>
      <c r="C9387">
        <v>137</v>
      </c>
      <c r="D9387" t="s">
        <v>927</v>
      </c>
      <c r="E9387" t="s">
        <v>100</v>
      </c>
      <c r="F9387" t="s">
        <v>240</v>
      </c>
      <c r="G9387" t="s">
        <v>68</v>
      </c>
      <c r="H9387" t="s">
        <v>307</v>
      </c>
      <c r="I9387" t="s">
        <v>278</v>
      </c>
      <c r="J9387" t="s">
        <v>63</v>
      </c>
      <c r="K9387" t="s">
        <v>62</v>
      </c>
      <c r="L9387" t="s">
        <v>455</v>
      </c>
      <c r="M9387" t="s">
        <v>151</v>
      </c>
      <c r="N9387" t="s">
        <v>96</v>
      </c>
      <c r="O9387" t="s">
        <v>93</v>
      </c>
      <c r="P9387" t="s">
        <v>100</v>
      </c>
      <c r="Q9387" t="s">
        <v>76</v>
      </c>
      <c r="R9387" t="s">
        <v>72</v>
      </c>
      <c r="S9387" t="s">
        <v>106</v>
      </c>
      <c r="T9387" t="s">
        <v>76</v>
      </c>
      <c r="U9387" t="s">
        <v>76</v>
      </c>
      <c r="V9387" t="s">
        <v>76</v>
      </c>
      <c r="W9387" t="s">
        <v>76</v>
      </c>
      <c r="X9387" t="s">
        <v>76</v>
      </c>
      <c r="Y9387" t="s">
        <v>76</v>
      </c>
      <c r="Z9387" t="s">
        <v>76</v>
      </c>
      <c r="AA9387" t="s">
        <v>76</v>
      </c>
      <c r="AB9387" t="s">
        <v>186</v>
      </c>
      <c r="AC9387" t="s">
        <v>76</v>
      </c>
      <c r="AD9387" t="s">
        <v>63</v>
      </c>
    </row>
    <row r="9388" spans="1:30" x14ac:dyDescent="0.35">
      <c r="A9388" t="s">
        <v>6</v>
      </c>
      <c r="B9388" t="s">
        <v>83</v>
      </c>
      <c r="C9388">
        <v>287</v>
      </c>
      <c r="D9388" t="s">
        <v>1168</v>
      </c>
      <c r="E9388" t="s">
        <v>68</v>
      </c>
      <c r="F9388" t="s">
        <v>65</v>
      </c>
      <c r="G9388" t="s">
        <v>88</v>
      </c>
      <c r="H9388" t="s">
        <v>307</v>
      </c>
      <c r="I9388" t="s">
        <v>84</v>
      </c>
      <c r="J9388" t="s">
        <v>55</v>
      </c>
      <c r="K9388" t="s">
        <v>180</v>
      </c>
      <c r="L9388" t="s">
        <v>220</v>
      </c>
      <c r="M9388" t="s">
        <v>72</v>
      </c>
      <c r="N9388" t="s">
        <v>93</v>
      </c>
      <c r="O9388" t="s">
        <v>107</v>
      </c>
      <c r="P9388" t="s">
        <v>107</v>
      </c>
      <c r="Q9388" t="s">
        <v>72</v>
      </c>
      <c r="R9388" t="s">
        <v>72</v>
      </c>
      <c r="S9388" t="s">
        <v>74</v>
      </c>
      <c r="T9388" t="s">
        <v>76</v>
      </c>
      <c r="U9388" t="s">
        <v>150</v>
      </c>
      <c r="V9388" t="s">
        <v>76</v>
      </c>
      <c r="W9388" t="s">
        <v>76</v>
      </c>
      <c r="X9388" t="s">
        <v>76</v>
      </c>
      <c r="Y9388" t="s">
        <v>76</v>
      </c>
      <c r="Z9388" t="s">
        <v>71</v>
      </c>
      <c r="AA9388" t="s">
        <v>71</v>
      </c>
      <c r="AB9388" t="s">
        <v>150</v>
      </c>
      <c r="AC9388" t="s">
        <v>76</v>
      </c>
      <c r="AD9388" t="s">
        <v>76</v>
      </c>
    </row>
    <row r="9389" spans="1:30" x14ac:dyDescent="0.35">
      <c r="A9389" t="s">
        <v>6</v>
      </c>
      <c r="B9389" t="s">
        <v>50</v>
      </c>
      <c r="C9389">
        <v>53</v>
      </c>
      <c r="D9389" t="s">
        <v>877</v>
      </c>
      <c r="E9389" t="s">
        <v>149</v>
      </c>
      <c r="F9389" t="s">
        <v>102</v>
      </c>
      <c r="G9389" t="s">
        <v>186</v>
      </c>
      <c r="H9389" t="s">
        <v>208</v>
      </c>
      <c r="I9389" t="s">
        <v>231</v>
      </c>
      <c r="J9389" t="s">
        <v>76</v>
      </c>
      <c r="K9389" t="s">
        <v>221</v>
      </c>
      <c r="L9389" t="s">
        <v>138</v>
      </c>
      <c r="M9389" t="s">
        <v>150</v>
      </c>
      <c r="N9389" t="s">
        <v>109</v>
      </c>
      <c r="O9389" t="s">
        <v>76</v>
      </c>
      <c r="P9389" t="s">
        <v>137</v>
      </c>
      <c r="Q9389" t="s">
        <v>106</v>
      </c>
      <c r="R9389" t="s">
        <v>76</v>
      </c>
      <c r="S9389" t="s">
        <v>76</v>
      </c>
      <c r="T9389" t="s">
        <v>106</v>
      </c>
      <c r="U9389" t="s">
        <v>106</v>
      </c>
      <c r="V9389" t="s">
        <v>76</v>
      </c>
      <c r="W9389" t="s">
        <v>76</v>
      </c>
      <c r="X9389" t="s">
        <v>76</v>
      </c>
      <c r="Y9389" t="s">
        <v>76</v>
      </c>
      <c r="Z9389" t="s">
        <v>76</v>
      </c>
      <c r="AA9389" t="s">
        <v>76</v>
      </c>
      <c r="AB9389" t="s">
        <v>76</v>
      </c>
      <c r="AC9389" t="s">
        <v>76</v>
      </c>
      <c r="AD9389" t="s">
        <v>76</v>
      </c>
    </row>
    <row r="9390" spans="1:30" x14ac:dyDescent="0.35">
      <c r="A9390" t="s">
        <v>7</v>
      </c>
      <c r="B9390" t="s">
        <v>52</v>
      </c>
      <c r="C9390">
        <v>399</v>
      </c>
      <c r="D9390" t="s">
        <v>170</v>
      </c>
      <c r="E9390" t="s">
        <v>57</v>
      </c>
      <c r="F9390" t="s">
        <v>208</v>
      </c>
      <c r="G9390" t="s">
        <v>68</v>
      </c>
      <c r="H9390" t="s">
        <v>114</v>
      </c>
      <c r="I9390" t="s">
        <v>206</v>
      </c>
      <c r="J9390" t="s">
        <v>77</v>
      </c>
      <c r="K9390" t="s">
        <v>67</v>
      </c>
      <c r="L9390" t="s">
        <v>57</v>
      </c>
      <c r="M9390" t="s">
        <v>74</v>
      </c>
      <c r="N9390" t="s">
        <v>244</v>
      </c>
      <c r="O9390" t="s">
        <v>55</v>
      </c>
      <c r="P9390" t="s">
        <v>75</v>
      </c>
      <c r="Q9390" t="s">
        <v>106</v>
      </c>
      <c r="R9390" t="s">
        <v>73</v>
      </c>
      <c r="S9390" t="s">
        <v>150</v>
      </c>
      <c r="T9390" t="s">
        <v>78</v>
      </c>
      <c r="U9390" t="s">
        <v>94</v>
      </c>
      <c r="V9390" t="s">
        <v>107</v>
      </c>
      <c r="W9390" t="s">
        <v>76</v>
      </c>
      <c r="X9390" t="s">
        <v>76</v>
      </c>
      <c r="Y9390" t="s">
        <v>106</v>
      </c>
      <c r="Z9390" t="s">
        <v>76</v>
      </c>
      <c r="AA9390" t="s">
        <v>68</v>
      </c>
      <c r="AB9390" t="s">
        <v>106</v>
      </c>
      <c r="AC9390" t="s">
        <v>76</v>
      </c>
      <c r="AD9390" t="s">
        <v>76</v>
      </c>
    </row>
    <row r="9391" spans="1:30" x14ac:dyDescent="0.35">
      <c r="A9391" t="s">
        <v>7</v>
      </c>
      <c r="B9391" t="s">
        <v>83</v>
      </c>
      <c r="C9391">
        <v>701</v>
      </c>
      <c r="D9391" t="s">
        <v>725</v>
      </c>
      <c r="E9391" t="s">
        <v>179</v>
      </c>
      <c r="F9391" t="s">
        <v>119</v>
      </c>
      <c r="G9391" t="s">
        <v>75</v>
      </c>
      <c r="H9391" t="s">
        <v>86</v>
      </c>
      <c r="I9391" t="s">
        <v>162</v>
      </c>
      <c r="J9391" t="s">
        <v>150</v>
      </c>
      <c r="K9391" t="s">
        <v>53</v>
      </c>
      <c r="L9391" t="s">
        <v>93</v>
      </c>
      <c r="M9391" t="s">
        <v>71</v>
      </c>
      <c r="N9391" t="s">
        <v>55</v>
      </c>
      <c r="O9391" t="s">
        <v>71</v>
      </c>
      <c r="P9391" t="s">
        <v>106</v>
      </c>
      <c r="Q9391" t="s">
        <v>76</v>
      </c>
      <c r="R9391" t="s">
        <v>76</v>
      </c>
      <c r="S9391" t="s">
        <v>72</v>
      </c>
      <c r="T9391" t="s">
        <v>75</v>
      </c>
      <c r="U9391" t="s">
        <v>77</v>
      </c>
      <c r="V9391" t="s">
        <v>76</v>
      </c>
      <c r="W9391" t="s">
        <v>76</v>
      </c>
      <c r="X9391" t="s">
        <v>76</v>
      </c>
      <c r="Y9391" t="s">
        <v>78</v>
      </c>
      <c r="Z9391" t="s">
        <v>106</v>
      </c>
      <c r="AA9391" t="s">
        <v>105</v>
      </c>
      <c r="AB9391" t="s">
        <v>106</v>
      </c>
      <c r="AC9391" t="s">
        <v>76</v>
      </c>
      <c r="AD9391" t="s">
        <v>107</v>
      </c>
    </row>
    <row r="9392" spans="1:30" x14ac:dyDescent="0.35">
      <c r="A9392" t="s">
        <v>7</v>
      </c>
      <c r="B9392" t="s">
        <v>50</v>
      </c>
      <c r="C9392">
        <v>169</v>
      </c>
      <c r="D9392" t="s">
        <v>860</v>
      </c>
      <c r="E9392" t="s">
        <v>515</v>
      </c>
      <c r="F9392" t="s">
        <v>240</v>
      </c>
      <c r="G9392" t="s">
        <v>186</v>
      </c>
      <c r="H9392" t="s">
        <v>97</v>
      </c>
      <c r="I9392" t="s">
        <v>173</v>
      </c>
      <c r="J9392" t="s">
        <v>106</v>
      </c>
      <c r="K9392" t="s">
        <v>119</v>
      </c>
      <c r="L9392" t="s">
        <v>55</v>
      </c>
      <c r="M9392" t="s">
        <v>107</v>
      </c>
      <c r="N9392" t="s">
        <v>68</v>
      </c>
      <c r="O9392" t="s">
        <v>76</v>
      </c>
      <c r="P9392" t="s">
        <v>186</v>
      </c>
      <c r="Q9392" t="s">
        <v>76</v>
      </c>
      <c r="R9392" t="s">
        <v>76</v>
      </c>
      <c r="S9392" t="s">
        <v>186</v>
      </c>
      <c r="T9392" t="s">
        <v>150</v>
      </c>
      <c r="U9392" t="s">
        <v>76</v>
      </c>
      <c r="V9392" t="s">
        <v>76</v>
      </c>
      <c r="W9392" t="s">
        <v>76</v>
      </c>
      <c r="X9392" t="s">
        <v>73</v>
      </c>
      <c r="Y9392" t="s">
        <v>100</v>
      </c>
      <c r="Z9392" t="s">
        <v>76</v>
      </c>
      <c r="AA9392" t="s">
        <v>76</v>
      </c>
      <c r="AB9392" t="s">
        <v>76</v>
      </c>
      <c r="AC9392" t="s">
        <v>76</v>
      </c>
      <c r="AD9392" t="s">
        <v>76</v>
      </c>
    </row>
    <row r="9393" spans="1:30" x14ac:dyDescent="0.35">
      <c r="A9393" t="s">
        <v>241</v>
      </c>
      <c r="B9393" t="s">
        <v>52</v>
      </c>
      <c r="C9393">
        <v>1367</v>
      </c>
      <c r="D9393" t="s">
        <v>551</v>
      </c>
      <c r="E9393" t="s">
        <v>74</v>
      </c>
      <c r="F9393" t="s">
        <v>237</v>
      </c>
      <c r="G9393" t="s">
        <v>81</v>
      </c>
      <c r="H9393" t="s">
        <v>239</v>
      </c>
      <c r="I9393" t="s">
        <v>101</v>
      </c>
      <c r="J9393" t="s">
        <v>77</v>
      </c>
      <c r="K9393" t="s">
        <v>65</v>
      </c>
      <c r="L9393" t="s">
        <v>176</v>
      </c>
      <c r="M9393" t="s">
        <v>72</v>
      </c>
      <c r="N9393" t="s">
        <v>96</v>
      </c>
      <c r="O9393" t="s">
        <v>122</v>
      </c>
      <c r="P9393" t="s">
        <v>78</v>
      </c>
      <c r="Q9393" t="s">
        <v>107</v>
      </c>
      <c r="R9393" t="s">
        <v>77</v>
      </c>
      <c r="S9393" t="s">
        <v>68</v>
      </c>
      <c r="T9393" t="s">
        <v>150</v>
      </c>
      <c r="U9393" t="s">
        <v>75</v>
      </c>
      <c r="V9393" t="s">
        <v>76</v>
      </c>
      <c r="W9393" t="s">
        <v>76</v>
      </c>
      <c r="X9393" t="s">
        <v>107</v>
      </c>
      <c r="Y9393" t="s">
        <v>73</v>
      </c>
      <c r="Z9393" t="s">
        <v>107</v>
      </c>
      <c r="AA9393" t="s">
        <v>106</v>
      </c>
      <c r="AB9393" t="s">
        <v>106</v>
      </c>
      <c r="AC9393" t="s">
        <v>106</v>
      </c>
      <c r="AD9393" t="s">
        <v>150</v>
      </c>
    </row>
    <row r="9394" spans="1:30" x14ac:dyDescent="0.35">
      <c r="A9394" t="s">
        <v>241</v>
      </c>
      <c r="B9394" t="s">
        <v>83</v>
      </c>
      <c r="C9394">
        <v>2583</v>
      </c>
      <c r="D9394" t="s">
        <v>816</v>
      </c>
      <c r="E9394" t="s">
        <v>151</v>
      </c>
      <c r="F9394" t="s">
        <v>56</v>
      </c>
      <c r="G9394" t="s">
        <v>63</v>
      </c>
      <c r="H9394" t="s">
        <v>57</v>
      </c>
      <c r="I9394" t="s">
        <v>225</v>
      </c>
      <c r="J9394" t="s">
        <v>68</v>
      </c>
      <c r="K9394" t="s">
        <v>216</v>
      </c>
      <c r="L9394" t="s">
        <v>96</v>
      </c>
      <c r="M9394" t="s">
        <v>75</v>
      </c>
      <c r="N9394" t="s">
        <v>122</v>
      </c>
      <c r="O9394" t="s">
        <v>77</v>
      </c>
      <c r="P9394" t="s">
        <v>68</v>
      </c>
      <c r="Q9394" t="s">
        <v>79</v>
      </c>
      <c r="R9394" t="s">
        <v>77</v>
      </c>
      <c r="S9394" t="s">
        <v>138</v>
      </c>
      <c r="T9394" t="s">
        <v>71</v>
      </c>
      <c r="U9394" t="s">
        <v>150</v>
      </c>
      <c r="V9394" t="s">
        <v>76</v>
      </c>
      <c r="W9394" t="s">
        <v>76</v>
      </c>
      <c r="X9394" t="s">
        <v>76</v>
      </c>
      <c r="Y9394" t="s">
        <v>79</v>
      </c>
      <c r="Z9394" t="s">
        <v>79</v>
      </c>
      <c r="AA9394" t="s">
        <v>75</v>
      </c>
      <c r="AB9394" t="s">
        <v>79</v>
      </c>
      <c r="AC9394" t="s">
        <v>79</v>
      </c>
      <c r="AD9394" t="s">
        <v>107</v>
      </c>
    </row>
    <row r="9395" spans="1:30" x14ac:dyDescent="0.35">
      <c r="A9395" t="s">
        <v>241</v>
      </c>
      <c r="B9395" t="s">
        <v>50</v>
      </c>
      <c r="C9395">
        <v>478</v>
      </c>
      <c r="D9395" t="s">
        <v>818</v>
      </c>
      <c r="E9395" t="s">
        <v>84</v>
      </c>
      <c r="F9395" t="s">
        <v>255</v>
      </c>
      <c r="G9395" t="s">
        <v>89</v>
      </c>
      <c r="H9395" t="s">
        <v>109</v>
      </c>
      <c r="I9395" t="s">
        <v>149</v>
      </c>
      <c r="J9395" t="s">
        <v>107</v>
      </c>
      <c r="K9395" t="s">
        <v>103</v>
      </c>
      <c r="L9395" t="s">
        <v>149</v>
      </c>
      <c r="M9395" t="s">
        <v>106</v>
      </c>
      <c r="N9395" t="s">
        <v>63</v>
      </c>
      <c r="O9395" t="s">
        <v>106</v>
      </c>
      <c r="P9395" t="s">
        <v>105</v>
      </c>
      <c r="Q9395" t="s">
        <v>79</v>
      </c>
      <c r="R9395" t="s">
        <v>68</v>
      </c>
      <c r="S9395" t="s">
        <v>138</v>
      </c>
      <c r="T9395" t="s">
        <v>106</v>
      </c>
      <c r="U9395" t="s">
        <v>107</v>
      </c>
      <c r="V9395" t="s">
        <v>76</v>
      </c>
      <c r="W9395" t="s">
        <v>76</v>
      </c>
      <c r="X9395" t="s">
        <v>77</v>
      </c>
      <c r="Y9395" t="s">
        <v>71</v>
      </c>
      <c r="Z9395" t="s">
        <v>76</v>
      </c>
      <c r="AA9395" t="s">
        <v>76</v>
      </c>
      <c r="AB9395" t="s">
        <v>107</v>
      </c>
      <c r="AC9395" t="s">
        <v>138</v>
      </c>
      <c r="AD9395" t="s">
        <v>76</v>
      </c>
    </row>
    <row r="9397" spans="1:30" x14ac:dyDescent="0.35">
      <c r="A9397" t="s">
        <v>1955</v>
      </c>
    </row>
    <row r="9398" spans="1:30" x14ac:dyDescent="0.35">
      <c r="A9398" t="s">
        <v>14</v>
      </c>
      <c r="B9398" t="s">
        <v>266</v>
      </c>
      <c r="C9398" t="s">
        <v>2</v>
      </c>
      <c r="D9398" t="s">
        <v>1809</v>
      </c>
      <c r="E9398" t="s">
        <v>1810</v>
      </c>
      <c r="F9398" t="s">
        <v>1811</v>
      </c>
      <c r="G9398" t="s">
        <v>1812</v>
      </c>
      <c r="H9398" t="s">
        <v>1813</v>
      </c>
      <c r="I9398" t="s">
        <v>1814</v>
      </c>
      <c r="J9398" t="s">
        <v>1815</v>
      </c>
      <c r="K9398" t="s">
        <v>1816</v>
      </c>
      <c r="L9398" t="s">
        <v>1817</v>
      </c>
      <c r="M9398" t="s">
        <v>1818</v>
      </c>
      <c r="N9398" t="s">
        <v>1819</v>
      </c>
      <c r="O9398" t="s">
        <v>1820</v>
      </c>
      <c r="P9398" t="s">
        <v>1821</v>
      </c>
      <c r="Q9398" t="s">
        <v>1822</v>
      </c>
      <c r="R9398" t="s">
        <v>1823</v>
      </c>
      <c r="S9398" t="s">
        <v>1824</v>
      </c>
      <c r="T9398" t="s">
        <v>1825</v>
      </c>
      <c r="U9398" t="s">
        <v>1826</v>
      </c>
      <c r="V9398" t="s">
        <v>1827</v>
      </c>
      <c r="W9398" t="s">
        <v>1828</v>
      </c>
      <c r="X9398" t="s">
        <v>1829</v>
      </c>
      <c r="Y9398" t="s">
        <v>1830</v>
      </c>
      <c r="Z9398" t="s">
        <v>1831</v>
      </c>
      <c r="AA9398" t="s">
        <v>1832</v>
      </c>
      <c r="AB9398" t="s">
        <v>1833</v>
      </c>
      <c r="AC9398" t="s">
        <v>49</v>
      </c>
      <c r="AD9398" t="s">
        <v>50</v>
      </c>
    </row>
    <row r="9399" spans="1:30" x14ac:dyDescent="0.35">
      <c r="A9399" t="s">
        <v>3</v>
      </c>
      <c r="B9399" t="s">
        <v>267</v>
      </c>
      <c r="C9399">
        <v>111</v>
      </c>
      <c r="D9399" t="s">
        <v>713</v>
      </c>
      <c r="E9399" t="s">
        <v>198</v>
      </c>
      <c r="F9399" t="s">
        <v>309</v>
      </c>
      <c r="G9399" t="s">
        <v>104</v>
      </c>
      <c r="H9399" t="s">
        <v>122</v>
      </c>
      <c r="I9399" t="s">
        <v>122</v>
      </c>
      <c r="J9399" t="s">
        <v>122</v>
      </c>
      <c r="K9399" t="s">
        <v>62</v>
      </c>
      <c r="L9399" t="s">
        <v>122</v>
      </c>
      <c r="M9399" t="s">
        <v>106</v>
      </c>
      <c r="N9399" t="s">
        <v>72</v>
      </c>
      <c r="O9399" t="s">
        <v>76</v>
      </c>
      <c r="P9399" t="s">
        <v>75</v>
      </c>
      <c r="Q9399" t="s">
        <v>76</v>
      </c>
      <c r="R9399" t="s">
        <v>76</v>
      </c>
      <c r="S9399" t="s">
        <v>63</v>
      </c>
      <c r="T9399" t="s">
        <v>76</v>
      </c>
      <c r="U9399" t="s">
        <v>76</v>
      </c>
      <c r="V9399" t="s">
        <v>76</v>
      </c>
      <c r="W9399" t="s">
        <v>76</v>
      </c>
      <c r="X9399" t="s">
        <v>74</v>
      </c>
      <c r="Y9399" t="s">
        <v>76</v>
      </c>
      <c r="Z9399" t="s">
        <v>76</v>
      </c>
      <c r="AA9399" t="s">
        <v>78</v>
      </c>
      <c r="AB9399" t="s">
        <v>76</v>
      </c>
      <c r="AC9399" t="s">
        <v>63</v>
      </c>
      <c r="AD9399" t="s">
        <v>63</v>
      </c>
    </row>
    <row r="9400" spans="1:30" x14ac:dyDescent="0.35">
      <c r="A9400" t="s">
        <v>3</v>
      </c>
      <c r="B9400" t="s">
        <v>279</v>
      </c>
      <c r="C9400">
        <v>585</v>
      </c>
      <c r="D9400" t="s">
        <v>796</v>
      </c>
      <c r="E9400" t="s">
        <v>186</v>
      </c>
      <c r="F9400" t="s">
        <v>221</v>
      </c>
      <c r="G9400" t="s">
        <v>81</v>
      </c>
      <c r="H9400" t="s">
        <v>55</v>
      </c>
      <c r="I9400" t="s">
        <v>113</v>
      </c>
      <c r="J9400" t="s">
        <v>76</v>
      </c>
      <c r="K9400" t="s">
        <v>142</v>
      </c>
      <c r="L9400" t="s">
        <v>86</v>
      </c>
      <c r="M9400" t="s">
        <v>75</v>
      </c>
      <c r="N9400" t="s">
        <v>86</v>
      </c>
      <c r="O9400" t="s">
        <v>73</v>
      </c>
      <c r="P9400" t="s">
        <v>72</v>
      </c>
      <c r="Q9400" t="s">
        <v>76</v>
      </c>
      <c r="R9400" t="s">
        <v>76</v>
      </c>
      <c r="S9400" t="s">
        <v>71</v>
      </c>
      <c r="T9400" t="s">
        <v>106</v>
      </c>
      <c r="U9400" t="s">
        <v>73</v>
      </c>
      <c r="V9400" t="s">
        <v>76</v>
      </c>
      <c r="W9400" t="s">
        <v>76</v>
      </c>
      <c r="X9400" t="s">
        <v>76</v>
      </c>
      <c r="Y9400" t="s">
        <v>106</v>
      </c>
      <c r="Z9400" t="s">
        <v>76</v>
      </c>
      <c r="AA9400" t="s">
        <v>76</v>
      </c>
      <c r="AB9400" t="s">
        <v>73</v>
      </c>
      <c r="AC9400" t="s">
        <v>106</v>
      </c>
      <c r="AD9400" t="s">
        <v>107</v>
      </c>
    </row>
    <row r="9401" spans="1:30" x14ac:dyDescent="0.35">
      <c r="A9401" t="s">
        <v>3</v>
      </c>
      <c r="B9401" t="s">
        <v>285</v>
      </c>
      <c r="C9401">
        <v>38</v>
      </c>
      <c r="D9401" t="s">
        <v>882</v>
      </c>
      <c r="E9401" t="s">
        <v>76</v>
      </c>
      <c r="F9401" t="s">
        <v>76</v>
      </c>
      <c r="G9401" t="s">
        <v>103</v>
      </c>
      <c r="H9401" t="s">
        <v>103</v>
      </c>
      <c r="I9401" t="s">
        <v>63</v>
      </c>
      <c r="J9401" t="s">
        <v>76</v>
      </c>
      <c r="K9401" t="s">
        <v>76</v>
      </c>
      <c r="L9401" t="s">
        <v>76</v>
      </c>
      <c r="M9401" t="s">
        <v>63</v>
      </c>
      <c r="N9401" t="s">
        <v>63</v>
      </c>
      <c r="O9401" t="s">
        <v>76</v>
      </c>
      <c r="P9401" t="s">
        <v>76</v>
      </c>
      <c r="Q9401" t="s">
        <v>62</v>
      </c>
      <c r="R9401" t="s">
        <v>62</v>
      </c>
      <c r="S9401" t="s">
        <v>103</v>
      </c>
      <c r="T9401" t="s">
        <v>76</v>
      </c>
      <c r="U9401" t="s">
        <v>76</v>
      </c>
      <c r="V9401" t="s">
        <v>76</v>
      </c>
      <c r="W9401" t="s">
        <v>76</v>
      </c>
      <c r="X9401" t="s">
        <v>76</v>
      </c>
      <c r="Y9401" t="s">
        <v>76</v>
      </c>
      <c r="Z9401" t="s">
        <v>76</v>
      </c>
      <c r="AA9401" t="s">
        <v>76</v>
      </c>
      <c r="AB9401" t="s">
        <v>76</v>
      </c>
      <c r="AC9401" t="s">
        <v>76</v>
      </c>
      <c r="AD9401" t="s">
        <v>81</v>
      </c>
    </row>
    <row r="9402" spans="1:30" x14ac:dyDescent="0.35">
      <c r="A9402" t="s">
        <v>4</v>
      </c>
      <c r="B9402" t="s">
        <v>267</v>
      </c>
      <c r="C9402">
        <v>82</v>
      </c>
      <c r="D9402" t="s">
        <v>617</v>
      </c>
      <c r="E9402" t="s">
        <v>107</v>
      </c>
      <c r="F9402" t="s">
        <v>244</v>
      </c>
      <c r="G9402" t="s">
        <v>107</v>
      </c>
      <c r="H9402" t="s">
        <v>184</v>
      </c>
      <c r="I9402" t="s">
        <v>65</v>
      </c>
      <c r="J9402" t="s">
        <v>186</v>
      </c>
      <c r="K9402" t="s">
        <v>107</v>
      </c>
      <c r="L9402" t="s">
        <v>108</v>
      </c>
      <c r="M9402" t="s">
        <v>76</v>
      </c>
      <c r="N9402" t="s">
        <v>102</v>
      </c>
      <c r="O9402" t="s">
        <v>151</v>
      </c>
      <c r="P9402" t="s">
        <v>151</v>
      </c>
      <c r="Q9402" t="s">
        <v>76</v>
      </c>
      <c r="R9402" t="s">
        <v>55</v>
      </c>
      <c r="S9402" t="s">
        <v>76</v>
      </c>
      <c r="T9402" t="s">
        <v>76</v>
      </c>
      <c r="U9402" t="s">
        <v>76</v>
      </c>
      <c r="V9402" t="s">
        <v>76</v>
      </c>
      <c r="W9402" t="s">
        <v>76</v>
      </c>
      <c r="X9402" t="s">
        <v>76</v>
      </c>
      <c r="Y9402" t="s">
        <v>73</v>
      </c>
      <c r="Z9402" t="s">
        <v>76</v>
      </c>
      <c r="AA9402" t="s">
        <v>73</v>
      </c>
      <c r="AB9402" t="s">
        <v>76</v>
      </c>
      <c r="AC9402" t="s">
        <v>76</v>
      </c>
      <c r="AD9402" t="s">
        <v>76</v>
      </c>
    </row>
    <row r="9403" spans="1:30" x14ac:dyDescent="0.35">
      <c r="A9403" t="s">
        <v>4</v>
      </c>
      <c r="B9403" t="s">
        <v>279</v>
      </c>
      <c r="C9403">
        <v>596</v>
      </c>
      <c r="D9403" t="s">
        <v>648</v>
      </c>
      <c r="E9403" t="s">
        <v>80</v>
      </c>
      <c r="F9403" t="s">
        <v>458</v>
      </c>
      <c r="G9403" t="s">
        <v>278</v>
      </c>
      <c r="H9403" t="s">
        <v>194</v>
      </c>
      <c r="I9403" t="s">
        <v>269</v>
      </c>
      <c r="J9403" t="s">
        <v>76</v>
      </c>
      <c r="K9403" t="s">
        <v>108</v>
      </c>
      <c r="L9403" t="s">
        <v>88</v>
      </c>
      <c r="M9403" t="s">
        <v>150</v>
      </c>
      <c r="N9403" t="s">
        <v>86</v>
      </c>
      <c r="O9403" t="s">
        <v>75</v>
      </c>
      <c r="P9403" t="s">
        <v>94</v>
      </c>
      <c r="Q9403" t="s">
        <v>72</v>
      </c>
      <c r="R9403" t="s">
        <v>72</v>
      </c>
      <c r="S9403" t="s">
        <v>81</v>
      </c>
      <c r="T9403" t="s">
        <v>94</v>
      </c>
      <c r="U9403" t="s">
        <v>94</v>
      </c>
      <c r="V9403" t="s">
        <v>76</v>
      </c>
      <c r="W9403" t="s">
        <v>76</v>
      </c>
      <c r="X9403" t="s">
        <v>76</v>
      </c>
      <c r="Y9403" t="s">
        <v>76</v>
      </c>
      <c r="Z9403" t="s">
        <v>76</v>
      </c>
      <c r="AA9403" t="s">
        <v>76</v>
      </c>
      <c r="AB9403" t="s">
        <v>68</v>
      </c>
      <c r="AC9403" t="s">
        <v>76</v>
      </c>
      <c r="AD9403" t="s">
        <v>76</v>
      </c>
    </row>
    <row r="9404" spans="1:30" x14ac:dyDescent="0.35">
      <c r="A9404" t="s">
        <v>4</v>
      </c>
      <c r="B9404" t="s">
        <v>285</v>
      </c>
      <c r="C9404">
        <v>57</v>
      </c>
      <c r="D9404" t="s">
        <v>1168</v>
      </c>
      <c r="E9404" t="s">
        <v>104</v>
      </c>
      <c r="F9404" t="s">
        <v>122</v>
      </c>
      <c r="G9404" t="s">
        <v>186</v>
      </c>
      <c r="H9404" t="s">
        <v>104</v>
      </c>
      <c r="I9404" t="s">
        <v>57</v>
      </c>
      <c r="J9404" t="s">
        <v>76</v>
      </c>
      <c r="K9404" t="s">
        <v>106</v>
      </c>
      <c r="L9404" t="s">
        <v>71</v>
      </c>
      <c r="M9404" t="s">
        <v>76</v>
      </c>
      <c r="N9404" t="s">
        <v>185</v>
      </c>
      <c r="O9404" t="s">
        <v>92</v>
      </c>
      <c r="P9404" t="s">
        <v>73</v>
      </c>
      <c r="Q9404" t="s">
        <v>106</v>
      </c>
      <c r="R9404" t="s">
        <v>76</v>
      </c>
      <c r="S9404" t="s">
        <v>198</v>
      </c>
      <c r="T9404" t="s">
        <v>109</v>
      </c>
      <c r="U9404" t="s">
        <v>188</v>
      </c>
      <c r="V9404" t="s">
        <v>76</v>
      </c>
      <c r="W9404" t="s">
        <v>76</v>
      </c>
      <c r="X9404" t="s">
        <v>76</v>
      </c>
      <c r="Y9404" t="s">
        <v>76</v>
      </c>
      <c r="Z9404" t="s">
        <v>76</v>
      </c>
      <c r="AA9404" t="s">
        <v>76</v>
      </c>
      <c r="AB9404" t="s">
        <v>231</v>
      </c>
      <c r="AC9404" t="s">
        <v>73</v>
      </c>
      <c r="AD9404" t="s">
        <v>76</v>
      </c>
    </row>
    <row r="9405" spans="1:30" x14ac:dyDescent="0.35">
      <c r="A9405" t="s">
        <v>5</v>
      </c>
      <c r="B9405" t="s">
        <v>267</v>
      </c>
      <c r="C9405">
        <v>40</v>
      </c>
      <c r="D9405" t="s">
        <v>190</v>
      </c>
      <c r="E9405" t="s">
        <v>76</v>
      </c>
      <c r="F9405" t="s">
        <v>217</v>
      </c>
      <c r="G9405" t="s">
        <v>76</v>
      </c>
      <c r="H9405" t="s">
        <v>82</v>
      </c>
      <c r="I9405" t="s">
        <v>127</v>
      </c>
      <c r="J9405" t="s">
        <v>76</v>
      </c>
      <c r="K9405" t="s">
        <v>76</v>
      </c>
      <c r="L9405" t="s">
        <v>516</v>
      </c>
      <c r="M9405" t="s">
        <v>75</v>
      </c>
      <c r="N9405" t="s">
        <v>55</v>
      </c>
      <c r="O9405" t="s">
        <v>76</v>
      </c>
      <c r="P9405" t="s">
        <v>76</v>
      </c>
      <c r="Q9405" t="s">
        <v>76</v>
      </c>
      <c r="R9405" t="s">
        <v>105</v>
      </c>
      <c r="S9405" t="s">
        <v>78</v>
      </c>
      <c r="T9405" t="s">
        <v>76</v>
      </c>
      <c r="U9405" t="s">
        <v>294</v>
      </c>
      <c r="V9405" t="s">
        <v>76</v>
      </c>
      <c r="W9405" t="s">
        <v>76</v>
      </c>
      <c r="X9405" t="s">
        <v>76</v>
      </c>
      <c r="Y9405" t="s">
        <v>76</v>
      </c>
      <c r="Z9405" t="s">
        <v>227</v>
      </c>
      <c r="AA9405" t="s">
        <v>76</v>
      </c>
      <c r="AB9405" t="s">
        <v>76</v>
      </c>
      <c r="AC9405" t="s">
        <v>227</v>
      </c>
      <c r="AD9405" t="s">
        <v>76</v>
      </c>
    </row>
    <row r="9406" spans="1:30" x14ac:dyDescent="0.35">
      <c r="A9406" t="s">
        <v>5</v>
      </c>
      <c r="B9406" t="s">
        <v>279</v>
      </c>
      <c r="C9406">
        <v>940</v>
      </c>
      <c r="D9406" t="s">
        <v>921</v>
      </c>
      <c r="E9406" t="s">
        <v>100</v>
      </c>
      <c r="F9406" t="s">
        <v>181</v>
      </c>
      <c r="G9406" t="s">
        <v>186</v>
      </c>
      <c r="H9406" t="s">
        <v>249</v>
      </c>
      <c r="I9406" t="s">
        <v>225</v>
      </c>
      <c r="J9406" t="s">
        <v>76</v>
      </c>
      <c r="K9406" t="s">
        <v>133</v>
      </c>
      <c r="L9406" t="s">
        <v>121</v>
      </c>
      <c r="M9406" t="s">
        <v>94</v>
      </c>
      <c r="N9406" t="s">
        <v>151</v>
      </c>
      <c r="O9406" t="s">
        <v>138</v>
      </c>
      <c r="P9406" t="s">
        <v>79</v>
      </c>
      <c r="Q9406" t="s">
        <v>106</v>
      </c>
      <c r="R9406" t="s">
        <v>107</v>
      </c>
      <c r="S9406" t="s">
        <v>79</v>
      </c>
      <c r="T9406" t="s">
        <v>68</v>
      </c>
      <c r="U9406" t="s">
        <v>71</v>
      </c>
      <c r="V9406" t="s">
        <v>107</v>
      </c>
      <c r="W9406" t="s">
        <v>76</v>
      </c>
      <c r="X9406" t="s">
        <v>76</v>
      </c>
      <c r="Y9406" t="s">
        <v>73</v>
      </c>
      <c r="Z9406" t="s">
        <v>73</v>
      </c>
      <c r="AA9406" t="s">
        <v>105</v>
      </c>
      <c r="AB9406" t="s">
        <v>76</v>
      </c>
      <c r="AC9406" t="s">
        <v>55</v>
      </c>
      <c r="AD9406" t="s">
        <v>76</v>
      </c>
    </row>
    <row r="9407" spans="1:30" x14ac:dyDescent="0.35">
      <c r="A9407" t="s">
        <v>5</v>
      </c>
      <c r="B9407" t="s">
        <v>285</v>
      </c>
      <c r="C9407">
        <v>233</v>
      </c>
      <c r="D9407" t="s">
        <v>885</v>
      </c>
      <c r="E9407" t="s">
        <v>71</v>
      </c>
      <c r="F9407" t="s">
        <v>366</v>
      </c>
      <c r="G9407" t="s">
        <v>73</v>
      </c>
      <c r="H9407" t="s">
        <v>103</v>
      </c>
      <c r="I9407" t="s">
        <v>237</v>
      </c>
      <c r="J9407" t="s">
        <v>76</v>
      </c>
      <c r="K9407" t="s">
        <v>108</v>
      </c>
      <c r="L9407" t="s">
        <v>180</v>
      </c>
      <c r="M9407" t="s">
        <v>107</v>
      </c>
      <c r="N9407" t="s">
        <v>75</v>
      </c>
      <c r="O9407" t="s">
        <v>78</v>
      </c>
      <c r="P9407" t="s">
        <v>76</v>
      </c>
      <c r="Q9407" t="s">
        <v>106</v>
      </c>
      <c r="R9407" t="s">
        <v>76</v>
      </c>
      <c r="S9407" t="s">
        <v>79</v>
      </c>
      <c r="T9407" t="s">
        <v>76</v>
      </c>
      <c r="U9407" t="s">
        <v>73</v>
      </c>
      <c r="V9407" t="s">
        <v>76</v>
      </c>
      <c r="W9407" t="s">
        <v>76</v>
      </c>
      <c r="X9407" t="s">
        <v>106</v>
      </c>
      <c r="Y9407" t="s">
        <v>76</v>
      </c>
      <c r="Z9407" t="s">
        <v>76</v>
      </c>
      <c r="AA9407" t="s">
        <v>77</v>
      </c>
      <c r="AB9407" t="s">
        <v>76</v>
      </c>
      <c r="AC9407" t="s">
        <v>79</v>
      </c>
      <c r="AD9407" t="s">
        <v>173</v>
      </c>
    </row>
    <row r="9408" spans="1:30" x14ac:dyDescent="0.35">
      <c r="A9408" t="s">
        <v>6</v>
      </c>
      <c r="B9408" t="s">
        <v>267</v>
      </c>
      <c r="C9408">
        <v>41</v>
      </c>
      <c r="D9408" t="s">
        <v>922</v>
      </c>
      <c r="E9408" t="s">
        <v>76</v>
      </c>
      <c r="F9408" t="s">
        <v>151</v>
      </c>
      <c r="G9408" t="s">
        <v>68</v>
      </c>
      <c r="H9408" t="s">
        <v>226</v>
      </c>
      <c r="I9408" t="s">
        <v>137</v>
      </c>
      <c r="J9408" t="s">
        <v>137</v>
      </c>
      <c r="K9408" t="s">
        <v>71</v>
      </c>
      <c r="L9408" t="s">
        <v>137</v>
      </c>
      <c r="M9408" t="s">
        <v>105</v>
      </c>
      <c r="N9408" t="s">
        <v>175</v>
      </c>
      <c r="O9408" t="s">
        <v>76</v>
      </c>
      <c r="P9408" t="s">
        <v>76</v>
      </c>
      <c r="Q9408" t="s">
        <v>137</v>
      </c>
      <c r="R9408" t="s">
        <v>255</v>
      </c>
      <c r="S9408" t="s">
        <v>76</v>
      </c>
      <c r="T9408" t="s">
        <v>76</v>
      </c>
      <c r="U9408" t="s">
        <v>76</v>
      </c>
      <c r="V9408" t="s">
        <v>76</v>
      </c>
      <c r="W9408" t="s">
        <v>76</v>
      </c>
      <c r="X9408" t="s">
        <v>76</v>
      </c>
      <c r="Y9408" t="s">
        <v>76</v>
      </c>
      <c r="Z9408" t="s">
        <v>76</v>
      </c>
      <c r="AA9408" t="s">
        <v>76</v>
      </c>
      <c r="AB9408" t="s">
        <v>76</v>
      </c>
      <c r="AC9408" t="s">
        <v>76</v>
      </c>
      <c r="AD9408" t="s">
        <v>76</v>
      </c>
    </row>
    <row r="9409" spans="1:30" x14ac:dyDescent="0.35">
      <c r="A9409" t="s">
        <v>6</v>
      </c>
      <c r="B9409" t="s">
        <v>279</v>
      </c>
      <c r="C9409">
        <v>382</v>
      </c>
      <c r="D9409" t="s">
        <v>921</v>
      </c>
      <c r="E9409" t="s">
        <v>94</v>
      </c>
      <c r="F9409" t="s">
        <v>161</v>
      </c>
      <c r="G9409" t="s">
        <v>104</v>
      </c>
      <c r="H9409" t="s">
        <v>225</v>
      </c>
      <c r="I9409" t="s">
        <v>87</v>
      </c>
      <c r="J9409" t="s">
        <v>72</v>
      </c>
      <c r="K9409" t="s">
        <v>87</v>
      </c>
      <c r="L9409" t="s">
        <v>233</v>
      </c>
      <c r="M9409" t="s">
        <v>55</v>
      </c>
      <c r="N9409" t="s">
        <v>198</v>
      </c>
      <c r="O9409" t="s">
        <v>150</v>
      </c>
      <c r="P9409" t="s">
        <v>72</v>
      </c>
      <c r="Q9409" t="s">
        <v>68</v>
      </c>
      <c r="R9409" t="s">
        <v>68</v>
      </c>
      <c r="S9409" t="s">
        <v>71</v>
      </c>
      <c r="T9409" t="s">
        <v>76</v>
      </c>
      <c r="U9409" t="s">
        <v>68</v>
      </c>
      <c r="V9409" t="s">
        <v>76</v>
      </c>
      <c r="W9409" t="s">
        <v>76</v>
      </c>
      <c r="X9409" t="s">
        <v>76</v>
      </c>
      <c r="Y9409" t="s">
        <v>76</v>
      </c>
      <c r="Z9409" t="s">
        <v>68</v>
      </c>
      <c r="AA9409" t="s">
        <v>68</v>
      </c>
      <c r="AB9409" t="s">
        <v>138</v>
      </c>
      <c r="AC9409" t="s">
        <v>76</v>
      </c>
      <c r="AD9409" t="s">
        <v>68</v>
      </c>
    </row>
    <row r="9410" spans="1:30" x14ac:dyDescent="0.35">
      <c r="A9410" t="s">
        <v>6</v>
      </c>
      <c r="B9410" t="s">
        <v>285</v>
      </c>
      <c r="C9410">
        <v>54</v>
      </c>
      <c r="D9410" t="s">
        <v>773</v>
      </c>
      <c r="E9410" t="s">
        <v>70</v>
      </c>
      <c r="F9410" t="s">
        <v>76</v>
      </c>
      <c r="G9410" t="s">
        <v>137</v>
      </c>
      <c r="H9410" t="s">
        <v>226</v>
      </c>
      <c r="I9410" t="s">
        <v>435</v>
      </c>
      <c r="J9410" t="s">
        <v>76</v>
      </c>
      <c r="K9410" t="s">
        <v>79</v>
      </c>
      <c r="L9410" t="s">
        <v>209</v>
      </c>
      <c r="M9410" t="s">
        <v>76</v>
      </c>
      <c r="N9410" t="s">
        <v>84</v>
      </c>
      <c r="O9410" t="s">
        <v>76</v>
      </c>
      <c r="P9410" t="s">
        <v>76</v>
      </c>
      <c r="Q9410" t="s">
        <v>106</v>
      </c>
      <c r="R9410" t="s">
        <v>76</v>
      </c>
      <c r="S9410" t="s">
        <v>176</v>
      </c>
      <c r="T9410" t="s">
        <v>76</v>
      </c>
      <c r="U9410" t="s">
        <v>106</v>
      </c>
      <c r="V9410" t="s">
        <v>76</v>
      </c>
      <c r="W9410" t="s">
        <v>76</v>
      </c>
      <c r="X9410" t="s">
        <v>76</v>
      </c>
      <c r="Y9410" t="s">
        <v>76</v>
      </c>
      <c r="Z9410" t="s">
        <v>76</v>
      </c>
      <c r="AA9410" t="s">
        <v>76</v>
      </c>
      <c r="AB9410" t="s">
        <v>76</v>
      </c>
      <c r="AC9410" t="s">
        <v>76</v>
      </c>
      <c r="AD9410" t="s">
        <v>76</v>
      </c>
    </row>
    <row r="9411" spans="1:30" x14ac:dyDescent="0.35">
      <c r="A9411" t="s">
        <v>7</v>
      </c>
      <c r="B9411" t="s">
        <v>267</v>
      </c>
      <c r="C9411">
        <v>74</v>
      </c>
      <c r="D9411" t="s">
        <v>703</v>
      </c>
      <c r="E9411" t="s">
        <v>116</v>
      </c>
      <c r="F9411" t="s">
        <v>211</v>
      </c>
      <c r="G9411" t="s">
        <v>150</v>
      </c>
      <c r="H9411" t="s">
        <v>217</v>
      </c>
      <c r="I9411" t="s">
        <v>165</v>
      </c>
      <c r="J9411" t="s">
        <v>89</v>
      </c>
      <c r="K9411" t="s">
        <v>53</v>
      </c>
      <c r="L9411" t="s">
        <v>108</v>
      </c>
      <c r="M9411" t="s">
        <v>106</v>
      </c>
      <c r="N9411" t="s">
        <v>75</v>
      </c>
      <c r="O9411" t="s">
        <v>76</v>
      </c>
      <c r="P9411" t="s">
        <v>76</v>
      </c>
      <c r="Q9411" t="s">
        <v>76</v>
      </c>
      <c r="R9411" t="s">
        <v>76</v>
      </c>
      <c r="S9411" t="s">
        <v>76</v>
      </c>
      <c r="T9411" t="s">
        <v>76</v>
      </c>
      <c r="U9411" t="s">
        <v>106</v>
      </c>
      <c r="V9411" t="s">
        <v>76</v>
      </c>
      <c r="W9411" t="s">
        <v>106</v>
      </c>
      <c r="X9411" t="s">
        <v>106</v>
      </c>
      <c r="Y9411" t="s">
        <v>76</v>
      </c>
      <c r="Z9411" t="s">
        <v>76</v>
      </c>
      <c r="AA9411" t="s">
        <v>93</v>
      </c>
      <c r="AB9411" t="s">
        <v>76</v>
      </c>
      <c r="AC9411" t="s">
        <v>76</v>
      </c>
      <c r="AD9411" t="s">
        <v>76</v>
      </c>
    </row>
    <row r="9412" spans="1:30" x14ac:dyDescent="0.35">
      <c r="A9412" t="s">
        <v>7</v>
      </c>
      <c r="B9412" t="s">
        <v>279</v>
      </c>
      <c r="C9412">
        <v>1123</v>
      </c>
      <c r="D9412" t="s">
        <v>995</v>
      </c>
      <c r="E9412" t="s">
        <v>65</v>
      </c>
      <c r="F9412" t="s">
        <v>260</v>
      </c>
      <c r="G9412" t="s">
        <v>71</v>
      </c>
      <c r="H9412" t="s">
        <v>109</v>
      </c>
      <c r="I9412" t="s">
        <v>135</v>
      </c>
      <c r="J9412" t="s">
        <v>73</v>
      </c>
      <c r="K9412" t="s">
        <v>442</v>
      </c>
      <c r="L9412" t="s">
        <v>133</v>
      </c>
      <c r="M9412" t="s">
        <v>138</v>
      </c>
      <c r="N9412" t="s">
        <v>108</v>
      </c>
      <c r="O9412" t="s">
        <v>105</v>
      </c>
      <c r="P9412" t="s">
        <v>150</v>
      </c>
      <c r="Q9412" t="s">
        <v>73</v>
      </c>
      <c r="R9412" t="s">
        <v>107</v>
      </c>
      <c r="S9412" t="s">
        <v>63</v>
      </c>
      <c r="T9412" t="s">
        <v>78</v>
      </c>
      <c r="U9412" t="s">
        <v>68</v>
      </c>
      <c r="V9412" t="s">
        <v>76</v>
      </c>
      <c r="W9412" t="s">
        <v>76</v>
      </c>
      <c r="X9412" t="s">
        <v>76</v>
      </c>
      <c r="Y9412" t="s">
        <v>94</v>
      </c>
      <c r="Z9412" t="s">
        <v>73</v>
      </c>
      <c r="AA9412" t="s">
        <v>75</v>
      </c>
      <c r="AB9412" t="s">
        <v>106</v>
      </c>
      <c r="AC9412" t="s">
        <v>76</v>
      </c>
      <c r="AD9412" t="s">
        <v>76</v>
      </c>
    </row>
    <row r="9413" spans="1:30" x14ac:dyDescent="0.35">
      <c r="A9413" t="s">
        <v>7</v>
      </c>
      <c r="B9413" t="s">
        <v>285</v>
      </c>
      <c r="C9413">
        <v>72</v>
      </c>
      <c r="D9413" t="s">
        <v>830</v>
      </c>
      <c r="E9413" t="s">
        <v>99</v>
      </c>
      <c r="F9413" t="s">
        <v>72</v>
      </c>
      <c r="G9413" t="s">
        <v>86</v>
      </c>
      <c r="H9413" t="s">
        <v>79</v>
      </c>
      <c r="I9413" t="s">
        <v>161</v>
      </c>
      <c r="J9413" t="s">
        <v>76</v>
      </c>
      <c r="K9413" t="s">
        <v>70</v>
      </c>
      <c r="L9413" t="s">
        <v>78</v>
      </c>
      <c r="M9413" t="s">
        <v>76</v>
      </c>
      <c r="N9413" t="s">
        <v>76</v>
      </c>
      <c r="O9413" t="s">
        <v>76</v>
      </c>
      <c r="P9413" t="s">
        <v>76</v>
      </c>
      <c r="Q9413" t="s">
        <v>76</v>
      </c>
      <c r="R9413" t="s">
        <v>76</v>
      </c>
      <c r="S9413" t="s">
        <v>73</v>
      </c>
      <c r="T9413" t="s">
        <v>76</v>
      </c>
      <c r="U9413" t="s">
        <v>76</v>
      </c>
      <c r="V9413" t="s">
        <v>76</v>
      </c>
      <c r="W9413" t="s">
        <v>76</v>
      </c>
      <c r="X9413" t="s">
        <v>76</v>
      </c>
      <c r="Y9413" t="s">
        <v>105</v>
      </c>
      <c r="Z9413" t="s">
        <v>76</v>
      </c>
      <c r="AA9413" t="s">
        <v>76</v>
      </c>
      <c r="AB9413" t="s">
        <v>76</v>
      </c>
      <c r="AC9413" t="s">
        <v>76</v>
      </c>
      <c r="AD9413" t="s">
        <v>76</v>
      </c>
    </row>
    <row r="9414" spans="1:30" x14ac:dyDescent="0.35">
      <c r="A9414" t="s">
        <v>241</v>
      </c>
      <c r="B9414" t="s">
        <v>267</v>
      </c>
      <c r="C9414">
        <v>348</v>
      </c>
      <c r="D9414" t="s">
        <v>400</v>
      </c>
      <c r="E9414" t="s">
        <v>70</v>
      </c>
      <c r="F9414" t="s">
        <v>240</v>
      </c>
      <c r="G9414" t="s">
        <v>105</v>
      </c>
      <c r="H9414" t="s">
        <v>58</v>
      </c>
      <c r="I9414" t="s">
        <v>309</v>
      </c>
      <c r="J9414" t="s">
        <v>149</v>
      </c>
      <c r="K9414" t="s">
        <v>86</v>
      </c>
      <c r="L9414" t="s">
        <v>355</v>
      </c>
      <c r="M9414" t="s">
        <v>77</v>
      </c>
      <c r="N9414" t="s">
        <v>151</v>
      </c>
      <c r="O9414" t="s">
        <v>68</v>
      </c>
      <c r="P9414" t="s">
        <v>75</v>
      </c>
      <c r="Q9414" t="s">
        <v>77</v>
      </c>
      <c r="R9414" t="s">
        <v>81</v>
      </c>
      <c r="S9414" t="s">
        <v>68</v>
      </c>
      <c r="T9414" t="s">
        <v>76</v>
      </c>
      <c r="U9414" t="s">
        <v>100</v>
      </c>
      <c r="V9414" t="s">
        <v>76</v>
      </c>
      <c r="W9414" t="s">
        <v>107</v>
      </c>
      <c r="X9414" t="s">
        <v>150</v>
      </c>
      <c r="Y9414" t="s">
        <v>107</v>
      </c>
      <c r="Z9414" t="s">
        <v>63</v>
      </c>
      <c r="AA9414" t="s">
        <v>75</v>
      </c>
      <c r="AB9414" t="s">
        <v>76</v>
      </c>
      <c r="AC9414" t="s">
        <v>93</v>
      </c>
      <c r="AD9414" t="s">
        <v>79</v>
      </c>
    </row>
    <row r="9415" spans="1:30" x14ac:dyDescent="0.35">
      <c r="A9415" t="s">
        <v>241</v>
      </c>
      <c r="B9415" t="s">
        <v>279</v>
      </c>
      <c r="C9415">
        <v>3626</v>
      </c>
      <c r="D9415" t="s">
        <v>995</v>
      </c>
      <c r="E9415" t="s">
        <v>198</v>
      </c>
      <c r="F9415" t="s">
        <v>309</v>
      </c>
      <c r="G9415" t="s">
        <v>142</v>
      </c>
      <c r="H9415" t="s">
        <v>109</v>
      </c>
      <c r="I9415" t="s">
        <v>11</v>
      </c>
      <c r="J9415" t="s">
        <v>73</v>
      </c>
      <c r="K9415" t="s">
        <v>180</v>
      </c>
      <c r="L9415" t="s">
        <v>84</v>
      </c>
      <c r="M9415" t="s">
        <v>105</v>
      </c>
      <c r="N9415" t="s">
        <v>104</v>
      </c>
      <c r="O9415" t="s">
        <v>75</v>
      </c>
      <c r="P9415" t="s">
        <v>94</v>
      </c>
      <c r="Q9415" t="s">
        <v>106</v>
      </c>
      <c r="R9415" t="s">
        <v>106</v>
      </c>
      <c r="S9415" t="s">
        <v>78</v>
      </c>
      <c r="T9415" t="s">
        <v>150</v>
      </c>
      <c r="U9415" t="s">
        <v>68</v>
      </c>
      <c r="V9415" t="s">
        <v>76</v>
      </c>
      <c r="W9415" t="s">
        <v>76</v>
      </c>
      <c r="X9415" t="s">
        <v>76</v>
      </c>
      <c r="Y9415" t="s">
        <v>79</v>
      </c>
      <c r="Z9415" t="s">
        <v>73</v>
      </c>
      <c r="AA9415" t="s">
        <v>68</v>
      </c>
      <c r="AB9415" t="s">
        <v>106</v>
      </c>
      <c r="AC9415" t="s">
        <v>77</v>
      </c>
      <c r="AD9415" t="s">
        <v>107</v>
      </c>
    </row>
    <row r="9416" spans="1:30" x14ac:dyDescent="0.35">
      <c r="A9416" t="s">
        <v>241</v>
      </c>
      <c r="B9416" t="s">
        <v>285</v>
      </c>
      <c r="C9416">
        <v>454</v>
      </c>
      <c r="D9416" t="s">
        <v>731</v>
      </c>
      <c r="E9416" t="s">
        <v>104</v>
      </c>
      <c r="F9416" t="s">
        <v>88</v>
      </c>
      <c r="G9416" t="s">
        <v>55</v>
      </c>
      <c r="H9416" t="s">
        <v>173</v>
      </c>
      <c r="I9416" t="s">
        <v>176</v>
      </c>
      <c r="J9416" t="s">
        <v>76</v>
      </c>
      <c r="K9416" t="s">
        <v>142</v>
      </c>
      <c r="L9416" t="s">
        <v>103</v>
      </c>
      <c r="M9416" t="s">
        <v>73</v>
      </c>
      <c r="N9416" t="s">
        <v>55</v>
      </c>
      <c r="O9416" t="s">
        <v>138</v>
      </c>
      <c r="P9416" t="s">
        <v>76</v>
      </c>
      <c r="Q9416" t="s">
        <v>68</v>
      </c>
      <c r="R9416" t="s">
        <v>77</v>
      </c>
      <c r="S9416" t="s">
        <v>63</v>
      </c>
      <c r="T9416" t="s">
        <v>79</v>
      </c>
      <c r="U9416" t="s">
        <v>75</v>
      </c>
      <c r="V9416" t="s">
        <v>76</v>
      </c>
      <c r="W9416" t="s">
        <v>76</v>
      </c>
      <c r="X9416" t="s">
        <v>107</v>
      </c>
      <c r="Y9416" t="s">
        <v>106</v>
      </c>
      <c r="Z9416" t="s">
        <v>76</v>
      </c>
      <c r="AA9416" t="s">
        <v>73</v>
      </c>
      <c r="AB9416" t="s">
        <v>94</v>
      </c>
      <c r="AC9416" t="s">
        <v>73</v>
      </c>
      <c r="AD9416" t="s">
        <v>72</v>
      </c>
    </row>
    <row r="9418" spans="1:30" x14ac:dyDescent="0.35">
      <c r="A9418" t="s">
        <v>1956</v>
      </c>
    </row>
    <row r="9419" spans="1:30" x14ac:dyDescent="0.35">
      <c r="A9419" t="s">
        <v>14</v>
      </c>
      <c r="B9419" t="s">
        <v>461</v>
      </c>
      <c r="C9419" t="s">
        <v>2</v>
      </c>
      <c r="D9419" t="s">
        <v>1809</v>
      </c>
      <c r="E9419" t="s">
        <v>1810</v>
      </c>
      <c r="F9419" t="s">
        <v>1811</v>
      </c>
      <c r="G9419" t="s">
        <v>1812</v>
      </c>
      <c r="H9419" t="s">
        <v>1813</v>
      </c>
      <c r="I9419" t="s">
        <v>1814</v>
      </c>
      <c r="J9419" t="s">
        <v>1815</v>
      </c>
      <c r="K9419" t="s">
        <v>1816</v>
      </c>
      <c r="L9419" t="s">
        <v>1817</v>
      </c>
      <c r="M9419" t="s">
        <v>1818</v>
      </c>
      <c r="N9419" t="s">
        <v>1819</v>
      </c>
      <c r="O9419" t="s">
        <v>1820</v>
      </c>
      <c r="P9419" t="s">
        <v>1821</v>
      </c>
      <c r="Q9419" t="s">
        <v>1822</v>
      </c>
      <c r="R9419" t="s">
        <v>1823</v>
      </c>
      <c r="S9419" t="s">
        <v>1824</v>
      </c>
      <c r="T9419" t="s">
        <v>1825</v>
      </c>
      <c r="U9419" t="s">
        <v>1826</v>
      </c>
      <c r="V9419" t="s">
        <v>1827</v>
      </c>
      <c r="W9419" t="s">
        <v>1828</v>
      </c>
      <c r="X9419" t="s">
        <v>1829</v>
      </c>
      <c r="Y9419" t="s">
        <v>1830</v>
      </c>
      <c r="Z9419" t="s">
        <v>1831</v>
      </c>
      <c r="AA9419" t="s">
        <v>1832</v>
      </c>
      <c r="AB9419" t="s">
        <v>1833</v>
      </c>
      <c r="AC9419" t="s">
        <v>49</v>
      </c>
      <c r="AD9419" t="s">
        <v>50</v>
      </c>
    </row>
    <row r="9420" spans="1:30" x14ac:dyDescent="0.35">
      <c r="A9420" t="s">
        <v>3</v>
      </c>
      <c r="B9420" t="s">
        <v>462</v>
      </c>
      <c r="C9420">
        <v>403</v>
      </c>
      <c r="D9420" t="s">
        <v>786</v>
      </c>
      <c r="E9420" t="s">
        <v>142</v>
      </c>
      <c r="F9420" t="s">
        <v>70</v>
      </c>
      <c r="G9420" t="s">
        <v>74</v>
      </c>
      <c r="H9420" t="s">
        <v>72</v>
      </c>
      <c r="I9420" t="s">
        <v>173</v>
      </c>
      <c r="J9420" t="s">
        <v>71</v>
      </c>
      <c r="K9420" t="s">
        <v>55</v>
      </c>
      <c r="L9420" t="s">
        <v>75</v>
      </c>
      <c r="M9420" t="s">
        <v>150</v>
      </c>
      <c r="N9420" t="s">
        <v>93</v>
      </c>
      <c r="O9420" t="s">
        <v>76</v>
      </c>
      <c r="P9420" t="s">
        <v>106</v>
      </c>
      <c r="Q9420" t="s">
        <v>79</v>
      </c>
      <c r="R9420" t="s">
        <v>79</v>
      </c>
      <c r="S9420" t="s">
        <v>138</v>
      </c>
      <c r="T9420" t="s">
        <v>73</v>
      </c>
      <c r="U9420" t="s">
        <v>76</v>
      </c>
      <c r="V9420" t="s">
        <v>76</v>
      </c>
      <c r="W9420" t="s">
        <v>76</v>
      </c>
      <c r="X9420" t="s">
        <v>77</v>
      </c>
      <c r="Y9420" t="s">
        <v>77</v>
      </c>
      <c r="Z9420" t="s">
        <v>76</v>
      </c>
      <c r="AA9420" t="s">
        <v>106</v>
      </c>
      <c r="AB9420" t="s">
        <v>73</v>
      </c>
      <c r="AC9420" t="s">
        <v>77</v>
      </c>
      <c r="AD9420" t="s">
        <v>150</v>
      </c>
    </row>
    <row r="9421" spans="1:30" x14ac:dyDescent="0.35">
      <c r="A9421" t="s">
        <v>3</v>
      </c>
      <c r="B9421" t="s">
        <v>464</v>
      </c>
      <c r="C9421">
        <v>330</v>
      </c>
      <c r="D9421" t="s">
        <v>1370</v>
      </c>
      <c r="E9421" t="s">
        <v>138</v>
      </c>
      <c r="F9421" t="s">
        <v>204</v>
      </c>
      <c r="G9421" t="s">
        <v>105</v>
      </c>
      <c r="H9421" t="s">
        <v>86</v>
      </c>
      <c r="I9421" t="s">
        <v>227</v>
      </c>
      <c r="J9421" t="s">
        <v>76</v>
      </c>
      <c r="K9421" t="s">
        <v>130</v>
      </c>
      <c r="L9421" t="s">
        <v>97</v>
      </c>
      <c r="M9421" t="s">
        <v>94</v>
      </c>
      <c r="N9421" t="s">
        <v>179</v>
      </c>
      <c r="O9421" t="s">
        <v>106</v>
      </c>
      <c r="P9421" t="s">
        <v>130</v>
      </c>
      <c r="Q9421" t="s">
        <v>76</v>
      </c>
      <c r="R9421" t="s">
        <v>76</v>
      </c>
      <c r="S9421" t="s">
        <v>150</v>
      </c>
      <c r="T9421" t="s">
        <v>106</v>
      </c>
      <c r="U9421" t="s">
        <v>77</v>
      </c>
      <c r="V9421" t="s">
        <v>76</v>
      </c>
      <c r="W9421" t="s">
        <v>76</v>
      </c>
      <c r="X9421" t="s">
        <v>73</v>
      </c>
      <c r="Y9421" t="s">
        <v>76</v>
      </c>
      <c r="Z9421" t="s">
        <v>76</v>
      </c>
      <c r="AA9421" t="s">
        <v>76</v>
      </c>
      <c r="AB9421" t="s">
        <v>76</v>
      </c>
      <c r="AC9421" t="s">
        <v>79</v>
      </c>
      <c r="AD9421" t="s">
        <v>76</v>
      </c>
    </row>
    <row r="9422" spans="1:30" x14ac:dyDescent="0.35">
      <c r="A9422" t="s">
        <v>3</v>
      </c>
      <c r="B9422" t="s">
        <v>468</v>
      </c>
      <c r="C9422">
        <v>1</v>
      </c>
      <c r="D9422" t="s">
        <v>395</v>
      </c>
      <c r="E9422" t="s">
        <v>76</v>
      </c>
      <c r="F9422" t="s">
        <v>76</v>
      </c>
      <c r="G9422" t="s">
        <v>76</v>
      </c>
      <c r="H9422" t="s">
        <v>76</v>
      </c>
      <c r="I9422" t="s">
        <v>76</v>
      </c>
      <c r="J9422" t="s">
        <v>76</v>
      </c>
      <c r="K9422" t="s">
        <v>76</v>
      </c>
      <c r="L9422" t="s">
        <v>76</v>
      </c>
      <c r="M9422" t="s">
        <v>76</v>
      </c>
      <c r="N9422" t="s">
        <v>76</v>
      </c>
      <c r="O9422" t="s">
        <v>76</v>
      </c>
      <c r="P9422" t="s">
        <v>76</v>
      </c>
      <c r="Q9422" t="s">
        <v>76</v>
      </c>
      <c r="R9422" t="s">
        <v>76</v>
      </c>
      <c r="S9422" t="s">
        <v>76</v>
      </c>
      <c r="T9422" t="s">
        <v>76</v>
      </c>
      <c r="U9422" t="s">
        <v>76</v>
      </c>
      <c r="V9422" t="s">
        <v>76</v>
      </c>
      <c r="W9422" t="s">
        <v>76</v>
      </c>
      <c r="X9422" t="s">
        <v>76</v>
      </c>
      <c r="Y9422" t="s">
        <v>76</v>
      </c>
      <c r="Z9422" t="s">
        <v>76</v>
      </c>
      <c r="AA9422" t="s">
        <v>76</v>
      </c>
      <c r="AB9422" t="s">
        <v>76</v>
      </c>
      <c r="AC9422" t="s">
        <v>76</v>
      </c>
      <c r="AD9422" t="s">
        <v>76</v>
      </c>
    </row>
    <row r="9423" spans="1:30" x14ac:dyDescent="0.35">
      <c r="A9423" t="s">
        <v>4</v>
      </c>
      <c r="B9423" t="s">
        <v>462</v>
      </c>
      <c r="C9423">
        <v>363</v>
      </c>
      <c r="D9423" t="s">
        <v>400</v>
      </c>
      <c r="E9423" t="s">
        <v>138</v>
      </c>
      <c r="F9423" t="s">
        <v>203</v>
      </c>
      <c r="G9423" t="s">
        <v>515</v>
      </c>
      <c r="H9423" t="s">
        <v>94</v>
      </c>
      <c r="I9423" t="s">
        <v>96</v>
      </c>
      <c r="J9423" t="s">
        <v>76</v>
      </c>
      <c r="K9423" t="s">
        <v>142</v>
      </c>
      <c r="L9423" t="s">
        <v>198</v>
      </c>
      <c r="M9423" t="s">
        <v>76</v>
      </c>
      <c r="N9423" t="s">
        <v>86</v>
      </c>
      <c r="O9423" t="s">
        <v>198</v>
      </c>
      <c r="P9423" t="s">
        <v>107</v>
      </c>
      <c r="Q9423" t="s">
        <v>107</v>
      </c>
      <c r="R9423" t="s">
        <v>76</v>
      </c>
      <c r="S9423" t="s">
        <v>73</v>
      </c>
      <c r="T9423" t="s">
        <v>79</v>
      </c>
      <c r="U9423" t="s">
        <v>55</v>
      </c>
      <c r="V9423" t="s">
        <v>76</v>
      </c>
      <c r="W9423" t="s">
        <v>76</v>
      </c>
      <c r="X9423" t="s">
        <v>76</v>
      </c>
      <c r="Y9423" t="s">
        <v>107</v>
      </c>
      <c r="Z9423" t="s">
        <v>76</v>
      </c>
      <c r="AA9423" t="s">
        <v>107</v>
      </c>
      <c r="AB9423" t="s">
        <v>122</v>
      </c>
      <c r="AC9423" t="s">
        <v>76</v>
      </c>
      <c r="AD9423" t="s">
        <v>76</v>
      </c>
    </row>
    <row r="9424" spans="1:30" x14ac:dyDescent="0.35">
      <c r="A9424" t="s">
        <v>4</v>
      </c>
      <c r="B9424" t="s">
        <v>464</v>
      </c>
      <c r="C9424">
        <v>372</v>
      </c>
      <c r="D9424" t="s">
        <v>763</v>
      </c>
      <c r="E9424" t="s">
        <v>80</v>
      </c>
      <c r="F9424" t="s">
        <v>221</v>
      </c>
      <c r="G9424" t="s">
        <v>63</v>
      </c>
      <c r="H9424" t="s">
        <v>199</v>
      </c>
      <c r="I9424" t="s">
        <v>330</v>
      </c>
      <c r="J9424" t="s">
        <v>150</v>
      </c>
      <c r="K9424" t="s">
        <v>74</v>
      </c>
      <c r="L9424" t="s">
        <v>97</v>
      </c>
      <c r="M9424" t="s">
        <v>105</v>
      </c>
      <c r="N9424" t="s">
        <v>97</v>
      </c>
      <c r="O9424" t="s">
        <v>94</v>
      </c>
      <c r="P9424" t="s">
        <v>151</v>
      </c>
      <c r="Q9424" t="s">
        <v>122</v>
      </c>
      <c r="R9424" t="s">
        <v>173</v>
      </c>
      <c r="S9424" t="s">
        <v>151</v>
      </c>
      <c r="T9424" t="s">
        <v>93</v>
      </c>
      <c r="U9424" t="s">
        <v>150</v>
      </c>
      <c r="V9424" t="s">
        <v>76</v>
      </c>
      <c r="W9424" t="s">
        <v>76</v>
      </c>
      <c r="X9424" t="s">
        <v>107</v>
      </c>
      <c r="Y9424" t="s">
        <v>76</v>
      </c>
      <c r="Z9424" t="s">
        <v>76</v>
      </c>
      <c r="AA9424" t="s">
        <v>76</v>
      </c>
      <c r="AB9424" t="s">
        <v>76</v>
      </c>
      <c r="AC9424" t="s">
        <v>76</v>
      </c>
      <c r="AD9424" t="s">
        <v>76</v>
      </c>
    </row>
    <row r="9425" spans="1:30" x14ac:dyDescent="0.35">
      <c r="A9425" t="s">
        <v>5</v>
      </c>
      <c r="B9425" t="s">
        <v>462</v>
      </c>
      <c r="C9425">
        <v>546</v>
      </c>
      <c r="D9425" t="s">
        <v>716</v>
      </c>
      <c r="E9425" t="s">
        <v>80</v>
      </c>
      <c r="F9425" t="s">
        <v>355</v>
      </c>
      <c r="G9425" t="s">
        <v>142</v>
      </c>
      <c r="H9425" t="s">
        <v>237</v>
      </c>
      <c r="I9425" t="s">
        <v>314</v>
      </c>
      <c r="J9425" t="s">
        <v>76</v>
      </c>
      <c r="K9425" t="s">
        <v>62</v>
      </c>
      <c r="L9425" t="s">
        <v>280</v>
      </c>
      <c r="M9425" t="s">
        <v>71</v>
      </c>
      <c r="N9425" t="s">
        <v>72</v>
      </c>
      <c r="O9425" t="s">
        <v>68</v>
      </c>
      <c r="P9425" t="s">
        <v>77</v>
      </c>
      <c r="Q9425" t="s">
        <v>106</v>
      </c>
      <c r="R9425" t="s">
        <v>106</v>
      </c>
      <c r="S9425" t="s">
        <v>150</v>
      </c>
      <c r="T9425" t="s">
        <v>68</v>
      </c>
      <c r="U9425" t="s">
        <v>68</v>
      </c>
      <c r="V9425" t="s">
        <v>76</v>
      </c>
      <c r="W9425" t="s">
        <v>76</v>
      </c>
      <c r="X9425" t="s">
        <v>107</v>
      </c>
      <c r="Y9425" t="s">
        <v>107</v>
      </c>
      <c r="Z9425" t="s">
        <v>80</v>
      </c>
      <c r="AA9425" t="s">
        <v>107</v>
      </c>
      <c r="AB9425" t="s">
        <v>107</v>
      </c>
      <c r="AC9425" t="s">
        <v>151</v>
      </c>
      <c r="AD9425" t="s">
        <v>80</v>
      </c>
    </row>
    <row r="9426" spans="1:30" x14ac:dyDescent="0.35">
      <c r="A9426" t="s">
        <v>5</v>
      </c>
      <c r="B9426" t="s">
        <v>464</v>
      </c>
      <c r="C9426">
        <v>667</v>
      </c>
      <c r="D9426" t="s">
        <v>754</v>
      </c>
      <c r="E9426" t="s">
        <v>105</v>
      </c>
      <c r="F9426" t="s">
        <v>146</v>
      </c>
      <c r="G9426" t="s">
        <v>79</v>
      </c>
      <c r="H9426" t="s">
        <v>99</v>
      </c>
      <c r="I9426" t="s">
        <v>193</v>
      </c>
      <c r="J9426" t="s">
        <v>76</v>
      </c>
      <c r="K9426" t="s">
        <v>55</v>
      </c>
      <c r="L9426" t="s">
        <v>56</v>
      </c>
      <c r="M9426" t="s">
        <v>150</v>
      </c>
      <c r="N9426" t="s">
        <v>130</v>
      </c>
      <c r="O9426" t="s">
        <v>80</v>
      </c>
      <c r="P9426" t="s">
        <v>73</v>
      </c>
      <c r="Q9426" t="s">
        <v>73</v>
      </c>
      <c r="R9426" t="s">
        <v>76</v>
      </c>
      <c r="S9426" t="s">
        <v>106</v>
      </c>
      <c r="T9426" t="s">
        <v>73</v>
      </c>
      <c r="U9426" t="s">
        <v>74</v>
      </c>
      <c r="V9426" t="s">
        <v>107</v>
      </c>
      <c r="W9426" t="s">
        <v>76</v>
      </c>
      <c r="X9426" t="s">
        <v>76</v>
      </c>
      <c r="Y9426" t="s">
        <v>73</v>
      </c>
      <c r="Z9426" t="s">
        <v>73</v>
      </c>
      <c r="AA9426" t="s">
        <v>100</v>
      </c>
      <c r="AB9426" t="s">
        <v>76</v>
      </c>
      <c r="AC9426" t="s">
        <v>74</v>
      </c>
      <c r="AD9426" t="s">
        <v>76</v>
      </c>
    </row>
    <row r="9427" spans="1:30" x14ac:dyDescent="0.35">
      <c r="A9427" t="s">
        <v>6</v>
      </c>
      <c r="B9427" t="s">
        <v>462</v>
      </c>
      <c r="C9427">
        <v>290</v>
      </c>
      <c r="D9427" t="s">
        <v>1404</v>
      </c>
      <c r="E9427" t="s">
        <v>81</v>
      </c>
      <c r="F9427" t="s">
        <v>108</v>
      </c>
      <c r="G9427" t="s">
        <v>142</v>
      </c>
      <c r="H9427" t="s">
        <v>305</v>
      </c>
      <c r="I9427" t="s">
        <v>240</v>
      </c>
      <c r="J9427" t="s">
        <v>138</v>
      </c>
      <c r="K9427" t="s">
        <v>96</v>
      </c>
      <c r="L9427" t="s">
        <v>126</v>
      </c>
      <c r="M9427" t="s">
        <v>71</v>
      </c>
      <c r="N9427" t="s">
        <v>149</v>
      </c>
      <c r="O9427" t="s">
        <v>107</v>
      </c>
      <c r="P9427" t="s">
        <v>94</v>
      </c>
      <c r="Q9427" t="s">
        <v>71</v>
      </c>
      <c r="R9427" t="s">
        <v>105</v>
      </c>
      <c r="S9427" t="s">
        <v>186</v>
      </c>
      <c r="T9427" t="s">
        <v>107</v>
      </c>
      <c r="U9427" t="s">
        <v>107</v>
      </c>
      <c r="V9427" t="s">
        <v>76</v>
      </c>
      <c r="W9427" t="s">
        <v>76</v>
      </c>
      <c r="X9427" t="s">
        <v>76</v>
      </c>
      <c r="Y9427" t="s">
        <v>76</v>
      </c>
      <c r="Z9427" t="s">
        <v>76</v>
      </c>
      <c r="AA9427" t="s">
        <v>76</v>
      </c>
      <c r="AB9427" t="s">
        <v>150</v>
      </c>
      <c r="AC9427" t="s">
        <v>76</v>
      </c>
      <c r="AD9427" t="s">
        <v>76</v>
      </c>
    </row>
    <row r="9428" spans="1:30" x14ac:dyDescent="0.35">
      <c r="A9428" t="s">
        <v>6</v>
      </c>
      <c r="B9428" t="s">
        <v>464</v>
      </c>
      <c r="C9428">
        <v>187</v>
      </c>
      <c r="D9428" t="s">
        <v>942</v>
      </c>
      <c r="E9428" t="s">
        <v>78</v>
      </c>
      <c r="F9428" t="s">
        <v>309</v>
      </c>
      <c r="G9428" t="s">
        <v>88</v>
      </c>
      <c r="H9428" t="s">
        <v>304</v>
      </c>
      <c r="I9428" t="s">
        <v>114</v>
      </c>
      <c r="J9428" t="s">
        <v>142</v>
      </c>
      <c r="K9428" t="s">
        <v>121</v>
      </c>
      <c r="L9428" t="s">
        <v>159</v>
      </c>
      <c r="M9428" t="s">
        <v>62</v>
      </c>
      <c r="N9428" t="s">
        <v>151</v>
      </c>
      <c r="O9428" t="s">
        <v>80</v>
      </c>
      <c r="P9428" t="s">
        <v>81</v>
      </c>
      <c r="Q9428" t="s">
        <v>81</v>
      </c>
      <c r="R9428" t="s">
        <v>81</v>
      </c>
      <c r="S9428" t="s">
        <v>73</v>
      </c>
      <c r="T9428" t="s">
        <v>76</v>
      </c>
      <c r="U9428" t="s">
        <v>81</v>
      </c>
      <c r="V9428" t="s">
        <v>76</v>
      </c>
      <c r="W9428" t="s">
        <v>76</v>
      </c>
      <c r="X9428" t="s">
        <v>76</v>
      </c>
      <c r="Y9428" t="s">
        <v>76</v>
      </c>
      <c r="Z9428" t="s">
        <v>138</v>
      </c>
      <c r="AA9428" t="s">
        <v>138</v>
      </c>
      <c r="AB9428" t="s">
        <v>81</v>
      </c>
      <c r="AC9428" t="s">
        <v>76</v>
      </c>
      <c r="AD9428" t="s">
        <v>138</v>
      </c>
    </row>
    <row r="9429" spans="1:30" x14ac:dyDescent="0.35">
      <c r="A9429" t="s">
        <v>7</v>
      </c>
      <c r="B9429" t="s">
        <v>462</v>
      </c>
      <c r="C9429">
        <v>714</v>
      </c>
      <c r="D9429" t="s">
        <v>867</v>
      </c>
      <c r="E9429" t="s">
        <v>87</v>
      </c>
      <c r="F9429" t="s">
        <v>97</v>
      </c>
      <c r="G9429" t="s">
        <v>72</v>
      </c>
      <c r="H9429" t="s">
        <v>179</v>
      </c>
      <c r="I9429" t="s">
        <v>121</v>
      </c>
      <c r="J9429" t="s">
        <v>71</v>
      </c>
      <c r="K9429" t="s">
        <v>96</v>
      </c>
      <c r="L9429" t="s">
        <v>93</v>
      </c>
      <c r="M9429" t="s">
        <v>107</v>
      </c>
      <c r="N9429" t="s">
        <v>94</v>
      </c>
      <c r="O9429" t="s">
        <v>106</v>
      </c>
      <c r="P9429" t="s">
        <v>79</v>
      </c>
      <c r="Q9429" t="s">
        <v>76</v>
      </c>
      <c r="R9429" t="s">
        <v>76</v>
      </c>
      <c r="S9429" t="s">
        <v>63</v>
      </c>
      <c r="T9429" t="s">
        <v>71</v>
      </c>
      <c r="U9429" t="s">
        <v>73</v>
      </c>
      <c r="V9429" t="s">
        <v>76</v>
      </c>
      <c r="W9429" t="s">
        <v>76</v>
      </c>
      <c r="X9429" t="s">
        <v>76</v>
      </c>
      <c r="Y9429" t="s">
        <v>63</v>
      </c>
      <c r="Z9429" t="s">
        <v>106</v>
      </c>
      <c r="AA9429" t="s">
        <v>150</v>
      </c>
      <c r="AB9429" t="s">
        <v>77</v>
      </c>
      <c r="AC9429" t="s">
        <v>76</v>
      </c>
      <c r="AD9429" t="s">
        <v>76</v>
      </c>
    </row>
    <row r="9430" spans="1:30" x14ac:dyDescent="0.35">
      <c r="A9430" t="s">
        <v>7</v>
      </c>
      <c r="B9430" t="s">
        <v>464</v>
      </c>
      <c r="C9430">
        <v>555</v>
      </c>
      <c r="D9430" t="s">
        <v>610</v>
      </c>
      <c r="E9430" t="s">
        <v>173</v>
      </c>
      <c r="F9430" t="s">
        <v>278</v>
      </c>
      <c r="G9430" t="s">
        <v>106</v>
      </c>
      <c r="H9430" t="s">
        <v>314</v>
      </c>
      <c r="I9430" t="s">
        <v>184</v>
      </c>
      <c r="J9430" t="s">
        <v>79</v>
      </c>
      <c r="K9430" t="s">
        <v>135</v>
      </c>
      <c r="L9430" t="s">
        <v>149</v>
      </c>
      <c r="M9430" t="s">
        <v>151</v>
      </c>
      <c r="N9430" t="s">
        <v>84</v>
      </c>
      <c r="O9430" t="s">
        <v>186</v>
      </c>
      <c r="P9430" t="s">
        <v>75</v>
      </c>
      <c r="Q9430" t="s">
        <v>73</v>
      </c>
      <c r="R9430" t="s">
        <v>107</v>
      </c>
      <c r="S9430" t="s">
        <v>94</v>
      </c>
      <c r="T9430" t="s">
        <v>138</v>
      </c>
      <c r="U9430" t="s">
        <v>94</v>
      </c>
      <c r="V9430" t="s">
        <v>107</v>
      </c>
      <c r="W9430" t="s">
        <v>76</v>
      </c>
      <c r="X9430" t="s">
        <v>76</v>
      </c>
      <c r="Y9430" t="s">
        <v>76</v>
      </c>
      <c r="Z9430" t="s">
        <v>76</v>
      </c>
      <c r="AA9430" t="s">
        <v>94</v>
      </c>
      <c r="AB9430" t="s">
        <v>76</v>
      </c>
      <c r="AC9430" t="s">
        <v>76</v>
      </c>
      <c r="AD9430" t="s">
        <v>107</v>
      </c>
    </row>
    <row r="9431" spans="1:30" x14ac:dyDescent="0.35">
      <c r="A9431" t="s">
        <v>241</v>
      </c>
      <c r="B9431" t="s">
        <v>462</v>
      </c>
      <c r="C9431">
        <v>2316</v>
      </c>
      <c r="D9431" t="s">
        <v>915</v>
      </c>
      <c r="E9431" t="s">
        <v>149</v>
      </c>
      <c r="F9431" t="s">
        <v>56</v>
      </c>
      <c r="G9431" t="s">
        <v>173</v>
      </c>
      <c r="H9431" t="s">
        <v>57</v>
      </c>
      <c r="I9431" t="s">
        <v>97</v>
      </c>
      <c r="J9431" t="s">
        <v>79</v>
      </c>
      <c r="K9431" t="s">
        <v>149</v>
      </c>
      <c r="L9431" t="s">
        <v>65</v>
      </c>
      <c r="M9431" t="s">
        <v>77</v>
      </c>
      <c r="N9431" t="s">
        <v>100</v>
      </c>
      <c r="O9431" t="s">
        <v>68</v>
      </c>
      <c r="P9431" t="s">
        <v>79</v>
      </c>
      <c r="Q9431" t="s">
        <v>73</v>
      </c>
      <c r="R9431" t="s">
        <v>106</v>
      </c>
      <c r="S9431" t="s">
        <v>138</v>
      </c>
      <c r="T9431" t="s">
        <v>79</v>
      </c>
      <c r="U9431" t="s">
        <v>77</v>
      </c>
      <c r="V9431" t="s">
        <v>76</v>
      </c>
      <c r="W9431" t="s">
        <v>76</v>
      </c>
      <c r="X9431" t="s">
        <v>107</v>
      </c>
      <c r="Y9431" t="s">
        <v>71</v>
      </c>
      <c r="Z9431" t="s">
        <v>77</v>
      </c>
      <c r="AA9431" t="s">
        <v>77</v>
      </c>
      <c r="AB9431" t="s">
        <v>68</v>
      </c>
      <c r="AC9431" t="s">
        <v>79</v>
      </c>
      <c r="AD9431" t="s">
        <v>77</v>
      </c>
    </row>
    <row r="9432" spans="1:30" x14ac:dyDescent="0.35">
      <c r="A9432" t="s">
        <v>241</v>
      </c>
      <c r="B9432" t="s">
        <v>464</v>
      </c>
      <c r="C9432">
        <v>2111</v>
      </c>
      <c r="D9432" t="s">
        <v>551</v>
      </c>
      <c r="E9432" t="s">
        <v>55</v>
      </c>
      <c r="F9432" t="s">
        <v>249</v>
      </c>
      <c r="G9432" t="s">
        <v>75</v>
      </c>
      <c r="H9432" t="s">
        <v>442</v>
      </c>
      <c r="I9432" t="s">
        <v>148</v>
      </c>
      <c r="J9432" t="s">
        <v>77</v>
      </c>
      <c r="K9432" t="s">
        <v>87</v>
      </c>
      <c r="L9432" t="s">
        <v>87</v>
      </c>
      <c r="M9432" t="s">
        <v>80</v>
      </c>
      <c r="N9432" t="s">
        <v>57</v>
      </c>
      <c r="O9432" t="s">
        <v>81</v>
      </c>
      <c r="P9432" t="s">
        <v>138</v>
      </c>
      <c r="Q9432" t="s">
        <v>68</v>
      </c>
      <c r="R9432" t="s">
        <v>68</v>
      </c>
      <c r="S9432" t="s">
        <v>75</v>
      </c>
      <c r="T9432" t="s">
        <v>75</v>
      </c>
      <c r="U9432" t="s">
        <v>78</v>
      </c>
      <c r="V9432" t="s">
        <v>107</v>
      </c>
      <c r="W9432" t="s">
        <v>76</v>
      </c>
      <c r="X9432" t="s">
        <v>107</v>
      </c>
      <c r="Y9432" t="s">
        <v>76</v>
      </c>
      <c r="Z9432" t="s">
        <v>107</v>
      </c>
      <c r="AA9432" t="s">
        <v>75</v>
      </c>
      <c r="AB9432" t="s">
        <v>107</v>
      </c>
      <c r="AC9432" t="s">
        <v>68</v>
      </c>
      <c r="AD9432" t="s">
        <v>107</v>
      </c>
    </row>
    <row r="9433" spans="1:30" x14ac:dyDescent="0.35">
      <c r="A9433" t="s">
        <v>241</v>
      </c>
      <c r="B9433" t="s">
        <v>468</v>
      </c>
      <c r="C9433">
        <v>1</v>
      </c>
      <c r="D9433" t="s">
        <v>395</v>
      </c>
      <c r="E9433" t="s">
        <v>76</v>
      </c>
      <c r="F9433" t="s">
        <v>76</v>
      </c>
      <c r="G9433" t="s">
        <v>76</v>
      </c>
      <c r="H9433" t="s">
        <v>76</v>
      </c>
      <c r="I9433" t="s">
        <v>76</v>
      </c>
      <c r="J9433" t="s">
        <v>76</v>
      </c>
      <c r="K9433" t="s">
        <v>76</v>
      </c>
      <c r="L9433" t="s">
        <v>76</v>
      </c>
      <c r="M9433" t="s">
        <v>76</v>
      </c>
      <c r="N9433" t="s">
        <v>76</v>
      </c>
      <c r="O9433" t="s">
        <v>76</v>
      </c>
      <c r="P9433" t="s">
        <v>76</v>
      </c>
      <c r="Q9433" t="s">
        <v>76</v>
      </c>
      <c r="R9433" t="s">
        <v>76</v>
      </c>
      <c r="S9433" t="s">
        <v>76</v>
      </c>
      <c r="T9433" t="s">
        <v>76</v>
      </c>
      <c r="U9433" t="s">
        <v>76</v>
      </c>
      <c r="V9433" t="s">
        <v>76</v>
      </c>
      <c r="W9433" t="s">
        <v>76</v>
      </c>
      <c r="X9433" t="s">
        <v>76</v>
      </c>
      <c r="Y9433" t="s">
        <v>76</v>
      </c>
      <c r="Z9433" t="s">
        <v>76</v>
      </c>
      <c r="AA9433" t="s">
        <v>76</v>
      </c>
      <c r="AB9433" t="s">
        <v>76</v>
      </c>
      <c r="AC9433" t="s">
        <v>76</v>
      </c>
      <c r="AD9433" t="s">
        <v>76</v>
      </c>
    </row>
    <row r="9435" spans="1:30" x14ac:dyDescent="0.35">
      <c r="A9435" t="s">
        <v>1957</v>
      </c>
    </row>
    <row r="9436" spans="1:30" x14ac:dyDescent="0.35">
      <c r="A9436" t="s">
        <v>14</v>
      </c>
      <c r="B9436" t="s">
        <v>487</v>
      </c>
      <c r="C9436" t="s">
        <v>2</v>
      </c>
      <c r="D9436" t="s">
        <v>1809</v>
      </c>
      <c r="E9436" t="s">
        <v>1810</v>
      </c>
      <c r="F9436" t="s">
        <v>1811</v>
      </c>
      <c r="G9436" t="s">
        <v>1812</v>
      </c>
      <c r="H9436" t="s">
        <v>1813</v>
      </c>
      <c r="I9436" t="s">
        <v>1814</v>
      </c>
      <c r="J9436" t="s">
        <v>1815</v>
      </c>
      <c r="K9436" t="s">
        <v>1816</v>
      </c>
      <c r="L9436" t="s">
        <v>1817</v>
      </c>
      <c r="M9436" t="s">
        <v>1818</v>
      </c>
      <c r="N9436" t="s">
        <v>1819</v>
      </c>
      <c r="O9436" t="s">
        <v>1820</v>
      </c>
      <c r="P9436" t="s">
        <v>1821</v>
      </c>
      <c r="Q9436" t="s">
        <v>1822</v>
      </c>
      <c r="R9436" t="s">
        <v>1823</v>
      </c>
      <c r="S9436" t="s">
        <v>1824</v>
      </c>
      <c r="T9436" t="s">
        <v>1825</v>
      </c>
      <c r="U9436" t="s">
        <v>1826</v>
      </c>
      <c r="V9436" t="s">
        <v>1827</v>
      </c>
      <c r="W9436" t="s">
        <v>1828</v>
      </c>
      <c r="X9436" t="s">
        <v>1829</v>
      </c>
      <c r="Y9436" t="s">
        <v>1830</v>
      </c>
      <c r="Z9436" t="s">
        <v>1831</v>
      </c>
      <c r="AA9436" t="s">
        <v>1832</v>
      </c>
      <c r="AB9436" t="s">
        <v>1833</v>
      </c>
      <c r="AC9436" t="s">
        <v>49</v>
      </c>
      <c r="AD9436" t="s">
        <v>50</v>
      </c>
    </row>
    <row r="9437" spans="1:30" x14ac:dyDescent="0.35">
      <c r="A9437" t="s">
        <v>3</v>
      </c>
      <c r="B9437" t="s">
        <v>488</v>
      </c>
      <c r="C9437">
        <v>386</v>
      </c>
      <c r="D9437" t="s">
        <v>639</v>
      </c>
      <c r="E9437" t="s">
        <v>55</v>
      </c>
      <c r="F9437" t="s">
        <v>181</v>
      </c>
      <c r="G9437" t="s">
        <v>80</v>
      </c>
      <c r="H9437" t="s">
        <v>151</v>
      </c>
      <c r="I9437" t="s">
        <v>185</v>
      </c>
      <c r="J9437" t="s">
        <v>79</v>
      </c>
      <c r="K9437" t="s">
        <v>74</v>
      </c>
      <c r="L9437" t="s">
        <v>173</v>
      </c>
      <c r="M9437" t="s">
        <v>150</v>
      </c>
      <c r="N9437" t="s">
        <v>80</v>
      </c>
      <c r="O9437" t="s">
        <v>107</v>
      </c>
      <c r="P9437" t="s">
        <v>74</v>
      </c>
      <c r="Q9437" t="s">
        <v>79</v>
      </c>
      <c r="R9437" t="s">
        <v>79</v>
      </c>
      <c r="S9437" t="s">
        <v>150</v>
      </c>
      <c r="T9437" t="s">
        <v>107</v>
      </c>
      <c r="U9437" t="s">
        <v>106</v>
      </c>
      <c r="V9437" t="s">
        <v>76</v>
      </c>
      <c r="W9437" t="s">
        <v>76</v>
      </c>
      <c r="X9437" t="s">
        <v>73</v>
      </c>
      <c r="Y9437" t="s">
        <v>76</v>
      </c>
      <c r="Z9437" t="s">
        <v>76</v>
      </c>
      <c r="AA9437" t="s">
        <v>107</v>
      </c>
      <c r="AB9437" t="s">
        <v>73</v>
      </c>
      <c r="AC9437" t="s">
        <v>75</v>
      </c>
      <c r="AD9437" t="s">
        <v>106</v>
      </c>
    </row>
    <row r="9438" spans="1:30" x14ac:dyDescent="0.35">
      <c r="A9438" t="s">
        <v>3</v>
      </c>
      <c r="B9438" t="s">
        <v>491</v>
      </c>
      <c r="C9438">
        <v>348</v>
      </c>
      <c r="D9438" t="s">
        <v>980</v>
      </c>
      <c r="E9438" t="s">
        <v>63</v>
      </c>
      <c r="F9438" t="s">
        <v>163</v>
      </c>
      <c r="G9438" t="s">
        <v>186</v>
      </c>
      <c r="H9438" t="s">
        <v>100</v>
      </c>
      <c r="I9438" t="s">
        <v>239</v>
      </c>
      <c r="J9438" t="s">
        <v>73</v>
      </c>
      <c r="K9438" t="s">
        <v>122</v>
      </c>
      <c r="L9438" t="s">
        <v>74</v>
      </c>
      <c r="M9438" t="s">
        <v>94</v>
      </c>
      <c r="N9438" t="s">
        <v>96</v>
      </c>
      <c r="O9438" t="s">
        <v>107</v>
      </c>
      <c r="P9438" t="s">
        <v>77</v>
      </c>
      <c r="Q9438" t="s">
        <v>76</v>
      </c>
      <c r="R9438" t="s">
        <v>76</v>
      </c>
      <c r="S9438" t="s">
        <v>81</v>
      </c>
      <c r="T9438" t="s">
        <v>77</v>
      </c>
      <c r="U9438" t="s">
        <v>76</v>
      </c>
      <c r="V9438" t="s">
        <v>76</v>
      </c>
      <c r="W9438" t="s">
        <v>76</v>
      </c>
      <c r="X9438" t="s">
        <v>79</v>
      </c>
      <c r="Y9438" t="s">
        <v>79</v>
      </c>
      <c r="Z9438" t="s">
        <v>76</v>
      </c>
      <c r="AA9438" t="s">
        <v>73</v>
      </c>
      <c r="AB9438" t="s">
        <v>76</v>
      </c>
      <c r="AC9438" t="s">
        <v>76</v>
      </c>
      <c r="AD9438" t="s">
        <v>79</v>
      </c>
    </row>
    <row r="9439" spans="1:30" x14ac:dyDescent="0.35">
      <c r="A9439" t="s">
        <v>4</v>
      </c>
      <c r="B9439" t="s">
        <v>488</v>
      </c>
      <c r="C9439">
        <v>432</v>
      </c>
      <c r="D9439" t="s">
        <v>776</v>
      </c>
      <c r="E9439" t="s">
        <v>93</v>
      </c>
      <c r="F9439" t="s">
        <v>229</v>
      </c>
      <c r="G9439" t="s">
        <v>293</v>
      </c>
      <c r="H9439" t="s">
        <v>204</v>
      </c>
      <c r="I9439" t="s">
        <v>179</v>
      </c>
      <c r="J9439" t="s">
        <v>68</v>
      </c>
      <c r="K9439" t="s">
        <v>150</v>
      </c>
      <c r="L9439" t="s">
        <v>149</v>
      </c>
      <c r="M9439" t="s">
        <v>94</v>
      </c>
      <c r="N9439" t="s">
        <v>119</v>
      </c>
      <c r="O9439" t="s">
        <v>62</v>
      </c>
      <c r="P9439" t="s">
        <v>93</v>
      </c>
      <c r="Q9439" t="s">
        <v>93</v>
      </c>
      <c r="R9439" t="s">
        <v>130</v>
      </c>
      <c r="S9439" t="s">
        <v>138</v>
      </c>
      <c r="T9439" t="s">
        <v>138</v>
      </c>
      <c r="U9439" t="s">
        <v>80</v>
      </c>
      <c r="V9439" t="s">
        <v>76</v>
      </c>
      <c r="W9439" t="s">
        <v>76</v>
      </c>
      <c r="X9439" t="s">
        <v>107</v>
      </c>
      <c r="Y9439" t="s">
        <v>107</v>
      </c>
      <c r="Z9439" t="s">
        <v>76</v>
      </c>
      <c r="AA9439" t="s">
        <v>107</v>
      </c>
      <c r="AB9439" t="s">
        <v>71</v>
      </c>
      <c r="AC9439" t="s">
        <v>76</v>
      </c>
      <c r="AD9439" t="s">
        <v>76</v>
      </c>
    </row>
    <row r="9440" spans="1:30" x14ac:dyDescent="0.35">
      <c r="A9440" t="s">
        <v>4</v>
      </c>
      <c r="B9440" t="s">
        <v>491</v>
      </c>
      <c r="C9440">
        <v>303</v>
      </c>
      <c r="D9440" t="s">
        <v>567</v>
      </c>
      <c r="E9440" t="s">
        <v>150</v>
      </c>
      <c r="F9440" t="s">
        <v>202</v>
      </c>
      <c r="G9440" t="s">
        <v>186</v>
      </c>
      <c r="H9440" t="s">
        <v>109</v>
      </c>
      <c r="I9440" t="s">
        <v>171</v>
      </c>
      <c r="J9440" t="s">
        <v>76</v>
      </c>
      <c r="K9440" t="s">
        <v>57</v>
      </c>
      <c r="L9440" t="s">
        <v>194</v>
      </c>
      <c r="M9440" t="s">
        <v>107</v>
      </c>
      <c r="N9440" t="s">
        <v>151</v>
      </c>
      <c r="O9440" t="s">
        <v>107</v>
      </c>
      <c r="P9440" t="s">
        <v>73</v>
      </c>
      <c r="Q9440" t="s">
        <v>76</v>
      </c>
      <c r="R9440" t="s">
        <v>76</v>
      </c>
      <c r="S9440" t="s">
        <v>105</v>
      </c>
      <c r="T9440" t="s">
        <v>78</v>
      </c>
      <c r="U9440" t="s">
        <v>105</v>
      </c>
      <c r="V9440" t="s">
        <v>76</v>
      </c>
      <c r="W9440" t="s">
        <v>76</v>
      </c>
      <c r="X9440" t="s">
        <v>76</v>
      </c>
      <c r="Y9440" t="s">
        <v>76</v>
      </c>
      <c r="Z9440" t="s">
        <v>76</v>
      </c>
      <c r="AA9440" t="s">
        <v>76</v>
      </c>
      <c r="AB9440" t="s">
        <v>55</v>
      </c>
      <c r="AC9440" t="s">
        <v>76</v>
      </c>
      <c r="AD9440" t="s">
        <v>76</v>
      </c>
    </row>
    <row r="9441" spans="1:30" x14ac:dyDescent="0.35">
      <c r="A9441" t="s">
        <v>5</v>
      </c>
      <c r="B9441" t="s">
        <v>488</v>
      </c>
      <c r="C9441">
        <v>774</v>
      </c>
      <c r="D9441" t="s">
        <v>790</v>
      </c>
      <c r="E9441" t="s">
        <v>80</v>
      </c>
      <c r="F9441" t="s">
        <v>65</v>
      </c>
      <c r="G9441" t="s">
        <v>77</v>
      </c>
      <c r="H9441" t="s">
        <v>89</v>
      </c>
      <c r="I9441" t="s">
        <v>146</v>
      </c>
      <c r="J9441" t="s">
        <v>76</v>
      </c>
      <c r="K9441" t="s">
        <v>62</v>
      </c>
      <c r="L9441" t="s">
        <v>442</v>
      </c>
      <c r="M9441" t="s">
        <v>75</v>
      </c>
      <c r="N9441" t="s">
        <v>151</v>
      </c>
      <c r="O9441" t="s">
        <v>81</v>
      </c>
      <c r="P9441" t="s">
        <v>79</v>
      </c>
      <c r="Q9441" t="s">
        <v>77</v>
      </c>
      <c r="R9441" t="s">
        <v>107</v>
      </c>
      <c r="S9441" t="s">
        <v>71</v>
      </c>
      <c r="T9441" t="s">
        <v>79</v>
      </c>
      <c r="U9441" t="s">
        <v>68</v>
      </c>
      <c r="V9441" t="s">
        <v>107</v>
      </c>
      <c r="W9441" t="s">
        <v>76</v>
      </c>
      <c r="X9441" t="s">
        <v>107</v>
      </c>
      <c r="Y9441" t="s">
        <v>107</v>
      </c>
      <c r="Z9441" t="s">
        <v>73</v>
      </c>
      <c r="AA9441" t="s">
        <v>107</v>
      </c>
      <c r="AB9441" t="s">
        <v>76</v>
      </c>
      <c r="AC9441" t="s">
        <v>68</v>
      </c>
      <c r="AD9441" t="s">
        <v>81</v>
      </c>
    </row>
    <row r="9442" spans="1:30" x14ac:dyDescent="0.35">
      <c r="A9442" t="s">
        <v>5</v>
      </c>
      <c r="B9442" t="s">
        <v>491</v>
      </c>
      <c r="C9442">
        <v>439</v>
      </c>
      <c r="D9442" t="s">
        <v>431</v>
      </c>
      <c r="E9442" t="s">
        <v>78</v>
      </c>
      <c r="F9442" t="s">
        <v>168</v>
      </c>
      <c r="G9442" t="s">
        <v>130</v>
      </c>
      <c r="H9442" t="s">
        <v>188</v>
      </c>
      <c r="I9442" t="s">
        <v>199</v>
      </c>
      <c r="J9442" t="s">
        <v>76</v>
      </c>
      <c r="K9442" t="s">
        <v>80</v>
      </c>
      <c r="L9442" t="s">
        <v>355</v>
      </c>
      <c r="M9442" t="s">
        <v>68</v>
      </c>
      <c r="N9442" t="s">
        <v>72</v>
      </c>
      <c r="O9442" t="s">
        <v>75</v>
      </c>
      <c r="P9442" t="s">
        <v>73</v>
      </c>
      <c r="Q9442" t="s">
        <v>76</v>
      </c>
      <c r="R9442" t="s">
        <v>107</v>
      </c>
      <c r="S9442" t="s">
        <v>106</v>
      </c>
      <c r="T9442" t="s">
        <v>106</v>
      </c>
      <c r="U9442" t="s">
        <v>198</v>
      </c>
      <c r="V9442" t="s">
        <v>76</v>
      </c>
      <c r="W9442" t="s">
        <v>76</v>
      </c>
      <c r="X9442" t="s">
        <v>76</v>
      </c>
      <c r="Y9442" t="s">
        <v>106</v>
      </c>
      <c r="Z9442" t="s">
        <v>55</v>
      </c>
      <c r="AA9442" t="s">
        <v>74</v>
      </c>
      <c r="AB9442" t="s">
        <v>107</v>
      </c>
      <c r="AC9442" t="s">
        <v>102</v>
      </c>
      <c r="AD9442" t="s">
        <v>76</v>
      </c>
    </row>
    <row r="9443" spans="1:30" x14ac:dyDescent="0.35">
      <c r="A9443" t="s">
        <v>6</v>
      </c>
      <c r="B9443" t="s">
        <v>488</v>
      </c>
      <c r="C9443">
        <v>274</v>
      </c>
      <c r="D9443" t="s">
        <v>941</v>
      </c>
      <c r="E9443" t="s">
        <v>138</v>
      </c>
      <c r="F9443" t="s">
        <v>53</v>
      </c>
      <c r="G9443" t="s">
        <v>151</v>
      </c>
      <c r="H9443" t="s">
        <v>307</v>
      </c>
      <c r="I9443" t="s">
        <v>264</v>
      </c>
      <c r="J9443" t="s">
        <v>150</v>
      </c>
      <c r="K9443" t="s">
        <v>211</v>
      </c>
      <c r="L9443" t="s">
        <v>230</v>
      </c>
      <c r="M9443" t="s">
        <v>55</v>
      </c>
      <c r="N9443" t="s">
        <v>103</v>
      </c>
      <c r="O9443" t="s">
        <v>78</v>
      </c>
      <c r="P9443" t="s">
        <v>74</v>
      </c>
      <c r="Q9443" t="s">
        <v>80</v>
      </c>
      <c r="R9443" t="s">
        <v>122</v>
      </c>
      <c r="S9443" t="s">
        <v>94</v>
      </c>
      <c r="T9443" t="s">
        <v>76</v>
      </c>
      <c r="U9443" t="s">
        <v>150</v>
      </c>
      <c r="V9443" t="s">
        <v>76</v>
      </c>
      <c r="W9443" t="s">
        <v>76</v>
      </c>
      <c r="X9443" t="s">
        <v>76</v>
      </c>
      <c r="Y9443" t="s">
        <v>76</v>
      </c>
      <c r="Z9443" t="s">
        <v>150</v>
      </c>
      <c r="AA9443" t="s">
        <v>150</v>
      </c>
      <c r="AB9443" t="s">
        <v>80</v>
      </c>
      <c r="AC9443" t="s">
        <v>76</v>
      </c>
      <c r="AD9443" t="s">
        <v>76</v>
      </c>
    </row>
    <row r="9444" spans="1:30" x14ac:dyDescent="0.35">
      <c r="A9444" t="s">
        <v>6</v>
      </c>
      <c r="B9444" t="s">
        <v>491</v>
      </c>
      <c r="C9444">
        <v>203</v>
      </c>
      <c r="D9444" t="s">
        <v>867</v>
      </c>
      <c r="E9444" t="s">
        <v>138</v>
      </c>
      <c r="F9444" t="s">
        <v>78</v>
      </c>
      <c r="G9444" t="s">
        <v>62</v>
      </c>
      <c r="H9444" t="s">
        <v>286</v>
      </c>
      <c r="I9444" t="s">
        <v>237</v>
      </c>
      <c r="J9444" t="s">
        <v>151</v>
      </c>
      <c r="K9444" t="s">
        <v>133</v>
      </c>
      <c r="L9444" t="s">
        <v>309</v>
      </c>
      <c r="M9444" t="s">
        <v>138</v>
      </c>
      <c r="N9444" t="s">
        <v>198</v>
      </c>
      <c r="O9444" t="s">
        <v>107</v>
      </c>
      <c r="P9444" t="s">
        <v>76</v>
      </c>
      <c r="Q9444" t="s">
        <v>107</v>
      </c>
      <c r="R9444" t="s">
        <v>76</v>
      </c>
      <c r="S9444" t="s">
        <v>100</v>
      </c>
      <c r="T9444" t="s">
        <v>107</v>
      </c>
      <c r="U9444" t="s">
        <v>107</v>
      </c>
      <c r="V9444" t="s">
        <v>76</v>
      </c>
      <c r="W9444" t="s">
        <v>76</v>
      </c>
      <c r="X9444" t="s">
        <v>76</v>
      </c>
      <c r="Y9444" t="s">
        <v>76</v>
      </c>
      <c r="Z9444" t="s">
        <v>76</v>
      </c>
      <c r="AA9444" t="s">
        <v>76</v>
      </c>
      <c r="AB9444" t="s">
        <v>107</v>
      </c>
      <c r="AC9444" t="s">
        <v>76</v>
      </c>
      <c r="AD9444" t="s">
        <v>75</v>
      </c>
    </row>
    <row r="9445" spans="1:30" x14ac:dyDescent="0.35">
      <c r="A9445" t="s">
        <v>7</v>
      </c>
      <c r="B9445" t="s">
        <v>488</v>
      </c>
      <c r="C9445">
        <v>723</v>
      </c>
      <c r="D9445" t="s">
        <v>727</v>
      </c>
      <c r="E9445" t="s">
        <v>137</v>
      </c>
      <c r="F9445" t="s">
        <v>119</v>
      </c>
      <c r="G9445" t="s">
        <v>150</v>
      </c>
      <c r="H9445" t="s">
        <v>221</v>
      </c>
      <c r="I9445" t="s">
        <v>145</v>
      </c>
      <c r="J9445" t="s">
        <v>73</v>
      </c>
      <c r="K9445" t="s">
        <v>97</v>
      </c>
      <c r="L9445" t="s">
        <v>151</v>
      </c>
      <c r="M9445" t="s">
        <v>79</v>
      </c>
      <c r="N9445" t="s">
        <v>93</v>
      </c>
      <c r="O9445" t="s">
        <v>138</v>
      </c>
      <c r="P9445" t="s">
        <v>78</v>
      </c>
      <c r="Q9445" t="s">
        <v>76</v>
      </c>
      <c r="R9445" t="s">
        <v>107</v>
      </c>
      <c r="S9445" t="s">
        <v>71</v>
      </c>
      <c r="T9445" t="s">
        <v>77</v>
      </c>
      <c r="U9445" t="s">
        <v>68</v>
      </c>
      <c r="V9445" t="s">
        <v>107</v>
      </c>
      <c r="W9445" t="s">
        <v>76</v>
      </c>
      <c r="X9445" t="s">
        <v>76</v>
      </c>
      <c r="Y9445" t="s">
        <v>77</v>
      </c>
      <c r="Z9445" t="s">
        <v>76</v>
      </c>
      <c r="AA9445" t="s">
        <v>150</v>
      </c>
      <c r="AB9445" t="s">
        <v>73</v>
      </c>
      <c r="AC9445" t="s">
        <v>76</v>
      </c>
      <c r="AD9445" t="s">
        <v>107</v>
      </c>
    </row>
    <row r="9446" spans="1:30" x14ac:dyDescent="0.35">
      <c r="A9446" t="s">
        <v>7</v>
      </c>
      <c r="B9446" t="s">
        <v>491</v>
      </c>
      <c r="C9446">
        <v>546</v>
      </c>
      <c r="D9446" t="s">
        <v>1318</v>
      </c>
      <c r="E9446" t="s">
        <v>137</v>
      </c>
      <c r="F9446" t="s">
        <v>92</v>
      </c>
      <c r="G9446" t="s">
        <v>94</v>
      </c>
      <c r="H9446" t="s">
        <v>137</v>
      </c>
      <c r="I9446" t="s">
        <v>185</v>
      </c>
      <c r="J9446" t="s">
        <v>94</v>
      </c>
      <c r="K9446" t="s">
        <v>278</v>
      </c>
      <c r="L9446" t="s">
        <v>104</v>
      </c>
      <c r="M9446" t="s">
        <v>186</v>
      </c>
      <c r="N9446" t="s">
        <v>173</v>
      </c>
      <c r="O9446" t="s">
        <v>150</v>
      </c>
      <c r="P9446" t="s">
        <v>73</v>
      </c>
      <c r="Q9446" t="s">
        <v>106</v>
      </c>
      <c r="R9446" t="s">
        <v>76</v>
      </c>
      <c r="S9446" t="s">
        <v>55</v>
      </c>
      <c r="T9446" t="s">
        <v>72</v>
      </c>
      <c r="U9446" t="s">
        <v>77</v>
      </c>
      <c r="V9446" t="s">
        <v>76</v>
      </c>
      <c r="W9446" t="s">
        <v>76</v>
      </c>
      <c r="X9446" t="s">
        <v>76</v>
      </c>
      <c r="Y9446" t="s">
        <v>72</v>
      </c>
      <c r="Z9446" t="s">
        <v>106</v>
      </c>
      <c r="AA9446" t="s">
        <v>75</v>
      </c>
      <c r="AB9446" t="s">
        <v>106</v>
      </c>
      <c r="AC9446" t="s">
        <v>76</v>
      </c>
      <c r="AD9446" t="s">
        <v>76</v>
      </c>
    </row>
    <row r="9447" spans="1:30" x14ac:dyDescent="0.35">
      <c r="A9447" t="s">
        <v>241</v>
      </c>
      <c r="B9447" t="s">
        <v>488</v>
      </c>
      <c r="C9447">
        <v>2589</v>
      </c>
      <c r="D9447" t="s">
        <v>838</v>
      </c>
      <c r="E9447" t="s">
        <v>133</v>
      </c>
      <c r="F9447" t="s">
        <v>67</v>
      </c>
      <c r="G9447" t="s">
        <v>122</v>
      </c>
      <c r="H9447" t="s">
        <v>161</v>
      </c>
      <c r="I9447" t="s">
        <v>92</v>
      </c>
      <c r="J9447" t="s">
        <v>106</v>
      </c>
      <c r="K9447" t="s">
        <v>70</v>
      </c>
      <c r="L9447" t="s">
        <v>109</v>
      </c>
      <c r="M9447" t="s">
        <v>150</v>
      </c>
      <c r="N9447" t="s">
        <v>130</v>
      </c>
      <c r="O9447" t="s">
        <v>138</v>
      </c>
      <c r="P9447" t="s">
        <v>81</v>
      </c>
      <c r="Q9447" t="s">
        <v>68</v>
      </c>
      <c r="R9447" t="s">
        <v>71</v>
      </c>
      <c r="S9447" t="s">
        <v>150</v>
      </c>
      <c r="T9447" t="s">
        <v>79</v>
      </c>
      <c r="U9447" t="s">
        <v>71</v>
      </c>
      <c r="V9447" t="s">
        <v>107</v>
      </c>
      <c r="W9447" t="s">
        <v>76</v>
      </c>
      <c r="X9447" t="s">
        <v>107</v>
      </c>
      <c r="Y9447" t="s">
        <v>73</v>
      </c>
      <c r="Z9447" t="s">
        <v>107</v>
      </c>
      <c r="AA9447" t="s">
        <v>77</v>
      </c>
      <c r="AB9447" t="s">
        <v>77</v>
      </c>
      <c r="AC9447" t="s">
        <v>106</v>
      </c>
      <c r="AD9447" t="s">
        <v>77</v>
      </c>
    </row>
    <row r="9448" spans="1:30" x14ac:dyDescent="0.35">
      <c r="A9448" t="s">
        <v>241</v>
      </c>
      <c r="B9448" t="s">
        <v>491</v>
      </c>
      <c r="C9448">
        <v>1839</v>
      </c>
      <c r="D9448" t="s">
        <v>617</v>
      </c>
      <c r="E9448" t="s">
        <v>198</v>
      </c>
      <c r="F9448" t="s">
        <v>305</v>
      </c>
      <c r="G9448" t="s">
        <v>100</v>
      </c>
      <c r="H9448" t="s">
        <v>221</v>
      </c>
      <c r="I9448" t="s">
        <v>213</v>
      </c>
      <c r="J9448" t="s">
        <v>71</v>
      </c>
      <c r="K9448" t="s">
        <v>221</v>
      </c>
      <c r="L9448" t="s">
        <v>96</v>
      </c>
      <c r="M9448" t="s">
        <v>105</v>
      </c>
      <c r="N9448" t="s">
        <v>104</v>
      </c>
      <c r="O9448" t="s">
        <v>79</v>
      </c>
      <c r="P9448" t="s">
        <v>73</v>
      </c>
      <c r="Q9448" t="s">
        <v>107</v>
      </c>
      <c r="R9448" t="s">
        <v>76</v>
      </c>
      <c r="S9448" t="s">
        <v>72</v>
      </c>
      <c r="T9448" t="s">
        <v>75</v>
      </c>
      <c r="U9448" t="s">
        <v>150</v>
      </c>
      <c r="V9448" t="s">
        <v>76</v>
      </c>
      <c r="W9448" t="s">
        <v>76</v>
      </c>
      <c r="X9448" t="s">
        <v>107</v>
      </c>
      <c r="Y9448" t="s">
        <v>71</v>
      </c>
      <c r="Z9448" t="s">
        <v>79</v>
      </c>
      <c r="AA9448" t="s">
        <v>150</v>
      </c>
      <c r="AB9448" t="s">
        <v>77</v>
      </c>
      <c r="AC9448" t="s">
        <v>75</v>
      </c>
      <c r="AD9448" t="s">
        <v>73</v>
      </c>
    </row>
    <row r="9450" spans="1:30" x14ac:dyDescent="0.35">
      <c r="A9450" t="s">
        <v>1958</v>
      </c>
    </row>
    <row r="9451" spans="1:30" x14ac:dyDescent="0.35">
      <c r="A9451" t="s">
        <v>14</v>
      </c>
      <c r="B9451" t="s">
        <v>565</v>
      </c>
      <c r="C9451" t="s">
        <v>2</v>
      </c>
      <c r="D9451" t="s">
        <v>1809</v>
      </c>
      <c r="E9451" t="s">
        <v>1810</v>
      </c>
      <c r="F9451" t="s">
        <v>1811</v>
      </c>
      <c r="G9451" t="s">
        <v>1812</v>
      </c>
      <c r="H9451" t="s">
        <v>1813</v>
      </c>
      <c r="I9451" t="s">
        <v>1814</v>
      </c>
      <c r="J9451" t="s">
        <v>1815</v>
      </c>
      <c r="K9451" t="s">
        <v>1816</v>
      </c>
      <c r="L9451" t="s">
        <v>1817</v>
      </c>
      <c r="M9451" t="s">
        <v>1818</v>
      </c>
      <c r="N9451" t="s">
        <v>1819</v>
      </c>
      <c r="O9451" t="s">
        <v>1820</v>
      </c>
      <c r="P9451" t="s">
        <v>1821</v>
      </c>
      <c r="Q9451" t="s">
        <v>1822</v>
      </c>
      <c r="R9451" t="s">
        <v>1823</v>
      </c>
      <c r="S9451" t="s">
        <v>1824</v>
      </c>
      <c r="T9451" t="s">
        <v>1825</v>
      </c>
      <c r="U9451" t="s">
        <v>1826</v>
      </c>
      <c r="V9451" t="s">
        <v>1827</v>
      </c>
      <c r="W9451" t="s">
        <v>1828</v>
      </c>
      <c r="X9451" t="s">
        <v>1829</v>
      </c>
      <c r="Y9451" t="s">
        <v>1830</v>
      </c>
      <c r="Z9451" t="s">
        <v>1831</v>
      </c>
      <c r="AA9451" t="s">
        <v>1832</v>
      </c>
      <c r="AB9451" t="s">
        <v>1833</v>
      </c>
      <c r="AC9451" t="s">
        <v>49</v>
      </c>
      <c r="AD9451" t="s">
        <v>50</v>
      </c>
    </row>
    <row r="9452" spans="1:30" x14ac:dyDescent="0.35">
      <c r="A9452" t="s">
        <v>3</v>
      </c>
      <c r="B9452" t="s">
        <v>566</v>
      </c>
      <c r="C9452">
        <v>65</v>
      </c>
      <c r="D9452" t="s">
        <v>1175</v>
      </c>
      <c r="E9452" t="s">
        <v>93</v>
      </c>
      <c r="F9452" t="s">
        <v>132</v>
      </c>
      <c r="G9452" t="s">
        <v>80</v>
      </c>
      <c r="H9452" t="s">
        <v>105</v>
      </c>
      <c r="I9452" t="s">
        <v>163</v>
      </c>
      <c r="J9452" t="s">
        <v>173</v>
      </c>
      <c r="K9452" t="s">
        <v>71</v>
      </c>
      <c r="L9452" t="s">
        <v>244</v>
      </c>
      <c r="M9452" t="s">
        <v>68</v>
      </c>
      <c r="N9452" t="s">
        <v>94</v>
      </c>
      <c r="O9452" t="s">
        <v>76</v>
      </c>
      <c r="P9452" t="s">
        <v>80</v>
      </c>
      <c r="Q9452" t="s">
        <v>76</v>
      </c>
      <c r="R9452" t="s">
        <v>76</v>
      </c>
      <c r="S9452" t="s">
        <v>76</v>
      </c>
      <c r="T9452" t="s">
        <v>76</v>
      </c>
      <c r="U9452" t="s">
        <v>76</v>
      </c>
      <c r="V9452" t="s">
        <v>76</v>
      </c>
      <c r="W9452" t="s">
        <v>76</v>
      </c>
      <c r="X9452" t="s">
        <v>105</v>
      </c>
      <c r="Y9452" t="s">
        <v>76</v>
      </c>
      <c r="Z9452" t="s">
        <v>76</v>
      </c>
      <c r="AA9452" t="s">
        <v>71</v>
      </c>
      <c r="AB9452" t="s">
        <v>76</v>
      </c>
      <c r="AC9452" t="s">
        <v>104</v>
      </c>
      <c r="AD9452" t="s">
        <v>76</v>
      </c>
    </row>
    <row r="9453" spans="1:30" x14ac:dyDescent="0.35">
      <c r="A9453" t="s">
        <v>3</v>
      </c>
      <c r="B9453" t="s">
        <v>569</v>
      </c>
      <c r="C9453">
        <v>303</v>
      </c>
      <c r="D9453" t="s">
        <v>734</v>
      </c>
      <c r="E9453" t="s">
        <v>74</v>
      </c>
      <c r="F9453" t="s">
        <v>181</v>
      </c>
      <c r="G9453" t="s">
        <v>100</v>
      </c>
      <c r="H9453" t="s">
        <v>108</v>
      </c>
      <c r="I9453" t="s">
        <v>116</v>
      </c>
      <c r="J9453" t="s">
        <v>76</v>
      </c>
      <c r="K9453" t="s">
        <v>198</v>
      </c>
      <c r="L9453" t="s">
        <v>149</v>
      </c>
      <c r="M9453" t="s">
        <v>75</v>
      </c>
      <c r="N9453" t="s">
        <v>55</v>
      </c>
      <c r="O9453" t="s">
        <v>73</v>
      </c>
      <c r="P9453" t="s">
        <v>122</v>
      </c>
      <c r="Q9453" t="s">
        <v>76</v>
      </c>
      <c r="R9453" t="s">
        <v>76</v>
      </c>
      <c r="S9453" t="s">
        <v>94</v>
      </c>
      <c r="T9453" t="s">
        <v>73</v>
      </c>
      <c r="U9453" t="s">
        <v>77</v>
      </c>
      <c r="V9453" t="s">
        <v>76</v>
      </c>
      <c r="W9453" t="s">
        <v>76</v>
      </c>
      <c r="X9453" t="s">
        <v>76</v>
      </c>
      <c r="Y9453" t="s">
        <v>76</v>
      </c>
      <c r="Z9453" t="s">
        <v>76</v>
      </c>
      <c r="AA9453" t="s">
        <v>76</v>
      </c>
      <c r="AB9453" t="s">
        <v>106</v>
      </c>
      <c r="AC9453" t="s">
        <v>68</v>
      </c>
      <c r="AD9453" t="s">
        <v>73</v>
      </c>
    </row>
    <row r="9454" spans="1:30" x14ac:dyDescent="0.35">
      <c r="A9454" t="s">
        <v>3</v>
      </c>
      <c r="B9454" t="s">
        <v>570</v>
      </c>
      <c r="C9454">
        <v>18</v>
      </c>
      <c r="D9454" t="s">
        <v>1466</v>
      </c>
      <c r="E9454" t="s">
        <v>76</v>
      </c>
      <c r="F9454" t="s">
        <v>76</v>
      </c>
      <c r="G9454" t="s">
        <v>76</v>
      </c>
      <c r="H9454" t="s">
        <v>76</v>
      </c>
      <c r="I9454" t="s">
        <v>76</v>
      </c>
      <c r="J9454" t="s">
        <v>76</v>
      </c>
      <c r="K9454" t="s">
        <v>76</v>
      </c>
      <c r="L9454" t="s">
        <v>76</v>
      </c>
      <c r="M9454" t="s">
        <v>76</v>
      </c>
      <c r="N9454" t="s">
        <v>76</v>
      </c>
      <c r="O9454" t="s">
        <v>76</v>
      </c>
      <c r="P9454" t="s">
        <v>76</v>
      </c>
      <c r="Q9454" t="s">
        <v>237</v>
      </c>
      <c r="R9454" t="s">
        <v>237</v>
      </c>
      <c r="S9454" t="s">
        <v>76</v>
      </c>
      <c r="T9454" t="s">
        <v>76</v>
      </c>
      <c r="U9454" t="s">
        <v>76</v>
      </c>
      <c r="V9454" t="s">
        <v>76</v>
      </c>
      <c r="W9454" t="s">
        <v>76</v>
      </c>
      <c r="X9454" t="s">
        <v>76</v>
      </c>
      <c r="Y9454" t="s">
        <v>76</v>
      </c>
      <c r="Z9454" t="s">
        <v>76</v>
      </c>
      <c r="AA9454" t="s">
        <v>76</v>
      </c>
      <c r="AB9454" t="s">
        <v>76</v>
      </c>
      <c r="AC9454" t="s">
        <v>76</v>
      </c>
      <c r="AD9454" t="s">
        <v>133</v>
      </c>
    </row>
    <row r="9455" spans="1:30" x14ac:dyDescent="0.35">
      <c r="A9455" t="s">
        <v>3</v>
      </c>
      <c r="B9455" t="s">
        <v>571</v>
      </c>
      <c r="C9455">
        <v>46</v>
      </c>
      <c r="D9455" t="s">
        <v>542</v>
      </c>
      <c r="E9455" t="s">
        <v>173</v>
      </c>
      <c r="F9455" t="s">
        <v>314</v>
      </c>
      <c r="G9455" t="s">
        <v>175</v>
      </c>
      <c r="H9455" t="s">
        <v>65</v>
      </c>
      <c r="I9455" t="s">
        <v>76</v>
      </c>
      <c r="J9455" t="s">
        <v>72</v>
      </c>
      <c r="K9455" t="s">
        <v>146</v>
      </c>
      <c r="L9455" t="s">
        <v>76</v>
      </c>
      <c r="M9455" t="s">
        <v>76</v>
      </c>
      <c r="N9455" t="s">
        <v>55</v>
      </c>
      <c r="O9455" t="s">
        <v>76</v>
      </c>
      <c r="P9455" t="s">
        <v>76</v>
      </c>
      <c r="Q9455" t="s">
        <v>76</v>
      </c>
      <c r="R9455" t="s">
        <v>76</v>
      </c>
      <c r="S9455" t="s">
        <v>62</v>
      </c>
      <c r="T9455" t="s">
        <v>76</v>
      </c>
      <c r="U9455" t="s">
        <v>76</v>
      </c>
      <c r="V9455" t="s">
        <v>76</v>
      </c>
      <c r="W9455" t="s">
        <v>76</v>
      </c>
      <c r="X9455" t="s">
        <v>103</v>
      </c>
      <c r="Y9455" t="s">
        <v>76</v>
      </c>
      <c r="Z9455" t="s">
        <v>76</v>
      </c>
      <c r="AA9455" t="s">
        <v>72</v>
      </c>
      <c r="AB9455" t="s">
        <v>76</v>
      </c>
      <c r="AC9455" t="s">
        <v>76</v>
      </c>
      <c r="AD9455" t="s">
        <v>103</v>
      </c>
    </row>
    <row r="9456" spans="1:30" x14ac:dyDescent="0.35">
      <c r="A9456" t="s">
        <v>3</v>
      </c>
      <c r="B9456" t="s">
        <v>572</v>
      </c>
      <c r="C9456">
        <v>282</v>
      </c>
      <c r="D9456" t="s">
        <v>1282</v>
      </c>
      <c r="E9456" t="s">
        <v>72</v>
      </c>
      <c r="F9456" t="s">
        <v>137</v>
      </c>
      <c r="G9456" t="s">
        <v>75</v>
      </c>
      <c r="H9456" t="s">
        <v>75</v>
      </c>
      <c r="I9456" t="s">
        <v>168</v>
      </c>
      <c r="J9456" t="s">
        <v>76</v>
      </c>
      <c r="K9456" t="s">
        <v>100</v>
      </c>
      <c r="L9456" t="s">
        <v>104</v>
      </c>
      <c r="M9456" t="s">
        <v>94</v>
      </c>
      <c r="N9456" t="s">
        <v>163</v>
      </c>
      <c r="O9456" t="s">
        <v>73</v>
      </c>
      <c r="P9456" t="s">
        <v>79</v>
      </c>
      <c r="Q9456" t="s">
        <v>76</v>
      </c>
      <c r="R9456" t="s">
        <v>76</v>
      </c>
      <c r="S9456" t="s">
        <v>77</v>
      </c>
      <c r="T9456" t="s">
        <v>79</v>
      </c>
      <c r="U9456" t="s">
        <v>76</v>
      </c>
      <c r="V9456" t="s">
        <v>76</v>
      </c>
      <c r="W9456" t="s">
        <v>76</v>
      </c>
      <c r="X9456" t="s">
        <v>76</v>
      </c>
      <c r="Y9456" t="s">
        <v>71</v>
      </c>
      <c r="Z9456" t="s">
        <v>76</v>
      </c>
      <c r="AA9456" t="s">
        <v>76</v>
      </c>
      <c r="AB9456" t="s">
        <v>76</v>
      </c>
      <c r="AC9456" t="s">
        <v>76</v>
      </c>
      <c r="AD9456" t="s">
        <v>76</v>
      </c>
    </row>
    <row r="9457" spans="1:30" x14ac:dyDescent="0.35">
      <c r="A9457" t="s">
        <v>3</v>
      </c>
      <c r="B9457" t="s">
        <v>573</v>
      </c>
      <c r="C9457">
        <v>20</v>
      </c>
      <c r="D9457" t="s">
        <v>1111</v>
      </c>
      <c r="E9457" t="s">
        <v>76</v>
      </c>
      <c r="F9457" t="s">
        <v>76</v>
      </c>
      <c r="G9457" t="s">
        <v>314</v>
      </c>
      <c r="H9457" t="s">
        <v>314</v>
      </c>
      <c r="I9457" t="s">
        <v>108</v>
      </c>
      <c r="J9457" t="s">
        <v>76</v>
      </c>
      <c r="K9457" t="s">
        <v>76</v>
      </c>
      <c r="L9457" t="s">
        <v>76</v>
      </c>
      <c r="M9457" t="s">
        <v>108</v>
      </c>
      <c r="N9457" t="s">
        <v>108</v>
      </c>
      <c r="O9457" t="s">
        <v>76</v>
      </c>
      <c r="P9457" t="s">
        <v>76</v>
      </c>
      <c r="Q9457" t="s">
        <v>76</v>
      </c>
      <c r="R9457" t="s">
        <v>76</v>
      </c>
      <c r="S9457" t="s">
        <v>314</v>
      </c>
      <c r="T9457" t="s">
        <v>76</v>
      </c>
      <c r="U9457" t="s">
        <v>76</v>
      </c>
      <c r="V9457" t="s">
        <v>76</v>
      </c>
      <c r="W9457" t="s">
        <v>76</v>
      </c>
      <c r="X9457" t="s">
        <v>76</v>
      </c>
      <c r="Y9457" t="s">
        <v>76</v>
      </c>
      <c r="Z9457" t="s">
        <v>76</v>
      </c>
      <c r="AA9457" t="s">
        <v>76</v>
      </c>
      <c r="AB9457" t="s">
        <v>76</v>
      </c>
      <c r="AC9457" t="s">
        <v>76</v>
      </c>
      <c r="AD9457" t="s">
        <v>76</v>
      </c>
    </row>
    <row r="9458" spans="1:30" x14ac:dyDescent="0.35">
      <c r="A9458" t="s">
        <v>4</v>
      </c>
      <c r="B9458" t="s">
        <v>566</v>
      </c>
      <c r="C9458">
        <v>47</v>
      </c>
      <c r="D9458" t="s">
        <v>934</v>
      </c>
      <c r="E9458" t="s">
        <v>73</v>
      </c>
      <c r="F9458" t="s">
        <v>290</v>
      </c>
      <c r="G9458" t="s">
        <v>73</v>
      </c>
      <c r="H9458" t="s">
        <v>497</v>
      </c>
      <c r="I9458" t="s">
        <v>78</v>
      </c>
      <c r="J9458" t="s">
        <v>84</v>
      </c>
      <c r="K9458" t="s">
        <v>76</v>
      </c>
      <c r="L9458" t="s">
        <v>79</v>
      </c>
      <c r="M9458" t="s">
        <v>76</v>
      </c>
      <c r="N9458" t="s">
        <v>102</v>
      </c>
      <c r="O9458" t="s">
        <v>264</v>
      </c>
      <c r="P9458" t="s">
        <v>264</v>
      </c>
      <c r="Q9458" t="s">
        <v>76</v>
      </c>
      <c r="R9458" t="s">
        <v>102</v>
      </c>
      <c r="S9458" t="s">
        <v>76</v>
      </c>
      <c r="T9458" t="s">
        <v>76</v>
      </c>
      <c r="U9458" t="s">
        <v>76</v>
      </c>
      <c r="V9458" t="s">
        <v>76</v>
      </c>
      <c r="W9458" t="s">
        <v>76</v>
      </c>
      <c r="X9458" t="s">
        <v>76</v>
      </c>
      <c r="Y9458" t="s">
        <v>79</v>
      </c>
      <c r="Z9458" t="s">
        <v>76</v>
      </c>
      <c r="AA9458" t="s">
        <v>79</v>
      </c>
      <c r="AB9458" t="s">
        <v>76</v>
      </c>
      <c r="AC9458" t="s">
        <v>76</v>
      </c>
      <c r="AD9458" t="s">
        <v>76</v>
      </c>
    </row>
    <row r="9459" spans="1:30" x14ac:dyDescent="0.35">
      <c r="A9459" t="s">
        <v>4</v>
      </c>
      <c r="B9459" t="s">
        <v>569</v>
      </c>
      <c r="C9459">
        <v>350</v>
      </c>
      <c r="D9459" t="s">
        <v>1005</v>
      </c>
      <c r="E9459" t="s">
        <v>133</v>
      </c>
      <c r="F9459" t="s">
        <v>347</v>
      </c>
      <c r="G9459" t="s">
        <v>8</v>
      </c>
      <c r="H9459" t="s">
        <v>104</v>
      </c>
      <c r="I9459" t="s">
        <v>70</v>
      </c>
      <c r="J9459" t="s">
        <v>76</v>
      </c>
      <c r="K9459" t="s">
        <v>94</v>
      </c>
      <c r="L9459" t="s">
        <v>88</v>
      </c>
      <c r="M9459" t="s">
        <v>138</v>
      </c>
      <c r="N9459" t="s">
        <v>194</v>
      </c>
      <c r="O9459" t="s">
        <v>63</v>
      </c>
      <c r="P9459" t="s">
        <v>63</v>
      </c>
      <c r="Q9459" t="s">
        <v>130</v>
      </c>
      <c r="R9459" t="s">
        <v>130</v>
      </c>
      <c r="S9459" t="s">
        <v>80</v>
      </c>
      <c r="T9459" t="s">
        <v>80</v>
      </c>
      <c r="U9459" t="s">
        <v>77</v>
      </c>
      <c r="V9459" t="s">
        <v>76</v>
      </c>
      <c r="W9459" t="s">
        <v>76</v>
      </c>
      <c r="X9459" t="s">
        <v>107</v>
      </c>
      <c r="Y9459" t="s">
        <v>76</v>
      </c>
      <c r="Z9459" t="s">
        <v>76</v>
      </c>
      <c r="AA9459" t="s">
        <v>76</v>
      </c>
      <c r="AB9459" t="s">
        <v>94</v>
      </c>
      <c r="AC9459" t="s">
        <v>76</v>
      </c>
      <c r="AD9459" t="s">
        <v>76</v>
      </c>
    </row>
    <row r="9460" spans="1:30" x14ac:dyDescent="0.35">
      <c r="A9460" t="s">
        <v>4</v>
      </c>
      <c r="B9460" t="s">
        <v>570</v>
      </c>
      <c r="C9460">
        <v>35</v>
      </c>
      <c r="D9460" t="s">
        <v>864</v>
      </c>
      <c r="E9460" t="s">
        <v>76</v>
      </c>
      <c r="F9460" t="s">
        <v>133</v>
      </c>
      <c r="G9460" t="s">
        <v>133</v>
      </c>
      <c r="H9460" t="s">
        <v>244</v>
      </c>
      <c r="I9460" t="s">
        <v>181</v>
      </c>
      <c r="J9460" t="s">
        <v>76</v>
      </c>
      <c r="K9460" t="s">
        <v>76</v>
      </c>
      <c r="L9460" t="s">
        <v>94</v>
      </c>
      <c r="M9460" t="s">
        <v>76</v>
      </c>
      <c r="N9460" t="s">
        <v>206</v>
      </c>
      <c r="O9460" t="s">
        <v>69</v>
      </c>
      <c r="P9460" t="s">
        <v>106</v>
      </c>
      <c r="Q9460" t="s">
        <v>79</v>
      </c>
      <c r="R9460" t="s">
        <v>76</v>
      </c>
      <c r="S9460" t="s">
        <v>76</v>
      </c>
      <c r="T9460" t="s">
        <v>76</v>
      </c>
      <c r="U9460" t="s">
        <v>202</v>
      </c>
      <c r="V9460" t="s">
        <v>76</v>
      </c>
      <c r="W9460" t="s">
        <v>76</v>
      </c>
      <c r="X9460" t="s">
        <v>76</v>
      </c>
      <c r="Y9460" t="s">
        <v>76</v>
      </c>
      <c r="Z9460" t="s">
        <v>76</v>
      </c>
      <c r="AA9460" t="s">
        <v>76</v>
      </c>
      <c r="AB9460" t="s">
        <v>76</v>
      </c>
      <c r="AC9460" t="s">
        <v>76</v>
      </c>
      <c r="AD9460" t="s">
        <v>76</v>
      </c>
    </row>
    <row r="9461" spans="1:30" x14ac:dyDescent="0.35">
      <c r="A9461" t="s">
        <v>4</v>
      </c>
      <c r="B9461" t="s">
        <v>571</v>
      </c>
      <c r="C9461">
        <v>35</v>
      </c>
      <c r="D9461" t="s">
        <v>988</v>
      </c>
      <c r="E9461" t="s">
        <v>76</v>
      </c>
      <c r="F9461" t="s">
        <v>68</v>
      </c>
      <c r="G9461" t="s">
        <v>76</v>
      </c>
      <c r="H9461" t="s">
        <v>355</v>
      </c>
      <c r="I9461" t="s">
        <v>161</v>
      </c>
      <c r="J9461" t="s">
        <v>76</v>
      </c>
      <c r="K9461" t="s">
        <v>73</v>
      </c>
      <c r="L9461" t="s">
        <v>84</v>
      </c>
      <c r="M9461" t="s">
        <v>76</v>
      </c>
      <c r="N9461" t="s">
        <v>102</v>
      </c>
      <c r="O9461" t="s">
        <v>76</v>
      </c>
      <c r="P9461" t="s">
        <v>107</v>
      </c>
      <c r="Q9461" t="s">
        <v>76</v>
      </c>
      <c r="R9461" t="s">
        <v>76</v>
      </c>
      <c r="S9461" t="s">
        <v>76</v>
      </c>
      <c r="T9461" t="s">
        <v>76</v>
      </c>
      <c r="U9461" t="s">
        <v>76</v>
      </c>
      <c r="V9461" t="s">
        <v>76</v>
      </c>
      <c r="W9461" t="s">
        <v>76</v>
      </c>
      <c r="X9461" t="s">
        <v>76</v>
      </c>
      <c r="Y9461" t="s">
        <v>76</v>
      </c>
      <c r="Z9461" t="s">
        <v>76</v>
      </c>
      <c r="AA9461" t="s">
        <v>76</v>
      </c>
      <c r="AB9461" t="s">
        <v>76</v>
      </c>
      <c r="AC9461" t="s">
        <v>76</v>
      </c>
      <c r="AD9461" t="s">
        <v>76</v>
      </c>
    </row>
    <row r="9462" spans="1:30" x14ac:dyDescent="0.35">
      <c r="A9462" t="s">
        <v>4</v>
      </c>
      <c r="B9462" t="s">
        <v>572</v>
      </c>
      <c r="C9462">
        <v>246</v>
      </c>
      <c r="D9462" t="s">
        <v>427</v>
      </c>
      <c r="E9462" t="s">
        <v>106</v>
      </c>
      <c r="F9462" t="s">
        <v>184</v>
      </c>
      <c r="G9462" t="s">
        <v>130</v>
      </c>
      <c r="H9462" t="s">
        <v>121</v>
      </c>
      <c r="I9462" t="s">
        <v>308</v>
      </c>
      <c r="J9462" t="s">
        <v>76</v>
      </c>
      <c r="K9462" t="s">
        <v>119</v>
      </c>
      <c r="L9462" t="s">
        <v>175</v>
      </c>
      <c r="M9462" t="s">
        <v>73</v>
      </c>
      <c r="N9462" t="s">
        <v>100</v>
      </c>
      <c r="O9462" t="s">
        <v>107</v>
      </c>
      <c r="P9462" t="s">
        <v>106</v>
      </c>
      <c r="Q9462" t="s">
        <v>76</v>
      </c>
      <c r="R9462" t="s">
        <v>76</v>
      </c>
      <c r="S9462" t="s">
        <v>94</v>
      </c>
      <c r="T9462" t="s">
        <v>107</v>
      </c>
      <c r="U9462" t="s">
        <v>80</v>
      </c>
      <c r="V9462" t="s">
        <v>76</v>
      </c>
      <c r="W9462" t="s">
        <v>76</v>
      </c>
      <c r="X9462" t="s">
        <v>76</v>
      </c>
      <c r="Y9462" t="s">
        <v>76</v>
      </c>
      <c r="Z9462" t="s">
        <v>76</v>
      </c>
      <c r="AA9462" t="s">
        <v>76</v>
      </c>
      <c r="AB9462" t="s">
        <v>107</v>
      </c>
      <c r="AC9462" t="s">
        <v>76</v>
      </c>
      <c r="AD9462" t="s">
        <v>76</v>
      </c>
    </row>
    <row r="9463" spans="1:30" x14ac:dyDescent="0.35">
      <c r="A9463" t="s">
        <v>4</v>
      </c>
      <c r="B9463" t="s">
        <v>573</v>
      </c>
      <c r="C9463">
        <v>22</v>
      </c>
      <c r="D9463" t="s">
        <v>697</v>
      </c>
      <c r="E9463" t="s">
        <v>366</v>
      </c>
      <c r="F9463" t="s">
        <v>72</v>
      </c>
      <c r="G9463" t="s">
        <v>76</v>
      </c>
      <c r="H9463" t="s">
        <v>76</v>
      </c>
      <c r="I9463" t="s">
        <v>76</v>
      </c>
      <c r="J9463" t="s">
        <v>76</v>
      </c>
      <c r="K9463" t="s">
        <v>94</v>
      </c>
      <c r="L9463" t="s">
        <v>76</v>
      </c>
      <c r="M9463" t="s">
        <v>76</v>
      </c>
      <c r="N9463" t="s">
        <v>94</v>
      </c>
      <c r="O9463" t="s">
        <v>76</v>
      </c>
      <c r="P9463" t="s">
        <v>76</v>
      </c>
      <c r="Q9463" t="s">
        <v>76</v>
      </c>
      <c r="R9463" t="s">
        <v>76</v>
      </c>
      <c r="S9463" t="s">
        <v>157</v>
      </c>
      <c r="T9463" t="s">
        <v>416</v>
      </c>
      <c r="U9463" t="s">
        <v>76</v>
      </c>
      <c r="V9463" t="s">
        <v>76</v>
      </c>
      <c r="W9463" t="s">
        <v>76</v>
      </c>
      <c r="X9463" t="s">
        <v>76</v>
      </c>
      <c r="Y9463" t="s">
        <v>76</v>
      </c>
      <c r="Z9463" t="s">
        <v>76</v>
      </c>
      <c r="AA9463" t="s">
        <v>76</v>
      </c>
      <c r="AB9463" t="s">
        <v>333</v>
      </c>
      <c r="AC9463" t="s">
        <v>68</v>
      </c>
      <c r="AD9463" t="s">
        <v>76</v>
      </c>
    </row>
    <row r="9464" spans="1:30" x14ac:dyDescent="0.35">
      <c r="A9464" t="s">
        <v>5</v>
      </c>
      <c r="B9464" t="s">
        <v>566</v>
      </c>
      <c r="C9464">
        <v>20</v>
      </c>
      <c r="D9464" t="s">
        <v>432</v>
      </c>
      <c r="E9464" t="s">
        <v>76</v>
      </c>
      <c r="F9464" t="s">
        <v>519</v>
      </c>
      <c r="G9464" t="s">
        <v>76</v>
      </c>
      <c r="H9464" t="s">
        <v>181</v>
      </c>
      <c r="I9464" t="s">
        <v>252</v>
      </c>
      <c r="J9464" t="s">
        <v>76</v>
      </c>
      <c r="K9464" t="s">
        <v>76</v>
      </c>
      <c r="L9464" t="s">
        <v>184</v>
      </c>
      <c r="M9464" t="s">
        <v>180</v>
      </c>
      <c r="N9464" t="s">
        <v>65</v>
      </c>
      <c r="O9464" t="s">
        <v>76</v>
      </c>
      <c r="P9464" t="s">
        <v>76</v>
      </c>
      <c r="Q9464" t="s">
        <v>76</v>
      </c>
      <c r="R9464" t="s">
        <v>76</v>
      </c>
      <c r="S9464" t="s">
        <v>181</v>
      </c>
      <c r="T9464" t="s">
        <v>76</v>
      </c>
      <c r="U9464" t="s">
        <v>108</v>
      </c>
      <c r="V9464" t="s">
        <v>76</v>
      </c>
      <c r="W9464" t="s">
        <v>76</v>
      </c>
      <c r="X9464" t="s">
        <v>76</v>
      </c>
      <c r="Y9464" t="s">
        <v>76</v>
      </c>
      <c r="Z9464" t="s">
        <v>76</v>
      </c>
      <c r="AA9464" t="s">
        <v>76</v>
      </c>
      <c r="AB9464" t="s">
        <v>76</v>
      </c>
      <c r="AC9464" t="s">
        <v>76</v>
      </c>
      <c r="AD9464" t="s">
        <v>76</v>
      </c>
    </row>
    <row r="9465" spans="1:30" x14ac:dyDescent="0.35">
      <c r="A9465" t="s">
        <v>5</v>
      </c>
      <c r="B9465" t="s">
        <v>569</v>
      </c>
      <c r="C9465">
        <v>596</v>
      </c>
      <c r="D9465" t="s">
        <v>1600</v>
      </c>
      <c r="E9465" t="s">
        <v>186</v>
      </c>
      <c r="F9465" t="s">
        <v>194</v>
      </c>
      <c r="G9465" t="s">
        <v>79</v>
      </c>
      <c r="H9465" t="s">
        <v>305</v>
      </c>
      <c r="I9465" t="s">
        <v>237</v>
      </c>
      <c r="J9465" t="s">
        <v>76</v>
      </c>
      <c r="K9465" t="s">
        <v>70</v>
      </c>
      <c r="L9465" t="s">
        <v>442</v>
      </c>
      <c r="M9465" t="s">
        <v>94</v>
      </c>
      <c r="N9465" t="s">
        <v>108</v>
      </c>
      <c r="O9465" t="s">
        <v>72</v>
      </c>
      <c r="P9465" t="s">
        <v>68</v>
      </c>
      <c r="Q9465" t="s">
        <v>77</v>
      </c>
      <c r="R9465" t="s">
        <v>73</v>
      </c>
      <c r="S9465" t="s">
        <v>71</v>
      </c>
      <c r="T9465" t="s">
        <v>71</v>
      </c>
      <c r="U9465" t="s">
        <v>68</v>
      </c>
      <c r="V9465" t="s">
        <v>73</v>
      </c>
      <c r="W9465" t="s">
        <v>76</v>
      </c>
      <c r="X9465" t="s">
        <v>76</v>
      </c>
      <c r="Y9465" t="s">
        <v>107</v>
      </c>
      <c r="Z9465" t="s">
        <v>106</v>
      </c>
      <c r="AA9465" t="s">
        <v>107</v>
      </c>
      <c r="AB9465" t="s">
        <v>76</v>
      </c>
      <c r="AC9465" t="s">
        <v>150</v>
      </c>
      <c r="AD9465" t="s">
        <v>107</v>
      </c>
    </row>
    <row r="9466" spans="1:30" x14ac:dyDescent="0.35">
      <c r="A9466" t="s">
        <v>5</v>
      </c>
      <c r="B9466" t="s">
        <v>570</v>
      </c>
      <c r="C9466">
        <v>158</v>
      </c>
      <c r="D9466" t="s">
        <v>814</v>
      </c>
      <c r="E9466" t="s">
        <v>78</v>
      </c>
      <c r="F9466" t="s">
        <v>93</v>
      </c>
      <c r="G9466" t="s">
        <v>106</v>
      </c>
      <c r="H9466" t="s">
        <v>103</v>
      </c>
      <c r="I9466" t="s">
        <v>121</v>
      </c>
      <c r="J9466" t="s">
        <v>76</v>
      </c>
      <c r="K9466" t="s">
        <v>173</v>
      </c>
      <c r="L9466" t="s">
        <v>56</v>
      </c>
      <c r="M9466" t="s">
        <v>73</v>
      </c>
      <c r="N9466" t="s">
        <v>78</v>
      </c>
      <c r="O9466" t="s">
        <v>78</v>
      </c>
      <c r="P9466" t="s">
        <v>76</v>
      </c>
      <c r="Q9466" t="s">
        <v>79</v>
      </c>
      <c r="R9466" t="s">
        <v>76</v>
      </c>
      <c r="S9466" t="s">
        <v>79</v>
      </c>
      <c r="T9466" t="s">
        <v>76</v>
      </c>
      <c r="U9466" t="s">
        <v>73</v>
      </c>
      <c r="V9466" t="s">
        <v>76</v>
      </c>
      <c r="W9466" t="s">
        <v>76</v>
      </c>
      <c r="X9466" t="s">
        <v>77</v>
      </c>
      <c r="Y9466" t="s">
        <v>76</v>
      </c>
      <c r="Z9466" t="s">
        <v>76</v>
      </c>
      <c r="AA9466" t="s">
        <v>76</v>
      </c>
      <c r="AB9466" t="s">
        <v>76</v>
      </c>
      <c r="AC9466" t="s">
        <v>76</v>
      </c>
      <c r="AD9466" t="s">
        <v>109</v>
      </c>
    </row>
    <row r="9467" spans="1:30" x14ac:dyDescent="0.35">
      <c r="A9467" t="s">
        <v>5</v>
      </c>
      <c r="B9467" t="s">
        <v>571</v>
      </c>
      <c r="C9467">
        <v>20</v>
      </c>
      <c r="D9467" t="s">
        <v>588</v>
      </c>
      <c r="E9467" t="s">
        <v>76</v>
      </c>
      <c r="F9467" t="s">
        <v>108</v>
      </c>
      <c r="G9467" t="s">
        <v>76</v>
      </c>
      <c r="H9467" t="s">
        <v>550</v>
      </c>
      <c r="I9467" t="s">
        <v>308</v>
      </c>
      <c r="J9467" t="s">
        <v>76</v>
      </c>
      <c r="K9467" t="s">
        <v>76</v>
      </c>
      <c r="L9467" t="s">
        <v>424</v>
      </c>
      <c r="M9467" t="s">
        <v>76</v>
      </c>
      <c r="N9467" t="s">
        <v>63</v>
      </c>
      <c r="O9467" t="s">
        <v>76</v>
      </c>
      <c r="P9467" t="s">
        <v>76</v>
      </c>
      <c r="Q9467" t="s">
        <v>76</v>
      </c>
      <c r="R9467" t="s">
        <v>72</v>
      </c>
      <c r="S9467" t="s">
        <v>76</v>
      </c>
      <c r="T9467" t="s">
        <v>76</v>
      </c>
      <c r="U9467" t="s">
        <v>409</v>
      </c>
      <c r="V9467" t="s">
        <v>76</v>
      </c>
      <c r="W9467" t="s">
        <v>76</v>
      </c>
      <c r="X9467" t="s">
        <v>76</v>
      </c>
      <c r="Y9467" t="s">
        <v>76</v>
      </c>
      <c r="Z9467" t="s">
        <v>203</v>
      </c>
      <c r="AA9467" t="s">
        <v>76</v>
      </c>
      <c r="AB9467" t="s">
        <v>76</v>
      </c>
      <c r="AC9467" t="s">
        <v>203</v>
      </c>
      <c r="AD9467" t="s">
        <v>76</v>
      </c>
    </row>
    <row r="9468" spans="1:30" x14ac:dyDescent="0.35">
      <c r="A9468" t="s">
        <v>5</v>
      </c>
      <c r="B9468" t="s">
        <v>572</v>
      </c>
      <c r="C9468">
        <v>344</v>
      </c>
      <c r="D9468" t="s">
        <v>483</v>
      </c>
      <c r="E9468" t="s">
        <v>80</v>
      </c>
      <c r="F9468" t="s">
        <v>92</v>
      </c>
      <c r="G9468" t="s">
        <v>96</v>
      </c>
      <c r="H9468" t="s">
        <v>260</v>
      </c>
      <c r="I9468" t="s">
        <v>299</v>
      </c>
      <c r="J9468" t="s">
        <v>76</v>
      </c>
      <c r="K9468" t="s">
        <v>72</v>
      </c>
      <c r="L9468" t="s">
        <v>133</v>
      </c>
      <c r="M9468" t="s">
        <v>75</v>
      </c>
      <c r="N9468" t="s">
        <v>80</v>
      </c>
      <c r="O9468" t="s">
        <v>75</v>
      </c>
      <c r="P9468" t="s">
        <v>73</v>
      </c>
      <c r="Q9468" t="s">
        <v>76</v>
      </c>
      <c r="R9468" t="s">
        <v>76</v>
      </c>
      <c r="S9468" t="s">
        <v>73</v>
      </c>
      <c r="T9468" t="s">
        <v>77</v>
      </c>
      <c r="U9468" t="s">
        <v>150</v>
      </c>
      <c r="V9468" t="s">
        <v>76</v>
      </c>
      <c r="W9468" t="s">
        <v>76</v>
      </c>
      <c r="X9468" t="s">
        <v>76</v>
      </c>
      <c r="Y9468" t="s">
        <v>77</v>
      </c>
      <c r="Z9468" t="s">
        <v>76</v>
      </c>
      <c r="AA9468" t="s">
        <v>108</v>
      </c>
      <c r="AB9468" t="s">
        <v>107</v>
      </c>
      <c r="AC9468" t="s">
        <v>96</v>
      </c>
      <c r="AD9468" t="s">
        <v>76</v>
      </c>
    </row>
    <row r="9469" spans="1:30" x14ac:dyDescent="0.35">
      <c r="A9469" t="s">
        <v>5</v>
      </c>
      <c r="B9469" t="s">
        <v>573</v>
      </c>
      <c r="C9469">
        <v>75</v>
      </c>
      <c r="D9469" t="s">
        <v>1152</v>
      </c>
      <c r="E9469" t="s">
        <v>76</v>
      </c>
      <c r="F9469" t="s">
        <v>174</v>
      </c>
      <c r="G9469" t="s">
        <v>76</v>
      </c>
      <c r="H9469" t="s">
        <v>62</v>
      </c>
      <c r="I9469" t="s">
        <v>208</v>
      </c>
      <c r="J9469" t="s">
        <v>76</v>
      </c>
      <c r="K9469" t="s">
        <v>130</v>
      </c>
      <c r="L9469" t="s">
        <v>100</v>
      </c>
      <c r="M9469" t="s">
        <v>76</v>
      </c>
      <c r="N9469" t="s">
        <v>71</v>
      </c>
      <c r="O9469" t="s">
        <v>78</v>
      </c>
      <c r="P9469" t="s">
        <v>76</v>
      </c>
      <c r="Q9469" t="s">
        <v>76</v>
      </c>
      <c r="R9469" t="s">
        <v>76</v>
      </c>
      <c r="S9469" t="s">
        <v>68</v>
      </c>
      <c r="T9469" t="s">
        <v>76</v>
      </c>
      <c r="U9469" t="s">
        <v>76</v>
      </c>
      <c r="V9469" t="s">
        <v>76</v>
      </c>
      <c r="W9469" t="s">
        <v>76</v>
      </c>
      <c r="X9469" t="s">
        <v>76</v>
      </c>
      <c r="Y9469" t="s">
        <v>76</v>
      </c>
      <c r="Z9469" t="s">
        <v>76</v>
      </c>
      <c r="AA9469" t="s">
        <v>78</v>
      </c>
      <c r="AB9469" t="s">
        <v>76</v>
      </c>
      <c r="AC9469" t="s">
        <v>138</v>
      </c>
      <c r="AD9469" t="s">
        <v>76</v>
      </c>
    </row>
    <row r="9470" spans="1:30" x14ac:dyDescent="0.35">
      <c r="A9470" t="s">
        <v>6</v>
      </c>
      <c r="B9470" t="s">
        <v>566</v>
      </c>
      <c r="C9470">
        <v>22</v>
      </c>
      <c r="D9470" t="s">
        <v>611</v>
      </c>
      <c r="E9470" t="s">
        <v>76</v>
      </c>
      <c r="F9470" t="s">
        <v>121</v>
      </c>
      <c r="G9470" t="s">
        <v>76</v>
      </c>
      <c r="H9470" t="s">
        <v>116</v>
      </c>
      <c r="I9470" t="s">
        <v>76</v>
      </c>
      <c r="J9470" t="s">
        <v>76</v>
      </c>
      <c r="K9470" t="s">
        <v>63</v>
      </c>
      <c r="L9470" t="s">
        <v>11</v>
      </c>
      <c r="M9470" t="s">
        <v>130</v>
      </c>
      <c r="N9470" t="s">
        <v>185</v>
      </c>
      <c r="O9470" t="s">
        <v>76</v>
      </c>
      <c r="P9470" t="s">
        <v>76</v>
      </c>
      <c r="Q9470" t="s">
        <v>11</v>
      </c>
      <c r="R9470" t="s">
        <v>203</v>
      </c>
      <c r="S9470" t="s">
        <v>76</v>
      </c>
      <c r="T9470" t="s">
        <v>76</v>
      </c>
      <c r="U9470" t="s">
        <v>76</v>
      </c>
      <c r="V9470" t="s">
        <v>76</v>
      </c>
      <c r="W9470" t="s">
        <v>76</v>
      </c>
      <c r="X9470" t="s">
        <v>76</v>
      </c>
      <c r="Y9470" t="s">
        <v>76</v>
      </c>
      <c r="Z9470" t="s">
        <v>76</v>
      </c>
      <c r="AA9470" t="s">
        <v>76</v>
      </c>
      <c r="AB9470" t="s">
        <v>76</v>
      </c>
      <c r="AC9470" t="s">
        <v>76</v>
      </c>
      <c r="AD9470" t="s">
        <v>76</v>
      </c>
    </row>
    <row r="9471" spans="1:30" x14ac:dyDescent="0.35">
      <c r="A9471" t="s">
        <v>6</v>
      </c>
      <c r="B9471" t="s">
        <v>569</v>
      </c>
      <c r="C9471">
        <v>224</v>
      </c>
      <c r="D9471" t="s">
        <v>719</v>
      </c>
      <c r="E9471" t="s">
        <v>77</v>
      </c>
      <c r="F9471" t="s">
        <v>225</v>
      </c>
      <c r="G9471" t="s">
        <v>93</v>
      </c>
      <c r="H9471" t="s">
        <v>290</v>
      </c>
      <c r="I9471" t="s">
        <v>176</v>
      </c>
      <c r="J9471" t="s">
        <v>94</v>
      </c>
      <c r="K9471" t="s">
        <v>442</v>
      </c>
      <c r="L9471" t="s">
        <v>447</v>
      </c>
      <c r="M9471" t="s">
        <v>142</v>
      </c>
      <c r="N9471" t="s">
        <v>149</v>
      </c>
      <c r="O9471" t="s">
        <v>138</v>
      </c>
      <c r="P9471" t="s">
        <v>130</v>
      </c>
      <c r="Q9471" t="s">
        <v>78</v>
      </c>
      <c r="R9471" t="s">
        <v>78</v>
      </c>
      <c r="S9471" t="s">
        <v>73</v>
      </c>
      <c r="T9471" t="s">
        <v>76</v>
      </c>
      <c r="U9471" t="s">
        <v>94</v>
      </c>
      <c r="V9471" t="s">
        <v>76</v>
      </c>
      <c r="W9471" t="s">
        <v>76</v>
      </c>
      <c r="X9471" t="s">
        <v>76</v>
      </c>
      <c r="Y9471" t="s">
        <v>76</v>
      </c>
      <c r="Z9471" t="s">
        <v>94</v>
      </c>
      <c r="AA9471" t="s">
        <v>94</v>
      </c>
      <c r="AB9471" t="s">
        <v>74</v>
      </c>
      <c r="AC9471" t="s">
        <v>76</v>
      </c>
      <c r="AD9471" t="s">
        <v>76</v>
      </c>
    </row>
    <row r="9472" spans="1:30" x14ac:dyDescent="0.35">
      <c r="A9472" t="s">
        <v>6</v>
      </c>
      <c r="B9472" t="s">
        <v>570</v>
      </c>
      <c r="C9472">
        <v>28</v>
      </c>
      <c r="D9472" t="s">
        <v>1306</v>
      </c>
      <c r="E9472" t="s">
        <v>53</v>
      </c>
      <c r="F9472" t="s">
        <v>76</v>
      </c>
      <c r="G9472" t="s">
        <v>314</v>
      </c>
      <c r="H9472" t="s">
        <v>94</v>
      </c>
      <c r="I9472" t="s">
        <v>53</v>
      </c>
      <c r="J9472" t="s">
        <v>76</v>
      </c>
      <c r="K9472" t="s">
        <v>68</v>
      </c>
      <c r="L9472" t="s">
        <v>250</v>
      </c>
      <c r="M9472" t="s">
        <v>76</v>
      </c>
      <c r="N9472" t="s">
        <v>76</v>
      </c>
      <c r="O9472" t="s">
        <v>76</v>
      </c>
      <c r="P9472" t="s">
        <v>76</v>
      </c>
      <c r="Q9472" t="s">
        <v>76</v>
      </c>
      <c r="R9472" t="s">
        <v>76</v>
      </c>
      <c r="S9472" t="s">
        <v>314</v>
      </c>
      <c r="T9472" t="s">
        <v>76</v>
      </c>
      <c r="U9472" t="s">
        <v>76</v>
      </c>
      <c r="V9472" t="s">
        <v>76</v>
      </c>
      <c r="W9472" t="s">
        <v>76</v>
      </c>
      <c r="X9472" t="s">
        <v>76</v>
      </c>
      <c r="Y9472" t="s">
        <v>76</v>
      </c>
      <c r="Z9472" t="s">
        <v>76</v>
      </c>
      <c r="AA9472" t="s">
        <v>76</v>
      </c>
      <c r="AB9472" t="s">
        <v>76</v>
      </c>
      <c r="AC9472" t="s">
        <v>76</v>
      </c>
      <c r="AD9472" t="s">
        <v>76</v>
      </c>
    </row>
    <row r="9473" spans="1:30" x14ac:dyDescent="0.35">
      <c r="A9473" t="s">
        <v>6</v>
      </c>
      <c r="B9473" t="s">
        <v>571</v>
      </c>
      <c r="C9473">
        <v>19</v>
      </c>
      <c r="D9473" t="s">
        <v>1161</v>
      </c>
      <c r="E9473" t="s">
        <v>76</v>
      </c>
      <c r="F9473" t="s">
        <v>76</v>
      </c>
      <c r="G9473" t="s">
        <v>78</v>
      </c>
      <c r="H9473" t="s">
        <v>239</v>
      </c>
      <c r="I9473" t="s">
        <v>239</v>
      </c>
      <c r="J9473" t="s">
        <v>239</v>
      </c>
      <c r="K9473" t="s">
        <v>76</v>
      </c>
      <c r="L9473" t="s">
        <v>76</v>
      </c>
      <c r="M9473" t="s">
        <v>76</v>
      </c>
      <c r="N9473" t="s">
        <v>76</v>
      </c>
      <c r="O9473" t="s">
        <v>76</v>
      </c>
      <c r="P9473" t="s">
        <v>76</v>
      </c>
      <c r="Q9473" t="s">
        <v>76</v>
      </c>
      <c r="R9473" t="s">
        <v>76</v>
      </c>
      <c r="S9473" t="s">
        <v>76</v>
      </c>
      <c r="T9473" t="s">
        <v>76</v>
      </c>
      <c r="U9473" t="s">
        <v>76</v>
      </c>
      <c r="V9473" t="s">
        <v>76</v>
      </c>
      <c r="W9473" t="s">
        <v>76</v>
      </c>
      <c r="X9473" t="s">
        <v>76</v>
      </c>
      <c r="Y9473" t="s">
        <v>76</v>
      </c>
      <c r="Z9473" t="s">
        <v>76</v>
      </c>
      <c r="AA9473" t="s">
        <v>76</v>
      </c>
      <c r="AB9473" t="s">
        <v>76</v>
      </c>
      <c r="AC9473" t="s">
        <v>76</v>
      </c>
      <c r="AD9473" t="s">
        <v>76</v>
      </c>
    </row>
    <row r="9474" spans="1:30" x14ac:dyDescent="0.35">
      <c r="A9474" t="s">
        <v>6</v>
      </c>
      <c r="B9474" t="s">
        <v>572</v>
      </c>
      <c r="C9474">
        <v>158</v>
      </c>
      <c r="D9474" t="s">
        <v>1175</v>
      </c>
      <c r="E9474" t="s">
        <v>80</v>
      </c>
      <c r="F9474" t="s">
        <v>72</v>
      </c>
      <c r="G9474" t="s">
        <v>96</v>
      </c>
      <c r="H9474" t="s">
        <v>249</v>
      </c>
      <c r="I9474" t="s">
        <v>180</v>
      </c>
      <c r="J9474" t="s">
        <v>74</v>
      </c>
      <c r="K9474" t="s">
        <v>70</v>
      </c>
      <c r="L9474" t="s">
        <v>278</v>
      </c>
      <c r="M9474" t="s">
        <v>80</v>
      </c>
      <c r="N9474" t="s">
        <v>80</v>
      </c>
      <c r="O9474" t="s">
        <v>107</v>
      </c>
      <c r="P9474" t="s">
        <v>76</v>
      </c>
      <c r="Q9474" t="s">
        <v>76</v>
      </c>
      <c r="R9474" t="s">
        <v>76</v>
      </c>
      <c r="S9474" t="s">
        <v>105</v>
      </c>
      <c r="T9474" t="s">
        <v>107</v>
      </c>
      <c r="U9474" t="s">
        <v>107</v>
      </c>
      <c r="V9474" t="s">
        <v>76</v>
      </c>
      <c r="W9474" t="s">
        <v>76</v>
      </c>
      <c r="X9474" t="s">
        <v>76</v>
      </c>
      <c r="Y9474" t="s">
        <v>76</v>
      </c>
      <c r="Z9474" t="s">
        <v>76</v>
      </c>
      <c r="AA9474" t="s">
        <v>76</v>
      </c>
      <c r="AB9474" t="s">
        <v>73</v>
      </c>
      <c r="AC9474" t="s">
        <v>76</v>
      </c>
      <c r="AD9474" t="s">
        <v>105</v>
      </c>
    </row>
    <row r="9475" spans="1:30" x14ac:dyDescent="0.35">
      <c r="A9475" t="s">
        <v>6</v>
      </c>
      <c r="B9475" t="s">
        <v>573</v>
      </c>
      <c r="C9475">
        <v>26</v>
      </c>
      <c r="D9475" t="s">
        <v>1309</v>
      </c>
      <c r="E9475" t="s">
        <v>76</v>
      </c>
      <c r="F9475" t="s">
        <v>76</v>
      </c>
      <c r="G9475" t="s">
        <v>133</v>
      </c>
      <c r="H9475" t="s">
        <v>252</v>
      </c>
      <c r="I9475" t="s">
        <v>171</v>
      </c>
      <c r="J9475" t="s">
        <v>76</v>
      </c>
      <c r="K9475" t="s">
        <v>79</v>
      </c>
      <c r="L9475" t="s">
        <v>89</v>
      </c>
      <c r="M9475" t="s">
        <v>76</v>
      </c>
      <c r="N9475" t="s">
        <v>225</v>
      </c>
      <c r="O9475" t="s">
        <v>76</v>
      </c>
      <c r="P9475" t="s">
        <v>76</v>
      </c>
      <c r="Q9475" t="s">
        <v>79</v>
      </c>
      <c r="R9475" t="s">
        <v>76</v>
      </c>
      <c r="S9475" t="s">
        <v>264</v>
      </c>
      <c r="T9475" t="s">
        <v>76</v>
      </c>
      <c r="U9475" t="s">
        <v>79</v>
      </c>
      <c r="V9475" t="s">
        <v>76</v>
      </c>
      <c r="W9475" t="s">
        <v>76</v>
      </c>
      <c r="X9475" t="s">
        <v>76</v>
      </c>
      <c r="Y9475" t="s">
        <v>76</v>
      </c>
      <c r="Z9475" t="s">
        <v>76</v>
      </c>
      <c r="AA9475" t="s">
        <v>76</v>
      </c>
      <c r="AB9475" t="s">
        <v>76</v>
      </c>
      <c r="AC9475" t="s">
        <v>76</v>
      </c>
      <c r="AD9475" t="s">
        <v>76</v>
      </c>
    </row>
    <row r="9476" spans="1:30" x14ac:dyDescent="0.35">
      <c r="A9476" t="s">
        <v>7</v>
      </c>
      <c r="B9476" t="s">
        <v>566</v>
      </c>
      <c r="C9476">
        <v>49</v>
      </c>
      <c r="D9476" t="s">
        <v>725</v>
      </c>
      <c r="E9476" t="s">
        <v>184</v>
      </c>
      <c r="F9476" t="s">
        <v>65</v>
      </c>
      <c r="G9476" t="s">
        <v>75</v>
      </c>
      <c r="H9476" t="s">
        <v>76</v>
      </c>
      <c r="I9476" t="s">
        <v>342</v>
      </c>
      <c r="J9476" t="s">
        <v>74</v>
      </c>
      <c r="K9476" t="s">
        <v>79</v>
      </c>
      <c r="L9476" t="s">
        <v>161</v>
      </c>
      <c r="M9476" t="s">
        <v>79</v>
      </c>
      <c r="N9476" t="s">
        <v>80</v>
      </c>
      <c r="O9476" t="s">
        <v>76</v>
      </c>
      <c r="P9476" t="s">
        <v>76</v>
      </c>
      <c r="Q9476" t="s">
        <v>76</v>
      </c>
      <c r="R9476" t="s">
        <v>76</v>
      </c>
      <c r="S9476" t="s">
        <v>76</v>
      </c>
      <c r="T9476" t="s">
        <v>76</v>
      </c>
      <c r="U9476" t="s">
        <v>76</v>
      </c>
      <c r="V9476" t="s">
        <v>76</v>
      </c>
      <c r="W9476" t="s">
        <v>79</v>
      </c>
      <c r="X9476" t="s">
        <v>71</v>
      </c>
      <c r="Y9476" t="s">
        <v>76</v>
      </c>
      <c r="Z9476" t="s">
        <v>76</v>
      </c>
      <c r="AA9476" t="s">
        <v>62</v>
      </c>
      <c r="AB9476" t="s">
        <v>76</v>
      </c>
      <c r="AC9476" t="s">
        <v>76</v>
      </c>
      <c r="AD9476" t="s">
        <v>76</v>
      </c>
    </row>
    <row r="9477" spans="1:30" x14ac:dyDescent="0.35">
      <c r="A9477" t="s">
        <v>7</v>
      </c>
      <c r="B9477" t="s">
        <v>569</v>
      </c>
      <c r="C9477">
        <v>627</v>
      </c>
      <c r="D9477" t="s">
        <v>889</v>
      </c>
      <c r="E9477" t="s">
        <v>70</v>
      </c>
      <c r="F9477" t="s">
        <v>264</v>
      </c>
      <c r="G9477" t="s">
        <v>150</v>
      </c>
      <c r="H9477" t="s">
        <v>264</v>
      </c>
      <c r="I9477" t="s">
        <v>299</v>
      </c>
      <c r="J9477" t="s">
        <v>107</v>
      </c>
      <c r="K9477" t="s">
        <v>211</v>
      </c>
      <c r="L9477" t="s">
        <v>142</v>
      </c>
      <c r="M9477" t="s">
        <v>68</v>
      </c>
      <c r="N9477" t="s">
        <v>122</v>
      </c>
      <c r="O9477" t="s">
        <v>72</v>
      </c>
      <c r="P9477" t="s">
        <v>138</v>
      </c>
      <c r="Q9477" t="s">
        <v>76</v>
      </c>
      <c r="R9477" t="s">
        <v>107</v>
      </c>
      <c r="S9477" t="s">
        <v>150</v>
      </c>
      <c r="T9477" t="s">
        <v>79</v>
      </c>
      <c r="U9477" t="s">
        <v>71</v>
      </c>
      <c r="V9477" t="s">
        <v>107</v>
      </c>
      <c r="W9477" t="s">
        <v>76</v>
      </c>
      <c r="X9477" t="s">
        <v>76</v>
      </c>
      <c r="Y9477" t="s">
        <v>106</v>
      </c>
      <c r="Z9477" t="s">
        <v>76</v>
      </c>
      <c r="AA9477" t="s">
        <v>71</v>
      </c>
      <c r="AB9477" t="s">
        <v>73</v>
      </c>
      <c r="AC9477" t="s">
        <v>76</v>
      </c>
      <c r="AD9477" t="s">
        <v>107</v>
      </c>
    </row>
    <row r="9478" spans="1:30" x14ac:dyDescent="0.35">
      <c r="A9478" t="s">
        <v>7</v>
      </c>
      <c r="B9478" t="s">
        <v>570</v>
      </c>
      <c r="C9478">
        <v>47</v>
      </c>
      <c r="D9478" t="s">
        <v>782</v>
      </c>
      <c r="E9478" t="s">
        <v>103</v>
      </c>
      <c r="F9478" t="s">
        <v>106</v>
      </c>
      <c r="G9478" t="s">
        <v>105</v>
      </c>
      <c r="H9478" t="s">
        <v>106</v>
      </c>
      <c r="I9478" t="s">
        <v>188</v>
      </c>
      <c r="J9478" t="s">
        <v>76</v>
      </c>
      <c r="K9478" t="s">
        <v>76</v>
      </c>
      <c r="L9478" t="s">
        <v>93</v>
      </c>
      <c r="M9478" t="s">
        <v>76</v>
      </c>
      <c r="N9478" t="s">
        <v>76</v>
      </c>
      <c r="O9478" t="s">
        <v>76</v>
      </c>
      <c r="P9478" t="s">
        <v>76</v>
      </c>
      <c r="Q9478" t="s">
        <v>76</v>
      </c>
      <c r="R9478" t="s">
        <v>76</v>
      </c>
      <c r="S9478" t="s">
        <v>77</v>
      </c>
      <c r="T9478" t="s">
        <v>76</v>
      </c>
      <c r="U9478" t="s">
        <v>76</v>
      </c>
      <c r="V9478" t="s">
        <v>76</v>
      </c>
      <c r="W9478" t="s">
        <v>76</v>
      </c>
      <c r="X9478" t="s">
        <v>76</v>
      </c>
      <c r="Y9478" t="s">
        <v>142</v>
      </c>
      <c r="Z9478" t="s">
        <v>76</v>
      </c>
      <c r="AA9478" t="s">
        <v>76</v>
      </c>
      <c r="AB9478" t="s">
        <v>76</v>
      </c>
      <c r="AC9478" t="s">
        <v>76</v>
      </c>
      <c r="AD9478" t="s">
        <v>76</v>
      </c>
    </row>
    <row r="9479" spans="1:30" x14ac:dyDescent="0.35">
      <c r="A9479" t="s">
        <v>7</v>
      </c>
      <c r="B9479" t="s">
        <v>571</v>
      </c>
      <c r="C9479">
        <v>25</v>
      </c>
      <c r="D9479" t="s">
        <v>567</v>
      </c>
      <c r="E9479" t="s">
        <v>221</v>
      </c>
      <c r="F9479" t="s">
        <v>92</v>
      </c>
      <c r="G9479" t="s">
        <v>68</v>
      </c>
      <c r="H9479" t="s">
        <v>317</v>
      </c>
      <c r="I9479" t="s">
        <v>347</v>
      </c>
      <c r="J9479" t="s">
        <v>193</v>
      </c>
      <c r="K9479" t="s">
        <v>364</v>
      </c>
      <c r="L9479" t="s">
        <v>76</v>
      </c>
      <c r="M9479" t="s">
        <v>76</v>
      </c>
      <c r="N9479" t="s">
        <v>76</v>
      </c>
      <c r="O9479" t="s">
        <v>76</v>
      </c>
      <c r="P9479" t="s">
        <v>76</v>
      </c>
      <c r="Q9479" t="s">
        <v>76</v>
      </c>
      <c r="R9479" t="s">
        <v>76</v>
      </c>
      <c r="S9479" t="s">
        <v>76</v>
      </c>
      <c r="T9479" t="s">
        <v>76</v>
      </c>
      <c r="U9479" t="s">
        <v>68</v>
      </c>
      <c r="V9479" t="s">
        <v>76</v>
      </c>
      <c r="W9479" t="s">
        <v>76</v>
      </c>
      <c r="X9479" t="s">
        <v>76</v>
      </c>
      <c r="Y9479" t="s">
        <v>76</v>
      </c>
      <c r="Z9479" t="s">
        <v>76</v>
      </c>
      <c r="AA9479" t="s">
        <v>68</v>
      </c>
      <c r="AB9479" t="s">
        <v>76</v>
      </c>
      <c r="AC9479" t="s">
        <v>76</v>
      </c>
      <c r="AD9479" t="s">
        <v>76</v>
      </c>
    </row>
    <row r="9480" spans="1:30" x14ac:dyDescent="0.35">
      <c r="A9480" t="s">
        <v>7</v>
      </c>
      <c r="B9480" t="s">
        <v>572</v>
      </c>
      <c r="C9480">
        <v>496</v>
      </c>
      <c r="D9480" t="s">
        <v>617</v>
      </c>
      <c r="E9480" t="s">
        <v>57</v>
      </c>
      <c r="F9480" t="s">
        <v>307</v>
      </c>
      <c r="G9480" t="s">
        <v>71</v>
      </c>
      <c r="H9480" t="s">
        <v>175</v>
      </c>
      <c r="I9480" t="s">
        <v>134</v>
      </c>
      <c r="J9480" t="s">
        <v>73</v>
      </c>
      <c r="K9480" t="s">
        <v>366</v>
      </c>
      <c r="L9480" t="s">
        <v>103</v>
      </c>
      <c r="M9480" t="s">
        <v>74</v>
      </c>
      <c r="N9480" t="s">
        <v>65</v>
      </c>
      <c r="O9480" t="s">
        <v>94</v>
      </c>
      <c r="P9480" t="s">
        <v>106</v>
      </c>
      <c r="Q9480" t="s">
        <v>106</v>
      </c>
      <c r="R9480" t="s">
        <v>107</v>
      </c>
      <c r="S9480" t="s">
        <v>122</v>
      </c>
      <c r="T9480" t="s">
        <v>100</v>
      </c>
      <c r="U9480" t="s">
        <v>77</v>
      </c>
      <c r="V9480" t="s">
        <v>76</v>
      </c>
      <c r="W9480" t="s">
        <v>76</v>
      </c>
      <c r="X9480" t="s">
        <v>76</v>
      </c>
      <c r="Y9480" t="s">
        <v>80</v>
      </c>
      <c r="Z9480" t="s">
        <v>77</v>
      </c>
      <c r="AA9480" t="s">
        <v>78</v>
      </c>
      <c r="AB9480" t="s">
        <v>77</v>
      </c>
      <c r="AC9480" t="s">
        <v>76</v>
      </c>
      <c r="AD9480" t="s">
        <v>76</v>
      </c>
    </row>
    <row r="9481" spans="1:30" x14ac:dyDescent="0.35">
      <c r="A9481" t="s">
        <v>7</v>
      </c>
      <c r="B9481" t="s">
        <v>573</v>
      </c>
      <c r="C9481">
        <v>25</v>
      </c>
      <c r="D9481" t="s">
        <v>774</v>
      </c>
      <c r="E9481" t="s">
        <v>282</v>
      </c>
      <c r="F9481" t="s">
        <v>104</v>
      </c>
      <c r="G9481" t="s">
        <v>109</v>
      </c>
      <c r="H9481" t="s">
        <v>150</v>
      </c>
      <c r="I9481" t="s">
        <v>122</v>
      </c>
      <c r="J9481" t="s">
        <v>76</v>
      </c>
      <c r="K9481" t="s">
        <v>157</v>
      </c>
      <c r="L9481" t="s">
        <v>76</v>
      </c>
      <c r="M9481" t="s">
        <v>76</v>
      </c>
      <c r="N9481" t="s">
        <v>76</v>
      </c>
      <c r="O9481" t="s">
        <v>76</v>
      </c>
      <c r="P9481" t="s">
        <v>76</v>
      </c>
      <c r="Q9481" t="s">
        <v>76</v>
      </c>
      <c r="R9481" t="s">
        <v>76</v>
      </c>
      <c r="S9481" t="s">
        <v>76</v>
      </c>
      <c r="T9481" t="s">
        <v>76</v>
      </c>
      <c r="U9481" t="s">
        <v>76</v>
      </c>
      <c r="V9481" t="s">
        <v>76</v>
      </c>
      <c r="W9481" t="s">
        <v>76</v>
      </c>
      <c r="X9481" t="s">
        <v>76</v>
      </c>
      <c r="Y9481" t="s">
        <v>76</v>
      </c>
      <c r="Z9481" t="s">
        <v>76</v>
      </c>
      <c r="AA9481" t="s">
        <v>76</v>
      </c>
      <c r="AB9481" t="s">
        <v>76</v>
      </c>
      <c r="AC9481" t="s">
        <v>76</v>
      </c>
      <c r="AD9481" t="s">
        <v>76</v>
      </c>
    </row>
    <row r="9482" spans="1:30" x14ac:dyDescent="0.35">
      <c r="A9482" t="s">
        <v>241</v>
      </c>
      <c r="B9482" t="s">
        <v>566</v>
      </c>
      <c r="C9482">
        <v>203</v>
      </c>
      <c r="D9482" t="s">
        <v>922</v>
      </c>
      <c r="E9482" t="s">
        <v>181</v>
      </c>
      <c r="F9482" t="s">
        <v>309</v>
      </c>
      <c r="G9482" t="s">
        <v>94</v>
      </c>
      <c r="H9482" t="s">
        <v>132</v>
      </c>
      <c r="I9482" t="s">
        <v>87</v>
      </c>
      <c r="J9482" t="s">
        <v>133</v>
      </c>
      <c r="K9482" t="s">
        <v>68</v>
      </c>
      <c r="L9482" t="s">
        <v>216</v>
      </c>
      <c r="M9482" t="s">
        <v>150</v>
      </c>
      <c r="N9482" t="s">
        <v>104</v>
      </c>
      <c r="O9482" t="s">
        <v>138</v>
      </c>
      <c r="P9482" t="s">
        <v>186</v>
      </c>
      <c r="Q9482" t="s">
        <v>75</v>
      </c>
      <c r="R9482" t="s">
        <v>133</v>
      </c>
      <c r="S9482" t="s">
        <v>73</v>
      </c>
      <c r="T9482" t="s">
        <v>76</v>
      </c>
      <c r="U9482" t="s">
        <v>107</v>
      </c>
      <c r="V9482" t="s">
        <v>76</v>
      </c>
      <c r="W9482" t="s">
        <v>107</v>
      </c>
      <c r="X9482" t="s">
        <v>68</v>
      </c>
      <c r="Y9482" t="s">
        <v>107</v>
      </c>
      <c r="Z9482" t="s">
        <v>76</v>
      </c>
      <c r="AA9482" t="s">
        <v>81</v>
      </c>
      <c r="AB9482" t="s">
        <v>76</v>
      </c>
      <c r="AC9482" t="s">
        <v>78</v>
      </c>
      <c r="AD9482" t="s">
        <v>76</v>
      </c>
    </row>
    <row r="9483" spans="1:30" x14ac:dyDescent="0.35">
      <c r="A9483" t="s">
        <v>241</v>
      </c>
      <c r="B9483" t="s">
        <v>569</v>
      </c>
      <c r="C9483">
        <v>2100</v>
      </c>
      <c r="D9483" t="s">
        <v>1309</v>
      </c>
      <c r="E9483" t="s">
        <v>130</v>
      </c>
      <c r="F9483" t="s">
        <v>237</v>
      </c>
      <c r="G9483" t="s">
        <v>133</v>
      </c>
      <c r="H9483" t="s">
        <v>181</v>
      </c>
      <c r="I9483" t="s">
        <v>61</v>
      </c>
      <c r="J9483" t="s">
        <v>107</v>
      </c>
      <c r="K9483" t="s">
        <v>244</v>
      </c>
      <c r="L9483" t="s">
        <v>119</v>
      </c>
      <c r="M9483" t="s">
        <v>94</v>
      </c>
      <c r="N9483" t="s">
        <v>130</v>
      </c>
      <c r="O9483" t="s">
        <v>105</v>
      </c>
      <c r="P9483" t="s">
        <v>63</v>
      </c>
      <c r="Q9483" t="s">
        <v>79</v>
      </c>
      <c r="R9483" t="s">
        <v>79</v>
      </c>
      <c r="S9483" t="s">
        <v>75</v>
      </c>
      <c r="T9483" t="s">
        <v>68</v>
      </c>
      <c r="U9483" t="s">
        <v>68</v>
      </c>
      <c r="V9483" t="s">
        <v>107</v>
      </c>
      <c r="W9483" t="s">
        <v>76</v>
      </c>
      <c r="X9483" t="s">
        <v>76</v>
      </c>
      <c r="Y9483" t="s">
        <v>107</v>
      </c>
      <c r="Z9483" t="s">
        <v>73</v>
      </c>
      <c r="AA9483" t="s">
        <v>77</v>
      </c>
      <c r="AB9483" t="s">
        <v>79</v>
      </c>
      <c r="AC9483" t="s">
        <v>106</v>
      </c>
      <c r="AD9483" t="s">
        <v>107</v>
      </c>
    </row>
    <row r="9484" spans="1:30" x14ac:dyDescent="0.35">
      <c r="A9484" t="s">
        <v>241</v>
      </c>
      <c r="B9484" t="s">
        <v>570</v>
      </c>
      <c r="C9484">
        <v>286</v>
      </c>
      <c r="D9484" t="s">
        <v>859</v>
      </c>
      <c r="E9484" t="s">
        <v>55</v>
      </c>
      <c r="F9484" t="s">
        <v>138</v>
      </c>
      <c r="G9484" t="s">
        <v>138</v>
      </c>
      <c r="H9484" t="s">
        <v>93</v>
      </c>
      <c r="I9484" t="s">
        <v>240</v>
      </c>
      <c r="J9484" t="s">
        <v>76</v>
      </c>
      <c r="K9484" t="s">
        <v>81</v>
      </c>
      <c r="L9484" t="s">
        <v>180</v>
      </c>
      <c r="M9484" t="s">
        <v>107</v>
      </c>
      <c r="N9484" t="s">
        <v>93</v>
      </c>
      <c r="O9484" t="s">
        <v>55</v>
      </c>
      <c r="P9484" t="s">
        <v>76</v>
      </c>
      <c r="Q9484" t="s">
        <v>94</v>
      </c>
      <c r="R9484" t="s">
        <v>150</v>
      </c>
      <c r="S9484" t="s">
        <v>75</v>
      </c>
      <c r="T9484" t="s">
        <v>76</v>
      </c>
      <c r="U9484" t="s">
        <v>63</v>
      </c>
      <c r="V9484" t="s">
        <v>76</v>
      </c>
      <c r="W9484" t="s">
        <v>76</v>
      </c>
      <c r="X9484" t="s">
        <v>73</v>
      </c>
      <c r="Y9484" t="s">
        <v>68</v>
      </c>
      <c r="Z9484" t="s">
        <v>76</v>
      </c>
      <c r="AA9484" t="s">
        <v>76</v>
      </c>
      <c r="AB9484" t="s">
        <v>76</v>
      </c>
      <c r="AC9484" t="s">
        <v>76</v>
      </c>
      <c r="AD9484" t="s">
        <v>198</v>
      </c>
    </row>
    <row r="9485" spans="1:30" x14ac:dyDescent="0.35">
      <c r="A9485" t="s">
        <v>241</v>
      </c>
      <c r="B9485" t="s">
        <v>571</v>
      </c>
      <c r="C9485">
        <v>145</v>
      </c>
      <c r="D9485" t="s">
        <v>1217</v>
      </c>
      <c r="E9485" t="s">
        <v>55</v>
      </c>
      <c r="F9485" t="s">
        <v>175</v>
      </c>
      <c r="G9485" t="s">
        <v>81</v>
      </c>
      <c r="H9485" t="s">
        <v>209</v>
      </c>
      <c r="I9485" t="s">
        <v>58</v>
      </c>
      <c r="J9485" t="s">
        <v>70</v>
      </c>
      <c r="K9485" t="s">
        <v>109</v>
      </c>
      <c r="L9485" t="s">
        <v>99</v>
      </c>
      <c r="M9485" t="s">
        <v>76</v>
      </c>
      <c r="N9485" t="s">
        <v>93</v>
      </c>
      <c r="O9485" t="s">
        <v>76</v>
      </c>
      <c r="P9485" t="s">
        <v>76</v>
      </c>
      <c r="Q9485" t="s">
        <v>76</v>
      </c>
      <c r="R9485" t="s">
        <v>73</v>
      </c>
      <c r="S9485" t="s">
        <v>75</v>
      </c>
      <c r="T9485" t="s">
        <v>76</v>
      </c>
      <c r="U9485" t="s">
        <v>149</v>
      </c>
      <c r="V9485" t="s">
        <v>76</v>
      </c>
      <c r="W9485" t="s">
        <v>76</v>
      </c>
      <c r="X9485" t="s">
        <v>75</v>
      </c>
      <c r="Y9485" t="s">
        <v>76</v>
      </c>
      <c r="Z9485" t="s">
        <v>108</v>
      </c>
      <c r="AA9485" t="s">
        <v>79</v>
      </c>
      <c r="AB9485" t="s">
        <v>76</v>
      </c>
      <c r="AC9485" t="s">
        <v>108</v>
      </c>
      <c r="AD9485" t="s">
        <v>75</v>
      </c>
    </row>
    <row r="9486" spans="1:30" x14ac:dyDescent="0.35">
      <c r="A9486" t="s">
        <v>241</v>
      </c>
      <c r="B9486" t="s">
        <v>572</v>
      </c>
      <c r="C9486">
        <v>1526</v>
      </c>
      <c r="D9486" t="s">
        <v>613</v>
      </c>
      <c r="E9486" t="s">
        <v>122</v>
      </c>
      <c r="F9486" t="s">
        <v>112</v>
      </c>
      <c r="G9486" t="s">
        <v>100</v>
      </c>
      <c r="H9486" t="s">
        <v>163</v>
      </c>
      <c r="I9486" t="s">
        <v>145</v>
      </c>
      <c r="J9486" t="s">
        <v>106</v>
      </c>
      <c r="K9486" t="s">
        <v>119</v>
      </c>
      <c r="L9486" t="s">
        <v>65</v>
      </c>
      <c r="M9486" t="s">
        <v>72</v>
      </c>
      <c r="N9486" t="s">
        <v>173</v>
      </c>
      <c r="O9486" t="s">
        <v>68</v>
      </c>
      <c r="P9486" t="s">
        <v>106</v>
      </c>
      <c r="Q9486" t="s">
        <v>107</v>
      </c>
      <c r="R9486" t="s">
        <v>76</v>
      </c>
      <c r="S9486" t="s">
        <v>81</v>
      </c>
      <c r="T9486" t="s">
        <v>94</v>
      </c>
      <c r="U9486" t="s">
        <v>79</v>
      </c>
      <c r="V9486" t="s">
        <v>76</v>
      </c>
      <c r="W9486" t="s">
        <v>76</v>
      </c>
      <c r="X9486" t="s">
        <v>76</v>
      </c>
      <c r="Y9486" t="s">
        <v>75</v>
      </c>
      <c r="Z9486" t="s">
        <v>73</v>
      </c>
      <c r="AA9486" t="s">
        <v>75</v>
      </c>
      <c r="AB9486" t="s">
        <v>73</v>
      </c>
      <c r="AC9486" t="s">
        <v>68</v>
      </c>
      <c r="AD9486" t="s">
        <v>107</v>
      </c>
    </row>
    <row r="9487" spans="1:30" x14ac:dyDescent="0.35">
      <c r="A9487" t="s">
        <v>241</v>
      </c>
      <c r="B9487" t="s">
        <v>573</v>
      </c>
      <c r="C9487">
        <v>168</v>
      </c>
      <c r="D9487" t="s">
        <v>1443</v>
      </c>
      <c r="E9487" t="s">
        <v>88</v>
      </c>
      <c r="F9487" t="s">
        <v>157</v>
      </c>
      <c r="G9487" t="s">
        <v>104</v>
      </c>
      <c r="H9487" t="s">
        <v>84</v>
      </c>
      <c r="I9487" t="s">
        <v>280</v>
      </c>
      <c r="J9487" t="s">
        <v>76</v>
      </c>
      <c r="K9487" t="s">
        <v>103</v>
      </c>
      <c r="L9487" t="s">
        <v>72</v>
      </c>
      <c r="M9487" t="s">
        <v>77</v>
      </c>
      <c r="N9487" t="s">
        <v>186</v>
      </c>
      <c r="O9487" t="s">
        <v>77</v>
      </c>
      <c r="P9487" t="s">
        <v>76</v>
      </c>
      <c r="Q9487" t="s">
        <v>107</v>
      </c>
      <c r="R9487" t="s">
        <v>76</v>
      </c>
      <c r="S9487" t="s">
        <v>198</v>
      </c>
      <c r="T9487" t="s">
        <v>138</v>
      </c>
      <c r="U9487" t="s">
        <v>107</v>
      </c>
      <c r="V9487" t="s">
        <v>76</v>
      </c>
      <c r="W9487" t="s">
        <v>76</v>
      </c>
      <c r="X9487" t="s">
        <v>76</v>
      </c>
      <c r="Y9487" t="s">
        <v>76</v>
      </c>
      <c r="Z9487" t="s">
        <v>76</v>
      </c>
      <c r="AA9487" t="s">
        <v>77</v>
      </c>
      <c r="AB9487" t="s">
        <v>122</v>
      </c>
      <c r="AC9487" t="s">
        <v>79</v>
      </c>
      <c r="AD9487" t="s">
        <v>76</v>
      </c>
    </row>
    <row r="9489" spans="1:30" x14ac:dyDescent="0.35">
      <c r="A9489" t="s">
        <v>1959</v>
      </c>
    </row>
    <row r="9490" spans="1:30" x14ac:dyDescent="0.35">
      <c r="A9490" t="s">
        <v>14</v>
      </c>
      <c r="B9490" t="s">
        <v>593</v>
      </c>
      <c r="C9490" t="s">
        <v>2</v>
      </c>
      <c r="D9490" t="s">
        <v>1809</v>
      </c>
      <c r="E9490" t="s">
        <v>1810</v>
      </c>
      <c r="F9490" t="s">
        <v>1811</v>
      </c>
      <c r="G9490" t="s">
        <v>1812</v>
      </c>
      <c r="H9490" t="s">
        <v>1813</v>
      </c>
      <c r="I9490" t="s">
        <v>1814</v>
      </c>
      <c r="J9490" t="s">
        <v>1815</v>
      </c>
      <c r="K9490" t="s">
        <v>1816</v>
      </c>
      <c r="L9490" t="s">
        <v>1817</v>
      </c>
      <c r="M9490" t="s">
        <v>1818</v>
      </c>
      <c r="N9490" t="s">
        <v>1819</v>
      </c>
      <c r="O9490" t="s">
        <v>1820</v>
      </c>
      <c r="P9490" t="s">
        <v>1821</v>
      </c>
      <c r="Q9490" t="s">
        <v>1822</v>
      </c>
      <c r="R9490" t="s">
        <v>1823</v>
      </c>
      <c r="S9490" t="s">
        <v>1824</v>
      </c>
      <c r="T9490" t="s">
        <v>1825</v>
      </c>
      <c r="U9490" t="s">
        <v>1826</v>
      </c>
      <c r="V9490" t="s">
        <v>1827</v>
      </c>
      <c r="W9490" t="s">
        <v>1828</v>
      </c>
      <c r="X9490" t="s">
        <v>1829</v>
      </c>
      <c r="Y9490" t="s">
        <v>1830</v>
      </c>
      <c r="Z9490" t="s">
        <v>1831</v>
      </c>
      <c r="AA9490" t="s">
        <v>1832</v>
      </c>
      <c r="AB9490" t="s">
        <v>1833</v>
      </c>
      <c r="AC9490" t="s">
        <v>49</v>
      </c>
      <c r="AD9490" t="s">
        <v>50</v>
      </c>
    </row>
    <row r="9491" spans="1:30" x14ac:dyDescent="0.35">
      <c r="A9491" t="s">
        <v>3</v>
      </c>
      <c r="B9491" t="s">
        <v>594</v>
      </c>
      <c r="C9491">
        <v>314</v>
      </c>
      <c r="D9491" t="s">
        <v>1314</v>
      </c>
      <c r="E9491" t="s">
        <v>142</v>
      </c>
      <c r="F9491" t="s">
        <v>213</v>
      </c>
      <c r="G9491" t="s">
        <v>186</v>
      </c>
      <c r="H9491" t="s">
        <v>93</v>
      </c>
      <c r="I9491" t="s">
        <v>314</v>
      </c>
      <c r="J9491" t="s">
        <v>76</v>
      </c>
      <c r="K9491" t="s">
        <v>77</v>
      </c>
      <c r="L9491" t="s">
        <v>107</v>
      </c>
      <c r="M9491" t="s">
        <v>68</v>
      </c>
      <c r="N9491" t="s">
        <v>137</v>
      </c>
      <c r="O9491" t="s">
        <v>73</v>
      </c>
      <c r="P9491" t="s">
        <v>55</v>
      </c>
      <c r="Q9491" t="s">
        <v>76</v>
      </c>
      <c r="R9491" t="s">
        <v>76</v>
      </c>
      <c r="S9491" t="s">
        <v>186</v>
      </c>
      <c r="T9491" t="s">
        <v>77</v>
      </c>
      <c r="U9491" t="s">
        <v>77</v>
      </c>
      <c r="V9491" t="s">
        <v>76</v>
      </c>
      <c r="W9491" t="s">
        <v>76</v>
      </c>
      <c r="X9491" t="s">
        <v>76</v>
      </c>
      <c r="Y9491" t="s">
        <v>76</v>
      </c>
      <c r="Z9491" t="s">
        <v>76</v>
      </c>
      <c r="AA9491" t="s">
        <v>73</v>
      </c>
      <c r="AB9491" t="s">
        <v>106</v>
      </c>
      <c r="AC9491" t="s">
        <v>76</v>
      </c>
      <c r="AD9491" t="s">
        <v>76</v>
      </c>
    </row>
    <row r="9492" spans="1:30" x14ac:dyDescent="0.35">
      <c r="A9492" t="s">
        <v>3</v>
      </c>
      <c r="B9492" t="s">
        <v>595</v>
      </c>
      <c r="C9492">
        <v>420</v>
      </c>
      <c r="D9492" t="s">
        <v>985</v>
      </c>
      <c r="E9492" t="s">
        <v>72</v>
      </c>
      <c r="F9492" t="s">
        <v>63</v>
      </c>
      <c r="G9492" t="s">
        <v>80</v>
      </c>
      <c r="H9492" t="s">
        <v>142</v>
      </c>
      <c r="I9492" t="s">
        <v>168</v>
      </c>
      <c r="J9492" t="s">
        <v>68</v>
      </c>
      <c r="K9492" t="s">
        <v>62</v>
      </c>
      <c r="L9492" t="s">
        <v>244</v>
      </c>
      <c r="M9492" t="s">
        <v>78</v>
      </c>
      <c r="N9492" t="s">
        <v>63</v>
      </c>
      <c r="O9492" t="s">
        <v>107</v>
      </c>
      <c r="P9492" t="s">
        <v>75</v>
      </c>
      <c r="Q9492" t="s">
        <v>77</v>
      </c>
      <c r="R9492" t="s">
        <v>77</v>
      </c>
      <c r="S9492" t="s">
        <v>68</v>
      </c>
      <c r="T9492" t="s">
        <v>73</v>
      </c>
      <c r="U9492" t="s">
        <v>76</v>
      </c>
      <c r="V9492" t="s">
        <v>76</v>
      </c>
      <c r="W9492" t="s">
        <v>76</v>
      </c>
      <c r="X9492" t="s">
        <v>68</v>
      </c>
      <c r="Y9492" t="s">
        <v>77</v>
      </c>
      <c r="Z9492" t="s">
        <v>76</v>
      </c>
      <c r="AA9492" t="s">
        <v>73</v>
      </c>
      <c r="AB9492" t="s">
        <v>76</v>
      </c>
      <c r="AC9492" t="s">
        <v>150</v>
      </c>
      <c r="AD9492" t="s">
        <v>71</v>
      </c>
    </row>
    <row r="9493" spans="1:30" x14ac:dyDescent="0.35">
      <c r="A9493" t="s">
        <v>4</v>
      </c>
      <c r="B9493" t="s">
        <v>594</v>
      </c>
      <c r="C9493">
        <v>384</v>
      </c>
      <c r="D9493" t="s">
        <v>737</v>
      </c>
      <c r="E9493" t="s">
        <v>71</v>
      </c>
      <c r="F9493" t="s">
        <v>90</v>
      </c>
      <c r="G9493" t="s">
        <v>193</v>
      </c>
      <c r="H9493" t="s">
        <v>105</v>
      </c>
      <c r="I9493" t="s">
        <v>299</v>
      </c>
      <c r="J9493" t="s">
        <v>76</v>
      </c>
      <c r="K9493" t="s">
        <v>150</v>
      </c>
      <c r="L9493" t="s">
        <v>100</v>
      </c>
      <c r="M9493" t="s">
        <v>105</v>
      </c>
      <c r="N9493" t="s">
        <v>442</v>
      </c>
      <c r="O9493" t="s">
        <v>186</v>
      </c>
      <c r="P9493" t="s">
        <v>72</v>
      </c>
      <c r="Q9493" t="s">
        <v>107</v>
      </c>
      <c r="R9493" t="s">
        <v>76</v>
      </c>
      <c r="S9493" t="s">
        <v>73</v>
      </c>
      <c r="T9493" t="s">
        <v>107</v>
      </c>
      <c r="U9493" t="s">
        <v>186</v>
      </c>
      <c r="V9493" t="s">
        <v>76</v>
      </c>
      <c r="W9493" t="s">
        <v>76</v>
      </c>
      <c r="X9493" t="s">
        <v>107</v>
      </c>
      <c r="Y9493" t="s">
        <v>76</v>
      </c>
      <c r="Z9493" t="s">
        <v>76</v>
      </c>
      <c r="AA9493" t="s">
        <v>76</v>
      </c>
      <c r="AB9493" t="s">
        <v>76</v>
      </c>
      <c r="AC9493" t="s">
        <v>76</v>
      </c>
      <c r="AD9493" t="s">
        <v>76</v>
      </c>
    </row>
    <row r="9494" spans="1:30" x14ac:dyDescent="0.35">
      <c r="A9494" t="s">
        <v>4</v>
      </c>
      <c r="B9494" t="s">
        <v>595</v>
      </c>
      <c r="C9494">
        <v>351</v>
      </c>
      <c r="D9494" t="s">
        <v>806</v>
      </c>
      <c r="E9494" t="s">
        <v>74</v>
      </c>
      <c r="F9494" t="s">
        <v>63</v>
      </c>
      <c r="G9494" t="s">
        <v>198</v>
      </c>
      <c r="H9494" t="s">
        <v>213</v>
      </c>
      <c r="I9494" t="s">
        <v>307</v>
      </c>
      <c r="J9494" t="s">
        <v>68</v>
      </c>
      <c r="K9494" t="s">
        <v>62</v>
      </c>
      <c r="L9494" t="s">
        <v>119</v>
      </c>
      <c r="M9494" t="s">
        <v>76</v>
      </c>
      <c r="N9494" t="s">
        <v>78</v>
      </c>
      <c r="O9494" t="s">
        <v>186</v>
      </c>
      <c r="P9494" t="s">
        <v>94</v>
      </c>
      <c r="Q9494" t="s">
        <v>55</v>
      </c>
      <c r="R9494" t="s">
        <v>130</v>
      </c>
      <c r="S9494" t="s">
        <v>74</v>
      </c>
      <c r="T9494" t="s">
        <v>74</v>
      </c>
      <c r="U9494" t="s">
        <v>78</v>
      </c>
      <c r="V9494" t="s">
        <v>76</v>
      </c>
      <c r="W9494" t="s">
        <v>76</v>
      </c>
      <c r="X9494" t="s">
        <v>76</v>
      </c>
      <c r="Y9494" t="s">
        <v>107</v>
      </c>
      <c r="Z9494" t="s">
        <v>76</v>
      </c>
      <c r="AA9494" t="s">
        <v>107</v>
      </c>
      <c r="AB9494" t="s">
        <v>151</v>
      </c>
      <c r="AC9494" t="s">
        <v>76</v>
      </c>
      <c r="AD9494" t="s">
        <v>76</v>
      </c>
    </row>
    <row r="9495" spans="1:30" x14ac:dyDescent="0.35">
      <c r="A9495" t="s">
        <v>5</v>
      </c>
      <c r="B9495" t="s">
        <v>594</v>
      </c>
      <c r="C9495">
        <v>423</v>
      </c>
      <c r="D9495" t="s">
        <v>638</v>
      </c>
      <c r="E9495" t="s">
        <v>194</v>
      </c>
      <c r="F9495" t="s">
        <v>156</v>
      </c>
      <c r="G9495" t="s">
        <v>63</v>
      </c>
      <c r="H9495" t="s">
        <v>112</v>
      </c>
      <c r="I9495" t="s">
        <v>61</v>
      </c>
      <c r="J9495" t="s">
        <v>76</v>
      </c>
      <c r="K9495" t="s">
        <v>173</v>
      </c>
      <c r="L9495" t="s">
        <v>97</v>
      </c>
      <c r="M9495" t="s">
        <v>133</v>
      </c>
      <c r="N9495" t="s">
        <v>240</v>
      </c>
      <c r="O9495" t="s">
        <v>138</v>
      </c>
      <c r="P9495" t="s">
        <v>105</v>
      </c>
      <c r="Q9495" t="s">
        <v>76</v>
      </c>
      <c r="R9495" t="s">
        <v>106</v>
      </c>
      <c r="S9495" t="s">
        <v>138</v>
      </c>
      <c r="T9495" t="s">
        <v>63</v>
      </c>
      <c r="U9495" t="s">
        <v>94</v>
      </c>
      <c r="V9495" t="s">
        <v>76</v>
      </c>
      <c r="W9495" t="s">
        <v>76</v>
      </c>
      <c r="X9495" t="s">
        <v>76</v>
      </c>
      <c r="Y9495" t="s">
        <v>73</v>
      </c>
      <c r="Z9495" t="s">
        <v>68</v>
      </c>
      <c r="AA9495" t="s">
        <v>73</v>
      </c>
      <c r="AB9495" t="s">
        <v>76</v>
      </c>
      <c r="AC9495" t="s">
        <v>78</v>
      </c>
      <c r="AD9495" t="s">
        <v>73</v>
      </c>
    </row>
    <row r="9496" spans="1:30" x14ac:dyDescent="0.35">
      <c r="A9496" t="s">
        <v>5</v>
      </c>
      <c r="B9496" t="s">
        <v>595</v>
      </c>
      <c r="C9496">
        <v>790</v>
      </c>
      <c r="D9496" t="s">
        <v>1363</v>
      </c>
      <c r="E9496" t="s">
        <v>71</v>
      </c>
      <c r="F9496" t="s">
        <v>194</v>
      </c>
      <c r="G9496" t="s">
        <v>138</v>
      </c>
      <c r="H9496" t="s">
        <v>280</v>
      </c>
      <c r="I9496" t="s">
        <v>278</v>
      </c>
      <c r="J9496" t="s">
        <v>76</v>
      </c>
      <c r="K9496" t="s">
        <v>198</v>
      </c>
      <c r="L9496" t="s">
        <v>99</v>
      </c>
      <c r="M9496" t="s">
        <v>73</v>
      </c>
      <c r="N9496" t="s">
        <v>94</v>
      </c>
      <c r="O9496" t="s">
        <v>78</v>
      </c>
      <c r="P9496" t="s">
        <v>107</v>
      </c>
      <c r="Q9496" t="s">
        <v>106</v>
      </c>
      <c r="R9496" t="s">
        <v>107</v>
      </c>
      <c r="S9496" t="s">
        <v>106</v>
      </c>
      <c r="T9496" t="s">
        <v>107</v>
      </c>
      <c r="U9496" t="s">
        <v>72</v>
      </c>
      <c r="V9496" t="s">
        <v>107</v>
      </c>
      <c r="W9496" t="s">
        <v>76</v>
      </c>
      <c r="X9496" t="s">
        <v>107</v>
      </c>
      <c r="Y9496" t="s">
        <v>107</v>
      </c>
      <c r="Z9496" t="s">
        <v>94</v>
      </c>
      <c r="AA9496" t="s">
        <v>105</v>
      </c>
      <c r="AB9496" t="s">
        <v>76</v>
      </c>
      <c r="AC9496" t="s">
        <v>130</v>
      </c>
      <c r="AD9496" t="s">
        <v>94</v>
      </c>
    </row>
    <row r="9497" spans="1:30" x14ac:dyDescent="0.35">
      <c r="A9497" t="s">
        <v>6</v>
      </c>
      <c r="B9497" t="s">
        <v>594</v>
      </c>
      <c r="C9497">
        <v>168</v>
      </c>
      <c r="D9497" t="s">
        <v>741</v>
      </c>
      <c r="E9497" t="s">
        <v>142</v>
      </c>
      <c r="F9497" t="s">
        <v>135</v>
      </c>
      <c r="G9497" t="s">
        <v>264</v>
      </c>
      <c r="H9497" t="s">
        <v>209</v>
      </c>
      <c r="I9497" t="s">
        <v>218</v>
      </c>
      <c r="J9497" t="s">
        <v>122</v>
      </c>
      <c r="K9497" t="s">
        <v>67</v>
      </c>
      <c r="L9497" t="s">
        <v>191</v>
      </c>
      <c r="M9497" t="s">
        <v>70</v>
      </c>
      <c r="N9497" t="s">
        <v>309</v>
      </c>
      <c r="O9497" t="s">
        <v>77</v>
      </c>
      <c r="P9497" t="s">
        <v>179</v>
      </c>
      <c r="Q9497" t="s">
        <v>76</v>
      </c>
      <c r="R9497" t="s">
        <v>138</v>
      </c>
      <c r="S9497" t="s">
        <v>76</v>
      </c>
      <c r="T9497" t="s">
        <v>76</v>
      </c>
      <c r="U9497" t="s">
        <v>76</v>
      </c>
      <c r="V9497" t="s">
        <v>76</v>
      </c>
      <c r="W9497" t="s">
        <v>76</v>
      </c>
      <c r="X9497" t="s">
        <v>76</v>
      </c>
      <c r="Y9497" t="s">
        <v>76</v>
      </c>
      <c r="Z9497" t="s">
        <v>76</v>
      </c>
      <c r="AA9497" t="s">
        <v>76</v>
      </c>
      <c r="AB9497" t="s">
        <v>73</v>
      </c>
      <c r="AC9497" t="s">
        <v>76</v>
      </c>
      <c r="AD9497" t="s">
        <v>76</v>
      </c>
    </row>
    <row r="9498" spans="1:30" x14ac:dyDescent="0.35">
      <c r="A9498" t="s">
        <v>6</v>
      </c>
      <c r="B9498" t="s">
        <v>595</v>
      </c>
      <c r="C9498">
        <v>309</v>
      </c>
      <c r="D9498" t="s">
        <v>818</v>
      </c>
      <c r="E9498" t="s">
        <v>150</v>
      </c>
      <c r="F9498" t="s">
        <v>63</v>
      </c>
      <c r="G9498" t="s">
        <v>72</v>
      </c>
      <c r="H9498" t="s">
        <v>366</v>
      </c>
      <c r="I9498" t="s">
        <v>57</v>
      </c>
      <c r="J9498" t="s">
        <v>138</v>
      </c>
      <c r="K9498" t="s">
        <v>179</v>
      </c>
      <c r="L9498" t="s">
        <v>116</v>
      </c>
      <c r="M9498" t="s">
        <v>71</v>
      </c>
      <c r="N9498" t="s">
        <v>150</v>
      </c>
      <c r="O9498" t="s">
        <v>71</v>
      </c>
      <c r="P9498" t="s">
        <v>76</v>
      </c>
      <c r="Q9498" t="s">
        <v>81</v>
      </c>
      <c r="R9498" t="s">
        <v>138</v>
      </c>
      <c r="S9498" t="s">
        <v>55</v>
      </c>
      <c r="T9498" t="s">
        <v>107</v>
      </c>
      <c r="U9498" t="s">
        <v>71</v>
      </c>
      <c r="V9498" t="s">
        <v>76</v>
      </c>
      <c r="W9498" t="s">
        <v>76</v>
      </c>
      <c r="X9498" t="s">
        <v>76</v>
      </c>
      <c r="Y9498" t="s">
        <v>76</v>
      </c>
      <c r="Z9498" t="s">
        <v>68</v>
      </c>
      <c r="AA9498" t="s">
        <v>68</v>
      </c>
      <c r="AB9498" t="s">
        <v>138</v>
      </c>
      <c r="AC9498" t="s">
        <v>76</v>
      </c>
      <c r="AD9498" t="s">
        <v>68</v>
      </c>
    </row>
    <row r="9499" spans="1:30" x14ac:dyDescent="0.35">
      <c r="A9499" t="s">
        <v>7</v>
      </c>
      <c r="B9499" t="s">
        <v>594</v>
      </c>
      <c r="C9499">
        <v>636</v>
      </c>
      <c r="D9499" t="s">
        <v>978</v>
      </c>
      <c r="E9499" t="s">
        <v>103</v>
      </c>
      <c r="F9499" t="s">
        <v>342</v>
      </c>
      <c r="G9499" t="s">
        <v>94</v>
      </c>
      <c r="H9499" t="s">
        <v>137</v>
      </c>
      <c r="I9499" t="s">
        <v>290</v>
      </c>
      <c r="J9499" t="s">
        <v>79</v>
      </c>
      <c r="K9499" t="s">
        <v>88</v>
      </c>
      <c r="L9499" t="s">
        <v>151</v>
      </c>
      <c r="M9499" t="s">
        <v>55</v>
      </c>
      <c r="N9499" t="s">
        <v>137</v>
      </c>
      <c r="O9499" t="s">
        <v>77</v>
      </c>
      <c r="P9499" t="s">
        <v>78</v>
      </c>
      <c r="Q9499" t="s">
        <v>76</v>
      </c>
      <c r="R9499" t="s">
        <v>76</v>
      </c>
      <c r="S9499" t="s">
        <v>100</v>
      </c>
      <c r="T9499" t="s">
        <v>105</v>
      </c>
      <c r="U9499" t="s">
        <v>77</v>
      </c>
      <c r="V9499" t="s">
        <v>107</v>
      </c>
      <c r="W9499" t="s">
        <v>76</v>
      </c>
      <c r="X9499" t="s">
        <v>76</v>
      </c>
      <c r="Y9499" t="s">
        <v>106</v>
      </c>
      <c r="Z9499" t="s">
        <v>76</v>
      </c>
      <c r="AA9499" t="s">
        <v>106</v>
      </c>
      <c r="AB9499" t="s">
        <v>76</v>
      </c>
      <c r="AC9499" t="s">
        <v>76</v>
      </c>
      <c r="AD9499" t="s">
        <v>107</v>
      </c>
    </row>
    <row r="9500" spans="1:30" x14ac:dyDescent="0.35">
      <c r="A9500" t="s">
        <v>7</v>
      </c>
      <c r="B9500" t="s">
        <v>595</v>
      </c>
      <c r="C9500">
        <v>633</v>
      </c>
      <c r="D9500" t="s">
        <v>879</v>
      </c>
      <c r="E9500" t="s">
        <v>161</v>
      </c>
      <c r="F9500" t="s">
        <v>70</v>
      </c>
      <c r="G9500" t="s">
        <v>75</v>
      </c>
      <c r="H9500" t="s">
        <v>221</v>
      </c>
      <c r="I9500" t="s">
        <v>386</v>
      </c>
      <c r="J9500" t="s">
        <v>71</v>
      </c>
      <c r="K9500" t="s">
        <v>61</v>
      </c>
      <c r="L9500" t="s">
        <v>133</v>
      </c>
      <c r="M9500" t="s">
        <v>77</v>
      </c>
      <c r="N9500" t="s">
        <v>75</v>
      </c>
      <c r="O9500" t="s">
        <v>63</v>
      </c>
      <c r="P9500" t="s">
        <v>106</v>
      </c>
      <c r="Q9500" t="s">
        <v>73</v>
      </c>
      <c r="R9500" t="s">
        <v>73</v>
      </c>
      <c r="S9500" t="s">
        <v>94</v>
      </c>
      <c r="T9500" t="s">
        <v>150</v>
      </c>
      <c r="U9500" t="s">
        <v>71</v>
      </c>
      <c r="V9500" t="s">
        <v>76</v>
      </c>
      <c r="W9500" t="s">
        <v>76</v>
      </c>
      <c r="X9500" t="s">
        <v>76</v>
      </c>
      <c r="Y9500" t="s">
        <v>72</v>
      </c>
      <c r="Z9500" t="s">
        <v>106</v>
      </c>
      <c r="AA9500" t="s">
        <v>138</v>
      </c>
      <c r="AB9500" t="s">
        <v>77</v>
      </c>
      <c r="AC9500" t="s">
        <v>76</v>
      </c>
      <c r="AD9500" t="s">
        <v>76</v>
      </c>
    </row>
    <row r="9501" spans="1:30" x14ac:dyDescent="0.35">
      <c r="A9501" t="s">
        <v>241</v>
      </c>
      <c r="B9501" t="s">
        <v>594</v>
      </c>
      <c r="C9501">
        <v>1925</v>
      </c>
      <c r="D9501" t="s">
        <v>848</v>
      </c>
      <c r="E9501" t="s">
        <v>133</v>
      </c>
      <c r="F9501" t="s">
        <v>166</v>
      </c>
      <c r="G9501" t="s">
        <v>103</v>
      </c>
      <c r="H9501" t="s">
        <v>244</v>
      </c>
      <c r="I9501" t="s">
        <v>226</v>
      </c>
      <c r="J9501" t="s">
        <v>77</v>
      </c>
      <c r="K9501" t="s">
        <v>108</v>
      </c>
      <c r="L9501" t="s">
        <v>103</v>
      </c>
      <c r="M9501" t="s">
        <v>100</v>
      </c>
      <c r="N9501" t="s">
        <v>119</v>
      </c>
      <c r="O9501" t="s">
        <v>71</v>
      </c>
      <c r="P9501" t="s">
        <v>72</v>
      </c>
      <c r="Q9501" t="s">
        <v>76</v>
      </c>
      <c r="R9501" t="s">
        <v>107</v>
      </c>
      <c r="S9501" t="s">
        <v>81</v>
      </c>
      <c r="T9501" t="s">
        <v>150</v>
      </c>
      <c r="U9501" t="s">
        <v>71</v>
      </c>
      <c r="V9501" t="s">
        <v>76</v>
      </c>
      <c r="W9501" t="s">
        <v>76</v>
      </c>
      <c r="X9501" t="s">
        <v>76</v>
      </c>
      <c r="Y9501" t="s">
        <v>107</v>
      </c>
      <c r="Z9501" t="s">
        <v>107</v>
      </c>
      <c r="AA9501" t="s">
        <v>73</v>
      </c>
      <c r="AB9501" t="s">
        <v>107</v>
      </c>
      <c r="AC9501" t="s">
        <v>107</v>
      </c>
      <c r="AD9501" t="s">
        <v>107</v>
      </c>
    </row>
    <row r="9502" spans="1:30" x14ac:dyDescent="0.35">
      <c r="A9502" t="s">
        <v>241</v>
      </c>
      <c r="B9502" t="s">
        <v>595</v>
      </c>
      <c r="C9502">
        <v>2503</v>
      </c>
      <c r="D9502" t="s">
        <v>807</v>
      </c>
      <c r="E9502" t="s">
        <v>130</v>
      </c>
      <c r="F9502" t="s">
        <v>104</v>
      </c>
      <c r="G9502" t="s">
        <v>81</v>
      </c>
      <c r="H9502" t="s">
        <v>264</v>
      </c>
      <c r="I9502" t="s">
        <v>58</v>
      </c>
      <c r="J9502" t="s">
        <v>68</v>
      </c>
      <c r="K9502" t="s">
        <v>109</v>
      </c>
      <c r="L9502" t="s">
        <v>121</v>
      </c>
      <c r="M9502" t="s">
        <v>79</v>
      </c>
      <c r="N9502" t="s">
        <v>78</v>
      </c>
      <c r="O9502" t="s">
        <v>78</v>
      </c>
      <c r="P9502" t="s">
        <v>77</v>
      </c>
      <c r="Q9502" t="s">
        <v>68</v>
      </c>
      <c r="R9502" t="s">
        <v>68</v>
      </c>
      <c r="S9502" t="s">
        <v>94</v>
      </c>
      <c r="T9502" t="s">
        <v>68</v>
      </c>
      <c r="U9502" t="s">
        <v>150</v>
      </c>
      <c r="V9502" t="s">
        <v>76</v>
      </c>
      <c r="W9502" t="s">
        <v>76</v>
      </c>
      <c r="X9502" t="s">
        <v>107</v>
      </c>
      <c r="Y9502" t="s">
        <v>68</v>
      </c>
      <c r="Z9502" t="s">
        <v>77</v>
      </c>
      <c r="AA9502" t="s">
        <v>150</v>
      </c>
      <c r="AB9502" t="s">
        <v>68</v>
      </c>
      <c r="AC9502" t="s">
        <v>150</v>
      </c>
      <c r="AD9502" t="s">
        <v>79</v>
      </c>
    </row>
    <row r="9504" spans="1:30" x14ac:dyDescent="0.35">
      <c r="A9504" t="s">
        <v>1960</v>
      </c>
    </row>
    <row r="9505" spans="1:29" x14ac:dyDescent="0.35">
      <c r="A9505" t="s">
        <v>14</v>
      </c>
      <c r="B9505" t="s">
        <v>2</v>
      </c>
      <c r="C9505" t="s">
        <v>1809</v>
      </c>
      <c r="D9505" t="s">
        <v>1810</v>
      </c>
      <c r="E9505" t="s">
        <v>1811</v>
      </c>
      <c r="F9505" t="s">
        <v>1812</v>
      </c>
      <c r="G9505" t="s">
        <v>1813</v>
      </c>
      <c r="H9505" t="s">
        <v>1814</v>
      </c>
      <c r="I9505" t="s">
        <v>1815</v>
      </c>
      <c r="J9505" t="s">
        <v>1816</v>
      </c>
      <c r="K9505" t="s">
        <v>1817</v>
      </c>
      <c r="L9505" t="s">
        <v>1818</v>
      </c>
      <c r="M9505" t="s">
        <v>1819</v>
      </c>
      <c r="N9505" t="s">
        <v>1820</v>
      </c>
      <c r="O9505" t="s">
        <v>1821</v>
      </c>
      <c r="P9505" t="s">
        <v>1822</v>
      </c>
      <c r="Q9505" t="s">
        <v>1823</v>
      </c>
      <c r="R9505" t="s">
        <v>1824</v>
      </c>
      <c r="S9505" t="s">
        <v>1825</v>
      </c>
      <c r="T9505" t="s">
        <v>1826</v>
      </c>
      <c r="U9505" t="s">
        <v>1827</v>
      </c>
      <c r="V9505" t="s">
        <v>1828</v>
      </c>
      <c r="W9505" t="s">
        <v>1829</v>
      </c>
      <c r="X9505" t="s">
        <v>1830</v>
      </c>
      <c r="Y9505" t="s">
        <v>1831</v>
      </c>
      <c r="Z9505" t="s">
        <v>1832</v>
      </c>
      <c r="AA9505" t="s">
        <v>1833</v>
      </c>
      <c r="AB9505" t="s">
        <v>49</v>
      </c>
      <c r="AC9505" t="s">
        <v>50</v>
      </c>
    </row>
    <row r="9506" spans="1:29" x14ac:dyDescent="0.35">
      <c r="A9506" t="s">
        <v>3</v>
      </c>
      <c r="B9506">
        <v>734</v>
      </c>
      <c r="C9506" t="s">
        <v>1167</v>
      </c>
      <c r="D9506" t="s">
        <v>100</v>
      </c>
      <c r="E9506" t="s">
        <v>221</v>
      </c>
      <c r="F9506" t="s">
        <v>100</v>
      </c>
      <c r="G9506" t="s">
        <v>74</v>
      </c>
      <c r="H9506" t="s">
        <v>225</v>
      </c>
      <c r="I9506" t="s">
        <v>77</v>
      </c>
      <c r="J9506" t="s">
        <v>142</v>
      </c>
      <c r="K9506" t="s">
        <v>133</v>
      </c>
      <c r="L9506" t="s">
        <v>75</v>
      </c>
      <c r="M9506" t="s">
        <v>133</v>
      </c>
      <c r="N9506" t="s">
        <v>107</v>
      </c>
      <c r="O9506" t="s">
        <v>138</v>
      </c>
      <c r="P9506" t="s">
        <v>106</v>
      </c>
      <c r="Q9506" t="s">
        <v>106</v>
      </c>
      <c r="R9506" t="s">
        <v>78</v>
      </c>
      <c r="S9506" t="s">
        <v>106</v>
      </c>
      <c r="T9506" t="s">
        <v>73</v>
      </c>
      <c r="U9506" t="s">
        <v>76</v>
      </c>
      <c r="V9506" t="s">
        <v>76</v>
      </c>
      <c r="W9506" t="s">
        <v>106</v>
      </c>
      <c r="X9506" t="s">
        <v>73</v>
      </c>
      <c r="Y9506" t="s">
        <v>76</v>
      </c>
      <c r="Z9506" t="s">
        <v>73</v>
      </c>
      <c r="AA9506" t="s">
        <v>107</v>
      </c>
      <c r="AB9506" t="s">
        <v>79</v>
      </c>
      <c r="AC9506" t="s">
        <v>77</v>
      </c>
    </row>
    <row r="9507" spans="1:29" x14ac:dyDescent="0.35">
      <c r="A9507" t="s">
        <v>4</v>
      </c>
      <c r="B9507">
        <v>735</v>
      </c>
      <c r="C9507" t="s">
        <v>822</v>
      </c>
      <c r="D9507" t="s">
        <v>72</v>
      </c>
      <c r="E9507" t="s">
        <v>101</v>
      </c>
      <c r="F9507" t="s">
        <v>146</v>
      </c>
      <c r="G9507" t="s">
        <v>355</v>
      </c>
      <c r="H9507" t="s">
        <v>164</v>
      </c>
      <c r="I9507" t="s">
        <v>106</v>
      </c>
      <c r="J9507" t="s">
        <v>74</v>
      </c>
      <c r="K9507" t="s">
        <v>70</v>
      </c>
      <c r="L9507" t="s">
        <v>68</v>
      </c>
      <c r="M9507" t="s">
        <v>96</v>
      </c>
      <c r="N9507" t="s">
        <v>186</v>
      </c>
      <c r="O9507" t="s">
        <v>105</v>
      </c>
      <c r="P9507" t="s">
        <v>78</v>
      </c>
      <c r="Q9507" t="s">
        <v>81</v>
      </c>
      <c r="R9507" t="s">
        <v>105</v>
      </c>
      <c r="S9507" t="s">
        <v>105</v>
      </c>
      <c r="T9507" t="s">
        <v>72</v>
      </c>
      <c r="U9507" t="s">
        <v>76</v>
      </c>
      <c r="V9507" t="s">
        <v>76</v>
      </c>
      <c r="W9507" t="s">
        <v>76</v>
      </c>
      <c r="X9507" t="s">
        <v>76</v>
      </c>
      <c r="Y9507" t="s">
        <v>76</v>
      </c>
      <c r="Z9507" t="s">
        <v>76</v>
      </c>
      <c r="AA9507" t="s">
        <v>138</v>
      </c>
      <c r="AB9507" t="s">
        <v>76</v>
      </c>
      <c r="AC9507" t="s">
        <v>76</v>
      </c>
    </row>
    <row r="9508" spans="1:29" x14ac:dyDescent="0.35">
      <c r="A9508" t="s">
        <v>5</v>
      </c>
      <c r="B9508">
        <v>1213</v>
      </c>
      <c r="C9508" t="s">
        <v>613</v>
      </c>
      <c r="D9508" t="s">
        <v>81</v>
      </c>
      <c r="E9508" t="s">
        <v>314</v>
      </c>
      <c r="F9508" t="s">
        <v>138</v>
      </c>
      <c r="G9508" t="s">
        <v>442</v>
      </c>
      <c r="H9508" t="s">
        <v>286</v>
      </c>
      <c r="I9508" t="s">
        <v>76</v>
      </c>
      <c r="J9508" t="s">
        <v>130</v>
      </c>
      <c r="K9508" t="s">
        <v>146</v>
      </c>
      <c r="L9508" t="s">
        <v>150</v>
      </c>
      <c r="M9508" t="s">
        <v>93</v>
      </c>
      <c r="N9508" t="s">
        <v>105</v>
      </c>
      <c r="O9508" t="s">
        <v>106</v>
      </c>
      <c r="P9508" t="s">
        <v>106</v>
      </c>
      <c r="Q9508" t="s">
        <v>107</v>
      </c>
      <c r="R9508" t="s">
        <v>79</v>
      </c>
      <c r="S9508" t="s">
        <v>77</v>
      </c>
      <c r="T9508" t="s">
        <v>81</v>
      </c>
      <c r="U9508" t="s">
        <v>107</v>
      </c>
      <c r="V9508" t="s">
        <v>76</v>
      </c>
      <c r="W9508" t="s">
        <v>107</v>
      </c>
      <c r="X9508" t="s">
        <v>73</v>
      </c>
      <c r="Y9508" t="s">
        <v>75</v>
      </c>
      <c r="Z9508" t="s">
        <v>94</v>
      </c>
      <c r="AA9508" t="s">
        <v>76</v>
      </c>
      <c r="AB9508" t="s">
        <v>122</v>
      </c>
      <c r="AC9508" t="s">
        <v>150</v>
      </c>
    </row>
    <row r="9509" spans="1:29" x14ac:dyDescent="0.35">
      <c r="A9509" t="s">
        <v>6</v>
      </c>
      <c r="B9509">
        <v>477</v>
      </c>
      <c r="C9509" t="s">
        <v>825</v>
      </c>
      <c r="D9509" t="s">
        <v>138</v>
      </c>
      <c r="E9509" t="s">
        <v>137</v>
      </c>
      <c r="F9509" t="s">
        <v>108</v>
      </c>
      <c r="G9509" t="s">
        <v>278</v>
      </c>
      <c r="H9509" t="s">
        <v>314</v>
      </c>
      <c r="I9509" t="s">
        <v>63</v>
      </c>
      <c r="J9509" t="s">
        <v>163</v>
      </c>
      <c r="K9509" t="s">
        <v>206</v>
      </c>
      <c r="L9509" t="s">
        <v>80</v>
      </c>
      <c r="M9509" t="s">
        <v>108</v>
      </c>
      <c r="N9509" t="s">
        <v>68</v>
      </c>
      <c r="O9509" t="s">
        <v>105</v>
      </c>
      <c r="P9509" t="s">
        <v>75</v>
      </c>
      <c r="Q9509" t="s">
        <v>138</v>
      </c>
      <c r="R9509" t="s">
        <v>81</v>
      </c>
      <c r="S9509" t="s">
        <v>76</v>
      </c>
      <c r="T9509" t="s">
        <v>79</v>
      </c>
      <c r="U9509" t="s">
        <v>76</v>
      </c>
      <c r="V9509" t="s">
        <v>76</v>
      </c>
      <c r="W9509" t="s">
        <v>76</v>
      </c>
      <c r="X9509" t="s">
        <v>76</v>
      </c>
      <c r="Y9509" t="s">
        <v>77</v>
      </c>
      <c r="Z9509" t="s">
        <v>77</v>
      </c>
      <c r="AA9509" t="s">
        <v>94</v>
      </c>
      <c r="AB9509" t="s">
        <v>76</v>
      </c>
      <c r="AC9509" t="s">
        <v>77</v>
      </c>
    </row>
    <row r="9510" spans="1:29" x14ac:dyDescent="0.35">
      <c r="A9510" t="s">
        <v>7</v>
      </c>
      <c r="B9510">
        <v>1269</v>
      </c>
      <c r="C9510" t="s">
        <v>1309</v>
      </c>
      <c r="D9510" t="s">
        <v>137</v>
      </c>
      <c r="E9510" t="s">
        <v>146</v>
      </c>
      <c r="F9510" t="s">
        <v>75</v>
      </c>
      <c r="G9510" t="s">
        <v>216</v>
      </c>
      <c r="H9510" t="s">
        <v>168</v>
      </c>
      <c r="I9510" t="s">
        <v>68</v>
      </c>
      <c r="J9510" t="s">
        <v>280</v>
      </c>
      <c r="K9510" t="s">
        <v>130</v>
      </c>
      <c r="L9510" t="s">
        <v>105</v>
      </c>
      <c r="M9510" t="s">
        <v>198</v>
      </c>
      <c r="N9510" t="s">
        <v>94</v>
      </c>
      <c r="O9510" t="s">
        <v>71</v>
      </c>
      <c r="P9510" t="s">
        <v>107</v>
      </c>
      <c r="Q9510" t="s">
        <v>107</v>
      </c>
      <c r="R9510" t="s">
        <v>81</v>
      </c>
      <c r="S9510" t="s">
        <v>94</v>
      </c>
      <c r="T9510" t="s">
        <v>79</v>
      </c>
      <c r="U9510" t="s">
        <v>76</v>
      </c>
      <c r="V9510" t="s">
        <v>76</v>
      </c>
      <c r="W9510" t="s">
        <v>76</v>
      </c>
      <c r="X9510" t="s">
        <v>75</v>
      </c>
      <c r="Y9510" t="s">
        <v>107</v>
      </c>
      <c r="Z9510" t="s">
        <v>75</v>
      </c>
      <c r="AA9510" t="s">
        <v>73</v>
      </c>
      <c r="AB9510" t="s">
        <v>76</v>
      </c>
      <c r="AC9510" t="s">
        <v>76</v>
      </c>
    </row>
    <row r="9511" spans="1:29" x14ac:dyDescent="0.35">
      <c r="A9511" t="s">
        <v>241</v>
      </c>
      <c r="B9511">
        <v>4428</v>
      </c>
      <c r="C9511" t="s">
        <v>1309</v>
      </c>
      <c r="D9511" t="s">
        <v>130</v>
      </c>
      <c r="E9511" t="s">
        <v>237</v>
      </c>
      <c r="F9511" t="s">
        <v>74</v>
      </c>
      <c r="G9511" t="s">
        <v>119</v>
      </c>
      <c r="H9511" t="s">
        <v>134</v>
      </c>
      <c r="I9511" t="s">
        <v>79</v>
      </c>
      <c r="J9511" t="s">
        <v>244</v>
      </c>
      <c r="K9511" t="s">
        <v>84</v>
      </c>
      <c r="L9511" t="s">
        <v>94</v>
      </c>
      <c r="M9511" t="s">
        <v>133</v>
      </c>
      <c r="N9511" t="s">
        <v>94</v>
      </c>
      <c r="O9511" t="s">
        <v>75</v>
      </c>
      <c r="P9511" t="s">
        <v>77</v>
      </c>
      <c r="Q9511" t="s">
        <v>77</v>
      </c>
      <c r="R9511" t="s">
        <v>78</v>
      </c>
      <c r="S9511" t="s">
        <v>71</v>
      </c>
      <c r="T9511" t="s">
        <v>150</v>
      </c>
      <c r="U9511" t="s">
        <v>76</v>
      </c>
      <c r="V9511" t="s">
        <v>76</v>
      </c>
      <c r="W9511" t="s">
        <v>107</v>
      </c>
      <c r="X9511" t="s">
        <v>77</v>
      </c>
      <c r="Y9511" t="s">
        <v>106</v>
      </c>
      <c r="Z9511" t="s">
        <v>68</v>
      </c>
      <c r="AA9511" t="s">
        <v>77</v>
      </c>
      <c r="AB9511" t="s">
        <v>68</v>
      </c>
      <c r="AC9511" t="s">
        <v>106</v>
      </c>
    </row>
    <row r="9513" spans="1:29" x14ac:dyDescent="0.35">
      <c r="A9513" t="s">
        <v>1961</v>
      </c>
    </row>
    <row r="9514" spans="1:29" x14ac:dyDescent="0.35">
      <c r="A9514" t="s">
        <v>14</v>
      </c>
      <c r="B9514" t="s">
        <v>266</v>
      </c>
      <c r="C9514" t="s">
        <v>2</v>
      </c>
      <c r="D9514" t="s">
        <v>853</v>
      </c>
      <c r="E9514" t="s">
        <v>854</v>
      </c>
      <c r="F9514" t="s">
        <v>49</v>
      </c>
      <c r="G9514" t="s">
        <v>1962</v>
      </c>
    </row>
    <row r="9515" spans="1:29" x14ac:dyDescent="0.35">
      <c r="A9515" t="s">
        <v>3</v>
      </c>
      <c r="B9515" t="s">
        <v>267</v>
      </c>
      <c r="C9515">
        <v>19</v>
      </c>
      <c r="D9515" t="s">
        <v>242</v>
      </c>
      <c r="E9515" t="s">
        <v>969</v>
      </c>
      <c r="F9515" t="s">
        <v>76</v>
      </c>
      <c r="G9515" t="s">
        <v>76</v>
      </c>
    </row>
    <row r="9516" spans="1:29" x14ac:dyDescent="0.35">
      <c r="A9516" t="s">
        <v>3</v>
      </c>
      <c r="B9516" t="s">
        <v>279</v>
      </c>
      <c r="C9516">
        <v>22</v>
      </c>
      <c r="D9516" t="s">
        <v>119</v>
      </c>
      <c r="E9516" t="s">
        <v>1254</v>
      </c>
      <c r="F9516" t="s">
        <v>76</v>
      </c>
      <c r="G9516" t="s">
        <v>76</v>
      </c>
    </row>
    <row r="9517" spans="1:29" x14ac:dyDescent="0.35">
      <c r="A9517" t="s">
        <v>3</v>
      </c>
      <c r="B9517" t="s">
        <v>285</v>
      </c>
      <c r="C9517">
        <v>4</v>
      </c>
      <c r="D9517" t="s">
        <v>76</v>
      </c>
      <c r="E9517" t="s">
        <v>395</v>
      </c>
      <c r="F9517" t="s">
        <v>76</v>
      </c>
      <c r="G9517" t="s">
        <v>76</v>
      </c>
    </row>
    <row r="9518" spans="1:29" x14ac:dyDescent="0.35">
      <c r="A9518" t="s">
        <v>4</v>
      </c>
      <c r="B9518" t="s">
        <v>267</v>
      </c>
      <c r="C9518">
        <v>18</v>
      </c>
      <c r="D9518" t="s">
        <v>180</v>
      </c>
      <c r="E9518" t="s">
        <v>1125</v>
      </c>
      <c r="F9518" t="s">
        <v>65</v>
      </c>
      <c r="G9518" t="s">
        <v>76</v>
      </c>
    </row>
    <row r="9519" spans="1:29" x14ac:dyDescent="0.35">
      <c r="A9519" t="s">
        <v>4</v>
      </c>
      <c r="B9519" t="s">
        <v>279</v>
      </c>
      <c r="C9519">
        <v>71</v>
      </c>
      <c r="D9519" t="s">
        <v>307</v>
      </c>
      <c r="E9519" t="s">
        <v>869</v>
      </c>
      <c r="F9519" t="s">
        <v>76</v>
      </c>
      <c r="G9519" t="s">
        <v>107</v>
      </c>
    </row>
    <row r="9520" spans="1:29" x14ac:dyDescent="0.35">
      <c r="A9520" t="s">
        <v>4</v>
      </c>
      <c r="B9520" t="s">
        <v>285</v>
      </c>
      <c r="C9520">
        <v>14</v>
      </c>
      <c r="D9520" t="s">
        <v>474</v>
      </c>
      <c r="E9520" t="s">
        <v>1443</v>
      </c>
      <c r="F9520" t="s">
        <v>76</v>
      </c>
      <c r="G9520" t="s">
        <v>76</v>
      </c>
    </row>
    <row r="9521" spans="1:7" x14ac:dyDescent="0.35">
      <c r="A9521" t="s">
        <v>5</v>
      </c>
      <c r="B9521" t="s">
        <v>267</v>
      </c>
      <c r="C9521">
        <v>13</v>
      </c>
      <c r="D9521" t="s">
        <v>791</v>
      </c>
      <c r="E9521" t="s">
        <v>341</v>
      </c>
      <c r="F9521" t="s">
        <v>76</v>
      </c>
      <c r="G9521" t="s">
        <v>76</v>
      </c>
    </row>
    <row r="9522" spans="1:7" x14ac:dyDescent="0.35">
      <c r="A9522" t="s">
        <v>5</v>
      </c>
      <c r="B9522" t="s">
        <v>279</v>
      </c>
      <c r="C9522">
        <v>49</v>
      </c>
      <c r="D9522" t="s">
        <v>253</v>
      </c>
      <c r="E9522" t="s">
        <v>867</v>
      </c>
      <c r="F9522" t="s">
        <v>76</v>
      </c>
      <c r="G9522" t="s">
        <v>76</v>
      </c>
    </row>
    <row r="9523" spans="1:7" x14ac:dyDescent="0.35">
      <c r="A9523" t="s">
        <v>5</v>
      </c>
      <c r="B9523" t="s">
        <v>285</v>
      </c>
      <c r="C9523">
        <v>49</v>
      </c>
      <c r="D9523" t="s">
        <v>476</v>
      </c>
      <c r="E9523" t="s">
        <v>1309</v>
      </c>
      <c r="F9523" t="s">
        <v>76</v>
      </c>
      <c r="G9523" t="s">
        <v>76</v>
      </c>
    </row>
    <row r="9524" spans="1:7" x14ac:dyDescent="0.35">
      <c r="A9524" t="s">
        <v>6</v>
      </c>
      <c r="B9524" t="s">
        <v>267</v>
      </c>
      <c r="C9524">
        <v>14</v>
      </c>
      <c r="D9524" t="s">
        <v>369</v>
      </c>
      <c r="E9524" t="s">
        <v>762</v>
      </c>
      <c r="F9524" t="s">
        <v>76</v>
      </c>
      <c r="G9524" t="s">
        <v>76</v>
      </c>
    </row>
    <row r="9525" spans="1:7" x14ac:dyDescent="0.35">
      <c r="A9525" t="s">
        <v>6</v>
      </c>
      <c r="B9525" t="s">
        <v>279</v>
      </c>
      <c r="C9525">
        <v>36</v>
      </c>
      <c r="D9525" t="s">
        <v>402</v>
      </c>
      <c r="E9525" t="s">
        <v>715</v>
      </c>
      <c r="F9525" t="s">
        <v>150</v>
      </c>
      <c r="G9525" t="s">
        <v>76</v>
      </c>
    </row>
    <row r="9526" spans="1:7" x14ac:dyDescent="0.35">
      <c r="A9526" t="s">
        <v>6</v>
      </c>
      <c r="B9526" t="s">
        <v>285</v>
      </c>
      <c r="C9526">
        <v>12</v>
      </c>
      <c r="D9526" t="s">
        <v>646</v>
      </c>
      <c r="E9526" t="s">
        <v>473</v>
      </c>
      <c r="F9526" t="s">
        <v>76</v>
      </c>
      <c r="G9526" t="s">
        <v>76</v>
      </c>
    </row>
    <row r="9527" spans="1:7" x14ac:dyDescent="0.35">
      <c r="A9527" t="s">
        <v>7</v>
      </c>
      <c r="B9527" t="s">
        <v>267</v>
      </c>
      <c r="C9527">
        <v>18</v>
      </c>
      <c r="D9527" t="s">
        <v>368</v>
      </c>
      <c r="E9527" t="s">
        <v>618</v>
      </c>
      <c r="F9527" t="s">
        <v>76</v>
      </c>
      <c r="G9527" t="s">
        <v>76</v>
      </c>
    </row>
    <row r="9528" spans="1:7" x14ac:dyDescent="0.35">
      <c r="A9528" t="s">
        <v>7</v>
      </c>
      <c r="B9528" t="s">
        <v>279</v>
      </c>
      <c r="C9528">
        <v>150</v>
      </c>
      <c r="D9528" t="s">
        <v>315</v>
      </c>
      <c r="E9528" t="s">
        <v>802</v>
      </c>
      <c r="F9528" t="s">
        <v>107</v>
      </c>
      <c r="G9528" t="s">
        <v>70</v>
      </c>
    </row>
    <row r="9529" spans="1:7" x14ac:dyDescent="0.35">
      <c r="A9529" t="s">
        <v>7</v>
      </c>
      <c r="B9529" t="s">
        <v>285</v>
      </c>
      <c r="C9529">
        <v>15</v>
      </c>
      <c r="D9529" t="s">
        <v>393</v>
      </c>
      <c r="E9529" t="s">
        <v>999</v>
      </c>
      <c r="F9529" t="s">
        <v>76</v>
      </c>
      <c r="G9529" t="s">
        <v>76</v>
      </c>
    </row>
    <row r="9530" spans="1:7" x14ac:dyDescent="0.35">
      <c r="A9530" t="s">
        <v>241</v>
      </c>
      <c r="B9530" t="s">
        <v>267</v>
      </c>
      <c r="C9530">
        <v>82</v>
      </c>
      <c r="D9530" t="s">
        <v>271</v>
      </c>
      <c r="E9530" t="s">
        <v>1166</v>
      </c>
      <c r="F9530" t="s">
        <v>81</v>
      </c>
      <c r="G9530" t="s">
        <v>76</v>
      </c>
    </row>
    <row r="9531" spans="1:7" x14ac:dyDescent="0.35">
      <c r="A9531" t="s">
        <v>241</v>
      </c>
      <c r="B9531" t="s">
        <v>279</v>
      </c>
      <c r="C9531">
        <v>328</v>
      </c>
      <c r="D9531" t="s">
        <v>297</v>
      </c>
      <c r="E9531" t="s">
        <v>784</v>
      </c>
      <c r="F9531" t="s">
        <v>73</v>
      </c>
      <c r="G9531" t="s">
        <v>80</v>
      </c>
    </row>
    <row r="9532" spans="1:7" x14ac:dyDescent="0.35">
      <c r="A9532" t="s">
        <v>241</v>
      </c>
      <c r="B9532" t="s">
        <v>285</v>
      </c>
      <c r="C9532">
        <v>94</v>
      </c>
      <c r="D9532" t="s">
        <v>399</v>
      </c>
      <c r="E9532" t="s">
        <v>888</v>
      </c>
      <c r="F9532" t="s">
        <v>76</v>
      </c>
      <c r="G9532" t="s">
        <v>76</v>
      </c>
    </row>
    <row r="9534" spans="1:7" x14ac:dyDescent="0.35">
      <c r="A9534" t="s">
        <v>1963</v>
      </c>
    </row>
    <row r="9535" spans="1:7" x14ac:dyDescent="0.35">
      <c r="A9535" t="s">
        <v>14</v>
      </c>
      <c r="B9535" t="s">
        <v>487</v>
      </c>
      <c r="C9535" t="s">
        <v>2</v>
      </c>
      <c r="D9535" t="s">
        <v>853</v>
      </c>
      <c r="E9535" t="s">
        <v>854</v>
      </c>
      <c r="F9535" t="s">
        <v>49</v>
      </c>
      <c r="G9535" t="s">
        <v>1962</v>
      </c>
    </row>
    <row r="9536" spans="1:7" x14ac:dyDescent="0.35">
      <c r="A9536" t="s">
        <v>3</v>
      </c>
      <c r="B9536" t="s">
        <v>488</v>
      </c>
      <c r="C9536">
        <v>28</v>
      </c>
      <c r="D9536" t="s">
        <v>202</v>
      </c>
      <c r="E9536" t="s">
        <v>963</v>
      </c>
      <c r="F9536" t="s">
        <v>76</v>
      </c>
      <c r="G9536" t="s">
        <v>76</v>
      </c>
    </row>
    <row r="9537" spans="1:7" x14ac:dyDescent="0.35">
      <c r="A9537" t="s">
        <v>3</v>
      </c>
      <c r="B9537" t="s">
        <v>491</v>
      </c>
      <c r="C9537">
        <v>17</v>
      </c>
      <c r="D9537" t="s">
        <v>179</v>
      </c>
      <c r="E9537" t="s">
        <v>1468</v>
      </c>
      <c r="F9537" t="s">
        <v>76</v>
      </c>
      <c r="G9537" t="s">
        <v>76</v>
      </c>
    </row>
    <row r="9538" spans="1:7" x14ac:dyDescent="0.35">
      <c r="A9538" t="s">
        <v>4</v>
      </c>
      <c r="B9538" t="s">
        <v>488</v>
      </c>
      <c r="C9538">
        <v>55</v>
      </c>
      <c r="D9538" t="s">
        <v>304</v>
      </c>
      <c r="E9538" t="s">
        <v>1129</v>
      </c>
      <c r="F9538" t="s">
        <v>76</v>
      </c>
      <c r="G9538" t="s">
        <v>76</v>
      </c>
    </row>
    <row r="9539" spans="1:7" x14ac:dyDescent="0.35">
      <c r="A9539" t="s">
        <v>4</v>
      </c>
      <c r="B9539" t="s">
        <v>491</v>
      </c>
      <c r="C9539">
        <v>48</v>
      </c>
      <c r="D9539" t="s">
        <v>249</v>
      </c>
      <c r="E9539" t="s">
        <v>1534</v>
      </c>
      <c r="F9539" t="s">
        <v>104</v>
      </c>
      <c r="G9539" t="s">
        <v>107</v>
      </c>
    </row>
    <row r="9540" spans="1:7" x14ac:dyDescent="0.35">
      <c r="A9540" t="s">
        <v>5</v>
      </c>
      <c r="B9540" t="s">
        <v>488</v>
      </c>
      <c r="C9540">
        <v>78</v>
      </c>
      <c r="D9540" t="s">
        <v>232</v>
      </c>
      <c r="E9540" t="s">
        <v>874</v>
      </c>
      <c r="F9540" t="s">
        <v>76</v>
      </c>
      <c r="G9540" t="s">
        <v>76</v>
      </c>
    </row>
    <row r="9541" spans="1:7" x14ac:dyDescent="0.35">
      <c r="A9541" t="s">
        <v>5</v>
      </c>
      <c r="B9541" t="s">
        <v>491</v>
      </c>
      <c r="C9541">
        <v>33</v>
      </c>
      <c r="D9541" t="s">
        <v>627</v>
      </c>
      <c r="E9541" t="s">
        <v>709</v>
      </c>
      <c r="F9541" t="s">
        <v>76</v>
      </c>
      <c r="G9541" t="s">
        <v>76</v>
      </c>
    </row>
    <row r="9542" spans="1:7" x14ac:dyDescent="0.35">
      <c r="A9542" t="s">
        <v>6</v>
      </c>
      <c r="B9542" t="s">
        <v>488</v>
      </c>
      <c r="C9542">
        <v>30</v>
      </c>
      <c r="D9542" t="s">
        <v>726</v>
      </c>
      <c r="E9542" t="s">
        <v>525</v>
      </c>
      <c r="F9542" t="s">
        <v>105</v>
      </c>
      <c r="G9542" t="s">
        <v>76</v>
      </c>
    </row>
    <row r="9543" spans="1:7" x14ac:dyDescent="0.35">
      <c r="A9543" t="s">
        <v>6</v>
      </c>
      <c r="B9543" t="s">
        <v>491</v>
      </c>
      <c r="C9543">
        <v>32</v>
      </c>
      <c r="D9543" t="s">
        <v>762</v>
      </c>
      <c r="E9543" t="s">
        <v>369</v>
      </c>
      <c r="F9543" t="s">
        <v>76</v>
      </c>
      <c r="G9543" t="s">
        <v>76</v>
      </c>
    </row>
    <row r="9544" spans="1:7" x14ac:dyDescent="0.35">
      <c r="A9544" t="s">
        <v>7</v>
      </c>
      <c r="B9544" t="s">
        <v>488</v>
      </c>
      <c r="C9544">
        <v>102</v>
      </c>
      <c r="D9544" t="s">
        <v>601</v>
      </c>
      <c r="E9544" t="s">
        <v>978</v>
      </c>
      <c r="F9544" t="s">
        <v>73</v>
      </c>
      <c r="G9544" t="s">
        <v>88</v>
      </c>
    </row>
    <row r="9545" spans="1:7" x14ac:dyDescent="0.35">
      <c r="A9545" t="s">
        <v>7</v>
      </c>
      <c r="B9545" t="s">
        <v>491</v>
      </c>
      <c r="C9545">
        <v>81</v>
      </c>
      <c r="D9545" t="s">
        <v>183</v>
      </c>
      <c r="E9545" t="s">
        <v>1152</v>
      </c>
      <c r="F9545" t="s">
        <v>76</v>
      </c>
      <c r="G9545" t="s">
        <v>78</v>
      </c>
    </row>
    <row r="9546" spans="1:7" x14ac:dyDescent="0.35">
      <c r="A9546" t="s">
        <v>241</v>
      </c>
      <c r="B9546" t="s">
        <v>488</v>
      </c>
      <c r="C9546">
        <v>293</v>
      </c>
      <c r="D9546" t="s">
        <v>332</v>
      </c>
      <c r="E9546" t="s">
        <v>885</v>
      </c>
      <c r="F9546" t="s">
        <v>73</v>
      </c>
      <c r="G9546" t="s">
        <v>72</v>
      </c>
    </row>
    <row r="9547" spans="1:7" x14ac:dyDescent="0.35">
      <c r="A9547" t="s">
        <v>241</v>
      </c>
      <c r="B9547" t="s">
        <v>491</v>
      </c>
      <c r="C9547">
        <v>211</v>
      </c>
      <c r="D9547" t="s">
        <v>271</v>
      </c>
      <c r="E9547" t="s">
        <v>1400</v>
      </c>
      <c r="F9547" t="s">
        <v>68</v>
      </c>
      <c r="G9547" t="s">
        <v>77</v>
      </c>
    </row>
    <row r="9549" spans="1:7" x14ac:dyDescent="0.35">
      <c r="A9549" t="s">
        <v>1964</v>
      </c>
    </row>
    <row r="9550" spans="1:7" x14ac:dyDescent="0.35">
      <c r="A9550" t="s">
        <v>14</v>
      </c>
      <c r="B9550" t="s">
        <v>565</v>
      </c>
      <c r="C9550" t="s">
        <v>2</v>
      </c>
      <c r="D9550" t="s">
        <v>853</v>
      </c>
      <c r="E9550" t="s">
        <v>854</v>
      </c>
      <c r="F9550" t="s">
        <v>49</v>
      </c>
      <c r="G9550" t="s">
        <v>1962</v>
      </c>
    </row>
    <row r="9551" spans="1:7" x14ac:dyDescent="0.35">
      <c r="A9551" t="s">
        <v>3</v>
      </c>
      <c r="B9551" t="s">
        <v>566</v>
      </c>
      <c r="C9551">
        <v>13</v>
      </c>
      <c r="D9551" t="s">
        <v>139</v>
      </c>
      <c r="E9551" t="s">
        <v>833</v>
      </c>
      <c r="F9551" t="s">
        <v>76</v>
      </c>
      <c r="G9551" t="s">
        <v>76</v>
      </c>
    </row>
    <row r="9552" spans="1:7" x14ac:dyDescent="0.35">
      <c r="A9552" t="s">
        <v>3</v>
      </c>
      <c r="B9552" t="s">
        <v>569</v>
      </c>
      <c r="C9552">
        <v>14</v>
      </c>
      <c r="D9552" t="s">
        <v>225</v>
      </c>
      <c r="E9552" t="s">
        <v>1472</v>
      </c>
      <c r="F9552" t="s">
        <v>76</v>
      </c>
      <c r="G9552" t="s">
        <v>76</v>
      </c>
    </row>
    <row r="9553" spans="1:7" x14ac:dyDescent="0.35">
      <c r="A9553" t="s">
        <v>3</v>
      </c>
      <c r="B9553" t="s">
        <v>570</v>
      </c>
      <c r="C9553">
        <v>1</v>
      </c>
      <c r="D9553" t="s">
        <v>76</v>
      </c>
      <c r="E9553" t="s">
        <v>395</v>
      </c>
      <c r="F9553" t="s">
        <v>76</v>
      </c>
      <c r="G9553" t="s">
        <v>76</v>
      </c>
    </row>
    <row r="9554" spans="1:7" x14ac:dyDescent="0.35">
      <c r="A9554" t="s">
        <v>3</v>
      </c>
      <c r="B9554" t="s">
        <v>571</v>
      </c>
      <c r="C9554">
        <v>6</v>
      </c>
      <c r="D9554" t="s">
        <v>208</v>
      </c>
      <c r="E9554" t="s">
        <v>1466</v>
      </c>
      <c r="F9554" t="s">
        <v>76</v>
      </c>
      <c r="G9554" t="s">
        <v>76</v>
      </c>
    </row>
    <row r="9555" spans="1:7" x14ac:dyDescent="0.35">
      <c r="A9555" t="s">
        <v>3</v>
      </c>
      <c r="B9555" t="s">
        <v>572</v>
      </c>
      <c r="C9555">
        <v>8</v>
      </c>
      <c r="D9555" t="s">
        <v>100</v>
      </c>
      <c r="E9555" t="s">
        <v>998</v>
      </c>
      <c r="F9555" t="s">
        <v>76</v>
      </c>
      <c r="G9555" t="s">
        <v>76</v>
      </c>
    </row>
    <row r="9556" spans="1:7" x14ac:dyDescent="0.35">
      <c r="A9556" t="s">
        <v>3</v>
      </c>
      <c r="B9556" t="s">
        <v>573</v>
      </c>
      <c r="C9556">
        <v>3</v>
      </c>
      <c r="D9556" t="s">
        <v>76</v>
      </c>
      <c r="E9556" t="s">
        <v>395</v>
      </c>
      <c r="F9556" t="s">
        <v>76</v>
      </c>
      <c r="G9556" t="s">
        <v>76</v>
      </c>
    </row>
    <row r="9557" spans="1:7" x14ac:dyDescent="0.35">
      <c r="A9557" t="s">
        <v>4</v>
      </c>
      <c r="B9557" t="s">
        <v>566</v>
      </c>
      <c r="C9557">
        <v>10</v>
      </c>
      <c r="D9557" t="s">
        <v>82</v>
      </c>
      <c r="E9557" t="s">
        <v>839</v>
      </c>
      <c r="F9557" t="s">
        <v>76</v>
      </c>
      <c r="G9557" t="s">
        <v>76</v>
      </c>
    </row>
    <row r="9558" spans="1:7" x14ac:dyDescent="0.35">
      <c r="A9558" t="s">
        <v>4</v>
      </c>
      <c r="B9558" t="s">
        <v>569</v>
      </c>
      <c r="C9558">
        <v>35</v>
      </c>
      <c r="D9558" t="s">
        <v>109</v>
      </c>
      <c r="E9558" t="s">
        <v>1257</v>
      </c>
      <c r="F9558" t="s">
        <v>76</v>
      </c>
      <c r="G9558" t="s">
        <v>76</v>
      </c>
    </row>
    <row r="9559" spans="1:7" x14ac:dyDescent="0.35">
      <c r="A9559" t="s">
        <v>4</v>
      </c>
      <c r="B9559" t="s">
        <v>570</v>
      </c>
      <c r="C9559">
        <v>10</v>
      </c>
      <c r="D9559" t="s">
        <v>526</v>
      </c>
      <c r="E9559" t="s">
        <v>785</v>
      </c>
      <c r="F9559" t="s">
        <v>76</v>
      </c>
      <c r="G9559" t="s">
        <v>76</v>
      </c>
    </row>
    <row r="9560" spans="1:7" x14ac:dyDescent="0.35">
      <c r="A9560" t="s">
        <v>4</v>
      </c>
      <c r="B9560" t="s">
        <v>571</v>
      </c>
      <c r="C9560">
        <v>8</v>
      </c>
      <c r="D9560" t="s">
        <v>71</v>
      </c>
      <c r="E9560" t="s">
        <v>1254</v>
      </c>
      <c r="F9560" t="s">
        <v>84</v>
      </c>
      <c r="G9560" t="s">
        <v>76</v>
      </c>
    </row>
    <row r="9561" spans="1:7" x14ac:dyDescent="0.35">
      <c r="A9561" t="s">
        <v>4</v>
      </c>
      <c r="B9561" t="s">
        <v>572</v>
      </c>
      <c r="C9561">
        <v>36</v>
      </c>
      <c r="D9561" t="s">
        <v>90</v>
      </c>
      <c r="E9561" t="s">
        <v>1382</v>
      </c>
      <c r="F9561" t="s">
        <v>76</v>
      </c>
      <c r="G9561" t="s">
        <v>106</v>
      </c>
    </row>
    <row r="9562" spans="1:7" x14ac:dyDescent="0.35">
      <c r="A9562" t="s">
        <v>4</v>
      </c>
      <c r="B9562" t="s">
        <v>573</v>
      </c>
      <c r="C9562">
        <v>4</v>
      </c>
      <c r="D9562" t="s">
        <v>76</v>
      </c>
      <c r="E9562" t="s">
        <v>395</v>
      </c>
      <c r="F9562" t="s">
        <v>76</v>
      </c>
      <c r="G9562" t="s">
        <v>76</v>
      </c>
    </row>
    <row r="9563" spans="1:7" x14ac:dyDescent="0.35">
      <c r="A9563" t="s">
        <v>5</v>
      </c>
      <c r="B9563" t="s">
        <v>566</v>
      </c>
      <c r="C9563">
        <v>11</v>
      </c>
      <c r="D9563" t="s">
        <v>365</v>
      </c>
      <c r="E9563" t="s">
        <v>706</v>
      </c>
      <c r="F9563" t="s">
        <v>76</v>
      </c>
      <c r="G9563" t="s">
        <v>76</v>
      </c>
    </row>
    <row r="9564" spans="1:7" x14ac:dyDescent="0.35">
      <c r="A9564" t="s">
        <v>5</v>
      </c>
      <c r="B9564" t="s">
        <v>569</v>
      </c>
      <c r="C9564">
        <v>29</v>
      </c>
      <c r="D9564" t="s">
        <v>416</v>
      </c>
      <c r="E9564" t="s">
        <v>1123</v>
      </c>
      <c r="F9564" t="s">
        <v>76</v>
      </c>
      <c r="G9564" t="s">
        <v>76</v>
      </c>
    </row>
    <row r="9565" spans="1:7" x14ac:dyDescent="0.35">
      <c r="A9565" t="s">
        <v>5</v>
      </c>
      <c r="B9565" t="s">
        <v>570</v>
      </c>
      <c r="C9565">
        <v>38</v>
      </c>
      <c r="D9565" t="s">
        <v>12</v>
      </c>
      <c r="E9565" t="s">
        <v>844</v>
      </c>
      <c r="F9565" t="s">
        <v>76</v>
      </c>
      <c r="G9565" t="s">
        <v>76</v>
      </c>
    </row>
    <row r="9566" spans="1:7" x14ac:dyDescent="0.35">
      <c r="A9566" t="s">
        <v>5</v>
      </c>
      <c r="B9566" t="s">
        <v>571</v>
      </c>
      <c r="C9566">
        <v>2</v>
      </c>
      <c r="D9566" t="s">
        <v>395</v>
      </c>
      <c r="E9566" t="s">
        <v>76</v>
      </c>
      <c r="F9566" t="s">
        <v>76</v>
      </c>
      <c r="G9566" t="s">
        <v>76</v>
      </c>
    </row>
    <row r="9567" spans="1:7" x14ac:dyDescent="0.35">
      <c r="A9567" t="s">
        <v>5</v>
      </c>
      <c r="B9567" t="s">
        <v>572</v>
      </c>
      <c r="C9567">
        <v>20</v>
      </c>
      <c r="D9567" t="s">
        <v>463</v>
      </c>
      <c r="E9567" t="s">
        <v>543</v>
      </c>
      <c r="F9567" t="s">
        <v>76</v>
      </c>
      <c r="G9567" t="s">
        <v>76</v>
      </c>
    </row>
    <row r="9568" spans="1:7" x14ac:dyDescent="0.35">
      <c r="A9568" t="s">
        <v>5</v>
      </c>
      <c r="B9568" t="s">
        <v>573</v>
      </c>
      <c r="C9568">
        <v>11</v>
      </c>
      <c r="D9568" t="s">
        <v>440</v>
      </c>
      <c r="E9568" t="s">
        <v>899</v>
      </c>
      <c r="F9568" t="s">
        <v>76</v>
      </c>
      <c r="G9568" t="s">
        <v>76</v>
      </c>
    </row>
    <row r="9569" spans="1:7" x14ac:dyDescent="0.35">
      <c r="A9569" t="s">
        <v>6</v>
      </c>
      <c r="B9569" t="s">
        <v>566</v>
      </c>
      <c r="C9569">
        <v>6</v>
      </c>
      <c r="D9569" t="s">
        <v>1242</v>
      </c>
      <c r="E9569" t="s">
        <v>151</v>
      </c>
      <c r="F9569" t="s">
        <v>76</v>
      </c>
      <c r="G9569" t="s">
        <v>76</v>
      </c>
    </row>
    <row r="9570" spans="1:7" x14ac:dyDescent="0.35">
      <c r="A9570" t="s">
        <v>6</v>
      </c>
      <c r="B9570" t="s">
        <v>569</v>
      </c>
      <c r="C9570">
        <v>20</v>
      </c>
      <c r="D9570" t="s">
        <v>680</v>
      </c>
      <c r="E9570" t="s">
        <v>533</v>
      </c>
      <c r="F9570" t="s">
        <v>186</v>
      </c>
      <c r="G9570" t="s">
        <v>76</v>
      </c>
    </row>
    <row r="9571" spans="1:7" x14ac:dyDescent="0.35">
      <c r="A9571" t="s">
        <v>6</v>
      </c>
      <c r="B9571" t="s">
        <v>570</v>
      </c>
      <c r="C9571">
        <v>4</v>
      </c>
      <c r="D9571" t="s">
        <v>12</v>
      </c>
      <c r="E9571" t="s">
        <v>844</v>
      </c>
      <c r="F9571" t="s">
        <v>76</v>
      </c>
      <c r="G9571" t="s">
        <v>76</v>
      </c>
    </row>
    <row r="9572" spans="1:7" x14ac:dyDescent="0.35">
      <c r="A9572" t="s">
        <v>6</v>
      </c>
      <c r="B9572" t="s">
        <v>571</v>
      </c>
      <c r="C9572">
        <v>8</v>
      </c>
      <c r="D9572" t="s">
        <v>245</v>
      </c>
      <c r="E9572" t="s">
        <v>1404</v>
      </c>
      <c r="F9572" t="s">
        <v>76</v>
      </c>
      <c r="G9572" t="s">
        <v>76</v>
      </c>
    </row>
    <row r="9573" spans="1:7" x14ac:dyDescent="0.35">
      <c r="A9573" t="s">
        <v>6</v>
      </c>
      <c r="B9573" t="s">
        <v>572</v>
      </c>
      <c r="C9573">
        <v>16</v>
      </c>
      <c r="D9573" t="s">
        <v>735</v>
      </c>
      <c r="E9573" t="s">
        <v>650</v>
      </c>
      <c r="F9573" t="s">
        <v>76</v>
      </c>
      <c r="G9573" t="s">
        <v>76</v>
      </c>
    </row>
    <row r="9574" spans="1:7" x14ac:dyDescent="0.35">
      <c r="A9574" t="s">
        <v>6</v>
      </c>
      <c r="B9574" t="s">
        <v>573</v>
      </c>
      <c r="C9574">
        <v>8</v>
      </c>
      <c r="D9574" t="s">
        <v>407</v>
      </c>
      <c r="E9574" t="s">
        <v>228</v>
      </c>
      <c r="F9574" t="s">
        <v>76</v>
      </c>
      <c r="G9574" t="s">
        <v>76</v>
      </c>
    </row>
    <row r="9575" spans="1:7" x14ac:dyDescent="0.35">
      <c r="A9575" t="s">
        <v>7</v>
      </c>
      <c r="B9575" t="s">
        <v>566</v>
      </c>
      <c r="C9575">
        <v>12</v>
      </c>
      <c r="D9575" t="s">
        <v>153</v>
      </c>
      <c r="E9575" t="s">
        <v>1400</v>
      </c>
      <c r="F9575" t="s">
        <v>76</v>
      </c>
      <c r="G9575" t="s">
        <v>76</v>
      </c>
    </row>
    <row r="9576" spans="1:7" x14ac:dyDescent="0.35">
      <c r="A9576" t="s">
        <v>7</v>
      </c>
      <c r="B9576" t="s">
        <v>569</v>
      </c>
      <c r="C9576">
        <v>82</v>
      </c>
      <c r="D9576" t="s">
        <v>310</v>
      </c>
      <c r="E9576" t="s">
        <v>712</v>
      </c>
      <c r="F9576" t="s">
        <v>106</v>
      </c>
      <c r="G9576" t="s">
        <v>264</v>
      </c>
    </row>
    <row r="9577" spans="1:7" x14ac:dyDescent="0.35">
      <c r="A9577" t="s">
        <v>7</v>
      </c>
      <c r="B9577" t="s">
        <v>570</v>
      </c>
      <c r="C9577">
        <v>8</v>
      </c>
      <c r="D9577" t="s">
        <v>76</v>
      </c>
      <c r="E9577" t="s">
        <v>395</v>
      </c>
      <c r="F9577" t="s">
        <v>76</v>
      </c>
      <c r="G9577" t="s">
        <v>76</v>
      </c>
    </row>
    <row r="9578" spans="1:7" x14ac:dyDescent="0.35">
      <c r="A9578" t="s">
        <v>7</v>
      </c>
      <c r="B9578" t="s">
        <v>571</v>
      </c>
      <c r="C9578">
        <v>6</v>
      </c>
      <c r="D9578" t="s">
        <v>340</v>
      </c>
      <c r="E9578" t="s">
        <v>749</v>
      </c>
      <c r="F9578" t="s">
        <v>76</v>
      </c>
      <c r="G9578" t="s">
        <v>76</v>
      </c>
    </row>
    <row r="9579" spans="1:7" x14ac:dyDescent="0.35">
      <c r="A9579" t="s">
        <v>7</v>
      </c>
      <c r="B9579" t="s">
        <v>572</v>
      </c>
      <c r="C9579">
        <v>68</v>
      </c>
      <c r="D9579" t="s">
        <v>272</v>
      </c>
      <c r="E9579" t="s">
        <v>784</v>
      </c>
      <c r="F9579" t="s">
        <v>76</v>
      </c>
      <c r="G9579" t="s">
        <v>138</v>
      </c>
    </row>
    <row r="9580" spans="1:7" x14ac:dyDescent="0.35">
      <c r="A9580" t="s">
        <v>7</v>
      </c>
      <c r="B9580" t="s">
        <v>573</v>
      </c>
      <c r="C9580">
        <v>7</v>
      </c>
      <c r="D9580" t="s">
        <v>697</v>
      </c>
      <c r="E9580" t="s">
        <v>632</v>
      </c>
      <c r="F9580" t="s">
        <v>76</v>
      </c>
      <c r="G9580" t="s">
        <v>76</v>
      </c>
    </row>
    <row r="9581" spans="1:7" x14ac:dyDescent="0.35">
      <c r="A9581" t="s">
        <v>241</v>
      </c>
      <c r="B9581" t="s">
        <v>566</v>
      </c>
      <c r="C9581">
        <v>52</v>
      </c>
      <c r="D9581" t="s">
        <v>284</v>
      </c>
      <c r="E9581" t="s">
        <v>641</v>
      </c>
      <c r="F9581" t="s">
        <v>76</v>
      </c>
      <c r="G9581" t="s">
        <v>76</v>
      </c>
    </row>
    <row r="9582" spans="1:7" x14ac:dyDescent="0.35">
      <c r="A9582" t="s">
        <v>241</v>
      </c>
      <c r="B9582" t="s">
        <v>569</v>
      </c>
      <c r="C9582">
        <v>180</v>
      </c>
      <c r="D9582" t="s">
        <v>219</v>
      </c>
      <c r="E9582" t="s">
        <v>814</v>
      </c>
      <c r="F9582" t="s">
        <v>106</v>
      </c>
      <c r="G9582" t="s">
        <v>122</v>
      </c>
    </row>
    <row r="9583" spans="1:7" x14ac:dyDescent="0.35">
      <c r="A9583" t="s">
        <v>241</v>
      </c>
      <c r="B9583" t="s">
        <v>570</v>
      </c>
      <c r="C9583">
        <v>61</v>
      </c>
      <c r="D9583" t="s">
        <v>271</v>
      </c>
      <c r="E9583" t="s">
        <v>973</v>
      </c>
      <c r="F9583" t="s">
        <v>76</v>
      </c>
      <c r="G9583" t="s">
        <v>76</v>
      </c>
    </row>
    <row r="9584" spans="1:7" x14ac:dyDescent="0.35">
      <c r="A9584" t="s">
        <v>241</v>
      </c>
      <c r="B9584" t="s">
        <v>571</v>
      </c>
      <c r="C9584">
        <v>30</v>
      </c>
      <c r="D9584" t="s">
        <v>64</v>
      </c>
      <c r="E9584" t="s">
        <v>1729</v>
      </c>
      <c r="F9584" t="s">
        <v>151</v>
      </c>
      <c r="G9584" t="s">
        <v>76</v>
      </c>
    </row>
    <row r="9585" spans="1:10" x14ac:dyDescent="0.35">
      <c r="A9585" t="s">
        <v>241</v>
      </c>
      <c r="B9585" t="s">
        <v>572</v>
      </c>
      <c r="C9585">
        <v>148</v>
      </c>
      <c r="D9585" t="s">
        <v>324</v>
      </c>
      <c r="E9585" t="s">
        <v>905</v>
      </c>
      <c r="F9585" t="s">
        <v>76</v>
      </c>
      <c r="G9585" t="s">
        <v>71</v>
      </c>
    </row>
    <row r="9586" spans="1:10" x14ac:dyDescent="0.35">
      <c r="A9586" t="s">
        <v>241</v>
      </c>
      <c r="B9586" t="s">
        <v>573</v>
      </c>
      <c r="C9586">
        <v>33</v>
      </c>
      <c r="D9586" t="s">
        <v>775</v>
      </c>
      <c r="E9586" t="s">
        <v>1231</v>
      </c>
      <c r="F9586" t="s">
        <v>76</v>
      </c>
      <c r="G9586" t="s">
        <v>76</v>
      </c>
    </row>
    <row r="9588" spans="1:10" x14ac:dyDescent="0.35">
      <c r="A9588" t="s">
        <v>1965</v>
      </c>
    </row>
    <row r="9589" spans="1:10" x14ac:dyDescent="0.35">
      <c r="A9589" t="s">
        <v>14</v>
      </c>
      <c r="B9589" t="s">
        <v>2</v>
      </c>
      <c r="C9589" t="s">
        <v>853</v>
      </c>
      <c r="D9589" t="s">
        <v>854</v>
      </c>
      <c r="E9589" t="s">
        <v>49</v>
      </c>
      <c r="F9589" t="s">
        <v>1962</v>
      </c>
    </row>
    <row r="9590" spans="1:10" x14ac:dyDescent="0.35">
      <c r="A9590" t="s">
        <v>3</v>
      </c>
      <c r="B9590">
        <v>45</v>
      </c>
      <c r="C9590" t="s">
        <v>177</v>
      </c>
      <c r="D9590" t="s">
        <v>863</v>
      </c>
      <c r="E9590" t="s">
        <v>76</v>
      </c>
      <c r="F9590" t="s">
        <v>76</v>
      </c>
    </row>
    <row r="9591" spans="1:10" x14ac:dyDescent="0.35">
      <c r="A9591" t="s">
        <v>4</v>
      </c>
      <c r="B9591">
        <v>103</v>
      </c>
      <c r="C9591" t="s">
        <v>162</v>
      </c>
      <c r="D9591" t="s">
        <v>1448</v>
      </c>
      <c r="E9591" t="s">
        <v>78</v>
      </c>
      <c r="F9591" t="s">
        <v>76</v>
      </c>
    </row>
    <row r="9592" spans="1:10" x14ac:dyDescent="0.35">
      <c r="A9592" t="s">
        <v>5</v>
      </c>
      <c r="B9592">
        <v>111</v>
      </c>
      <c r="C9592" t="s">
        <v>549</v>
      </c>
      <c r="D9592" t="s">
        <v>615</v>
      </c>
      <c r="E9592" t="s">
        <v>76</v>
      </c>
      <c r="F9592" t="s">
        <v>76</v>
      </c>
    </row>
    <row r="9593" spans="1:10" x14ac:dyDescent="0.35">
      <c r="A9593" t="s">
        <v>6</v>
      </c>
      <c r="B9593">
        <v>62</v>
      </c>
      <c r="C9593" t="s">
        <v>575</v>
      </c>
      <c r="D9593" t="s">
        <v>759</v>
      </c>
      <c r="E9593" t="s">
        <v>79</v>
      </c>
      <c r="F9593" t="s">
        <v>76</v>
      </c>
    </row>
    <row r="9594" spans="1:10" x14ac:dyDescent="0.35">
      <c r="A9594" t="s">
        <v>7</v>
      </c>
      <c r="B9594">
        <v>183</v>
      </c>
      <c r="C9594" t="s">
        <v>477</v>
      </c>
      <c r="D9594" t="s">
        <v>727</v>
      </c>
      <c r="E9594" t="s">
        <v>107</v>
      </c>
      <c r="F9594" t="s">
        <v>130</v>
      </c>
    </row>
    <row r="9595" spans="1:10" x14ac:dyDescent="0.35">
      <c r="A9595" t="s">
        <v>241</v>
      </c>
      <c r="B9595">
        <v>504</v>
      </c>
      <c r="C9595" t="s">
        <v>550</v>
      </c>
      <c r="D9595" t="s">
        <v>1161</v>
      </c>
      <c r="E9595" t="s">
        <v>77</v>
      </c>
      <c r="F9595" t="s">
        <v>94</v>
      </c>
    </row>
    <row r="9597" spans="1:10" x14ac:dyDescent="0.35">
      <c r="A9597" t="s">
        <v>1966</v>
      </c>
    </row>
    <row r="9598" spans="1:10" x14ac:dyDescent="0.35">
      <c r="A9598" t="s">
        <v>14</v>
      </c>
      <c r="B9598" t="s">
        <v>266</v>
      </c>
      <c r="C9598" t="s">
        <v>2</v>
      </c>
      <c r="D9598" t="s">
        <v>1967</v>
      </c>
      <c r="E9598" t="s">
        <v>1968</v>
      </c>
      <c r="F9598" t="s">
        <v>1969</v>
      </c>
      <c r="G9598" t="s">
        <v>1970</v>
      </c>
      <c r="H9598" t="s">
        <v>1971</v>
      </c>
      <c r="I9598" t="s">
        <v>1972</v>
      </c>
      <c r="J9598" t="s">
        <v>1973</v>
      </c>
    </row>
    <row r="9599" spans="1:10" x14ac:dyDescent="0.35">
      <c r="A9599" t="s">
        <v>3</v>
      </c>
      <c r="B9599" t="s">
        <v>267</v>
      </c>
      <c r="C9599">
        <v>15</v>
      </c>
      <c r="D9599" t="s">
        <v>941</v>
      </c>
      <c r="E9599" t="s">
        <v>240</v>
      </c>
      <c r="F9599" t="s">
        <v>76</v>
      </c>
      <c r="G9599" t="s">
        <v>310</v>
      </c>
      <c r="H9599" t="s">
        <v>76</v>
      </c>
      <c r="I9599" t="s">
        <v>76</v>
      </c>
      <c r="J9599" t="s">
        <v>65</v>
      </c>
    </row>
    <row r="9600" spans="1:10" x14ac:dyDescent="0.35">
      <c r="A9600" t="s">
        <v>3</v>
      </c>
      <c r="B9600" t="s">
        <v>279</v>
      </c>
      <c r="C9600">
        <v>18</v>
      </c>
      <c r="D9600" t="s">
        <v>1546</v>
      </c>
      <c r="E9600" t="s">
        <v>76</v>
      </c>
      <c r="F9600" t="s">
        <v>198</v>
      </c>
      <c r="G9600" t="s">
        <v>205</v>
      </c>
      <c r="H9600" t="s">
        <v>76</v>
      </c>
      <c r="I9600" t="s">
        <v>76</v>
      </c>
      <c r="J9600" t="s">
        <v>76</v>
      </c>
    </row>
    <row r="9601" spans="1:10" x14ac:dyDescent="0.35">
      <c r="A9601" t="s">
        <v>3</v>
      </c>
      <c r="B9601" t="s">
        <v>285</v>
      </c>
      <c r="C9601">
        <v>4</v>
      </c>
      <c r="D9601" t="s">
        <v>995</v>
      </c>
      <c r="E9601" t="s">
        <v>76</v>
      </c>
      <c r="F9601" t="s">
        <v>76</v>
      </c>
      <c r="G9601" t="s">
        <v>76</v>
      </c>
      <c r="H9601" t="s">
        <v>91</v>
      </c>
      <c r="I9601" t="s">
        <v>76</v>
      </c>
      <c r="J9601" t="s">
        <v>76</v>
      </c>
    </row>
    <row r="9602" spans="1:10" x14ac:dyDescent="0.35">
      <c r="A9602" t="s">
        <v>4</v>
      </c>
      <c r="B9602" t="s">
        <v>267</v>
      </c>
      <c r="C9602">
        <v>11</v>
      </c>
      <c r="D9602" t="s">
        <v>1275</v>
      </c>
      <c r="E9602" t="s">
        <v>76</v>
      </c>
      <c r="F9602" t="s">
        <v>76</v>
      </c>
      <c r="G9602" t="s">
        <v>77</v>
      </c>
      <c r="H9602" t="s">
        <v>76</v>
      </c>
      <c r="I9602" t="s">
        <v>76</v>
      </c>
      <c r="J9602" t="s">
        <v>76</v>
      </c>
    </row>
    <row r="9603" spans="1:10" x14ac:dyDescent="0.35">
      <c r="A9603" t="s">
        <v>4</v>
      </c>
      <c r="B9603" t="s">
        <v>279</v>
      </c>
      <c r="C9603">
        <v>46</v>
      </c>
      <c r="D9603" t="s">
        <v>1421</v>
      </c>
      <c r="E9603" t="s">
        <v>72</v>
      </c>
      <c r="F9603" t="s">
        <v>76</v>
      </c>
      <c r="G9603" t="s">
        <v>68</v>
      </c>
      <c r="H9603" t="s">
        <v>107</v>
      </c>
      <c r="I9603" t="s">
        <v>76</v>
      </c>
      <c r="J9603" t="s">
        <v>107</v>
      </c>
    </row>
    <row r="9604" spans="1:10" x14ac:dyDescent="0.35">
      <c r="A9604" t="s">
        <v>4</v>
      </c>
      <c r="B9604" t="s">
        <v>285</v>
      </c>
      <c r="C9604">
        <v>12</v>
      </c>
      <c r="D9604" t="s">
        <v>473</v>
      </c>
      <c r="E9604" t="s">
        <v>236</v>
      </c>
      <c r="F9604" t="s">
        <v>126</v>
      </c>
      <c r="G9604" t="s">
        <v>287</v>
      </c>
      <c r="H9604" t="s">
        <v>386</v>
      </c>
      <c r="I9604" t="s">
        <v>304</v>
      </c>
      <c r="J9604" t="s">
        <v>76</v>
      </c>
    </row>
    <row r="9605" spans="1:10" x14ac:dyDescent="0.35">
      <c r="A9605" t="s">
        <v>5</v>
      </c>
      <c r="B9605" t="s">
        <v>267</v>
      </c>
      <c r="C9605">
        <v>6</v>
      </c>
      <c r="D9605" t="s">
        <v>814</v>
      </c>
      <c r="E9605" t="s">
        <v>76</v>
      </c>
      <c r="F9605" t="s">
        <v>76</v>
      </c>
      <c r="G9605" t="s">
        <v>313</v>
      </c>
      <c r="H9605" t="s">
        <v>76</v>
      </c>
      <c r="I9605" t="s">
        <v>76</v>
      </c>
      <c r="J9605" t="s">
        <v>76</v>
      </c>
    </row>
    <row r="9606" spans="1:10" x14ac:dyDescent="0.35">
      <c r="A9606" t="s">
        <v>5</v>
      </c>
      <c r="B9606" t="s">
        <v>279</v>
      </c>
      <c r="C9606">
        <v>32</v>
      </c>
      <c r="D9606" t="s">
        <v>1025</v>
      </c>
      <c r="E9606" t="s">
        <v>245</v>
      </c>
      <c r="F9606" t="s">
        <v>76</v>
      </c>
      <c r="G9606" t="s">
        <v>180</v>
      </c>
      <c r="H9606" t="s">
        <v>76</v>
      </c>
      <c r="I9606" t="s">
        <v>76</v>
      </c>
      <c r="J9606" t="s">
        <v>78</v>
      </c>
    </row>
    <row r="9607" spans="1:10" x14ac:dyDescent="0.35">
      <c r="A9607" t="s">
        <v>5</v>
      </c>
      <c r="B9607" t="s">
        <v>285</v>
      </c>
      <c r="C9607">
        <v>34</v>
      </c>
      <c r="D9607" t="s">
        <v>1591</v>
      </c>
      <c r="E9607" t="s">
        <v>76</v>
      </c>
      <c r="F9607" t="s">
        <v>100</v>
      </c>
      <c r="G9607" t="s">
        <v>130</v>
      </c>
      <c r="H9607" t="s">
        <v>65</v>
      </c>
      <c r="I9607" t="s">
        <v>63</v>
      </c>
      <c r="J9607" t="s">
        <v>76</v>
      </c>
    </row>
    <row r="9608" spans="1:10" x14ac:dyDescent="0.35">
      <c r="A9608" t="s">
        <v>6</v>
      </c>
      <c r="B9608" t="s">
        <v>267</v>
      </c>
      <c r="C9608">
        <v>7</v>
      </c>
      <c r="D9608" t="s">
        <v>636</v>
      </c>
      <c r="E9608" t="s">
        <v>76</v>
      </c>
      <c r="F9608" t="s">
        <v>76</v>
      </c>
      <c r="G9608" t="s">
        <v>274</v>
      </c>
      <c r="H9608" t="s">
        <v>76</v>
      </c>
      <c r="I9608" t="s">
        <v>76</v>
      </c>
      <c r="J9608" t="s">
        <v>76</v>
      </c>
    </row>
    <row r="9609" spans="1:10" x14ac:dyDescent="0.35">
      <c r="A9609" t="s">
        <v>6</v>
      </c>
      <c r="B9609" t="s">
        <v>279</v>
      </c>
      <c r="C9609">
        <v>21</v>
      </c>
      <c r="D9609" t="s">
        <v>721</v>
      </c>
      <c r="E9609" t="s">
        <v>76</v>
      </c>
      <c r="F9609" t="s">
        <v>76</v>
      </c>
      <c r="G9609" t="s">
        <v>343</v>
      </c>
      <c r="H9609" t="s">
        <v>76</v>
      </c>
      <c r="I9609" t="s">
        <v>76</v>
      </c>
      <c r="J9609" t="s">
        <v>76</v>
      </c>
    </row>
    <row r="9610" spans="1:10" x14ac:dyDescent="0.35">
      <c r="A9610" t="s">
        <v>6</v>
      </c>
      <c r="B9610" t="s">
        <v>285</v>
      </c>
      <c r="C9610">
        <v>6</v>
      </c>
      <c r="D9610" t="s">
        <v>628</v>
      </c>
      <c r="E9610" t="s">
        <v>76</v>
      </c>
      <c r="F9610" t="s">
        <v>76</v>
      </c>
      <c r="G9610" t="s">
        <v>300</v>
      </c>
      <c r="H9610" t="s">
        <v>76</v>
      </c>
      <c r="I9610" t="s">
        <v>76</v>
      </c>
      <c r="J9610" t="s">
        <v>186</v>
      </c>
    </row>
    <row r="9611" spans="1:10" x14ac:dyDescent="0.35">
      <c r="A9611" t="s">
        <v>7</v>
      </c>
      <c r="B9611" t="s">
        <v>267</v>
      </c>
      <c r="C9611">
        <v>11</v>
      </c>
      <c r="D9611" t="s">
        <v>804</v>
      </c>
      <c r="E9611" t="s">
        <v>76</v>
      </c>
      <c r="F9611" t="s">
        <v>76</v>
      </c>
      <c r="G9611" t="s">
        <v>174</v>
      </c>
      <c r="H9611" t="s">
        <v>76</v>
      </c>
      <c r="I9611" t="s">
        <v>76</v>
      </c>
      <c r="J9611" t="s">
        <v>76</v>
      </c>
    </row>
    <row r="9612" spans="1:10" x14ac:dyDescent="0.35">
      <c r="A9612" t="s">
        <v>7</v>
      </c>
      <c r="B9612" t="s">
        <v>279</v>
      </c>
      <c r="C9612">
        <v>93</v>
      </c>
      <c r="D9612" t="s">
        <v>1186</v>
      </c>
      <c r="E9612" t="s">
        <v>75</v>
      </c>
      <c r="F9612" t="s">
        <v>73</v>
      </c>
      <c r="G9612" t="s">
        <v>117</v>
      </c>
      <c r="H9612" t="s">
        <v>76</v>
      </c>
      <c r="I9612" t="s">
        <v>149</v>
      </c>
      <c r="J9612" t="s">
        <v>106</v>
      </c>
    </row>
    <row r="9613" spans="1:10" x14ac:dyDescent="0.35">
      <c r="A9613" t="s">
        <v>7</v>
      </c>
      <c r="B9613" t="s">
        <v>285</v>
      </c>
      <c r="C9613">
        <v>11</v>
      </c>
      <c r="D9613" t="s">
        <v>559</v>
      </c>
      <c r="E9613" t="s">
        <v>76</v>
      </c>
      <c r="F9613" t="s">
        <v>76</v>
      </c>
      <c r="G9613" t="s">
        <v>158</v>
      </c>
      <c r="H9613" t="s">
        <v>76</v>
      </c>
      <c r="I9613" t="s">
        <v>196</v>
      </c>
      <c r="J9613" t="s">
        <v>76</v>
      </c>
    </row>
    <row r="9614" spans="1:10" x14ac:dyDescent="0.35">
      <c r="A9614" t="s">
        <v>241</v>
      </c>
      <c r="B9614" t="s">
        <v>267</v>
      </c>
      <c r="C9614">
        <v>50</v>
      </c>
      <c r="D9614" t="s">
        <v>1115</v>
      </c>
      <c r="E9614" t="s">
        <v>78</v>
      </c>
      <c r="F9614" t="s">
        <v>76</v>
      </c>
      <c r="G9614" t="s">
        <v>269</v>
      </c>
      <c r="H9614" t="s">
        <v>76</v>
      </c>
      <c r="I9614" t="s">
        <v>76</v>
      </c>
      <c r="J9614" t="s">
        <v>71</v>
      </c>
    </row>
    <row r="9615" spans="1:10" x14ac:dyDescent="0.35">
      <c r="A9615" t="s">
        <v>241</v>
      </c>
      <c r="B9615" t="s">
        <v>279</v>
      </c>
      <c r="C9615">
        <v>210</v>
      </c>
      <c r="D9615" t="s">
        <v>733</v>
      </c>
      <c r="E9615" t="s">
        <v>179</v>
      </c>
      <c r="F9615" t="s">
        <v>77</v>
      </c>
      <c r="G9615" t="s">
        <v>326</v>
      </c>
      <c r="H9615" t="s">
        <v>76</v>
      </c>
      <c r="I9615" t="s">
        <v>138</v>
      </c>
      <c r="J9615" t="s">
        <v>106</v>
      </c>
    </row>
    <row r="9616" spans="1:10" x14ac:dyDescent="0.35">
      <c r="A9616" t="s">
        <v>241</v>
      </c>
      <c r="B9616" t="s">
        <v>285</v>
      </c>
      <c r="C9616">
        <v>67</v>
      </c>
      <c r="D9616" t="s">
        <v>1155</v>
      </c>
      <c r="E9616" t="s">
        <v>130</v>
      </c>
      <c r="F9616" t="s">
        <v>104</v>
      </c>
      <c r="G9616" t="s">
        <v>277</v>
      </c>
      <c r="H9616" t="s">
        <v>176</v>
      </c>
      <c r="I9616" t="s">
        <v>249</v>
      </c>
      <c r="J9616" t="s">
        <v>73</v>
      </c>
    </row>
    <row r="9618" spans="1:10" x14ac:dyDescent="0.35">
      <c r="A9618" t="s">
        <v>1974</v>
      </c>
    </row>
    <row r="9619" spans="1:10" x14ac:dyDescent="0.35">
      <c r="A9619" t="s">
        <v>14</v>
      </c>
      <c r="B9619" t="s">
        <v>487</v>
      </c>
      <c r="C9619" t="s">
        <v>2</v>
      </c>
      <c r="D9619" t="s">
        <v>1967</v>
      </c>
      <c r="E9619" t="s">
        <v>1968</v>
      </c>
      <c r="F9619" t="s">
        <v>1969</v>
      </c>
      <c r="G9619" t="s">
        <v>1970</v>
      </c>
      <c r="H9619" t="s">
        <v>1971</v>
      </c>
      <c r="I9619" t="s">
        <v>1972</v>
      </c>
      <c r="J9619" t="s">
        <v>1973</v>
      </c>
    </row>
    <row r="9620" spans="1:10" x14ac:dyDescent="0.35">
      <c r="A9620" t="s">
        <v>3</v>
      </c>
      <c r="B9620" t="s">
        <v>488</v>
      </c>
      <c r="C9620">
        <v>22</v>
      </c>
      <c r="D9620" t="s">
        <v>809</v>
      </c>
      <c r="E9620" t="s">
        <v>65</v>
      </c>
      <c r="F9620" t="s">
        <v>130</v>
      </c>
      <c r="G9620" t="s">
        <v>129</v>
      </c>
      <c r="H9620" t="s">
        <v>208</v>
      </c>
      <c r="I9620" t="s">
        <v>76</v>
      </c>
      <c r="J9620" t="s">
        <v>76</v>
      </c>
    </row>
    <row r="9621" spans="1:10" x14ac:dyDescent="0.35">
      <c r="A9621" t="s">
        <v>3</v>
      </c>
      <c r="B9621" t="s">
        <v>491</v>
      </c>
      <c r="C9621">
        <v>15</v>
      </c>
      <c r="D9621" t="s">
        <v>830</v>
      </c>
      <c r="E9621" t="s">
        <v>76</v>
      </c>
      <c r="F9621" t="s">
        <v>76</v>
      </c>
      <c r="G9621" t="s">
        <v>252</v>
      </c>
      <c r="H9621" t="s">
        <v>76</v>
      </c>
      <c r="I9621" t="s">
        <v>76</v>
      </c>
      <c r="J9621" t="s">
        <v>122</v>
      </c>
    </row>
    <row r="9622" spans="1:10" x14ac:dyDescent="0.35">
      <c r="A9622" t="s">
        <v>4</v>
      </c>
      <c r="B9622" t="s">
        <v>488</v>
      </c>
      <c r="C9622">
        <v>38</v>
      </c>
      <c r="D9622" t="s">
        <v>1406</v>
      </c>
      <c r="E9622" t="s">
        <v>198</v>
      </c>
      <c r="F9622" t="s">
        <v>93</v>
      </c>
      <c r="G9622" t="s">
        <v>89</v>
      </c>
      <c r="H9622" t="s">
        <v>93</v>
      </c>
      <c r="I9622" t="s">
        <v>93</v>
      </c>
      <c r="J9622" t="s">
        <v>107</v>
      </c>
    </row>
    <row r="9623" spans="1:10" x14ac:dyDescent="0.35">
      <c r="A9623" t="s">
        <v>4</v>
      </c>
      <c r="B9623" t="s">
        <v>491</v>
      </c>
      <c r="C9623">
        <v>31</v>
      </c>
      <c r="D9623" t="s">
        <v>1245</v>
      </c>
      <c r="E9623" t="s">
        <v>142</v>
      </c>
      <c r="F9623" t="s">
        <v>76</v>
      </c>
      <c r="G9623" t="s">
        <v>68</v>
      </c>
      <c r="H9623" t="s">
        <v>76</v>
      </c>
      <c r="I9623" t="s">
        <v>76</v>
      </c>
      <c r="J9623" t="s">
        <v>76</v>
      </c>
    </row>
    <row r="9624" spans="1:10" x14ac:dyDescent="0.35">
      <c r="A9624" t="s">
        <v>5</v>
      </c>
      <c r="B9624" t="s">
        <v>488</v>
      </c>
      <c r="C9624">
        <v>53</v>
      </c>
      <c r="D9624" t="s">
        <v>821</v>
      </c>
      <c r="E9624" t="s">
        <v>361</v>
      </c>
      <c r="F9624" t="s">
        <v>138</v>
      </c>
      <c r="G9624" t="s">
        <v>65</v>
      </c>
      <c r="H9624" t="s">
        <v>138</v>
      </c>
      <c r="I9624" t="s">
        <v>73</v>
      </c>
      <c r="J9624" t="s">
        <v>76</v>
      </c>
    </row>
    <row r="9625" spans="1:10" x14ac:dyDescent="0.35">
      <c r="A9625" t="s">
        <v>5</v>
      </c>
      <c r="B9625" t="s">
        <v>491</v>
      </c>
      <c r="C9625">
        <v>19</v>
      </c>
      <c r="D9625" t="s">
        <v>881</v>
      </c>
      <c r="E9625" t="s">
        <v>142</v>
      </c>
      <c r="F9625" t="s">
        <v>76</v>
      </c>
      <c r="G9625" t="s">
        <v>211</v>
      </c>
      <c r="H9625" t="s">
        <v>70</v>
      </c>
      <c r="I9625" t="s">
        <v>122</v>
      </c>
      <c r="J9625" t="s">
        <v>80</v>
      </c>
    </row>
    <row r="9626" spans="1:10" x14ac:dyDescent="0.35">
      <c r="A9626" t="s">
        <v>6</v>
      </c>
      <c r="B9626" t="s">
        <v>488</v>
      </c>
      <c r="C9626">
        <v>15</v>
      </c>
      <c r="D9626" t="s">
        <v>1003</v>
      </c>
      <c r="E9626" t="s">
        <v>76</v>
      </c>
      <c r="F9626" t="s">
        <v>76</v>
      </c>
      <c r="G9626" t="s">
        <v>116</v>
      </c>
      <c r="H9626" t="s">
        <v>76</v>
      </c>
      <c r="I9626" t="s">
        <v>76</v>
      </c>
      <c r="J9626" t="s">
        <v>105</v>
      </c>
    </row>
    <row r="9627" spans="1:10" x14ac:dyDescent="0.35">
      <c r="A9627" t="s">
        <v>6</v>
      </c>
      <c r="B9627" t="s">
        <v>491</v>
      </c>
      <c r="C9627">
        <v>19</v>
      </c>
      <c r="D9627" t="s">
        <v>246</v>
      </c>
      <c r="E9627" t="s">
        <v>76</v>
      </c>
      <c r="F9627" t="s">
        <v>76</v>
      </c>
      <c r="G9627" t="s">
        <v>224</v>
      </c>
      <c r="H9627" t="s">
        <v>76</v>
      </c>
      <c r="I9627" t="s">
        <v>76</v>
      </c>
      <c r="J9627" t="s">
        <v>76</v>
      </c>
    </row>
    <row r="9628" spans="1:10" x14ac:dyDescent="0.35">
      <c r="A9628" t="s">
        <v>7</v>
      </c>
      <c r="B9628" t="s">
        <v>488</v>
      </c>
      <c r="C9628">
        <v>60</v>
      </c>
      <c r="D9628" t="s">
        <v>821</v>
      </c>
      <c r="E9628" t="s">
        <v>106</v>
      </c>
      <c r="F9628" t="s">
        <v>76</v>
      </c>
      <c r="G9628" t="s">
        <v>409</v>
      </c>
      <c r="H9628" t="s">
        <v>76</v>
      </c>
      <c r="I9628" t="s">
        <v>71</v>
      </c>
      <c r="J9628" t="s">
        <v>77</v>
      </c>
    </row>
    <row r="9629" spans="1:10" x14ac:dyDescent="0.35">
      <c r="A9629" t="s">
        <v>7</v>
      </c>
      <c r="B9629" t="s">
        <v>491</v>
      </c>
      <c r="C9629">
        <v>55</v>
      </c>
      <c r="D9629" t="s">
        <v>830</v>
      </c>
      <c r="E9629" t="s">
        <v>94</v>
      </c>
      <c r="F9629" t="s">
        <v>77</v>
      </c>
      <c r="G9629" t="s">
        <v>199</v>
      </c>
      <c r="H9629" t="s">
        <v>76</v>
      </c>
      <c r="I9629" t="s">
        <v>134</v>
      </c>
      <c r="J9629" t="s">
        <v>76</v>
      </c>
    </row>
    <row r="9630" spans="1:10" x14ac:dyDescent="0.35">
      <c r="A9630" t="s">
        <v>241</v>
      </c>
      <c r="B9630" t="s">
        <v>488</v>
      </c>
      <c r="C9630">
        <v>188</v>
      </c>
      <c r="D9630" t="s">
        <v>1121</v>
      </c>
      <c r="E9630" t="s">
        <v>175</v>
      </c>
      <c r="F9630" t="s">
        <v>105</v>
      </c>
      <c r="G9630" t="s">
        <v>304</v>
      </c>
      <c r="H9630" t="s">
        <v>186</v>
      </c>
      <c r="I9630" t="s">
        <v>94</v>
      </c>
      <c r="J9630" t="s">
        <v>73</v>
      </c>
    </row>
    <row r="9631" spans="1:10" x14ac:dyDescent="0.35">
      <c r="A9631" t="s">
        <v>241</v>
      </c>
      <c r="B9631" t="s">
        <v>491</v>
      </c>
      <c r="C9631">
        <v>139</v>
      </c>
      <c r="D9631" t="s">
        <v>783</v>
      </c>
      <c r="E9631" t="s">
        <v>105</v>
      </c>
      <c r="F9631" t="s">
        <v>107</v>
      </c>
      <c r="G9631" t="s">
        <v>220</v>
      </c>
      <c r="H9631" t="s">
        <v>106</v>
      </c>
      <c r="I9631" t="s">
        <v>57</v>
      </c>
      <c r="J9631" t="s">
        <v>79</v>
      </c>
    </row>
    <row r="9633" spans="1:10" x14ac:dyDescent="0.35">
      <c r="A9633" t="s">
        <v>1975</v>
      </c>
    </row>
    <row r="9634" spans="1:10" x14ac:dyDescent="0.35">
      <c r="A9634" t="s">
        <v>14</v>
      </c>
      <c r="B9634" t="s">
        <v>565</v>
      </c>
      <c r="C9634" t="s">
        <v>2</v>
      </c>
      <c r="D9634" t="s">
        <v>1967</v>
      </c>
      <c r="E9634" t="s">
        <v>1968</v>
      </c>
      <c r="F9634" t="s">
        <v>1969</v>
      </c>
      <c r="G9634" t="s">
        <v>1970</v>
      </c>
      <c r="H9634" t="s">
        <v>1971</v>
      </c>
      <c r="I9634" t="s">
        <v>1972</v>
      </c>
      <c r="J9634" t="s">
        <v>1973</v>
      </c>
    </row>
    <row r="9635" spans="1:10" x14ac:dyDescent="0.35">
      <c r="A9635" t="s">
        <v>3</v>
      </c>
      <c r="B9635" t="s">
        <v>566</v>
      </c>
      <c r="C9635">
        <v>10</v>
      </c>
      <c r="D9635" t="s">
        <v>890</v>
      </c>
      <c r="E9635" t="s">
        <v>226</v>
      </c>
      <c r="F9635" t="s">
        <v>76</v>
      </c>
      <c r="G9635" t="s">
        <v>187</v>
      </c>
      <c r="H9635" t="s">
        <v>76</v>
      </c>
      <c r="I9635" t="s">
        <v>76</v>
      </c>
      <c r="J9635" t="s">
        <v>76</v>
      </c>
    </row>
    <row r="9636" spans="1:10" x14ac:dyDescent="0.35">
      <c r="A9636" t="s">
        <v>3</v>
      </c>
      <c r="B9636" t="s">
        <v>569</v>
      </c>
      <c r="C9636">
        <v>11</v>
      </c>
      <c r="D9636" t="s">
        <v>836</v>
      </c>
      <c r="E9636" t="s">
        <v>76</v>
      </c>
      <c r="F9636" t="s">
        <v>109</v>
      </c>
      <c r="G9636" t="s">
        <v>239</v>
      </c>
      <c r="H9636" t="s">
        <v>76</v>
      </c>
      <c r="I9636" t="s">
        <v>76</v>
      </c>
      <c r="J9636" t="s">
        <v>76</v>
      </c>
    </row>
    <row r="9637" spans="1:10" x14ac:dyDescent="0.35">
      <c r="A9637" t="s">
        <v>3</v>
      </c>
      <c r="B9637" t="s">
        <v>570</v>
      </c>
      <c r="C9637">
        <v>1</v>
      </c>
      <c r="D9637" t="s">
        <v>76</v>
      </c>
      <c r="E9637" t="s">
        <v>76</v>
      </c>
      <c r="F9637" t="s">
        <v>76</v>
      </c>
      <c r="G9637" t="s">
        <v>76</v>
      </c>
      <c r="H9637" t="s">
        <v>395</v>
      </c>
      <c r="I9637" t="s">
        <v>76</v>
      </c>
      <c r="J9637" t="s">
        <v>76</v>
      </c>
    </row>
    <row r="9638" spans="1:10" x14ac:dyDescent="0.35">
      <c r="A9638" t="s">
        <v>3</v>
      </c>
      <c r="B9638" t="s">
        <v>571</v>
      </c>
      <c r="C9638">
        <v>5</v>
      </c>
      <c r="D9638" t="s">
        <v>650</v>
      </c>
      <c r="E9638" t="s">
        <v>76</v>
      </c>
      <c r="F9638" t="s">
        <v>76</v>
      </c>
      <c r="G9638" t="s">
        <v>528</v>
      </c>
      <c r="H9638" t="s">
        <v>76</v>
      </c>
      <c r="I9638" t="s">
        <v>76</v>
      </c>
      <c r="J9638" t="s">
        <v>134</v>
      </c>
    </row>
    <row r="9639" spans="1:10" x14ac:dyDescent="0.35">
      <c r="A9639" t="s">
        <v>3</v>
      </c>
      <c r="B9639" t="s">
        <v>572</v>
      </c>
      <c r="C9639">
        <v>7</v>
      </c>
      <c r="D9639" t="s">
        <v>1121</v>
      </c>
      <c r="E9639" t="s">
        <v>76</v>
      </c>
      <c r="F9639" t="s">
        <v>76</v>
      </c>
      <c r="G9639" t="s">
        <v>392</v>
      </c>
      <c r="H9639" t="s">
        <v>76</v>
      </c>
      <c r="I9639" t="s">
        <v>76</v>
      </c>
      <c r="J9639" t="s">
        <v>76</v>
      </c>
    </row>
    <row r="9640" spans="1:10" x14ac:dyDescent="0.35">
      <c r="A9640" t="s">
        <v>3</v>
      </c>
      <c r="B9640" t="s">
        <v>573</v>
      </c>
      <c r="C9640">
        <v>3</v>
      </c>
      <c r="D9640" t="s">
        <v>395</v>
      </c>
      <c r="E9640" t="s">
        <v>76</v>
      </c>
      <c r="F9640" t="s">
        <v>76</v>
      </c>
      <c r="G9640" t="s">
        <v>76</v>
      </c>
      <c r="H9640" t="s">
        <v>76</v>
      </c>
      <c r="I9640" t="s">
        <v>76</v>
      </c>
      <c r="J9640" t="s">
        <v>76</v>
      </c>
    </row>
    <row r="9641" spans="1:10" x14ac:dyDescent="0.35">
      <c r="A9641" t="s">
        <v>4</v>
      </c>
      <c r="B9641" t="s">
        <v>566</v>
      </c>
      <c r="C9641">
        <v>6</v>
      </c>
      <c r="D9641" t="s">
        <v>1421</v>
      </c>
      <c r="E9641" t="s">
        <v>76</v>
      </c>
      <c r="F9641" t="s">
        <v>76</v>
      </c>
      <c r="G9641" t="s">
        <v>93</v>
      </c>
      <c r="H9641" t="s">
        <v>76</v>
      </c>
      <c r="I9641" t="s">
        <v>76</v>
      </c>
      <c r="J9641" t="s">
        <v>76</v>
      </c>
    </row>
    <row r="9642" spans="1:10" x14ac:dyDescent="0.35">
      <c r="A9642" t="s">
        <v>4</v>
      </c>
      <c r="B9642" t="s">
        <v>569</v>
      </c>
      <c r="C9642">
        <v>24</v>
      </c>
      <c r="D9642" t="s">
        <v>1269</v>
      </c>
      <c r="E9642" t="s">
        <v>76</v>
      </c>
      <c r="F9642" t="s">
        <v>76</v>
      </c>
      <c r="G9642" t="s">
        <v>106</v>
      </c>
      <c r="H9642" t="s">
        <v>107</v>
      </c>
      <c r="I9642" t="s">
        <v>76</v>
      </c>
      <c r="J9642" t="s">
        <v>107</v>
      </c>
    </row>
    <row r="9643" spans="1:10" x14ac:dyDescent="0.35">
      <c r="A9643" t="s">
        <v>4</v>
      </c>
      <c r="B9643" t="s">
        <v>570</v>
      </c>
      <c r="C9643">
        <v>8</v>
      </c>
      <c r="D9643" t="s">
        <v>102</v>
      </c>
      <c r="E9643" t="s">
        <v>477</v>
      </c>
      <c r="F9643" t="s">
        <v>312</v>
      </c>
      <c r="G9643" t="s">
        <v>1168</v>
      </c>
      <c r="H9643" t="s">
        <v>147</v>
      </c>
      <c r="I9643" t="s">
        <v>341</v>
      </c>
      <c r="J9643" t="s">
        <v>76</v>
      </c>
    </row>
    <row r="9644" spans="1:10" x14ac:dyDescent="0.35">
      <c r="A9644" t="s">
        <v>4</v>
      </c>
      <c r="B9644" t="s">
        <v>571</v>
      </c>
      <c r="C9644">
        <v>5</v>
      </c>
      <c r="D9644" t="s">
        <v>395</v>
      </c>
      <c r="E9644" t="s">
        <v>76</v>
      </c>
      <c r="F9644" t="s">
        <v>76</v>
      </c>
      <c r="G9644" t="s">
        <v>76</v>
      </c>
      <c r="H9644" t="s">
        <v>76</v>
      </c>
      <c r="I9644" t="s">
        <v>76</v>
      </c>
      <c r="J9644" t="s">
        <v>76</v>
      </c>
    </row>
    <row r="9645" spans="1:10" x14ac:dyDescent="0.35">
      <c r="A9645" t="s">
        <v>4</v>
      </c>
      <c r="B9645" t="s">
        <v>572</v>
      </c>
      <c r="C9645">
        <v>22</v>
      </c>
      <c r="D9645" t="s">
        <v>834</v>
      </c>
      <c r="E9645" t="s">
        <v>11</v>
      </c>
      <c r="F9645" t="s">
        <v>76</v>
      </c>
      <c r="G9645" t="s">
        <v>130</v>
      </c>
      <c r="H9645" t="s">
        <v>76</v>
      </c>
      <c r="I9645" t="s">
        <v>76</v>
      </c>
      <c r="J9645" t="s">
        <v>76</v>
      </c>
    </row>
    <row r="9646" spans="1:10" x14ac:dyDescent="0.35">
      <c r="A9646" t="s">
        <v>4</v>
      </c>
      <c r="B9646" t="s">
        <v>573</v>
      </c>
      <c r="C9646">
        <v>4</v>
      </c>
      <c r="D9646" t="s">
        <v>395</v>
      </c>
      <c r="E9646" t="s">
        <v>76</v>
      </c>
      <c r="F9646" t="s">
        <v>76</v>
      </c>
      <c r="G9646" t="s">
        <v>76</v>
      </c>
      <c r="H9646" t="s">
        <v>76</v>
      </c>
      <c r="I9646" t="s">
        <v>76</v>
      </c>
      <c r="J9646" t="s">
        <v>76</v>
      </c>
    </row>
    <row r="9647" spans="1:10" x14ac:dyDescent="0.35">
      <c r="A9647" t="s">
        <v>5</v>
      </c>
      <c r="B9647" t="s">
        <v>566</v>
      </c>
      <c r="C9647">
        <v>6</v>
      </c>
      <c r="D9647" t="s">
        <v>814</v>
      </c>
      <c r="E9647" t="s">
        <v>76</v>
      </c>
      <c r="F9647" t="s">
        <v>76</v>
      </c>
      <c r="G9647" t="s">
        <v>313</v>
      </c>
      <c r="H9647" t="s">
        <v>76</v>
      </c>
      <c r="I9647" t="s">
        <v>76</v>
      </c>
      <c r="J9647" t="s">
        <v>76</v>
      </c>
    </row>
    <row r="9648" spans="1:10" x14ac:dyDescent="0.35">
      <c r="A9648" t="s">
        <v>5</v>
      </c>
      <c r="B9648" t="s">
        <v>569</v>
      </c>
      <c r="C9648">
        <v>21</v>
      </c>
      <c r="D9648" t="s">
        <v>934</v>
      </c>
      <c r="E9648" t="s">
        <v>155</v>
      </c>
      <c r="F9648" t="s">
        <v>76</v>
      </c>
      <c r="G9648" t="s">
        <v>194</v>
      </c>
      <c r="H9648" t="s">
        <v>76</v>
      </c>
      <c r="I9648" t="s">
        <v>76</v>
      </c>
      <c r="J9648" t="s">
        <v>76</v>
      </c>
    </row>
    <row r="9649" spans="1:10" x14ac:dyDescent="0.35">
      <c r="A9649" t="s">
        <v>5</v>
      </c>
      <c r="B9649" t="s">
        <v>570</v>
      </c>
      <c r="C9649">
        <v>26</v>
      </c>
      <c r="D9649" t="s">
        <v>1474</v>
      </c>
      <c r="E9649" t="s">
        <v>76</v>
      </c>
      <c r="F9649" t="s">
        <v>93</v>
      </c>
      <c r="G9649" t="s">
        <v>55</v>
      </c>
      <c r="H9649" t="s">
        <v>93</v>
      </c>
      <c r="I9649" t="s">
        <v>77</v>
      </c>
      <c r="J9649" t="s">
        <v>76</v>
      </c>
    </row>
    <row r="9650" spans="1:10" x14ac:dyDescent="0.35">
      <c r="A9650" t="s">
        <v>5</v>
      </c>
      <c r="B9650" t="s">
        <v>572</v>
      </c>
      <c r="C9650">
        <v>11</v>
      </c>
      <c r="D9650" t="s">
        <v>1105</v>
      </c>
      <c r="E9650" t="s">
        <v>108</v>
      </c>
      <c r="F9650" t="s">
        <v>76</v>
      </c>
      <c r="G9650" t="s">
        <v>121</v>
      </c>
      <c r="H9650" t="s">
        <v>76</v>
      </c>
      <c r="I9650" t="s">
        <v>76</v>
      </c>
      <c r="J9650" t="s">
        <v>74</v>
      </c>
    </row>
    <row r="9651" spans="1:10" x14ac:dyDescent="0.35">
      <c r="A9651" t="s">
        <v>5</v>
      </c>
      <c r="B9651" t="s">
        <v>573</v>
      </c>
      <c r="C9651">
        <v>8</v>
      </c>
      <c r="D9651" t="s">
        <v>1382</v>
      </c>
      <c r="E9651" t="s">
        <v>76</v>
      </c>
      <c r="F9651" t="s">
        <v>76</v>
      </c>
      <c r="G9651" t="s">
        <v>53</v>
      </c>
      <c r="H9651" t="s">
        <v>118</v>
      </c>
      <c r="I9651" t="s">
        <v>168</v>
      </c>
      <c r="J9651" t="s">
        <v>76</v>
      </c>
    </row>
    <row r="9652" spans="1:10" x14ac:dyDescent="0.35">
      <c r="A9652" t="s">
        <v>6</v>
      </c>
      <c r="B9652" t="s">
        <v>566</v>
      </c>
      <c r="C9652">
        <v>1</v>
      </c>
      <c r="D9652" t="s">
        <v>395</v>
      </c>
      <c r="E9652" t="s">
        <v>76</v>
      </c>
      <c r="F9652" t="s">
        <v>76</v>
      </c>
      <c r="G9652" t="s">
        <v>76</v>
      </c>
      <c r="H9652" t="s">
        <v>76</v>
      </c>
      <c r="I9652" t="s">
        <v>76</v>
      </c>
      <c r="J9652" t="s">
        <v>76</v>
      </c>
    </row>
    <row r="9653" spans="1:10" x14ac:dyDescent="0.35">
      <c r="A9653" t="s">
        <v>6</v>
      </c>
      <c r="B9653" t="s">
        <v>569</v>
      </c>
      <c r="C9653">
        <v>11</v>
      </c>
      <c r="D9653" t="s">
        <v>1117</v>
      </c>
      <c r="E9653" t="s">
        <v>76</v>
      </c>
      <c r="F9653" t="s">
        <v>76</v>
      </c>
      <c r="G9653" t="s">
        <v>156</v>
      </c>
      <c r="H9653" t="s">
        <v>76</v>
      </c>
      <c r="I9653" t="s">
        <v>76</v>
      </c>
      <c r="J9653" t="s">
        <v>76</v>
      </c>
    </row>
    <row r="9654" spans="1:10" x14ac:dyDescent="0.35">
      <c r="A9654" t="s">
        <v>6</v>
      </c>
      <c r="B9654" t="s">
        <v>570</v>
      </c>
      <c r="C9654">
        <v>3</v>
      </c>
      <c r="D9654" t="s">
        <v>1250</v>
      </c>
      <c r="E9654" t="s">
        <v>76</v>
      </c>
      <c r="F9654" t="s">
        <v>76</v>
      </c>
      <c r="G9654" t="s">
        <v>57</v>
      </c>
      <c r="H9654" t="s">
        <v>76</v>
      </c>
      <c r="I9654" t="s">
        <v>76</v>
      </c>
      <c r="J9654" t="s">
        <v>57</v>
      </c>
    </row>
    <row r="9655" spans="1:10" x14ac:dyDescent="0.35">
      <c r="A9655" t="s">
        <v>6</v>
      </c>
      <c r="B9655" t="s">
        <v>571</v>
      </c>
      <c r="C9655">
        <v>6</v>
      </c>
      <c r="D9655" t="s">
        <v>639</v>
      </c>
      <c r="E9655" t="s">
        <v>76</v>
      </c>
      <c r="F9655" t="s">
        <v>76</v>
      </c>
      <c r="G9655" t="s">
        <v>123</v>
      </c>
      <c r="H9655" t="s">
        <v>76</v>
      </c>
      <c r="I9655" t="s">
        <v>76</v>
      </c>
      <c r="J9655" t="s">
        <v>76</v>
      </c>
    </row>
    <row r="9656" spans="1:10" x14ac:dyDescent="0.35">
      <c r="A9656" t="s">
        <v>6</v>
      </c>
      <c r="B9656" t="s">
        <v>572</v>
      </c>
      <c r="C9656">
        <v>10</v>
      </c>
      <c r="D9656" t="s">
        <v>190</v>
      </c>
      <c r="E9656" t="s">
        <v>76</v>
      </c>
      <c r="F9656" t="s">
        <v>76</v>
      </c>
      <c r="G9656" t="s">
        <v>846</v>
      </c>
      <c r="H9656" t="s">
        <v>76</v>
      </c>
      <c r="I9656" t="s">
        <v>76</v>
      </c>
      <c r="J9656" t="s">
        <v>76</v>
      </c>
    </row>
    <row r="9657" spans="1:10" x14ac:dyDescent="0.35">
      <c r="A9657" t="s">
        <v>6</v>
      </c>
      <c r="B9657" t="s">
        <v>573</v>
      </c>
      <c r="C9657">
        <v>3</v>
      </c>
      <c r="D9657" t="s">
        <v>633</v>
      </c>
      <c r="E9657" t="s">
        <v>76</v>
      </c>
      <c r="F9657" t="s">
        <v>76</v>
      </c>
      <c r="G9657" t="s">
        <v>820</v>
      </c>
      <c r="H9657" t="s">
        <v>76</v>
      </c>
      <c r="I9657" t="s">
        <v>76</v>
      </c>
      <c r="J9657" t="s">
        <v>76</v>
      </c>
    </row>
    <row r="9658" spans="1:10" x14ac:dyDescent="0.35">
      <c r="A9658" t="s">
        <v>7</v>
      </c>
      <c r="B9658" t="s">
        <v>566</v>
      </c>
      <c r="C9658">
        <v>8</v>
      </c>
      <c r="D9658" t="s">
        <v>976</v>
      </c>
      <c r="E9658" t="s">
        <v>76</v>
      </c>
      <c r="F9658" t="s">
        <v>76</v>
      </c>
      <c r="G9658" t="s">
        <v>158</v>
      </c>
      <c r="H9658" t="s">
        <v>76</v>
      </c>
      <c r="I9658" t="s">
        <v>76</v>
      </c>
      <c r="J9658" t="s">
        <v>76</v>
      </c>
    </row>
    <row r="9659" spans="1:10" x14ac:dyDescent="0.35">
      <c r="A9659" t="s">
        <v>7</v>
      </c>
      <c r="B9659" t="s">
        <v>569</v>
      </c>
      <c r="C9659">
        <v>44</v>
      </c>
      <c r="D9659" t="s">
        <v>783</v>
      </c>
      <c r="E9659" t="s">
        <v>77</v>
      </c>
      <c r="F9659" t="s">
        <v>76</v>
      </c>
      <c r="G9659" t="s">
        <v>143</v>
      </c>
      <c r="H9659" t="s">
        <v>76</v>
      </c>
      <c r="I9659" t="s">
        <v>105</v>
      </c>
      <c r="J9659" t="s">
        <v>68</v>
      </c>
    </row>
    <row r="9660" spans="1:10" x14ac:dyDescent="0.35">
      <c r="A9660" t="s">
        <v>7</v>
      </c>
      <c r="B9660" t="s">
        <v>570</v>
      </c>
      <c r="C9660">
        <v>8</v>
      </c>
      <c r="D9660" t="s">
        <v>774</v>
      </c>
      <c r="E9660" t="s">
        <v>76</v>
      </c>
      <c r="F9660" t="s">
        <v>76</v>
      </c>
      <c r="G9660" t="s">
        <v>172</v>
      </c>
      <c r="H9660" t="s">
        <v>76</v>
      </c>
      <c r="I9660" t="s">
        <v>76</v>
      </c>
      <c r="J9660" t="s">
        <v>76</v>
      </c>
    </row>
    <row r="9661" spans="1:10" x14ac:dyDescent="0.35">
      <c r="A9661" t="s">
        <v>7</v>
      </c>
      <c r="B9661" t="s">
        <v>571</v>
      </c>
      <c r="C9661">
        <v>3</v>
      </c>
      <c r="D9661" t="s">
        <v>395</v>
      </c>
      <c r="E9661" t="s">
        <v>76</v>
      </c>
      <c r="F9661" t="s">
        <v>76</v>
      </c>
      <c r="G9661" t="s">
        <v>76</v>
      </c>
      <c r="H9661" t="s">
        <v>76</v>
      </c>
      <c r="I9661" t="s">
        <v>76</v>
      </c>
      <c r="J9661" t="s">
        <v>76</v>
      </c>
    </row>
    <row r="9662" spans="1:10" x14ac:dyDescent="0.35">
      <c r="A9662" t="s">
        <v>7</v>
      </c>
      <c r="B9662" t="s">
        <v>572</v>
      </c>
      <c r="C9662">
        <v>49</v>
      </c>
      <c r="D9662" t="s">
        <v>886</v>
      </c>
      <c r="E9662" t="s">
        <v>105</v>
      </c>
      <c r="F9662" t="s">
        <v>77</v>
      </c>
      <c r="G9662" t="s">
        <v>269</v>
      </c>
      <c r="H9662" t="s">
        <v>76</v>
      </c>
      <c r="I9662" t="s">
        <v>180</v>
      </c>
      <c r="J9662" t="s">
        <v>76</v>
      </c>
    </row>
    <row r="9663" spans="1:10" x14ac:dyDescent="0.35">
      <c r="A9663" t="s">
        <v>7</v>
      </c>
      <c r="B9663" t="s">
        <v>573</v>
      </c>
      <c r="C9663">
        <v>3</v>
      </c>
      <c r="D9663" t="s">
        <v>376</v>
      </c>
      <c r="E9663" t="s">
        <v>76</v>
      </c>
      <c r="F9663" t="s">
        <v>76</v>
      </c>
      <c r="G9663" t="s">
        <v>376</v>
      </c>
      <c r="H9663" t="s">
        <v>76</v>
      </c>
      <c r="I9663" t="s">
        <v>682</v>
      </c>
      <c r="J9663" t="s">
        <v>76</v>
      </c>
    </row>
    <row r="9664" spans="1:10" x14ac:dyDescent="0.35">
      <c r="A9664" t="s">
        <v>241</v>
      </c>
      <c r="B9664" t="s">
        <v>566</v>
      </c>
      <c r="C9664">
        <v>31</v>
      </c>
      <c r="D9664" t="s">
        <v>796</v>
      </c>
      <c r="E9664" t="s">
        <v>198</v>
      </c>
      <c r="F9664" t="s">
        <v>76</v>
      </c>
      <c r="G9664" t="s">
        <v>10</v>
      </c>
      <c r="H9664" t="s">
        <v>76</v>
      </c>
      <c r="I9664" t="s">
        <v>76</v>
      </c>
      <c r="J9664" t="s">
        <v>76</v>
      </c>
    </row>
    <row r="9665" spans="1:10" x14ac:dyDescent="0.35">
      <c r="A9665" t="s">
        <v>241</v>
      </c>
      <c r="B9665" t="s">
        <v>569</v>
      </c>
      <c r="C9665">
        <v>111</v>
      </c>
      <c r="D9665" t="s">
        <v>1006</v>
      </c>
      <c r="E9665" t="s">
        <v>180</v>
      </c>
      <c r="F9665" t="s">
        <v>77</v>
      </c>
      <c r="G9665" t="s">
        <v>53</v>
      </c>
      <c r="H9665" t="s">
        <v>107</v>
      </c>
      <c r="I9665" t="s">
        <v>77</v>
      </c>
      <c r="J9665" t="s">
        <v>106</v>
      </c>
    </row>
    <row r="9666" spans="1:10" x14ac:dyDescent="0.35">
      <c r="A9666" t="s">
        <v>241</v>
      </c>
      <c r="B9666" t="s">
        <v>570</v>
      </c>
      <c r="C9666">
        <v>46</v>
      </c>
      <c r="D9666" t="s">
        <v>696</v>
      </c>
      <c r="E9666" t="s">
        <v>96</v>
      </c>
      <c r="F9666" t="s">
        <v>88</v>
      </c>
      <c r="G9666" t="s">
        <v>254</v>
      </c>
      <c r="H9666" t="s">
        <v>177</v>
      </c>
      <c r="I9666" t="s">
        <v>103</v>
      </c>
      <c r="J9666" t="s">
        <v>106</v>
      </c>
    </row>
    <row r="9667" spans="1:10" x14ac:dyDescent="0.35">
      <c r="A9667" t="s">
        <v>241</v>
      </c>
      <c r="B9667" t="s">
        <v>571</v>
      </c>
      <c r="C9667">
        <v>19</v>
      </c>
      <c r="D9667" t="s">
        <v>902</v>
      </c>
      <c r="E9667" t="s">
        <v>76</v>
      </c>
      <c r="F9667" t="s">
        <v>76</v>
      </c>
      <c r="G9667" t="s">
        <v>204</v>
      </c>
      <c r="H9667" t="s">
        <v>76</v>
      </c>
      <c r="I9667" t="s">
        <v>76</v>
      </c>
      <c r="J9667" t="s">
        <v>105</v>
      </c>
    </row>
    <row r="9668" spans="1:10" x14ac:dyDescent="0.35">
      <c r="A9668" t="s">
        <v>241</v>
      </c>
      <c r="B9668" t="s">
        <v>572</v>
      </c>
      <c r="C9668">
        <v>99</v>
      </c>
      <c r="D9668" t="s">
        <v>918</v>
      </c>
      <c r="E9668" t="s">
        <v>55</v>
      </c>
      <c r="F9668" t="s">
        <v>73</v>
      </c>
      <c r="G9668" t="s">
        <v>171</v>
      </c>
      <c r="H9668" t="s">
        <v>76</v>
      </c>
      <c r="I9668" t="s">
        <v>198</v>
      </c>
      <c r="J9668" t="s">
        <v>73</v>
      </c>
    </row>
    <row r="9669" spans="1:10" x14ac:dyDescent="0.35">
      <c r="A9669" t="s">
        <v>241</v>
      </c>
      <c r="B9669" t="s">
        <v>573</v>
      </c>
      <c r="C9669">
        <v>21</v>
      </c>
      <c r="D9669" t="s">
        <v>635</v>
      </c>
      <c r="E9669" t="s">
        <v>76</v>
      </c>
      <c r="F9669" t="s">
        <v>76</v>
      </c>
      <c r="G9669" t="s">
        <v>199</v>
      </c>
      <c r="H9669" t="s">
        <v>142</v>
      </c>
      <c r="I9669" t="s">
        <v>184</v>
      </c>
      <c r="J9669" t="s">
        <v>76</v>
      </c>
    </row>
    <row r="9671" spans="1:10" x14ac:dyDescent="0.35">
      <c r="A9671" t="s">
        <v>1976</v>
      </c>
    </row>
    <row r="9672" spans="1:10" x14ac:dyDescent="0.35">
      <c r="A9672" t="s">
        <v>14</v>
      </c>
      <c r="B9672" t="s">
        <v>593</v>
      </c>
      <c r="C9672" t="s">
        <v>2</v>
      </c>
      <c r="D9672" t="s">
        <v>1967</v>
      </c>
      <c r="E9672" t="s">
        <v>1968</v>
      </c>
      <c r="F9672" t="s">
        <v>1969</v>
      </c>
      <c r="G9672" t="s">
        <v>1970</v>
      </c>
      <c r="H9672" t="s">
        <v>1971</v>
      </c>
      <c r="I9672" t="s">
        <v>1972</v>
      </c>
      <c r="J9672" t="s">
        <v>1973</v>
      </c>
    </row>
    <row r="9673" spans="1:10" x14ac:dyDescent="0.35">
      <c r="A9673" t="s">
        <v>3</v>
      </c>
      <c r="B9673" t="s">
        <v>594</v>
      </c>
      <c r="C9673">
        <v>15</v>
      </c>
      <c r="D9673" t="s">
        <v>873</v>
      </c>
      <c r="E9673" t="s">
        <v>211</v>
      </c>
      <c r="F9673" t="s">
        <v>76</v>
      </c>
      <c r="G9673" t="s">
        <v>574</v>
      </c>
      <c r="H9673" t="s">
        <v>76</v>
      </c>
      <c r="I9673" t="s">
        <v>76</v>
      </c>
      <c r="J9673" t="s">
        <v>65</v>
      </c>
    </row>
    <row r="9674" spans="1:10" x14ac:dyDescent="0.35">
      <c r="A9674" t="s">
        <v>3</v>
      </c>
      <c r="B9674" t="s">
        <v>595</v>
      </c>
      <c r="C9674">
        <v>22</v>
      </c>
      <c r="D9674" t="s">
        <v>1554</v>
      </c>
      <c r="E9674" t="s">
        <v>76</v>
      </c>
      <c r="F9674" t="s">
        <v>55</v>
      </c>
      <c r="G9674" t="s">
        <v>135</v>
      </c>
      <c r="H9674" t="s">
        <v>204</v>
      </c>
      <c r="I9674" t="s">
        <v>76</v>
      </c>
      <c r="J9674" t="s">
        <v>76</v>
      </c>
    </row>
    <row r="9675" spans="1:10" x14ac:dyDescent="0.35">
      <c r="A9675" t="s">
        <v>4</v>
      </c>
      <c r="B9675" t="s">
        <v>594</v>
      </c>
      <c r="C9675">
        <v>35</v>
      </c>
      <c r="D9675" t="s">
        <v>1553</v>
      </c>
      <c r="E9675" t="s">
        <v>76</v>
      </c>
      <c r="F9675" t="s">
        <v>76</v>
      </c>
      <c r="G9675" t="s">
        <v>68</v>
      </c>
      <c r="H9675" t="s">
        <v>76</v>
      </c>
      <c r="I9675" t="s">
        <v>107</v>
      </c>
      <c r="J9675" t="s">
        <v>76</v>
      </c>
    </row>
    <row r="9676" spans="1:10" x14ac:dyDescent="0.35">
      <c r="A9676" t="s">
        <v>4</v>
      </c>
      <c r="B9676" t="s">
        <v>595</v>
      </c>
      <c r="C9676">
        <v>34</v>
      </c>
      <c r="D9676" t="s">
        <v>999</v>
      </c>
      <c r="E9676" t="s">
        <v>286</v>
      </c>
      <c r="F9676" t="s">
        <v>180</v>
      </c>
      <c r="G9676" t="s">
        <v>207</v>
      </c>
      <c r="H9676" t="s">
        <v>180</v>
      </c>
      <c r="I9676" t="s">
        <v>137</v>
      </c>
      <c r="J9676" t="s">
        <v>106</v>
      </c>
    </row>
    <row r="9677" spans="1:10" x14ac:dyDescent="0.35">
      <c r="A9677" t="s">
        <v>5</v>
      </c>
      <c r="B9677" t="s">
        <v>594</v>
      </c>
      <c r="C9677">
        <v>25</v>
      </c>
      <c r="D9677" t="s">
        <v>908</v>
      </c>
      <c r="E9677" t="s">
        <v>76</v>
      </c>
      <c r="F9677" t="s">
        <v>76</v>
      </c>
      <c r="G9677" t="s">
        <v>240</v>
      </c>
      <c r="H9677" t="s">
        <v>62</v>
      </c>
      <c r="I9677" t="s">
        <v>76</v>
      </c>
      <c r="J9677" t="s">
        <v>76</v>
      </c>
    </row>
    <row r="9678" spans="1:10" x14ac:dyDescent="0.35">
      <c r="A9678" t="s">
        <v>5</v>
      </c>
      <c r="B9678" t="s">
        <v>595</v>
      </c>
      <c r="C9678">
        <v>47</v>
      </c>
      <c r="D9678" t="s">
        <v>1729</v>
      </c>
      <c r="E9678" t="s">
        <v>247</v>
      </c>
      <c r="F9678" t="s">
        <v>138</v>
      </c>
      <c r="G9678" t="s">
        <v>65</v>
      </c>
      <c r="H9678" t="s">
        <v>138</v>
      </c>
      <c r="I9678" t="s">
        <v>105</v>
      </c>
      <c r="J9678" t="s">
        <v>68</v>
      </c>
    </row>
    <row r="9679" spans="1:10" x14ac:dyDescent="0.35">
      <c r="A9679" t="s">
        <v>6</v>
      </c>
      <c r="B9679" t="s">
        <v>594</v>
      </c>
      <c r="C9679">
        <v>15</v>
      </c>
      <c r="D9679" t="s">
        <v>631</v>
      </c>
      <c r="E9679" t="s">
        <v>76</v>
      </c>
      <c r="F9679" t="s">
        <v>76</v>
      </c>
      <c r="G9679" t="s">
        <v>558</v>
      </c>
      <c r="H9679" t="s">
        <v>76</v>
      </c>
      <c r="I9679" t="s">
        <v>76</v>
      </c>
      <c r="J9679" t="s">
        <v>76</v>
      </c>
    </row>
    <row r="9680" spans="1:10" x14ac:dyDescent="0.35">
      <c r="A9680" t="s">
        <v>6</v>
      </c>
      <c r="B9680" t="s">
        <v>595</v>
      </c>
      <c r="C9680">
        <v>19</v>
      </c>
      <c r="D9680" t="s">
        <v>631</v>
      </c>
      <c r="E9680" t="s">
        <v>76</v>
      </c>
      <c r="F9680" t="s">
        <v>76</v>
      </c>
      <c r="G9680" t="s">
        <v>558</v>
      </c>
      <c r="H9680" t="s">
        <v>76</v>
      </c>
      <c r="I9680" t="s">
        <v>76</v>
      </c>
      <c r="J9680" t="s">
        <v>79</v>
      </c>
    </row>
    <row r="9681" spans="1:11" x14ac:dyDescent="0.35">
      <c r="A9681" t="s">
        <v>7</v>
      </c>
      <c r="B9681" t="s">
        <v>594</v>
      </c>
      <c r="C9681">
        <v>56</v>
      </c>
      <c r="D9681" t="s">
        <v>912</v>
      </c>
      <c r="E9681" t="s">
        <v>71</v>
      </c>
      <c r="F9681" t="s">
        <v>76</v>
      </c>
      <c r="G9681" t="s">
        <v>156</v>
      </c>
      <c r="H9681" t="s">
        <v>76</v>
      </c>
      <c r="I9681" t="s">
        <v>55</v>
      </c>
      <c r="J9681" t="s">
        <v>76</v>
      </c>
    </row>
    <row r="9682" spans="1:11" x14ac:dyDescent="0.35">
      <c r="A9682" t="s">
        <v>7</v>
      </c>
      <c r="B9682" t="s">
        <v>595</v>
      </c>
      <c r="C9682">
        <v>59</v>
      </c>
      <c r="D9682" t="s">
        <v>999</v>
      </c>
      <c r="E9682" t="s">
        <v>79</v>
      </c>
      <c r="F9682" t="s">
        <v>106</v>
      </c>
      <c r="G9682" t="s">
        <v>493</v>
      </c>
      <c r="H9682" t="s">
        <v>76</v>
      </c>
      <c r="I9682" t="s">
        <v>204</v>
      </c>
      <c r="J9682" t="s">
        <v>106</v>
      </c>
    </row>
    <row r="9683" spans="1:11" x14ac:dyDescent="0.35">
      <c r="A9683" t="s">
        <v>241</v>
      </c>
      <c r="B9683" t="s">
        <v>594</v>
      </c>
      <c r="C9683">
        <v>146</v>
      </c>
      <c r="D9683" t="s">
        <v>904</v>
      </c>
      <c r="E9683" t="s">
        <v>71</v>
      </c>
      <c r="F9683" t="s">
        <v>76</v>
      </c>
      <c r="G9683" t="s">
        <v>307</v>
      </c>
      <c r="H9683" t="s">
        <v>106</v>
      </c>
      <c r="I9683" t="s">
        <v>71</v>
      </c>
      <c r="J9683" t="s">
        <v>106</v>
      </c>
    </row>
    <row r="9684" spans="1:11" x14ac:dyDescent="0.35">
      <c r="A9684" t="s">
        <v>241</v>
      </c>
      <c r="B9684" t="s">
        <v>595</v>
      </c>
      <c r="C9684">
        <v>181</v>
      </c>
      <c r="D9684" t="s">
        <v>971</v>
      </c>
      <c r="E9684" t="s">
        <v>216</v>
      </c>
      <c r="F9684" t="s">
        <v>81</v>
      </c>
      <c r="G9684" t="s">
        <v>118</v>
      </c>
      <c r="H9684" t="s">
        <v>55</v>
      </c>
      <c r="I9684" t="s">
        <v>70</v>
      </c>
      <c r="J9684" t="s">
        <v>77</v>
      </c>
    </row>
    <row r="9686" spans="1:11" x14ac:dyDescent="0.35">
      <c r="A9686" t="s">
        <v>1977</v>
      </c>
    </row>
    <row r="9687" spans="1:11" x14ac:dyDescent="0.35">
      <c r="A9687" t="s">
        <v>14</v>
      </c>
      <c r="B9687" t="s">
        <v>2</v>
      </c>
      <c r="C9687" t="s">
        <v>1967</v>
      </c>
      <c r="D9687" t="s">
        <v>1968</v>
      </c>
      <c r="E9687" t="s">
        <v>1969</v>
      </c>
      <c r="F9687" t="s">
        <v>1970</v>
      </c>
      <c r="G9687" t="s">
        <v>1971</v>
      </c>
      <c r="H9687" t="s">
        <v>1972</v>
      </c>
      <c r="I9687" t="s">
        <v>1973</v>
      </c>
    </row>
    <row r="9688" spans="1:11" x14ac:dyDescent="0.35">
      <c r="A9688" t="s">
        <v>3</v>
      </c>
      <c r="B9688">
        <v>37</v>
      </c>
      <c r="C9688" t="s">
        <v>774</v>
      </c>
      <c r="D9688" t="s">
        <v>186</v>
      </c>
      <c r="E9688" t="s">
        <v>81</v>
      </c>
      <c r="F9688" t="s">
        <v>458</v>
      </c>
      <c r="G9688" t="s">
        <v>216</v>
      </c>
      <c r="H9688" t="s">
        <v>76</v>
      </c>
      <c r="I9688" t="s">
        <v>105</v>
      </c>
    </row>
    <row r="9689" spans="1:11" x14ac:dyDescent="0.35">
      <c r="A9689" t="s">
        <v>4</v>
      </c>
      <c r="B9689">
        <v>69</v>
      </c>
      <c r="C9689" t="s">
        <v>914</v>
      </c>
      <c r="D9689" t="s">
        <v>151</v>
      </c>
      <c r="E9689" t="s">
        <v>138</v>
      </c>
      <c r="F9689" t="s">
        <v>244</v>
      </c>
      <c r="G9689" t="s">
        <v>138</v>
      </c>
      <c r="H9689" t="s">
        <v>138</v>
      </c>
      <c r="I9689" t="s">
        <v>107</v>
      </c>
    </row>
    <row r="9690" spans="1:11" x14ac:dyDescent="0.35">
      <c r="A9690" t="s">
        <v>5</v>
      </c>
      <c r="B9690">
        <v>72</v>
      </c>
      <c r="C9690" t="s">
        <v>835</v>
      </c>
      <c r="D9690" t="s">
        <v>210</v>
      </c>
      <c r="E9690" t="s">
        <v>94</v>
      </c>
      <c r="F9690" t="s">
        <v>244</v>
      </c>
      <c r="G9690" t="s">
        <v>55</v>
      </c>
      <c r="H9690" t="s">
        <v>150</v>
      </c>
      <c r="I9690" t="s">
        <v>79</v>
      </c>
    </row>
    <row r="9691" spans="1:11" x14ac:dyDescent="0.35">
      <c r="A9691" t="s">
        <v>6</v>
      </c>
      <c r="B9691">
        <v>34</v>
      </c>
      <c r="C9691" t="s">
        <v>631</v>
      </c>
      <c r="D9691" t="s">
        <v>76</v>
      </c>
      <c r="E9691" t="s">
        <v>76</v>
      </c>
      <c r="F9691" t="s">
        <v>558</v>
      </c>
      <c r="G9691" t="s">
        <v>76</v>
      </c>
      <c r="H9691" t="s">
        <v>76</v>
      </c>
      <c r="I9691" t="s">
        <v>77</v>
      </c>
    </row>
    <row r="9692" spans="1:11" x14ac:dyDescent="0.35">
      <c r="A9692" t="s">
        <v>7</v>
      </c>
      <c r="B9692">
        <v>115</v>
      </c>
      <c r="C9692" t="s">
        <v>781</v>
      </c>
      <c r="D9692" t="s">
        <v>68</v>
      </c>
      <c r="E9692" t="s">
        <v>73</v>
      </c>
      <c r="F9692" t="s">
        <v>184</v>
      </c>
      <c r="G9692" t="s">
        <v>76</v>
      </c>
      <c r="H9692" t="s">
        <v>97</v>
      </c>
      <c r="I9692" t="s">
        <v>73</v>
      </c>
    </row>
    <row r="9693" spans="1:11" x14ac:dyDescent="0.35">
      <c r="A9693" t="s">
        <v>241</v>
      </c>
      <c r="B9693">
        <v>327</v>
      </c>
      <c r="C9693" t="s">
        <v>855</v>
      </c>
      <c r="D9693" t="s">
        <v>104</v>
      </c>
      <c r="E9693" t="s">
        <v>150</v>
      </c>
      <c r="F9693" t="s">
        <v>124</v>
      </c>
      <c r="G9693" t="s">
        <v>105</v>
      </c>
      <c r="H9693" t="s">
        <v>142</v>
      </c>
      <c r="I9693" t="s">
        <v>106</v>
      </c>
    </row>
    <row r="9695" spans="1:11" x14ac:dyDescent="0.35">
      <c r="A9695" t="s">
        <v>1978</v>
      </c>
    </row>
    <row r="9696" spans="1:11" x14ac:dyDescent="0.35">
      <c r="A9696" t="s">
        <v>14</v>
      </c>
      <c r="B9696" t="s">
        <v>266</v>
      </c>
      <c r="C9696" t="s">
        <v>2</v>
      </c>
      <c r="D9696" t="s">
        <v>1967</v>
      </c>
      <c r="E9696" t="s">
        <v>1968</v>
      </c>
      <c r="F9696" t="s">
        <v>1979</v>
      </c>
      <c r="G9696" t="s">
        <v>1980</v>
      </c>
      <c r="H9696" t="s">
        <v>1981</v>
      </c>
      <c r="I9696" t="s">
        <v>1982</v>
      </c>
      <c r="J9696" t="s">
        <v>1983</v>
      </c>
      <c r="K9696" t="s">
        <v>1984</v>
      </c>
    </row>
    <row r="9697" spans="1:11" x14ac:dyDescent="0.35">
      <c r="A9697" t="s">
        <v>3</v>
      </c>
      <c r="B9697" t="s">
        <v>267</v>
      </c>
      <c r="C9697">
        <v>19</v>
      </c>
      <c r="D9697" t="s">
        <v>521</v>
      </c>
      <c r="E9697" t="s">
        <v>274</v>
      </c>
      <c r="F9697" t="s">
        <v>102</v>
      </c>
      <c r="G9697" t="s">
        <v>76</v>
      </c>
      <c r="H9697" t="s">
        <v>55</v>
      </c>
      <c r="I9697" t="s">
        <v>102</v>
      </c>
      <c r="J9697" t="s">
        <v>184</v>
      </c>
      <c r="K9697" t="s">
        <v>204</v>
      </c>
    </row>
    <row r="9698" spans="1:11" x14ac:dyDescent="0.35">
      <c r="A9698" t="s">
        <v>3</v>
      </c>
      <c r="B9698" t="s">
        <v>279</v>
      </c>
      <c r="C9698">
        <v>21</v>
      </c>
      <c r="D9698" t="s">
        <v>827</v>
      </c>
      <c r="E9698" t="s">
        <v>76</v>
      </c>
      <c r="F9698" t="s">
        <v>76</v>
      </c>
      <c r="G9698" t="s">
        <v>76</v>
      </c>
      <c r="H9698" t="s">
        <v>76</v>
      </c>
      <c r="I9698" t="s">
        <v>76</v>
      </c>
      <c r="J9698" t="s">
        <v>76</v>
      </c>
      <c r="K9698" t="s">
        <v>252</v>
      </c>
    </row>
    <row r="9699" spans="1:11" x14ac:dyDescent="0.35">
      <c r="A9699" t="s">
        <v>3</v>
      </c>
      <c r="B9699" t="s">
        <v>285</v>
      </c>
      <c r="C9699">
        <v>4</v>
      </c>
      <c r="D9699" t="s">
        <v>225</v>
      </c>
      <c r="E9699" t="s">
        <v>665</v>
      </c>
      <c r="F9699" t="s">
        <v>76</v>
      </c>
      <c r="G9699" t="s">
        <v>76</v>
      </c>
      <c r="H9699" t="s">
        <v>76</v>
      </c>
      <c r="I9699" t="s">
        <v>76</v>
      </c>
      <c r="J9699" t="s">
        <v>76</v>
      </c>
      <c r="K9699" t="s">
        <v>443</v>
      </c>
    </row>
    <row r="9700" spans="1:11" x14ac:dyDescent="0.35">
      <c r="A9700" t="s">
        <v>4</v>
      </c>
      <c r="B9700" t="s">
        <v>267</v>
      </c>
      <c r="C9700">
        <v>17</v>
      </c>
      <c r="D9700" t="s">
        <v>787</v>
      </c>
      <c r="E9700" t="s">
        <v>65</v>
      </c>
      <c r="F9700" t="s">
        <v>76</v>
      </c>
      <c r="G9700" t="s">
        <v>76</v>
      </c>
      <c r="H9700" t="s">
        <v>106</v>
      </c>
      <c r="I9700" t="s">
        <v>76</v>
      </c>
      <c r="J9700" t="s">
        <v>304</v>
      </c>
      <c r="K9700" t="s">
        <v>77</v>
      </c>
    </row>
    <row r="9701" spans="1:11" x14ac:dyDescent="0.35">
      <c r="A9701" t="s">
        <v>4</v>
      </c>
      <c r="B9701" t="s">
        <v>279</v>
      </c>
      <c r="C9701">
        <v>67</v>
      </c>
      <c r="D9701" t="s">
        <v>1265</v>
      </c>
      <c r="E9701" t="s">
        <v>107</v>
      </c>
      <c r="F9701" t="s">
        <v>76</v>
      </c>
      <c r="G9701" t="s">
        <v>76</v>
      </c>
      <c r="H9701" t="s">
        <v>76</v>
      </c>
      <c r="I9701" t="s">
        <v>76</v>
      </c>
      <c r="J9701" t="s">
        <v>175</v>
      </c>
      <c r="K9701" t="s">
        <v>76</v>
      </c>
    </row>
    <row r="9702" spans="1:11" x14ac:dyDescent="0.35">
      <c r="A9702" t="s">
        <v>4</v>
      </c>
      <c r="B9702" t="s">
        <v>285</v>
      </c>
      <c r="C9702">
        <v>14</v>
      </c>
      <c r="D9702" t="s">
        <v>1121</v>
      </c>
      <c r="E9702" t="s">
        <v>79</v>
      </c>
      <c r="F9702" t="s">
        <v>76</v>
      </c>
      <c r="G9702" t="s">
        <v>76</v>
      </c>
      <c r="H9702" t="s">
        <v>76</v>
      </c>
      <c r="I9702" t="s">
        <v>76</v>
      </c>
      <c r="J9702" t="s">
        <v>247</v>
      </c>
      <c r="K9702" t="s">
        <v>76</v>
      </c>
    </row>
    <row r="9703" spans="1:11" x14ac:dyDescent="0.35">
      <c r="A9703" t="s">
        <v>5</v>
      </c>
      <c r="B9703" t="s">
        <v>267</v>
      </c>
      <c r="C9703">
        <v>12</v>
      </c>
      <c r="D9703" t="s">
        <v>1388</v>
      </c>
      <c r="E9703" t="s">
        <v>76</v>
      </c>
      <c r="F9703" t="s">
        <v>76</v>
      </c>
      <c r="G9703" t="s">
        <v>76</v>
      </c>
      <c r="H9703" t="s">
        <v>76</v>
      </c>
      <c r="I9703" t="s">
        <v>76</v>
      </c>
      <c r="J9703" t="s">
        <v>309</v>
      </c>
      <c r="K9703" t="s">
        <v>76</v>
      </c>
    </row>
    <row r="9704" spans="1:11" x14ac:dyDescent="0.35">
      <c r="A9704" t="s">
        <v>5</v>
      </c>
      <c r="B9704" t="s">
        <v>279</v>
      </c>
      <c r="C9704">
        <v>46</v>
      </c>
      <c r="D9704" t="s">
        <v>879</v>
      </c>
      <c r="E9704" t="s">
        <v>308</v>
      </c>
      <c r="F9704" t="s">
        <v>76</v>
      </c>
      <c r="G9704" t="s">
        <v>76</v>
      </c>
      <c r="H9704" t="s">
        <v>76</v>
      </c>
      <c r="I9704" t="s">
        <v>76</v>
      </c>
      <c r="J9704" t="s">
        <v>264</v>
      </c>
      <c r="K9704" t="s">
        <v>142</v>
      </c>
    </row>
    <row r="9705" spans="1:11" x14ac:dyDescent="0.35">
      <c r="A9705" t="s">
        <v>5</v>
      </c>
      <c r="B9705" t="s">
        <v>285</v>
      </c>
      <c r="C9705">
        <v>49</v>
      </c>
      <c r="D9705" t="s">
        <v>1540</v>
      </c>
      <c r="E9705" t="s">
        <v>76</v>
      </c>
      <c r="F9705" t="s">
        <v>76</v>
      </c>
      <c r="G9705" t="s">
        <v>76</v>
      </c>
      <c r="H9705" t="s">
        <v>68</v>
      </c>
      <c r="I9705" t="s">
        <v>68</v>
      </c>
      <c r="J9705" t="s">
        <v>99</v>
      </c>
      <c r="K9705" t="s">
        <v>278</v>
      </c>
    </row>
    <row r="9706" spans="1:11" x14ac:dyDescent="0.35">
      <c r="A9706" t="s">
        <v>6</v>
      </c>
      <c r="B9706" t="s">
        <v>267</v>
      </c>
      <c r="C9706">
        <v>14</v>
      </c>
      <c r="D9706" t="s">
        <v>971</v>
      </c>
      <c r="E9706" t="s">
        <v>76</v>
      </c>
      <c r="F9706" t="s">
        <v>76</v>
      </c>
      <c r="G9706" t="s">
        <v>76</v>
      </c>
      <c r="H9706" t="s">
        <v>76</v>
      </c>
      <c r="I9706" t="s">
        <v>76</v>
      </c>
      <c r="J9706" t="s">
        <v>381</v>
      </c>
      <c r="K9706" t="s">
        <v>76</v>
      </c>
    </row>
    <row r="9707" spans="1:11" x14ac:dyDescent="0.35">
      <c r="A9707" t="s">
        <v>6</v>
      </c>
      <c r="B9707" t="s">
        <v>279</v>
      </c>
      <c r="C9707">
        <v>31</v>
      </c>
      <c r="D9707" t="s">
        <v>774</v>
      </c>
      <c r="E9707" t="s">
        <v>79</v>
      </c>
      <c r="F9707" t="s">
        <v>105</v>
      </c>
      <c r="G9707" t="s">
        <v>76</v>
      </c>
      <c r="H9707" t="s">
        <v>76</v>
      </c>
      <c r="I9707" t="s">
        <v>68</v>
      </c>
      <c r="J9707" t="s">
        <v>64</v>
      </c>
      <c r="K9707" t="s">
        <v>216</v>
      </c>
    </row>
    <row r="9708" spans="1:11" x14ac:dyDescent="0.35">
      <c r="A9708" t="s">
        <v>6</v>
      </c>
      <c r="B9708" t="s">
        <v>285</v>
      </c>
      <c r="C9708">
        <v>11</v>
      </c>
      <c r="D9708" t="s">
        <v>785</v>
      </c>
      <c r="E9708" t="s">
        <v>187</v>
      </c>
      <c r="F9708" t="s">
        <v>76</v>
      </c>
      <c r="G9708" t="s">
        <v>76</v>
      </c>
      <c r="H9708" t="s">
        <v>76</v>
      </c>
      <c r="I9708" t="s">
        <v>76</v>
      </c>
      <c r="J9708" t="s">
        <v>116</v>
      </c>
      <c r="K9708" t="s">
        <v>76</v>
      </c>
    </row>
    <row r="9709" spans="1:11" x14ac:dyDescent="0.35">
      <c r="A9709" t="s">
        <v>7</v>
      </c>
      <c r="B9709" t="s">
        <v>267</v>
      </c>
      <c r="C9709">
        <v>17</v>
      </c>
      <c r="D9709" t="s">
        <v>641</v>
      </c>
      <c r="E9709" t="s">
        <v>76</v>
      </c>
      <c r="F9709" t="s">
        <v>455</v>
      </c>
      <c r="G9709" t="s">
        <v>76</v>
      </c>
      <c r="H9709" t="s">
        <v>76</v>
      </c>
      <c r="I9709" t="s">
        <v>441</v>
      </c>
      <c r="J9709" t="s">
        <v>257</v>
      </c>
      <c r="K9709" t="s">
        <v>76</v>
      </c>
    </row>
    <row r="9710" spans="1:11" x14ac:dyDescent="0.35">
      <c r="A9710" t="s">
        <v>7</v>
      </c>
      <c r="B9710" t="s">
        <v>279</v>
      </c>
      <c r="C9710">
        <v>136</v>
      </c>
      <c r="D9710" t="s">
        <v>831</v>
      </c>
      <c r="E9710" t="s">
        <v>108</v>
      </c>
      <c r="F9710" t="s">
        <v>151</v>
      </c>
      <c r="G9710" t="s">
        <v>104</v>
      </c>
      <c r="H9710" t="s">
        <v>105</v>
      </c>
      <c r="I9710" t="s">
        <v>105</v>
      </c>
      <c r="J9710" t="s">
        <v>225</v>
      </c>
      <c r="K9710" t="s">
        <v>130</v>
      </c>
    </row>
    <row r="9711" spans="1:11" x14ac:dyDescent="0.35">
      <c r="A9711" t="s">
        <v>7</v>
      </c>
      <c r="B9711" t="s">
        <v>285</v>
      </c>
      <c r="C9711">
        <v>15</v>
      </c>
      <c r="D9711" t="s">
        <v>1130</v>
      </c>
      <c r="E9711" t="s">
        <v>76</v>
      </c>
      <c r="F9711" t="s">
        <v>76</v>
      </c>
      <c r="G9711" t="s">
        <v>76</v>
      </c>
      <c r="H9711" t="s">
        <v>76</v>
      </c>
      <c r="I9711" t="s">
        <v>76</v>
      </c>
      <c r="J9711" t="s">
        <v>76</v>
      </c>
      <c r="K9711" t="s">
        <v>211</v>
      </c>
    </row>
    <row r="9712" spans="1:11" x14ac:dyDescent="0.35">
      <c r="A9712" t="s">
        <v>241</v>
      </c>
      <c r="B9712" t="s">
        <v>267</v>
      </c>
      <c r="C9712">
        <v>79</v>
      </c>
      <c r="D9712" t="s">
        <v>864</v>
      </c>
      <c r="E9712" t="s">
        <v>221</v>
      </c>
      <c r="F9712" t="s">
        <v>119</v>
      </c>
      <c r="G9712" t="s">
        <v>76</v>
      </c>
      <c r="H9712" t="s">
        <v>77</v>
      </c>
      <c r="I9712" t="s">
        <v>249</v>
      </c>
      <c r="J9712" t="s">
        <v>207</v>
      </c>
      <c r="K9712" t="s">
        <v>138</v>
      </c>
    </row>
    <row r="9713" spans="1:11" x14ac:dyDescent="0.35">
      <c r="A9713" t="s">
        <v>241</v>
      </c>
      <c r="B9713" t="s">
        <v>279</v>
      </c>
      <c r="C9713">
        <v>301</v>
      </c>
      <c r="D9713" t="s">
        <v>782</v>
      </c>
      <c r="E9713" t="s">
        <v>70</v>
      </c>
      <c r="F9713" t="s">
        <v>105</v>
      </c>
      <c r="G9713" t="s">
        <v>138</v>
      </c>
      <c r="H9713" t="s">
        <v>79</v>
      </c>
      <c r="I9713" t="s">
        <v>68</v>
      </c>
      <c r="J9713" t="s">
        <v>177</v>
      </c>
      <c r="K9713" t="s">
        <v>103</v>
      </c>
    </row>
    <row r="9714" spans="1:11" x14ac:dyDescent="0.35">
      <c r="A9714" t="s">
        <v>241</v>
      </c>
      <c r="B9714" t="s">
        <v>285</v>
      </c>
      <c r="C9714">
        <v>93</v>
      </c>
      <c r="D9714" t="s">
        <v>1398</v>
      </c>
      <c r="E9714" t="s">
        <v>309</v>
      </c>
      <c r="F9714" t="s">
        <v>76</v>
      </c>
      <c r="G9714" t="s">
        <v>76</v>
      </c>
      <c r="H9714" t="s">
        <v>73</v>
      </c>
      <c r="I9714" t="s">
        <v>73</v>
      </c>
      <c r="J9714" t="s">
        <v>260</v>
      </c>
      <c r="K9714" t="s">
        <v>56</v>
      </c>
    </row>
    <row r="9716" spans="1:11" x14ac:dyDescent="0.35">
      <c r="A9716" t="s">
        <v>1985</v>
      </c>
    </row>
    <row r="9717" spans="1:11" x14ac:dyDescent="0.35">
      <c r="A9717" t="s">
        <v>14</v>
      </c>
      <c r="B9717" t="s">
        <v>487</v>
      </c>
      <c r="C9717" t="s">
        <v>2</v>
      </c>
      <c r="D9717" t="s">
        <v>1967</v>
      </c>
      <c r="E9717" t="s">
        <v>1968</v>
      </c>
      <c r="F9717" t="s">
        <v>1979</v>
      </c>
      <c r="G9717" t="s">
        <v>1980</v>
      </c>
      <c r="H9717" t="s">
        <v>1981</v>
      </c>
      <c r="I9717" t="s">
        <v>1982</v>
      </c>
      <c r="J9717" t="s">
        <v>1983</v>
      </c>
      <c r="K9717" t="s">
        <v>1984</v>
      </c>
    </row>
    <row r="9718" spans="1:11" x14ac:dyDescent="0.35">
      <c r="A9718" t="s">
        <v>3</v>
      </c>
      <c r="B9718" t="s">
        <v>488</v>
      </c>
      <c r="C9718">
        <v>27</v>
      </c>
      <c r="D9718" t="s">
        <v>643</v>
      </c>
      <c r="E9718" t="s">
        <v>247</v>
      </c>
      <c r="F9718" t="s">
        <v>149</v>
      </c>
      <c r="G9718" t="s">
        <v>76</v>
      </c>
      <c r="H9718" t="s">
        <v>138</v>
      </c>
      <c r="I9718" t="s">
        <v>149</v>
      </c>
      <c r="J9718" t="s">
        <v>515</v>
      </c>
      <c r="K9718" t="s">
        <v>317</v>
      </c>
    </row>
    <row r="9719" spans="1:11" x14ac:dyDescent="0.35">
      <c r="A9719" t="s">
        <v>3</v>
      </c>
      <c r="B9719" t="s">
        <v>491</v>
      </c>
      <c r="C9719">
        <v>17</v>
      </c>
      <c r="D9719" t="s">
        <v>806</v>
      </c>
      <c r="E9719" t="s">
        <v>334</v>
      </c>
      <c r="F9719" t="s">
        <v>76</v>
      </c>
      <c r="G9719" t="s">
        <v>76</v>
      </c>
      <c r="H9719" t="s">
        <v>76</v>
      </c>
      <c r="I9719" t="s">
        <v>76</v>
      </c>
      <c r="J9719" t="s">
        <v>76</v>
      </c>
      <c r="K9719" t="s">
        <v>263</v>
      </c>
    </row>
    <row r="9720" spans="1:11" x14ac:dyDescent="0.35">
      <c r="A9720" t="s">
        <v>4</v>
      </c>
      <c r="B9720" t="s">
        <v>488</v>
      </c>
      <c r="C9720">
        <v>51</v>
      </c>
      <c r="D9720" t="s">
        <v>901</v>
      </c>
      <c r="E9720" t="s">
        <v>107</v>
      </c>
      <c r="F9720" t="s">
        <v>76</v>
      </c>
      <c r="G9720" t="s">
        <v>76</v>
      </c>
      <c r="H9720" t="s">
        <v>73</v>
      </c>
      <c r="I9720" t="s">
        <v>76</v>
      </c>
      <c r="J9720" t="s">
        <v>367</v>
      </c>
      <c r="K9720" t="s">
        <v>76</v>
      </c>
    </row>
    <row r="9721" spans="1:11" x14ac:dyDescent="0.35">
      <c r="A9721" t="s">
        <v>4</v>
      </c>
      <c r="B9721" t="s">
        <v>491</v>
      </c>
      <c r="C9721">
        <v>47</v>
      </c>
      <c r="D9721" t="s">
        <v>916</v>
      </c>
      <c r="E9721" t="s">
        <v>108</v>
      </c>
      <c r="F9721" t="s">
        <v>76</v>
      </c>
      <c r="G9721" t="s">
        <v>76</v>
      </c>
      <c r="H9721" t="s">
        <v>76</v>
      </c>
      <c r="I9721" t="s">
        <v>76</v>
      </c>
      <c r="J9721" t="s">
        <v>104</v>
      </c>
      <c r="K9721" t="s">
        <v>106</v>
      </c>
    </row>
    <row r="9722" spans="1:11" x14ac:dyDescent="0.35">
      <c r="A9722" t="s">
        <v>5</v>
      </c>
      <c r="B9722" t="s">
        <v>488</v>
      </c>
      <c r="C9722">
        <v>76</v>
      </c>
      <c r="D9722" t="s">
        <v>816</v>
      </c>
      <c r="E9722" t="s">
        <v>136</v>
      </c>
      <c r="F9722" t="s">
        <v>76</v>
      </c>
      <c r="G9722" t="s">
        <v>76</v>
      </c>
      <c r="H9722" t="s">
        <v>76</v>
      </c>
      <c r="I9722" t="s">
        <v>76</v>
      </c>
      <c r="J9722" t="s">
        <v>255</v>
      </c>
      <c r="K9722" t="s">
        <v>305</v>
      </c>
    </row>
    <row r="9723" spans="1:11" x14ac:dyDescent="0.35">
      <c r="A9723" t="s">
        <v>5</v>
      </c>
      <c r="B9723" t="s">
        <v>491</v>
      </c>
      <c r="C9723">
        <v>31</v>
      </c>
      <c r="D9723" t="s">
        <v>1420</v>
      </c>
      <c r="E9723" t="s">
        <v>105</v>
      </c>
      <c r="F9723" t="s">
        <v>76</v>
      </c>
      <c r="G9723" t="s">
        <v>76</v>
      </c>
      <c r="H9723" t="s">
        <v>75</v>
      </c>
      <c r="I9723" t="s">
        <v>75</v>
      </c>
      <c r="J9723" t="s">
        <v>86</v>
      </c>
      <c r="K9723" t="s">
        <v>75</v>
      </c>
    </row>
    <row r="9724" spans="1:11" x14ac:dyDescent="0.35">
      <c r="A9724" t="s">
        <v>6</v>
      </c>
      <c r="B9724" t="s">
        <v>488</v>
      </c>
      <c r="C9724">
        <v>26</v>
      </c>
      <c r="D9724" t="s">
        <v>128</v>
      </c>
      <c r="E9724" t="s">
        <v>53</v>
      </c>
      <c r="F9724" t="s">
        <v>100</v>
      </c>
      <c r="G9724" t="s">
        <v>76</v>
      </c>
      <c r="H9724" t="s">
        <v>76</v>
      </c>
      <c r="I9724" t="s">
        <v>75</v>
      </c>
      <c r="J9724" t="s">
        <v>686</v>
      </c>
      <c r="K9724" t="s">
        <v>355</v>
      </c>
    </row>
    <row r="9725" spans="1:11" x14ac:dyDescent="0.35">
      <c r="A9725" t="s">
        <v>6</v>
      </c>
      <c r="B9725" t="s">
        <v>491</v>
      </c>
      <c r="C9725">
        <v>30</v>
      </c>
      <c r="D9725" t="s">
        <v>1131</v>
      </c>
      <c r="E9725" t="s">
        <v>240</v>
      </c>
      <c r="F9725" t="s">
        <v>76</v>
      </c>
      <c r="G9725" t="s">
        <v>76</v>
      </c>
      <c r="H9725" t="s">
        <v>76</v>
      </c>
      <c r="I9725" t="s">
        <v>76</v>
      </c>
      <c r="J9725" t="s">
        <v>198</v>
      </c>
      <c r="K9725" t="s">
        <v>68</v>
      </c>
    </row>
    <row r="9726" spans="1:11" x14ac:dyDescent="0.35">
      <c r="A9726" t="s">
        <v>7</v>
      </c>
      <c r="B9726" t="s">
        <v>488</v>
      </c>
      <c r="C9726">
        <v>91</v>
      </c>
      <c r="D9726" t="s">
        <v>1390</v>
      </c>
      <c r="E9726" t="s">
        <v>198</v>
      </c>
      <c r="F9726" t="s">
        <v>84</v>
      </c>
      <c r="G9726" t="s">
        <v>75</v>
      </c>
      <c r="H9726" t="s">
        <v>75</v>
      </c>
      <c r="I9726" t="s">
        <v>112</v>
      </c>
      <c r="J9726" t="s">
        <v>209</v>
      </c>
      <c r="K9726" t="s">
        <v>77</v>
      </c>
    </row>
    <row r="9727" spans="1:11" x14ac:dyDescent="0.35">
      <c r="A9727" t="s">
        <v>7</v>
      </c>
      <c r="B9727" t="s">
        <v>491</v>
      </c>
      <c r="C9727">
        <v>77</v>
      </c>
      <c r="D9727" t="s">
        <v>886</v>
      </c>
      <c r="E9727" t="s">
        <v>100</v>
      </c>
      <c r="F9727" t="s">
        <v>88</v>
      </c>
      <c r="G9727" t="s">
        <v>103</v>
      </c>
      <c r="H9727" t="s">
        <v>75</v>
      </c>
      <c r="I9727" t="s">
        <v>75</v>
      </c>
      <c r="J9727" t="s">
        <v>237</v>
      </c>
      <c r="K9727" t="s">
        <v>221</v>
      </c>
    </row>
    <row r="9728" spans="1:11" x14ac:dyDescent="0.35">
      <c r="A9728" t="s">
        <v>241</v>
      </c>
      <c r="B9728" t="s">
        <v>488</v>
      </c>
      <c r="C9728">
        <v>271</v>
      </c>
      <c r="D9728" t="s">
        <v>796</v>
      </c>
      <c r="E9728" t="s">
        <v>119</v>
      </c>
      <c r="F9728" t="s">
        <v>55</v>
      </c>
      <c r="G9728" t="s">
        <v>106</v>
      </c>
      <c r="H9728" t="s">
        <v>79</v>
      </c>
      <c r="I9728" t="s">
        <v>173</v>
      </c>
      <c r="J9728" t="s">
        <v>250</v>
      </c>
      <c r="K9728" t="s">
        <v>149</v>
      </c>
    </row>
    <row r="9729" spans="1:11" x14ac:dyDescent="0.35">
      <c r="A9729" t="s">
        <v>241</v>
      </c>
      <c r="B9729" t="s">
        <v>491</v>
      </c>
      <c r="C9729">
        <v>202</v>
      </c>
      <c r="D9729" t="s">
        <v>1006</v>
      </c>
      <c r="E9729" t="s">
        <v>194</v>
      </c>
      <c r="F9729" t="s">
        <v>63</v>
      </c>
      <c r="G9729" t="s">
        <v>138</v>
      </c>
      <c r="H9729" t="s">
        <v>79</v>
      </c>
      <c r="I9729" t="s">
        <v>79</v>
      </c>
      <c r="J9729" t="s">
        <v>88</v>
      </c>
      <c r="K9729" t="s">
        <v>194</v>
      </c>
    </row>
    <row r="9731" spans="1:11" x14ac:dyDescent="0.35">
      <c r="A9731" t="s">
        <v>1986</v>
      </c>
    </row>
    <row r="9732" spans="1:11" x14ac:dyDescent="0.35">
      <c r="A9732" t="s">
        <v>14</v>
      </c>
      <c r="B9732" t="s">
        <v>565</v>
      </c>
      <c r="C9732" t="s">
        <v>2</v>
      </c>
      <c r="D9732" t="s">
        <v>1967</v>
      </c>
      <c r="E9732" t="s">
        <v>1968</v>
      </c>
      <c r="F9732" t="s">
        <v>1979</v>
      </c>
      <c r="G9732" t="s">
        <v>1980</v>
      </c>
      <c r="H9732" t="s">
        <v>1981</v>
      </c>
      <c r="I9732" t="s">
        <v>1982</v>
      </c>
      <c r="J9732" t="s">
        <v>1983</v>
      </c>
      <c r="K9732" t="s">
        <v>1984</v>
      </c>
    </row>
    <row r="9733" spans="1:11" x14ac:dyDescent="0.35">
      <c r="A9733" t="s">
        <v>3</v>
      </c>
      <c r="B9733" t="s">
        <v>566</v>
      </c>
      <c r="C9733">
        <v>13</v>
      </c>
      <c r="D9733" t="s">
        <v>759</v>
      </c>
      <c r="E9733" t="s">
        <v>147</v>
      </c>
      <c r="F9733" t="s">
        <v>305</v>
      </c>
      <c r="G9733" t="s">
        <v>76</v>
      </c>
      <c r="H9733" t="s">
        <v>86</v>
      </c>
      <c r="I9733" t="s">
        <v>305</v>
      </c>
      <c r="J9733" t="s">
        <v>214</v>
      </c>
      <c r="K9733" t="s">
        <v>76</v>
      </c>
    </row>
    <row r="9734" spans="1:11" x14ac:dyDescent="0.35">
      <c r="A9734" t="s">
        <v>3</v>
      </c>
      <c r="B9734" t="s">
        <v>569</v>
      </c>
      <c r="C9734">
        <v>13</v>
      </c>
      <c r="D9734" t="s">
        <v>738</v>
      </c>
      <c r="E9734" t="s">
        <v>76</v>
      </c>
      <c r="F9734" t="s">
        <v>76</v>
      </c>
      <c r="G9734" t="s">
        <v>76</v>
      </c>
      <c r="H9734" t="s">
        <v>76</v>
      </c>
      <c r="I9734" t="s">
        <v>76</v>
      </c>
      <c r="J9734" t="s">
        <v>76</v>
      </c>
      <c r="K9734" t="s">
        <v>90</v>
      </c>
    </row>
    <row r="9735" spans="1:11" x14ac:dyDescent="0.35">
      <c r="A9735" t="s">
        <v>3</v>
      </c>
      <c r="B9735" t="s">
        <v>570</v>
      </c>
      <c r="C9735">
        <v>1</v>
      </c>
      <c r="D9735" t="s">
        <v>76</v>
      </c>
      <c r="E9735" t="s">
        <v>395</v>
      </c>
      <c r="F9735" t="s">
        <v>76</v>
      </c>
      <c r="G9735" t="s">
        <v>76</v>
      </c>
      <c r="H9735" t="s">
        <v>76</v>
      </c>
      <c r="I9735" t="s">
        <v>76</v>
      </c>
      <c r="J9735" t="s">
        <v>76</v>
      </c>
      <c r="K9735" t="s">
        <v>76</v>
      </c>
    </row>
    <row r="9736" spans="1:11" x14ac:dyDescent="0.35">
      <c r="A9736" t="s">
        <v>3</v>
      </c>
      <c r="B9736" t="s">
        <v>571</v>
      </c>
      <c r="C9736">
        <v>6</v>
      </c>
      <c r="D9736" t="s">
        <v>697</v>
      </c>
      <c r="E9736" t="s">
        <v>524</v>
      </c>
      <c r="F9736" t="s">
        <v>76</v>
      </c>
      <c r="G9736" t="s">
        <v>76</v>
      </c>
      <c r="H9736" t="s">
        <v>76</v>
      </c>
      <c r="I9736" t="s">
        <v>76</v>
      </c>
      <c r="J9736" t="s">
        <v>76</v>
      </c>
      <c r="K9736" t="s">
        <v>196</v>
      </c>
    </row>
    <row r="9737" spans="1:11" x14ac:dyDescent="0.35">
      <c r="A9737" t="s">
        <v>3</v>
      </c>
      <c r="B9737" t="s">
        <v>572</v>
      </c>
      <c r="C9737">
        <v>8</v>
      </c>
      <c r="D9737" t="s">
        <v>1131</v>
      </c>
      <c r="E9737" t="s">
        <v>76</v>
      </c>
      <c r="F9737" t="s">
        <v>76</v>
      </c>
      <c r="G9737" t="s">
        <v>76</v>
      </c>
      <c r="H9737" t="s">
        <v>76</v>
      </c>
      <c r="I9737" t="s">
        <v>76</v>
      </c>
      <c r="J9737" t="s">
        <v>76</v>
      </c>
      <c r="K9737" t="s">
        <v>278</v>
      </c>
    </row>
    <row r="9738" spans="1:11" x14ac:dyDescent="0.35">
      <c r="A9738" t="s">
        <v>3</v>
      </c>
      <c r="B9738" t="s">
        <v>573</v>
      </c>
      <c r="C9738">
        <v>3</v>
      </c>
      <c r="D9738" t="s">
        <v>205</v>
      </c>
      <c r="E9738" t="s">
        <v>456</v>
      </c>
      <c r="F9738" t="s">
        <v>76</v>
      </c>
      <c r="G9738" t="s">
        <v>76</v>
      </c>
      <c r="H9738" t="s">
        <v>76</v>
      </c>
      <c r="I9738" t="s">
        <v>76</v>
      </c>
      <c r="J9738" t="s">
        <v>76</v>
      </c>
      <c r="K9738" t="s">
        <v>456</v>
      </c>
    </row>
    <row r="9739" spans="1:11" x14ac:dyDescent="0.35">
      <c r="A9739" t="s">
        <v>4</v>
      </c>
      <c r="B9739" t="s">
        <v>566</v>
      </c>
      <c r="C9739">
        <v>9</v>
      </c>
      <c r="D9739" t="s">
        <v>532</v>
      </c>
      <c r="E9739" t="s">
        <v>76</v>
      </c>
      <c r="F9739" t="s">
        <v>76</v>
      </c>
      <c r="G9739" t="s">
        <v>76</v>
      </c>
      <c r="H9739" t="s">
        <v>80</v>
      </c>
      <c r="I9739" t="s">
        <v>76</v>
      </c>
      <c r="J9739" t="s">
        <v>805</v>
      </c>
      <c r="K9739" t="s">
        <v>76</v>
      </c>
    </row>
    <row r="9740" spans="1:11" x14ac:dyDescent="0.35">
      <c r="A9740" t="s">
        <v>4</v>
      </c>
      <c r="B9740" t="s">
        <v>569</v>
      </c>
      <c r="C9740">
        <v>32</v>
      </c>
      <c r="D9740" t="s">
        <v>1256</v>
      </c>
      <c r="E9740" t="s">
        <v>76</v>
      </c>
      <c r="F9740" t="s">
        <v>76</v>
      </c>
      <c r="G9740" t="s">
        <v>76</v>
      </c>
      <c r="H9740" t="s">
        <v>76</v>
      </c>
      <c r="I9740" t="s">
        <v>76</v>
      </c>
      <c r="J9740" t="s">
        <v>108</v>
      </c>
      <c r="K9740" t="s">
        <v>76</v>
      </c>
    </row>
    <row r="9741" spans="1:11" x14ac:dyDescent="0.35">
      <c r="A9741" t="s">
        <v>4</v>
      </c>
      <c r="B9741" t="s">
        <v>570</v>
      </c>
      <c r="C9741">
        <v>10</v>
      </c>
      <c r="D9741" t="s">
        <v>915</v>
      </c>
      <c r="E9741" t="s">
        <v>71</v>
      </c>
      <c r="F9741" t="s">
        <v>76</v>
      </c>
      <c r="G9741" t="s">
        <v>76</v>
      </c>
      <c r="H9741" t="s">
        <v>76</v>
      </c>
      <c r="I9741" t="s">
        <v>76</v>
      </c>
      <c r="J9741" t="s">
        <v>319</v>
      </c>
      <c r="K9741" t="s">
        <v>76</v>
      </c>
    </row>
    <row r="9742" spans="1:11" x14ac:dyDescent="0.35">
      <c r="A9742" t="s">
        <v>4</v>
      </c>
      <c r="B9742" t="s">
        <v>571</v>
      </c>
      <c r="C9742">
        <v>8</v>
      </c>
      <c r="D9742" t="s">
        <v>1257</v>
      </c>
      <c r="E9742" t="s">
        <v>84</v>
      </c>
      <c r="F9742" t="s">
        <v>76</v>
      </c>
      <c r="G9742" t="s">
        <v>76</v>
      </c>
      <c r="H9742" t="s">
        <v>76</v>
      </c>
      <c r="I9742" t="s">
        <v>76</v>
      </c>
      <c r="J9742" t="s">
        <v>76</v>
      </c>
      <c r="K9742" t="s">
        <v>79</v>
      </c>
    </row>
    <row r="9743" spans="1:11" x14ac:dyDescent="0.35">
      <c r="A9743" t="s">
        <v>4</v>
      </c>
      <c r="B9743" t="s">
        <v>572</v>
      </c>
      <c r="C9743">
        <v>35</v>
      </c>
      <c r="D9743" t="s">
        <v>1128</v>
      </c>
      <c r="E9743" t="s">
        <v>106</v>
      </c>
      <c r="F9743" t="s">
        <v>76</v>
      </c>
      <c r="G9743" t="s">
        <v>76</v>
      </c>
      <c r="H9743" t="s">
        <v>76</v>
      </c>
      <c r="I9743" t="s">
        <v>76</v>
      </c>
      <c r="J9743" t="s">
        <v>164</v>
      </c>
      <c r="K9743" t="s">
        <v>76</v>
      </c>
    </row>
    <row r="9744" spans="1:11" x14ac:dyDescent="0.35">
      <c r="A9744" t="s">
        <v>4</v>
      </c>
      <c r="B9744" t="s">
        <v>573</v>
      </c>
      <c r="C9744">
        <v>4</v>
      </c>
      <c r="D9744" t="s">
        <v>395</v>
      </c>
      <c r="E9744" t="s">
        <v>76</v>
      </c>
      <c r="F9744" t="s">
        <v>76</v>
      </c>
      <c r="G9744" t="s">
        <v>76</v>
      </c>
      <c r="H9744" t="s">
        <v>76</v>
      </c>
      <c r="I9744" t="s">
        <v>76</v>
      </c>
      <c r="J9744" t="s">
        <v>76</v>
      </c>
      <c r="K9744" t="s">
        <v>76</v>
      </c>
    </row>
    <row r="9745" spans="1:11" x14ac:dyDescent="0.35">
      <c r="A9745" t="s">
        <v>5</v>
      </c>
      <c r="B9745" t="s">
        <v>566</v>
      </c>
      <c r="C9745">
        <v>10</v>
      </c>
      <c r="D9745" t="s">
        <v>803</v>
      </c>
      <c r="E9745" t="s">
        <v>76</v>
      </c>
      <c r="F9745" t="s">
        <v>76</v>
      </c>
      <c r="G9745" t="s">
        <v>76</v>
      </c>
      <c r="H9745" t="s">
        <v>76</v>
      </c>
      <c r="I9745" t="s">
        <v>76</v>
      </c>
      <c r="J9745" t="s">
        <v>418</v>
      </c>
      <c r="K9745" t="s">
        <v>76</v>
      </c>
    </row>
    <row r="9746" spans="1:11" x14ac:dyDescent="0.35">
      <c r="A9746" t="s">
        <v>5</v>
      </c>
      <c r="B9746" t="s">
        <v>569</v>
      </c>
      <c r="C9746">
        <v>28</v>
      </c>
      <c r="D9746" t="s">
        <v>556</v>
      </c>
      <c r="E9746" t="s">
        <v>627</v>
      </c>
      <c r="F9746" t="s">
        <v>76</v>
      </c>
      <c r="G9746" t="s">
        <v>76</v>
      </c>
      <c r="H9746" t="s">
        <v>76</v>
      </c>
      <c r="I9746" t="s">
        <v>76</v>
      </c>
      <c r="J9746" t="s">
        <v>213</v>
      </c>
      <c r="K9746" t="s">
        <v>173</v>
      </c>
    </row>
    <row r="9747" spans="1:11" x14ac:dyDescent="0.35">
      <c r="A9747" t="s">
        <v>5</v>
      </c>
      <c r="B9747" t="s">
        <v>570</v>
      </c>
      <c r="C9747">
        <v>38</v>
      </c>
      <c r="D9747" t="s">
        <v>988</v>
      </c>
      <c r="E9747" t="s">
        <v>76</v>
      </c>
      <c r="F9747" t="s">
        <v>76</v>
      </c>
      <c r="G9747" t="s">
        <v>76</v>
      </c>
      <c r="H9747" t="s">
        <v>76</v>
      </c>
      <c r="I9747" t="s">
        <v>76</v>
      </c>
      <c r="J9747" t="s">
        <v>146</v>
      </c>
      <c r="K9747" t="s">
        <v>11</v>
      </c>
    </row>
    <row r="9748" spans="1:11" x14ac:dyDescent="0.35">
      <c r="A9748" t="s">
        <v>5</v>
      </c>
      <c r="B9748" t="s">
        <v>571</v>
      </c>
      <c r="C9748">
        <v>2</v>
      </c>
      <c r="D9748" t="s">
        <v>395</v>
      </c>
      <c r="E9748" t="s">
        <v>76</v>
      </c>
      <c r="F9748" t="s">
        <v>76</v>
      </c>
      <c r="G9748" t="s">
        <v>76</v>
      </c>
      <c r="H9748" t="s">
        <v>76</v>
      </c>
      <c r="I9748" t="s">
        <v>76</v>
      </c>
      <c r="J9748" t="s">
        <v>76</v>
      </c>
      <c r="K9748" t="s">
        <v>76</v>
      </c>
    </row>
    <row r="9749" spans="1:11" x14ac:dyDescent="0.35">
      <c r="A9749" t="s">
        <v>5</v>
      </c>
      <c r="B9749" t="s">
        <v>572</v>
      </c>
      <c r="C9749">
        <v>18</v>
      </c>
      <c r="D9749" t="s">
        <v>906</v>
      </c>
      <c r="E9749" t="s">
        <v>55</v>
      </c>
      <c r="F9749" t="s">
        <v>76</v>
      </c>
      <c r="G9749" t="s">
        <v>76</v>
      </c>
      <c r="H9749" t="s">
        <v>76</v>
      </c>
      <c r="I9749" t="s">
        <v>76</v>
      </c>
      <c r="J9749" t="s">
        <v>55</v>
      </c>
      <c r="K9749" t="s">
        <v>63</v>
      </c>
    </row>
    <row r="9750" spans="1:11" x14ac:dyDescent="0.35">
      <c r="A9750" t="s">
        <v>5</v>
      </c>
      <c r="B9750" t="s">
        <v>573</v>
      </c>
      <c r="C9750">
        <v>11</v>
      </c>
      <c r="D9750" t="s">
        <v>1546</v>
      </c>
      <c r="E9750" t="s">
        <v>76</v>
      </c>
      <c r="F9750" t="s">
        <v>76</v>
      </c>
      <c r="G9750" t="s">
        <v>76</v>
      </c>
      <c r="H9750" t="s">
        <v>221</v>
      </c>
      <c r="I9750" t="s">
        <v>221</v>
      </c>
      <c r="J9750" t="s">
        <v>342</v>
      </c>
      <c r="K9750" t="s">
        <v>76</v>
      </c>
    </row>
    <row r="9751" spans="1:11" x14ac:dyDescent="0.35">
      <c r="A9751" t="s">
        <v>6</v>
      </c>
      <c r="B9751" t="s">
        <v>566</v>
      </c>
      <c r="C9751">
        <v>6</v>
      </c>
      <c r="D9751" t="s">
        <v>516</v>
      </c>
      <c r="E9751" t="s">
        <v>76</v>
      </c>
      <c r="F9751" t="s">
        <v>76</v>
      </c>
      <c r="G9751" t="s">
        <v>76</v>
      </c>
      <c r="H9751" t="s">
        <v>76</v>
      </c>
      <c r="I9751" t="s">
        <v>76</v>
      </c>
      <c r="J9751" t="s">
        <v>1217</v>
      </c>
      <c r="K9751" t="s">
        <v>76</v>
      </c>
    </row>
    <row r="9752" spans="1:11" x14ac:dyDescent="0.35">
      <c r="A9752" t="s">
        <v>6</v>
      </c>
      <c r="B9752" t="s">
        <v>569</v>
      </c>
      <c r="C9752">
        <v>17</v>
      </c>
      <c r="D9752" t="s">
        <v>354</v>
      </c>
      <c r="E9752" t="s">
        <v>138</v>
      </c>
      <c r="F9752" t="s">
        <v>108</v>
      </c>
      <c r="G9752" t="s">
        <v>76</v>
      </c>
      <c r="H9752" t="s">
        <v>76</v>
      </c>
      <c r="I9752" t="s">
        <v>72</v>
      </c>
      <c r="J9752" t="s">
        <v>596</v>
      </c>
      <c r="K9752" t="s">
        <v>342</v>
      </c>
    </row>
    <row r="9753" spans="1:11" x14ac:dyDescent="0.35">
      <c r="A9753" t="s">
        <v>6</v>
      </c>
      <c r="B9753" t="s">
        <v>570</v>
      </c>
      <c r="C9753">
        <v>3</v>
      </c>
      <c r="D9753" t="s">
        <v>91</v>
      </c>
      <c r="E9753" t="s">
        <v>215</v>
      </c>
      <c r="F9753" t="s">
        <v>76</v>
      </c>
      <c r="G9753" t="s">
        <v>76</v>
      </c>
      <c r="H9753" t="s">
        <v>76</v>
      </c>
      <c r="I9753" t="s">
        <v>76</v>
      </c>
      <c r="J9753" t="s">
        <v>91</v>
      </c>
      <c r="K9753" t="s">
        <v>76</v>
      </c>
    </row>
    <row r="9754" spans="1:11" x14ac:dyDescent="0.35">
      <c r="A9754" t="s">
        <v>6</v>
      </c>
      <c r="B9754" t="s">
        <v>571</v>
      </c>
      <c r="C9754">
        <v>8</v>
      </c>
      <c r="D9754" t="s">
        <v>395</v>
      </c>
      <c r="E9754" t="s">
        <v>76</v>
      </c>
      <c r="F9754" t="s">
        <v>76</v>
      </c>
      <c r="G9754" t="s">
        <v>76</v>
      </c>
      <c r="H9754" t="s">
        <v>76</v>
      </c>
      <c r="I9754" t="s">
        <v>76</v>
      </c>
      <c r="J9754" t="s">
        <v>76</v>
      </c>
      <c r="K9754" t="s">
        <v>76</v>
      </c>
    </row>
    <row r="9755" spans="1:11" x14ac:dyDescent="0.35">
      <c r="A9755" t="s">
        <v>6</v>
      </c>
      <c r="B9755" t="s">
        <v>572</v>
      </c>
      <c r="C9755">
        <v>14</v>
      </c>
      <c r="D9755" t="s">
        <v>1114</v>
      </c>
      <c r="E9755" t="s">
        <v>76</v>
      </c>
      <c r="F9755" t="s">
        <v>76</v>
      </c>
      <c r="G9755" t="s">
        <v>76</v>
      </c>
      <c r="H9755" t="s">
        <v>76</v>
      </c>
      <c r="I9755" t="s">
        <v>76</v>
      </c>
      <c r="J9755" t="s">
        <v>163</v>
      </c>
      <c r="K9755" t="s">
        <v>78</v>
      </c>
    </row>
    <row r="9756" spans="1:11" x14ac:dyDescent="0.35">
      <c r="A9756" t="s">
        <v>6</v>
      </c>
      <c r="B9756" t="s">
        <v>573</v>
      </c>
      <c r="C9756">
        <v>8</v>
      </c>
      <c r="D9756" t="s">
        <v>915</v>
      </c>
      <c r="E9756" t="s">
        <v>498</v>
      </c>
      <c r="F9756" t="s">
        <v>76</v>
      </c>
      <c r="G9756" t="s">
        <v>76</v>
      </c>
      <c r="H9756" t="s">
        <v>76</v>
      </c>
      <c r="I9756" t="s">
        <v>76</v>
      </c>
      <c r="J9756" t="s">
        <v>76</v>
      </c>
      <c r="K9756" t="s">
        <v>76</v>
      </c>
    </row>
    <row r="9757" spans="1:11" x14ac:dyDescent="0.35">
      <c r="A9757" t="s">
        <v>7</v>
      </c>
      <c r="B9757" t="s">
        <v>566</v>
      </c>
      <c r="C9757">
        <v>11</v>
      </c>
      <c r="D9757" t="s">
        <v>553</v>
      </c>
      <c r="E9757" t="s">
        <v>76</v>
      </c>
      <c r="F9757" t="s">
        <v>139</v>
      </c>
      <c r="G9757" t="s">
        <v>76</v>
      </c>
      <c r="H9757" t="s">
        <v>76</v>
      </c>
      <c r="I9757" t="s">
        <v>527</v>
      </c>
      <c r="J9757" t="s">
        <v>139</v>
      </c>
      <c r="K9757" t="s">
        <v>76</v>
      </c>
    </row>
    <row r="9758" spans="1:11" x14ac:dyDescent="0.35">
      <c r="A9758" t="s">
        <v>7</v>
      </c>
      <c r="B9758" t="s">
        <v>569</v>
      </c>
      <c r="C9758">
        <v>72</v>
      </c>
      <c r="D9758" t="s">
        <v>866</v>
      </c>
      <c r="E9758" t="s">
        <v>57</v>
      </c>
      <c r="F9758" t="s">
        <v>138</v>
      </c>
      <c r="G9758" t="s">
        <v>138</v>
      </c>
      <c r="H9758" t="s">
        <v>138</v>
      </c>
      <c r="I9758" t="s">
        <v>138</v>
      </c>
      <c r="J9758" t="s">
        <v>58</v>
      </c>
      <c r="K9758" t="s">
        <v>76</v>
      </c>
    </row>
    <row r="9759" spans="1:11" x14ac:dyDescent="0.35">
      <c r="A9759" t="s">
        <v>7</v>
      </c>
      <c r="B9759" t="s">
        <v>570</v>
      </c>
      <c r="C9759">
        <v>8</v>
      </c>
      <c r="D9759" t="s">
        <v>1253</v>
      </c>
      <c r="E9759" t="s">
        <v>76</v>
      </c>
      <c r="F9759" t="s">
        <v>76</v>
      </c>
      <c r="G9759" t="s">
        <v>76</v>
      </c>
      <c r="H9759" t="s">
        <v>76</v>
      </c>
      <c r="I9759" t="s">
        <v>76</v>
      </c>
      <c r="J9759" t="s">
        <v>76</v>
      </c>
      <c r="K9759" t="s">
        <v>130</v>
      </c>
    </row>
    <row r="9760" spans="1:11" x14ac:dyDescent="0.35">
      <c r="A9760" t="s">
        <v>7</v>
      </c>
      <c r="B9760" t="s">
        <v>571</v>
      </c>
      <c r="C9760">
        <v>6</v>
      </c>
      <c r="D9760" t="s">
        <v>1535</v>
      </c>
      <c r="E9760" t="s">
        <v>76</v>
      </c>
      <c r="F9760" t="s">
        <v>376</v>
      </c>
      <c r="G9760" t="s">
        <v>76</v>
      </c>
      <c r="H9760" t="s">
        <v>76</v>
      </c>
      <c r="I9760" t="s">
        <v>76</v>
      </c>
      <c r="J9760" t="s">
        <v>161</v>
      </c>
      <c r="K9760" t="s">
        <v>76</v>
      </c>
    </row>
    <row r="9761" spans="1:11" x14ac:dyDescent="0.35">
      <c r="A9761" t="s">
        <v>7</v>
      </c>
      <c r="B9761" t="s">
        <v>572</v>
      </c>
      <c r="C9761">
        <v>64</v>
      </c>
      <c r="D9761" t="s">
        <v>1546</v>
      </c>
      <c r="E9761" t="s">
        <v>142</v>
      </c>
      <c r="F9761" t="s">
        <v>62</v>
      </c>
      <c r="G9761" t="s">
        <v>175</v>
      </c>
      <c r="H9761" t="s">
        <v>105</v>
      </c>
      <c r="I9761" t="s">
        <v>105</v>
      </c>
      <c r="J9761" t="s">
        <v>112</v>
      </c>
      <c r="K9761" t="s">
        <v>102</v>
      </c>
    </row>
    <row r="9762" spans="1:11" x14ac:dyDescent="0.35">
      <c r="A9762" t="s">
        <v>7</v>
      </c>
      <c r="B9762" t="s">
        <v>573</v>
      </c>
      <c r="C9762">
        <v>7</v>
      </c>
      <c r="D9762" t="s">
        <v>1406</v>
      </c>
      <c r="E9762" t="s">
        <v>76</v>
      </c>
      <c r="F9762" t="s">
        <v>76</v>
      </c>
      <c r="G9762" t="s">
        <v>76</v>
      </c>
      <c r="H9762" t="s">
        <v>76</v>
      </c>
      <c r="I9762" t="s">
        <v>76</v>
      </c>
      <c r="J9762" t="s">
        <v>76</v>
      </c>
      <c r="K9762" t="s">
        <v>58</v>
      </c>
    </row>
    <row r="9763" spans="1:11" x14ac:dyDescent="0.35">
      <c r="A9763" t="s">
        <v>241</v>
      </c>
      <c r="B9763" t="s">
        <v>566</v>
      </c>
      <c r="C9763">
        <v>49</v>
      </c>
      <c r="D9763" t="s">
        <v>645</v>
      </c>
      <c r="E9763" t="s">
        <v>137</v>
      </c>
      <c r="F9763" t="s">
        <v>134</v>
      </c>
      <c r="G9763" t="s">
        <v>76</v>
      </c>
      <c r="H9763" t="s">
        <v>94</v>
      </c>
      <c r="I9763" t="s">
        <v>254</v>
      </c>
      <c r="J9763" t="s">
        <v>659</v>
      </c>
      <c r="K9763" t="s">
        <v>76</v>
      </c>
    </row>
    <row r="9764" spans="1:11" x14ac:dyDescent="0.35">
      <c r="A9764" t="s">
        <v>241</v>
      </c>
      <c r="B9764" t="s">
        <v>569</v>
      </c>
      <c r="C9764">
        <v>162</v>
      </c>
      <c r="D9764" t="s">
        <v>870</v>
      </c>
      <c r="E9764" t="s">
        <v>121</v>
      </c>
      <c r="F9764" t="s">
        <v>150</v>
      </c>
      <c r="G9764" t="s">
        <v>79</v>
      </c>
      <c r="H9764" t="s">
        <v>79</v>
      </c>
      <c r="I9764" t="s">
        <v>68</v>
      </c>
      <c r="J9764" t="s">
        <v>185</v>
      </c>
      <c r="K9764" t="s">
        <v>86</v>
      </c>
    </row>
    <row r="9765" spans="1:11" x14ac:dyDescent="0.35">
      <c r="A9765" t="s">
        <v>241</v>
      </c>
      <c r="B9765" t="s">
        <v>570</v>
      </c>
      <c r="C9765">
        <v>60</v>
      </c>
      <c r="D9765" t="s">
        <v>814</v>
      </c>
      <c r="E9765" t="s">
        <v>87</v>
      </c>
      <c r="F9765" t="s">
        <v>76</v>
      </c>
      <c r="G9765" t="s">
        <v>76</v>
      </c>
      <c r="H9765" t="s">
        <v>76</v>
      </c>
      <c r="I9765" t="s">
        <v>76</v>
      </c>
      <c r="J9765" t="s">
        <v>342</v>
      </c>
      <c r="K9765" t="s">
        <v>211</v>
      </c>
    </row>
    <row r="9766" spans="1:11" x14ac:dyDescent="0.35">
      <c r="A9766" t="s">
        <v>241</v>
      </c>
      <c r="B9766" t="s">
        <v>571</v>
      </c>
      <c r="C9766">
        <v>30</v>
      </c>
      <c r="D9766" t="s">
        <v>1255</v>
      </c>
      <c r="E9766" t="s">
        <v>161</v>
      </c>
      <c r="F9766" t="s">
        <v>93</v>
      </c>
      <c r="G9766" t="s">
        <v>76</v>
      </c>
      <c r="H9766" t="s">
        <v>76</v>
      </c>
      <c r="I9766" t="s">
        <v>76</v>
      </c>
      <c r="J9766" t="s">
        <v>68</v>
      </c>
      <c r="K9766" t="s">
        <v>142</v>
      </c>
    </row>
    <row r="9767" spans="1:11" x14ac:dyDescent="0.35">
      <c r="A9767" t="s">
        <v>241</v>
      </c>
      <c r="B9767" t="s">
        <v>572</v>
      </c>
      <c r="C9767">
        <v>139</v>
      </c>
      <c r="D9767" t="s">
        <v>1316</v>
      </c>
      <c r="E9767" t="s">
        <v>72</v>
      </c>
      <c r="F9767" t="s">
        <v>186</v>
      </c>
      <c r="G9767" t="s">
        <v>74</v>
      </c>
      <c r="H9767" t="s">
        <v>68</v>
      </c>
      <c r="I9767" t="s">
        <v>68</v>
      </c>
      <c r="J9767" t="s">
        <v>314</v>
      </c>
      <c r="K9767" t="s">
        <v>65</v>
      </c>
    </row>
    <row r="9768" spans="1:11" x14ac:dyDescent="0.35">
      <c r="A9768" t="s">
        <v>241</v>
      </c>
      <c r="B9768" t="s">
        <v>573</v>
      </c>
      <c r="C9768">
        <v>33</v>
      </c>
      <c r="D9768" t="s">
        <v>829</v>
      </c>
      <c r="E9768" t="s">
        <v>193</v>
      </c>
      <c r="F9768" t="s">
        <v>76</v>
      </c>
      <c r="G9768" t="s">
        <v>76</v>
      </c>
      <c r="H9768" t="s">
        <v>71</v>
      </c>
      <c r="I9768" t="s">
        <v>71</v>
      </c>
      <c r="J9768" t="s">
        <v>81</v>
      </c>
      <c r="K9768" t="s">
        <v>239</v>
      </c>
    </row>
    <row r="9770" spans="1:11" x14ac:dyDescent="0.35">
      <c r="A9770" t="s">
        <v>1987</v>
      </c>
    </row>
    <row r="9771" spans="1:11" x14ac:dyDescent="0.35">
      <c r="A9771" t="s">
        <v>14</v>
      </c>
      <c r="B9771" t="s">
        <v>593</v>
      </c>
      <c r="C9771" t="s">
        <v>2</v>
      </c>
      <c r="D9771" t="s">
        <v>1967</v>
      </c>
      <c r="E9771" t="s">
        <v>1968</v>
      </c>
      <c r="F9771" t="s">
        <v>1979</v>
      </c>
      <c r="G9771" t="s">
        <v>1980</v>
      </c>
      <c r="H9771" t="s">
        <v>1981</v>
      </c>
      <c r="I9771" t="s">
        <v>1982</v>
      </c>
      <c r="J9771" t="s">
        <v>1983</v>
      </c>
      <c r="K9771" t="s">
        <v>1984</v>
      </c>
    </row>
    <row r="9772" spans="1:11" x14ac:dyDescent="0.35">
      <c r="A9772" t="s">
        <v>3</v>
      </c>
      <c r="B9772" t="s">
        <v>594</v>
      </c>
      <c r="C9772">
        <v>16</v>
      </c>
      <c r="D9772" t="s">
        <v>839</v>
      </c>
      <c r="E9772" t="s">
        <v>124</v>
      </c>
      <c r="F9772" t="s">
        <v>240</v>
      </c>
      <c r="G9772" t="s">
        <v>76</v>
      </c>
      <c r="H9772" t="s">
        <v>122</v>
      </c>
      <c r="I9772" t="s">
        <v>240</v>
      </c>
      <c r="J9772" t="s">
        <v>188</v>
      </c>
      <c r="K9772" t="s">
        <v>76</v>
      </c>
    </row>
    <row r="9773" spans="1:11" x14ac:dyDescent="0.35">
      <c r="A9773" t="s">
        <v>3</v>
      </c>
      <c r="B9773" t="s">
        <v>595</v>
      </c>
      <c r="C9773">
        <v>28</v>
      </c>
      <c r="D9773" t="s">
        <v>432</v>
      </c>
      <c r="E9773" t="s">
        <v>330</v>
      </c>
      <c r="F9773" t="s">
        <v>76</v>
      </c>
      <c r="G9773" t="s">
        <v>76</v>
      </c>
      <c r="H9773" t="s">
        <v>76</v>
      </c>
      <c r="I9773" t="s">
        <v>76</v>
      </c>
      <c r="J9773" t="s">
        <v>216</v>
      </c>
      <c r="K9773" t="s">
        <v>494</v>
      </c>
    </row>
    <row r="9774" spans="1:11" x14ac:dyDescent="0.35">
      <c r="A9774" t="s">
        <v>4</v>
      </c>
      <c r="B9774" t="s">
        <v>594</v>
      </c>
      <c r="C9774">
        <v>55</v>
      </c>
      <c r="D9774" t="s">
        <v>1254</v>
      </c>
      <c r="E9774" t="s">
        <v>107</v>
      </c>
      <c r="F9774" t="s">
        <v>76</v>
      </c>
      <c r="G9774" t="s">
        <v>76</v>
      </c>
      <c r="H9774" t="s">
        <v>107</v>
      </c>
      <c r="I9774" t="s">
        <v>76</v>
      </c>
      <c r="J9774" t="s">
        <v>221</v>
      </c>
      <c r="K9774" t="s">
        <v>76</v>
      </c>
    </row>
    <row r="9775" spans="1:11" x14ac:dyDescent="0.35">
      <c r="A9775" t="s">
        <v>4</v>
      </c>
      <c r="B9775" t="s">
        <v>595</v>
      </c>
      <c r="C9775">
        <v>43</v>
      </c>
      <c r="D9775" t="s">
        <v>997</v>
      </c>
      <c r="E9775" t="s">
        <v>179</v>
      </c>
      <c r="F9775" t="s">
        <v>76</v>
      </c>
      <c r="G9775" t="s">
        <v>76</v>
      </c>
      <c r="H9775" t="s">
        <v>76</v>
      </c>
      <c r="I9775" t="s">
        <v>76</v>
      </c>
      <c r="J9775" t="s">
        <v>8</v>
      </c>
      <c r="K9775" t="s">
        <v>77</v>
      </c>
    </row>
    <row r="9776" spans="1:11" x14ac:dyDescent="0.35">
      <c r="A9776" t="s">
        <v>5</v>
      </c>
      <c r="B9776" t="s">
        <v>594</v>
      </c>
      <c r="C9776">
        <v>40</v>
      </c>
      <c r="D9776" t="s">
        <v>1443</v>
      </c>
      <c r="E9776" t="s">
        <v>108</v>
      </c>
      <c r="F9776" t="s">
        <v>76</v>
      </c>
      <c r="G9776" t="s">
        <v>76</v>
      </c>
      <c r="H9776" t="s">
        <v>76</v>
      </c>
      <c r="I9776" t="s">
        <v>76</v>
      </c>
      <c r="J9776" t="s">
        <v>164</v>
      </c>
      <c r="K9776" t="s">
        <v>206</v>
      </c>
    </row>
    <row r="9777" spans="1:11" x14ac:dyDescent="0.35">
      <c r="A9777" t="s">
        <v>5</v>
      </c>
      <c r="B9777" t="s">
        <v>595</v>
      </c>
      <c r="C9777">
        <v>67</v>
      </c>
      <c r="D9777" t="s">
        <v>837</v>
      </c>
      <c r="E9777" t="s">
        <v>386</v>
      </c>
      <c r="F9777" t="s">
        <v>76</v>
      </c>
      <c r="G9777" t="s">
        <v>76</v>
      </c>
      <c r="H9777" t="s">
        <v>77</v>
      </c>
      <c r="I9777" t="s">
        <v>77</v>
      </c>
      <c r="J9777" t="s">
        <v>161</v>
      </c>
      <c r="K9777" t="s">
        <v>142</v>
      </c>
    </row>
    <row r="9778" spans="1:11" x14ac:dyDescent="0.35">
      <c r="A9778" t="s">
        <v>6</v>
      </c>
      <c r="B9778" t="s">
        <v>594</v>
      </c>
      <c r="C9778">
        <v>30</v>
      </c>
      <c r="D9778" t="s">
        <v>560</v>
      </c>
      <c r="E9778" t="s">
        <v>225</v>
      </c>
      <c r="F9778" t="s">
        <v>72</v>
      </c>
      <c r="G9778" t="s">
        <v>76</v>
      </c>
      <c r="H9778" t="s">
        <v>76</v>
      </c>
      <c r="I9778" t="s">
        <v>150</v>
      </c>
      <c r="J9778" t="s">
        <v>659</v>
      </c>
      <c r="K9778" t="s">
        <v>75</v>
      </c>
    </row>
    <row r="9779" spans="1:11" x14ac:dyDescent="0.35">
      <c r="A9779" t="s">
        <v>6</v>
      </c>
      <c r="B9779" t="s">
        <v>595</v>
      </c>
      <c r="C9779">
        <v>26</v>
      </c>
      <c r="D9779" t="s">
        <v>786</v>
      </c>
      <c r="E9779" t="s">
        <v>137</v>
      </c>
      <c r="F9779" t="s">
        <v>76</v>
      </c>
      <c r="G9779" t="s">
        <v>76</v>
      </c>
      <c r="H9779" t="s">
        <v>76</v>
      </c>
      <c r="I9779" t="s">
        <v>76</v>
      </c>
      <c r="J9779" t="s">
        <v>255</v>
      </c>
      <c r="K9779" t="s">
        <v>244</v>
      </c>
    </row>
    <row r="9780" spans="1:11" x14ac:dyDescent="0.35">
      <c r="A9780" t="s">
        <v>7</v>
      </c>
      <c r="B9780" t="s">
        <v>594</v>
      </c>
      <c r="C9780">
        <v>78</v>
      </c>
      <c r="D9780" t="s">
        <v>901</v>
      </c>
      <c r="E9780" t="s">
        <v>63</v>
      </c>
      <c r="F9780" t="s">
        <v>76</v>
      </c>
      <c r="G9780" t="s">
        <v>76</v>
      </c>
      <c r="H9780" t="s">
        <v>76</v>
      </c>
      <c r="I9780" t="s">
        <v>76</v>
      </c>
      <c r="J9780" t="s">
        <v>185</v>
      </c>
      <c r="K9780" t="s">
        <v>79</v>
      </c>
    </row>
    <row r="9781" spans="1:11" x14ac:dyDescent="0.35">
      <c r="A9781" t="s">
        <v>7</v>
      </c>
      <c r="B9781" t="s">
        <v>595</v>
      </c>
      <c r="C9781">
        <v>90</v>
      </c>
      <c r="D9781" t="s">
        <v>1009</v>
      </c>
      <c r="E9781" t="s">
        <v>198</v>
      </c>
      <c r="F9781" t="s">
        <v>204</v>
      </c>
      <c r="G9781" t="s">
        <v>103</v>
      </c>
      <c r="H9781" t="s">
        <v>72</v>
      </c>
      <c r="I9781" t="s">
        <v>249</v>
      </c>
      <c r="J9781" t="s">
        <v>177</v>
      </c>
      <c r="K9781" t="s">
        <v>194</v>
      </c>
    </row>
    <row r="9782" spans="1:11" x14ac:dyDescent="0.35">
      <c r="A9782" t="s">
        <v>241</v>
      </c>
      <c r="B9782" t="s">
        <v>594</v>
      </c>
      <c r="C9782">
        <v>219</v>
      </c>
      <c r="D9782" t="s">
        <v>415</v>
      </c>
      <c r="E9782" t="s">
        <v>130</v>
      </c>
      <c r="F9782" t="s">
        <v>79</v>
      </c>
      <c r="G9782" t="s">
        <v>76</v>
      </c>
      <c r="H9782" t="s">
        <v>73</v>
      </c>
      <c r="I9782" t="s">
        <v>79</v>
      </c>
      <c r="J9782" t="s">
        <v>213</v>
      </c>
      <c r="K9782" t="s">
        <v>63</v>
      </c>
    </row>
    <row r="9783" spans="1:11" x14ac:dyDescent="0.35">
      <c r="A9783" t="s">
        <v>241</v>
      </c>
      <c r="B9783" t="s">
        <v>595</v>
      </c>
      <c r="C9783">
        <v>254</v>
      </c>
      <c r="D9783" t="s">
        <v>740</v>
      </c>
      <c r="E9783" t="s">
        <v>67</v>
      </c>
      <c r="F9783" t="s">
        <v>104</v>
      </c>
      <c r="G9783" t="s">
        <v>81</v>
      </c>
      <c r="H9783" t="s">
        <v>71</v>
      </c>
      <c r="I9783" t="s">
        <v>173</v>
      </c>
      <c r="J9783" t="s">
        <v>188</v>
      </c>
      <c r="K9783" t="s">
        <v>109</v>
      </c>
    </row>
    <row r="9785" spans="1:11" x14ac:dyDescent="0.35">
      <c r="A9785" t="s">
        <v>1988</v>
      </c>
    </row>
    <row r="9786" spans="1:11" x14ac:dyDescent="0.35">
      <c r="A9786" t="s">
        <v>14</v>
      </c>
      <c r="B9786" t="s">
        <v>2</v>
      </c>
      <c r="C9786" t="s">
        <v>1967</v>
      </c>
      <c r="D9786" t="s">
        <v>1968</v>
      </c>
      <c r="E9786" t="s">
        <v>1979</v>
      </c>
      <c r="F9786" t="s">
        <v>1980</v>
      </c>
      <c r="G9786" t="s">
        <v>1981</v>
      </c>
      <c r="H9786" t="s">
        <v>1982</v>
      </c>
      <c r="I9786" t="s">
        <v>1983</v>
      </c>
      <c r="J9786" t="s">
        <v>1984</v>
      </c>
    </row>
    <row r="9787" spans="1:11" x14ac:dyDescent="0.35">
      <c r="A9787" t="s">
        <v>3</v>
      </c>
      <c r="B9787">
        <v>44</v>
      </c>
      <c r="C9787" t="s">
        <v>682</v>
      </c>
      <c r="D9787" t="s">
        <v>458</v>
      </c>
      <c r="E9787" t="s">
        <v>80</v>
      </c>
      <c r="F9787" t="s">
        <v>76</v>
      </c>
      <c r="G9787" t="s">
        <v>71</v>
      </c>
      <c r="H9787" t="s">
        <v>80</v>
      </c>
      <c r="I9787" t="s">
        <v>240</v>
      </c>
      <c r="J9787" t="s">
        <v>233</v>
      </c>
    </row>
    <row r="9788" spans="1:11" x14ac:dyDescent="0.35">
      <c r="A9788" t="s">
        <v>4</v>
      </c>
      <c r="B9788">
        <v>98</v>
      </c>
      <c r="C9788" t="s">
        <v>1000</v>
      </c>
      <c r="D9788" t="s">
        <v>105</v>
      </c>
      <c r="E9788" t="s">
        <v>76</v>
      </c>
      <c r="F9788" t="s">
        <v>76</v>
      </c>
      <c r="G9788" t="s">
        <v>107</v>
      </c>
      <c r="H9788" t="s">
        <v>76</v>
      </c>
      <c r="I9788" t="s">
        <v>177</v>
      </c>
      <c r="J9788" t="s">
        <v>107</v>
      </c>
    </row>
    <row r="9789" spans="1:11" x14ac:dyDescent="0.35">
      <c r="A9789" t="s">
        <v>5</v>
      </c>
      <c r="B9789">
        <v>107</v>
      </c>
      <c r="C9789" t="s">
        <v>828</v>
      </c>
      <c r="D9789" t="s">
        <v>366</v>
      </c>
      <c r="E9789" t="s">
        <v>76</v>
      </c>
      <c r="F9789" t="s">
        <v>76</v>
      </c>
      <c r="G9789" t="s">
        <v>106</v>
      </c>
      <c r="H9789" t="s">
        <v>106</v>
      </c>
      <c r="I9789" t="s">
        <v>146</v>
      </c>
      <c r="J9789" t="s">
        <v>121</v>
      </c>
    </row>
    <row r="9790" spans="1:11" x14ac:dyDescent="0.35">
      <c r="A9790" t="s">
        <v>6</v>
      </c>
      <c r="B9790">
        <v>56</v>
      </c>
      <c r="C9790" t="s">
        <v>983</v>
      </c>
      <c r="D9790" t="s">
        <v>314</v>
      </c>
      <c r="E9790" t="s">
        <v>71</v>
      </c>
      <c r="F9790" t="s">
        <v>76</v>
      </c>
      <c r="G9790" t="s">
        <v>76</v>
      </c>
      <c r="H9790" t="s">
        <v>106</v>
      </c>
      <c r="I9790" t="s">
        <v>235</v>
      </c>
      <c r="J9790" t="s">
        <v>133</v>
      </c>
    </row>
    <row r="9791" spans="1:11" x14ac:dyDescent="0.35">
      <c r="A9791" t="s">
        <v>7</v>
      </c>
      <c r="B9791">
        <v>168</v>
      </c>
      <c r="C9791" t="s">
        <v>1123</v>
      </c>
      <c r="D9791" t="s">
        <v>74</v>
      </c>
      <c r="E9791" t="s">
        <v>244</v>
      </c>
      <c r="F9791" t="s">
        <v>93</v>
      </c>
      <c r="G9791" t="s">
        <v>75</v>
      </c>
      <c r="H9791" t="s">
        <v>180</v>
      </c>
      <c r="I9791" t="s">
        <v>132</v>
      </c>
      <c r="J9791" t="s">
        <v>130</v>
      </c>
    </row>
    <row r="9792" spans="1:11" x14ac:dyDescent="0.35">
      <c r="A9792" t="s">
        <v>241</v>
      </c>
      <c r="B9792">
        <v>473</v>
      </c>
      <c r="C9792" t="s">
        <v>833</v>
      </c>
      <c r="D9792" t="s">
        <v>180</v>
      </c>
      <c r="E9792" t="s">
        <v>100</v>
      </c>
      <c r="F9792" t="s">
        <v>150</v>
      </c>
      <c r="G9792" t="s">
        <v>79</v>
      </c>
      <c r="H9792" t="s">
        <v>55</v>
      </c>
      <c r="I9792" t="s">
        <v>61</v>
      </c>
      <c r="J9792" t="s">
        <v>70</v>
      </c>
    </row>
    <row r="9794" spans="1:10" x14ac:dyDescent="0.35">
      <c r="A9794" t="s">
        <v>1989</v>
      </c>
    </row>
    <row r="9795" spans="1:10" x14ac:dyDescent="0.35">
      <c r="A9795" t="s">
        <v>14</v>
      </c>
      <c r="B9795" t="s">
        <v>266</v>
      </c>
      <c r="C9795" t="s">
        <v>2</v>
      </c>
      <c r="D9795" t="s">
        <v>1990</v>
      </c>
      <c r="E9795" t="s">
        <v>1991</v>
      </c>
      <c r="F9795" t="s">
        <v>1992</v>
      </c>
      <c r="G9795" t="s">
        <v>1993</v>
      </c>
      <c r="H9795" t="s">
        <v>48</v>
      </c>
      <c r="I9795" t="s">
        <v>1968</v>
      </c>
      <c r="J9795" t="s">
        <v>1994</v>
      </c>
    </row>
    <row r="9796" spans="1:10" x14ac:dyDescent="0.35">
      <c r="A9796" t="s">
        <v>3</v>
      </c>
      <c r="B9796" t="s">
        <v>267</v>
      </c>
      <c r="C9796">
        <v>5</v>
      </c>
      <c r="D9796" t="s">
        <v>76</v>
      </c>
      <c r="E9796" t="s">
        <v>135</v>
      </c>
      <c r="F9796" t="s">
        <v>76</v>
      </c>
      <c r="G9796" t="s">
        <v>64</v>
      </c>
      <c r="H9796" t="s">
        <v>76</v>
      </c>
      <c r="I9796" t="s">
        <v>76</v>
      </c>
      <c r="J9796" t="s">
        <v>716</v>
      </c>
    </row>
    <row r="9797" spans="1:10" x14ac:dyDescent="0.35">
      <c r="A9797" t="s">
        <v>3</v>
      </c>
      <c r="B9797" t="s">
        <v>279</v>
      </c>
      <c r="C9797">
        <v>3</v>
      </c>
      <c r="D9797" t="s">
        <v>76</v>
      </c>
      <c r="E9797" t="s">
        <v>76</v>
      </c>
      <c r="F9797" t="s">
        <v>76</v>
      </c>
      <c r="G9797" t="s">
        <v>76</v>
      </c>
      <c r="H9797" t="s">
        <v>76</v>
      </c>
      <c r="I9797" t="s">
        <v>239</v>
      </c>
      <c r="J9797" t="s">
        <v>1184</v>
      </c>
    </row>
    <row r="9798" spans="1:10" x14ac:dyDescent="0.35">
      <c r="A9798" t="s">
        <v>3</v>
      </c>
      <c r="B9798" t="s">
        <v>285</v>
      </c>
      <c r="C9798">
        <v>2</v>
      </c>
      <c r="D9798" t="s">
        <v>76</v>
      </c>
      <c r="E9798" t="s">
        <v>76</v>
      </c>
      <c r="F9798" t="s">
        <v>76</v>
      </c>
      <c r="G9798" t="s">
        <v>76</v>
      </c>
      <c r="H9798" t="s">
        <v>76</v>
      </c>
      <c r="I9798" t="s">
        <v>76</v>
      </c>
      <c r="J9798" t="s">
        <v>395</v>
      </c>
    </row>
    <row r="9799" spans="1:10" x14ac:dyDescent="0.35">
      <c r="A9799" t="s">
        <v>4</v>
      </c>
      <c r="B9799" t="s">
        <v>267</v>
      </c>
      <c r="C9799">
        <v>6</v>
      </c>
      <c r="D9799" t="s">
        <v>262</v>
      </c>
      <c r="E9799" t="s">
        <v>76</v>
      </c>
      <c r="F9799" t="s">
        <v>1117</v>
      </c>
      <c r="G9799" t="s">
        <v>76</v>
      </c>
      <c r="H9799" t="s">
        <v>76</v>
      </c>
      <c r="I9799" t="s">
        <v>76</v>
      </c>
      <c r="J9799" t="s">
        <v>79</v>
      </c>
    </row>
    <row r="9800" spans="1:10" x14ac:dyDescent="0.35">
      <c r="A9800" t="s">
        <v>4</v>
      </c>
      <c r="B9800" t="s">
        <v>279</v>
      </c>
      <c r="C9800">
        <v>21</v>
      </c>
      <c r="D9800" t="s">
        <v>77</v>
      </c>
      <c r="E9800" t="s">
        <v>71</v>
      </c>
      <c r="F9800" t="s">
        <v>150</v>
      </c>
      <c r="G9800" t="s">
        <v>76</v>
      </c>
      <c r="H9800" t="s">
        <v>76</v>
      </c>
      <c r="I9800" t="s">
        <v>79</v>
      </c>
      <c r="J9800" t="s">
        <v>1248</v>
      </c>
    </row>
    <row r="9801" spans="1:10" x14ac:dyDescent="0.35">
      <c r="A9801" t="s">
        <v>4</v>
      </c>
      <c r="B9801" t="s">
        <v>285</v>
      </c>
      <c r="C9801">
        <v>4</v>
      </c>
      <c r="D9801" t="s">
        <v>76</v>
      </c>
      <c r="E9801" t="s">
        <v>667</v>
      </c>
      <c r="F9801" t="s">
        <v>667</v>
      </c>
      <c r="G9801" t="s">
        <v>76</v>
      </c>
      <c r="H9801" t="s">
        <v>76</v>
      </c>
      <c r="I9801" t="s">
        <v>76</v>
      </c>
      <c r="J9801" t="s">
        <v>937</v>
      </c>
    </row>
    <row r="9802" spans="1:10" x14ac:dyDescent="0.35">
      <c r="A9802" t="s">
        <v>5</v>
      </c>
      <c r="B9802" t="s">
        <v>267</v>
      </c>
      <c r="C9802">
        <v>2</v>
      </c>
      <c r="D9802" t="s">
        <v>1243</v>
      </c>
      <c r="E9802" t="s">
        <v>395</v>
      </c>
      <c r="F9802" t="s">
        <v>76</v>
      </c>
      <c r="G9802" t="s">
        <v>76</v>
      </c>
      <c r="H9802" t="s">
        <v>76</v>
      </c>
      <c r="I9802" t="s">
        <v>76</v>
      </c>
      <c r="J9802" t="s">
        <v>76</v>
      </c>
    </row>
    <row r="9803" spans="1:10" x14ac:dyDescent="0.35">
      <c r="A9803" t="s">
        <v>5</v>
      </c>
      <c r="B9803" t="s">
        <v>279</v>
      </c>
      <c r="C9803">
        <v>13</v>
      </c>
      <c r="D9803" t="s">
        <v>334</v>
      </c>
      <c r="E9803" t="s">
        <v>103</v>
      </c>
      <c r="F9803" t="s">
        <v>80</v>
      </c>
      <c r="G9803" t="s">
        <v>80</v>
      </c>
      <c r="H9803" t="s">
        <v>80</v>
      </c>
      <c r="I9803" t="s">
        <v>611</v>
      </c>
      <c r="J9803" t="s">
        <v>550</v>
      </c>
    </row>
    <row r="9804" spans="1:10" x14ac:dyDescent="0.35">
      <c r="A9804" t="s">
        <v>5</v>
      </c>
      <c r="B9804" t="s">
        <v>285</v>
      </c>
      <c r="C9804">
        <v>12</v>
      </c>
      <c r="D9804" t="s">
        <v>76</v>
      </c>
      <c r="E9804" t="s">
        <v>239</v>
      </c>
      <c r="F9804" t="s">
        <v>88</v>
      </c>
      <c r="G9804" t="s">
        <v>63</v>
      </c>
      <c r="H9804" t="s">
        <v>76</v>
      </c>
      <c r="I9804" t="s">
        <v>76</v>
      </c>
      <c r="J9804" t="s">
        <v>1255</v>
      </c>
    </row>
    <row r="9805" spans="1:10" x14ac:dyDescent="0.35">
      <c r="A9805" t="s">
        <v>6</v>
      </c>
      <c r="B9805" t="s">
        <v>267</v>
      </c>
      <c r="C9805">
        <v>2</v>
      </c>
      <c r="D9805" t="s">
        <v>76</v>
      </c>
      <c r="E9805" t="s">
        <v>76</v>
      </c>
      <c r="F9805" t="s">
        <v>76</v>
      </c>
      <c r="G9805" t="s">
        <v>76</v>
      </c>
      <c r="H9805" t="s">
        <v>690</v>
      </c>
      <c r="I9805" t="s">
        <v>76</v>
      </c>
      <c r="J9805" t="s">
        <v>661</v>
      </c>
    </row>
    <row r="9806" spans="1:10" x14ac:dyDescent="0.35">
      <c r="A9806" t="s">
        <v>6</v>
      </c>
      <c r="B9806" t="s">
        <v>279</v>
      </c>
      <c r="C9806">
        <v>8</v>
      </c>
      <c r="D9806" t="s">
        <v>75</v>
      </c>
      <c r="E9806" t="s">
        <v>63</v>
      </c>
      <c r="F9806" t="s">
        <v>672</v>
      </c>
      <c r="G9806" t="s">
        <v>76</v>
      </c>
      <c r="H9806" t="s">
        <v>76</v>
      </c>
      <c r="I9806" t="s">
        <v>76</v>
      </c>
      <c r="J9806" t="s">
        <v>446</v>
      </c>
    </row>
    <row r="9807" spans="1:10" x14ac:dyDescent="0.35">
      <c r="A9807" t="s">
        <v>6</v>
      </c>
      <c r="B9807" t="s">
        <v>285</v>
      </c>
      <c r="C9807">
        <v>3</v>
      </c>
      <c r="D9807" t="s">
        <v>76</v>
      </c>
      <c r="E9807" t="s">
        <v>76</v>
      </c>
      <c r="F9807" t="s">
        <v>76</v>
      </c>
      <c r="G9807" t="s">
        <v>76</v>
      </c>
      <c r="H9807" t="s">
        <v>76</v>
      </c>
      <c r="I9807" t="s">
        <v>76</v>
      </c>
      <c r="J9807" t="s">
        <v>395</v>
      </c>
    </row>
    <row r="9808" spans="1:10" x14ac:dyDescent="0.35">
      <c r="A9808" t="s">
        <v>7</v>
      </c>
      <c r="B9808" t="s">
        <v>267</v>
      </c>
      <c r="C9808">
        <v>3</v>
      </c>
      <c r="D9808" t="s">
        <v>76</v>
      </c>
      <c r="E9808" t="s">
        <v>76</v>
      </c>
      <c r="F9808" t="s">
        <v>76</v>
      </c>
      <c r="G9808" t="s">
        <v>76</v>
      </c>
      <c r="H9808" t="s">
        <v>76</v>
      </c>
      <c r="I9808" t="s">
        <v>76</v>
      </c>
      <c r="J9808" t="s">
        <v>395</v>
      </c>
    </row>
    <row r="9809" spans="1:10" x14ac:dyDescent="0.35">
      <c r="A9809" t="s">
        <v>7</v>
      </c>
      <c r="B9809" t="s">
        <v>279</v>
      </c>
      <c r="C9809">
        <v>32</v>
      </c>
      <c r="D9809" t="s">
        <v>198</v>
      </c>
      <c r="E9809" t="s">
        <v>134</v>
      </c>
      <c r="F9809" t="s">
        <v>185</v>
      </c>
      <c r="G9809" t="s">
        <v>76</v>
      </c>
      <c r="H9809" t="s">
        <v>76</v>
      </c>
      <c r="I9809" t="s">
        <v>218</v>
      </c>
      <c r="J9809" t="s">
        <v>1025</v>
      </c>
    </row>
    <row r="9810" spans="1:10" x14ac:dyDescent="0.35">
      <c r="A9810" t="s">
        <v>241</v>
      </c>
      <c r="B9810" t="s">
        <v>267</v>
      </c>
      <c r="C9810">
        <v>18</v>
      </c>
      <c r="D9810" t="s">
        <v>64</v>
      </c>
      <c r="E9810" t="s">
        <v>101</v>
      </c>
      <c r="F9810" t="s">
        <v>640</v>
      </c>
      <c r="G9810" t="s">
        <v>186</v>
      </c>
      <c r="H9810" t="s">
        <v>108</v>
      </c>
      <c r="I9810" t="s">
        <v>76</v>
      </c>
      <c r="J9810" t="s">
        <v>120</v>
      </c>
    </row>
    <row r="9811" spans="1:10" x14ac:dyDescent="0.35">
      <c r="A9811" t="s">
        <v>241</v>
      </c>
      <c r="B9811" t="s">
        <v>279</v>
      </c>
      <c r="C9811">
        <v>77</v>
      </c>
      <c r="D9811" t="s">
        <v>149</v>
      </c>
      <c r="E9811" t="s">
        <v>175</v>
      </c>
      <c r="F9811" t="s">
        <v>269</v>
      </c>
      <c r="G9811" t="s">
        <v>73</v>
      </c>
      <c r="H9811" t="s">
        <v>73</v>
      </c>
      <c r="I9811" t="s">
        <v>126</v>
      </c>
      <c r="J9811" t="s">
        <v>716</v>
      </c>
    </row>
    <row r="9812" spans="1:10" x14ac:dyDescent="0.35">
      <c r="A9812" t="s">
        <v>241</v>
      </c>
      <c r="B9812" t="s">
        <v>285</v>
      </c>
      <c r="C9812">
        <v>21</v>
      </c>
      <c r="D9812" t="s">
        <v>76</v>
      </c>
      <c r="E9812" t="s">
        <v>252</v>
      </c>
      <c r="F9812" t="s">
        <v>277</v>
      </c>
      <c r="G9812" t="s">
        <v>150</v>
      </c>
      <c r="H9812" t="s">
        <v>76</v>
      </c>
      <c r="I9812" t="s">
        <v>76</v>
      </c>
      <c r="J9812" t="s">
        <v>1146</v>
      </c>
    </row>
    <row r="9814" spans="1:10" x14ac:dyDescent="0.35">
      <c r="A9814" t="s">
        <v>1995</v>
      </c>
    </row>
    <row r="9815" spans="1:10" x14ac:dyDescent="0.35">
      <c r="A9815" t="s">
        <v>14</v>
      </c>
      <c r="B9815" t="s">
        <v>487</v>
      </c>
      <c r="C9815" t="s">
        <v>2</v>
      </c>
      <c r="D9815" t="s">
        <v>1990</v>
      </c>
      <c r="E9815" t="s">
        <v>1991</v>
      </c>
      <c r="F9815" t="s">
        <v>1992</v>
      </c>
      <c r="G9815" t="s">
        <v>1993</v>
      </c>
      <c r="H9815" t="s">
        <v>48</v>
      </c>
      <c r="I9815" t="s">
        <v>1968</v>
      </c>
      <c r="J9815" t="s">
        <v>1994</v>
      </c>
    </row>
    <row r="9816" spans="1:10" x14ac:dyDescent="0.35">
      <c r="A9816" t="s">
        <v>3</v>
      </c>
      <c r="B9816" t="s">
        <v>488</v>
      </c>
      <c r="C9816">
        <v>6</v>
      </c>
      <c r="D9816" t="s">
        <v>76</v>
      </c>
      <c r="E9816" t="s">
        <v>11</v>
      </c>
      <c r="F9816" t="s">
        <v>76</v>
      </c>
      <c r="G9816" t="s">
        <v>235</v>
      </c>
      <c r="H9816" t="s">
        <v>76</v>
      </c>
      <c r="I9816" t="s">
        <v>76</v>
      </c>
      <c r="J9816" t="s">
        <v>773</v>
      </c>
    </row>
    <row r="9817" spans="1:10" x14ac:dyDescent="0.35">
      <c r="A9817" t="s">
        <v>3</v>
      </c>
      <c r="B9817" t="s">
        <v>491</v>
      </c>
      <c r="C9817">
        <v>4</v>
      </c>
      <c r="D9817" t="s">
        <v>76</v>
      </c>
      <c r="E9817" t="s">
        <v>76</v>
      </c>
      <c r="F9817" t="s">
        <v>76</v>
      </c>
      <c r="G9817" t="s">
        <v>76</v>
      </c>
      <c r="H9817" t="s">
        <v>76</v>
      </c>
      <c r="I9817" t="s">
        <v>163</v>
      </c>
      <c r="J9817" t="s">
        <v>1474</v>
      </c>
    </row>
    <row r="9818" spans="1:10" x14ac:dyDescent="0.35">
      <c r="A9818" t="s">
        <v>4</v>
      </c>
      <c r="B9818" t="s">
        <v>488</v>
      </c>
      <c r="C9818">
        <v>18</v>
      </c>
      <c r="D9818" t="s">
        <v>145</v>
      </c>
      <c r="E9818" t="s">
        <v>278</v>
      </c>
      <c r="F9818" t="s">
        <v>304</v>
      </c>
      <c r="G9818" t="s">
        <v>76</v>
      </c>
      <c r="H9818" t="s">
        <v>76</v>
      </c>
      <c r="I9818" t="s">
        <v>73</v>
      </c>
      <c r="J9818" t="s">
        <v>1403</v>
      </c>
    </row>
    <row r="9819" spans="1:10" x14ac:dyDescent="0.35">
      <c r="A9819" t="s">
        <v>4</v>
      </c>
      <c r="B9819" t="s">
        <v>491</v>
      </c>
      <c r="C9819">
        <v>13</v>
      </c>
      <c r="D9819" t="s">
        <v>68</v>
      </c>
      <c r="E9819" t="s">
        <v>77</v>
      </c>
      <c r="F9819" t="s">
        <v>1111</v>
      </c>
      <c r="G9819" t="s">
        <v>76</v>
      </c>
      <c r="H9819" t="s">
        <v>76</v>
      </c>
      <c r="I9819" t="s">
        <v>73</v>
      </c>
      <c r="J9819" t="s">
        <v>225</v>
      </c>
    </row>
    <row r="9820" spans="1:10" x14ac:dyDescent="0.35">
      <c r="A9820" t="s">
        <v>5</v>
      </c>
      <c r="B9820" t="s">
        <v>488</v>
      </c>
      <c r="C9820">
        <v>21</v>
      </c>
      <c r="D9820" t="s">
        <v>76</v>
      </c>
      <c r="E9820" t="s">
        <v>204</v>
      </c>
      <c r="F9820" t="s">
        <v>151</v>
      </c>
      <c r="G9820" t="s">
        <v>94</v>
      </c>
      <c r="H9820" t="s">
        <v>94</v>
      </c>
      <c r="I9820" t="s">
        <v>336</v>
      </c>
      <c r="J9820" t="s">
        <v>822</v>
      </c>
    </row>
    <row r="9821" spans="1:10" x14ac:dyDescent="0.35">
      <c r="A9821" t="s">
        <v>5</v>
      </c>
      <c r="B9821" t="s">
        <v>491</v>
      </c>
      <c r="C9821">
        <v>6</v>
      </c>
      <c r="D9821" t="s">
        <v>403</v>
      </c>
      <c r="E9821" t="s">
        <v>1217</v>
      </c>
      <c r="F9821" t="s">
        <v>55</v>
      </c>
      <c r="G9821" t="s">
        <v>55</v>
      </c>
      <c r="H9821" t="s">
        <v>76</v>
      </c>
      <c r="I9821" t="s">
        <v>76</v>
      </c>
      <c r="J9821" t="s">
        <v>254</v>
      </c>
    </row>
    <row r="9822" spans="1:10" x14ac:dyDescent="0.35">
      <c r="A9822" t="s">
        <v>6</v>
      </c>
      <c r="B9822" t="s">
        <v>488</v>
      </c>
      <c r="C9822">
        <v>6</v>
      </c>
      <c r="D9822" t="s">
        <v>76</v>
      </c>
      <c r="E9822" t="s">
        <v>104</v>
      </c>
      <c r="F9822" t="s">
        <v>104</v>
      </c>
      <c r="G9822" t="s">
        <v>76</v>
      </c>
      <c r="H9822" t="s">
        <v>64</v>
      </c>
      <c r="I9822" t="s">
        <v>76</v>
      </c>
      <c r="J9822" t="s">
        <v>1305</v>
      </c>
    </row>
    <row r="9823" spans="1:10" x14ac:dyDescent="0.35">
      <c r="A9823" t="s">
        <v>6</v>
      </c>
      <c r="B9823" t="s">
        <v>491</v>
      </c>
      <c r="C9823">
        <v>7</v>
      </c>
      <c r="D9823" t="s">
        <v>94</v>
      </c>
      <c r="E9823" t="s">
        <v>76</v>
      </c>
      <c r="F9823" t="s">
        <v>789</v>
      </c>
      <c r="G9823" t="s">
        <v>76</v>
      </c>
      <c r="H9823" t="s">
        <v>76</v>
      </c>
      <c r="I9823" t="s">
        <v>76</v>
      </c>
      <c r="J9823" t="s">
        <v>714</v>
      </c>
    </row>
    <row r="9824" spans="1:10" x14ac:dyDescent="0.35">
      <c r="A9824" t="s">
        <v>7</v>
      </c>
      <c r="B9824" t="s">
        <v>488</v>
      </c>
      <c r="C9824">
        <v>16</v>
      </c>
      <c r="D9824" t="s">
        <v>96</v>
      </c>
      <c r="E9824" t="s">
        <v>225</v>
      </c>
      <c r="F9824" t="s">
        <v>76</v>
      </c>
      <c r="G9824" t="s">
        <v>76</v>
      </c>
      <c r="H9824" t="s">
        <v>76</v>
      </c>
      <c r="I9824" t="s">
        <v>199</v>
      </c>
      <c r="J9824" t="s">
        <v>864</v>
      </c>
    </row>
    <row r="9825" spans="1:10" x14ac:dyDescent="0.35">
      <c r="A9825" t="s">
        <v>7</v>
      </c>
      <c r="B9825" t="s">
        <v>491</v>
      </c>
      <c r="C9825">
        <v>19</v>
      </c>
      <c r="D9825" t="s">
        <v>76</v>
      </c>
      <c r="E9825" t="s">
        <v>260</v>
      </c>
      <c r="F9825" t="s">
        <v>143</v>
      </c>
      <c r="G9825" t="s">
        <v>76</v>
      </c>
      <c r="H9825" t="s">
        <v>76</v>
      </c>
      <c r="I9825" t="s">
        <v>188</v>
      </c>
      <c r="J9825" t="s">
        <v>708</v>
      </c>
    </row>
    <row r="9826" spans="1:10" x14ac:dyDescent="0.35">
      <c r="A9826" t="s">
        <v>241</v>
      </c>
      <c r="B9826" t="s">
        <v>488</v>
      </c>
      <c r="C9826">
        <v>67</v>
      </c>
      <c r="D9826" t="s">
        <v>240</v>
      </c>
      <c r="E9826" t="s">
        <v>177</v>
      </c>
      <c r="F9826" t="s">
        <v>240</v>
      </c>
      <c r="G9826" t="s">
        <v>138</v>
      </c>
      <c r="H9826" t="s">
        <v>186</v>
      </c>
      <c r="I9826" t="s">
        <v>185</v>
      </c>
      <c r="J9826" t="s">
        <v>1410</v>
      </c>
    </row>
    <row r="9827" spans="1:10" x14ac:dyDescent="0.35">
      <c r="A9827" t="s">
        <v>241</v>
      </c>
      <c r="B9827" t="s">
        <v>491</v>
      </c>
      <c r="C9827">
        <v>49</v>
      </c>
      <c r="D9827" t="s">
        <v>293</v>
      </c>
      <c r="E9827" t="s">
        <v>11</v>
      </c>
      <c r="F9827" t="s">
        <v>583</v>
      </c>
      <c r="G9827" t="s">
        <v>106</v>
      </c>
      <c r="H9827" t="s">
        <v>76</v>
      </c>
      <c r="I9827" t="s">
        <v>74</v>
      </c>
      <c r="J9827" t="s">
        <v>940</v>
      </c>
    </row>
    <row r="9829" spans="1:10" x14ac:dyDescent="0.35">
      <c r="A9829" t="s">
        <v>1996</v>
      </c>
    </row>
    <row r="9830" spans="1:10" x14ac:dyDescent="0.35">
      <c r="A9830" t="s">
        <v>14</v>
      </c>
      <c r="B9830" t="s">
        <v>565</v>
      </c>
      <c r="C9830" t="s">
        <v>2</v>
      </c>
      <c r="D9830" t="s">
        <v>1990</v>
      </c>
      <c r="E9830" t="s">
        <v>1991</v>
      </c>
      <c r="F9830" t="s">
        <v>1992</v>
      </c>
      <c r="G9830" t="s">
        <v>1993</v>
      </c>
      <c r="H9830" t="s">
        <v>48</v>
      </c>
      <c r="I9830" t="s">
        <v>1968</v>
      </c>
      <c r="J9830" t="s">
        <v>1994</v>
      </c>
    </row>
    <row r="9831" spans="1:10" x14ac:dyDescent="0.35">
      <c r="A9831" t="s">
        <v>3</v>
      </c>
      <c r="B9831" t="s">
        <v>566</v>
      </c>
      <c r="C9831">
        <v>5</v>
      </c>
      <c r="D9831" t="s">
        <v>76</v>
      </c>
      <c r="E9831" t="s">
        <v>135</v>
      </c>
      <c r="F9831" t="s">
        <v>76</v>
      </c>
      <c r="G9831" t="s">
        <v>64</v>
      </c>
      <c r="H9831" t="s">
        <v>76</v>
      </c>
      <c r="I9831" t="s">
        <v>76</v>
      </c>
      <c r="J9831" t="s">
        <v>716</v>
      </c>
    </row>
    <row r="9832" spans="1:10" x14ac:dyDescent="0.35">
      <c r="A9832" t="s">
        <v>3</v>
      </c>
      <c r="B9832" t="s">
        <v>569</v>
      </c>
      <c r="C9832">
        <v>1</v>
      </c>
      <c r="D9832" t="s">
        <v>76</v>
      </c>
      <c r="E9832" t="s">
        <v>76</v>
      </c>
      <c r="F9832" t="s">
        <v>76</v>
      </c>
      <c r="G9832" t="s">
        <v>76</v>
      </c>
      <c r="H9832" t="s">
        <v>76</v>
      </c>
      <c r="I9832" t="s">
        <v>76</v>
      </c>
      <c r="J9832" t="s">
        <v>395</v>
      </c>
    </row>
    <row r="9833" spans="1:10" x14ac:dyDescent="0.35">
      <c r="A9833" t="s">
        <v>3</v>
      </c>
      <c r="B9833" t="s">
        <v>572</v>
      </c>
      <c r="C9833">
        <v>2</v>
      </c>
      <c r="D9833" t="s">
        <v>76</v>
      </c>
      <c r="E9833" t="s">
        <v>76</v>
      </c>
      <c r="F9833" t="s">
        <v>76</v>
      </c>
      <c r="G9833" t="s">
        <v>76</v>
      </c>
      <c r="H9833" t="s">
        <v>76</v>
      </c>
      <c r="I9833" t="s">
        <v>286</v>
      </c>
      <c r="J9833" t="s">
        <v>1112</v>
      </c>
    </row>
    <row r="9834" spans="1:10" x14ac:dyDescent="0.35">
      <c r="A9834" t="s">
        <v>3</v>
      </c>
      <c r="B9834" t="s">
        <v>573</v>
      </c>
      <c r="C9834">
        <v>2</v>
      </c>
      <c r="D9834" t="s">
        <v>76</v>
      </c>
      <c r="E9834" t="s">
        <v>76</v>
      </c>
      <c r="F9834" t="s">
        <v>76</v>
      </c>
      <c r="G9834" t="s">
        <v>76</v>
      </c>
      <c r="H9834" t="s">
        <v>76</v>
      </c>
      <c r="I9834" t="s">
        <v>76</v>
      </c>
      <c r="J9834" t="s">
        <v>395</v>
      </c>
    </row>
    <row r="9835" spans="1:10" x14ac:dyDescent="0.35">
      <c r="A9835" t="s">
        <v>4</v>
      </c>
      <c r="B9835" t="s">
        <v>566</v>
      </c>
      <c r="C9835">
        <v>4</v>
      </c>
      <c r="D9835" t="s">
        <v>842</v>
      </c>
      <c r="E9835" t="s">
        <v>76</v>
      </c>
      <c r="F9835" t="s">
        <v>159</v>
      </c>
      <c r="G9835" t="s">
        <v>76</v>
      </c>
      <c r="H9835" t="s">
        <v>76</v>
      </c>
      <c r="I9835" t="s">
        <v>76</v>
      </c>
      <c r="J9835" t="s">
        <v>133</v>
      </c>
    </row>
    <row r="9836" spans="1:10" x14ac:dyDescent="0.35">
      <c r="A9836" t="s">
        <v>4</v>
      </c>
      <c r="B9836" t="s">
        <v>569</v>
      </c>
      <c r="C9836">
        <v>11</v>
      </c>
      <c r="D9836" t="s">
        <v>76</v>
      </c>
      <c r="E9836" t="s">
        <v>106</v>
      </c>
      <c r="F9836" t="s">
        <v>77</v>
      </c>
      <c r="G9836" t="s">
        <v>76</v>
      </c>
      <c r="H9836" t="s">
        <v>76</v>
      </c>
      <c r="I9836" t="s">
        <v>106</v>
      </c>
      <c r="J9836" t="s">
        <v>1541</v>
      </c>
    </row>
    <row r="9837" spans="1:10" x14ac:dyDescent="0.35">
      <c r="A9837" t="s">
        <v>4</v>
      </c>
      <c r="B9837" t="s">
        <v>570</v>
      </c>
      <c r="C9837">
        <v>3</v>
      </c>
      <c r="D9837" t="s">
        <v>76</v>
      </c>
      <c r="E9837" t="s">
        <v>802</v>
      </c>
      <c r="F9837" t="s">
        <v>802</v>
      </c>
      <c r="G9837" t="s">
        <v>76</v>
      </c>
      <c r="H9837" t="s">
        <v>76</v>
      </c>
      <c r="I9837" t="s">
        <v>76</v>
      </c>
      <c r="J9837" t="s">
        <v>499</v>
      </c>
    </row>
    <row r="9838" spans="1:10" x14ac:dyDescent="0.35">
      <c r="A9838" t="s">
        <v>4</v>
      </c>
      <c r="B9838" t="s">
        <v>571</v>
      </c>
      <c r="C9838">
        <v>2</v>
      </c>
      <c r="D9838" t="s">
        <v>73</v>
      </c>
      <c r="E9838" t="s">
        <v>76</v>
      </c>
      <c r="F9838" t="s">
        <v>1649</v>
      </c>
      <c r="G9838" t="s">
        <v>76</v>
      </c>
      <c r="H9838" t="s">
        <v>76</v>
      </c>
      <c r="I9838" t="s">
        <v>76</v>
      </c>
      <c r="J9838" t="s">
        <v>76</v>
      </c>
    </row>
    <row r="9839" spans="1:10" x14ac:dyDescent="0.35">
      <c r="A9839" t="s">
        <v>4</v>
      </c>
      <c r="B9839" t="s">
        <v>572</v>
      </c>
      <c r="C9839">
        <v>10</v>
      </c>
      <c r="D9839" t="s">
        <v>92</v>
      </c>
      <c r="E9839" t="s">
        <v>92</v>
      </c>
      <c r="F9839" t="s">
        <v>193</v>
      </c>
      <c r="G9839" t="s">
        <v>76</v>
      </c>
      <c r="H9839" t="s">
        <v>76</v>
      </c>
      <c r="I9839" t="s">
        <v>57</v>
      </c>
      <c r="J9839" t="s">
        <v>1175</v>
      </c>
    </row>
    <row r="9840" spans="1:10" x14ac:dyDescent="0.35">
      <c r="A9840" t="s">
        <v>4</v>
      </c>
      <c r="B9840" t="s">
        <v>573</v>
      </c>
      <c r="C9840">
        <v>1</v>
      </c>
      <c r="D9840" t="s">
        <v>76</v>
      </c>
      <c r="E9840" t="s">
        <v>76</v>
      </c>
      <c r="F9840" t="s">
        <v>76</v>
      </c>
      <c r="G9840" t="s">
        <v>76</v>
      </c>
      <c r="H9840" t="s">
        <v>76</v>
      </c>
      <c r="I9840" t="s">
        <v>76</v>
      </c>
      <c r="J9840" t="s">
        <v>395</v>
      </c>
    </row>
    <row r="9841" spans="1:10" x14ac:dyDescent="0.35">
      <c r="A9841" t="s">
        <v>5</v>
      </c>
      <c r="B9841" t="s">
        <v>566</v>
      </c>
      <c r="C9841">
        <v>1</v>
      </c>
      <c r="D9841" t="s">
        <v>76</v>
      </c>
      <c r="E9841" t="s">
        <v>395</v>
      </c>
      <c r="F9841" t="s">
        <v>76</v>
      </c>
      <c r="G9841" t="s">
        <v>76</v>
      </c>
      <c r="H9841" t="s">
        <v>76</v>
      </c>
      <c r="I9841" t="s">
        <v>76</v>
      </c>
      <c r="J9841" t="s">
        <v>76</v>
      </c>
    </row>
    <row r="9842" spans="1:10" x14ac:dyDescent="0.35">
      <c r="A9842" t="s">
        <v>5</v>
      </c>
      <c r="B9842" t="s">
        <v>569</v>
      </c>
      <c r="C9842">
        <v>9</v>
      </c>
      <c r="D9842" t="s">
        <v>76</v>
      </c>
      <c r="E9842" t="s">
        <v>93</v>
      </c>
      <c r="F9842" t="s">
        <v>76</v>
      </c>
      <c r="G9842" t="s">
        <v>76</v>
      </c>
      <c r="H9842" t="s">
        <v>74</v>
      </c>
      <c r="I9842" t="s">
        <v>699</v>
      </c>
      <c r="J9842" t="s">
        <v>90</v>
      </c>
    </row>
    <row r="9843" spans="1:10" x14ac:dyDescent="0.35">
      <c r="A9843" t="s">
        <v>5</v>
      </c>
      <c r="B9843" t="s">
        <v>570</v>
      </c>
      <c r="C9843">
        <v>11</v>
      </c>
      <c r="D9843" t="s">
        <v>76</v>
      </c>
      <c r="E9843" t="s">
        <v>61</v>
      </c>
      <c r="F9843" t="s">
        <v>84</v>
      </c>
      <c r="G9843" t="s">
        <v>100</v>
      </c>
      <c r="H9843" t="s">
        <v>76</v>
      </c>
      <c r="I9843" t="s">
        <v>76</v>
      </c>
      <c r="J9843" t="s">
        <v>1104</v>
      </c>
    </row>
    <row r="9844" spans="1:10" x14ac:dyDescent="0.35">
      <c r="A9844" t="s">
        <v>5</v>
      </c>
      <c r="B9844" t="s">
        <v>571</v>
      </c>
      <c r="C9844">
        <v>1</v>
      </c>
      <c r="D9844" t="s">
        <v>395</v>
      </c>
      <c r="E9844" t="s">
        <v>395</v>
      </c>
      <c r="F9844" t="s">
        <v>76</v>
      </c>
      <c r="G9844" t="s">
        <v>76</v>
      </c>
      <c r="H9844" t="s">
        <v>76</v>
      </c>
      <c r="I9844" t="s">
        <v>76</v>
      </c>
      <c r="J9844" t="s">
        <v>76</v>
      </c>
    </row>
    <row r="9845" spans="1:10" x14ac:dyDescent="0.35">
      <c r="A9845" t="s">
        <v>5</v>
      </c>
      <c r="B9845" t="s">
        <v>572</v>
      </c>
      <c r="C9845">
        <v>4</v>
      </c>
      <c r="D9845" t="s">
        <v>1156</v>
      </c>
      <c r="E9845" t="s">
        <v>309</v>
      </c>
      <c r="F9845" t="s">
        <v>309</v>
      </c>
      <c r="G9845" t="s">
        <v>309</v>
      </c>
      <c r="H9845" t="s">
        <v>76</v>
      </c>
      <c r="I9845" t="s">
        <v>76</v>
      </c>
      <c r="J9845" t="s">
        <v>131</v>
      </c>
    </row>
    <row r="9846" spans="1:10" x14ac:dyDescent="0.35">
      <c r="A9846" t="s">
        <v>5</v>
      </c>
      <c r="B9846" t="s">
        <v>573</v>
      </c>
      <c r="C9846">
        <v>1</v>
      </c>
      <c r="D9846" t="s">
        <v>76</v>
      </c>
      <c r="E9846" t="s">
        <v>76</v>
      </c>
      <c r="F9846" t="s">
        <v>76</v>
      </c>
      <c r="G9846" t="s">
        <v>76</v>
      </c>
      <c r="H9846" t="s">
        <v>76</v>
      </c>
      <c r="I9846" t="s">
        <v>76</v>
      </c>
      <c r="J9846" t="s">
        <v>395</v>
      </c>
    </row>
    <row r="9847" spans="1:10" x14ac:dyDescent="0.35">
      <c r="A9847" t="s">
        <v>6</v>
      </c>
      <c r="B9847" t="s">
        <v>566</v>
      </c>
      <c r="C9847">
        <v>1</v>
      </c>
      <c r="D9847" t="s">
        <v>76</v>
      </c>
      <c r="E9847" t="s">
        <v>76</v>
      </c>
      <c r="F9847" t="s">
        <v>76</v>
      </c>
      <c r="G9847" t="s">
        <v>76</v>
      </c>
      <c r="H9847" t="s">
        <v>395</v>
      </c>
      <c r="I9847" t="s">
        <v>76</v>
      </c>
      <c r="J9847" t="s">
        <v>76</v>
      </c>
    </row>
    <row r="9848" spans="1:10" x14ac:dyDescent="0.35">
      <c r="A9848" t="s">
        <v>6</v>
      </c>
      <c r="B9848" t="s">
        <v>569</v>
      </c>
      <c r="C9848">
        <v>4</v>
      </c>
      <c r="D9848" t="s">
        <v>76</v>
      </c>
      <c r="E9848" t="s">
        <v>97</v>
      </c>
      <c r="F9848" t="s">
        <v>97</v>
      </c>
      <c r="G9848" t="s">
        <v>76</v>
      </c>
      <c r="H9848" t="s">
        <v>76</v>
      </c>
      <c r="I9848" t="s">
        <v>76</v>
      </c>
      <c r="J9848" t="s">
        <v>1263</v>
      </c>
    </row>
    <row r="9849" spans="1:10" x14ac:dyDescent="0.35">
      <c r="A9849" t="s">
        <v>6</v>
      </c>
      <c r="B9849" t="s">
        <v>570</v>
      </c>
      <c r="C9849">
        <v>1</v>
      </c>
      <c r="D9849" t="s">
        <v>76</v>
      </c>
      <c r="E9849" t="s">
        <v>76</v>
      </c>
      <c r="F9849" t="s">
        <v>76</v>
      </c>
      <c r="G9849" t="s">
        <v>76</v>
      </c>
      <c r="H9849" t="s">
        <v>76</v>
      </c>
      <c r="I9849" t="s">
        <v>76</v>
      </c>
      <c r="J9849" t="s">
        <v>395</v>
      </c>
    </row>
    <row r="9850" spans="1:10" x14ac:dyDescent="0.35">
      <c r="A9850" t="s">
        <v>6</v>
      </c>
      <c r="B9850" t="s">
        <v>571</v>
      </c>
      <c r="C9850">
        <v>1</v>
      </c>
      <c r="D9850" t="s">
        <v>76</v>
      </c>
      <c r="E9850" t="s">
        <v>76</v>
      </c>
      <c r="F9850" t="s">
        <v>76</v>
      </c>
      <c r="G9850" t="s">
        <v>76</v>
      </c>
      <c r="H9850" t="s">
        <v>76</v>
      </c>
      <c r="I9850" t="s">
        <v>76</v>
      </c>
      <c r="J9850" t="s">
        <v>395</v>
      </c>
    </row>
    <row r="9851" spans="1:10" x14ac:dyDescent="0.35">
      <c r="A9851" t="s">
        <v>6</v>
      </c>
      <c r="B9851" t="s">
        <v>572</v>
      </c>
      <c r="C9851">
        <v>4</v>
      </c>
      <c r="D9851" t="s">
        <v>138</v>
      </c>
      <c r="E9851" t="s">
        <v>76</v>
      </c>
      <c r="F9851" t="s">
        <v>642</v>
      </c>
      <c r="G9851" t="s">
        <v>76</v>
      </c>
      <c r="H9851" t="s">
        <v>76</v>
      </c>
      <c r="I9851" t="s">
        <v>76</v>
      </c>
      <c r="J9851" t="s">
        <v>247</v>
      </c>
    </row>
    <row r="9852" spans="1:10" x14ac:dyDescent="0.35">
      <c r="A9852" t="s">
        <v>6</v>
      </c>
      <c r="B9852" t="s">
        <v>573</v>
      </c>
      <c r="C9852">
        <v>2</v>
      </c>
      <c r="D9852" t="s">
        <v>76</v>
      </c>
      <c r="E9852" t="s">
        <v>76</v>
      </c>
      <c r="F9852" t="s">
        <v>76</v>
      </c>
      <c r="G9852" t="s">
        <v>76</v>
      </c>
      <c r="H9852" t="s">
        <v>76</v>
      </c>
      <c r="I9852" t="s">
        <v>76</v>
      </c>
      <c r="J9852" t="s">
        <v>395</v>
      </c>
    </row>
    <row r="9853" spans="1:10" x14ac:dyDescent="0.35">
      <c r="A9853" t="s">
        <v>7</v>
      </c>
      <c r="B9853" t="s">
        <v>566</v>
      </c>
      <c r="C9853">
        <v>1</v>
      </c>
      <c r="D9853" t="s">
        <v>76</v>
      </c>
      <c r="E9853" t="s">
        <v>76</v>
      </c>
      <c r="F9853" t="s">
        <v>76</v>
      </c>
      <c r="G9853" t="s">
        <v>76</v>
      </c>
      <c r="H9853" t="s">
        <v>76</v>
      </c>
      <c r="I9853" t="s">
        <v>76</v>
      </c>
      <c r="J9853" t="s">
        <v>395</v>
      </c>
    </row>
    <row r="9854" spans="1:10" x14ac:dyDescent="0.35">
      <c r="A9854" t="s">
        <v>7</v>
      </c>
      <c r="B9854" t="s">
        <v>569</v>
      </c>
      <c r="C9854">
        <v>15</v>
      </c>
      <c r="D9854" t="s">
        <v>244</v>
      </c>
      <c r="E9854" t="s">
        <v>226</v>
      </c>
      <c r="F9854" t="s">
        <v>76</v>
      </c>
      <c r="G9854" t="s">
        <v>76</v>
      </c>
      <c r="H9854" t="s">
        <v>76</v>
      </c>
      <c r="I9854" t="s">
        <v>166</v>
      </c>
      <c r="J9854" t="s">
        <v>794</v>
      </c>
    </row>
    <row r="9855" spans="1:10" x14ac:dyDescent="0.35">
      <c r="A9855" t="s">
        <v>7</v>
      </c>
      <c r="B9855" t="s">
        <v>571</v>
      </c>
      <c r="C9855">
        <v>2</v>
      </c>
      <c r="D9855" t="s">
        <v>76</v>
      </c>
      <c r="E9855" t="s">
        <v>76</v>
      </c>
      <c r="F9855" t="s">
        <v>76</v>
      </c>
      <c r="G9855" t="s">
        <v>76</v>
      </c>
      <c r="H9855" t="s">
        <v>76</v>
      </c>
      <c r="I9855" t="s">
        <v>76</v>
      </c>
      <c r="J9855" t="s">
        <v>395</v>
      </c>
    </row>
    <row r="9856" spans="1:10" x14ac:dyDescent="0.35">
      <c r="A9856" t="s">
        <v>7</v>
      </c>
      <c r="B9856" t="s">
        <v>572</v>
      </c>
      <c r="C9856">
        <v>17</v>
      </c>
      <c r="D9856" t="s">
        <v>76</v>
      </c>
      <c r="E9856" t="s">
        <v>134</v>
      </c>
      <c r="F9856" t="s">
        <v>418</v>
      </c>
      <c r="G9856" t="s">
        <v>76</v>
      </c>
      <c r="H9856" t="s">
        <v>76</v>
      </c>
      <c r="I9856" t="s">
        <v>342</v>
      </c>
      <c r="J9856" t="s">
        <v>749</v>
      </c>
    </row>
    <row r="9857" spans="1:10" x14ac:dyDescent="0.35">
      <c r="A9857" t="s">
        <v>241</v>
      </c>
      <c r="B9857" t="s">
        <v>566</v>
      </c>
      <c r="C9857">
        <v>12</v>
      </c>
      <c r="D9857" t="s">
        <v>659</v>
      </c>
      <c r="E9857" t="s">
        <v>221</v>
      </c>
      <c r="F9857" t="s">
        <v>309</v>
      </c>
      <c r="G9857" t="s">
        <v>204</v>
      </c>
      <c r="H9857" t="s">
        <v>367</v>
      </c>
      <c r="I9857" t="s">
        <v>76</v>
      </c>
      <c r="J9857" t="s">
        <v>215</v>
      </c>
    </row>
    <row r="9858" spans="1:10" x14ac:dyDescent="0.35">
      <c r="A9858" t="s">
        <v>241</v>
      </c>
      <c r="B9858" t="s">
        <v>569</v>
      </c>
      <c r="C9858">
        <v>40</v>
      </c>
      <c r="D9858" t="s">
        <v>138</v>
      </c>
      <c r="E9858" t="s">
        <v>65</v>
      </c>
      <c r="F9858" t="s">
        <v>79</v>
      </c>
      <c r="G9858" t="s">
        <v>76</v>
      </c>
      <c r="H9858" t="s">
        <v>106</v>
      </c>
      <c r="I9858" t="s">
        <v>8</v>
      </c>
      <c r="J9858" t="s">
        <v>1122</v>
      </c>
    </row>
    <row r="9859" spans="1:10" x14ac:dyDescent="0.35">
      <c r="A9859" t="s">
        <v>241</v>
      </c>
      <c r="B9859" t="s">
        <v>570</v>
      </c>
      <c r="C9859">
        <v>15</v>
      </c>
      <c r="D9859" t="s">
        <v>76</v>
      </c>
      <c r="E9859" t="s">
        <v>452</v>
      </c>
      <c r="F9859" t="s">
        <v>272</v>
      </c>
      <c r="G9859" t="s">
        <v>78</v>
      </c>
      <c r="H9859" t="s">
        <v>76</v>
      </c>
      <c r="I9859" t="s">
        <v>76</v>
      </c>
      <c r="J9859" t="s">
        <v>696</v>
      </c>
    </row>
    <row r="9860" spans="1:10" x14ac:dyDescent="0.35">
      <c r="A9860" t="s">
        <v>241</v>
      </c>
      <c r="B9860" t="s">
        <v>571</v>
      </c>
      <c r="C9860">
        <v>6</v>
      </c>
      <c r="D9860" t="s">
        <v>334</v>
      </c>
      <c r="E9860" t="s">
        <v>118</v>
      </c>
      <c r="F9860" t="s">
        <v>773</v>
      </c>
      <c r="G9860" t="s">
        <v>76</v>
      </c>
      <c r="H9860" t="s">
        <v>76</v>
      </c>
      <c r="I9860" t="s">
        <v>76</v>
      </c>
      <c r="J9860" t="s">
        <v>166</v>
      </c>
    </row>
    <row r="9861" spans="1:10" x14ac:dyDescent="0.35">
      <c r="A9861" t="s">
        <v>241</v>
      </c>
      <c r="B9861" t="s">
        <v>572</v>
      </c>
      <c r="C9861">
        <v>37</v>
      </c>
      <c r="D9861" t="s">
        <v>99</v>
      </c>
      <c r="E9861" t="s">
        <v>119</v>
      </c>
      <c r="F9861" t="s">
        <v>603</v>
      </c>
      <c r="G9861" t="s">
        <v>71</v>
      </c>
      <c r="H9861" t="s">
        <v>76</v>
      </c>
      <c r="I9861" t="s">
        <v>87</v>
      </c>
      <c r="J9861" t="s">
        <v>456</v>
      </c>
    </row>
    <row r="9862" spans="1:10" x14ac:dyDescent="0.35">
      <c r="A9862" t="s">
        <v>241</v>
      </c>
      <c r="B9862" t="s">
        <v>573</v>
      </c>
      <c r="C9862">
        <v>6</v>
      </c>
      <c r="D9862" t="s">
        <v>76</v>
      </c>
      <c r="E9862" t="s">
        <v>76</v>
      </c>
      <c r="F9862" t="s">
        <v>76</v>
      </c>
      <c r="G9862" t="s">
        <v>76</v>
      </c>
      <c r="H9862" t="s">
        <v>76</v>
      </c>
      <c r="I9862" t="s">
        <v>76</v>
      </c>
      <c r="J9862" t="s">
        <v>395</v>
      </c>
    </row>
    <row r="9864" spans="1:10" x14ac:dyDescent="0.35">
      <c r="A9864" t="s">
        <v>1997</v>
      </c>
    </row>
    <row r="9865" spans="1:10" x14ac:dyDescent="0.35">
      <c r="A9865" t="s">
        <v>14</v>
      </c>
      <c r="B9865" t="s">
        <v>593</v>
      </c>
      <c r="C9865" t="s">
        <v>2</v>
      </c>
      <c r="D9865" t="s">
        <v>1990</v>
      </c>
      <c r="E9865" t="s">
        <v>1991</v>
      </c>
      <c r="F9865" t="s">
        <v>1992</v>
      </c>
      <c r="G9865" t="s">
        <v>1993</v>
      </c>
      <c r="H9865" t="s">
        <v>48</v>
      </c>
      <c r="I9865" t="s">
        <v>1968</v>
      </c>
      <c r="J9865" t="s">
        <v>1994</v>
      </c>
    </row>
    <row r="9866" spans="1:10" x14ac:dyDescent="0.35">
      <c r="A9866" t="s">
        <v>3</v>
      </c>
      <c r="B9866" t="s">
        <v>594</v>
      </c>
      <c r="C9866">
        <v>3</v>
      </c>
      <c r="D9866" t="s">
        <v>76</v>
      </c>
      <c r="E9866" t="s">
        <v>76</v>
      </c>
      <c r="F9866" t="s">
        <v>76</v>
      </c>
      <c r="G9866" t="s">
        <v>923</v>
      </c>
      <c r="H9866" t="s">
        <v>76</v>
      </c>
      <c r="I9866" t="s">
        <v>502</v>
      </c>
      <c r="J9866" t="s">
        <v>379</v>
      </c>
    </row>
    <row r="9867" spans="1:10" x14ac:dyDescent="0.35">
      <c r="A9867" t="s">
        <v>3</v>
      </c>
      <c r="B9867" t="s">
        <v>595</v>
      </c>
      <c r="C9867">
        <v>7</v>
      </c>
      <c r="D9867" t="s">
        <v>76</v>
      </c>
      <c r="E9867" t="s">
        <v>181</v>
      </c>
      <c r="F9867" t="s">
        <v>76</v>
      </c>
      <c r="G9867" t="s">
        <v>181</v>
      </c>
      <c r="H9867" t="s">
        <v>76</v>
      </c>
      <c r="I9867" t="s">
        <v>76</v>
      </c>
      <c r="J9867" t="s">
        <v>901</v>
      </c>
    </row>
    <row r="9868" spans="1:10" x14ac:dyDescent="0.35">
      <c r="A9868" t="s">
        <v>4</v>
      </c>
      <c r="B9868" t="s">
        <v>594</v>
      </c>
      <c r="C9868">
        <v>22</v>
      </c>
      <c r="D9868" t="s">
        <v>305</v>
      </c>
      <c r="E9868" t="s">
        <v>73</v>
      </c>
      <c r="F9868" t="s">
        <v>598</v>
      </c>
      <c r="G9868" t="s">
        <v>76</v>
      </c>
      <c r="H9868" t="s">
        <v>76</v>
      </c>
      <c r="I9868" t="s">
        <v>107</v>
      </c>
      <c r="J9868" t="s">
        <v>732</v>
      </c>
    </row>
    <row r="9869" spans="1:10" x14ac:dyDescent="0.35">
      <c r="A9869" t="s">
        <v>4</v>
      </c>
      <c r="B9869" t="s">
        <v>595</v>
      </c>
      <c r="C9869">
        <v>9</v>
      </c>
      <c r="D9869" t="s">
        <v>76</v>
      </c>
      <c r="E9869" t="s">
        <v>501</v>
      </c>
      <c r="F9869" t="s">
        <v>446</v>
      </c>
      <c r="G9869" t="s">
        <v>76</v>
      </c>
      <c r="H9869" t="s">
        <v>76</v>
      </c>
      <c r="I9869" t="s">
        <v>94</v>
      </c>
      <c r="J9869" t="s">
        <v>652</v>
      </c>
    </row>
    <row r="9870" spans="1:10" x14ac:dyDescent="0.35">
      <c r="A9870" t="s">
        <v>5</v>
      </c>
      <c r="B9870" t="s">
        <v>594</v>
      </c>
      <c r="C9870">
        <v>10</v>
      </c>
      <c r="D9870" t="s">
        <v>10</v>
      </c>
      <c r="E9870" t="s">
        <v>108</v>
      </c>
      <c r="F9870" t="s">
        <v>108</v>
      </c>
      <c r="G9870" t="s">
        <v>108</v>
      </c>
      <c r="H9870" t="s">
        <v>108</v>
      </c>
      <c r="I9870" t="s">
        <v>76</v>
      </c>
      <c r="J9870" t="s">
        <v>696</v>
      </c>
    </row>
    <row r="9871" spans="1:10" x14ac:dyDescent="0.35">
      <c r="A9871" t="s">
        <v>5</v>
      </c>
      <c r="B9871" t="s">
        <v>595</v>
      </c>
      <c r="C9871">
        <v>17</v>
      </c>
      <c r="D9871" t="s">
        <v>301</v>
      </c>
      <c r="E9871" t="s">
        <v>523</v>
      </c>
      <c r="F9871" t="s">
        <v>74</v>
      </c>
      <c r="G9871" t="s">
        <v>75</v>
      </c>
      <c r="H9871" t="s">
        <v>76</v>
      </c>
      <c r="I9871" t="s">
        <v>271</v>
      </c>
      <c r="J9871" t="s">
        <v>532</v>
      </c>
    </row>
    <row r="9872" spans="1:10" x14ac:dyDescent="0.35">
      <c r="A9872" t="s">
        <v>6</v>
      </c>
      <c r="B9872" t="s">
        <v>594</v>
      </c>
      <c r="C9872">
        <v>5</v>
      </c>
      <c r="D9872" t="s">
        <v>76</v>
      </c>
      <c r="E9872" t="s">
        <v>88</v>
      </c>
      <c r="F9872" t="s">
        <v>88</v>
      </c>
      <c r="G9872" t="s">
        <v>76</v>
      </c>
      <c r="H9872" t="s">
        <v>425</v>
      </c>
      <c r="I9872" t="s">
        <v>76</v>
      </c>
      <c r="J9872" t="s">
        <v>795</v>
      </c>
    </row>
    <row r="9873" spans="1:10" x14ac:dyDescent="0.35">
      <c r="A9873" t="s">
        <v>6</v>
      </c>
      <c r="B9873" t="s">
        <v>595</v>
      </c>
      <c r="C9873">
        <v>8</v>
      </c>
      <c r="D9873" t="s">
        <v>150</v>
      </c>
      <c r="E9873" t="s">
        <v>76</v>
      </c>
      <c r="F9873" t="s">
        <v>401</v>
      </c>
      <c r="G9873" t="s">
        <v>76</v>
      </c>
      <c r="H9873" t="s">
        <v>76</v>
      </c>
      <c r="I9873" t="s">
        <v>76</v>
      </c>
      <c r="J9873" t="s">
        <v>661</v>
      </c>
    </row>
    <row r="9874" spans="1:10" x14ac:dyDescent="0.35">
      <c r="A9874" t="s">
        <v>7</v>
      </c>
      <c r="B9874" t="s">
        <v>594</v>
      </c>
      <c r="C9874">
        <v>18</v>
      </c>
      <c r="D9874" t="s">
        <v>102</v>
      </c>
      <c r="E9874" t="s">
        <v>96</v>
      </c>
      <c r="F9874" t="s">
        <v>309</v>
      </c>
      <c r="G9874" t="s">
        <v>76</v>
      </c>
      <c r="H9874" t="s">
        <v>76</v>
      </c>
      <c r="I9874" t="s">
        <v>121</v>
      </c>
      <c r="J9874" t="s">
        <v>829</v>
      </c>
    </row>
    <row r="9875" spans="1:10" x14ac:dyDescent="0.35">
      <c r="A9875" t="s">
        <v>7</v>
      </c>
      <c r="B9875" t="s">
        <v>595</v>
      </c>
      <c r="C9875">
        <v>17</v>
      </c>
      <c r="D9875" t="s">
        <v>76</v>
      </c>
      <c r="E9875" t="s">
        <v>193</v>
      </c>
      <c r="F9875" t="s">
        <v>112</v>
      </c>
      <c r="G9875" t="s">
        <v>76</v>
      </c>
      <c r="H9875" t="s">
        <v>76</v>
      </c>
      <c r="I9875" t="s">
        <v>320</v>
      </c>
      <c r="J9875" t="s">
        <v>806</v>
      </c>
    </row>
    <row r="9876" spans="1:10" x14ac:dyDescent="0.35">
      <c r="A9876" t="s">
        <v>241</v>
      </c>
      <c r="B9876" t="s">
        <v>594</v>
      </c>
      <c r="C9876">
        <v>58</v>
      </c>
      <c r="D9876" t="s">
        <v>309</v>
      </c>
      <c r="E9876" t="s">
        <v>138</v>
      </c>
      <c r="F9876" t="s">
        <v>497</v>
      </c>
      <c r="G9876" t="s">
        <v>71</v>
      </c>
      <c r="H9876" t="s">
        <v>55</v>
      </c>
      <c r="I9876" t="s">
        <v>138</v>
      </c>
      <c r="J9876" t="s">
        <v>711</v>
      </c>
    </row>
    <row r="9877" spans="1:10" x14ac:dyDescent="0.35">
      <c r="A9877" t="s">
        <v>241</v>
      </c>
      <c r="B9877" t="s">
        <v>595</v>
      </c>
      <c r="C9877">
        <v>58</v>
      </c>
      <c r="D9877" t="s">
        <v>366</v>
      </c>
      <c r="E9877" t="s">
        <v>159</v>
      </c>
      <c r="F9877" t="s">
        <v>378</v>
      </c>
      <c r="G9877" t="s">
        <v>75</v>
      </c>
      <c r="H9877" t="s">
        <v>76</v>
      </c>
      <c r="I9877" t="s">
        <v>326</v>
      </c>
      <c r="J9877" t="s">
        <v>654</v>
      </c>
    </row>
    <row r="9879" spans="1:10" x14ac:dyDescent="0.35">
      <c r="A9879" t="s">
        <v>1998</v>
      </c>
    </row>
    <row r="9880" spans="1:10" x14ac:dyDescent="0.35">
      <c r="A9880" t="s">
        <v>14</v>
      </c>
      <c r="B9880" t="s">
        <v>2</v>
      </c>
      <c r="C9880" t="s">
        <v>1990</v>
      </c>
      <c r="D9880" t="s">
        <v>1991</v>
      </c>
      <c r="E9880" t="s">
        <v>1992</v>
      </c>
      <c r="F9880" t="s">
        <v>1993</v>
      </c>
      <c r="G9880" t="s">
        <v>48</v>
      </c>
      <c r="H9880" t="s">
        <v>1968</v>
      </c>
      <c r="I9880" t="s">
        <v>1994</v>
      </c>
    </row>
    <row r="9881" spans="1:10" x14ac:dyDescent="0.35">
      <c r="A9881" t="s">
        <v>3</v>
      </c>
      <c r="B9881">
        <v>10</v>
      </c>
      <c r="C9881" t="s">
        <v>76</v>
      </c>
      <c r="D9881" t="s">
        <v>109</v>
      </c>
      <c r="E9881" t="s">
        <v>76</v>
      </c>
      <c r="F9881" t="s">
        <v>209</v>
      </c>
      <c r="G9881" t="s">
        <v>76</v>
      </c>
      <c r="H9881" t="s">
        <v>74</v>
      </c>
      <c r="I9881" t="s">
        <v>1429</v>
      </c>
    </row>
    <row r="9882" spans="1:10" x14ac:dyDescent="0.35">
      <c r="A9882" t="s">
        <v>4</v>
      </c>
      <c r="B9882">
        <v>31</v>
      </c>
      <c r="C9882" t="s">
        <v>146</v>
      </c>
      <c r="D9882" t="s">
        <v>119</v>
      </c>
      <c r="E9882" t="s">
        <v>496</v>
      </c>
      <c r="F9882" t="s">
        <v>76</v>
      </c>
      <c r="G9882" t="s">
        <v>76</v>
      </c>
      <c r="H9882" t="s">
        <v>73</v>
      </c>
      <c r="I9882" t="s">
        <v>311</v>
      </c>
    </row>
    <row r="9883" spans="1:10" x14ac:dyDescent="0.35">
      <c r="A9883" t="s">
        <v>5</v>
      </c>
      <c r="B9883">
        <v>27</v>
      </c>
      <c r="C9883" t="s">
        <v>214</v>
      </c>
      <c r="D9883" t="s">
        <v>319</v>
      </c>
      <c r="E9883" t="s">
        <v>142</v>
      </c>
      <c r="F9883" t="s">
        <v>138</v>
      </c>
      <c r="G9883" t="s">
        <v>71</v>
      </c>
      <c r="H9883" t="s">
        <v>147</v>
      </c>
      <c r="I9883" t="s">
        <v>343</v>
      </c>
    </row>
    <row r="9884" spans="1:10" x14ac:dyDescent="0.35">
      <c r="A9884" t="s">
        <v>6</v>
      </c>
      <c r="B9884">
        <v>13</v>
      </c>
      <c r="C9884" t="s">
        <v>68</v>
      </c>
      <c r="D9884" t="s">
        <v>94</v>
      </c>
      <c r="E9884" t="s">
        <v>478</v>
      </c>
      <c r="F9884" t="s">
        <v>76</v>
      </c>
      <c r="G9884" t="s">
        <v>260</v>
      </c>
      <c r="H9884" t="s">
        <v>76</v>
      </c>
      <c r="I9884" t="s">
        <v>357</v>
      </c>
    </row>
    <row r="9885" spans="1:10" x14ac:dyDescent="0.35">
      <c r="A9885" t="s">
        <v>7</v>
      </c>
      <c r="B9885">
        <v>35</v>
      </c>
      <c r="C9885" t="s">
        <v>74</v>
      </c>
      <c r="D9885" t="s">
        <v>239</v>
      </c>
      <c r="E9885" t="s">
        <v>177</v>
      </c>
      <c r="F9885" t="s">
        <v>76</v>
      </c>
      <c r="G9885" t="s">
        <v>76</v>
      </c>
      <c r="H9885" t="s">
        <v>342</v>
      </c>
      <c r="I9885" t="s">
        <v>816</v>
      </c>
    </row>
    <row r="9886" spans="1:10" x14ac:dyDescent="0.35">
      <c r="A9886" t="s">
        <v>241</v>
      </c>
      <c r="B9886">
        <v>116</v>
      </c>
      <c r="C9886" t="s">
        <v>188</v>
      </c>
      <c r="D9886" t="s">
        <v>278</v>
      </c>
      <c r="E9886" t="s">
        <v>452</v>
      </c>
      <c r="F9886" t="s">
        <v>150</v>
      </c>
      <c r="G9886" t="s">
        <v>78</v>
      </c>
      <c r="H9886" t="s">
        <v>355</v>
      </c>
      <c r="I9886" t="s">
        <v>630</v>
      </c>
    </row>
    <row r="9888" spans="1:10" x14ac:dyDescent="0.35">
      <c r="A9888" t="s">
        <v>1999</v>
      </c>
    </row>
    <row r="9889" spans="1:10" x14ac:dyDescent="0.35">
      <c r="A9889" t="s">
        <v>14</v>
      </c>
      <c r="B9889" t="s">
        <v>266</v>
      </c>
      <c r="C9889" t="s">
        <v>2</v>
      </c>
      <c r="D9889" t="s">
        <v>1990</v>
      </c>
      <c r="E9889" t="s">
        <v>1991</v>
      </c>
      <c r="F9889" t="s">
        <v>1992</v>
      </c>
      <c r="G9889" t="s">
        <v>1993</v>
      </c>
      <c r="H9889" t="s">
        <v>48</v>
      </c>
      <c r="I9889" t="s">
        <v>1968</v>
      </c>
      <c r="J9889" t="s">
        <v>1994</v>
      </c>
    </row>
    <row r="9890" spans="1:10" x14ac:dyDescent="0.35">
      <c r="A9890" t="s">
        <v>3</v>
      </c>
      <c r="B9890" t="s">
        <v>267</v>
      </c>
      <c r="C9890">
        <v>19</v>
      </c>
      <c r="D9890" t="s">
        <v>76</v>
      </c>
      <c r="E9890" t="s">
        <v>302</v>
      </c>
      <c r="F9890" t="s">
        <v>76</v>
      </c>
      <c r="G9890" t="s">
        <v>126</v>
      </c>
      <c r="H9890" t="s">
        <v>102</v>
      </c>
      <c r="I9890" t="s">
        <v>76</v>
      </c>
      <c r="J9890" t="s">
        <v>1168</v>
      </c>
    </row>
    <row r="9891" spans="1:10" x14ac:dyDescent="0.35">
      <c r="A9891" t="s">
        <v>3</v>
      </c>
      <c r="B9891" t="s">
        <v>279</v>
      </c>
      <c r="C9891">
        <v>21</v>
      </c>
      <c r="D9891" t="s">
        <v>137</v>
      </c>
      <c r="E9891" t="s">
        <v>161</v>
      </c>
      <c r="F9891" t="s">
        <v>76</v>
      </c>
      <c r="G9891" t="s">
        <v>76</v>
      </c>
      <c r="H9891" t="s">
        <v>76</v>
      </c>
      <c r="I9891" t="s">
        <v>75</v>
      </c>
      <c r="J9891" t="s">
        <v>875</v>
      </c>
    </row>
    <row r="9892" spans="1:10" x14ac:dyDescent="0.35">
      <c r="A9892" t="s">
        <v>3</v>
      </c>
      <c r="B9892" t="s">
        <v>285</v>
      </c>
      <c r="C9892">
        <v>4</v>
      </c>
      <c r="D9892" t="s">
        <v>76</v>
      </c>
      <c r="E9892" t="s">
        <v>665</v>
      </c>
      <c r="F9892" t="s">
        <v>76</v>
      </c>
      <c r="G9892" t="s">
        <v>76</v>
      </c>
      <c r="H9892" t="s">
        <v>76</v>
      </c>
      <c r="I9892" t="s">
        <v>76</v>
      </c>
      <c r="J9892" t="s">
        <v>360</v>
      </c>
    </row>
    <row r="9893" spans="1:10" x14ac:dyDescent="0.35">
      <c r="A9893" t="s">
        <v>4</v>
      </c>
      <c r="B9893" t="s">
        <v>267</v>
      </c>
      <c r="C9893">
        <v>17</v>
      </c>
      <c r="D9893" t="s">
        <v>76</v>
      </c>
      <c r="E9893" t="s">
        <v>889</v>
      </c>
      <c r="F9893" t="s">
        <v>874</v>
      </c>
      <c r="G9893" t="s">
        <v>76</v>
      </c>
      <c r="H9893" t="s">
        <v>304</v>
      </c>
      <c r="I9893" t="s">
        <v>65</v>
      </c>
      <c r="J9893" t="s">
        <v>299</v>
      </c>
    </row>
    <row r="9894" spans="1:10" x14ac:dyDescent="0.35">
      <c r="A9894" t="s">
        <v>4</v>
      </c>
      <c r="B9894" t="s">
        <v>279</v>
      </c>
      <c r="C9894">
        <v>68</v>
      </c>
      <c r="D9894" t="s">
        <v>68</v>
      </c>
      <c r="E9894" t="s">
        <v>63</v>
      </c>
      <c r="F9894" t="s">
        <v>71</v>
      </c>
      <c r="G9894" t="s">
        <v>76</v>
      </c>
      <c r="H9894" t="s">
        <v>198</v>
      </c>
      <c r="I9894" t="s">
        <v>100</v>
      </c>
      <c r="J9894" t="s">
        <v>868</v>
      </c>
    </row>
    <row r="9895" spans="1:10" x14ac:dyDescent="0.35">
      <c r="A9895" t="s">
        <v>4</v>
      </c>
      <c r="B9895" t="s">
        <v>285</v>
      </c>
      <c r="C9895">
        <v>14</v>
      </c>
      <c r="D9895" t="s">
        <v>371</v>
      </c>
      <c r="E9895" t="s">
        <v>443</v>
      </c>
      <c r="F9895" t="s">
        <v>54</v>
      </c>
      <c r="G9895" t="s">
        <v>196</v>
      </c>
      <c r="H9895" t="s">
        <v>76</v>
      </c>
      <c r="I9895" t="s">
        <v>134</v>
      </c>
      <c r="J9895" t="s">
        <v>390</v>
      </c>
    </row>
    <row r="9896" spans="1:10" x14ac:dyDescent="0.35">
      <c r="A9896" t="s">
        <v>5</v>
      </c>
      <c r="B9896" t="s">
        <v>267</v>
      </c>
      <c r="C9896">
        <v>12</v>
      </c>
      <c r="D9896" t="s">
        <v>848</v>
      </c>
      <c r="E9896" t="s">
        <v>301</v>
      </c>
      <c r="F9896" t="s">
        <v>103</v>
      </c>
      <c r="G9896" t="s">
        <v>76</v>
      </c>
      <c r="H9896" t="s">
        <v>76</v>
      </c>
      <c r="I9896" t="s">
        <v>76</v>
      </c>
      <c r="J9896" t="s">
        <v>240</v>
      </c>
    </row>
    <row r="9897" spans="1:10" x14ac:dyDescent="0.35">
      <c r="A9897" t="s">
        <v>5</v>
      </c>
      <c r="B9897" t="s">
        <v>279</v>
      </c>
      <c r="C9897">
        <v>47</v>
      </c>
      <c r="D9897" t="s">
        <v>84</v>
      </c>
      <c r="E9897" t="s">
        <v>67</v>
      </c>
      <c r="F9897" t="s">
        <v>71</v>
      </c>
      <c r="G9897" t="s">
        <v>138</v>
      </c>
      <c r="H9897" t="s">
        <v>163</v>
      </c>
      <c r="I9897" t="s">
        <v>409</v>
      </c>
      <c r="J9897" t="s">
        <v>730</v>
      </c>
    </row>
    <row r="9898" spans="1:10" x14ac:dyDescent="0.35">
      <c r="A9898" t="s">
        <v>5</v>
      </c>
      <c r="B9898" t="s">
        <v>285</v>
      </c>
      <c r="C9898">
        <v>49</v>
      </c>
      <c r="D9898" t="s">
        <v>121</v>
      </c>
      <c r="E9898" t="s">
        <v>102</v>
      </c>
      <c r="F9898" t="s">
        <v>151</v>
      </c>
      <c r="G9898" t="s">
        <v>76</v>
      </c>
      <c r="H9898" t="s">
        <v>175</v>
      </c>
      <c r="I9898" t="s">
        <v>138</v>
      </c>
      <c r="J9898" t="s">
        <v>1121</v>
      </c>
    </row>
    <row r="9899" spans="1:10" x14ac:dyDescent="0.35">
      <c r="A9899" t="s">
        <v>6</v>
      </c>
      <c r="B9899" t="s">
        <v>267</v>
      </c>
      <c r="C9899">
        <v>14</v>
      </c>
      <c r="D9899" t="s">
        <v>76</v>
      </c>
      <c r="E9899" t="s">
        <v>332</v>
      </c>
      <c r="F9899" t="s">
        <v>176</v>
      </c>
      <c r="G9899" t="s">
        <v>76</v>
      </c>
      <c r="H9899" t="s">
        <v>299</v>
      </c>
      <c r="I9899" t="s">
        <v>168</v>
      </c>
      <c r="J9899" t="s">
        <v>311</v>
      </c>
    </row>
    <row r="9900" spans="1:10" x14ac:dyDescent="0.35">
      <c r="A9900" t="s">
        <v>6</v>
      </c>
      <c r="B9900" t="s">
        <v>279</v>
      </c>
      <c r="C9900">
        <v>30</v>
      </c>
      <c r="D9900" t="s">
        <v>87</v>
      </c>
      <c r="E9900" t="s">
        <v>207</v>
      </c>
      <c r="F9900" t="s">
        <v>200</v>
      </c>
      <c r="G9900" t="s">
        <v>93</v>
      </c>
      <c r="H9900" t="s">
        <v>76</v>
      </c>
      <c r="I9900" t="s">
        <v>76</v>
      </c>
      <c r="J9900" t="s">
        <v>850</v>
      </c>
    </row>
    <row r="9901" spans="1:10" x14ac:dyDescent="0.35">
      <c r="A9901" t="s">
        <v>6</v>
      </c>
      <c r="B9901" t="s">
        <v>285</v>
      </c>
      <c r="C9901">
        <v>12</v>
      </c>
      <c r="D9901" t="s">
        <v>94</v>
      </c>
      <c r="E9901" t="s">
        <v>76</v>
      </c>
      <c r="F9901" t="s">
        <v>76</v>
      </c>
      <c r="G9901" t="s">
        <v>76</v>
      </c>
      <c r="H9901" t="s">
        <v>94</v>
      </c>
      <c r="I9901" t="s">
        <v>76</v>
      </c>
      <c r="J9901" t="s">
        <v>1001</v>
      </c>
    </row>
    <row r="9902" spans="1:10" x14ac:dyDescent="0.35">
      <c r="A9902" t="s">
        <v>7</v>
      </c>
      <c r="B9902" t="s">
        <v>267</v>
      </c>
      <c r="C9902">
        <v>17</v>
      </c>
      <c r="D9902" t="s">
        <v>192</v>
      </c>
      <c r="E9902" t="s">
        <v>284</v>
      </c>
      <c r="F9902" t="s">
        <v>470</v>
      </c>
      <c r="G9902" t="s">
        <v>76</v>
      </c>
      <c r="H9902" t="s">
        <v>76</v>
      </c>
      <c r="I9902" t="s">
        <v>76</v>
      </c>
      <c r="J9902" t="s">
        <v>492</v>
      </c>
    </row>
    <row r="9903" spans="1:10" x14ac:dyDescent="0.35">
      <c r="A9903" t="s">
        <v>7</v>
      </c>
      <c r="B9903" t="s">
        <v>279</v>
      </c>
      <c r="C9903">
        <v>136</v>
      </c>
      <c r="D9903" t="s">
        <v>276</v>
      </c>
      <c r="E9903" t="s">
        <v>136</v>
      </c>
      <c r="F9903" t="s">
        <v>163</v>
      </c>
      <c r="G9903" t="s">
        <v>74</v>
      </c>
      <c r="H9903" t="s">
        <v>77</v>
      </c>
      <c r="I9903" t="s">
        <v>180</v>
      </c>
      <c r="J9903" t="s">
        <v>615</v>
      </c>
    </row>
    <row r="9904" spans="1:10" x14ac:dyDescent="0.35">
      <c r="A9904" t="s">
        <v>7</v>
      </c>
      <c r="B9904" t="s">
        <v>285</v>
      </c>
      <c r="C9904">
        <v>15</v>
      </c>
      <c r="D9904" t="s">
        <v>112</v>
      </c>
      <c r="E9904" t="s">
        <v>76</v>
      </c>
      <c r="F9904" t="s">
        <v>414</v>
      </c>
      <c r="G9904" t="s">
        <v>76</v>
      </c>
      <c r="H9904" t="s">
        <v>76</v>
      </c>
      <c r="I9904" t="s">
        <v>76</v>
      </c>
      <c r="J9904" t="s">
        <v>640</v>
      </c>
    </row>
    <row r="9905" spans="1:10" x14ac:dyDescent="0.35">
      <c r="A9905" t="s">
        <v>241</v>
      </c>
      <c r="B9905" t="s">
        <v>267</v>
      </c>
      <c r="C9905">
        <v>79</v>
      </c>
      <c r="D9905" t="s">
        <v>58</v>
      </c>
      <c r="E9905" t="s">
        <v>687</v>
      </c>
      <c r="F9905" t="s">
        <v>169</v>
      </c>
      <c r="G9905" t="s">
        <v>100</v>
      </c>
      <c r="H9905" t="s">
        <v>56</v>
      </c>
      <c r="I9905" t="s">
        <v>133</v>
      </c>
      <c r="J9905" t="s">
        <v>91</v>
      </c>
    </row>
    <row r="9906" spans="1:10" x14ac:dyDescent="0.35">
      <c r="A9906" t="s">
        <v>241</v>
      </c>
      <c r="B9906" t="s">
        <v>279</v>
      </c>
      <c r="C9906">
        <v>302</v>
      </c>
      <c r="D9906" t="s">
        <v>188</v>
      </c>
      <c r="E9906" t="s">
        <v>255</v>
      </c>
      <c r="F9906" t="s">
        <v>216</v>
      </c>
      <c r="G9906" t="s">
        <v>81</v>
      </c>
      <c r="H9906" t="s">
        <v>138</v>
      </c>
      <c r="I9906" t="s">
        <v>84</v>
      </c>
      <c r="J9906" t="s">
        <v>915</v>
      </c>
    </row>
    <row r="9907" spans="1:10" x14ac:dyDescent="0.35">
      <c r="A9907" t="s">
        <v>241</v>
      </c>
      <c r="B9907" t="s">
        <v>285</v>
      </c>
      <c r="C9907">
        <v>94</v>
      </c>
      <c r="D9907" t="s">
        <v>305</v>
      </c>
      <c r="E9907" t="s">
        <v>113</v>
      </c>
      <c r="F9907" t="s">
        <v>227</v>
      </c>
      <c r="G9907" t="s">
        <v>62</v>
      </c>
      <c r="H9907" t="s">
        <v>100</v>
      </c>
      <c r="I9907" t="s">
        <v>74</v>
      </c>
      <c r="J9907" t="s">
        <v>899</v>
      </c>
    </row>
    <row r="9909" spans="1:10" x14ac:dyDescent="0.35">
      <c r="A9909" t="s">
        <v>2000</v>
      </c>
    </row>
    <row r="9910" spans="1:10" x14ac:dyDescent="0.35">
      <c r="A9910" t="s">
        <v>14</v>
      </c>
      <c r="B9910" t="s">
        <v>487</v>
      </c>
      <c r="C9910" t="s">
        <v>2</v>
      </c>
      <c r="D9910" t="s">
        <v>1990</v>
      </c>
      <c r="E9910" t="s">
        <v>1991</v>
      </c>
      <c r="F9910" t="s">
        <v>1992</v>
      </c>
      <c r="G9910" t="s">
        <v>1993</v>
      </c>
      <c r="H9910" t="s">
        <v>48</v>
      </c>
      <c r="I9910" t="s">
        <v>1968</v>
      </c>
      <c r="J9910" t="s">
        <v>1994</v>
      </c>
    </row>
    <row r="9911" spans="1:10" x14ac:dyDescent="0.35">
      <c r="A9911" t="s">
        <v>3</v>
      </c>
      <c r="B9911" t="s">
        <v>488</v>
      </c>
      <c r="C9911">
        <v>27</v>
      </c>
      <c r="D9911" t="s">
        <v>163</v>
      </c>
      <c r="E9911" t="s">
        <v>344</v>
      </c>
      <c r="F9911" t="s">
        <v>76</v>
      </c>
      <c r="G9911" t="s">
        <v>249</v>
      </c>
      <c r="H9911" t="s">
        <v>149</v>
      </c>
      <c r="I9911" t="s">
        <v>76</v>
      </c>
      <c r="J9911" t="s">
        <v>921</v>
      </c>
    </row>
    <row r="9912" spans="1:10" x14ac:dyDescent="0.35">
      <c r="A9912" t="s">
        <v>3</v>
      </c>
      <c r="B9912" t="s">
        <v>491</v>
      </c>
      <c r="C9912">
        <v>17</v>
      </c>
      <c r="D9912" t="s">
        <v>76</v>
      </c>
      <c r="E9912" t="s">
        <v>416</v>
      </c>
      <c r="F9912" t="s">
        <v>76</v>
      </c>
      <c r="G9912" t="s">
        <v>76</v>
      </c>
      <c r="H9912" t="s">
        <v>76</v>
      </c>
      <c r="I9912" t="s">
        <v>94</v>
      </c>
      <c r="J9912" t="s">
        <v>1186</v>
      </c>
    </row>
    <row r="9913" spans="1:10" x14ac:dyDescent="0.35">
      <c r="A9913" t="s">
        <v>4</v>
      </c>
      <c r="B9913" t="s">
        <v>488</v>
      </c>
      <c r="C9913">
        <v>52</v>
      </c>
      <c r="D9913" t="s">
        <v>84</v>
      </c>
      <c r="E9913" t="s">
        <v>53</v>
      </c>
      <c r="F9913" t="s">
        <v>177</v>
      </c>
      <c r="G9913" t="s">
        <v>88</v>
      </c>
      <c r="H9913" t="s">
        <v>309</v>
      </c>
      <c r="I9913" t="s">
        <v>79</v>
      </c>
      <c r="J9913" t="s">
        <v>788</v>
      </c>
    </row>
    <row r="9914" spans="1:10" x14ac:dyDescent="0.35">
      <c r="A9914" t="s">
        <v>4</v>
      </c>
      <c r="B9914" t="s">
        <v>491</v>
      </c>
      <c r="C9914">
        <v>47</v>
      </c>
      <c r="D9914" t="s">
        <v>106</v>
      </c>
      <c r="E9914" t="s">
        <v>620</v>
      </c>
      <c r="F9914" t="s">
        <v>689</v>
      </c>
      <c r="G9914" t="s">
        <v>76</v>
      </c>
      <c r="H9914" t="s">
        <v>76</v>
      </c>
      <c r="I9914" t="s">
        <v>188</v>
      </c>
      <c r="J9914" t="s">
        <v>591</v>
      </c>
    </row>
    <row r="9915" spans="1:10" x14ac:dyDescent="0.35">
      <c r="A9915" t="s">
        <v>5</v>
      </c>
      <c r="B9915" t="s">
        <v>488</v>
      </c>
      <c r="C9915">
        <v>77</v>
      </c>
      <c r="D9915" t="s">
        <v>149</v>
      </c>
      <c r="E9915" t="s">
        <v>135</v>
      </c>
      <c r="F9915" t="s">
        <v>151</v>
      </c>
      <c r="G9915" t="s">
        <v>76</v>
      </c>
      <c r="H9915" t="s">
        <v>181</v>
      </c>
      <c r="I9915" t="s">
        <v>126</v>
      </c>
      <c r="J9915" t="s">
        <v>617</v>
      </c>
    </row>
    <row r="9916" spans="1:10" x14ac:dyDescent="0.35">
      <c r="A9916" t="s">
        <v>5</v>
      </c>
      <c r="B9916" t="s">
        <v>491</v>
      </c>
      <c r="C9916">
        <v>31</v>
      </c>
      <c r="D9916" t="s">
        <v>110</v>
      </c>
      <c r="E9916" t="s">
        <v>149</v>
      </c>
      <c r="F9916" t="s">
        <v>150</v>
      </c>
      <c r="G9916" t="s">
        <v>72</v>
      </c>
      <c r="H9916" t="s">
        <v>76</v>
      </c>
      <c r="I9916" t="s">
        <v>186</v>
      </c>
      <c r="J9916" t="s">
        <v>400</v>
      </c>
    </row>
    <row r="9917" spans="1:10" x14ac:dyDescent="0.35">
      <c r="A9917" t="s">
        <v>6</v>
      </c>
      <c r="B9917" t="s">
        <v>488</v>
      </c>
      <c r="C9917">
        <v>26</v>
      </c>
      <c r="D9917" t="s">
        <v>105</v>
      </c>
      <c r="E9917" t="s">
        <v>590</v>
      </c>
      <c r="F9917" t="s">
        <v>79</v>
      </c>
      <c r="G9917" t="s">
        <v>173</v>
      </c>
      <c r="H9917" t="s">
        <v>280</v>
      </c>
      <c r="I9917" t="s">
        <v>76</v>
      </c>
      <c r="J9917" t="s">
        <v>666</v>
      </c>
    </row>
    <row r="9918" spans="1:10" x14ac:dyDescent="0.35">
      <c r="A9918" t="s">
        <v>6</v>
      </c>
      <c r="B9918" t="s">
        <v>491</v>
      </c>
      <c r="C9918">
        <v>30</v>
      </c>
      <c r="D9918" t="s">
        <v>102</v>
      </c>
      <c r="E9918" t="s">
        <v>163</v>
      </c>
      <c r="F9918" t="s">
        <v>341</v>
      </c>
      <c r="G9918" t="s">
        <v>76</v>
      </c>
      <c r="H9918" t="s">
        <v>76</v>
      </c>
      <c r="I9918" t="s">
        <v>179</v>
      </c>
      <c r="J9918" t="s">
        <v>806</v>
      </c>
    </row>
    <row r="9919" spans="1:10" x14ac:dyDescent="0.35">
      <c r="A9919" t="s">
        <v>7</v>
      </c>
      <c r="B9919" t="s">
        <v>488</v>
      </c>
      <c r="C9919">
        <v>91</v>
      </c>
      <c r="D9919" t="s">
        <v>135</v>
      </c>
      <c r="E9919" t="s">
        <v>372</v>
      </c>
      <c r="F9919" t="s">
        <v>165</v>
      </c>
      <c r="G9919" t="s">
        <v>198</v>
      </c>
      <c r="H9919" t="s">
        <v>68</v>
      </c>
      <c r="I9919" t="s">
        <v>216</v>
      </c>
      <c r="J9919" t="s">
        <v>717</v>
      </c>
    </row>
    <row r="9920" spans="1:10" x14ac:dyDescent="0.35">
      <c r="A9920" t="s">
        <v>7</v>
      </c>
      <c r="B9920" t="s">
        <v>491</v>
      </c>
      <c r="C9920">
        <v>77</v>
      </c>
      <c r="D9920" t="s">
        <v>294</v>
      </c>
      <c r="E9920" t="s">
        <v>165</v>
      </c>
      <c r="F9920" t="s">
        <v>101</v>
      </c>
      <c r="G9920" t="s">
        <v>68</v>
      </c>
      <c r="H9920" t="s">
        <v>76</v>
      </c>
      <c r="I9920" t="s">
        <v>55</v>
      </c>
      <c r="J9920" t="s">
        <v>616</v>
      </c>
    </row>
    <row r="9921" spans="1:10" x14ac:dyDescent="0.35">
      <c r="A9921" t="s">
        <v>241</v>
      </c>
      <c r="B9921" t="s">
        <v>488</v>
      </c>
      <c r="C9921">
        <v>273</v>
      </c>
      <c r="D9921" t="s">
        <v>217</v>
      </c>
      <c r="E9921" t="s">
        <v>317</v>
      </c>
      <c r="F9921" t="s">
        <v>260</v>
      </c>
      <c r="G9921" t="s">
        <v>86</v>
      </c>
      <c r="H9921" t="s">
        <v>137</v>
      </c>
      <c r="I9921" t="s">
        <v>96</v>
      </c>
      <c r="J9921" t="s">
        <v>860</v>
      </c>
    </row>
    <row r="9922" spans="1:10" x14ac:dyDescent="0.35">
      <c r="A9922" t="s">
        <v>241</v>
      </c>
      <c r="B9922" t="s">
        <v>491</v>
      </c>
      <c r="C9922">
        <v>202</v>
      </c>
      <c r="D9922" t="s">
        <v>293</v>
      </c>
      <c r="E9922" t="s">
        <v>219</v>
      </c>
      <c r="F9922" t="s">
        <v>200</v>
      </c>
      <c r="G9922" t="s">
        <v>77</v>
      </c>
      <c r="H9922" t="s">
        <v>76</v>
      </c>
      <c r="I9922" t="s">
        <v>179</v>
      </c>
      <c r="J9922" t="s">
        <v>850</v>
      </c>
    </row>
    <row r="9924" spans="1:10" x14ac:dyDescent="0.35">
      <c r="A9924" t="s">
        <v>2001</v>
      </c>
    </row>
    <row r="9925" spans="1:10" x14ac:dyDescent="0.35">
      <c r="A9925" t="s">
        <v>14</v>
      </c>
      <c r="B9925" t="s">
        <v>565</v>
      </c>
      <c r="C9925" t="s">
        <v>2</v>
      </c>
      <c r="D9925" t="s">
        <v>1990</v>
      </c>
      <c r="E9925" t="s">
        <v>1991</v>
      </c>
      <c r="F9925" t="s">
        <v>1992</v>
      </c>
      <c r="G9925" t="s">
        <v>1993</v>
      </c>
      <c r="H9925" t="s">
        <v>48</v>
      </c>
      <c r="I9925" t="s">
        <v>1968</v>
      </c>
      <c r="J9925" t="s">
        <v>1994</v>
      </c>
    </row>
    <row r="9926" spans="1:10" x14ac:dyDescent="0.35">
      <c r="A9926" t="s">
        <v>3</v>
      </c>
      <c r="B9926" t="s">
        <v>566</v>
      </c>
      <c r="C9926">
        <v>13</v>
      </c>
      <c r="D9926" t="s">
        <v>76</v>
      </c>
      <c r="E9926" t="s">
        <v>274</v>
      </c>
      <c r="F9926" t="s">
        <v>76</v>
      </c>
      <c r="G9926" t="s">
        <v>159</v>
      </c>
      <c r="H9926" t="s">
        <v>305</v>
      </c>
      <c r="I9926" t="s">
        <v>76</v>
      </c>
      <c r="J9926" t="s">
        <v>370</v>
      </c>
    </row>
    <row r="9927" spans="1:10" x14ac:dyDescent="0.35">
      <c r="A9927" t="s">
        <v>3</v>
      </c>
      <c r="B9927" t="s">
        <v>569</v>
      </c>
      <c r="C9927">
        <v>13</v>
      </c>
      <c r="D9927" t="s">
        <v>307</v>
      </c>
      <c r="E9927" t="s">
        <v>93</v>
      </c>
      <c r="F9927" t="s">
        <v>76</v>
      </c>
      <c r="G9927" t="s">
        <v>76</v>
      </c>
      <c r="H9927" t="s">
        <v>76</v>
      </c>
      <c r="I9927" t="s">
        <v>76</v>
      </c>
      <c r="J9927" t="s">
        <v>1104</v>
      </c>
    </row>
    <row r="9928" spans="1:10" x14ac:dyDescent="0.35">
      <c r="A9928" t="s">
        <v>3</v>
      </c>
      <c r="B9928" t="s">
        <v>570</v>
      </c>
      <c r="C9928">
        <v>1</v>
      </c>
      <c r="D9928" t="s">
        <v>76</v>
      </c>
      <c r="E9928" t="s">
        <v>395</v>
      </c>
      <c r="F9928" t="s">
        <v>76</v>
      </c>
      <c r="G9928" t="s">
        <v>76</v>
      </c>
      <c r="H9928" t="s">
        <v>76</v>
      </c>
      <c r="I9928" t="s">
        <v>76</v>
      </c>
      <c r="J9928" t="s">
        <v>76</v>
      </c>
    </row>
    <row r="9929" spans="1:10" x14ac:dyDescent="0.35">
      <c r="A9929" t="s">
        <v>3</v>
      </c>
      <c r="B9929" t="s">
        <v>571</v>
      </c>
      <c r="C9929">
        <v>6</v>
      </c>
      <c r="D9929" t="s">
        <v>76</v>
      </c>
      <c r="E9929" t="s">
        <v>208</v>
      </c>
      <c r="F9929" t="s">
        <v>76</v>
      </c>
      <c r="G9929" t="s">
        <v>76</v>
      </c>
      <c r="H9929" t="s">
        <v>76</v>
      </c>
      <c r="I9929" t="s">
        <v>76</v>
      </c>
      <c r="J9929" t="s">
        <v>1466</v>
      </c>
    </row>
    <row r="9930" spans="1:10" x14ac:dyDescent="0.35">
      <c r="A9930" t="s">
        <v>3</v>
      </c>
      <c r="B9930" t="s">
        <v>572</v>
      </c>
      <c r="C9930">
        <v>8</v>
      </c>
      <c r="D9930" t="s">
        <v>76</v>
      </c>
      <c r="E9930" t="s">
        <v>278</v>
      </c>
      <c r="F9930" t="s">
        <v>76</v>
      </c>
      <c r="G9930" t="s">
        <v>76</v>
      </c>
      <c r="H9930" t="s">
        <v>76</v>
      </c>
      <c r="I9930" t="s">
        <v>100</v>
      </c>
      <c r="J9930" t="s">
        <v>1140</v>
      </c>
    </row>
    <row r="9931" spans="1:10" x14ac:dyDescent="0.35">
      <c r="A9931" t="s">
        <v>3</v>
      </c>
      <c r="B9931" t="s">
        <v>573</v>
      </c>
      <c r="C9931">
        <v>3</v>
      </c>
      <c r="D9931" t="s">
        <v>76</v>
      </c>
      <c r="E9931" t="s">
        <v>456</v>
      </c>
      <c r="F9931" t="s">
        <v>76</v>
      </c>
      <c r="G9931" t="s">
        <v>76</v>
      </c>
      <c r="H9931" t="s">
        <v>76</v>
      </c>
      <c r="I9931" t="s">
        <v>76</v>
      </c>
      <c r="J9931" t="s">
        <v>715</v>
      </c>
    </row>
    <row r="9932" spans="1:10" x14ac:dyDescent="0.35">
      <c r="A9932" t="s">
        <v>4</v>
      </c>
      <c r="B9932" t="s">
        <v>566</v>
      </c>
      <c r="C9932">
        <v>9</v>
      </c>
      <c r="D9932" t="s">
        <v>76</v>
      </c>
      <c r="E9932" t="s">
        <v>80</v>
      </c>
      <c r="F9932" t="s">
        <v>409</v>
      </c>
      <c r="G9932" t="s">
        <v>76</v>
      </c>
      <c r="H9932" t="s">
        <v>805</v>
      </c>
      <c r="I9932" t="s">
        <v>76</v>
      </c>
      <c r="J9932" t="s">
        <v>302</v>
      </c>
    </row>
    <row r="9933" spans="1:10" x14ac:dyDescent="0.35">
      <c r="A9933" t="s">
        <v>4</v>
      </c>
      <c r="B9933" t="s">
        <v>569</v>
      </c>
      <c r="C9933">
        <v>33</v>
      </c>
      <c r="D9933" t="s">
        <v>77</v>
      </c>
      <c r="E9933" t="s">
        <v>63</v>
      </c>
      <c r="F9933" t="s">
        <v>79</v>
      </c>
      <c r="G9933" t="s">
        <v>76</v>
      </c>
      <c r="H9933" t="s">
        <v>86</v>
      </c>
      <c r="I9933" t="s">
        <v>79</v>
      </c>
      <c r="J9933" t="s">
        <v>1254</v>
      </c>
    </row>
    <row r="9934" spans="1:10" x14ac:dyDescent="0.35">
      <c r="A9934" t="s">
        <v>4</v>
      </c>
      <c r="B9934" t="s">
        <v>570</v>
      </c>
      <c r="C9934">
        <v>10</v>
      </c>
      <c r="D9934" t="s">
        <v>425</v>
      </c>
      <c r="E9934" t="s">
        <v>634</v>
      </c>
      <c r="F9934" t="s">
        <v>526</v>
      </c>
      <c r="G9934" t="s">
        <v>471</v>
      </c>
      <c r="H9934" t="s">
        <v>76</v>
      </c>
      <c r="I9934" t="s">
        <v>71</v>
      </c>
      <c r="J9934" t="s">
        <v>687</v>
      </c>
    </row>
    <row r="9935" spans="1:10" x14ac:dyDescent="0.35">
      <c r="A9935" t="s">
        <v>4</v>
      </c>
      <c r="B9935" t="s">
        <v>571</v>
      </c>
      <c r="C9935">
        <v>8</v>
      </c>
      <c r="D9935" t="s">
        <v>76</v>
      </c>
      <c r="E9935" t="s">
        <v>1120</v>
      </c>
      <c r="F9935" t="s">
        <v>1117</v>
      </c>
      <c r="G9935" t="s">
        <v>76</v>
      </c>
      <c r="H9935" t="s">
        <v>76</v>
      </c>
      <c r="I9935" t="s">
        <v>84</v>
      </c>
      <c r="J9935" t="s">
        <v>162</v>
      </c>
    </row>
    <row r="9936" spans="1:10" x14ac:dyDescent="0.35">
      <c r="A9936" t="s">
        <v>4</v>
      </c>
      <c r="B9936" t="s">
        <v>572</v>
      </c>
      <c r="C9936">
        <v>35</v>
      </c>
      <c r="D9936" t="s">
        <v>78</v>
      </c>
      <c r="E9936" t="s">
        <v>80</v>
      </c>
      <c r="F9936" t="s">
        <v>55</v>
      </c>
      <c r="G9936" t="s">
        <v>76</v>
      </c>
      <c r="H9936" t="s">
        <v>76</v>
      </c>
      <c r="I9936" t="s">
        <v>305</v>
      </c>
      <c r="J9936" t="s">
        <v>1129</v>
      </c>
    </row>
    <row r="9937" spans="1:10" x14ac:dyDescent="0.35">
      <c r="A9937" t="s">
        <v>4</v>
      </c>
      <c r="B9937" t="s">
        <v>573</v>
      </c>
      <c r="C9937">
        <v>4</v>
      </c>
      <c r="D9937" t="s">
        <v>76</v>
      </c>
      <c r="E9937" t="s">
        <v>55</v>
      </c>
      <c r="F9937" t="s">
        <v>308</v>
      </c>
      <c r="G9937" t="s">
        <v>76</v>
      </c>
      <c r="H9937" t="s">
        <v>76</v>
      </c>
      <c r="I9937" t="s">
        <v>153</v>
      </c>
      <c r="J9937" t="s">
        <v>382</v>
      </c>
    </row>
    <row r="9938" spans="1:10" x14ac:dyDescent="0.35">
      <c r="A9938" t="s">
        <v>5</v>
      </c>
      <c r="B9938" t="s">
        <v>566</v>
      </c>
      <c r="C9938">
        <v>10</v>
      </c>
      <c r="D9938" t="s">
        <v>76</v>
      </c>
      <c r="E9938" t="s">
        <v>831</v>
      </c>
      <c r="F9938" t="s">
        <v>290</v>
      </c>
      <c r="G9938" t="s">
        <v>76</v>
      </c>
      <c r="H9938" t="s">
        <v>76</v>
      </c>
      <c r="I9938" t="s">
        <v>76</v>
      </c>
      <c r="J9938" t="s">
        <v>236</v>
      </c>
    </row>
    <row r="9939" spans="1:10" x14ac:dyDescent="0.35">
      <c r="A9939" t="s">
        <v>5</v>
      </c>
      <c r="B9939" t="s">
        <v>569</v>
      </c>
      <c r="C9939">
        <v>29</v>
      </c>
      <c r="D9939" t="s">
        <v>100</v>
      </c>
      <c r="E9939" t="s">
        <v>307</v>
      </c>
      <c r="F9939" t="s">
        <v>76</v>
      </c>
      <c r="G9939" t="s">
        <v>76</v>
      </c>
      <c r="H9939" t="s">
        <v>61</v>
      </c>
      <c r="I9939" t="s">
        <v>481</v>
      </c>
      <c r="J9939" t="s">
        <v>591</v>
      </c>
    </row>
    <row r="9940" spans="1:10" x14ac:dyDescent="0.35">
      <c r="A9940" t="s">
        <v>5</v>
      </c>
      <c r="B9940" t="s">
        <v>570</v>
      </c>
      <c r="C9940">
        <v>38</v>
      </c>
      <c r="D9940" t="s">
        <v>194</v>
      </c>
      <c r="E9940" t="s">
        <v>102</v>
      </c>
      <c r="F9940" t="s">
        <v>104</v>
      </c>
      <c r="G9940" t="s">
        <v>76</v>
      </c>
      <c r="H9940" t="s">
        <v>216</v>
      </c>
      <c r="I9940" t="s">
        <v>76</v>
      </c>
      <c r="J9940" t="s">
        <v>1546</v>
      </c>
    </row>
    <row r="9941" spans="1:10" x14ac:dyDescent="0.35">
      <c r="A9941" t="s">
        <v>5</v>
      </c>
      <c r="B9941" t="s">
        <v>571</v>
      </c>
      <c r="C9941">
        <v>2</v>
      </c>
      <c r="D9941" t="s">
        <v>1279</v>
      </c>
      <c r="E9941" t="s">
        <v>76</v>
      </c>
      <c r="F9941" t="s">
        <v>76</v>
      </c>
      <c r="G9941" t="s">
        <v>76</v>
      </c>
      <c r="H9941" t="s">
        <v>76</v>
      </c>
      <c r="I9941" t="s">
        <v>76</v>
      </c>
      <c r="J9941" t="s">
        <v>81</v>
      </c>
    </row>
    <row r="9942" spans="1:10" x14ac:dyDescent="0.35">
      <c r="A9942" t="s">
        <v>5</v>
      </c>
      <c r="B9942" t="s">
        <v>572</v>
      </c>
      <c r="C9942">
        <v>18</v>
      </c>
      <c r="D9942" t="s">
        <v>99</v>
      </c>
      <c r="E9942" t="s">
        <v>194</v>
      </c>
      <c r="F9942" t="s">
        <v>138</v>
      </c>
      <c r="G9942" t="s">
        <v>198</v>
      </c>
      <c r="H9942" t="s">
        <v>76</v>
      </c>
      <c r="I9942" t="s">
        <v>76</v>
      </c>
      <c r="J9942" t="s">
        <v>1003</v>
      </c>
    </row>
    <row r="9943" spans="1:10" x14ac:dyDescent="0.35">
      <c r="A9943" t="s">
        <v>5</v>
      </c>
      <c r="B9943" t="s">
        <v>573</v>
      </c>
      <c r="C9943">
        <v>11</v>
      </c>
      <c r="D9943" t="s">
        <v>227</v>
      </c>
      <c r="E9943" t="s">
        <v>221</v>
      </c>
      <c r="F9943" t="s">
        <v>76</v>
      </c>
      <c r="G9943" t="s">
        <v>76</v>
      </c>
      <c r="H9943" t="s">
        <v>76</v>
      </c>
      <c r="I9943" t="s">
        <v>342</v>
      </c>
      <c r="J9943" t="s">
        <v>879</v>
      </c>
    </row>
    <row r="9944" spans="1:10" x14ac:dyDescent="0.35">
      <c r="A9944" t="s">
        <v>6</v>
      </c>
      <c r="B9944" t="s">
        <v>566</v>
      </c>
      <c r="C9944">
        <v>6</v>
      </c>
      <c r="D9944" t="s">
        <v>76</v>
      </c>
      <c r="E9944" t="s">
        <v>761</v>
      </c>
      <c r="F9944" t="s">
        <v>151</v>
      </c>
      <c r="G9944" t="s">
        <v>76</v>
      </c>
      <c r="H9944" t="s">
        <v>557</v>
      </c>
      <c r="I9944" t="s">
        <v>76</v>
      </c>
      <c r="J9944" t="s">
        <v>527</v>
      </c>
    </row>
    <row r="9945" spans="1:10" x14ac:dyDescent="0.35">
      <c r="A9945" t="s">
        <v>6</v>
      </c>
      <c r="B9945" t="s">
        <v>569</v>
      </c>
      <c r="C9945">
        <v>16</v>
      </c>
      <c r="D9945" t="s">
        <v>93</v>
      </c>
      <c r="E9945" t="s">
        <v>470</v>
      </c>
      <c r="F9945" t="s">
        <v>76</v>
      </c>
      <c r="G9945" t="s">
        <v>119</v>
      </c>
      <c r="H9945" t="s">
        <v>76</v>
      </c>
      <c r="I9945" t="s">
        <v>76</v>
      </c>
      <c r="J9945" t="s">
        <v>669</v>
      </c>
    </row>
    <row r="9946" spans="1:10" x14ac:dyDescent="0.35">
      <c r="A9946" t="s">
        <v>6</v>
      </c>
      <c r="B9946" t="s">
        <v>570</v>
      </c>
      <c r="C9946">
        <v>4</v>
      </c>
      <c r="D9946" t="s">
        <v>76</v>
      </c>
      <c r="E9946" t="s">
        <v>76</v>
      </c>
      <c r="F9946" t="s">
        <v>76</v>
      </c>
      <c r="G9946" t="s">
        <v>76</v>
      </c>
      <c r="H9946" t="s">
        <v>198</v>
      </c>
      <c r="I9946" t="s">
        <v>76</v>
      </c>
      <c r="J9946" t="s">
        <v>1239</v>
      </c>
    </row>
    <row r="9947" spans="1:10" x14ac:dyDescent="0.35">
      <c r="A9947" t="s">
        <v>6</v>
      </c>
      <c r="B9947" t="s">
        <v>571</v>
      </c>
      <c r="C9947">
        <v>8</v>
      </c>
      <c r="D9947" t="s">
        <v>76</v>
      </c>
      <c r="E9947" t="s">
        <v>230</v>
      </c>
      <c r="F9947" t="s">
        <v>225</v>
      </c>
      <c r="G9947" t="s">
        <v>76</v>
      </c>
      <c r="H9947" t="s">
        <v>76</v>
      </c>
      <c r="I9947" t="s">
        <v>294</v>
      </c>
      <c r="J9947" t="s">
        <v>60</v>
      </c>
    </row>
    <row r="9948" spans="1:10" x14ac:dyDescent="0.35">
      <c r="A9948" t="s">
        <v>6</v>
      </c>
      <c r="B9948" t="s">
        <v>572</v>
      </c>
      <c r="C9948">
        <v>14</v>
      </c>
      <c r="D9948" t="s">
        <v>114</v>
      </c>
      <c r="E9948" t="s">
        <v>75</v>
      </c>
      <c r="F9948" t="s">
        <v>215</v>
      </c>
      <c r="G9948" t="s">
        <v>76</v>
      </c>
      <c r="H9948" t="s">
        <v>76</v>
      </c>
      <c r="I9948" t="s">
        <v>76</v>
      </c>
      <c r="J9948" t="s">
        <v>898</v>
      </c>
    </row>
    <row r="9949" spans="1:10" x14ac:dyDescent="0.35">
      <c r="A9949" t="s">
        <v>6</v>
      </c>
      <c r="B9949" t="s">
        <v>573</v>
      </c>
      <c r="C9949">
        <v>8</v>
      </c>
      <c r="D9949" t="s">
        <v>72</v>
      </c>
      <c r="E9949" t="s">
        <v>76</v>
      </c>
      <c r="F9949" t="s">
        <v>76</v>
      </c>
      <c r="G9949" t="s">
        <v>76</v>
      </c>
      <c r="H9949" t="s">
        <v>76</v>
      </c>
      <c r="I9949" t="s">
        <v>76</v>
      </c>
      <c r="J9949" t="s">
        <v>1277</v>
      </c>
    </row>
    <row r="9950" spans="1:10" x14ac:dyDescent="0.35">
      <c r="A9950" t="s">
        <v>7</v>
      </c>
      <c r="B9950" t="s">
        <v>566</v>
      </c>
      <c r="C9950">
        <v>11</v>
      </c>
      <c r="D9950" t="s">
        <v>139</v>
      </c>
      <c r="E9950" t="s">
        <v>527</v>
      </c>
      <c r="F9950" t="s">
        <v>673</v>
      </c>
      <c r="G9950" t="s">
        <v>76</v>
      </c>
      <c r="H9950" t="s">
        <v>76</v>
      </c>
      <c r="I9950" t="s">
        <v>76</v>
      </c>
      <c r="J9950" t="s">
        <v>589</v>
      </c>
    </row>
    <row r="9951" spans="1:10" x14ac:dyDescent="0.35">
      <c r="A9951" t="s">
        <v>7</v>
      </c>
      <c r="B9951" t="s">
        <v>569</v>
      </c>
      <c r="C9951">
        <v>72</v>
      </c>
      <c r="D9951" t="s">
        <v>114</v>
      </c>
      <c r="E9951" t="s">
        <v>134</v>
      </c>
      <c r="F9951" t="s">
        <v>119</v>
      </c>
      <c r="G9951" t="s">
        <v>65</v>
      </c>
      <c r="H9951" t="s">
        <v>75</v>
      </c>
      <c r="I9951" t="s">
        <v>99</v>
      </c>
      <c r="J9951" t="s">
        <v>1410</v>
      </c>
    </row>
    <row r="9952" spans="1:10" x14ac:dyDescent="0.35">
      <c r="A9952" t="s">
        <v>7</v>
      </c>
      <c r="B9952" t="s">
        <v>570</v>
      </c>
      <c r="C9952">
        <v>8</v>
      </c>
      <c r="D9952" t="s">
        <v>69</v>
      </c>
      <c r="E9952" t="s">
        <v>76</v>
      </c>
      <c r="F9952" t="s">
        <v>76</v>
      </c>
      <c r="G9952" t="s">
        <v>76</v>
      </c>
      <c r="H9952" t="s">
        <v>76</v>
      </c>
      <c r="I9952" t="s">
        <v>76</v>
      </c>
      <c r="J9952" t="s">
        <v>872</v>
      </c>
    </row>
    <row r="9953" spans="1:10" x14ac:dyDescent="0.35">
      <c r="A9953" t="s">
        <v>7</v>
      </c>
      <c r="B9953" t="s">
        <v>571</v>
      </c>
      <c r="C9953">
        <v>6</v>
      </c>
      <c r="D9953" t="s">
        <v>76</v>
      </c>
      <c r="E9953" t="s">
        <v>376</v>
      </c>
      <c r="F9953" t="s">
        <v>76</v>
      </c>
      <c r="G9953" t="s">
        <v>76</v>
      </c>
      <c r="H9953" t="s">
        <v>76</v>
      </c>
      <c r="I9953" t="s">
        <v>76</v>
      </c>
      <c r="J9953" t="s">
        <v>1535</v>
      </c>
    </row>
    <row r="9954" spans="1:10" x14ac:dyDescent="0.35">
      <c r="A9954" t="s">
        <v>7</v>
      </c>
      <c r="B9954" t="s">
        <v>572</v>
      </c>
      <c r="C9954">
        <v>64</v>
      </c>
      <c r="D9954" t="s">
        <v>222</v>
      </c>
      <c r="E9954" t="s">
        <v>148</v>
      </c>
      <c r="F9954" t="s">
        <v>70</v>
      </c>
      <c r="G9954" t="s">
        <v>71</v>
      </c>
      <c r="H9954" t="s">
        <v>76</v>
      </c>
      <c r="I9954" t="s">
        <v>151</v>
      </c>
      <c r="J9954" t="s">
        <v>812</v>
      </c>
    </row>
    <row r="9955" spans="1:10" x14ac:dyDescent="0.35">
      <c r="A9955" t="s">
        <v>7</v>
      </c>
      <c r="B9955" t="s">
        <v>573</v>
      </c>
      <c r="C9955">
        <v>7</v>
      </c>
      <c r="D9955" t="s">
        <v>65</v>
      </c>
      <c r="E9955" t="s">
        <v>76</v>
      </c>
      <c r="F9955" t="s">
        <v>830</v>
      </c>
      <c r="G9955" t="s">
        <v>76</v>
      </c>
      <c r="H9955" t="s">
        <v>76</v>
      </c>
      <c r="I9955" t="s">
        <v>76</v>
      </c>
      <c r="J9955" t="s">
        <v>182</v>
      </c>
    </row>
    <row r="9956" spans="1:10" x14ac:dyDescent="0.35">
      <c r="A9956" t="s">
        <v>241</v>
      </c>
      <c r="B9956" t="s">
        <v>566</v>
      </c>
      <c r="C9956">
        <v>49</v>
      </c>
      <c r="D9956" t="s">
        <v>305</v>
      </c>
      <c r="E9956" t="s">
        <v>325</v>
      </c>
      <c r="F9956" t="s">
        <v>248</v>
      </c>
      <c r="G9956" t="s">
        <v>194</v>
      </c>
      <c r="H9956" t="s">
        <v>242</v>
      </c>
      <c r="I9956" t="s">
        <v>76</v>
      </c>
      <c r="J9956" t="s">
        <v>518</v>
      </c>
    </row>
    <row r="9957" spans="1:10" x14ac:dyDescent="0.35">
      <c r="A9957" t="s">
        <v>241</v>
      </c>
      <c r="B9957" t="s">
        <v>569</v>
      </c>
      <c r="C9957">
        <v>163</v>
      </c>
      <c r="D9957" t="s">
        <v>88</v>
      </c>
      <c r="E9957" t="s">
        <v>177</v>
      </c>
      <c r="F9957" t="s">
        <v>74</v>
      </c>
      <c r="G9957" t="s">
        <v>186</v>
      </c>
      <c r="H9957" t="s">
        <v>142</v>
      </c>
      <c r="I9957" t="s">
        <v>314</v>
      </c>
      <c r="J9957" t="s">
        <v>1398</v>
      </c>
    </row>
    <row r="9958" spans="1:10" x14ac:dyDescent="0.35">
      <c r="A9958" t="s">
        <v>241</v>
      </c>
      <c r="B9958" t="s">
        <v>570</v>
      </c>
      <c r="C9958">
        <v>61</v>
      </c>
      <c r="D9958" t="s">
        <v>209</v>
      </c>
      <c r="E9958" t="s">
        <v>95</v>
      </c>
      <c r="F9958" t="s">
        <v>225</v>
      </c>
      <c r="G9958" t="s">
        <v>109</v>
      </c>
      <c r="H9958" t="s">
        <v>133</v>
      </c>
      <c r="I9958" t="s">
        <v>107</v>
      </c>
      <c r="J9958" t="s">
        <v>999</v>
      </c>
    </row>
    <row r="9959" spans="1:10" x14ac:dyDescent="0.35">
      <c r="A9959" t="s">
        <v>241</v>
      </c>
      <c r="B9959" t="s">
        <v>571</v>
      </c>
      <c r="C9959">
        <v>30</v>
      </c>
      <c r="D9959" t="s">
        <v>213</v>
      </c>
      <c r="E9959" t="s">
        <v>709</v>
      </c>
      <c r="F9959" t="s">
        <v>427</v>
      </c>
      <c r="G9959" t="s">
        <v>76</v>
      </c>
      <c r="H9959" t="s">
        <v>76</v>
      </c>
      <c r="I9959" t="s">
        <v>102</v>
      </c>
      <c r="J9959" t="s">
        <v>397</v>
      </c>
    </row>
    <row r="9960" spans="1:10" x14ac:dyDescent="0.35">
      <c r="A9960" t="s">
        <v>241</v>
      </c>
      <c r="B9960" t="s">
        <v>572</v>
      </c>
      <c r="C9960">
        <v>139</v>
      </c>
      <c r="D9960" t="s">
        <v>95</v>
      </c>
      <c r="E9960" t="s">
        <v>185</v>
      </c>
      <c r="F9960" t="s">
        <v>177</v>
      </c>
      <c r="G9960" t="s">
        <v>71</v>
      </c>
      <c r="H9960" t="s">
        <v>76</v>
      </c>
      <c r="I9960" t="s">
        <v>142</v>
      </c>
      <c r="J9960" t="s">
        <v>879</v>
      </c>
    </row>
    <row r="9961" spans="1:10" x14ac:dyDescent="0.35">
      <c r="A9961" t="s">
        <v>241</v>
      </c>
      <c r="B9961" t="s">
        <v>573</v>
      </c>
      <c r="C9961">
        <v>33</v>
      </c>
      <c r="D9961" t="s">
        <v>65</v>
      </c>
      <c r="E9961" t="s">
        <v>355</v>
      </c>
      <c r="F9961" t="s">
        <v>85</v>
      </c>
      <c r="G9961" t="s">
        <v>76</v>
      </c>
      <c r="H9961" t="s">
        <v>76</v>
      </c>
      <c r="I9961" t="s">
        <v>217</v>
      </c>
      <c r="J9961" t="s">
        <v>612</v>
      </c>
    </row>
    <row r="9963" spans="1:10" x14ac:dyDescent="0.35">
      <c r="A9963" t="s">
        <v>2002</v>
      </c>
    </row>
    <row r="9964" spans="1:10" x14ac:dyDescent="0.35">
      <c r="A9964" t="s">
        <v>14</v>
      </c>
      <c r="B9964" t="s">
        <v>593</v>
      </c>
      <c r="C9964" t="s">
        <v>2</v>
      </c>
      <c r="D9964" t="s">
        <v>1990</v>
      </c>
      <c r="E9964" t="s">
        <v>1991</v>
      </c>
      <c r="F9964" t="s">
        <v>1992</v>
      </c>
      <c r="G9964" t="s">
        <v>1993</v>
      </c>
      <c r="H9964" t="s">
        <v>48</v>
      </c>
      <c r="I9964" t="s">
        <v>1968</v>
      </c>
      <c r="J9964" t="s">
        <v>1994</v>
      </c>
    </row>
    <row r="9965" spans="1:10" x14ac:dyDescent="0.35">
      <c r="A9965" t="s">
        <v>3</v>
      </c>
      <c r="B9965" t="s">
        <v>594</v>
      </c>
      <c r="C9965">
        <v>16</v>
      </c>
      <c r="D9965" t="s">
        <v>76</v>
      </c>
      <c r="E9965" t="s">
        <v>157</v>
      </c>
      <c r="F9965" t="s">
        <v>76</v>
      </c>
      <c r="G9965" t="s">
        <v>231</v>
      </c>
      <c r="H9965" t="s">
        <v>76</v>
      </c>
      <c r="I9965" t="s">
        <v>63</v>
      </c>
      <c r="J9965" t="s">
        <v>988</v>
      </c>
    </row>
    <row r="9966" spans="1:10" x14ac:dyDescent="0.35">
      <c r="A9966" t="s">
        <v>3</v>
      </c>
      <c r="B9966" t="s">
        <v>595</v>
      </c>
      <c r="C9966">
        <v>28</v>
      </c>
      <c r="D9966" t="s">
        <v>149</v>
      </c>
      <c r="E9966" t="s">
        <v>341</v>
      </c>
      <c r="F9966" t="s">
        <v>76</v>
      </c>
      <c r="G9966" t="s">
        <v>63</v>
      </c>
      <c r="H9966" t="s">
        <v>122</v>
      </c>
      <c r="I9966" t="s">
        <v>76</v>
      </c>
      <c r="J9966" t="s">
        <v>1317</v>
      </c>
    </row>
    <row r="9967" spans="1:10" x14ac:dyDescent="0.35">
      <c r="A9967" t="s">
        <v>4</v>
      </c>
      <c r="B9967" t="s">
        <v>594</v>
      </c>
      <c r="C9967">
        <v>56</v>
      </c>
      <c r="D9967" t="s">
        <v>79</v>
      </c>
      <c r="E9967" t="s">
        <v>323</v>
      </c>
      <c r="F9967" t="s">
        <v>541</v>
      </c>
      <c r="G9967" t="s">
        <v>76</v>
      </c>
      <c r="H9967" t="s">
        <v>221</v>
      </c>
      <c r="I9967" t="s">
        <v>106</v>
      </c>
      <c r="J9967" t="s">
        <v>776</v>
      </c>
    </row>
    <row r="9968" spans="1:10" x14ac:dyDescent="0.35">
      <c r="A9968" t="s">
        <v>4</v>
      </c>
      <c r="B9968" t="s">
        <v>595</v>
      </c>
      <c r="C9968">
        <v>43</v>
      </c>
      <c r="D9968" t="s">
        <v>92</v>
      </c>
      <c r="E9968" t="s">
        <v>202</v>
      </c>
      <c r="F9968" t="s">
        <v>159</v>
      </c>
      <c r="G9968" t="s">
        <v>114</v>
      </c>
      <c r="H9968" t="s">
        <v>88</v>
      </c>
      <c r="I9968" t="s">
        <v>209</v>
      </c>
      <c r="J9968" t="s">
        <v>992</v>
      </c>
    </row>
    <row r="9969" spans="1:10" x14ac:dyDescent="0.35">
      <c r="A9969" t="s">
        <v>5</v>
      </c>
      <c r="B9969" t="s">
        <v>594</v>
      </c>
      <c r="C9969">
        <v>40</v>
      </c>
      <c r="D9969" t="s">
        <v>104</v>
      </c>
      <c r="E9969" t="s">
        <v>250</v>
      </c>
      <c r="F9969" t="s">
        <v>122</v>
      </c>
      <c r="G9969" t="s">
        <v>100</v>
      </c>
      <c r="H9969" t="s">
        <v>87</v>
      </c>
      <c r="I9969" t="s">
        <v>76</v>
      </c>
      <c r="J9969" t="s">
        <v>829</v>
      </c>
    </row>
    <row r="9970" spans="1:10" x14ac:dyDescent="0.35">
      <c r="A9970" t="s">
        <v>5</v>
      </c>
      <c r="B9970" t="s">
        <v>595</v>
      </c>
      <c r="C9970">
        <v>68</v>
      </c>
      <c r="D9970" t="s">
        <v>277</v>
      </c>
      <c r="E9970" t="s">
        <v>355</v>
      </c>
      <c r="F9970" t="s">
        <v>100</v>
      </c>
      <c r="G9970" t="s">
        <v>76</v>
      </c>
      <c r="H9970" t="s">
        <v>173</v>
      </c>
      <c r="I9970" t="s">
        <v>126</v>
      </c>
      <c r="J9970" t="s">
        <v>688</v>
      </c>
    </row>
    <row r="9971" spans="1:10" x14ac:dyDescent="0.35">
      <c r="A9971" t="s">
        <v>6</v>
      </c>
      <c r="B9971" t="s">
        <v>594</v>
      </c>
      <c r="C9971">
        <v>29</v>
      </c>
      <c r="D9971" t="s">
        <v>78</v>
      </c>
      <c r="E9971" t="s">
        <v>376</v>
      </c>
      <c r="F9971" t="s">
        <v>151</v>
      </c>
      <c r="G9971" t="s">
        <v>130</v>
      </c>
      <c r="H9971" t="s">
        <v>121</v>
      </c>
      <c r="I9971" t="s">
        <v>216</v>
      </c>
      <c r="J9971" t="s">
        <v>922</v>
      </c>
    </row>
    <row r="9972" spans="1:10" x14ac:dyDescent="0.35">
      <c r="A9972" t="s">
        <v>6</v>
      </c>
      <c r="B9972" t="s">
        <v>595</v>
      </c>
      <c r="C9972">
        <v>27</v>
      </c>
      <c r="D9972" t="s">
        <v>121</v>
      </c>
      <c r="E9972" t="s">
        <v>366</v>
      </c>
      <c r="F9972" t="s">
        <v>140</v>
      </c>
      <c r="G9972" t="s">
        <v>76</v>
      </c>
      <c r="H9972" t="s">
        <v>77</v>
      </c>
      <c r="I9972" t="s">
        <v>76</v>
      </c>
      <c r="J9972" t="s">
        <v>631</v>
      </c>
    </row>
    <row r="9973" spans="1:10" x14ac:dyDescent="0.35">
      <c r="A9973" t="s">
        <v>7</v>
      </c>
      <c r="B9973" t="s">
        <v>594</v>
      </c>
      <c r="C9973">
        <v>78</v>
      </c>
      <c r="D9973" t="s">
        <v>455</v>
      </c>
      <c r="E9973" t="s">
        <v>255</v>
      </c>
      <c r="F9973" t="s">
        <v>56</v>
      </c>
      <c r="G9973" t="s">
        <v>76</v>
      </c>
      <c r="H9973" t="s">
        <v>150</v>
      </c>
      <c r="I9973" t="s">
        <v>180</v>
      </c>
      <c r="J9973" t="s">
        <v>685</v>
      </c>
    </row>
    <row r="9974" spans="1:10" x14ac:dyDescent="0.35">
      <c r="A9974" t="s">
        <v>7</v>
      </c>
      <c r="B9974" t="s">
        <v>595</v>
      </c>
      <c r="C9974">
        <v>90</v>
      </c>
      <c r="D9974" t="s">
        <v>515</v>
      </c>
      <c r="E9974" t="s">
        <v>238</v>
      </c>
      <c r="F9974" t="s">
        <v>254</v>
      </c>
      <c r="G9974" t="s">
        <v>198</v>
      </c>
      <c r="H9974" t="s">
        <v>76</v>
      </c>
      <c r="I9974" t="s">
        <v>130</v>
      </c>
      <c r="J9974" t="s">
        <v>683</v>
      </c>
    </row>
    <row r="9975" spans="1:10" x14ac:dyDescent="0.35">
      <c r="A9975" t="s">
        <v>241</v>
      </c>
      <c r="B9975" t="s">
        <v>594</v>
      </c>
      <c r="C9975">
        <v>219</v>
      </c>
      <c r="D9975" t="s">
        <v>176</v>
      </c>
      <c r="E9975" t="s">
        <v>174</v>
      </c>
      <c r="F9975" t="s">
        <v>236</v>
      </c>
      <c r="G9975" t="s">
        <v>78</v>
      </c>
      <c r="H9975" t="s">
        <v>70</v>
      </c>
      <c r="I9975" t="s">
        <v>142</v>
      </c>
      <c r="J9975" t="s">
        <v>613</v>
      </c>
    </row>
    <row r="9976" spans="1:10" x14ac:dyDescent="0.35">
      <c r="A9976" t="s">
        <v>241</v>
      </c>
      <c r="B9976" t="s">
        <v>595</v>
      </c>
      <c r="C9976">
        <v>256</v>
      </c>
      <c r="D9976" t="s">
        <v>290</v>
      </c>
      <c r="E9976" t="s">
        <v>95</v>
      </c>
      <c r="F9976" t="s">
        <v>435</v>
      </c>
      <c r="G9976" t="s">
        <v>151</v>
      </c>
      <c r="H9976" t="s">
        <v>63</v>
      </c>
      <c r="I9976" t="s">
        <v>102</v>
      </c>
      <c r="J9976" t="s">
        <v>688</v>
      </c>
    </row>
    <row r="9978" spans="1:10" x14ac:dyDescent="0.35">
      <c r="A9978" t="s">
        <v>2003</v>
      </c>
    </row>
    <row r="9979" spans="1:10" x14ac:dyDescent="0.35">
      <c r="A9979" t="s">
        <v>14</v>
      </c>
      <c r="B9979" t="s">
        <v>2</v>
      </c>
      <c r="C9979" t="s">
        <v>1990</v>
      </c>
      <c r="D9979" t="s">
        <v>1991</v>
      </c>
      <c r="E9979" t="s">
        <v>1992</v>
      </c>
      <c r="F9979" t="s">
        <v>1993</v>
      </c>
      <c r="G9979" t="s">
        <v>48</v>
      </c>
      <c r="H9979" t="s">
        <v>1968</v>
      </c>
      <c r="I9979" t="s">
        <v>1994</v>
      </c>
    </row>
    <row r="9980" spans="1:10" x14ac:dyDescent="0.35">
      <c r="A9980" t="s">
        <v>3</v>
      </c>
      <c r="B9980">
        <v>44</v>
      </c>
      <c r="C9980" t="s">
        <v>122</v>
      </c>
      <c r="D9980" t="s">
        <v>252</v>
      </c>
      <c r="E9980" t="s">
        <v>76</v>
      </c>
      <c r="F9980" t="s">
        <v>96</v>
      </c>
      <c r="G9980" t="s">
        <v>80</v>
      </c>
      <c r="H9980" t="s">
        <v>79</v>
      </c>
      <c r="I9980" t="s">
        <v>989</v>
      </c>
    </row>
    <row r="9981" spans="1:10" x14ac:dyDescent="0.35">
      <c r="A9981" t="s">
        <v>4</v>
      </c>
      <c r="B9981">
        <v>99</v>
      </c>
      <c r="C9981" t="s">
        <v>86</v>
      </c>
      <c r="D9981" t="s">
        <v>144</v>
      </c>
      <c r="E9981" t="s">
        <v>453</v>
      </c>
      <c r="F9981" t="s">
        <v>198</v>
      </c>
      <c r="G9981" t="s">
        <v>216</v>
      </c>
      <c r="H9981" t="s">
        <v>103</v>
      </c>
      <c r="I9981" t="s">
        <v>170</v>
      </c>
    </row>
    <row r="9982" spans="1:10" x14ac:dyDescent="0.35">
      <c r="A9982" t="s">
        <v>5</v>
      </c>
      <c r="B9982">
        <v>108</v>
      </c>
      <c r="C9982" t="s">
        <v>210</v>
      </c>
      <c r="D9982" t="s">
        <v>239</v>
      </c>
      <c r="E9982" t="s">
        <v>186</v>
      </c>
      <c r="F9982" t="s">
        <v>79</v>
      </c>
      <c r="G9982" t="s">
        <v>57</v>
      </c>
      <c r="H9982" t="s">
        <v>239</v>
      </c>
      <c r="I9982" t="s">
        <v>708</v>
      </c>
    </row>
    <row r="9983" spans="1:10" x14ac:dyDescent="0.35">
      <c r="A9983" t="s">
        <v>6</v>
      </c>
      <c r="B9983">
        <v>56</v>
      </c>
      <c r="C9983" t="s">
        <v>62</v>
      </c>
      <c r="D9983" t="s">
        <v>165</v>
      </c>
      <c r="E9983" t="s">
        <v>166</v>
      </c>
      <c r="F9983" t="s">
        <v>105</v>
      </c>
      <c r="G9983" t="s">
        <v>130</v>
      </c>
      <c r="H9983" t="s">
        <v>74</v>
      </c>
      <c r="I9983" t="s">
        <v>730</v>
      </c>
    </row>
    <row r="9984" spans="1:10" x14ac:dyDescent="0.35">
      <c r="A9984" t="s">
        <v>7</v>
      </c>
      <c r="B9984">
        <v>168</v>
      </c>
      <c r="C9984" t="s">
        <v>192</v>
      </c>
      <c r="D9984" t="s">
        <v>166</v>
      </c>
      <c r="E9984" t="s">
        <v>165</v>
      </c>
      <c r="F9984" t="s">
        <v>63</v>
      </c>
      <c r="G9984" t="s">
        <v>106</v>
      </c>
      <c r="H9984" t="s">
        <v>62</v>
      </c>
      <c r="I9984" t="s">
        <v>729</v>
      </c>
    </row>
    <row r="9985" spans="1:9" x14ac:dyDescent="0.35">
      <c r="A9985" t="s">
        <v>241</v>
      </c>
      <c r="B9985">
        <v>475</v>
      </c>
      <c r="C9985" t="s">
        <v>112</v>
      </c>
      <c r="D9985" t="s">
        <v>416</v>
      </c>
      <c r="E9985" t="s">
        <v>166</v>
      </c>
      <c r="F9985" t="s">
        <v>186</v>
      </c>
      <c r="G9985" t="s">
        <v>151</v>
      </c>
      <c r="H9985" t="s">
        <v>65</v>
      </c>
      <c r="I9985" t="s">
        <v>776</v>
      </c>
    </row>
    <row r="9987" spans="1:9" x14ac:dyDescent="0.35">
      <c r="A9987" t="s">
        <v>2004</v>
      </c>
    </row>
    <row r="9988" spans="1:9" x14ac:dyDescent="0.35">
      <c r="A9988" t="s">
        <v>14</v>
      </c>
      <c r="B9988" t="s">
        <v>266</v>
      </c>
      <c r="C9988" t="s">
        <v>2</v>
      </c>
      <c r="D9988" t="s">
        <v>853</v>
      </c>
      <c r="E9988" t="s">
        <v>854</v>
      </c>
      <c r="F9988" t="s">
        <v>49</v>
      </c>
      <c r="G9988" t="s">
        <v>1962</v>
      </c>
    </row>
    <row r="9989" spans="1:9" x14ac:dyDescent="0.35">
      <c r="A9989" t="s">
        <v>3</v>
      </c>
      <c r="B9989" t="s">
        <v>267</v>
      </c>
      <c r="C9989">
        <v>19</v>
      </c>
      <c r="D9989" t="s">
        <v>632</v>
      </c>
      <c r="E9989" t="s">
        <v>697</v>
      </c>
      <c r="F9989" t="s">
        <v>76</v>
      </c>
      <c r="G9989" t="s">
        <v>76</v>
      </c>
    </row>
    <row r="9990" spans="1:9" x14ac:dyDescent="0.35">
      <c r="A9990" t="s">
        <v>3</v>
      </c>
      <c r="B9990" t="s">
        <v>279</v>
      </c>
      <c r="C9990">
        <v>21</v>
      </c>
      <c r="D9990" t="s">
        <v>1398</v>
      </c>
      <c r="E9990" t="s">
        <v>95</v>
      </c>
      <c r="F9990" t="s">
        <v>305</v>
      </c>
      <c r="G9990" t="s">
        <v>75</v>
      </c>
    </row>
    <row r="9991" spans="1:9" x14ac:dyDescent="0.35">
      <c r="A9991" t="s">
        <v>3</v>
      </c>
      <c r="B9991" t="s">
        <v>285</v>
      </c>
      <c r="C9991">
        <v>4</v>
      </c>
      <c r="D9991" t="s">
        <v>443</v>
      </c>
      <c r="E9991" t="s">
        <v>443</v>
      </c>
      <c r="F9991" t="s">
        <v>91</v>
      </c>
      <c r="G9991" t="s">
        <v>225</v>
      </c>
    </row>
    <row r="9992" spans="1:9" x14ac:dyDescent="0.35">
      <c r="A9992" t="s">
        <v>4</v>
      </c>
      <c r="B9992" t="s">
        <v>267</v>
      </c>
      <c r="C9992">
        <v>17</v>
      </c>
      <c r="D9992" t="s">
        <v>237</v>
      </c>
      <c r="E9992" t="s">
        <v>1140</v>
      </c>
      <c r="F9992" t="s">
        <v>65</v>
      </c>
      <c r="G9992" t="s">
        <v>76</v>
      </c>
    </row>
    <row r="9993" spans="1:9" x14ac:dyDescent="0.35">
      <c r="A9993" t="s">
        <v>4</v>
      </c>
      <c r="B9993" t="s">
        <v>279</v>
      </c>
      <c r="C9993">
        <v>68</v>
      </c>
      <c r="D9993" t="s">
        <v>192</v>
      </c>
      <c r="E9993" t="s">
        <v>881</v>
      </c>
      <c r="F9993" t="s">
        <v>73</v>
      </c>
      <c r="G9993" t="s">
        <v>107</v>
      </c>
    </row>
    <row r="9994" spans="1:9" x14ac:dyDescent="0.35">
      <c r="A9994" t="s">
        <v>4</v>
      </c>
      <c r="B9994" t="s">
        <v>285</v>
      </c>
      <c r="C9994">
        <v>14</v>
      </c>
      <c r="D9994" t="s">
        <v>582</v>
      </c>
      <c r="E9994" t="s">
        <v>973</v>
      </c>
      <c r="F9994" t="s">
        <v>94</v>
      </c>
      <c r="G9994" t="s">
        <v>76</v>
      </c>
    </row>
    <row r="9995" spans="1:9" x14ac:dyDescent="0.35">
      <c r="A9995" t="s">
        <v>5</v>
      </c>
      <c r="B9995" t="s">
        <v>267</v>
      </c>
      <c r="C9995">
        <v>12</v>
      </c>
      <c r="D9995" t="s">
        <v>835</v>
      </c>
      <c r="E9995" t="s">
        <v>120</v>
      </c>
      <c r="F9995" t="s">
        <v>76</v>
      </c>
      <c r="G9995" t="s">
        <v>76</v>
      </c>
    </row>
    <row r="9996" spans="1:9" x14ac:dyDescent="0.35">
      <c r="A9996" t="s">
        <v>5</v>
      </c>
      <c r="B9996" t="s">
        <v>279</v>
      </c>
      <c r="C9996">
        <v>48</v>
      </c>
      <c r="D9996" t="s">
        <v>1404</v>
      </c>
      <c r="E9996" t="s">
        <v>322</v>
      </c>
      <c r="F9996" t="s">
        <v>133</v>
      </c>
      <c r="G9996" t="s">
        <v>76</v>
      </c>
    </row>
    <row r="9997" spans="1:9" x14ac:dyDescent="0.35">
      <c r="A9997" t="s">
        <v>5</v>
      </c>
      <c r="B9997" t="s">
        <v>285</v>
      </c>
      <c r="C9997">
        <v>49</v>
      </c>
      <c r="D9997" t="s">
        <v>611</v>
      </c>
      <c r="E9997" t="s">
        <v>444</v>
      </c>
      <c r="F9997" t="s">
        <v>56</v>
      </c>
      <c r="G9997" t="s">
        <v>76</v>
      </c>
    </row>
    <row r="9998" spans="1:9" x14ac:dyDescent="0.35">
      <c r="A9998" t="s">
        <v>6</v>
      </c>
      <c r="B9998" t="s">
        <v>267</v>
      </c>
      <c r="C9998">
        <v>14</v>
      </c>
      <c r="D9998" t="s">
        <v>710</v>
      </c>
      <c r="E9998" t="s">
        <v>799</v>
      </c>
      <c r="F9998" t="s">
        <v>76</v>
      </c>
      <c r="G9998" t="s">
        <v>76</v>
      </c>
    </row>
    <row r="9999" spans="1:9" x14ac:dyDescent="0.35">
      <c r="A9999" t="s">
        <v>6</v>
      </c>
      <c r="B9999" t="s">
        <v>279</v>
      </c>
      <c r="C9999">
        <v>31</v>
      </c>
      <c r="D9999" t="s">
        <v>1729</v>
      </c>
      <c r="E9999" t="s">
        <v>195</v>
      </c>
      <c r="F9999" t="s">
        <v>186</v>
      </c>
      <c r="G9999" t="s">
        <v>76</v>
      </c>
    </row>
    <row r="10000" spans="1:9" x14ac:dyDescent="0.35">
      <c r="A10000" t="s">
        <v>6</v>
      </c>
      <c r="B10000" t="s">
        <v>285</v>
      </c>
      <c r="C10000">
        <v>12</v>
      </c>
      <c r="D10000" t="s">
        <v>395</v>
      </c>
      <c r="E10000" t="s">
        <v>76</v>
      </c>
      <c r="F10000" t="s">
        <v>76</v>
      </c>
      <c r="G10000" t="s">
        <v>76</v>
      </c>
    </row>
    <row r="10001" spans="1:7" x14ac:dyDescent="0.35">
      <c r="A10001" t="s">
        <v>7</v>
      </c>
      <c r="B10001" t="s">
        <v>267</v>
      </c>
      <c r="C10001">
        <v>17</v>
      </c>
      <c r="D10001" t="s">
        <v>588</v>
      </c>
      <c r="E10001" t="s">
        <v>672</v>
      </c>
      <c r="F10001" t="s">
        <v>76</v>
      </c>
      <c r="G10001" t="s">
        <v>164</v>
      </c>
    </row>
    <row r="10002" spans="1:7" x14ac:dyDescent="0.35">
      <c r="A10002" t="s">
        <v>7</v>
      </c>
      <c r="B10002" t="s">
        <v>279</v>
      </c>
      <c r="C10002">
        <v>136</v>
      </c>
      <c r="D10002" t="s">
        <v>542</v>
      </c>
      <c r="E10002" t="s">
        <v>120</v>
      </c>
      <c r="F10002" t="s">
        <v>386</v>
      </c>
      <c r="G10002" t="s">
        <v>65</v>
      </c>
    </row>
    <row r="10003" spans="1:7" x14ac:dyDescent="0.35">
      <c r="A10003" t="s">
        <v>7</v>
      </c>
      <c r="B10003" t="s">
        <v>285</v>
      </c>
      <c r="C10003">
        <v>15</v>
      </c>
      <c r="D10003" t="s">
        <v>427</v>
      </c>
      <c r="E10003" t="s">
        <v>808</v>
      </c>
      <c r="F10003" t="s">
        <v>86</v>
      </c>
      <c r="G10003" t="s">
        <v>76</v>
      </c>
    </row>
    <row r="10004" spans="1:7" x14ac:dyDescent="0.35">
      <c r="A10004" t="s">
        <v>241</v>
      </c>
      <c r="B10004" t="s">
        <v>267</v>
      </c>
      <c r="C10004">
        <v>79</v>
      </c>
      <c r="D10004" t="s">
        <v>399</v>
      </c>
      <c r="E10004" t="s">
        <v>543</v>
      </c>
      <c r="F10004" t="s">
        <v>81</v>
      </c>
      <c r="G10004" t="s">
        <v>198</v>
      </c>
    </row>
    <row r="10005" spans="1:7" x14ac:dyDescent="0.35">
      <c r="A10005" t="s">
        <v>241</v>
      </c>
      <c r="B10005" t="s">
        <v>279</v>
      </c>
      <c r="C10005">
        <v>304</v>
      </c>
      <c r="D10005" t="s">
        <v>630</v>
      </c>
      <c r="E10005" t="s">
        <v>597</v>
      </c>
      <c r="F10005" t="s">
        <v>211</v>
      </c>
      <c r="G10005" t="s">
        <v>80</v>
      </c>
    </row>
    <row r="10006" spans="1:7" x14ac:dyDescent="0.35">
      <c r="A10006" t="s">
        <v>241</v>
      </c>
      <c r="B10006" t="s">
        <v>285</v>
      </c>
      <c r="C10006">
        <v>94</v>
      </c>
      <c r="D10006" t="s">
        <v>670</v>
      </c>
      <c r="E10006" t="s">
        <v>495</v>
      </c>
      <c r="F10006" t="s">
        <v>161</v>
      </c>
      <c r="G10006" t="s">
        <v>68</v>
      </c>
    </row>
    <row r="10008" spans="1:7" x14ac:dyDescent="0.35">
      <c r="A10008" t="s">
        <v>2005</v>
      </c>
    </row>
    <row r="10009" spans="1:7" x14ac:dyDescent="0.35">
      <c r="A10009" t="s">
        <v>14</v>
      </c>
      <c r="B10009" t="s">
        <v>487</v>
      </c>
      <c r="C10009" t="s">
        <v>2</v>
      </c>
      <c r="D10009" t="s">
        <v>49</v>
      </c>
      <c r="E10009" t="s">
        <v>853</v>
      </c>
      <c r="F10009" t="s">
        <v>854</v>
      </c>
      <c r="G10009" t="s">
        <v>1962</v>
      </c>
    </row>
    <row r="10010" spans="1:7" x14ac:dyDescent="0.35">
      <c r="A10010" t="s">
        <v>3</v>
      </c>
      <c r="B10010" t="s">
        <v>488</v>
      </c>
      <c r="C10010">
        <v>27</v>
      </c>
      <c r="D10010" t="s">
        <v>435</v>
      </c>
      <c r="E10010" t="s">
        <v>480</v>
      </c>
      <c r="F10010" t="s">
        <v>178</v>
      </c>
      <c r="G10010" t="s">
        <v>76</v>
      </c>
    </row>
    <row r="10011" spans="1:7" x14ac:dyDescent="0.35">
      <c r="A10011" t="s">
        <v>3</v>
      </c>
      <c r="B10011" t="s">
        <v>491</v>
      </c>
      <c r="C10011">
        <v>17</v>
      </c>
      <c r="D10011" t="s">
        <v>179</v>
      </c>
      <c r="E10011" t="s">
        <v>1109</v>
      </c>
      <c r="F10011" t="s">
        <v>129</v>
      </c>
      <c r="G10011" t="s">
        <v>179</v>
      </c>
    </row>
    <row r="10012" spans="1:7" x14ac:dyDescent="0.35">
      <c r="A10012" t="s">
        <v>4</v>
      </c>
      <c r="B10012" t="s">
        <v>488</v>
      </c>
      <c r="C10012">
        <v>52</v>
      </c>
      <c r="D10012" t="s">
        <v>106</v>
      </c>
      <c r="E10012" t="s">
        <v>242</v>
      </c>
      <c r="F10012" t="s">
        <v>1546</v>
      </c>
      <c r="G10012" t="s">
        <v>76</v>
      </c>
    </row>
    <row r="10013" spans="1:7" x14ac:dyDescent="0.35">
      <c r="A10013" t="s">
        <v>4</v>
      </c>
      <c r="B10013" t="s">
        <v>491</v>
      </c>
      <c r="C10013">
        <v>47</v>
      </c>
      <c r="D10013" t="s">
        <v>173</v>
      </c>
      <c r="E10013" t="s">
        <v>11</v>
      </c>
      <c r="F10013" t="s">
        <v>410</v>
      </c>
      <c r="G10013" t="s">
        <v>107</v>
      </c>
    </row>
    <row r="10014" spans="1:7" x14ac:dyDescent="0.35">
      <c r="A10014" t="s">
        <v>5</v>
      </c>
      <c r="B10014" t="s">
        <v>488</v>
      </c>
      <c r="C10014">
        <v>77</v>
      </c>
      <c r="D10014" t="s">
        <v>181</v>
      </c>
      <c r="E10014" t="s">
        <v>672</v>
      </c>
      <c r="F10014" t="s">
        <v>775</v>
      </c>
      <c r="G10014" t="s">
        <v>76</v>
      </c>
    </row>
    <row r="10015" spans="1:7" x14ac:dyDescent="0.35">
      <c r="A10015" t="s">
        <v>5</v>
      </c>
      <c r="B10015" t="s">
        <v>491</v>
      </c>
      <c r="C10015">
        <v>32</v>
      </c>
      <c r="D10015" t="s">
        <v>186</v>
      </c>
      <c r="E10015" t="s">
        <v>989</v>
      </c>
      <c r="F10015" t="s">
        <v>158</v>
      </c>
      <c r="G10015" t="s">
        <v>76</v>
      </c>
    </row>
    <row r="10016" spans="1:7" x14ac:dyDescent="0.35">
      <c r="A10016" t="s">
        <v>6</v>
      </c>
      <c r="B10016" t="s">
        <v>488</v>
      </c>
      <c r="C10016">
        <v>27</v>
      </c>
      <c r="D10016" t="s">
        <v>104</v>
      </c>
      <c r="E10016" t="s">
        <v>812</v>
      </c>
      <c r="F10016" t="s">
        <v>558</v>
      </c>
      <c r="G10016" t="s">
        <v>76</v>
      </c>
    </row>
    <row r="10017" spans="1:7" x14ac:dyDescent="0.35">
      <c r="A10017" t="s">
        <v>6</v>
      </c>
      <c r="B10017" t="s">
        <v>491</v>
      </c>
      <c r="C10017">
        <v>30</v>
      </c>
      <c r="D10017" t="s">
        <v>76</v>
      </c>
      <c r="E10017" t="s">
        <v>837</v>
      </c>
      <c r="F10017" t="s">
        <v>196</v>
      </c>
      <c r="G10017" t="s">
        <v>76</v>
      </c>
    </row>
    <row r="10018" spans="1:7" x14ac:dyDescent="0.35">
      <c r="A10018" t="s">
        <v>7</v>
      </c>
      <c r="B10018" t="s">
        <v>488</v>
      </c>
      <c r="C10018">
        <v>91</v>
      </c>
      <c r="D10018" t="s">
        <v>114</v>
      </c>
      <c r="E10018" t="s">
        <v>681</v>
      </c>
      <c r="F10018" t="s">
        <v>590</v>
      </c>
      <c r="G10018" t="s">
        <v>97</v>
      </c>
    </row>
    <row r="10019" spans="1:7" x14ac:dyDescent="0.35">
      <c r="A10019" t="s">
        <v>7</v>
      </c>
      <c r="B10019" t="s">
        <v>491</v>
      </c>
      <c r="C10019">
        <v>77</v>
      </c>
      <c r="D10019" t="s">
        <v>132</v>
      </c>
      <c r="E10019" t="s">
        <v>625</v>
      </c>
      <c r="F10019" t="s">
        <v>557</v>
      </c>
      <c r="G10019" t="s">
        <v>173</v>
      </c>
    </row>
    <row r="10020" spans="1:7" x14ac:dyDescent="0.35">
      <c r="A10020" t="s">
        <v>241</v>
      </c>
      <c r="B10020" t="s">
        <v>488</v>
      </c>
      <c r="C10020">
        <v>274</v>
      </c>
      <c r="D10020" t="s">
        <v>109</v>
      </c>
      <c r="E10020" t="s">
        <v>482</v>
      </c>
      <c r="F10020" t="s">
        <v>701</v>
      </c>
      <c r="G10020" t="s">
        <v>80</v>
      </c>
    </row>
    <row r="10021" spans="1:7" x14ac:dyDescent="0.35">
      <c r="A10021" t="s">
        <v>241</v>
      </c>
      <c r="B10021" t="s">
        <v>491</v>
      </c>
      <c r="C10021">
        <v>203</v>
      </c>
      <c r="D10021" t="s">
        <v>84</v>
      </c>
      <c r="E10021" t="s">
        <v>945</v>
      </c>
      <c r="F10021" t="s">
        <v>346</v>
      </c>
      <c r="G10021" t="s">
        <v>63</v>
      </c>
    </row>
    <row r="10023" spans="1:7" x14ac:dyDescent="0.35">
      <c r="A10023" t="s">
        <v>2006</v>
      </c>
    </row>
    <row r="10024" spans="1:7" x14ac:dyDescent="0.35">
      <c r="A10024" t="s">
        <v>14</v>
      </c>
      <c r="B10024" t="s">
        <v>565</v>
      </c>
      <c r="C10024" t="s">
        <v>2</v>
      </c>
      <c r="D10024" t="s">
        <v>853</v>
      </c>
      <c r="E10024" t="s">
        <v>854</v>
      </c>
      <c r="F10024" t="s">
        <v>49</v>
      </c>
      <c r="G10024" t="s">
        <v>1962</v>
      </c>
    </row>
    <row r="10025" spans="1:7" x14ac:dyDescent="0.35">
      <c r="A10025" t="s">
        <v>3</v>
      </c>
      <c r="B10025" t="s">
        <v>566</v>
      </c>
      <c r="C10025">
        <v>13</v>
      </c>
      <c r="D10025" t="s">
        <v>322</v>
      </c>
      <c r="E10025" t="s">
        <v>1156</v>
      </c>
      <c r="F10025" t="s">
        <v>76</v>
      </c>
      <c r="G10025" t="s">
        <v>76</v>
      </c>
    </row>
    <row r="10026" spans="1:7" x14ac:dyDescent="0.35">
      <c r="A10026" t="s">
        <v>3</v>
      </c>
      <c r="B10026" t="s">
        <v>569</v>
      </c>
      <c r="C10026">
        <v>13</v>
      </c>
      <c r="D10026" t="s">
        <v>967</v>
      </c>
      <c r="E10026" t="s">
        <v>171</v>
      </c>
      <c r="F10026" t="s">
        <v>307</v>
      </c>
      <c r="G10026" t="s">
        <v>76</v>
      </c>
    </row>
    <row r="10027" spans="1:7" x14ac:dyDescent="0.35">
      <c r="A10027" t="s">
        <v>3</v>
      </c>
      <c r="B10027" t="s">
        <v>570</v>
      </c>
      <c r="C10027">
        <v>1</v>
      </c>
      <c r="D10027" t="s">
        <v>76</v>
      </c>
      <c r="E10027" t="s">
        <v>76</v>
      </c>
      <c r="F10027" t="s">
        <v>395</v>
      </c>
      <c r="G10027" t="s">
        <v>76</v>
      </c>
    </row>
    <row r="10028" spans="1:7" x14ac:dyDescent="0.35">
      <c r="A10028" t="s">
        <v>3</v>
      </c>
      <c r="B10028" t="s">
        <v>571</v>
      </c>
      <c r="C10028">
        <v>6</v>
      </c>
      <c r="D10028" t="s">
        <v>1466</v>
      </c>
      <c r="E10028" t="s">
        <v>208</v>
      </c>
      <c r="F10028" t="s">
        <v>76</v>
      </c>
      <c r="G10028" t="s">
        <v>76</v>
      </c>
    </row>
    <row r="10029" spans="1:7" x14ac:dyDescent="0.35">
      <c r="A10029" t="s">
        <v>3</v>
      </c>
      <c r="B10029" t="s">
        <v>572</v>
      </c>
      <c r="C10029">
        <v>8</v>
      </c>
      <c r="D10029" t="s">
        <v>1144</v>
      </c>
      <c r="E10029" t="s">
        <v>255</v>
      </c>
      <c r="F10029" t="s">
        <v>89</v>
      </c>
      <c r="G10029" t="s">
        <v>100</v>
      </c>
    </row>
    <row r="10030" spans="1:7" x14ac:dyDescent="0.35">
      <c r="A10030" t="s">
        <v>3</v>
      </c>
      <c r="B10030" t="s">
        <v>573</v>
      </c>
      <c r="C10030">
        <v>3</v>
      </c>
      <c r="D10030" t="s">
        <v>456</v>
      </c>
      <c r="E10030" t="s">
        <v>456</v>
      </c>
      <c r="F10030" t="s">
        <v>76</v>
      </c>
      <c r="G10030" t="s">
        <v>205</v>
      </c>
    </row>
    <row r="10031" spans="1:7" x14ac:dyDescent="0.35">
      <c r="A10031" t="s">
        <v>4</v>
      </c>
      <c r="B10031" t="s">
        <v>566</v>
      </c>
      <c r="C10031">
        <v>9</v>
      </c>
      <c r="D10031" t="s">
        <v>698</v>
      </c>
      <c r="E10031" t="s">
        <v>708</v>
      </c>
      <c r="F10031" t="s">
        <v>76</v>
      </c>
      <c r="G10031" t="s">
        <v>76</v>
      </c>
    </row>
    <row r="10032" spans="1:7" x14ac:dyDescent="0.35">
      <c r="A10032" t="s">
        <v>4</v>
      </c>
      <c r="B10032" t="s">
        <v>569</v>
      </c>
      <c r="C10032">
        <v>33</v>
      </c>
      <c r="D10032" t="s">
        <v>286</v>
      </c>
      <c r="E10032" t="s">
        <v>1112</v>
      </c>
      <c r="F10032" t="s">
        <v>107</v>
      </c>
      <c r="G10032" t="s">
        <v>76</v>
      </c>
    </row>
    <row r="10033" spans="1:7" x14ac:dyDescent="0.35">
      <c r="A10033" t="s">
        <v>4</v>
      </c>
      <c r="B10033" t="s">
        <v>570</v>
      </c>
      <c r="C10033">
        <v>10</v>
      </c>
      <c r="D10033" t="s">
        <v>360</v>
      </c>
      <c r="E10033" t="s">
        <v>431</v>
      </c>
      <c r="F10033" t="s">
        <v>72</v>
      </c>
      <c r="G10033" t="s">
        <v>76</v>
      </c>
    </row>
    <row r="10034" spans="1:7" x14ac:dyDescent="0.35">
      <c r="A10034" t="s">
        <v>4</v>
      </c>
      <c r="B10034" t="s">
        <v>571</v>
      </c>
      <c r="C10034">
        <v>8</v>
      </c>
      <c r="D10034" t="s">
        <v>71</v>
      </c>
      <c r="E10034" t="s">
        <v>1254</v>
      </c>
      <c r="F10034" t="s">
        <v>84</v>
      </c>
      <c r="G10034" t="s">
        <v>76</v>
      </c>
    </row>
    <row r="10035" spans="1:7" x14ac:dyDescent="0.35">
      <c r="A10035" t="s">
        <v>4</v>
      </c>
      <c r="B10035" t="s">
        <v>572</v>
      </c>
      <c r="C10035">
        <v>35</v>
      </c>
      <c r="D10035" t="s">
        <v>398</v>
      </c>
      <c r="E10035" t="s">
        <v>688</v>
      </c>
      <c r="F10035" t="s">
        <v>78</v>
      </c>
      <c r="G10035" t="s">
        <v>106</v>
      </c>
    </row>
    <row r="10036" spans="1:7" x14ac:dyDescent="0.35">
      <c r="A10036" t="s">
        <v>4</v>
      </c>
      <c r="B10036" t="s">
        <v>573</v>
      </c>
      <c r="C10036">
        <v>4</v>
      </c>
      <c r="D10036" t="s">
        <v>76</v>
      </c>
      <c r="E10036" t="s">
        <v>395</v>
      </c>
      <c r="F10036" t="s">
        <v>76</v>
      </c>
      <c r="G10036" t="s">
        <v>76</v>
      </c>
    </row>
    <row r="10037" spans="1:7" x14ac:dyDescent="0.35">
      <c r="A10037" t="s">
        <v>5</v>
      </c>
      <c r="B10037" t="s">
        <v>566</v>
      </c>
      <c r="C10037">
        <v>10</v>
      </c>
      <c r="D10037" t="s">
        <v>354</v>
      </c>
      <c r="E10037" t="s">
        <v>683</v>
      </c>
      <c r="F10037" t="s">
        <v>76</v>
      </c>
      <c r="G10037" t="s">
        <v>76</v>
      </c>
    </row>
    <row r="10038" spans="1:7" x14ac:dyDescent="0.35">
      <c r="A10038" t="s">
        <v>5</v>
      </c>
      <c r="B10038" t="s">
        <v>569</v>
      </c>
      <c r="C10038">
        <v>29</v>
      </c>
      <c r="D10038" t="s">
        <v>636</v>
      </c>
      <c r="E10038" t="s">
        <v>359</v>
      </c>
      <c r="F10038" t="s">
        <v>122</v>
      </c>
      <c r="G10038" t="s">
        <v>76</v>
      </c>
    </row>
    <row r="10039" spans="1:7" x14ac:dyDescent="0.35">
      <c r="A10039" t="s">
        <v>5</v>
      </c>
      <c r="B10039" t="s">
        <v>570</v>
      </c>
      <c r="C10039">
        <v>38</v>
      </c>
      <c r="D10039" t="s">
        <v>741</v>
      </c>
      <c r="E10039" t="s">
        <v>406</v>
      </c>
      <c r="F10039" t="s">
        <v>249</v>
      </c>
      <c r="G10039" t="s">
        <v>76</v>
      </c>
    </row>
    <row r="10040" spans="1:7" x14ac:dyDescent="0.35">
      <c r="A10040" t="s">
        <v>5</v>
      </c>
      <c r="B10040" t="s">
        <v>571</v>
      </c>
      <c r="C10040">
        <v>2</v>
      </c>
      <c r="D10040" t="s">
        <v>395</v>
      </c>
      <c r="E10040" t="s">
        <v>76</v>
      </c>
      <c r="F10040" t="s">
        <v>76</v>
      </c>
      <c r="G10040" t="s">
        <v>76</v>
      </c>
    </row>
    <row r="10041" spans="1:7" x14ac:dyDescent="0.35">
      <c r="A10041" t="s">
        <v>5</v>
      </c>
      <c r="B10041" t="s">
        <v>572</v>
      </c>
      <c r="C10041">
        <v>19</v>
      </c>
      <c r="D10041" t="s">
        <v>1153</v>
      </c>
      <c r="E10041" t="s">
        <v>541</v>
      </c>
      <c r="F10041" t="s">
        <v>173</v>
      </c>
      <c r="G10041" t="s">
        <v>76</v>
      </c>
    </row>
    <row r="10042" spans="1:7" x14ac:dyDescent="0.35">
      <c r="A10042" t="s">
        <v>5</v>
      </c>
      <c r="B10042" t="s">
        <v>573</v>
      </c>
      <c r="C10042">
        <v>11</v>
      </c>
      <c r="D10042" t="s">
        <v>407</v>
      </c>
      <c r="E10042" t="s">
        <v>228</v>
      </c>
      <c r="F10042" t="s">
        <v>76</v>
      </c>
      <c r="G10042" t="s">
        <v>76</v>
      </c>
    </row>
    <row r="10043" spans="1:7" x14ac:dyDescent="0.35">
      <c r="A10043" t="s">
        <v>6</v>
      </c>
      <c r="B10043" t="s">
        <v>566</v>
      </c>
      <c r="C10043">
        <v>6</v>
      </c>
      <c r="D10043" t="s">
        <v>185</v>
      </c>
      <c r="E10043" t="s">
        <v>1000</v>
      </c>
      <c r="F10043" t="s">
        <v>76</v>
      </c>
      <c r="G10043" t="s">
        <v>76</v>
      </c>
    </row>
    <row r="10044" spans="1:7" x14ac:dyDescent="0.35">
      <c r="A10044" t="s">
        <v>6</v>
      </c>
      <c r="B10044" t="s">
        <v>569</v>
      </c>
      <c r="C10044">
        <v>17</v>
      </c>
      <c r="D10044" t="s">
        <v>1217</v>
      </c>
      <c r="E10044" t="s">
        <v>12</v>
      </c>
      <c r="F10044" t="s">
        <v>216</v>
      </c>
      <c r="G10044" t="s">
        <v>76</v>
      </c>
    </row>
    <row r="10045" spans="1:7" x14ac:dyDescent="0.35">
      <c r="A10045" t="s">
        <v>6</v>
      </c>
      <c r="B10045" t="s">
        <v>570</v>
      </c>
      <c r="C10045">
        <v>4</v>
      </c>
      <c r="D10045" t="s">
        <v>395</v>
      </c>
      <c r="E10045" t="s">
        <v>76</v>
      </c>
      <c r="F10045" t="s">
        <v>76</v>
      </c>
      <c r="G10045" t="s">
        <v>76</v>
      </c>
    </row>
    <row r="10046" spans="1:7" x14ac:dyDescent="0.35">
      <c r="A10046" t="s">
        <v>6</v>
      </c>
      <c r="B10046" t="s">
        <v>571</v>
      </c>
      <c r="C10046">
        <v>8</v>
      </c>
      <c r="D10046" t="s">
        <v>718</v>
      </c>
      <c r="E10046" t="s">
        <v>620</v>
      </c>
      <c r="F10046" t="s">
        <v>76</v>
      </c>
      <c r="G10046" t="s">
        <v>76</v>
      </c>
    </row>
    <row r="10047" spans="1:7" x14ac:dyDescent="0.35">
      <c r="A10047" t="s">
        <v>6</v>
      </c>
      <c r="B10047" t="s">
        <v>572</v>
      </c>
      <c r="C10047">
        <v>14</v>
      </c>
      <c r="D10047" t="s">
        <v>886</v>
      </c>
      <c r="E10047" t="s">
        <v>148</v>
      </c>
      <c r="F10047" t="s">
        <v>76</v>
      </c>
      <c r="G10047" t="s">
        <v>76</v>
      </c>
    </row>
    <row r="10048" spans="1:7" x14ac:dyDescent="0.35">
      <c r="A10048" t="s">
        <v>6</v>
      </c>
      <c r="B10048" t="s">
        <v>573</v>
      </c>
      <c r="C10048">
        <v>8</v>
      </c>
      <c r="D10048" t="s">
        <v>395</v>
      </c>
      <c r="E10048" t="s">
        <v>76</v>
      </c>
      <c r="F10048" t="s">
        <v>76</v>
      </c>
      <c r="G10048" t="s">
        <v>76</v>
      </c>
    </row>
    <row r="10049" spans="1:7" x14ac:dyDescent="0.35">
      <c r="A10049" t="s">
        <v>7</v>
      </c>
      <c r="B10049" t="s">
        <v>566</v>
      </c>
      <c r="C10049">
        <v>11</v>
      </c>
      <c r="D10049" t="s">
        <v>259</v>
      </c>
      <c r="E10049" t="s">
        <v>751</v>
      </c>
      <c r="F10049" t="s">
        <v>76</v>
      </c>
      <c r="G10049" t="s">
        <v>130</v>
      </c>
    </row>
    <row r="10050" spans="1:7" x14ac:dyDescent="0.35">
      <c r="A10050" t="s">
        <v>7</v>
      </c>
      <c r="B10050" t="s">
        <v>569</v>
      </c>
      <c r="C10050">
        <v>72</v>
      </c>
      <c r="D10050" t="s">
        <v>703</v>
      </c>
      <c r="E10050" t="s">
        <v>330</v>
      </c>
      <c r="F10050" t="s">
        <v>386</v>
      </c>
      <c r="G10050" t="s">
        <v>146</v>
      </c>
    </row>
    <row r="10051" spans="1:7" x14ac:dyDescent="0.35">
      <c r="A10051" t="s">
        <v>7</v>
      </c>
      <c r="B10051" t="s">
        <v>570</v>
      </c>
      <c r="C10051">
        <v>8</v>
      </c>
      <c r="D10051" t="s">
        <v>170</v>
      </c>
      <c r="E10051" t="s">
        <v>333</v>
      </c>
      <c r="F10051" t="s">
        <v>264</v>
      </c>
      <c r="G10051" t="s">
        <v>76</v>
      </c>
    </row>
    <row r="10052" spans="1:7" x14ac:dyDescent="0.35">
      <c r="A10052" t="s">
        <v>7</v>
      </c>
      <c r="B10052" t="s">
        <v>571</v>
      </c>
      <c r="C10052">
        <v>6</v>
      </c>
      <c r="D10052" t="s">
        <v>84</v>
      </c>
      <c r="E10052" t="s">
        <v>407</v>
      </c>
      <c r="F10052" t="s">
        <v>76</v>
      </c>
      <c r="G10052" t="s">
        <v>659</v>
      </c>
    </row>
    <row r="10053" spans="1:7" x14ac:dyDescent="0.35">
      <c r="A10053" t="s">
        <v>7</v>
      </c>
      <c r="B10053" t="s">
        <v>572</v>
      </c>
      <c r="C10053">
        <v>64</v>
      </c>
      <c r="D10053" t="s">
        <v>578</v>
      </c>
      <c r="E10053" t="s">
        <v>147</v>
      </c>
      <c r="F10053" t="s">
        <v>135</v>
      </c>
      <c r="G10053" t="s">
        <v>94</v>
      </c>
    </row>
    <row r="10054" spans="1:7" x14ac:dyDescent="0.35">
      <c r="A10054" t="s">
        <v>7</v>
      </c>
      <c r="B10054" t="s">
        <v>573</v>
      </c>
      <c r="C10054">
        <v>7</v>
      </c>
      <c r="D10054" t="s">
        <v>524</v>
      </c>
      <c r="E10054" t="s">
        <v>860</v>
      </c>
      <c r="F10054" t="s">
        <v>76</v>
      </c>
      <c r="G10054" t="s">
        <v>76</v>
      </c>
    </row>
    <row r="10055" spans="1:7" x14ac:dyDescent="0.35">
      <c r="A10055" t="s">
        <v>241</v>
      </c>
      <c r="B10055" t="s">
        <v>566</v>
      </c>
      <c r="C10055">
        <v>49</v>
      </c>
      <c r="D10055" t="s">
        <v>523</v>
      </c>
      <c r="E10055" t="s">
        <v>825</v>
      </c>
      <c r="F10055" t="s">
        <v>76</v>
      </c>
      <c r="G10055" t="s">
        <v>78</v>
      </c>
    </row>
    <row r="10056" spans="1:7" x14ac:dyDescent="0.35">
      <c r="A10056" t="s">
        <v>241</v>
      </c>
      <c r="B10056" t="s">
        <v>569</v>
      </c>
      <c r="C10056">
        <v>164</v>
      </c>
      <c r="D10056" t="s">
        <v>700</v>
      </c>
      <c r="E10056" t="s">
        <v>514</v>
      </c>
      <c r="F10056" t="s">
        <v>119</v>
      </c>
      <c r="G10056" t="s">
        <v>151</v>
      </c>
    </row>
    <row r="10057" spans="1:7" x14ac:dyDescent="0.35">
      <c r="A10057" t="s">
        <v>241</v>
      </c>
      <c r="B10057" t="s">
        <v>570</v>
      </c>
      <c r="C10057">
        <v>61</v>
      </c>
      <c r="D10057" t="s">
        <v>645</v>
      </c>
      <c r="E10057" t="s">
        <v>169</v>
      </c>
      <c r="F10057" t="s">
        <v>92</v>
      </c>
      <c r="G10057" t="s">
        <v>76</v>
      </c>
    </row>
    <row r="10058" spans="1:7" x14ac:dyDescent="0.35">
      <c r="A10058" t="s">
        <v>241</v>
      </c>
      <c r="B10058" t="s">
        <v>571</v>
      </c>
      <c r="C10058">
        <v>30</v>
      </c>
      <c r="D10058" t="s">
        <v>153</v>
      </c>
      <c r="E10058" t="s">
        <v>421</v>
      </c>
      <c r="F10058" t="s">
        <v>151</v>
      </c>
      <c r="G10058" t="s">
        <v>70</v>
      </c>
    </row>
    <row r="10059" spans="1:7" x14ac:dyDescent="0.35">
      <c r="A10059" t="s">
        <v>241</v>
      </c>
      <c r="B10059" t="s">
        <v>572</v>
      </c>
      <c r="C10059">
        <v>140</v>
      </c>
      <c r="D10059" t="s">
        <v>844</v>
      </c>
      <c r="E10059" t="s">
        <v>274</v>
      </c>
      <c r="F10059" t="s">
        <v>56</v>
      </c>
      <c r="G10059" t="s">
        <v>71</v>
      </c>
    </row>
    <row r="10060" spans="1:7" x14ac:dyDescent="0.35">
      <c r="A10060" t="s">
        <v>241</v>
      </c>
      <c r="B10060" t="s">
        <v>573</v>
      </c>
      <c r="C10060">
        <v>33</v>
      </c>
      <c r="D10060" t="s">
        <v>311</v>
      </c>
      <c r="E10060" t="s">
        <v>697</v>
      </c>
      <c r="F10060" t="s">
        <v>76</v>
      </c>
      <c r="G10060" t="s">
        <v>63</v>
      </c>
    </row>
    <row r="10062" spans="1:7" x14ac:dyDescent="0.35">
      <c r="A10062" t="s">
        <v>2007</v>
      </c>
    </row>
    <row r="10063" spans="1:7" x14ac:dyDescent="0.35">
      <c r="A10063" t="s">
        <v>14</v>
      </c>
      <c r="B10063" t="s">
        <v>593</v>
      </c>
      <c r="C10063" t="s">
        <v>2</v>
      </c>
      <c r="D10063" t="s">
        <v>853</v>
      </c>
      <c r="E10063" t="s">
        <v>1962</v>
      </c>
      <c r="F10063" t="s">
        <v>854</v>
      </c>
      <c r="G10063" t="s">
        <v>49</v>
      </c>
    </row>
    <row r="10064" spans="1:7" x14ac:dyDescent="0.35">
      <c r="A10064" t="s">
        <v>3</v>
      </c>
      <c r="B10064" t="s">
        <v>594</v>
      </c>
      <c r="C10064">
        <v>16</v>
      </c>
      <c r="D10064" t="s">
        <v>617</v>
      </c>
      <c r="E10064" t="s">
        <v>63</v>
      </c>
      <c r="F10064" t="s">
        <v>368</v>
      </c>
      <c r="G10064" t="s">
        <v>76</v>
      </c>
    </row>
    <row r="10065" spans="1:7" x14ac:dyDescent="0.35">
      <c r="A10065" t="s">
        <v>3</v>
      </c>
      <c r="B10065" t="s">
        <v>595</v>
      </c>
      <c r="C10065">
        <v>28</v>
      </c>
      <c r="D10065" t="s">
        <v>785</v>
      </c>
      <c r="E10065" t="s">
        <v>100</v>
      </c>
      <c r="F10065" t="s">
        <v>474</v>
      </c>
      <c r="G10065" t="s">
        <v>326</v>
      </c>
    </row>
    <row r="10066" spans="1:7" x14ac:dyDescent="0.35">
      <c r="A10066" t="s">
        <v>4</v>
      </c>
      <c r="B10066" t="s">
        <v>594</v>
      </c>
      <c r="C10066">
        <v>56</v>
      </c>
      <c r="D10066" t="s">
        <v>88</v>
      </c>
      <c r="E10066" t="s">
        <v>107</v>
      </c>
      <c r="F10066" t="s">
        <v>1265</v>
      </c>
      <c r="G10066" t="s">
        <v>73</v>
      </c>
    </row>
    <row r="10067" spans="1:7" x14ac:dyDescent="0.35">
      <c r="A10067" t="s">
        <v>4</v>
      </c>
      <c r="B10067" t="s">
        <v>595</v>
      </c>
      <c r="C10067">
        <v>43</v>
      </c>
      <c r="D10067" t="s">
        <v>518</v>
      </c>
      <c r="E10067" t="s">
        <v>76</v>
      </c>
      <c r="F10067" t="s">
        <v>551</v>
      </c>
      <c r="G10067" t="s">
        <v>65</v>
      </c>
    </row>
    <row r="10068" spans="1:7" x14ac:dyDescent="0.35">
      <c r="A10068" t="s">
        <v>5</v>
      </c>
      <c r="B10068" t="s">
        <v>594</v>
      </c>
      <c r="C10068">
        <v>40</v>
      </c>
      <c r="D10068" t="s">
        <v>693</v>
      </c>
      <c r="E10068" t="s">
        <v>76</v>
      </c>
      <c r="F10068" t="s">
        <v>329</v>
      </c>
      <c r="G10068" t="s">
        <v>157</v>
      </c>
    </row>
    <row r="10069" spans="1:7" x14ac:dyDescent="0.35">
      <c r="A10069" t="s">
        <v>5</v>
      </c>
      <c r="B10069" t="s">
        <v>595</v>
      </c>
      <c r="C10069">
        <v>69</v>
      </c>
      <c r="D10069" t="s">
        <v>720</v>
      </c>
      <c r="E10069" t="s">
        <v>76</v>
      </c>
      <c r="F10069" t="s">
        <v>589</v>
      </c>
      <c r="G10069" t="s">
        <v>86</v>
      </c>
    </row>
    <row r="10070" spans="1:7" x14ac:dyDescent="0.35">
      <c r="A10070" t="s">
        <v>6</v>
      </c>
      <c r="B10070" t="s">
        <v>594</v>
      </c>
      <c r="C10070">
        <v>30</v>
      </c>
      <c r="D10070" t="s">
        <v>816</v>
      </c>
      <c r="E10070" t="s">
        <v>76</v>
      </c>
      <c r="F10070" t="s">
        <v>316</v>
      </c>
      <c r="G10070" t="s">
        <v>76</v>
      </c>
    </row>
    <row r="10071" spans="1:7" x14ac:dyDescent="0.35">
      <c r="A10071" t="s">
        <v>6</v>
      </c>
      <c r="B10071" t="s">
        <v>595</v>
      </c>
      <c r="C10071">
        <v>27</v>
      </c>
      <c r="D10071" t="s">
        <v>1612</v>
      </c>
      <c r="E10071" t="s">
        <v>76</v>
      </c>
      <c r="F10071" t="s">
        <v>158</v>
      </c>
      <c r="G10071" t="s">
        <v>55</v>
      </c>
    </row>
    <row r="10072" spans="1:7" x14ac:dyDescent="0.35">
      <c r="A10072" t="s">
        <v>7</v>
      </c>
      <c r="B10072" t="s">
        <v>594</v>
      </c>
      <c r="C10072">
        <v>78</v>
      </c>
      <c r="D10072" t="s">
        <v>888</v>
      </c>
      <c r="E10072" t="s">
        <v>88</v>
      </c>
      <c r="F10072" t="s">
        <v>378</v>
      </c>
      <c r="G10072" t="s">
        <v>309</v>
      </c>
    </row>
    <row r="10073" spans="1:7" x14ac:dyDescent="0.35">
      <c r="A10073" t="s">
        <v>7</v>
      </c>
      <c r="B10073" t="s">
        <v>595</v>
      </c>
      <c r="C10073">
        <v>90</v>
      </c>
      <c r="D10073" t="s">
        <v>726</v>
      </c>
      <c r="E10073" t="s">
        <v>88</v>
      </c>
      <c r="F10073" t="s">
        <v>190</v>
      </c>
      <c r="G10073" t="s">
        <v>366</v>
      </c>
    </row>
    <row r="10074" spans="1:7" x14ac:dyDescent="0.35">
      <c r="A10074" t="s">
        <v>241</v>
      </c>
      <c r="B10074" t="s">
        <v>594</v>
      </c>
      <c r="C10074">
        <v>220</v>
      </c>
      <c r="D10074" t="s">
        <v>555</v>
      </c>
      <c r="E10074" t="s">
        <v>81</v>
      </c>
      <c r="F10074" t="s">
        <v>694</v>
      </c>
      <c r="G10074" t="s">
        <v>173</v>
      </c>
    </row>
    <row r="10075" spans="1:7" x14ac:dyDescent="0.35">
      <c r="A10075" t="s">
        <v>241</v>
      </c>
      <c r="B10075" t="s">
        <v>595</v>
      </c>
      <c r="C10075">
        <v>257</v>
      </c>
      <c r="D10075" t="s">
        <v>689</v>
      </c>
      <c r="E10075" t="s">
        <v>186</v>
      </c>
      <c r="F10075" t="s">
        <v>281</v>
      </c>
      <c r="G10075" t="s">
        <v>176</v>
      </c>
    </row>
    <row r="10077" spans="1:7" x14ac:dyDescent="0.35">
      <c r="A10077" t="s">
        <v>2008</v>
      </c>
    </row>
    <row r="10078" spans="1:7" x14ac:dyDescent="0.35">
      <c r="A10078" t="s">
        <v>14</v>
      </c>
      <c r="B10078" t="s">
        <v>2</v>
      </c>
      <c r="C10078" t="s">
        <v>49</v>
      </c>
      <c r="D10078" t="s">
        <v>853</v>
      </c>
      <c r="E10078" t="s">
        <v>1962</v>
      </c>
      <c r="F10078" t="s">
        <v>854</v>
      </c>
    </row>
    <row r="10079" spans="1:7" x14ac:dyDescent="0.35">
      <c r="A10079" t="s">
        <v>3</v>
      </c>
      <c r="B10079">
        <v>44</v>
      </c>
      <c r="C10079" t="s">
        <v>92</v>
      </c>
      <c r="D10079" t="s">
        <v>824</v>
      </c>
      <c r="E10079" t="s">
        <v>80</v>
      </c>
      <c r="F10079" t="s">
        <v>301</v>
      </c>
    </row>
    <row r="10080" spans="1:7" x14ac:dyDescent="0.35">
      <c r="A10080" t="s">
        <v>4</v>
      </c>
      <c r="B10080">
        <v>99</v>
      </c>
      <c r="C10080" t="s">
        <v>81</v>
      </c>
      <c r="D10080" t="s">
        <v>250</v>
      </c>
      <c r="E10080" t="s">
        <v>76</v>
      </c>
      <c r="F10080" t="s">
        <v>819</v>
      </c>
    </row>
    <row r="10081" spans="1:7" x14ac:dyDescent="0.35">
      <c r="A10081" t="s">
        <v>5</v>
      </c>
      <c r="B10081">
        <v>109</v>
      </c>
      <c r="C10081" t="s">
        <v>163</v>
      </c>
      <c r="D10081" t="s">
        <v>1217</v>
      </c>
      <c r="E10081" t="s">
        <v>76</v>
      </c>
      <c r="F10081" t="s">
        <v>329</v>
      </c>
    </row>
    <row r="10082" spans="1:7" x14ac:dyDescent="0.35">
      <c r="A10082" t="s">
        <v>6</v>
      </c>
      <c r="B10082">
        <v>57</v>
      </c>
      <c r="C10082" t="s">
        <v>78</v>
      </c>
      <c r="D10082" t="s">
        <v>874</v>
      </c>
      <c r="E10082" t="s">
        <v>76</v>
      </c>
      <c r="F10082" t="s">
        <v>391</v>
      </c>
    </row>
    <row r="10083" spans="1:7" x14ac:dyDescent="0.35">
      <c r="A10083" t="s">
        <v>7</v>
      </c>
      <c r="B10083">
        <v>168</v>
      </c>
      <c r="C10083" t="s">
        <v>239</v>
      </c>
      <c r="D10083" t="s">
        <v>789</v>
      </c>
      <c r="E10083" t="s">
        <v>88</v>
      </c>
      <c r="F10083" t="s">
        <v>428</v>
      </c>
    </row>
    <row r="10084" spans="1:7" x14ac:dyDescent="0.35">
      <c r="A10084" t="s">
        <v>241</v>
      </c>
      <c r="B10084">
        <v>477</v>
      </c>
      <c r="C10084" t="s">
        <v>102</v>
      </c>
      <c r="D10084" t="s">
        <v>673</v>
      </c>
      <c r="E10084" t="s">
        <v>80</v>
      </c>
      <c r="F10084" t="s">
        <v>762</v>
      </c>
    </row>
    <row r="10086" spans="1:7" x14ac:dyDescent="0.35">
      <c r="A10086" t="s">
        <v>2009</v>
      </c>
    </row>
    <row r="10087" spans="1:7" x14ac:dyDescent="0.35">
      <c r="A10087" t="s">
        <v>14</v>
      </c>
      <c r="B10087" t="s">
        <v>266</v>
      </c>
      <c r="C10087" t="s">
        <v>2</v>
      </c>
      <c r="D10087" t="s">
        <v>853</v>
      </c>
      <c r="E10087" t="s">
        <v>854</v>
      </c>
      <c r="F10087" t="s">
        <v>49</v>
      </c>
      <c r="G10087" t="s">
        <v>1962</v>
      </c>
    </row>
    <row r="10088" spans="1:7" x14ac:dyDescent="0.35">
      <c r="A10088" t="s">
        <v>3</v>
      </c>
      <c r="B10088" t="s">
        <v>267</v>
      </c>
      <c r="C10088">
        <v>19</v>
      </c>
      <c r="D10088" t="s">
        <v>214</v>
      </c>
      <c r="E10088" t="s">
        <v>905</v>
      </c>
      <c r="F10088" t="s">
        <v>76</v>
      </c>
      <c r="G10088" t="s">
        <v>76</v>
      </c>
    </row>
    <row r="10089" spans="1:7" x14ac:dyDescent="0.35">
      <c r="A10089" t="s">
        <v>3</v>
      </c>
      <c r="B10089" t="s">
        <v>279</v>
      </c>
      <c r="C10089">
        <v>21</v>
      </c>
      <c r="D10089" t="s">
        <v>481</v>
      </c>
      <c r="E10089" t="s">
        <v>420</v>
      </c>
      <c r="F10089" t="s">
        <v>89</v>
      </c>
      <c r="G10089" t="s">
        <v>75</v>
      </c>
    </row>
    <row r="10090" spans="1:7" x14ac:dyDescent="0.35">
      <c r="A10090" t="s">
        <v>3</v>
      </c>
      <c r="B10090" t="s">
        <v>285</v>
      </c>
      <c r="C10090">
        <v>4</v>
      </c>
      <c r="D10090" t="s">
        <v>665</v>
      </c>
      <c r="E10090" t="s">
        <v>443</v>
      </c>
      <c r="F10090" t="s">
        <v>76</v>
      </c>
      <c r="G10090" t="s">
        <v>225</v>
      </c>
    </row>
    <row r="10091" spans="1:7" x14ac:dyDescent="0.35">
      <c r="A10091" t="s">
        <v>4</v>
      </c>
      <c r="B10091" t="s">
        <v>267</v>
      </c>
      <c r="C10091">
        <v>17</v>
      </c>
      <c r="D10091" t="s">
        <v>160</v>
      </c>
      <c r="E10091" t="s">
        <v>696</v>
      </c>
      <c r="F10091" t="s">
        <v>65</v>
      </c>
      <c r="G10091" t="s">
        <v>76</v>
      </c>
    </row>
    <row r="10092" spans="1:7" x14ac:dyDescent="0.35">
      <c r="A10092" t="s">
        <v>4</v>
      </c>
      <c r="B10092" t="s">
        <v>279</v>
      </c>
      <c r="C10092">
        <v>68</v>
      </c>
      <c r="D10092" t="s">
        <v>1534</v>
      </c>
      <c r="E10092" t="s">
        <v>260</v>
      </c>
      <c r="F10092" t="s">
        <v>100</v>
      </c>
      <c r="G10092" t="s">
        <v>81</v>
      </c>
    </row>
    <row r="10093" spans="1:7" x14ac:dyDescent="0.35">
      <c r="A10093" t="s">
        <v>4</v>
      </c>
      <c r="B10093" t="s">
        <v>285</v>
      </c>
      <c r="C10093">
        <v>14</v>
      </c>
      <c r="D10093" t="s">
        <v>472</v>
      </c>
      <c r="E10093" t="s">
        <v>427</v>
      </c>
      <c r="F10093" t="s">
        <v>94</v>
      </c>
      <c r="G10093" t="s">
        <v>76</v>
      </c>
    </row>
    <row r="10094" spans="1:7" x14ac:dyDescent="0.35">
      <c r="A10094" t="s">
        <v>5</v>
      </c>
      <c r="B10094" t="s">
        <v>267</v>
      </c>
      <c r="C10094">
        <v>12</v>
      </c>
      <c r="D10094" t="s">
        <v>1114</v>
      </c>
      <c r="E10094" t="s">
        <v>161</v>
      </c>
      <c r="F10094" t="s">
        <v>76</v>
      </c>
      <c r="G10094" t="s">
        <v>76</v>
      </c>
    </row>
    <row r="10095" spans="1:7" x14ac:dyDescent="0.35">
      <c r="A10095" t="s">
        <v>5</v>
      </c>
      <c r="B10095" t="s">
        <v>279</v>
      </c>
      <c r="C10095">
        <v>48</v>
      </c>
      <c r="D10095" t="s">
        <v>867</v>
      </c>
      <c r="E10095" t="s">
        <v>494</v>
      </c>
      <c r="F10095" t="s">
        <v>149</v>
      </c>
      <c r="G10095" t="s">
        <v>76</v>
      </c>
    </row>
    <row r="10096" spans="1:7" x14ac:dyDescent="0.35">
      <c r="A10096" t="s">
        <v>5</v>
      </c>
      <c r="B10096" t="s">
        <v>285</v>
      </c>
      <c r="C10096">
        <v>49</v>
      </c>
      <c r="D10096" t="s">
        <v>1167</v>
      </c>
      <c r="E10096" t="s">
        <v>364</v>
      </c>
      <c r="F10096" t="s">
        <v>249</v>
      </c>
      <c r="G10096" t="s">
        <v>76</v>
      </c>
    </row>
    <row r="10097" spans="1:7" x14ac:dyDescent="0.35">
      <c r="A10097" t="s">
        <v>6</v>
      </c>
      <c r="B10097" t="s">
        <v>267</v>
      </c>
      <c r="C10097">
        <v>14</v>
      </c>
      <c r="D10097" t="s">
        <v>762</v>
      </c>
      <c r="E10097" t="s">
        <v>492</v>
      </c>
      <c r="F10097" t="s">
        <v>145</v>
      </c>
      <c r="G10097" t="s">
        <v>76</v>
      </c>
    </row>
    <row r="10098" spans="1:7" x14ac:dyDescent="0.35">
      <c r="A10098" t="s">
        <v>6</v>
      </c>
      <c r="B10098" t="s">
        <v>279</v>
      </c>
      <c r="C10098">
        <v>31</v>
      </c>
      <c r="D10098" t="s">
        <v>781</v>
      </c>
      <c r="E10098" t="s">
        <v>252</v>
      </c>
      <c r="F10098" t="s">
        <v>108</v>
      </c>
      <c r="G10098" t="s">
        <v>76</v>
      </c>
    </row>
    <row r="10099" spans="1:7" x14ac:dyDescent="0.35">
      <c r="A10099" t="s">
        <v>6</v>
      </c>
      <c r="B10099" t="s">
        <v>285</v>
      </c>
      <c r="C10099">
        <v>12</v>
      </c>
      <c r="D10099" t="s">
        <v>628</v>
      </c>
      <c r="E10099" t="s">
        <v>69</v>
      </c>
      <c r="F10099" t="s">
        <v>210</v>
      </c>
      <c r="G10099" t="s">
        <v>76</v>
      </c>
    </row>
    <row r="10100" spans="1:7" x14ac:dyDescent="0.35">
      <c r="A10100" t="s">
        <v>7</v>
      </c>
      <c r="B10100" t="s">
        <v>267</v>
      </c>
      <c r="C10100">
        <v>17</v>
      </c>
      <c r="D10100" t="s">
        <v>243</v>
      </c>
      <c r="E10100" t="s">
        <v>490</v>
      </c>
      <c r="F10100" t="s">
        <v>236</v>
      </c>
      <c r="G10100" t="s">
        <v>76</v>
      </c>
    </row>
    <row r="10101" spans="1:7" x14ac:dyDescent="0.35">
      <c r="A10101" t="s">
        <v>7</v>
      </c>
      <c r="B10101" t="s">
        <v>279</v>
      </c>
      <c r="C10101">
        <v>136</v>
      </c>
      <c r="D10101" t="s">
        <v>806</v>
      </c>
      <c r="E10101" t="s">
        <v>191</v>
      </c>
      <c r="F10101" t="s">
        <v>282</v>
      </c>
      <c r="G10101" t="s">
        <v>65</v>
      </c>
    </row>
    <row r="10102" spans="1:7" x14ac:dyDescent="0.35">
      <c r="A10102" t="s">
        <v>7</v>
      </c>
      <c r="B10102" t="s">
        <v>285</v>
      </c>
      <c r="C10102">
        <v>15</v>
      </c>
      <c r="D10102" t="s">
        <v>368</v>
      </c>
      <c r="E10102" t="s">
        <v>848</v>
      </c>
      <c r="F10102" t="s">
        <v>86</v>
      </c>
      <c r="G10102" t="s">
        <v>76</v>
      </c>
    </row>
    <row r="10103" spans="1:7" x14ac:dyDescent="0.35">
      <c r="A10103" t="s">
        <v>241</v>
      </c>
      <c r="B10103" t="s">
        <v>267</v>
      </c>
      <c r="C10103">
        <v>79</v>
      </c>
      <c r="D10103" t="s">
        <v>414</v>
      </c>
      <c r="E10103" t="s">
        <v>630</v>
      </c>
      <c r="F10103" t="s">
        <v>67</v>
      </c>
      <c r="G10103" t="s">
        <v>76</v>
      </c>
    </row>
    <row r="10104" spans="1:7" x14ac:dyDescent="0.35">
      <c r="A10104" t="s">
        <v>241</v>
      </c>
      <c r="B10104" t="s">
        <v>279</v>
      </c>
      <c r="C10104">
        <v>304</v>
      </c>
      <c r="D10104" t="s">
        <v>1177</v>
      </c>
      <c r="E10104" t="s">
        <v>263</v>
      </c>
      <c r="F10104" t="s">
        <v>204</v>
      </c>
      <c r="G10104" t="s">
        <v>93</v>
      </c>
    </row>
    <row r="10105" spans="1:7" x14ac:dyDescent="0.35">
      <c r="A10105" t="s">
        <v>241</v>
      </c>
      <c r="B10105" t="s">
        <v>285</v>
      </c>
      <c r="C10105">
        <v>94</v>
      </c>
      <c r="D10105" t="s">
        <v>890</v>
      </c>
      <c r="E10105" t="s">
        <v>577</v>
      </c>
      <c r="F10105" t="s">
        <v>161</v>
      </c>
      <c r="G10105" t="s">
        <v>68</v>
      </c>
    </row>
    <row r="10107" spans="1:7" x14ac:dyDescent="0.35">
      <c r="A10107" t="s">
        <v>2010</v>
      </c>
    </row>
    <row r="10108" spans="1:7" x14ac:dyDescent="0.35">
      <c r="A10108" t="s">
        <v>14</v>
      </c>
      <c r="B10108" t="s">
        <v>487</v>
      </c>
      <c r="C10108" t="s">
        <v>2</v>
      </c>
      <c r="D10108" t="s">
        <v>49</v>
      </c>
      <c r="E10108" t="s">
        <v>853</v>
      </c>
      <c r="F10108" t="s">
        <v>854</v>
      </c>
      <c r="G10108" t="s">
        <v>1962</v>
      </c>
    </row>
    <row r="10109" spans="1:7" x14ac:dyDescent="0.35">
      <c r="A10109" t="s">
        <v>3</v>
      </c>
      <c r="B10109" t="s">
        <v>488</v>
      </c>
      <c r="C10109">
        <v>27</v>
      </c>
      <c r="D10109" t="s">
        <v>314</v>
      </c>
      <c r="E10109" t="s">
        <v>434</v>
      </c>
      <c r="F10109" t="s">
        <v>742</v>
      </c>
      <c r="G10109" t="s">
        <v>76</v>
      </c>
    </row>
    <row r="10110" spans="1:7" x14ac:dyDescent="0.35">
      <c r="A10110" t="s">
        <v>3</v>
      </c>
      <c r="B10110" t="s">
        <v>491</v>
      </c>
      <c r="C10110">
        <v>17</v>
      </c>
      <c r="D10110" t="s">
        <v>76</v>
      </c>
      <c r="E10110" t="s">
        <v>554</v>
      </c>
      <c r="F10110" t="s">
        <v>737</v>
      </c>
      <c r="G10110" t="s">
        <v>179</v>
      </c>
    </row>
    <row r="10111" spans="1:7" x14ac:dyDescent="0.35">
      <c r="A10111" t="s">
        <v>4</v>
      </c>
      <c r="B10111" t="s">
        <v>488</v>
      </c>
      <c r="C10111">
        <v>52</v>
      </c>
      <c r="D10111" t="s">
        <v>186</v>
      </c>
      <c r="E10111" t="s">
        <v>1102</v>
      </c>
      <c r="F10111" t="s">
        <v>168</v>
      </c>
      <c r="G10111" t="s">
        <v>76</v>
      </c>
    </row>
    <row r="10112" spans="1:7" x14ac:dyDescent="0.35">
      <c r="A10112" t="s">
        <v>4</v>
      </c>
      <c r="B10112" t="s">
        <v>491</v>
      </c>
      <c r="C10112">
        <v>47</v>
      </c>
      <c r="D10112" t="s">
        <v>104</v>
      </c>
      <c r="E10112" t="s">
        <v>539</v>
      </c>
      <c r="F10112" t="s">
        <v>421</v>
      </c>
      <c r="G10112" t="s">
        <v>93</v>
      </c>
    </row>
    <row r="10113" spans="1:7" x14ac:dyDescent="0.35">
      <c r="A10113" t="s">
        <v>5</v>
      </c>
      <c r="B10113" t="s">
        <v>488</v>
      </c>
      <c r="C10113">
        <v>77</v>
      </c>
      <c r="D10113" t="s">
        <v>355</v>
      </c>
      <c r="E10113" t="s">
        <v>842</v>
      </c>
      <c r="F10113" t="s">
        <v>320</v>
      </c>
      <c r="G10113" t="s">
        <v>76</v>
      </c>
    </row>
    <row r="10114" spans="1:7" x14ac:dyDescent="0.35">
      <c r="A10114" t="s">
        <v>5</v>
      </c>
      <c r="B10114" t="s">
        <v>491</v>
      </c>
      <c r="C10114">
        <v>32</v>
      </c>
      <c r="D10114" t="s">
        <v>133</v>
      </c>
      <c r="E10114" t="s">
        <v>1403</v>
      </c>
      <c r="F10114" t="s">
        <v>447</v>
      </c>
      <c r="G10114" t="s">
        <v>76</v>
      </c>
    </row>
    <row r="10115" spans="1:7" x14ac:dyDescent="0.35">
      <c r="A10115" t="s">
        <v>6</v>
      </c>
      <c r="B10115" t="s">
        <v>488</v>
      </c>
      <c r="C10115">
        <v>27</v>
      </c>
      <c r="D10115" t="s">
        <v>304</v>
      </c>
      <c r="E10115" t="s">
        <v>1404</v>
      </c>
      <c r="F10115" t="s">
        <v>334</v>
      </c>
      <c r="G10115" t="s">
        <v>76</v>
      </c>
    </row>
    <row r="10116" spans="1:7" x14ac:dyDescent="0.35">
      <c r="A10116" t="s">
        <v>6</v>
      </c>
      <c r="B10116" t="s">
        <v>491</v>
      </c>
      <c r="C10116">
        <v>30</v>
      </c>
      <c r="D10116" t="s">
        <v>179</v>
      </c>
      <c r="E10116" t="s">
        <v>816</v>
      </c>
      <c r="F10116" t="s">
        <v>319</v>
      </c>
      <c r="G10116" t="s">
        <v>76</v>
      </c>
    </row>
    <row r="10117" spans="1:7" x14ac:dyDescent="0.35">
      <c r="A10117" t="s">
        <v>7</v>
      </c>
      <c r="B10117" t="s">
        <v>488</v>
      </c>
      <c r="C10117">
        <v>91</v>
      </c>
      <c r="D10117" t="s">
        <v>249</v>
      </c>
      <c r="E10117" t="s">
        <v>431</v>
      </c>
      <c r="F10117" t="s">
        <v>331</v>
      </c>
      <c r="G10117" t="s">
        <v>137</v>
      </c>
    </row>
    <row r="10118" spans="1:7" x14ac:dyDescent="0.35">
      <c r="A10118" t="s">
        <v>7</v>
      </c>
      <c r="B10118" t="s">
        <v>491</v>
      </c>
      <c r="C10118">
        <v>77</v>
      </c>
      <c r="D10118" t="s">
        <v>148</v>
      </c>
      <c r="E10118" t="s">
        <v>728</v>
      </c>
      <c r="F10118" t="s">
        <v>301</v>
      </c>
      <c r="G10118" t="s">
        <v>150</v>
      </c>
    </row>
    <row r="10119" spans="1:7" x14ac:dyDescent="0.35">
      <c r="A10119" t="s">
        <v>241</v>
      </c>
      <c r="B10119" t="s">
        <v>488</v>
      </c>
      <c r="C10119">
        <v>274</v>
      </c>
      <c r="D10119" t="s">
        <v>240</v>
      </c>
      <c r="E10119" t="s">
        <v>713</v>
      </c>
      <c r="F10119" t="s">
        <v>222</v>
      </c>
      <c r="G10119" t="s">
        <v>72</v>
      </c>
    </row>
    <row r="10120" spans="1:7" x14ac:dyDescent="0.35">
      <c r="A10120" t="s">
        <v>241</v>
      </c>
      <c r="B10120" t="s">
        <v>491</v>
      </c>
      <c r="C10120">
        <v>203</v>
      </c>
      <c r="D10120" t="s">
        <v>260</v>
      </c>
      <c r="E10120" t="s">
        <v>640</v>
      </c>
      <c r="F10120" t="s">
        <v>587</v>
      </c>
      <c r="G10120" t="s">
        <v>105</v>
      </c>
    </row>
    <row r="10122" spans="1:7" x14ac:dyDescent="0.35">
      <c r="A10122" t="s">
        <v>2011</v>
      </c>
    </row>
    <row r="10123" spans="1:7" x14ac:dyDescent="0.35">
      <c r="A10123" t="s">
        <v>14</v>
      </c>
      <c r="B10123" t="s">
        <v>565</v>
      </c>
      <c r="C10123" t="s">
        <v>2</v>
      </c>
      <c r="D10123" t="s">
        <v>853</v>
      </c>
      <c r="E10123" t="s">
        <v>854</v>
      </c>
      <c r="F10123" t="s">
        <v>49</v>
      </c>
      <c r="G10123" t="s">
        <v>1962</v>
      </c>
    </row>
    <row r="10124" spans="1:7" x14ac:dyDescent="0.35">
      <c r="A10124" t="s">
        <v>3</v>
      </c>
      <c r="B10124" t="s">
        <v>566</v>
      </c>
      <c r="C10124">
        <v>13</v>
      </c>
      <c r="D10124" t="s">
        <v>539</v>
      </c>
      <c r="E10124" t="s">
        <v>713</v>
      </c>
      <c r="F10124" t="s">
        <v>76</v>
      </c>
      <c r="G10124" t="s">
        <v>76</v>
      </c>
    </row>
    <row r="10125" spans="1:7" x14ac:dyDescent="0.35">
      <c r="A10125" t="s">
        <v>3</v>
      </c>
      <c r="B10125" t="s">
        <v>569</v>
      </c>
      <c r="C10125">
        <v>13</v>
      </c>
      <c r="D10125" t="s">
        <v>470</v>
      </c>
      <c r="E10125" t="s">
        <v>923</v>
      </c>
      <c r="F10125" t="s">
        <v>101</v>
      </c>
      <c r="G10125" t="s">
        <v>76</v>
      </c>
    </row>
    <row r="10126" spans="1:7" x14ac:dyDescent="0.35">
      <c r="A10126" t="s">
        <v>3</v>
      </c>
      <c r="B10126" t="s">
        <v>570</v>
      </c>
      <c r="C10126">
        <v>1</v>
      </c>
      <c r="D10126" t="s">
        <v>395</v>
      </c>
      <c r="E10126" t="s">
        <v>76</v>
      </c>
      <c r="F10126" t="s">
        <v>76</v>
      </c>
      <c r="G10126" t="s">
        <v>76</v>
      </c>
    </row>
    <row r="10127" spans="1:7" x14ac:dyDescent="0.35">
      <c r="A10127" t="s">
        <v>3</v>
      </c>
      <c r="B10127" t="s">
        <v>571</v>
      </c>
      <c r="C10127">
        <v>6</v>
      </c>
      <c r="D10127" t="s">
        <v>337</v>
      </c>
      <c r="E10127" t="s">
        <v>1729</v>
      </c>
      <c r="F10127" t="s">
        <v>76</v>
      </c>
      <c r="G10127" t="s">
        <v>76</v>
      </c>
    </row>
    <row r="10128" spans="1:7" x14ac:dyDescent="0.35">
      <c r="A10128" t="s">
        <v>3</v>
      </c>
      <c r="B10128" t="s">
        <v>572</v>
      </c>
      <c r="C10128">
        <v>8</v>
      </c>
      <c r="D10128" t="s">
        <v>562</v>
      </c>
      <c r="E10128" t="s">
        <v>686</v>
      </c>
      <c r="F10128" t="s">
        <v>76</v>
      </c>
      <c r="G10128" t="s">
        <v>100</v>
      </c>
    </row>
    <row r="10129" spans="1:7" x14ac:dyDescent="0.35">
      <c r="A10129" t="s">
        <v>3</v>
      </c>
      <c r="B10129" t="s">
        <v>573</v>
      </c>
      <c r="C10129">
        <v>3</v>
      </c>
      <c r="D10129" t="s">
        <v>456</v>
      </c>
      <c r="E10129" t="s">
        <v>456</v>
      </c>
      <c r="F10129" t="s">
        <v>76</v>
      </c>
      <c r="G10129" t="s">
        <v>205</v>
      </c>
    </row>
    <row r="10130" spans="1:7" x14ac:dyDescent="0.35">
      <c r="A10130" t="s">
        <v>4</v>
      </c>
      <c r="B10130" t="s">
        <v>566</v>
      </c>
      <c r="C10130">
        <v>9</v>
      </c>
      <c r="D10130" t="s">
        <v>1272</v>
      </c>
      <c r="E10130" t="s">
        <v>62</v>
      </c>
      <c r="F10130" t="s">
        <v>76</v>
      </c>
      <c r="G10130" t="s">
        <v>76</v>
      </c>
    </row>
    <row r="10131" spans="1:7" x14ac:dyDescent="0.35">
      <c r="A10131" t="s">
        <v>4</v>
      </c>
      <c r="B10131" t="s">
        <v>569</v>
      </c>
      <c r="C10131">
        <v>33</v>
      </c>
      <c r="D10131" t="s">
        <v>1591</v>
      </c>
      <c r="E10131" t="s">
        <v>216</v>
      </c>
      <c r="F10131" t="s">
        <v>74</v>
      </c>
      <c r="G10131" t="s">
        <v>76</v>
      </c>
    </row>
    <row r="10132" spans="1:7" x14ac:dyDescent="0.35">
      <c r="A10132" t="s">
        <v>4</v>
      </c>
      <c r="B10132" t="s">
        <v>570</v>
      </c>
      <c r="C10132">
        <v>10</v>
      </c>
      <c r="D10132" t="s">
        <v>612</v>
      </c>
      <c r="E10132" t="s">
        <v>561</v>
      </c>
      <c r="F10132" t="s">
        <v>72</v>
      </c>
      <c r="G10132" t="s">
        <v>76</v>
      </c>
    </row>
    <row r="10133" spans="1:7" x14ac:dyDescent="0.35">
      <c r="A10133" t="s">
        <v>4</v>
      </c>
      <c r="B10133" t="s">
        <v>571</v>
      </c>
      <c r="C10133">
        <v>8</v>
      </c>
      <c r="D10133" t="s">
        <v>119</v>
      </c>
      <c r="E10133" t="s">
        <v>858</v>
      </c>
      <c r="F10133" t="s">
        <v>84</v>
      </c>
      <c r="G10133" t="s">
        <v>76</v>
      </c>
    </row>
    <row r="10134" spans="1:7" x14ac:dyDescent="0.35">
      <c r="A10134" t="s">
        <v>4</v>
      </c>
      <c r="B10134" t="s">
        <v>572</v>
      </c>
      <c r="C10134">
        <v>35</v>
      </c>
      <c r="D10134" t="s">
        <v>1443</v>
      </c>
      <c r="E10134" t="s">
        <v>230</v>
      </c>
      <c r="F10134" t="s">
        <v>76</v>
      </c>
      <c r="G10134" t="s">
        <v>305</v>
      </c>
    </row>
    <row r="10135" spans="1:7" x14ac:dyDescent="0.35">
      <c r="A10135" t="s">
        <v>4</v>
      </c>
      <c r="B10135" t="s">
        <v>573</v>
      </c>
      <c r="C10135">
        <v>4</v>
      </c>
      <c r="D10135" t="s">
        <v>420</v>
      </c>
      <c r="E10135" t="s">
        <v>726</v>
      </c>
      <c r="F10135" t="s">
        <v>76</v>
      </c>
      <c r="G10135" t="s">
        <v>76</v>
      </c>
    </row>
    <row r="10136" spans="1:7" x14ac:dyDescent="0.35">
      <c r="A10136" t="s">
        <v>5</v>
      </c>
      <c r="B10136" t="s">
        <v>566</v>
      </c>
      <c r="C10136">
        <v>10</v>
      </c>
      <c r="D10136" t="s">
        <v>1413</v>
      </c>
      <c r="E10136" t="s">
        <v>182</v>
      </c>
      <c r="F10136" t="s">
        <v>76</v>
      </c>
      <c r="G10136" t="s">
        <v>76</v>
      </c>
    </row>
    <row r="10137" spans="1:7" x14ac:dyDescent="0.35">
      <c r="A10137" t="s">
        <v>5</v>
      </c>
      <c r="B10137" t="s">
        <v>569</v>
      </c>
      <c r="C10137">
        <v>29</v>
      </c>
      <c r="D10137" t="s">
        <v>830</v>
      </c>
      <c r="E10137" t="s">
        <v>291</v>
      </c>
      <c r="F10137" t="s">
        <v>80</v>
      </c>
      <c r="G10137" t="s">
        <v>76</v>
      </c>
    </row>
    <row r="10138" spans="1:7" x14ac:dyDescent="0.35">
      <c r="A10138" t="s">
        <v>5</v>
      </c>
      <c r="B10138" t="s">
        <v>570</v>
      </c>
      <c r="C10138">
        <v>38</v>
      </c>
      <c r="D10138" t="s">
        <v>724</v>
      </c>
      <c r="E10138" t="s">
        <v>317</v>
      </c>
      <c r="F10138" t="s">
        <v>132</v>
      </c>
      <c r="G10138" t="s">
        <v>76</v>
      </c>
    </row>
    <row r="10139" spans="1:7" x14ac:dyDescent="0.35">
      <c r="A10139" t="s">
        <v>5</v>
      </c>
      <c r="B10139" t="s">
        <v>571</v>
      </c>
      <c r="C10139">
        <v>2</v>
      </c>
      <c r="D10139" t="s">
        <v>395</v>
      </c>
      <c r="E10139" t="s">
        <v>76</v>
      </c>
      <c r="F10139" t="s">
        <v>76</v>
      </c>
      <c r="G10139" t="s">
        <v>76</v>
      </c>
    </row>
    <row r="10140" spans="1:7" x14ac:dyDescent="0.35">
      <c r="A10140" t="s">
        <v>5</v>
      </c>
      <c r="B10140" t="s">
        <v>572</v>
      </c>
      <c r="C10140">
        <v>19</v>
      </c>
      <c r="D10140" t="s">
        <v>727</v>
      </c>
      <c r="E10140" t="s">
        <v>582</v>
      </c>
      <c r="F10140" t="s">
        <v>84</v>
      </c>
      <c r="G10140" t="s">
        <v>76</v>
      </c>
    </row>
    <row r="10141" spans="1:7" x14ac:dyDescent="0.35">
      <c r="A10141" t="s">
        <v>5</v>
      </c>
      <c r="B10141" t="s">
        <v>573</v>
      </c>
      <c r="C10141">
        <v>11</v>
      </c>
      <c r="D10141" t="s">
        <v>615</v>
      </c>
      <c r="E10141" t="s">
        <v>549</v>
      </c>
      <c r="F10141" t="s">
        <v>76</v>
      </c>
      <c r="G10141" t="s">
        <v>76</v>
      </c>
    </row>
    <row r="10142" spans="1:7" x14ac:dyDescent="0.35">
      <c r="A10142" t="s">
        <v>6</v>
      </c>
      <c r="B10142" t="s">
        <v>566</v>
      </c>
      <c r="C10142">
        <v>6</v>
      </c>
      <c r="D10142" t="s">
        <v>1231</v>
      </c>
      <c r="E10142" t="s">
        <v>577</v>
      </c>
      <c r="F10142" t="s">
        <v>151</v>
      </c>
      <c r="G10142" t="s">
        <v>76</v>
      </c>
    </row>
    <row r="10143" spans="1:7" x14ac:dyDescent="0.35">
      <c r="A10143" t="s">
        <v>6</v>
      </c>
      <c r="B10143" t="s">
        <v>569</v>
      </c>
      <c r="C10143">
        <v>17</v>
      </c>
      <c r="D10143" t="s">
        <v>985</v>
      </c>
      <c r="E10143" t="s">
        <v>117</v>
      </c>
      <c r="F10143" t="s">
        <v>309</v>
      </c>
      <c r="G10143" t="s">
        <v>76</v>
      </c>
    </row>
    <row r="10144" spans="1:7" x14ac:dyDescent="0.35">
      <c r="A10144" t="s">
        <v>6</v>
      </c>
      <c r="B10144" t="s">
        <v>570</v>
      </c>
      <c r="C10144">
        <v>4</v>
      </c>
      <c r="D10144" t="s">
        <v>622</v>
      </c>
      <c r="E10144" t="s">
        <v>198</v>
      </c>
      <c r="F10144" t="s">
        <v>489</v>
      </c>
      <c r="G10144" t="s">
        <v>76</v>
      </c>
    </row>
    <row r="10145" spans="1:7" x14ac:dyDescent="0.35">
      <c r="A10145" t="s">
        <v>6</v>
      </c>
      <c r="B10145" t="s">
        <v>571</v>
      </c>
      <c r="C10145">
        <v>8</v>
      </c>
      <c r="D10145" t="s">
        <v>336</v>
      </c>
      <c r="E10145" t="s">
        <v>726</v>
      </c>
      <c r="F10145" t="s">
        <v>294</v>
      </c>
      <c r="G10145" t="s">
        <v>76</v>
      </c>
    </row>
    <row r="10146" spans="1:7" x14ac:dyDescent="0.35">
      <c r="A10146" t="s">
        <v>6</v>
      </c>
      <c r="B10146" t="s">
        <v>572</v>
      </c>
      <c r="C10146">
        <v>14</v>
      </c>
      <c r="D10146" t="s">
        <v>1183</v>
      </c>
      <c r="E10146" t="s">
        <v>219</v>
      </c>
      <c r="F10146" t="s">
        <v>76</v>
      </c>
      <c r="G10146" t="s">
        <v>76</v>
      </c>
    </row>
    <row r="10147" spans="1:7" x14ac:dyDescent="0.35">
      <c r="A10147" t="s">
        <v>6</v>
      </c>
      <c r="B10147" t="s">
        <v>573</v>
      </c>
      <c r="C10147">
        <v>8</v>
      </c>
      <c r="D10147" t="s">
        <v>642</v>
      </c>
      <c r="E10147" t="s">
        <v>263</v>
      </c>
      <c r="F10147" t="s">
        <v>76</v>
      </c>
      <c r="G10147" t="s">
        <v>76</v>
      </c>
    </row>
    <row r="10148" spans="1:7" x14ac:dyDescent="0.35">
      <c r="A10148" t="s">
        <v>7</v>
      </c>
      <c r="B10148" t="s">
        <v>566</v>
      </c>
      <c r="C10148">
        <v>11</v>
      </c>
      <c r="D10148" t="s">
        <v>812</v>
      </c>
      <c r="E10148" t="s">
        <v>714</v>
      </c>
      <c r="F10148" t="s">
        <v>76</v>
      </c>
      <c r="G10148" t="s">
        <v>76</v>
      </c>
    </row>
    <row r="10149" spans="1:7" x14ac:dyDescent="0.35">
      <c r="A10149" t="s">
        <v>7</v>
      </c>
      <c r="B10149" t="s">
        <v>569</v>
      </c>
      <c r="C10149">
        <v>72</v>
      </c>
      <c r="D10149" t="s">
        <v>773</v>
      </c>
      <c r="E10149" t="s">
        <v>317</v>
      </c>
      <c r="F10149" t="s">
        <v>162</v>
      </c>
      <c r="G10149" t="s">
        <v>146</v>
      </c>
    </row>
    <row r="10150" spans="1:7" x14ac:dyDescent="0.35">
      <c r="A10150" t="s">
        <v>7</v>
      </c>
      <c r="B10150" t="s">
        <v>570</v>
      </c>
      <c r="C10150">
        <v>8</v>
      </c>
      <c r="D10150" t="s">
        <v>205</v>
      </c>
      <c r="E10150" t="s">
        <v>837</v>
      </c>
      <c r="F10150" t="s">
        <v>264</v>
      </c>
      <c r="G10150" t="s">
        <v>76</v>
      </c>
    </row>
    <row r="10151" spans="1:7" x14ac:dyDescent="0.35">
      <c r="A10151" t="s">
        <v>7</v>
      </c>
      <c r="B10151" t="s">
        <v>571</v>
      </c>
      <c r="C10151">
        <v>6</v>
      </c>
      <c r="D10151" t="s">
        <v>84</v>
      </c>
      <c r="E10151" t="s">
        <v>558</v>
      </c>
      <c r="F10151" t="s">
        <v>671</v>
      </c>
      <c r="G10151" t="s">
        <v>76</v>
      </c>
    </row>
    <row r="10152" spans="1:7" x14ac:dyDescent="0.35">
      <c r="A10152" t="s">
        <v>7</v>
      </c>
      <c r="B10152" t="s">
        <v>572</v>
      </c>
      <c r="C10152">
        <v>64</v>
      </c>
      <c r="D10152" t="s">
        <v>483</v>
      </c>
      <c r="E10152" t="s">
        <v>66</v>
      </c>
      <c r="F10152" t="s">
        <v>372</v>
      </c>
      <c r="G10152" t="s">
        <v>94</v>
      </c>
    </row>
    <row r="10153" spans="1:7" x14ac:dyDescent="0.35">
      <c r="A10153" t="s">
        <v>7</v>
      </c>
      <c r="B10153" t="s">
        <v>573</v>
      </c>
      <c r="C10153">
        <v>7</v>
      </c>
      <c r="D10153" t="s">
        <v>697</v>
      </c>
      <c r="E10153" t="s">
        <v>632</v>
      </c>
      <c r="F10153" t="s">
        <v>76</v>
      </c>
      <c r="G10153" t="s">
        <v>76</v>
      </c>
    </row>
    <row r="10154" spans="1:7" x14ac:dyDescent="0.35">
      <c r="A10154" t="s">
        <v>241</v>
      </c>
      <c r="B10154" t="s">
        <v>566</v>
      </c>
      <c r="C10154">
        <v>49</v>
      </c>
      <c r="D10154" t="s">
        <v>824</v>
      </c>
      <c r="E10154" t="s">
        <v>478</v>
      </c>
      <c r="F10154" t="s">
        <v>106</v>
      </c>
      <c r="G10154" t="s">
        <v>76</v>
      </c>
    </row>
    <row r="10155" spans="1:7" x14ac:dyDescent="0.35">
      <c r="A10155" t="s">
        <v>241</v>
      </c>
      <c r="B10155" t="s">
        <v>569</v>
      </c>
      <c r="C10155">
        <v>164</v>
      </c>
      <c r="D10155" t="s">
        <v>1433</v>
      </c>
      <c r="E10155" t="s">
        <v>317</v>
      </c>
      <c r="F10155" t="s">
        <v>176</v>
      </c>
      <c r="G10155" t="s">
        <v>151</v>
      </c>
    </row>
    <row r="10156" spans="1:7" x14ac:dyDescent="0.35">
      <c r="A10156" t="s">
        <v>241</v>
      </c>
      <c r="B10156" t="s">
        <v>570</v>
      </c>
      <c r="C10156">
        <v>61</v>
      </c>
      <c r="D10156" t="s">
        <v>666</v>
      </c>
      <c r="E10156" t="s">
        <v>574</v>
      </c>
      <c r="F10156" t="s">
        <v>112</v>
      </c>
      <c r="G10156" t="s">
        <v>76</v>
      </c>
    </row>
    <row r="10157" spans="1:7" x14ac:dyDescent="0.35">
      <c r="A10157" t="s">
        <v>241</v>
      </c>
      <c r="B10157" t="s">
        <v>571</v>
      </c>
      <c r="C10157">
        <v>30</v>
      </c>
      <c r="D10157" t="s">
        <v>64</v>
      </c>
      <c r="E10157" t="s">
        <v>995</v>
      </c>
      <c r="F10157" t="s">
        <v>367</v>
      </c>
      <c r="G10157" t="s">
        <v>76</v>
      </c>
    </row>
    <row r="10158" spans="1:7" x14ac:dyDescent="0.35">
      <c r="A10158" t="s">
        <v>241</v>
      </c>
      <c r="B10158" t="s">
        <v>572</v>
      </c>
      <c r="C10158">
        <v>140</v>
      </c>
      <c r="D10158" t="s">
        <v>974</v>
      </c>
      <c r="E10158" t="s">
        <v>381</v>
      </c>
      <c r="F10158" t="s">
        <v>305</v>
      </c>
      <c r="G10158" t="s">
        <v>72</v>
      </c>
    </row>
    <row r="10159" spans="1:7" x14ac:dyDescent="0.35">
      <c r="A10159" t="s">
        <v>241</v>
      </c>
      <c r="B10159" t="s">
        <v>573</v>
      </c>
      <c r="C10159">
        <v>33</v>
      </c>
      <c r="D10159" t="s">
        <v>327</v>
      </c>
      <c r="E10159" t="s">
        <v>444</v>
      </c>
      <c r="F10159" t="s">
        <v>76</v>
      </c>
      <c r="G10159" t="s">
        <v>63</v>
      </c>
    </row>
    <row r="10161" spans="1:7" x14ac:dyDescent="0.35">
      <c r="A10161" t="s">
        <v>2012</v>
      </c>
    </row>
    <row r="10162" spans="1:7" x14ac:dyDescent="0.35">
      <c r="A10162" t="s">
        <v>14</v>
      </c>
      <c r="B10162" t="s">
        <v>593</v>
      </c>
      <c r="C10162" t="s">
        <v>2</v>
      </c>
      <c r="D10162" t="s">
        <v>853</v>
      </c>
      <c r="E10162" t="s">
        <v>1962</v>
      </c>
      <c r="F10162" t="s">
        <v>854</v>
      </c>
      <c r="G10162" t="s">
        <v>49</v>
      </c>
    </row>
    <row r="10163" spans="1:7" x14ac:dyDescent="0.35">
      <c r="A10163" t="s">
        <v>3</v>
      </c>
      <c r="B10163" t="s">
        <v>594</v>
      </c>
      <c r="C10163">
        <v>16</v>
      </c>
      <c r="D10163" t="s">
        <v>467</v>
      </c>
      <c r="E10163" t="s">
        <v>63</v>
      </c>
      <c r="F10163" t="s">
        <v>628</v>
      </c>
      <c r="G10163" t="s">
        <v>76</v>
      </c>
    </row>
    <row r="10164" spans="1:7" x14ac:dyDescent="0.35">
      <c r="A10164" t="s">
        <v>3</v>
      </c>
      <c r="B10164" t="s">
        <v>595</v>
      </c>
      <c r="C10164">
        <v>28</v>
      </c>
      <c r="D10164" t="s">
        <v>686</v>
      </c>
      <c r="E10164" t="s">
        <v>100</v>
      </c>
      <c r="F10164" t="s">
        <v>664</v>
      </c>
      <c r="G10164" t="s">
        <v>216</v>
      </c>
    </row>
    <row r="10165" spans="1:7" x14ac:dyDescent="0.35">
      <c r="A10165" t="s">
        <v>4</v>
      </c>
      <c r="B10165" t="s">
        <v>594</v>
      </c>
      <c r="C10165">
        <v>56</v>
      </c>
      <c r="D10165" t="s">
        <v>825</v>
      </c>
      <c r="E10165" t="s">
        <v>107</v>
      </c>
      <c r="F10165" t="s">
        <v>528</v>
      </c>
      <c r="G10165" t="s">
        <v>106</v>
      </c>
    </row>
    <row r="10166" spans="1:7" x14ac:dyDescent="0.35">
      <c r="A10166" t="s">
        <v>4</v>
      </c>
      <c r="B10166" t="s">
        <v>595</v>
      </c>
      <c r="C10166">
        <v>43</v>
      </c>
      <c r="D10166" t="s">
        <v>679</v>
      </c>
      <c r="E10166" t="s">
        <v>122</v>
      </c>
      <c r="F10166" t="s">
        <v>256</v>
      </c>
      <c r="G10166" t="s">
        <v>355</v>
      </c>
    </row>
    <row r="10167" spans="1:7" x14ac:dyDescent="0.35">
      <c r="A10167" t="s">
        <v>5</v>
      </c>
      <c r="B10167" t="s">
        <v>594</v>
      </c>
      <c r="C10167">
        <v>40</v>
      </c>
      <c r="D10167" t="s">
        <v>974</v>
      </c>
      <c r="E10167" t="s">
        <v>76</v>
      </c>
      <c r="F10167" t="s">
        <v>441</v>
      </c>
      <c r="G10167" t="s">
        <v>67</v>
      </c>
    </row>
    <row r="10168" spans="1:7" x14ac:dyDescent="0.35">
      <c r="A10168" t="s">
        <v>5</v>
      </c>
      <c r="B10168" t="s">
        <v>595</v>
      </c>
      <c r="C10168">
        <v>69</v>
      </c>
      <c r="D10168" t="s">
        <v>1144</v>
      </c>
      <c r="E10168" t="s">
        <v>76</v>
      </c>
      <c r="F10168" t="s">
        <v>199</v>
      </c>
      <c r="G10168" t="s">
        <v>137</v>
      </c>
    </row>
    <row r="10169" spans="1:7" x14ac:dyDescent="0.35">
      <c r="A10169" t="s">
        <v>6</v>
      </c>
      <c r="B10169" t="s">
        <v>594</v>
      </c>
      <c r="C10169">
        <v>30</v>
      </c>
      <c r="D10169" t="s">
        <v>1122</v>
      </c>
      <c r="E10169" t="s">
        <v>76</v>
      </c>
      <c r="F10169" t="s">
        <v>157</v>
      </c>
      <c r="G10169" t="s">
        <v>282</v>
      </c>
    </row>
    <row r="10170" spans="1:7" x14ac:dyDescent="0.35">
      <c r="A10170" t="s">
        <v>6</v>
      </c>
      <c r="B10170" t="s">
        <v>595</v>
      </c>
      <c r="C10170">
        <v>27</v>
      </c>
      <c r="D10170" t="s">
        <v>1217</v>
      </c>
      <c r="E10170" t="s">
        <v>76</v>
      </c>
      <c r="F10170" t="s">
        <v>517</v>
      </c>
      <c r="G10170" t="s">
        <v>122</v>
      </c>
    </row>
    <row r="10171" spans="1:7" x14ac:dyDescent="0.35">
      <c r="A10171" t="s">
        <v>7</v>
      </c>
      <c r="B10171" t="s">
        <v>594</v>
      </c>
      <c r="C10171">
        <v>78</v>
      </c>
      <c r="D10171" t="s">
        <v>899</v>
      </c>
      <c r="E10171" t="s">
        <v>62</v>
      </c>
      <c r="F10171" t="s">
        <v>143</v>
      </c>
      <c r="G10171" t="s">
        <v>168</v>
      </c>
    </row>
    <row r="10172" spans="1:7" x14ac:dyDescent="0.35">
      <c r="A10172" t="s">
        <v>7</v>
      </c>
      <c r="B10172" t="s">
        <v>595</v>
      </c>
      <c r="C10172">
        <v>90</v>
      </c>
      <c r="D10172" t="s">
        <v>670</v>
      </c>
      <c r="E10172" t="s">
        <v>142</v>
      </c>
      <c r="F10172" t="s">
        <v>940</v>
      </c>
      <c r="G10172" t="s">
        <v>193</v>
      </c>
    </row>
    <row r="10173" spans="1:7" x14ac:dyDescent="0.35">
      <c r="A10173" t="s">
        <v>241</v>
      </c>
      <c r="B10173" t="s">
        <v>594</v>
      </c>
      <c r="C10173">
        <v>220</v>
      </c>
      <c r="D10173" t="s">
        <v>1005</v>
      </c>
      <c r="E10173" t="s">
        <v>105</v>
      </c>
      <c r="F10173" t="s">
        <v>474</v>
      </c>
      <c r="G10173" t="s">
        <v>121</v>
      </c>
    </row>
    <row r="10174" spans="1:7" x14ac:dyDescent="0.35">
      <c r="A10174" t="s">
        <v>241</v>
      </c>
      <c r="B10174" t="s">
        <v>595</v>
      </c>
      <c r="C10174">
        <v>257</v>
      </c>
      <c r="D10174" t="s">
        <v>610</v>
      </c>
      <c r="E10174" t="s">
        <v>72</v>
      </c>
      <c r="F10174" t="s">
        <v>85</v>
      </c>
      <c r="G10174" t="s">
        <v>260</v>
      </c>
    </row>
    <row r="10176" spans="1:7" x14ac:dyDescent="0.35">
      <c r="A10176" t="s">
        <v>2013</v>
      </c>
    </row>
    <row r="10177" spans="1:7" x14ac:dyDescent="0.35">
      <c r="A10177" t="s">
        <v>14</v>
      </c>
      <c r="B10177" t="s">
        <v>2</v>
      </c>
      <c r="C10177" t="s">
        <v>49</v>
      </c>
      <c r="D10177" t="s">
        <v>853</v>
      </c>
      <c r="E10177" t="s">
        <v>1962</v>
      </c>
      <c r="F10177" t="s">
        <v>854</v>
      </c>
    </row>
    <row r="10178" spans="1:7" x14ac:dyDescent="0.35">
      <c r="A10178" t="s">
        <v>3</v>
      </c>
      <c r="B10178">
        <v>44</v>
      </c>
      <c r="C10178" t="s">
        <v>62</v>
      </c>
      <c r="D10178" t="s">
        <v>197</v>
      </c>
      <c r="E10178" t="s">
        <v>80</v>
      </c>
      <c r="F10178" t="s">
        <v>432</v>
      </c>
    </row>
    <row r="10179" spans="1:7" x14ac:dyDescent="0.35">
      <c r="A10179" t="s">
        <v>4</v>
      </c>
      <c r="B10179">
        <v>99</v>
      </c>
      <c r="C10179" t="s">
        <v>74</v>
      </c>
      <c r="D10179" t="s">
        <v>754</v>
      </c>
      <c r="E10179" t="s">
        <v>150</v>
      </c>
      <c r="F10179" t="s">
        <v>12</v>
      </c>
    </row>
    <row r="10180" spans="1:7" x14ac:dyDescent="0.35">
      <c r="A10180" t="s">
        <v>5</v>
      </c>
      <c r="B10180">
        <v>109</v>
      </c>
      <c r="C10180" t="s">
        <v>97</v>
      </c>
      <c r="D10180" t="s">
        <v>791</v>
      </c>
      <c r="E10180" t="s">
        <v>76</v>
      </c>
      <c r="F10180" t="s">
        <v>184</v>
      </c>
    </row>
    <row r="10181" spans="1:7" x14ac:dyDescent="0.35">
      <c r="A10181" t="s">
        <v>6</v>
      </c>
      <c r="B10181">
        <v>57</v>
      </c>
      <c r="C10181" t="s">
        <v>56</v>
      </c>
      <c r="D10181" t="s">
        <v>725</v>
      </c>
      <c r="E10181" t="s">
        <v>76</v>
      </c>
      <c r="F10181" t="s">
        <v>494</v>
      </c>
    </row>
    <row r="10182" spans="1:7" x14ac:dyDescent="0.35">
      <c r="A10182" t="s">
        <v>7</v>
      </c>
      <c r="B10182">
        <v>168</v>
      </c>
      <c r="C10182" t="s">
        <v>367</v>
      </c>
      <c r="D10182" t="s">
        <v>547</v>
      </c>
      <c r="E10182" t="s">
        <v>133</v>
      </c>
      <c r="F10182" t="s">
        <v>183</v>
      </c>
    </row>
    <row r="10183" spans="1:7" x14ac:dyDescent="0.35">
      <c r="A10183" t="s">
        <v>241</v>
      </c>
      <c r="B10183">
        <v>477</v>
      </c>
      <c r="C10183" t="s">
        <v>314</v>
      </c>
      <c r="D10183" t="s">
        <v>944</v>
      </c>
      <c r="E10183" t="s">
        <v>81</v>
      </c>
      <c r="F10183" t="s">
        <v>428</v>
      </c>
    </row>
    <row r="10185" spans="1:7" x14ac:dyDescent="0.35">
      <c r="A10185" t="s">
        <v>2014</v>
      </c>
    </row>
    <row r="10186" spans="1:7" x14ac:dyDescent="0.35">
      <c r="A10186" t="s">
        <v>14</v>
      </c>
      <c r="B10186" t="s">
        <v>2</v>
      </c>
      <c r="C10186" t="s">
        <v>2015</v>
      </c>
      <c r="D10186" t="s">
        <v>2016</v>
      </c>
      <c r="E10186" t="s">
        <v>2017</v>
      </c>
      <c r="F10186" t="s">
        <v>2018</v>
      </c>
      <c r="G10186" t="s">
        <v>2019</v>
      </c>
    </row>
    <row r="10187" spans="1:7" x14ac:dyDescent="0.35">
      <c r="A10187" t="s">
        <v>3</v>
      </c>
      <c r="B10187">
        <v>1990</v>
      </c>
      <c r="C10187" t="s">
        <v>74</v>
      </c>
      <c r="D10187" t="s">
        <v>912</v>
      </c>
      <c r="E10187" t="s">
        <v>78</v>
      </c>
      <c r="F10187" t="s">
        <v>367</v>
      </c>
      <c r="G10187" t="s">
        <v>105</v>
      </c>
    </row>
    <row r="10188" spans="1:7" x14ac:dyDescent="0.35">
      <c r="A10188" t="s">
        <v>4</v>
      </c>
      <c r="B10188">
        <v>3210</v>
      </c>
      <c r="C10188" t="s">
        <v>65</v>
      </c>
      <c r="D10188" t="s">
        <v>1009</v>
      </c>
      <c r="E10188" t="s">
        <v>194</v>
      </c>
      <c r="F10188" t="s">
        <v>162</v>
      </c>
      <c r="G10188" t="s">
        <v>79</v>
      </c>
    </row>
    <row r="10189" spans="1:7" x14ac:dyDescent="0.35">
      <c r="A10189" t="s">
        <v>5</v>
      </c>
      <c r="B10189">
        <v>3331</v>
      </c>
      <c r="C10189" t="s">
        <v>240</v>
      </c>
      <c r="D10189" t="s">
        <v>1729</v>
      </c>
      <c r="E10189" t="s">
        <v>105</v>
      </c>
      <c r="F10189" t="s">
        <v>148</v>
      </c>
      <c r="G10189" t="s">
        <v>78</v>
      </c>
    </row>
    <row r="10190" spans="1:7" x14ac:dyDescent="0.35">
      <c r="A10190" t="s">
        <v>6</v>
      </c>
      <c r="B10190">
        <v>1415</v>
      </c>
      <c r="C10190" t="s">
        <v>67</v>
      </c>
      <c r="D10190" t="s">
        <v>1639</v>
      </c>
      <c r="E10190" t="s">
        <v>198</v>
      </c>
      <c r="F10190" t="s">
        <v>92</v>
      </c>
      <c r="G10190" t="s">
        <v>77</v>
      </c>
    </row>
    <row r="10191" spans="1:7" x14ac:dyDescent="0.35">
      <c r="A10191" t="s">
        <v>7</v>
      </c>
      <c r="B10191">
        <v>3159</v>
      </c>
      <c r="C10191" t="s">
        <v>179</v>
      </c>
      <c r="D10191" t="s">
        <v>1121</v>
      </c>
      <c r="E10191" t="s">
        <v>75</v>
      </c>
      <c r="F10191" t="s">
        <v>124</v>
      </c>
      <c r="G10191" t="s">
        <v>73</v>
      </c>
    </row>
    <row r="10192" spans="1:7" x14ac:dyDescent="0.35">
      <c r="A10192" t="s">
        <v>241</v>
      </c>
      <c r="B10192">
        <v>13105</v>
      </c>
      <c r="C10192" t="s">
        <v>88</v>
      </c>
      <c r="D10192" t="s">
        <v>833</v>
      </c>
      <c r="E10192" t="s">
        <v>186</v>
      </c>
      <c r="F10192" t="s">
        <v>282</v>
      </c>
      <c r="G10192" t="s">
        <v>68</v>
      </c>
    </row>
    <row r="10194" spans="1:8" x14ac:dyDescent="0.35">
      <c r="A10194" t="s">
        <v>2020</v>
      </c>
    </row>
    <row r="10195" spans="1:8" x14ac:dyDescent="0.35">
      <c r="A10195" t="s">
        <v>14</v>
      </c>
      <c r="B10195" t="s">
        <v>15</v>
      </c>
      <c r="C10195" t="s">
        <v>2</v>
      </c>
      <c r="D10195" t="s">
        <v>2015</v>
      </c>
      <c r="E10195" t="s">
        <v>2016</v>
      </c>
      <c r="F10195" t="s">
        <v>2017</v>
      </c>
      <c r="G10195" t="s">
        <v>2018</v>
      </c>
      <c r="H10195" t="s">
        <v>2019</v>
      </c>
    </row>
    <row r="10196" spans="1:8" x14ac:dyDescent="0.35">
      <c r="A10196" t="s">
        <v>3</v>
      </c>
      <c r="B10196" t="s">
        <v>52</v>
      </c>
      <c r="C10196">
        <v>440</v>
      </c>
      <c r="D10196" t="s">
        <v>198</v>
      </c>
      <c r="E10196" t="s">
        <v>1554</v>
      </c>
      <c r="F10196" t="s">
        <v>74</v>
      </c>
      <c r="G10196" t="s">
        <v>269</v>
      </c>
      <c r="H10196" t="s">
        <v>142</v>
      </c>
    </row>
    <row r="10197" spans="1:8" x14ac:dyDescent="0.35">
      <c r="A10197" t="s">
        <v>3</v>
      </c>
      <c r="B10197" t="s">
        <v>83</v>
      </c>
      <c r="C10197">
        <v>1413</v>
      </c>
      <c r="D10197" t="s">
        <v>74</v>
      </c>
      <c r="E10197" t="s">
        <v>1139</v>
      </c>
      <c r="F10197" t="s">
        <v>150</v>
      </c>
      <c r="G10197" t="s">
        <v>135</v>
      </c>
      <c r="H10197" t="s">
        <v>75</v>
      </c>
    </row>
    <row r="10198" spans="1:8" x14ac:dyDescent="0.35">
      <c r="A10198" t="s">
        <v>3</v>
      </c>
      <c r="B10198" t="s">
        <v>50</v>
      </c>
      <c r="C10198">
        <v>137</v>
      </c>
      <c r="D10198" t="s">
        <v>71</v>
      </c>
      <c r="E10198" t="s">
        <v>1116</v>
      </c>
      <c r="F10198" t="s">
        <v>106</v>
      </c>
      <c r="G10198" t="s">
        <v>386</v>
      </c>
      <c r="H10198" t="s">
        <v>77</v>
      </c>
    </row>
    <row r="10199" spans="1:8" x14ac:dyDescent="0.35">
      <c r="A10199" t="s">
        <v>4</v>
      </c>
      <c r="B10199" t="s">
        <v>52</v>
      </c>
      <c r="C10199">
        <v>828</v>
      </c>
      <c r="D10199" t="s">
        <v>86</v>
      </c>
      <c r="E10199" t="s">
        <v>1167</v>
      </c>
      <c r="F10199" t="s">
        <v>96</v>
      </c>
      <c r="G10199" t="s">
        <v>156</v>
      </c>
      <c r="H10199" t="s">
        <v>138</v>
      </c>
    </row>
    <row r="10200" spans="1:8" x14ac:dyDescent="0.35">
      <c r="A10200" t="s">
        <v>4</v>
      </c>
      <c r="B10200" t="s">
        <v>83</v>
      </c>
      <c r="C10200">
        <v>2127</v>
      </c>
      <c r="D10200" t="s">
        <v>57</v>
      </c>
      <c r="E10200" t="s">
        <v>831</v>
      </c>
      <c r="F10200" t="s">
        <v>198</v>
      </c>
      <c r="G10200" t="s">
        <v>157</v>
      </c>
      <c r="H10200" t="s">
        <v>73</v>
      </c>
    </row>
    <row r="10201" spans="1:8" x14ac:dyDescent="0.35">
      <c r="A10201" t="s">
        <v>4</v>
      </c>
      <c r="B10201" t="s">
        <v>50</v>
      </c>
      <c r="C10201">
        <v>255</v>
      </c>
      <c r="D10201" t="s">
        <v>161</v>
      </c>
      <c r="E10201" t="s">
        <v>967</v>
      </c>
      <c r="F10201" t="s">
        <v>435</v>
      </c>
      <c r="G10201" t="s">
        <v>112</v>
      </c>
      <c r="H10201" t="s">
        <v>76</v>
      </c>
    </row>
    <row r="10202" spans="1:8" x14ac:dyDescent="0.35">
      <c r="A10202" t="s">
        <v>5</v>
      </c>
      <c r="B10202" t="s">
        <v>52</v>
      </c>
      <c r="C10202">
        <v>934</v>
      </c>
      <c r="D10202" t="s">
        <v>122</v>
      </c>
      <c r="E10202" t="s">
        <v>727</v>
      </c>
      <c r="F10202" t="s">
        <v>151</v>
      </c>
      <c r="G10202" t="s">
        <v>339</v>
      </c>
      <c r="H10202" t="s">
        <v>138</v>
      </c>
    </row>
    <row r="10203" spans="1:8" x14ac:dyDescent="0.35">
      <c r="A10203" t="s">
        <v>5</v>
      </c>
      <c r="B10203" t="s">
        <v>83</v>
      </c>
      <c r="C10203">
        <v>2169</v>
      </c>
      <c r="D10203" t="s">
        <v>56</v>
      </c>
      <c r="E10203" t="s">
        <v>724</v>
      </c>
      <c r="F10203" t="s">
        <v>94</v>
      </c>
      <c r="G10203" t="s">
        <v>101</v>
      </c>
      <c r="H10203" t="s">
        <v>71</v>
      </c>
    </row>
    <row r="10204" spans="1:8" x14ac:dyDescent="0.35">
      <c r="A10204" t="s">
        <v>5</v>
      </c>
      <c r="B10204" t="s">
        <v>50</v>
      </c>
      <c r="C10204">
        <v>228</v>
      </c>
      <c r="D10204" t="s">
        <v>89</v>
      </c>
      <c r="E10204" t="s">
        <v>841</v>
      </c>
      <c r="F10204" t="s">
        <v>77</v>
      </c>
      <c r="G10204" t="s">
        <v>293</v>
      </c>
      <c r="H10204" t="s">
        <v>175</v>
      </c>
    </row>
    <row r="10205" spans="1:8" x14ac:dyDescent="0.35">
      <c r="A10205" t="s">
        <v>6</v>
      </c>
      <c r="B10205" t="s">
        <v>52</v>
      </c>
      <c r="C10205">
        <v>373</v>
      </c>
      <c r="D10205" t="s">
        <v>180</v>
      </c>
      <c r="E10205" t="s">
        <v>864</v>
      </c>
      <c r="F10205" t="s">
        <v>70</v>
      </c>
      <c r="G10205" t="s">
        <v>129</v>
      </c>
      <c r="H10205" t="s">
        <v>81</v>
      </c>
    </row>
    <row r="10206" spans="1:8" x14ac:dyDescent="0.35">
      <c r="A10206" t="s">
        <v>6</v>
      </c>
      <c r="B10206" t="s">
        <v>83</v>
      </c>
      <c r="C10206">
        <v>928</v>
      </c>
      <c r="D10206" t="s">
        <v>89</v>
      </c>
      <c r="E10206" t="s">
        <v>1115</v>
      </c>
      <c r="F10206" t="s">
        <v>74</v>
      </c>
      <c r="G10206" t="s">
        <v>87</v>
      </c>
      <c r="H10206" t="s">
        <v>76</v>
      </c>
    </row>
    <row r="10207" spans="1:8" x14ac:dyDescent="0.35">
      <c r="A10207" t="s">
        <v>6</v>
      </c>
      <c r="B10207" t="s">
        <v>50</v>
      </c>
      <c r="C10207">
        <v>114</v>
      </c>
      <c r="D10207" t="s">
        <v>290</v>
      </c>
      <c r="E10207" t="s">
        <v>918</v>
      </c>
      <c r="F10207" t="s">
        <v>133</v>
      </c>
      <c r="G10207" t="s">
        <v>157</v>
      </c>
      <c r="H10207" t="s">
        <v>76</v>
      </c>
    </row>
    <row r="10208" spans="1:8" x14ac:dyDescent="0.35">
      <c r="A10208" t="s">
        <v>7</v>
      </c>
      <c r="B10208" t="s">
        <v>52</v>
      </c>
      <c r="C10208">
        <v>769</v>
      </c>
      <c r="D10208" t="s">
        <v>180</v>
      </c>
      <c r="E10208" t="s">
        <v>1167</v>
      </c>
      <c r="F10208" t="s">
        <v>186</v>
      </c>
      <c r="G10208" t="s">
        <v>238</v>
      </c>
      <c r="H10208" t="s">
        <v>76</v>
      </c>
    </row>
    <row r="10209" spans="1:8" x14ac:dyDescent="0.35">
      <c r="A10209" t="s">
        <v>7</v>
      </c>
      <c r="B10209" t="s">
        <v>83</v>
      </c>
      <c r="C10209">
        <v>2049</v>
      </c>
      <c r="D10209" t="s">
        <v>62</v>
      </c>
      <c r="E10209" t="s">
        <v>787</v>
      </c>
      <c r="F10209" t="s">
        <v>68</v>
      </c>
      <c r="G10209" t="s">
        <v>299</v>
      </c>
      <c r="H10209" t="s">
        <v>106</v>
      </c>
    </row>
    <row r="10210" spans="1:8" x14ac:dyDescent="0.35">
      <c r="A10210" t="s">
        <v>7</v>
      </c>
      <c r="B10210" t="s">
        <v>50</v>
      </c>
      <c r="C10210">
        <v>341</v>
      </c>
      <c r="D10210" t="s">
        <v>80</v>
      </c>
      <c r="E10210" t="s">
        <v>984</v>
      </c>
      <c r="F10210" t="s">
        <v>150</v>
      </c>
      <c r="G10210" t="s">
        <v>293</v>
      </c>
      <c r="H10210" t="s">
        <v>73</v>
      </c>
    </row>
    <row r="10211" spans="1:8" x14ac:dyDescent="0.35">
      <c r="A10211" t="s">
        <v>241</v>
      </c>
      <c r="B10211" t="s">
        <v>52</v>
      </c>
      <c r="C10211">
        <v>3344</v>
      </c>
      <c r="D10211" t="s">
        <v>179</v>
      </c>
      <c r="E10211" t="s">
        <v>784</v>
      </c>
      <c r="F10211" t="s">
        <v>133</v>
      </c>
      <c r="G10211" t="s">
        <v>347</v>
      </c>
      <c r="H10211" t="s">
        <v>78</v>
      </c>
    </row>
    <row r="10212" spans="1:8" x14ac:dyDescent="0.35">
      <c r="A10212" t="s">
        <v>241</v>
      </c>
      <c r="B10212" t="s">
        <v>83</v>
      </c>
      <c r="C10212">
        <v>8686</v>
      </c>
      <c r="D10212" t="s">
        <v>163</v>
      </c>
      <c r="E10212" t="s">
        <v>1397</v>
      </c>
      <c r="F10212" t="s">
        <v>138</v>
      </c>
      <c r="G10212" t="s">
        <v>213</v>
      </c>
      <c r="H10212" t="s">
        <v>77</v>
      </c>
    </row>
    <row r="10213" spans="1:8" x14ac:dyDescent="0.35">
      <c r="A10213" t="s">
        <v>241</v>
      </c>
      <c r="B10213" t="s">
        <v>50</v>
      </c>
      <c r="C10213">
        <v>1075</v>
      </c>
      <c r="D10213" t="s">
        <v>88</v>
      </c>
      <c r="E10213" t="s">
        <v>804</v>
      </c>
      <c r="F10213" t="s">
        <v>194</v>
      </c>
      <c r="G10213" t="s">
        <v>290</v>
      </c>
      <c r="H10213" t="s">
        <v>150</v>
      </c>
    </row>
    <row r="10215" spans="1:8" x14ac:dyDescent="0.35">
      <c r="A10215" t="s">
        <v>2021</v>
      </c>
    </row>
    <row r="10216" spans="1:8" x14ac:dyDescent="0.35">
      <c r="A10216" t="s">
        <v>14</v>
      </c>
      <c r="B10216" t="s">
        <v>266</v>
      </c>
      <c r="C10216" t="s">
        <v>2</v>
      </c>
      <c r="D10216" t="s">
        <v>2015</v>
      </c>
      <c r="E10216" t="s">
        <v>2016</v>
      </c>
      <c r="F10216" t="s">
        <v>2017</v>
      </c>
      <c r="G10216" t="s">
        <v>2018</v>
      </c>
      <c r="H10216" t="s">
        <v>2019</v>
      </c>
    </row>
    <row r="10217" spans="1:8" x14ac:dyDescent="0.35">
      <c r="A10217" t="s">
        <v>3</v>
      </c>
      <c r="B10217" t="s">
        <v>267</v>
      </c>
      <c r="C10217">
        <v>260</v>
      </c>
      <c r="D10217" t="s">
        <v>96</v>
      </c>
      <c r="E10217" t="s">
        <v>754</v>
      </c>
      <c r="F10217" t="s">
        <v>81</v>
      </c>
      <c r="G10217" t="s">
        <v>160</v>
      </c>
      <c r="H10217" t="s">
        <v>240</v>
      </c>
    </row>
    <row r="10218" spans="1:8" x14ac:dyDescent="0.35">
      <c r="A10218" t="s">
        <v>3</v>
      </c>
      <c r="B10218" t="s">
        <v>279</v>
      </c>
      <c r="C10218">
        <v>1668</v>
      </c>
      <c r="D10218" t="s">
        <v>63</v>
      </c>
      <c r="E10218" t="s">
        <v>1320</v>
      </c>
      <c r="F10218" t="s">
        <v>94</v>
      </c>
      <c r="G10218" t="s">
        <v>58</v>
      </c>
      <c r="H10218" t="s">
        <v>79</v>
      </c>
    </row>
    <row r="10219" spans="1:8" x14ac:dyDescent="0.35">
      <c r="A10219" t="s">
        <v>3</v>
      </c>
      <c r="B10219" t="s">
        <v>285</v>
      </c>
      <c r="C10219">
        <v>62</v>
      </c>
      <c r="D10219" t="s">
        <v>240</v>
      </c>
      <c r="E10219" t="s">
        <v>1540</v>
      </c>
      <c r="F10219" t="s">
        <v>78</v>
      </c>
      <c r="G10219" t="s">
        <v>290</v>
      </c>
      <c r="H10219" t="s">
        <v>76</v>
      </c>
    </row>
    <row r="10220" spans="1:8" x14ac:dyDescent="0.35">
      <c r="A10220" t="s">
        <v>4</v>
      </c>
      <c r="B10220" t="s">
        <v>267</v>
      </c>
      <c r="C10220">
        <v>341</v>
      </c>
      <c r="D10220" t="s">
        <v>216</v>
      </c>
      <c r="E10220" t="s">
        <v>631</v>
      </c>
      <c r="F10220" t="s">
        <v>278</v>
      </c>
      <c r="G10220" t="s">
        <v>337</v>
      </c>
      <c r="H10220" t="s">
        <v>76</v>
      </c>
    </row>
    <row r="10221" spans="1:8" x14ac:dyDescent="0.35">
      <c r="A10221" t="s">
        <v>4</v>
      </c>
      <c r="B10221" t="s">
        <v>279</v>
      </c>
      <c r="C10221">
        <v>2593</v>
      </c>
      <c r="D10221" t="s">
        <v>62</v>
      </c>
      <c r="E10221" t="s">
        <v>1113</v>
      </c>
      <c r="F10221" t="s">
        <v>104</v>
      </c>
      <c r="G10221" t="s">
        <v>67</v>
      </c>
      <c r="H10221" t="s">
        <v>68</v>
      </c>
    </row>
    <row r="10222" spans="1:8" x14ac:dyDescent="0.35">
      <c r="A10222" t="s">
        <v>4</v>
      </c>
      <c r="B10222" t="s">
        <v>285</v>
      </c>
      <c r="C10222">
        <v>276</v>
      </c>
      <c r="D10222" t="s">
        <v>57</v>
      </c>
      <c r="E10222" t="s">
        <v>771</v>
      </c>
      <c r="F10222" t="s">
        <v>57</v>
      </c>
      <c r="G10222" t="s">
        <v>299</v>
      </c>
      <c r="H10222" t="s">
        <v>68</v>
      </c>
    </row>
    <row r="10223" spans="1:8" x14ac:dyDescent="0.35">
      <c r="A10223" t="s">
        <v>5</v>
      </c>
      <c r="B10223" t="s">
        <v>267</v>
      </c>
      <c r="C10223">
        <v>129</v>
      </c>
      <c r="D10223" t="s">
        <v>78</v>
      </c>
      <c r="E10223" t="s">
        <v>989</v>
      </c>
      <c r="F10223" t="s">
        <v>76</v>
      </c>
      <c r="G10223" t="s">
        <v>550</v>
      </c>
      <c r="H10223" t="s">
        <v>76</v>
      </c>
    </row>
    <row r="10224" spans="1:8" x14ac:dyDescent="0.35">
      <c r="A10224" t="s">
        <v>5</v>
      </c>
      <c r="B10224" t="s">
        <v>279</v>
      </c>
      <c r="C10224">
        <v>2541</v>
      </c>
      <c r="D10224" t="s">
        <v>137</v>
      </c>
      <c r="E10224" t="s">
        <v>1407</v>
      </c>
      <c r="F10224" t="s">
        <v>138</v>
      </c>
      <c r="G10224" t="s">
        <v>416</v>
      </c>
      <c r="H10224" t="s">
        <v>72</v>
      </c>
    </row>
    <row r="10225" spans="1:8" x14ac:dyDescent="0.35">
      <c r="A10225" t="s">
        <v>5</v>
      </c>
      <c r="B10225" t="s">
        <v>285</v>
      </c>
      <c r="C10225">
        <v>661</v>
      </c>
      <c r="D10225" t="s">
        <v>168</v>
      </c>
      <c r="E10225" t="s">
        <v>803</v>
      </c>
      <c r="F10225" t="s">
        <v>138</v>
      </c>
      <c r="G10225" t="s">
        <v>515</v>
      </c>
      <c r="H10225" t="s">
        <v>107</v>
      </c>
    </row>
    <row r="10226" spans="1:8" x14ac:dyDescent="0.35">
      <c r="A10226" t="s">
        <v>6</v>
      </c>
      <c r="B10226" t="s">
        <v>267</v>
      </c>
      <c r="C10226">
        <v>127</v>
      </c>
      <c r="D10226" t="s">
        <v>355</v>
      </c>
      <c r="E10226" t="s">
        <v>790</v>
      </c>
      <c r="F10226" t="s">
        <v>264</v>
      </c>
      <c r="G10226" t="s">
        <v>166</v>
      </c>
      <c r="H10226" t="s">
        <v>151</v>
      </c>
    </row>
    <row r="10227" spans="1:8" x14ac:dyDescent="0.35">
      <c r="A10227" t="s">
        <v>6</v>
      </c>
      <c r="B10227" t="s">
        <v>279</v>
      </c>
      <c r="C10227">
        <v>1126</v>
      </c>
      <c r="D10227" t="s">
        <v>181</v>
      </c>
      <c r="E10227" t="s">
        <v>840</v>
      </c>
      <c r="F10227" t="s">
        <v>142</v>
      </c>
      <c r="G10227" t="s">
        <v>239</v>
      </c>
      <c r="H10227" t="s">
        <v>73</v>
      </c>
    </row>
    <row r="10228" spans="1:8" x14ac:dyDescent="0.35">
      <c r="A10228" t="s">
        <v>6</v>
      </c>
      <c r="B10228" t="s">
        <v>285</v>
      </c>
      <c r="C10228">
        <v>162</v>
      </c>
      <c r="D10228" t="s">
        <v>226</v>
      </c>
      <c r="E10228" t="s">
        <v>1432</v>
      </c>
      <c r="F10228" t="s">
        <v>55</v>
      </c>
      <c r="G10228" t="s">
        <v>87</v>
      </c>
      <c r="H10228" t="s">
        <v>76</v>
      </c>
    </row>
    <row r="10229" spans="1:8" x14ac:dyDescent="0.35">
      <c r="A10229" t="s">
        <v>7</v>
      </c>
      <c r="B10229" t="s">
        <v>267</v>
      </c>
      <c r="C10229">
        <v>190</v>
      </c>
      <c r="D10229" t="s">
        <v>146</v>
      </c>
      <c r="E10229" t="s">
        <v>1156</v>
      </c>
      <c r="F10229" t="s">
        <v>138</v>
      </c>
      <c r="G10229" t="s">
        <v>254</v>
      </c>
      <c r="H10229" t="s">
        <v>76</v>
      </c>
    </row>
    <row r="10230" spans="1:8" x14ac:dyDescent="0.35">
      <c r="A10230" t="s">
        <v>7</v>
      </c>
      <c r="B10230" t="s">
        <v>279</v>
      </c>
      <c r="C10230">
        <v>2801</v>
      </c>
      <c r="D10230" t="s">
        <v>108</v>
      </c>
      <c r="E10230" t="s">
        <v>1397</v>
      </c>
      <c r="F10230" t="s">
        <v>94</v>
      </c>
      <c r="G10230" t="s">
        <v>136</v>
      </c>
      <c r="H10230" t="s">
        <v>73</v>
      </c>
    </row>
    <row r="10231" spans="1:8" x14ac:dyDescent="0.35">
      <c r="A10231" t="s">
        <v>7</v>
      </c>
      <c r="B10231" t="s">
        <v>285</v>
      </c>
      <c r="C10231">
        <v>168</v>
      </c>
      <c r="D10231" t="s">
        <v>146</v>
      </c>
      <c r="E10231" t="s">
        <v>1282</v>
      </c>
      <c r="F10231" t="s">
        <v>107</v>
      </c>
      <c r="G10231" t="s">
        <v>206</v>
      </c>
      <c r="H10231" t="s">
        <v>76</v>
      </c>
    </row>
    <row r="10232" spans="1:8" x14ac:dyDescent="0.35">
      <c r="A10232" t="s">
        <v>241</v>
      </c>
      <c r="B10232" t="s">
        <v>267</v>
      </c>
      <c r="C10232">
        <v>1047</v>
      </c>
      <c r="D10232" t="s">
        <v>180</v>
      </c>
      <c r="E10232" t="s">
        <v>1158</v>
      </c>
      <c r="F10232" t="s">
        <v>163</v>
      </c>
      <c r="G10232" t="s">
        <v>447</v>
      </c>
      <c r="H10232" t="s">
        <v>72</v>
      </c>
    </row>
    <row r="10233" spans="1:8" x14ac:dyDescent="0.35">
      <c r="A10233" t="s">
        <v>241</v>
      </c>
      <c r="B10233" t="s">
        <v>279</v>
      </c>
      <c r="C10233">
        <v>10729</v>
      </c>
      <c r="D10233" t="s">
        <v>62</v>
      </c>
      <c r="E10233" t="s">
        <v>1390</v>
      </c>
      <c r="F10233" t="s">
        <v>72</v>
      </c>
      <c r="G10233" t="s">
        <v>515</v>
      </c>
      <c r="H10233" t="s">
        <v>68</v>
      </c>
    </row>
    <row r="10234" spans="1:8" x14ac:dyDescent="0.35">
      <c r="A10234" t="s">
        <v>241</v>
      </c>
      <c r="B10234" t="s">
        <v>285</v>
      </c>
      <c r="C10234">
        <v>1329</v>
      </c>
      <c r="D10234" t="s">
        <v>53</v>
      </c>
      <c r="E10234" t="s">
        <v>918</v>
      </c>
      <c r="F10234" t="s">
        <v>55</v>
      </c>
      <c r="G10234" t="s">
        <v>515</v>
      </c>
      <c r="H10234" t="s">
        <v>73</v>
      </c>
    </row>
    <row r="10236" spans="1:8" x14ac:dyDescent="0.35">
      <c r="A10236" t="s">
        <v>2022</v>
      </c>
    </row>
    <row r="10237" spans="1:8" x14ac:dyDescent="0.35">
      <c r="A10237" t="s">
        <v>14</v>
      </c>
      <c r="B10237" t="s">
        <v>461</v>
      </c>
      <c r="C10237" t="s">
        <v>2</v>
      </c>
      <c r="D10237" t="s">
        <v>2015</v>
      </c>
      <c r="E10237" t="s">
        <v>2016</v>
      </c>
      <c r="F10237" t="s">
        <v>2017</v>
      </c>
      <c r="G10237" t="s">
        <v>2018</v>
      </c>
      <c r="H10237" t="s">
        <v>2019</v>
      </c>
    </row>
    <row r="10238" spans="1:8" x14ac:dyDescent="0.35">
      <c r="A10238" t="s">
        <v>3</v>
      </c>
      <c r="B10238" t="s">
        <v>462</v>
      </c>
      <c r="C10238">
        <v>1073</v>
      </c>
      <c r="D10238" t="s">
        <v>151</v>
      </c>
      <c r="E10238" t="s">
        <v>857</v>
      </c>
      <c r="F10238" t="s">
        <v>150</v>
      </c>
      <c r="G10238" t="s">
        <v>231</v>
      </c>
      <c r="H10238" t="s">
        <v>78</v>
      </c>
    </row>
    <row r="10239" spans="1:8" x14ac:dyDescent="0.35">
      <c r="A10239" t="s">
        <v>3</v>
      </c>
      <c r="B10239" t="s">
        <v>464</v>
      </c>
      <c r="C10239">
        <v>916</v>
      </c>
      <c r="D10239" t="s">
        <v>80</v>
      </c>
      <c r="E10239" t="s">
        <v>1432</v>
      </c>
      <c r="F10239" t="s">
        <v>81</v>
      </c>
      <c r="G10239" t="s">
        <v>435</v>
      </c>
      <c r="H10239" t="s">
        <v>138</v>
      </c>
    </row>
    <row r="10240" spans="1:8" x14ac:dyDescent="0.35">
      <c r="A10240" t="s">
        <v>3</v>
      </c>
      <c r="B10240" t="s">
        <v>468</v>
      </c>
      <c r="C10240">
        <v>1</v>
      </c>
      <c r="D10240" t="s">
        <v>76</v>
      </c>
      <c r="E10240" t="s">
        <v>395</v>
      </c>
      <c r="F10240" t="s">
        <v>76</v>
      </c>
      <c r="G10240" t="s">
        <v>76</v>
      </c>
      <c r="H10240" t="s">
        <v>76</v>
      </c>
    </row>
    <row r="10241" spans="1:8" x14ac:dyDescent="0.35">
      <c r="A10241" t="s">
        <v>4</v>
      </c>
      <c r="B10241" t="s">
        <v>462</v>
      </c>
      <c r="C10241">
        <v>1657</v>
      </c>
      <c r="D10241" t="s">
        <v>175</v>
      </c>
      <c r="E10241" t="s">
        <v>1432</v>
      </c>
      <c r="F10241" t="s">
        <v>221</v>
      </c>
      <c r="G10241" t="s">
        <v>237</v>
      </c>
      <c r="H10241" t="s">
        <v>71</v>
      </c>
    </row>
    <row r="10242" spans="1:8" x14ac:dyDescent="0.35">
      <c r="A10242" t="s">
        <v>4</v>
      </c>
      <c r="B10242" t="s">
        <v>464</v>
      </c>
      <c r="C10242">
        <v>1553</v>
      </c>
      <c r="D10242" t="s">
        <v>86</v>
      </c>
      <c r="E10242" t="s">
        <v>859</v>
      </c>
      <c r="F10242" t="s">
        <v>151</v>
      </c>
      <c r="G10242" t="s">
        <v>229</v>
      </c>
      <c r="H10242" t="s">
        <v>106</v>
      </c>
    </row>
    <row r="10243" spans="1:8" x14ac:dyDescent="0.35">
      <c r="A10243" t="s">
        <v>5</v>
      </c>
      <c r="B10243" t="s">
        <v>462</v>
      </c>
      <c r="C10243">
        <v>1612</v>
      </c>
      <c r="D10243" t="s">
        <v>309</v>
      </c>
      <c r="E10243" t="s">
        <v>830</v>
      </c>
      <c r="F10243" t="s">
        <v>105</v>
      </c>
      <c r="G10243" t="s">
        <v>162</v>
      </c>
      <c r="H10243" t="s">
        <v>94</v>
      </c>
    </row>
    <row r="10244" spans="1:8" x14ac:dyDescent="0.35">
      <c r="A10244" t="s">
        <v>5</v>
      </c>
      <c r="B10244" t="s">
        <v>464</v>
      </c>
      <c r="C10244">
        <v>1719</v>
      </c>
      <c r="D10244" t="s">
        <v>57</v>
      </c>
      <c r="E10244" t="s">
        <v>696</v>
      </c>
      <c r="F10244" t="s">
        <v>138</v>
      </c>
      <c r="G10244" t="s">
        <v>409</v>
      </c>
      <c r="H10244" t="s">
        <v>78</v>
      </c>
    </row>
    <row r="10245" spans="1:8" x14ac:dyDescent="0.35">
      <c r="A10245" t="s">
        <v>6</v>
      </c>
      <c r="B10245" t="s">
        <v>462</v>
      </c>
      <c r="C10245">
        <v>894</v>
      </c>
      <c r="D10245" t="s">
        <v>177</v>
      </c>
      <c r="E10245" t="s">
        <v>926</v>
      </c>
      <c r="F10245" t="s">
        <v>130</v>
      </c>
      <c r="G10245" t="s">
        <v>67</v>
      </c>
      <c r="H10245" t="s">
        <v>73</v>
      </c>
    </row>
    <row r="10246" spans="1:8" x14ac:dyDescent="0.35">
      <c r="A10246" t="s">
        <v>6</v>
      </c>
      <c r="B10246" t="s">
        <v>464</v>
      </c>
      <c r="C10246">
        <v>521</v>
      </c>
      <c r="D10246" t="s">
        <v>149</v>
      </c>
      <c r="E10246" t="s">
        <v>783</v>
      </c>
      <c r="F10246" t="s">
        <v>151</v>
      </c>
      <c r="G10246" t="s">
        <v>136</v>
      </c>
      <c r="H10246" t="s">
        <v>71</v>
      </c>
    </row>
    <row r="10247" spans="1:8" x14ac:dyDescent="0.35">
      <c r="A10247" t="s">
        <v>7</v>
      </c>
      <c r="B10247" t="s">
        <v>462</v>
      </c>
      <c r="C10247">
        <v>1881</v>
      </c>
      <c r="D10247" t="s">
        <v>65</v>
      </c>
      <c r="E10247" t="s">
        <v>886</v>
      </c>
      <c r="F10247" t="s">
        <v>71</v>
      </c>
      <c r="G10247" t="s">
        <v>342</v>
      </c>
      <c r="H10247" t="s">
        <v>107</v>
      </c>
    </row>
    <row r="10248" spans="1:8" x14ac:dyDescent="0.35">
      <c r="A10248" t="s">
        <v>7</v>
      </c>
      <c r="B10248" t="s">
        <v>464</v>
      </c>
      <c r="C10248">
        <v>1277</v>
      </c>
      <c r="D10248" t="s">
        <v>103</v>
      </c>
      <c r="E10248" t="s">
        <v>839</v>
      </c>
      <c r="F10248" t="s">
        <v>105</v>
      </c>
      <c r="G10248" t="s">
        <v>118</v>
      </c>
      <c r="H10248" t="s">
        <v>106</v>
      </c>
    </row>
    <row r="10249" spans="1:8" x14ac:dyDescent="0.35">
      <c r="A10249" t="s">
        <v>7</v>
      </c>
      <c r="B10249" t="s">
        <v>468</v>
      </c>
      <c r="C10249">
        <v>1</v>
      </c>
      <c r="D10249" t="s">
        <v>76</v>
      </c>
      <c r="E10249" t="s">
        <v>395</v>
      </c>
      <c r="F10249" t="s">
        <v>76</v>
      </c>
      <c r="G10249" t="s">
        <v>76</v>
      </c>
      <c r="H10249" t="s">
        <v>76</v>
      </c>
    </row>
    <row r="10250" spans="1:8" x14ac:dyDescent="0.35">
      <c r="A10250" t="s">
        <v>241</v>
      </c>
      <c r="B10250" t="s">
        <v>462</v>
      </c>
      <c r="C10250">
        <v>7117</v>
      </c>
      <c r="D10250" t="s">
        <v>102</v>
      </c>
      <c r="E10250" t="s">
        <v>1397</v>
      </c>
      <c r="F10250" t="s">
        <v>93</v>
      </c>
      <c r="G10250" t="s">
        <v>278</v>
      </c>
      <c r="H10250" t="s">
        <v>68</v>
      </c>
    </row>
    <row r="10251" spans="1:8" x14ac:dyDescent="0.35">
      <c r="A10251" t="s">
        <v>241</v>
      </c>
      <c r="B10251" t="s">
        <v>464</v>
      </c>
      <c r="C10251">
        <v>5986</v>
      </c>
      <c r="D10251" t="s">
        <v>173</v>
      </c>
      <c r="E10251" t="s">
        <v>968</v>
      </c>
      <c r="F10251" t="s">
        <v>80</v>
      </c>
      <c r="G10251" t="s">
        <v>416</v>
      </c>
      <c r="H10251" t="s">
        <v>71</v>
      </c>
    </row>
    <row r="10252" spans="1:8" x14ac:dyDescent="0.35">
      <c r="A10252" t="s">
        <v>241</v>
      </c>
      <c r="B10252" t="s">
        <v>468</v>
      </c>
      <c r="C10252">
        <v>2</v>
      </c>
      <c r="D10252" t="s">
        <v>76</v>
      </c>
      <c r="E10252" t="s">
        <v>395</v>
      </c>
      <c r="F10252" t="s">
        <v>76</v>
      </c>
      <c r="G10252" t="s">
        <v>76</v>
      </c>
      <c r="H10252" t="s">
        <v>76</v>
      </c>
    </row>
    <row r="10254" spans="1:8" x14ac:dyDescent="0.35">
      <c r="A10254" t="s">
        <v>2023</v>
      </c>
    </row>
    <row r="10255" spans="1:8" x14ac:dyDescent="0.35">
      <c r="A10255" t="s">
        <v>14</v>
      </c>
      <c r="B10255" t="s">
        <v>487</v>
      </c>
      <c r="C10255" t="s">
        <v>2</v>
      </c>
      <c r="D10255" t="s">
        <v>2015</v>
      </c>
      <c r="E10255" t="s">
        <v>2016</v>
      </c>
      <c r="F10255" t="s">
        <v>2017</v>
      </c>
      <c r="G10255" t="s">
        <v>2018</v>
      </c>
      <c r="H10255" t="s">
        <v>2019</v>
      </c>
    </row>
    <row r="10256" spans="1:8" x14ac:dyDescent="0.35">
      <c r="A10256" t="s">
        <v>3</v>
      </c>
      <c r="B10256" t="s">
        <v>488</v>
      </c>
      <c r="C10256">
        <v>1092</v>
      </c>
      <c r="D10256" t="s">
        <v>151</v>
      </c>
      <c r="E10256" t="s">
        <v>997</v>
      </c>
      <c r="F10256" t="s">
        <v>94</v>
      </c>
      <c r="G10256" t="s">
        <v>206</v>
      </c>
      <c r="H10256" t="s">
        <v>94</v>
      </c>
    </row>
    <row r="10257" spans="1:8" x14ac:dyDescent="0.35">
      <c r="A10257" t="s">
        <v>3</v>
      </c>
      <c r="B10257" t="s">
        <v>491</v>
      </c>
      <c r="C10257">
        <v>898</v>
      </c>
      <c r="D10257" t="s">
        <v>80</v>
      </c>
      <c r="E10257" t="s">
        <v>1116</v>
      </c>
      <c r="F10257" t="s">
        <v>105</v>
      </c>
      <c r="G10257" t="s">
        <v>177</v>
      </c>
      <c r="H10257" t="s">
        <v>81</v>
      </c>
    </row>
    <row r="10258" spans="1:8" x14ac:dyDescent="0.35">
      <c r="A10258" t="s">
        <v>4</v>
      </c>
      <c r="B10258" t="s">
        <v>488</v>
      </c>
      <c r="C10258">
        <v>1897</v>
      </c>
      <c r="D10258" t="s">
        <v>62</v>
      </c>
      <c r="E10258" t="s">
        <v>833</v>
      </c>
      <c r="F10258" t="s">
        <v>108</v>
      </c>
      <c r="G10258" t="s">
        <v>282</v>
      </c>
      <c r="H10258" t="s">
        <v>73</v>
      </c>
    </row>
    <row r="10259" spans="1:8" x14ac:dyDescent="0.35">
      <c r="A10259" t="s">
        <v>4</v>
      </c>
      <c r="B10259" t="s">
        <v>491</v>
      </c>
      <c r="C10259">
        <v>1313</v>
      </c>
      <c r="D10259" t="s">
        <v>88</v>
      </c>
      <c r="E10259" t="s">
        <v>855</v>
      </c>
      <c r="F10259" t="s">
        <v>121</v>
      </c>
      <c r="G10259" t="s">
        <v>309</v>
      </c>
      <c r="H10259" t="s">
        <v>75</v>
      </c>
    </row>
    <row r="10260" spans="1:8" x14ac:dyDescent="0.35">
      <c r="A10260" t="s">
        <v>5</v>
      </c>
      <c r="B10260" t="s">
        <v>488</v>
      </c>
      <c r="C10260">
        <v>2009</v>
      </c>
      <c r="D10260" t="s">
        <v>88</v>
      </c>
      <c r="E10260" t="s">
        <v>1403</v>
      </c>
      <c r="F10260" t="s">
        <v>63</v>
      </c>
      <c r="G10260" t="s">
        <v>458</v>
      </c>
      <c r="H10260" t="s">
        <v>138</v>
      </c>
    </row>
    <row r="10261" spans="1:8" x14ac:dyDescent="0.35">
      <c r="A10261" t="s">
        <v>5</v>
      </c>
      <c r="B10261" t="s">
        <v>491</v>
      </c>
      <c r="C10261">
        <v>1322</v>
      </c>
      <c r="D10261" t="s">
        <v>255</v>
      </c>
      <c r="E10261" t="s">
        <v>1109</v>
      </c>
      <c r="F10261" t="s">
        <v>71</v>
      </c>
      <c r="G10261" t="s">
        <v>69</v>
      </c>
      <c r="H10261" t="s">
        <v>71</v>
      </c>
    </row>
    <row r="10262" spans="1:8" x14ac:dyDescent="0.35">
      <c r="A10262" t="s">
        <v>6</v>
      </c>
      <c r="B10262" t="s">
        <v>488</v>
      </c>
      <c r="C10262">
        <v>794</v>
      </c>
      <c r="D10262" t="s">
        <v>102</v>
      </c>
      <c r="E10262" t="s">
        <v>642</v>
      </c>
      <c r="F10262" t="s">
        <v>198</v>
      </c>
      <c r="G10262" t="s">
        <v>164</v>
      </c>
      <c r="H10262" t="s">
        <v>79</v>
      </c>
    </row>
    <row r="10263" spans="1:8" x14ac:dyDescent="0.35">
      <c r="A10263" t="s">
        <v>6</v>
      </c>
      <c r="B10263" t="s">
        <v>491</v>
      </c>
      <c r="C10263">
        <v>621</v>
      </c>
      <c r="D10263" t="s">
        <v>188</v>
      </c>
      <c r="E10263" t="s">
        <v>1429</v>
      </c>
      <c r="F10263" t="s">
        <v>130</v>
      </c>
      <c r="G10263" t="s">
        <v>217</v>
      </c>
      <c r="H10263" t="s">
        <v>106</v>
      </c>
    </row>
    <row r="10264" spans="1:8" x14ac:dyDescent="0.35">
      <c r="A10264" t="s">
        <v>7</v>
      </c>
      <c r="B10264" t="s">
        <v>488</v>
      </c>
      <c r="C10264">
        <v>1667</v>
      </c>
      <c r="D10264" t="s">
        <v>104</v>
      </c>
      <c r="E10264" t="s">
        <v>788</v>
      </c>
      <c r="F10264" t="s">
        <v>75</v>
      </c>
      <c r="G10264" t="s">
        <v>364</v>
      </c>
      <c r="H10264" t="s">
        <v>107</v>
      </c>
    </row>
    <row r="10265" spans="1:8" x14ac:dyDescent="0.35">
      <c r="A10265" t="s">
        <v>7</v>
      </c>
      <c r="B10265" t="s">
        <v>491</v>
      </c>
      <c r="C10265">
        <v>1492</v>
      </c>
      <c r="D10265" t="s">
        <v>88</v>
      </c>
      <c r="E10265" t="s">
        <v>1546</v>
      </c>
      <c r="F10265" t="s">
        <v>75</v>
      </c>
      <c r="G10265" t="s">
        <v>11</v>
      </c>
      <c r="H10265" t="s">
        <v>106</v>
      </c>
    </row>
    <row r="10266" spans="1:8" x14ac:dyDescent="0.35">
      <c r="A10266" t="s">
        <v>241</v>
      </c>
      <c r="B10266" t="s">
        <v>488</v>
      </c>
      <c r="C10266">
        <v>7459</v>
      </c>
      <c r="D10266" t="s">
        <v>62</v>
      </c>
      <c r="E10266" t="s">
        <v>1122</v>
      </c>
      <c r="F10266" t="s">
        <v>80</v>
      </c>
      <c r="G10266" t="s">
        <v>262</v>
      </c>
      <c r="H10266" t="s">
        <v>68</v>
      </c>
    </row>
    <row r="10267" spans="1:8" x14ac:dyDescent="0.35">
      <c r="A10267" t="s">
        <v>241</v>
      </c>
      <c r="B10267" t="s">
        <v>491</v>
      </c>
      <c r="C10267">
        <v>5646</v>
      </c>
      <c r="D10267" t="s">
        <v>97</v>
      </c>
      <c r="E10267" t="s">
        <v>1144</v>
      </c>
      <c r="F10267" t="s">
        <v>93</v>
      </c>
      <c r="G10267" t="s">
        <v>58</v>
      </c>
      <c r="H10267" t="s">
        <v>71</v>
      </c>
    </row>
    <row r="10269" spans="1:8" x14ac:dyDescent="0.35">
      <c r="A10269" t="s">
        <v>2024</v>
      </c>
    </row>
    <row r="10270" spans="1:8" x14ac:dyDescent="0.35">
      <c r="A10270" t="s">
        <v>14</v>
      </c>
      <c r="B10270" t="s">
        <v>593</v>
      </c>
      <c r="C10270" t="s">
        <v>2</v>
      </c>
      <c r="D10270" t="s">
        <v>2015</v>
      </c>
      <c r="E10270" t="s">
        <v>2016</v>
      </c>
      <c r="F10270" t="s">
        <v>2017</v>
      </c>
      <c r="G10270" t="s">
        <v>2018</v>
      </c>
      <c r="H10270" t="s">
        <v>2019</v>
      </c>
    </row>
    <row r="10271" spans="1:8" x14ac:dyDescent="0.35">
      <c r="A10271" t="s">
        <v>3</v>
      </c>
      <c r="B10271" t="s">
        <v>594</v>
      </c>
      <c r="C10271">
        <v>927</v>
      </c>
      <c r="D10271" t="s">
        <v>138</v>
      </c>
      <c r="E10271" t="s">
        <v>886</v>
      </c>
      <c r="F10271" t="s">
        <v>94</v>
      </c>
      <c r="G10271" t="s">
        <v>124</v>
      </c>
      <c r="H10271" t="s">
        <v>76</v>
      </c>
    </row>
    <row r="10272" spans="1:8" x14ac:dyDescent="0.35">
      <c r="A10272" t="s">
        <v>3</v>
      </c>
      <c r="B10272" t="s">
        <v>595</v>
      </c>
      <c r="C10272">
        <v>1063</v>
      </c>
      <c r="D10272" t="s">
        <v>133</v>
      </c>
      <c r="E10272" t="s">
        <v>832</v>
      </c>
      <c r="F10272" t="s">
        <v>105</v>
      </c>
      <c r="G10272" t="s">
        <v>209</v>
      </c>
      <c r="H10272" t="s">
        <v>93</v>
      </c>
    </row>
    <row r="10273" spans="1:8" x14ac:dyDescent="0.35">
      <c r="A10273" t="s">
        <v>4</v>
      </c>
      <c r="B10273" t="s">
        <v>594</v>
      </c>
      <c r="C10273">
        <v>1687</v>
      </c>
      <c r="D10273" t="s">
        <v>88</v>
      </c>
      <c r="E10273" t="s">
        <v>896</v>
      </c>
      <c r="F10273" t="s">
        <v>70</v>
      </c>
      <c r="G10273" t="s">
        <v>290</v>
      </c>
      <c r="H10273" t="s">
        <v>106</v>
      </c>
    </row>
    <row r="10274" spans="1:8" x14ac:dyDescent="0.35">
      <c r="A10274" t="s">
        <v>4</v>
      </c>
      <c r="B10274" t="s">
        <v>595</v>
      </c>
      <c r="C10274">
        <v>1523</v>
      </c>
      <c r="D10274" t="s">
        <v>179</v>
      </c>
      <c r="E10274" t="s">
        <v>833</v>
      </c>
      <c r="F10274" t="s">
        <v>175</v>
      </c>
      <c r="G10274" t="s">
        <v>162</v>
      </c>
      <c r="H10274" t="s">
        <v>71</v>
      </c>
    </row>
    <row r="10275" spans="1:8" x14ac:dyDescent="0.35">
      <c r="A10275" t="s">
        <v>5</v>
      </c>
      <c r="B10275" t="s">
        <v>594</v>
      </c>
      <c r="C10275">
        <v>1229</v>
      </c>
      <c r="D10275" t="s">
        <v>186</v>
      </c>
      <c r="E10275" t="s">
        <v>740</v>
      </c>
      <c r="F10275" t="s">
        <v>74</v>
      </c>
      <c r="G10275" t="s">
        <v>294</v>
      </c>
      <c r="H10275" t="s">
        <v>107</v>
      </c>
    </row>
    <row r="10276" spans="1:8" x14ac:dyDescent="0.35">
      <c r="A10276" t="s">
        <v>5</v>
      </c>
      <c r="B10276" t="s">
        <v>595</v>
      </c>
      <c r="C10276">
        <v>2102</v>
      </c>
      <c r="D10276" t="s">
        <v>280</v>
      </c>
      <c r="E10276" t="s">
        <v>636</v>
      </c>
      <c r="F10276" t="s">
        <v>94</v>
      </c>
      <c r="G10276" t="s">
        <v>320</v>
      </c>
      <c r="H10276" t="s">
        <v>138</v>
      </c>
    </row>
    <row r="10277" spans="1:8" x14ac:dyDescent="0.35">
      <c r="A10277" t="s">
        <v>6</v>
      </c>
      <c r="B10277" t="s">
        <v>594</v>
      </c>
      <c r="C10277">
        <v>508</v>
      </c>
      <c r="D10277" t="s">
        <v>96</v>
      </c>
      <c r="E10277" t="s">
        <v>839</v>
      </c>
      <c r="F10277" t="s">
        <v>62</v>
      </c>
      <c r="G10277" t="s">
        <v>101</v>
      </c>
      <c r="H10277" t="s">
        <v>77</v>
      </c>
    </row>
    <row r="10278" spans="1:8" x14ac:dyDescent="0.35">
      <c r="A10278" t="s">
        <v>6</v>
      </c>
      <c r="B10278" t="s">
        <v>595</v>
      </c>
      <c r="C10278">
        <v>907</v>
      </c>
      <c r="D10278" t="s">
        <v>260</v>
      </c>
      <c r="E10278" t="s">
        <v>1390</v>
      </c>
      <c r="F10278" t="s">
        <v>142</v>
      </c>
      <c r="G10278" t="s">
        <v>89</v>
      </c>
      <c r="H10278" t="s">
        <v>77</v>
      </c>
    </row>
    <row r="10279" spans="1:8" x14ac:dyDescent="0.35">
      <c r="A10279" t="s">
        <v>7</v>
      </c>
      <c r="B10279" t="s">
        <v>594</v>
      </c>
      <c r="C10279">
        <v>1549</v>
      </c>
      <c r="D10279" t="s">
        <v>130</v>
      </c>
      <c r="E10279" t="s">
        <v>1639</v>
      </c>
      <c r="F10279" t="s">
        <v>105</v>
      </c>
      <c r="G10279" t="s">
        <v>352</v>
      </c>
      <c r="H10279" t="s">
        <v>76</v>
      </c>
    </row>
    <row r="10280" spans="1:8" x14ac:dyDescent="0.35">
      <c r="A10280" t="s">
        <v>7</v>
      </c>
      <c r="B10280" t="s">
        <v>595</v>
      </c>
      <c r="C10280">
        <v>1610</v>
      </c>
      <c r="D10280" t="s">
        <v>175</v>
      </c>
      <c r="E10280" t="s">
        <v>1432</v>
      </c>
      <c r="F10280" t="s">
        <v>71</v>
      </c>
      <c r="G10280" t="s">
        <v>326</v>
      </c>
      <c r="H10280" t="s">
        <v>106</v>
      </c>
    </row>
    <row r="10281" spans="1:8" x14ac:dyDescent="0.35">
      <c r="A10281" t="s">
        <v>241</v>
      </c>
      <c r="B10281" t="s">
        <v>594</v>
      </c>
      <c r="C10281">
        <v>5900</v>
      </c>
      <c r="D10281" t="s">
        <v>133</v>
      </c>
      <c r="E10281" t="s">
        <v>855</v>
      </c>
      <c r="F10281" t="s">
        <v>55</v>
      </c>
      <c r="G10281" t="s">
        <v>101</v>
      </c>
      <c r="H10281" t="s">
        <v>107</v>
      </c>
    </row>
    <row r="10282" spans="1:8" x14ac:dyDescent="0.35">
      <c r="A10282" t="s">
        <v>241</v>
      </c>
      <c r="B10282" t="s">
        <v>595</v>
      </c>
      <c r="C10282">
        <v>7205</v>
      </c>
      <c r="D10282" t="s">
        <v>102</v>
      </c>
      <c r="E10282" t="s">
        <v>804</v>
      </c>
      <c r="F10282" t="s">
        <v>100</v>
      </c>
      <c r="G10282" t="s">
        <v>116</v>
      </c>
      <c r="H10282" t="s">
        <v>75</v>
      </c>
    </row>
    <row r="10284" spans="1:8" x14ac:dyDescent="0.35">
      <c r="A10284" t="s">
        <v>2025</v>
      </c>
    </row>
    <row r="10285" spans="1:8" x14ac:dyDescent="0.35">
      <c r="A10285" t="s">
        <v>14</v>
      </c>
      <c r="B10285" t="s">
        <v>2</v>
      </c>
      <c r="C10285" t="s">
        <v>2015</v>
      </c>
      <c r="D10285" t="s">
        <v>2016</v>
      </c>
      <c r="E10285" t="s">
        <v>2017</v>
      </c>
      <c r="F10285" t="s">
        <v>2018</v>
      </c>
      <c r="G10285" t="s">
        <v>2019</v>
      </c>
    </row>
    <row r="10286" spans="1:8" x14ac:dyDescent="0.35">
      <c r="A10286" t="s">
        <v>3</v>
      </c>
      <c r="B10286">
        <v>1990</v>
      </c>
      <c r="C10286" t="s">
        <v>142</v>
      </c>
      <c r="D10286" t="s">
        <v>1429</v>
      </c>
      <c r="E10286" t="s">
        <v>107</v>
      </c>
      <c r="F10286" t="s">
        <v>262</v>
      </c>
      <c r="G10286" t="s">
        <v>150</v>
      </c>
    </row>
    <row r="10287" spans="1:8" x14ac:dyDescent="0.35">
      <c r="A10287" t="s">
        <v>4</v>
      </c>
      <c r="B10287">
        <v>3210</v>
      </c>
      <c r="C10287" t="s">
        <v>70</v>
      </c>
      <c r="D10287" t="s">
        <v>989</v>
      </c>
      <c r="E10287" t="s">
        <v>71</v>
      </c>
      <c r="F10287" t="s">
        <v>147</v>
      </c>
      <c r="G10287" t="s">
        <v>75</v>
      </c>
    </row>
    <row r="10288" spans="1:8" x14ac:dyDescent="0.35">
      <c r="A10288" t="s">
        <v>5</v>
      </c>
      <c r="B10288">
        <v>3331</v>
      </c>
      <c r="C10288" t="s">
        <v>151</v>
      </c>
      <c r="D10288" t="s">
        <v>1403</v>
      </c>
      <c r="E10288" t="s">
        <v>68</v>
      </c>
      <c r="F10288" t="s">
        <v>203</v>
      </c>
      <c r="G10288" t="s">
        <v>150</v>
      </c>
    </row>
    <row r="10289" spans="1:8" x14ac:dyDescent="0.35">
      <c r="A10289" t="s">
        <v>6</v>
      </c>
      <c r="B10289">
        <v>1415</v>
      </c>
      <c r="C10289" t="s">
        <v>244</v>
      </c>
      <c r="D10289" t="s">
        <v>803</v>
      </c>
      <c r="E10289" t="s">
        <v>150</v>
      </c>
      <c r="F10289" t="s">
        <v>294</v>
      </c>
      <c r="G10289" t="s">
        <v>77</v>
      </c>
    </row>
    <row r="10290" spans="1:8" x14ac:dyDescent="0.35">
      <c r="A10290" t="s">
        <v>7</v>
      </c>
      <c r="B10290">
        <v>3159</v>
      </c>
      <c r="C10290" t="s">
        <v>108</v>
      </c>
      <c r="D10290" t="s">
        <v>771</v>
      </c>
      <c r="E10290" t="s">
        <v>71</v>
      </c>
      <c r="F10290" t="s">
        <v>334</v>
      </c>
      <c r="G10290" t="s">
        <v>79</v>
      </c>
    </row>
    <row r="10291" spans="1:8" x14ac:dyDescent="0.35">
      <c r="A10291" t="s">
        <v>241</v>
      </c>
      <c r="B10291">
        <v>13105</v>
      </c>
      <c r="C10291" t="s">
        <v>86</v>
      </c>
      <c r="D10291" t="s">
        <v>829</v>
      </c>
      <c r="E10291" t="s">
        <v>68</v>
      </c>
      <c r="F10291" t="s">
        <v>131</v>
      </c>
      <c r="G10291" t="s">
        <v>71</v>
      </c>
    </row>
    <row r="10293" spans="1:8" x14ac:dyDescent="0.35">
      <c r="A10293" t="s">
        <v>2026</v>
      </c>
    </row>
    <row r="10294" spans="1:8" x14ac:dyDescent="0.35">
      <c r="A10294" t="s">
        <v>14</v>
      </c>
      <c r="B10294" t="s">
        <v>15</v>
      </c>
      <c r="C10294" t="s">
        <v>2</v>
      </c>
      <c r="D10294" t="s">
        <v>2015</v>
      </c>
      <c r="E10294" t="s">
        <v>2016</v>
      </c>
      <c r="F10294" t="s">
        <v>2017</v>
      </c>
      <c r="G10294" t="s">
        <v>2018</v>
      </c>
      <c r="H10294" t="s">
        <v>2019</v>
      </c>
    </row>
    <row r="10295" spans="1:8" x14ac:dyDescent="0.35">
      <c r="A10295" t="s">
        <v>3</v>
      </c>
      <c r="B10295" t="s">
        <v>52</v>
      </c>
      <c r="C10295">
        <v>440</v>
      </c>
      <c r="D10295" t="s">
        <v>179</v>
      </c>
      <c r="E10295" t="s">
        <v>821</v>
      </c>
      <c r="F10295" t="s">
        <v>73</v>
      </c>
      <c r="G10295" t="s">
        <v>227</v>
      </c>
      <c r="H10295" t="s">
        <v>81</v>
      </c>
    </row>
    <row r="10296" spans="1:8" x14ac:dyDescent="0.35">
      <c r="A10296" t="s">
        <v>3</v>
      </c>
      <c r="B10296" t="s">
        <v>83</v>
      </c>
      <c r="C10296">
        <v>1413</v>
      </c>
      <c r="D10296" t="s">
        <v>93</v>
      </c>
      <c r="E10296" t="s">
        <v>1397</v>
      </c>
      <c r="F10296" t="s">
        <v>107</v>
      </c>
      <c r="G10296" t="s">
        <v>192</v>
      </c>
      <c r="H10296" t="s">
        <v>68</v>
      </c>
    </row>
    <row r="10297" spans="1:8" x14ac:dyDescent="0.35">
      <c r="A10297" t="s">
        <v>3</v>
      </c>
      <c r="B10297" t="s">
        <v>50</v>
      </c>
      <c r="C10297">
        <v>137</v>
      </c>
      <c r="D10297" t="s">
        <v>68</v>
      </c>
      <c r="E10297" t="s">
        <v>1102</v>
      </c>
      <c r="F10297" t="s">
        <v>76</v>
      </c>
      <c r="G10297" t="s">
        <v>367</v>
      </c>
      <c r="H10297" t="s">
        <v>77</v>
      </c>
    </row>
    <row r="10298" spans="1:8" x14ac:dyDescent="0.35">
      <c r="A10298" t="s">
        <v>4</v>
      </c>
      <c r="B10298" t="s">
        <v>52</v>
      </c>
      <c r="C10298">
        <v>828</v>
      </c>
      <c r="D10298" t="s">
        <v>119</v>
      </c>
      <c r="E10298" t="s">
        <v>816</v>
      </c>
      <c r="F10298" t="s">
        <v>73</v>
      </c>
      <c r="G10298" t="s">
        <v>160</v>
      </c>
      <c r="H10298" t="s">
        <v>68</v>
      </c>
    </row>
    <row r="10299" spans="1:8" x14ac:dyDescent="0.35">
      <c r="A10299" t="s">
        <v>4</v>
      </c>
      <c r="B10299" t="s">
        <v>83</v>
      </c>
      <c r="C10299">
        <v>2127</v>
      </c>
      <c r="D10299" t="s">
        <v>55</v>
      </c>
      <c r="E10299" t="s">
        <v>1407</v>
      </c>
      <c r="F10299" t="s">
        <v>78</v>
      </c>
      <c r="G10299" t="s">
        <v>191</v>
      </c>
      <c r="H10299" t="s">
        <v>138</v>
      </c>
    </row>
    <row r="10300" spans="1:8" x14ac:dyDescent="0.35">
      <c r="A10300" t="s">
        <v>4</v>
      </c>
      <c r="B10300" t="s">
        <v>50</v>
      </c>
      <c r="C10300">
        <v>255</v>
      </c>
      <c r="D10300" t="s">
        <v>112</v>
      </c>
      <c r="E10300" t="s">
        <v>725</v>
      </c>
      <c r="F10300" t="s">
        <v>77</v>
      </c>
      <c r="G10300" t="s">
        <v>152</v>
      </c>
      <c r="H10300" t="s">
        <v>76</v>
      </c>
    </row>
    <row r="10301" spans="1:8" x14ac:dyDescent="0.35">
      <c r="A10301" t="s">
        <v>5</v>
      </c>
      <c r="B10301" t="s">
        <v>52</v>
      </c>
      <c r="C10301">
        <v>934</v>
      </c>
      <c r="D10301" t="s">
        <v>94</v>
      </c>
      <c r="E10301" t="s">
        <v>1109</v>
      </c>
      <c r="F10301" t="s">
        <v>72</v>
      </c>
      <c r="G10301" t="s">
        <v>174</v>
      </c>
      <c r="H10301" t="s">
        <v>138</v>
      </c>
    </row>
    <row r="10302" spans="1:8" x14ac:dyDescent="0.35">
      <c r="A10302" t="s">
        <v>5</v>
      </c>
      <c r="B10302" t="s">
        <v>83</v>
      </c>
      <c r="C10302">
        <v>2169</v>
      </c>
      <c r="D10302" t="s">
        <v>108</v>
      </c>
      <c r="E10302" t="s">
        <v>1312</v>
      </c>
      <c r="F10302" t="s">
        <v>77</v>
      </c>
      <c r="G10302" t="s">
        <v>413</v>
      </c>
      <c r="H10302" t="s">
        <v>150</v>
      </c>
    </row>
    <row r="10303" spans="1:8" x14ac:dyDescent="0.35">
      <c r="A10303" t="s">
        <v>5</v>
      </c>
      <c r="B10303" t="s">
        <v>50</v>
      </c>
      <c r="C10303">
        <v>228</v>
      </c>
      <c r="D10303" t="s">
        <v>94</v>
      </c>
      <c r="E10303" t="s">
        <v>963</v>
      </c>
      <c r="F10303" t="s">
        <v>76</v>
      </c>
      <c r="G10303" t="s">
        <v>293</v>
      </c>
      <c r="H10303" t="s">
        <v>76</v>
      </c>
    </row>
    <row r="10304" spans="1:8" x14ac:dyDescent="0.35">
      <c r="A10304" t="s">
        <v>6</v>
      </c>
      <c r="B10304" t="s">
        <v>52</v>
      </c>
      <c r="C10304">
        <v>373</v>
      </c>
      <c r="D10304" t="s">
        <v>217</v>
      </c>
      <c r="E10304" t="s">
        <v>1233</v>
      </c>
      <c r="F10304" t="s">
        <v>63</v>
      </c>
      <c r="G10304" t="s">
        <v>447</v>
      </c>
      <c r="H10304" t="s">
        <v>94</v>
      </c>
    </row>
    <row r="10305" spans="1:8" x14ac:dyDescent="0.35">
      <c r="A10305" t="s">
        <v>6</v>
      </c>
      <c r="B10305" t="s">
        <v>83</v>
      </c>
      <c r="C10305">
        <v>928</v>
      </c>
      <c r="D10305" t="s">
        <v>62</v>
      </c>
      <c r="E10305" t="s">
        <v>842</v>
      </c>
      <c r="F10305" t="s">
        <v>68</v>
      </c>
      <c r="G10305" t="s">
        <v>347</v>
      </c>
      <c r="H10305" t="s">
        <v>106</v>
      </c>
    </row>
    <row r="10306" spans="1:8" x14ac:dyDescent="0.35">
      <c r="A10306" t="s">
        <v>6</v>
      </c>
      <c r="B10306" t="s">
        <v>50</v>
      </c>
      <c r="C10306">
        <v>114</v>
      </c>
      <c r="D10306" t="s">
        <v>161</v>
      </c>
      <c r="E10306" t="s">
        <v>1429</v>
      </c>
      <c r="F10306" t="s">
        <v>76</v>
      </c>
      <c r="G10306" t="s">
        <v>299</v>
      </c>
      <c r="H10306" t="s">
        <v>76</v>
      </c>
    </row>
    <row r="10307" spans="1:8" x14ac:dyDescent="0.35">
      <c r="A10307" t="s">
        <v>7</v>
      </c>
      <c r="B10307" t="s">
        <v>52</v>
      </c>
      <c r="C10307">
        <v>769</v>
      </c>
      <c r="D10307" t="s">
        <v>149</v>
      </c>
      <c r="E10307" t="s">
        <v>1600</v>
      </c>
      <c r="F10307" t="s">
        <v>75</v>
      </c>
      <c r="G10307" t="s">
        <v>324</v>
      </c>
      <c r="H10307" t="s">
        <v>106</v>
      </c>
    </row>
    <row r="10308" spans="1:8" x14ac:dyDescent="0.35">
      <c r="A10308" t="s">
        <v>7</v>
      </c>
      <c r="B10308" t="s">
        <v>83</v>
      </c>
      <c r="C10308">
        <v>2049</v>
      </c>
      <c r="D10308" t="s">
        <v>130</v>
      </c>
      <c r="E10308" t="s">
        <v>997</v>
      </c>
      <c r="F10308" t="s">
        <v>68</v>
      </c>
      <c r="G10308" t="s">
        <v>8</v>
      </c>
      <c r="H10308" t="s">
        <v>68</v>
      </c>
    </row>
    <row r="10309" spans="1:8" x14ac:dyDescent="0.35">
      <c r="A10309" t="s">
        <v>7</v>
      </c>
      <c r="B10309" t="s">
        <v>50</v>
      </c>
      <c r="C10309">
        <v>341</v>
      </c>
      <c r="D10309" t="s">
        <v>88</v>
      </c>
      <c r="E10309" t="s">
        <v>1316</v>
      </c>
      <c r="F10309" t="s">
        <v>81</v>
      </c>
      <c r="G10309" t="s">
        <v>181</v>
      </c>
      <c r="H10309" t="s">
        <v>77</v>
      </c>
    </row>
    <row r="10310" spans="1:8" x14ac:dyDescent="0.35">
      <c r="A10310" t="s">
        <v>241</v>
      </c>
      <c r="B10310" t="s">
        <v>52</v>
      </c>
      <c r="C10310">
        <v>3344</v>
      </c>
      <c r="D10310" t="s">
        <v>57</v>
      </c>
      <c r="E10310" t="s">
        <v>1177</v>
      </c>
      <c r="F10310" t="s">
        <v>150</v>
      </c>
      <c r="G10310" t="s">
        <v>494</v>
      </c>
      <c r="H10310" t="s">
        <v>150</v>
      </c>
    </row>
    <row r="10311" spans="1:8" x14ac:dyDescent="0.35">
      <c r="A10311" t="s">
        <v>241</v>
      </c>
      <c r="B10311" t="s">
        <v>83</v>
      </c>
      <c r="C10311">
        <v>8686</v>
      </c>
      <c r="D10311" t="s">
        <v>198</v>
      </c>
      <c r="E10311" t="s">
        <v>781</v>
      </c>
      <c r="F10311" t="s">
        <v>68</v>
      </c>
      <c r="G10311" t="s">
        <v>328</v>
      </c>
      <c r="H10311" t="s">
        <v>71</v>
      </c>
    </row>
    <row r="10312" spans="1:8" x14ac:dyDescent="0.35">
      <c r="A10312" t="s">
        <v>241</v>
      </c>
      <c r="B10312" t="s">
        <v>50</v>
      </c>
      <c r="C10312">
        <v>1075</v>
      </c>
      <c r="D10312" t="s">
        <v>163</v>
      </c>
      <c r="E10312" t="s">
        <v>900</v>
      </c>
      <c r="F10312" t="s">
        <v>68</v>
      </c>
      <c r="G10312" t="s">
        <v>304</v>
      </c>
      <c r="H10312" t="s">
        <v>73</v>
      </c>
    </row>
    <row r="10314" spans="1:8" x14ac:dyDescent="0.35">
      <c r="A10314" t="s">
        <v>2027</v>
      </c>
    </row>
    <row r="10315" spans="1:8" x14ac:dyDescent="0.35">
      <c r="A10315" t="s">
        <v>14</v>
      </c>
      <c r="B10315" t="s">
        <v>266</v>
      </c>
      <c r="C10315" t="s">
        <v>2</v>
      </c>
      <c r="D10315" t="s">
        <v>2015</v>
      </c>
      <c r="E10315" t="s">
        <v>2016</v>
      </c>
      <c r="F10315" t="s">
        <v>2018</v>
      </c>
      <c r="G10315" t="s">
        <v>2019</v>
      </c>
      <c r="H10315" t="s">
        <v>2017</v>
      </c>
    </row>
    <row r="10316" spans="1:8" x14ac:dyDescent="0.35">
      <c r="A10316" t="s">
        <v>3</v>
      </c>
      <c r="B10316" t="s">
        <v>267</v>
      </c>
      <c r="C10316">
        <v>260</v>
      </c>
      <c r="D10316" t="s">
        <v>244</v>
      </c>
      <c r="E10316" t="s">
        <v>725</v>
      </c>
      <c r="F10316" t="s">
        <v>413</v>
      </c>
      <c r="G10316" t="s">
        <v>57</v>
      </c>
      <c r="H10316" t="s">
        <v>76</v>
      </c>
    </row>
    <row r="10317" spans="1:8" x14ac:dyDescent="0.35">
      <c r="A10317" t="s">
        <v>3</v>
      </c>
      <c r="B10317" t="s">
        <v>279</v>
      </c>
      <c r="C10317">
        <v>1668</v>
      </c>
      <c r="D10317" t="s">
        <v>55</v>
      </c>
      <c r="E10317" t="s">
        <v>415</v>
      </c>
      <c r="F10317" t="s">
        <v>69</v>
      </c>
      <c r="G10317" t="s">
        <v>106</v>
      </c>
      <c r="H10317" t="s">
        <v>76</v>
      </c>
    </row>
    <row r="10318" spans="1:8" x14ac:dyDescent="0.35">
      <c r="A10318" t="s">
        <v>3</v>
      </c>
      <c r="B10318" t="s">
        <v>285</v>
      </c>
      <c r="C10318">
        <v>62</v>
      </c>
      <c r="D10318" t="s">
        <v>151</v>
      </c>
      <c r="E10318" t="s">
        <v>628</v>
      </c>
      <c r="F10318" t="s">
        <v>426</v>
      </c>
      <c r="G10318" t="s">
        <v>76</v>
      </c>
      <c r="H10318" t="s">
        <v>150</v>
      </c>
    </row>
    <row r="10319" spans="1:8" x14ac:dyDescent="0.35">
      <c r="A10319" t="s">
        <v>4</v>
      </c>
      <c r="B10319" t="s">
        <v>267</v>
      </c>
      <c r="C10319">
        <v>341</v>
      </c>
      <c r="D10319" t="s">
        <v>179</v>
      </c>
      <c r="E10319" t="s">
        <v>618</v>
      </c>
      <c r="F10319" t="s">
        <v>297</v>
      </c>
      <c r="G10319" t="s">
        <v>88</v>
      </c>
      <c r="H10319" t="s">
        <v>94</v>
      </c>
    </row>
    <row r="10320" spans="1:8" x14ac:dyDescent="0.35">
      <c r="A10320" t="s">
        <v>4</v>
      </c>
      <c r="B10320" t="s">
        <v>279</v>
      </c>
      <c r="C10320">
        <v>2593</v>
      </c>
      <c r="D10320" t="s">
        <v>108</v>
      </c>
      <c r="E10320" t="s">
        <v>814</v>
      </c>
      <c r="F10320" t="s">
        <v>159</v>
      </c>
      <c r="G10320" t="s">
        <v>106</v>
      </c>
      <c r="H10320" t="s">
        <v>150</v>
      </c>
    </row>
    <row r="10321" spans="1:8" x14ac:dyDescent="0.35">
      <c r="A10321" t="s">
        <v>4</v>
      </c>
      <c r="B10321" t="s">
        <v>285</v>
      </c>
      <c r="C10321">
        <v>276</v>
      </c>
      <c r="D10321" t="s">
        <v>211</v>
      </c>
      <c r="E10321" t="s">
        <v>995</v>
      </c>
      <c r="F10321" t="s">
        <v>253</v>
      </c>
      <c r="G10321" t="s">
        <v>79</v>
      </c>
      <c r="H10321" t="s">
        <v>106</v>
      </c>
    </row>
    <row r="10322" spans="1:8" x14ac:dyDescent="0.35">
      <c r="A10322" t="s">
        <v>5</v>
      </c>
      <c r="B10322" t="s">
        <v>267</v>
      </c>
      <c r="C10322">
        <v>129</v>
      </c>
      <c r="D10322" t="s">
        <v>163</v>
      </c>
      <c r="E10322" t="s">
        <v>815</v>
      </c>
      <c r="F10322" t="s">
        <v>254</v>
      </c>
      <c r="G10322" t="s">
        <v>76</v>
      </c>
      <c r="H10322" t="s">
        <v>68</v>
      </c>
    </row>
    <row r="10323" spans="1:8" x14ac:dyDescent="0.35">
      <c r="A10323" t="s">
        <v>5</v>
      </c>
      <c r="B10323" t="s">
        <v>279</v>
      </c>
      <c r="C10323">
        <v>2541</v>
      </c>
      <c r="D10323" t="s">
        <v>93</v>
      </c>
      <c r="E10323" t="s">
        <v>1161</v>
      </c>
      <c r="F10323" t="s">
        <v>341</v>
      </c>
      <c r="G10323" t="s">
        <v>105</v>
      </c>
      <c r="H10323" t="s">
        <v>150</v>
      </c>
    </row>
    <row r="10324" spans="1:8" x14ac:dyDescent="0.35">
      <c r="A10324" t="s">
        <v>5</v>
      </c>
      <c r="B10324" t="s">
        <v>285</v>
      </c>
      <c r="C10324">
        <v>661</v>
      </c>
      <c r="D10324" t="s">
        <v>173</v>
      </c>
      <c r="E10324" t="s">
        <v>1639</v>
      </c>
      <c r="F10324" t="s">
        <v>236</v>
      </c>
      <c r="G10324" t="s">
        <v>76</v>
      </c>
      <c r="H10324" t="s">
        <v>73</v>
      </c>
    </row>
    <row r="10325" spans="1:8" x14ac:dyDescent="0.35">
      <c r="A10325" t="s">
        <v>6</v>
      </c>
      <c r="B10325" t="s">
        <v>267</v>
      </c>
      <c r="C10325">
        <v>127</v>
      </c>
      <c r="D10325" t="s">
        <v>255</v>
      </c>
      <c r="E10325" t="s">
        <v>790</v>
      </c>
      <c r="F10325" t="s">
        <v>254</v>
      </c>
      <c r="G10325" t="s">
        <v>105</v>
      </c>
      <c r="H10325" t="s">
        <v>105</v>
      </c>
    </row>
    <row r="10326" spans="1:8" x14ac:dyDescent="0.35">
      <c r="A10326" t="s">
        <v>6</v>
      </c>
      <c r="B10326" t="s">
        <v>279</v>
      </c>
      <c r="C10326">
        <v>1126</v>
      </c>
      <c r="D10326" t="s">
        <v>57</v>
      </c>
      <c r="E10326" t="s">
        <v>815</v>
      </c>
      <c r="F10326" t="s">
        <v>430</v>
      </c>
      <c r="G10326" t="s">
        <v>77</v>
      </c>
      <c r="H10326" t="s">
        <v>75</v>
      </c>
    </row>
    <row r="10327" spans="1:8" x14ac:dyDescent="0.35">
      <c r="A10327" t="s">
        <v>6</v>
      </c>
      <c r="B10327" t="s">
        <v>285</v>
      </c>
      <c r="C10327">
        <v>162</v>
      </c>
      <c r="D10327" t="s">
        <v>179</v>
      </c>
      <c r="E10327" t="s">
        <v>829</v>
      </c>
      <c r="F10327" t="s">
        <v>330</v>
      </c>
      <c r="G10327" t="s">
        <v>76</v>
      </c>
      <c r="H10327" t="s">
        <v>73</v>
      </c>
    </row>
    <row r="10328" spans="1:8" x14ac:dyDescent="0.35">
      <c r="A10328" t="s">
        <v>7</v>
      </c>
      <c r="B10328" t="s">
        <v>267</v>
      </c>
      <c r="C10328">
        <v>190</v>
      </c>
      <c r="D10328" t="s">
        <v>108</v>
      </c>
      <c r="E10328" t="s">
        <v>1432</v>
      </c>
      <c r="F10328" t="s">
        <v>95</v>
      </c>
      <c r="G10328" t="s">
        <v>71</v>
      </c>
      <c r="H10328" t="s">
        <v>73</v>
      </c>
    </row>
    <row r="10329" spans="1:8" x14ac:dyDescent="0.35">
      <c r="A10329" t="s">
        <v>7</v>
      </c>
      <c r="B10329" t="s">
        <v>279</v>
      </c>
      <c r="C10329">
        <v>2801</v>
      </c>
      <c r="D10329" t="s">
        <v>173</v>
      </c>
      <c r="E10329" t="s">
        <v>1181</v>
      </c>
      <c r="F10329" t="s">
        <v>328</v>
      </c>
      <c r="G10329" t="s">
        <v>77</v>
      </c>
      <c r="H10329" t="s">
        <v>71</v>
      </c>
    </row>
    <row r="10330" spans="1:8" x14ac:dyDescent="0.35">
      <c r="A10330" t="s">
        <v>7</v>
      </c>
      <c r="B10330" t="s">
        <v>285</v>
      </c>
      <c r="C10330">
        <v>168</v>
      </c>
      <c r="D10330" t="s">
        <v>150</v>
      </c>
      <c r="E10330" t="s">
        <v>819</v>
      </c>
      <c r="F10330" t="s">
        <v>126</v>
      </c>
      <c r="G10330" t="s">
        <v>138</v>
      </c>
      <c r="H10330" t="s">
        <v>138</v>
      </c>
    </row>
    <row r="10331" spans="1:8" x14ac:dyDescent="0.35">
      <c r="A10331" t="s">
        <v>241</v>
      </c>
      <c r="B10331" t="s">
        <v>267</v>
      </c>
      <c r="C10331">
        <v>1047</v>
      </c>
      <c r="D10331" t="s">
        <v>244</v>
      </c>
      <c r="E10331" t="s">
        <v>1402</v>
      </c>
      <c r="F10331" t="s">
        <v>191</v>
      </c>
      <c r="G10331" t="s">
        <v>151</v>
      </c>
      <c r="H10331" t="s">
        <v>68</v>
      </c>
    </row>
    <row r="10332" spans="1:8" x14ac:dyDescent="0.35">
      <c r="A10332" t="s">
        <v>241</v>
      </c>
      <c r="B10332" t="s">
        <v>279</v>
      </c>
      <c r="C10332">
        <v>10729</v>
      </c>
      <c r="D10332" t="s">
        <v>133</v>
      </c>
      <c r="E10332" t="s">
        <v>968</v>
      </c>
      <c r="F10332" t="s">
        <v>378</v>
      </c>
      <c r="G10332" t="s">
        <v>79</v>
      </c>
      <c r="H10332" t="s">
        <v>71</v>
      </c>
    </row>
    <row r="10333" spans="1:8" x14ac:dyDescent="0.35">
      <c r="A10333" t="s">
        <v>241</v>
      </c>
      <c r="B10333" t="s">
        <v>285</v>
      </c>
      <c r="C10333">
        <v>1329</v>
      </c>
      <c r="D10333" t="s">
        <v>70</v>
      </c>
      <c r="E10333" t="s">
        <v>985</v>
      </c>
      <c r="F10333" t="s">
        <v>159</v>
      </c>
      <c r="G10333" t="s">
        <v>77</v>
      </c>
      <c r="H10333" t="s">
        <v>77</v>
      </c>
    </row>
    <row r="10335" spans="1:8" x14ac:dyDescent="0.35">
      <c r="A10335" t="s">
        <v>2028</v>
      </c>
    </row>
    <row r="10336" spans="1:8" x14ac:dyDescent="0.35">
      <c r="A10336" t="s">
        <v>14</v>
      </c>
      <c r="B10336" t="s">
        <v>461</v>
      </c>
      <c r="C10336" t="s">
        <v>2</v>
      </c>
      <c r="D10336" t="s">
        <v>2015</v>
      </c>
      <c r="E10336" t="s">
        <v>2016</v>
      </c>
      <c r="F10336" t="s">
        <v>2017</v>
      </c>
      <c r="G10336" t="s">
        <v>2018</v>
      </c>
      <c r="H10336" t="s">
        <v>2019</v>
      </c>
    </row>
    <row r="10337" spans="1:8" x14ac:dyDescent="0.35">
      <c r="A10337" t="s">
        <v>3</v>
      </c>
      <c r="B10337" t="s">
        <v>462</v>
      </c>
      <c r="C10337">
        <v>1073</v>
      </c>
      <c r="D10337" t="s">
        <v>86</v>
      </c>
      <c r="E10337" t="s">
        <v>415</v>
      </c>
      <c r="F10337" t="s">
        <v>107</v>
      </c>
      <c r="G10337" t="s">
        <v>116</v>
      </c>
      <c r="H10337" t="s">
        <v>79</v>
      </c>
    </row>
    <row r="10338" spans="1:8" x14ac:dyDescent="0.35">
      <c r="A10338" t="s">
        <v>3</v>
      </c>
      <c r="B10338" t="s">
        <v>464</v>
      </c>
      <c r="C10338">
        <v>916</v>
      </c>
      <c r="D10338" t="s">
        <v>81</v>
      </c>
      <c r="E10338" t="s">
        <v>771</v>
      </c>
      <c r="F10338" t="s">
        <v>76</v>
      </c>
      <c r="G10338" t="s">
        <v>252</v>
      </c>
      <c r="H10338" t="s">
        <v>105</v>
      </c>
    </row>
    <row r="10339" spans="1:8" x14ac:dyDescent="0.35">
      <c r="A10339" t="s">
        <v>3</v>
      </c>
      <c r="B10339" t="s">
        <v>468</v>
      </c>
      <c r="C10339">
        <v>1</v>
      </c>
      <c r="D10339" t="s">
        <v>76</v>
      </c>
      <c r="E10339" t="s">
        <v>395</v>
      </c>
      <c r="F10339" t="s">
        <v>76</v>
      </c>
      <c r="G10339" t="s">
        <v>76</v>
      </c>
      <c r="H10339" t="s">
        <v>76</v>
      </c>
    </row>
    <row r="10340" spans="1:8" x14ac:dyDescent="0.35">
      <c r="A10340" t="s">
        <v>4</v>
      </c>
      <c r="B10340" t="s">
        <v>462</v>
      </c>
      <c r="C10340">
        <v>1657</v>
      </c>
      <c r="D10340" t="s">
        <v>161</v>
      </c>
      <c r="E10340" t="s">
        <v>750</v>
      </c>
      <c r="F10340" t="s">
        <v>79</v>
      </c>
      <c r="G10340" t="s">
        <v>227</v>
      </c>
      <c r="H10340" t="s">
        <v>68</v>
      </c>
    </row>
    <row r="10341" spans="1:8" x14ac:dyDescent="0.35">
      <c r="A10341" t="s">
        <v>4</v>
      </c>
      <c r="B10341" t="s">
        <v>464</v>
      </c>
      <c r="C10341">
        <v>1553</v>
      </c>
      <c r="D10341" t="s">
        <v>78</v>
      </c>
      <c r="E10341" t="s">
        <v>860</v>
      </c>
      <c r="F10341" t="s">
        <v>78</v>
      </c>
      <c r="G10341" t="s">
        <v>324</v>
      </c>
      <c r="H10341" t="s">
        <v>81</v>
      </c>
    </row>
    <row r="10342" spans="1:8" x14ac:dyDescent="0.35">
      <c r="A10342" t="s">
        <v>5</v>
      </c>
      <c r="B10342" t="s">
        <v>462</v>
      </c>
      <c r="C10342">
        <v>1612</v>
      </c>
      <c r="D10342" t="s">
        <v>244</v>
      </c>
      <c r="E10342" t="s">
        <v>918</v>
      </c>
      <c r="F10342" t="s">
        <v>78</v>
      </c>
      <c r="G10342" t="s">
        <v>372</v>
      </c>
      <c r="H10342" t="s">
        <v>72</v>
      </c>
    </row>
    <row r="10343" spans="1:8" x14ac:dyDescent="0.35">
      <c r="A10343" t="s">
        <v>5</v>
      </c>
      <c r="B10343" t="s">
        <v>464</v>
      </c>
      <c r="C10343">
        <v>1719</v>
      </c>
      <c r="D10343" t="s">
        <v>77</v>
      </c>
      <c r="E10343" t="s">
        <v>1382</v>
      </c>
      <c r="F10343" t="s">
        <v>107</v>
      </c>
      <c r="G10343" t="s">
        <v>391</v>
      </c>
      <c r="H10343" t="s">
        <v>76</v>
      </c>
    </row>
    <row r="10344" spans="1:8" x14ac:dyDescent="0.35">
      <c r="A10344" t="s">
        <v>6</v>
      </c>
      <c r="B10344" t="s">
        <v>462</v>
      </c>
      <c r="C10344">
        <v>894</v>
      </c>
      <c r="D10344" t="s">
        <v>87</v>
      </c>
      <c r="E10344" t="s">
        <v>724</v>
      </c>
      <c r="F10344" t="s">
        <v>79</v>
      </c>
      <c r="G10344" t="s">
        <v>345</v>
      </c>
      <c r="H10344" t="s">
        <v>106</v>
      </c>
    </row>
    <row r="10345" spans="1:8" x14ac:dyDescent="0.35">
      <c r="A10345" t="s">
        <v>6</v>
      </c>
      <c r="B10345" t="s">
        <v>464</v>
      </c>
      <c r="C10345">
        <v>521</v>
      </c>
      <c r="D10345" t="s">
        <v>186</v>
      </c>
      <c r="E10345" t="s">
        <v>1156</v>
      </c>
      <c r="F10345" t="s">
        <v>81</v>
      </c>
      <c r="G10345" t="s">
        <v>359</v>
      </c>
      <c r="H10345" t="s">
        <v>71</v>
      </c>
    </row>
    <row r="10346" spans="1:8" x14ac:dyDescent="0.35">
      <c r="A10346" t="s">
        <v>7</v>
      </c>
      <c r="B10346" t="s">
        <v>462</v>
      </c>
      <c r="C10346">
        <v>1881</v>
      </c>
      <c r="D10346" t="s">
        <v>103</v>
      </c>
      <c r="E10346" t="s">
        <v>415</v>
      </c>
      <c r="F10346" t="s">
        <v>71</v>
      </c>
      <c r="G10346" t="s">
        <v>11</v>
      </c>
      <c r="H10346" t="s">
        <v>150</v>
      </c>
    </row>
    <row r="10347" spans="1:8" x14ac:dyDescent="0.35">
      <c r="A10347" t="s">
        <v>7</v>
      </c>
      <c r="B10347" t="s">
        <v>464</v>
      </c>
      <c r="C10347">
        <v>1277</v>
      </c>
      <c r="D10347" t="s">
        <v>122</v>
      </c>
      <c r="E10347" t="s">
        <v>707</v>
      </c>
      <c r="F10347" t="s">
        <v>150</v>
      </c>
      <c r="G10347" t="s">
        <v>300</v>
      </c>
      <c r="H10347" t="s">
        <v>107</v>
      </c>
    </row>
    <row r="10348" spans="1:8" x14ac:dyDescent="0.35">
      <c r="A10348" t="s">
        <v>7</v>
      </c>
      <c r="B10348" t="s">
        <v>468</v>
      </c>
      <c r="C10348">
        <v>1</v>
      </c>
      <c r="D10348" t="s">
        <v>76</v>
      </c>
      <c r="E10348" t="s">
        <v>395</v>
      </c>
      <c r="F10348" t="s">
        <v>76</v>
      </c>
      <c r="G10348" t="s">
        <v>76</v>
      </c>
      <c r="H10348" t="s">
        <v>76</v>
      </c>
    </row>
    <row r="10349" spans="1:8" x14ac:dyDescent="0.35">
      <c r="A10349" t="s">
        <v>241</v>
      </c>
      <c r="B10349" t="s">
        <v>462</v>
      </c>
      <c r="C10349">
        <v>7117</v>
      </c>
      <c r="D10349" t="s">
        <v>175</v>
      </c>
      <c r="E10349" t="s">
        <v>833</v>
      </c>
      <c r="F10349" t="s">
        <v>68</v>
      </c>
      <c r="G10349" t="s">
        <v>317</v>
      </c>
      <c r="H10349" t="s">
        <v>150</v>
      </c>
    </row>
    <row r="10350" spans="1:8" x14ac:dyDescent="0.35">
      <c r="A10350" t="s">
        <v>241</v>
      </c>
      <c r="B10350" t="s">
        <v>464</v>
      </c>
      <c r="C10350">
        <v>5986</v>
      </c>
      <c r="D10350" t="s">
        <v>72</v>
      </c>
      <c r="E10350" t="s">
        <v>1382</v>
      </c>
      <c r="F10350" t="s">
        <v>68</v>
      </c>
      <c r="G10350" t="s">
        <v>144</v>
      </c>
      <c r="H10350" t="s">
        <v>68</v>
      </c>
    </row>
    <row r="10351" spans="1:8" x14ac:dyDescent="0.35">
      <c r="A10351" t="s">
        <v>241</v>
      </c>
      <c r="B10351" t="s">
        <v>468</v>
      </c>
      <c r="C10351">
        <v>2</v>
      </c>
      <c r="D10351" t="s">
        <v>76</v>
      </c>
      <c r="E10351" t="s">
        <v>395</v>
      </c>
      <c r="F10351" t="s">
        <v>76</v>
      </c>
      <c r="G10351" t="s">
        <v>76</v>
      </c>
      <c r="H10351" t="s">
        <v>76</v>
      </c>
    </row>
    <row r="10353" spans="1:8" x14ac:dyDescent="0.35">
      <c r="A10353" t="s">
        <v>2029</v>
      </c>
    </row>
    <row r="10354" spans="1:8" x14ac:dyDescent="0.35">
      <c r="A10354" t="s">
        <v>14</v>
      </c>
      <c r="B10354" t="s">
        <v>487</v>
      </c>
      <c r="C10354" t="s">
        <v>2</v>
      </c>
      <c r="D10354" t="s">
        <v>2015</v>
      </c>
      <c r="E10354" t="s">
        <v>2016</v>
      </c>
      <c r="F10354" t="s">
        <v>2017</v>
      </c>
      <c r="G10354" t="s">
        <v>2018</v>
      </c>
      <c r="H10354" t="s">
        <v>2019</v>
      </c>
    </row>
    <row r="10355" spans="1:8" x14ac:dyDescent="0.35">
      <c r="A10355" t="s">
        <v>3</v>
      </c>
      <c r="B10355" t="s">
        <v>488</v>
      </c>
      <c r="C10355">
        <v>1092</v>
      </c>
      <c r="D10355" t="s">
        <v>186</v>
      </c>
      <c r="E10355" t="s">
        <v>1183</v>
      </c>
      <c r="F10355" t="s">
        <v>107</v>
      </c>
      <c r="G10355" t="s">
        <v>184</v>
      </c>
      <c r="H10355" t="s">
        <v>75</v>
      </c>
    </row>
    <row r="10356" spans="1:8" x14ac:dyDescent="0.35">
      <c r="A10356" t="s">
        <v>3</v>
      </c>
      <c r="B10356" t="s">
        <v>491</v>
      </c>
      <c r="C10356">
        <v>898</v>
      </c>
      <c r="D10356" t="s">
        <v>104</v>
      </c>
      <c r="E10356" t="s">
        <v>831</v>
      </c>
      <c r="F10356" t="s">
        <v>107</v>
      </c>
      <c r="G10356" t="s">
        <v>113</v>
      </c>
      <c r="H10356" t="s">
        <v>71</v>
      </c>
    </row>
    <row r="10357" spans="1:8" x14ac:dyDescent="0.35">
      <c r="A10357" t="s">
        <v>4</v>
      </c>
      <c r="B10357" t="s">
        <v>488</v>
      </c>
      <c r="C10357">
        <v>1897</v>
      </c>
      <c r="D10357" t="s">
        <v>100</v>
      </c>
      <c r="E10357" t="s">
        <v>644</v>
      </c>
      <c r="F10357" t="s">
        <v>106</v>
      </c>
      <c r="G10357" t="s">
        <v>550</v>
      </c>
      <c r="H10357" t="s">
        <v>94</v>
      </c>
    </row>
    <row r="10358" spans="1:8" x14ac:dyDescent="0.35">
      <c r="A10358" t="s">
        <v>4</v>
      </c>
      <c r="B10358" t="s">
        <v>491</v>
      </c>
      <c r="C10358">
        <v>1313</v>
      </c>
      <c r="D10358" t="s">
        <v>264</v>
      </c>
      <c r="E10358" t="s">
        <v>1167</v>
      </c>
      <c r="F10358" t="s">
        <v>138</v>
      </c>
      <c r="G10358" t="s">
        <v>117</v>
      </c>
      <c r="H10358" t="s">
        <v>75</v>
      </c>
    </row>
    <row r="10359" spans="1:8" x14ac:dyDescent="0.35">
      <c r="A10359" t="s">
        <v>5</v>
      </c>
      <c r="B10359" t="s">
        <v>488</v>
      </c>
      <c r="C10359">
        <v>2009</v>
      </c>
      <c r="D10359" t="s">
        <v>186</v>
      </c>
      <c r="E10359" t="s">
        <v>1407</v>
      </c>
      <c r="F10359" t="s">
        <v>107</v>
      </c>
      <c r="G10359" t="s">
        <v>10</v>
      </c>
      <c r="H10359" t="s">
        <v>77</v>
      </c>
    </row>
    <row r="10360" spans="1:8" x14ac:dyDescent="0.35">
      <c r="A10360" t="s">
        <v>5</v>
      </c>
      <c r="B10360" t="s">
        <v>491</v>
      </c>
      <c r="C10360">
        <v>1322</v>
      </c>
      <c r="D10360" t="s">
        <v>62</v>
      </c>
      <c r="E10360" t="s">
        <v>999</v>
      </c>
      <c r="F10360" t="s">
        <v>72</v>
      </c>
      <c r="G10360" t="s">
        <v>143</v>
      </c>
      <c r="H10360" t="s">
        <v>72</v>
      </c>
    </row>
    <row r="10361" spans="1:8" x14ac:dyDescent="0.35">
      <c r="A10361" t="s">
        <v>6</v>
      </c>
      <c r="B10361" t="s">
        <v>488</v>
      </c>
      <c r="C10361">
        <v>794</v>
      </c>
      <c r="D10361" t="s">
        <v>103</v>
      </c>
      <c r="E10361" t="s">
        <v>781</v>
      </c>
      <c r="F10361" t="s">
        <v>68</v>
      </c>
      <c r="G10361" t="s">
        <v>238</v>
      </c>
      <c r="H10361" t="s">
        <v>106</v>
      </c>
    </row>
    <row r="10362" spans="1:8" x14ac:dyDescent="0.35">
      <c r="A10362" t="s">
        <v>6</v>
      </c>
      <c r="B10362" t="s">
        <v>491</v>
      </c>
      <c r="C10362">
        <v>621</v>
      </c>
      <c r="D10362" t="s">
        <v>161</v>
      </c>
      <c r="E10362" t="s">
        <v>989</v>
      </c>
      <c r="F10362" t="s">
        <v>94</v>
      </c>
      <c r="G10362" t="s">
        <v>263</v>
      </c>
      <c r="H10362" t="s">
        <v>68</v>
      </c>
    </row>
    <row r="10363" spans="1:8" x14ac:dyDescent="0.35">
      <c r="A10363" t="s">
        <v>7</v>
      </c>
      <c r="B10363" t="s">
        <v>488</v>
      </c>
      <c r="C10363">
        <v>1667</v>
      </c>
      <c r="D10363" t="s">
        <v>74</v>
      </c>
      <c r="E10363" t="s">
        <v>814</v>
      </c>
      <c r="F10363" t="s">
        <v>79</v>
      </c>
      <c r="G10363" t="s">
        <v>191</v>
      </c>
      <c r="H10363" t="s">
        <v>71</v>
      </c>
    </row>
    <row r="10364" spans="1:8" x14ac:dyDescent="0.35">
      <c r="A10364" t="s">
        <v>7</v>
      </c>
      <c r="B10364" t="s">
        <v>491</v>
      </c>
      <c r="C10364">
        <v>1492</v>
      </c>
      <c r="D10364" t="s">
        <v>70</v>
      </c>
      <c r="E10364" t="s">
        <v>1146</v>
      </c>
      <c r="F10364" t="s">
        <v>75</v>
      </c>
      <c r="G10364" t="s">
        <v>206</v>
      </c>
      <c r="H10364" t="s">
        <v>106</v>
      </c>
    </row>
    <row r="10365" spans="1:8" x14ac:dyDescent="0.35">
      <c r="A10365" t="s">
        <v>241</v>
      </c>
      <c r="B10365" t="s">
        <v>488</v>
      </c>
      <c r="C10365">
        <v>7459</v>
      </c>
      <c r="D10365" t="s">
        <v>93</v>
      </c>
      <c r="E10365" t="s">
        <v>1167</v>
      </c>
      <c r="F10365" t="s">
        <v>106</v>
      </c>
      <c r="G10365" t="s">
        <v>152</v>
      </c>
      <c r="H10365" t="s">
        <v>71</v>
      </c>
    </row>
    <row r="10366" spans="1:8" x14ac:dyDescent="0.35">
      <c r="A10366" t="s">
        <v>241</v>
      </c>
      <c r="B10366" t="s">
        <v>491</v>
      </c>
      <c r="C10366">
        <v>5646</v>
      </c>
      <c r="D10366" t="s">
        <v>175</v>
      </c>
      <c r="E10366" t="s">
        <v>781</v>
      </c>
      <c r="F10366" t="s">
        <v>94</v>
      </c>
      <c r="G10366" t="s">
        <v>156</v>
      </c>
      <c r="H10366" t="s">
        <v>71</v>
      </c>
    </row>
    <row r="10368" spans="1:8" x14ac:dyDescent="0.35">
      <c r="A10368" t="s">
        <v>2030</v>
      </c>
    </row>
    <row r="10369" spans="1:8" x14ac:dyDescent="0.35">
      <c r="A10369" t="s">
        <v>14</v>
      </c>
      <c r="B10369" t="s">
        <v>593</v>
      </c>
      <c r="C10369" t="s">
        <v>2</v>
      </c>
      <c r="D10369" t="s">
        <v>2015</v>
      </c>
      <c r="E10369" t="s">
        <v>2016</v>
      </c>
      <c r="F10369" t="s">
        <v>2018</v>
      </c>
      <c r="G10369" t="s">
        <v>2017</v>
      </c>
      <c r="H10369" t="s">
        <v>2019</v>
      </c>
    </row>
    <row r="10370" spans="1:8" x14ac:dyDescent="0.35">
      <c r="A10370" t="s">
        <v>3</v>
      </c>
      <c r="B10370" t="s">
        <v>594</v>
      </c>
      <c r="C10370">
        <v>927</v>
      </c>
      <c r="D10370" t="s">
        <v>100</v>
      </c>
      <c r="E10370" t="s">
        <v>1413</v>
      </c>
      <c r="F10370" t="s">
        <v>320</v>
      </c>
      <c r="G10370" t="s">
        <v>76</v>
      </c>
      <c r="H10370" t="s">
        <v>76</v>
      </c>
    </row>
    <row r="10371" spans="1:8" x14ac:dyDescent="0.35">
      <c r="A10371" t="s">
        <v>3</v>
      </c>
      <c r="B10371" t="s">
        <v>595</v>
      </c>
      <c r="C10371">
        <v>1063</v>
      </c>
      <c r="D10371" t="s">
        <v>133</v>
      </c>
      <c r="E10371" t="s">
        <v>896</v>
      </c>
      <c r="F10371" t="s">
        <v>372</v>
      </c>
      <c r="G10371" t="s">
        <v>107</v>
      </c>
      <c r="H10371" t="s">
        <v>81</v>
      </c>
    </row>
    <row r="10372" spans="1:8" x14ac:dyDescent="0.35">
      <c r="A10372" t="s">
        <v>4</v>
      </c>
      <c r="B10372" t="s">
        <v>594</v>
      </c>
      <c r="C10372">
        <v>1687</v>
      </c>
      <c r="D10372" t="s">
        <v>138</v>
      </c>
      <c r="E10372" t="s">
        <v>644</v>
      </c>
      <c r="F10372" t="s">
        <v>550</v>
      </c>
      <c r="G10372" t="s">
        <v>106</v>
      </c>
      <c r="H10372" t="s">
        <v>63</v>
      </c>
    </row>
    <row r="10373" spans="1:8" x14ac:dyDescent="0.35">
      <c r="A10373" t="s">
        <v>4</v>
      </c>
      <c r="B10373" t="s">
        <v>595</v>
      </c>
      <c r="C10373">
        <v>1523</v>
      </c>
      <c r="D10373" t="s">
        <v>102</v>
      </c>
      <c r="E10373" t="s">
        <v>1170</v>
      </c>
      <c r="F10373" t="s">
        <v>171</v>
      </c>
      <c r="G10373" t="s">
        <v>94</v>
      </c>
      <c r="H10373" t="s">
        <v>68</v>
      </c>
    </row>
    <row r="10374" spans="1:8" x14ac:dyDescent="0.35">
      <c r="A10374" t="s">
        <v>5</v>
      </c>
      <c r="B10374" t="s">
        <v>594</v>
      </c>
      <c r="C10374">
        <v>1229</v>
      </c>
      <c r="D10374" t="s">
        <v>186</v>
      </c>
      <c r="E10374" t="s">
        <v>918</v>
      </c>
      <c r="F10374" t="s">
        <v>330</v>
      </c>
      <c r="G10374" t="s">
        <v>79</v>
      </c>
      <c r="H10374" t="s">
        <v>107</v>
      </c>
    </row>
    <row r="10375" spans="1:8" x14ac:dyDescent="0.35">
      <c r="A10375" t="s">
        <v>5</v>
      </c>
      <c r="B10375" t="s">
        <v>595</v>
      </c>
      <c r="C10375">
        <v>2102</v>
      </c>
      <c r="D10375" t="s">
        <v>198</v>
      </c>
      <c r="E10375" t="s">
        <v>639</v>
      </c>
      <c r="F10375" t="s">
        <v>152</v>
      </c>
      <c r="G10375" t="s">
        <v>71</v>
      </c>
      <c r="H10375" t="s">
        <v>94</v>
      </c>
    </row>
    <row r="10376" spans="1:8" x14ac:dyDescent="0.35">
      <c r="A10376" t="s">
        <v>6</v>
      </c>
      <c r="B10376" t="s">
        <v>594</v>
      </c>
      <c r="C10376">
        <v>508</v>
      </c>
      <c r="D10376" t="s">
        <v>204</v>
      </c>
      <c r="E10376" t="s">
        <v>1282</v>
      </c>
      <c r="F10376" t="s">
        <v>304</v>
      </c>
      <c r="G10376" t="s">
        <v>138</v>
      </c>
      <c r="H10376" t="s">
        <v>68</v>
      </c>
    </row>
    <row r="10377" spans="1:8" x14ac:dyDescent="0.35">
      <c r="A10377" t="s">
        <v>6</v>
      </c>
      <c r="B10377" t="s">
        <v>595</v>
      </c>
      <c r="C10377">
        <v>907</v>
      </c>
      <c r="D10377" t="s">
        <v>149</v>
      </c>
      <c r="E10377" t="s">
        <v>976</v>
      </c>
      <c r="F10377" t="s">
        <v>235</v>
      </c>
      <c r="G10377" t="s">
        <v>68</v>
      </c>
      <c r="H10377" t="s">
        <v>77</v>
      </c>
    </row>
    <row r="10378" spans="1:8" x14ac:dyDescent="0.35">
      <c r="A10378" t="s">
        <v>7</v>
      </c>
      <c r="B10378" t="s">
        <v>594</v>
      </c>
      <c r="C10378">
        <v>1549</v>
      </c>
      <c r="D10378" t="s">
        <v>104</v>
      </c>
      <c r="E10378" t="s">
        <v>976</v>
      </c>
      <c r="F10378" t="s">
        <v>235</v>
      </c>
      <c r="G10378" t="s">
        <v>71</v>
      </c>
      <c r="H10378" t="s">
        <v>79</v>
      </c>
    </row>
    <row r="10379" spans="1:8" x14ac:dyDescent="0.35">
      <c r="A10379" t="s">
        <v>7</v>
      </c>
      <c r="B10379" t="s">
        <v>595</v>
      </c>
      <c r="C10379">
        <v>1610</v>
      </c>
      <c r="D10379" t="s">
        <v>86</v>
      </c>
      <c r="E10379" t="s">
        <v>786</v>
      </c>
      <c r="F10379" t="s">
        <v>250</v>
      </c>
      <c r="G10379" t="s">
        <v>71</v>
      </c>
      <c r="H10379" t="s">
        <v>79</v>
      </c>
    </row>
    <row r="10380" spans="1:8" x14ac:dyDescent="0.35">
      <c r="A10380" t="s">
        <v>241</v>
      </c>
      <c r="B10380" t="s">
        <v>594</v>
      </c>
      <c r="C10380">
        <v>5900</v>
      </c>
      <c r="D10380" t="s">
        <v>198</v>
      </c>
      <c r="E10380" t="s">
        <v>750</v>
      </c>
      <c r="F10380" t="s">
        <v>174</v>
      </c>
      <c r="G10380" t="s">
        <v>79</v>
      </c>
      <c r="H10380" t="s">
        <v>68</v>
      </c>
    </row>
    <row r="10381" spans="1:8" x14ac:dyDescent="0.35">
      <c r="A10381" t="s">
        <v>241</v>
      </c>
      <c r="B10381" t="s">
        <v>595</v>
      </c>
      <c r="C10381">
        <v>7205</v>
      </c>
      <c r="D10381" t="s">
        <v>103</v>
      </c>
      <c r="E10381" t="s">
        <v>980</v>
      </c>
      <c r="F10381" t="s">
        <v>373</v>
      </c>
      <c r="G10381" t="s">
        <v>71</v>
      </c>
      <c r="H10381" t="s">
        <v>71</v>
      </c>
    </row>
    <row r="10383" spans="1:8" x14ac:dyDescent="0.35">
      <c r="A10383" t="s">
        <v>2031</v>
      </c>
    </row>
    <row r="10384" spans="1:8" x14ac:dyDescent="0.35">
      <c r="A10384" t="s">
        <v>14</v>
      </c>
      <c r="B10384" t="s">
        <v>2</v>
      </c>
      <c r="C10384" t="s">
        <v>2015</v>
      </c>
      <c r="D10384" t="s">
        <v>2016</v>
      </c>
      <c r="E10384" t="s">
        <v>2017</v>
      </c>
      <c r="F10384" t="s">
        <v>2018</v>
      </c>
      <c r="G10384" t="s">
        <v>2019</v>
      </c>
    </row>
    <row r="10385" spans="1:8" x14ac:dyDescent="0.35">
      <c r="A10385" t="s">
        <v>3</v>
      </c>
      <c r="B10385">
        <v>1990</v>
      </c>
      <c r="C10385" t="s">
        <v>277</v>
      </c>
      <c r="D10385" t="s">
        <v>806</v>
      </c>
      <c r="E10385" t="s">
        <v>105</v>
      </c>
      <c r="F10385" t="s">
        <v>373</v>
      </c>
      <c r="G10385" t="s">
        <v>71</v>
      </c>
    </row>
    <row r="10386" spans="1:8" x14ac:dyDescent="0.35">
      <c r="A10386" t="s">
        <v>4</v>
      </c>
      <c r="B10386">
        <v>3210</v>
      </c>
      <c r="C10386" t="s">
        <v>364</v>
      </c>
      <c r="D10386" t="s">
        <v>720</v>
      </c>
      <c r="E10386" t="s">
        <v>105</v>
      </c>
      <c r="F10386" t="s">
        <v>392</v>
      </c>
      <c r="G10386" t="s">
        <v>106</v>
      </c>
    </row>
    <row r="10387" spans="1:8" x14ac:dyDescent="0.35">
      <c r="A10387" t="s">
        <v>5</v>
      </c>
      <c r="B10387">
        <v>3331</v>
      </c>
      <c r="C10387" t="s">
        <v>117</v>
      </c>
      <c r="D10387" t="s">
        <v>553</v>
      </c>
      <c r="E10387" t="s">
        <v>73</v>
      </c>
      <c r="F10387" t="s">
        <v>195</v>
      </c>
      <c r="G10387" t="s">
        <v>75</v>
      </c>
    </row>
    <row r="10388" spans="1:8" x14ac:dyDescent="0.35">
      <c r="A10388" t="s">
        <v>6</v>
      </c>
      <c r="B10388">
        <v>1415</v>
      </c>
      <c r="C10388" t="s">
        <v>425</v>
      </c>
      <c r="D10388" t="s">
        <v>625</v>
      </c>
      <c r="E10388" t="s">
        <v>138</v>
      </c>
      <c r="F10388" t="s">
        <v>226</v>
      </c>
      <c r="G10388" t="s">
        <v>73</v>
      </c>
    </row>
    <row r="10389" spans="1:8" x14ac:dyDescent="0.35">
      <c r="A10389" t="s">
        <v>7</v>
      </c>
      <c r="B10389">
        <v>3159</v>
      </c>
      <c r="C10389" t="s">
        <v>409</v>
      </c>
      <c r="D10389" t="s">
        <v>776</v>
      </c>
      <c r="E10389" t="s">
        <v>78</v>
      </c>
      <c r="F10389" t="s">
        <v>250</v>
      </c>
      <c r="G10389" t="s">
        <v>77</v>
      </c>
    </row>
    <row r="10390" spans="1:8" x14ac:dyDescent="0.35">
      <c r="A10390" t="s">
        <v>241</v>
      </c>
      <c r="B10390">
        <v>13105</v>
      </c>
      <c r="C10390" t="s">
        <v>302</v>
      </c>
      <c r="D10390" t="s">
        <v>679</v>
      </c>
      <c r="E10390" t="s">
        <v>94</v>
      </c>
      <c r="F10390" t="s">
        <v>118</v>
      </c>
      <c r="G10390" t="s">
        <v>79</v>
      </c>
    </row>
    <row r="10392" spans="1:8" x14ac:dyDescent="0.35">
      <c r="A10392" t="s">
        <v>2032</v>
      </c>
    </row>
    <row r="10393" spans="1:8" x14ac:dyDescent="0.35">
      <c r="A10393" t="s">
        <v>14</v>
      </c>
      <c r="B10393" t="s">
        <v>15</v>
      </c>
      <c r="C10393" t="s">
        <v>2</v>
      </c>
      <c r="D10393" t="s">
        <v>2015</v>
      </c>
      <c r="E10393" t="s">
        <v>2016</v>
      </c>
      <c r="F10393" t="s">
        <v>2017</v>
      </c>
      <c r="G10393" t="s">
        <v>2018</v>
      </c>
      <c r="H10393" t="s">
        <v>2019</v>
      </c>
    </row>
    <row r="10394" spans="1:8" x14ac:dyDescent="0.35">
      <c r="A10394" t="s">
        <v>3</v>
      </c>
      <c r="B10394" t="s">
        <v>52</v>
      </c>
      <c r="C10394">
        <v>440</v>
      </c>
      <c r="D10394" t="s">
        <v>69</v>
      </c>
      <c r="E10394" t="s">
        <v>654</v>
      </c>
      <c r="F10394" t="s">
        <v>80</v>
      </c>
      <c r="G10394" t="s">
        <v>548</v>
      </c>
      <c r="H10394" t="s">
        <v>81</v>
      </c>
    </row>
    <row r="10395" spans="1:8" x14ac:dyDescent="0.35">
      <c r="A10395" t="s">
        <v>3</v>
      </c>
      <c r="B10395" t="s">
        <v>83</v>
      </c>
      <c r="C10395">
        <v>1413</v>
      </c>
      <c r="D10395" t="s">
        <v>182</v>
      </c>
      <c r="E10395" t="s">
        <v>578</v>
      </c>
      <c r="F10395" t="s">
        <v>105</v>
      </c>
      <c r="G10395" t="s">
        <v>229</v>
      </c>
      <c r="H10395" t="s">
        <v>79</v>
      </c>
    </row>
    <row r="10396" spans="1:8" x14ac:dyDescent="0.35">
      <c r="A10396" t="s">
        <v>3</v>
      </c>
      <c r="B10396" t="s">
        <v>50</v>
      </c>
      <c r="C10396">
        <v>137</v>
      </c>
      <c r="D10396" t="s">
        <v>219</v>
      </c>
      <c r="E10396" t="s">
        <v>838</v>
      </c>
      <c r="F10396" t="s">
        <v>76</v>
      </c>
      <c r="G10396" t="s">
        <v>290</v>
      </c>
      <c r="H10396" t="s">
        <v>79</v>
      </c>
    </row>
    <row r="10397" spans="1:8" x14ac:dyDescent="0.35">
      <c r="A10397" t="s">
        <v>4</v>
      </c>
      <c r="B10397" t="s">
        <v>52</v>
      </c>
      <c r="C10397">
        <v>828</v>
      </c>
      <c r="D10397" t="s">
        <v>262</v>
      </c>
      <c r="E10397" t="s">
        <v>562</v>
      </c>
      <c r="F10397" t="s">
        <v>55</v>
      </c>
      <c r="G10397" t="s">
        <v>329</v>
      </c>
      <c r="H10397" t="s">
        <v>68</v>
      </c>
    </row>
    <row r="10398" spans="1:8" x14ac:dyDescent="0.35">
      <c r="A10398" t="s">
        <v>4</v>
      </c>
      <c r="B10398" t="s">
        <v>83</v>
      </c>
      <c r="C10398">
        <v>2127</v>
      </c>
      <c r="D10398" t="s">
        <v>276</v>
      </c>
      <c r="E10398" t="s">
        <v>1410</v>
      </c>
      <c r="F10398" t="s">
        <v>150</v>
      </c>
      <c r="G10398" t="s">
        <v>304</v>
      </c>
      <c r="H10398" t="s">
        <v>73</v>
      </c>
    </row>
    <row r="10399" spans="1:8" x14ac:dyDescent="0.35">
      <c r="A10399" t="s">
        <v>4</v>
      </c>
      <c r="B10399" t="s">
        <v>50</v>
      </c>
      <c r="C10399">
        <v>255</v>
      </c>
      <c r="D10399" t="s">
        <v>272</v>
      </c>
      <c r="E10399" t="s">
        <v>635</v>
      </c>
      <c r="F10399" t="s">
        <v>78</v>
      </c>
      <c r="G10399" t="s">
        <v>146</v>
      </c>
      <c r="H10399" t="s">
        <v>76</v>
      </c>
    </row>
    <row r="10400" spans="1:8" x14ac:dyDescent="0.35">
      <c r="A10400" t="s">
        <v>5</v>
      </c>
      <c r="B10400" t="s">
        <v>52</v>
      </c>
      <c r="C10400">
        <v>934</v>
      </c>
      <c r="D10400" t="s">
        <v>202</v>
      </c>
      <c r="E10400" t="s">
        <v>652</v>
      </c>
      <c r="F10400" t="s">
        <v>77</v>
      </c>
      <c r="G10400" t="s">
        <v>574</v>
      </c>
      <c r="H10400" t="s">
        <v>76</v>
      </c>
    </row>
    <row r="10401" spans="1:8" x14ac:dyDescent="0.35">
      <c r="A10401" t="s">
        <v>5</v>
      </c>
      <c r="B10401" t="s">
        <v>83</v>
      </c>
      <c r="C10401">
        <v>2169</v>
      </c>
      <c r="D10401" t="s">
        <v>320</v>
      </c>
      <c r="E10401" t="s">
        <v>730</v>
      </c>
      <c r="F10401" t="s">
        <v>73</v>
      </c>
      <c r="G10401" t="s">
        <v>445</v>
      </c>
      <c r="H10401" t="s">
        <v>105</v>
      </c>
    </row>
    <row r="10402" spans="1:8" x14ac:dyDescent="0.35">
      <c r="A10402" t="s">
        <v>5</v>
      </c>
      <c r="B10402" t="s">
        <v>50</v>
      </c>
      <c r="C10402">
        <v>228</v>
      </c>
      <c r="D10402" t="s">
        <v>232</v>
      </c>
      <c r="E10402" t="s">
        <v>703</v>
      </c>
      <c r="F10402" t="s">
        <v>76</v>
      </c>
      <c r="G10402" t="s">
        <v>112</v>
      </c>
      <c r="H10402" t="s">
        <v>73</v>
      </c>
    </row>
    <row r="10403" spans="1:8" x14ac:dyDescent="0.35">
      <c r="A10403" t="s">
        <v>6</v>
      </c>
      <c r="B10403" t="s">
        <v>52</v>
      </c>
      <c r="C10403">
        <v>373</v>
      </c>
      <c r="D10403" t="s">
        <v>397</v>
      </c>
      <c r="E10403" t="s">
        <v>473</v>
      </c>
      <c r="F10403" t="s">
        <v>142</v>
      </c>
      <c r="G10403" t="s">
        <v>254</v>
      </c>
      <c r="H10403" t="s">
        <v>76</v>
      </c>
    </row>
    <row r="10404" spans="1:8" x14ac:dyDescent="0.35">
      <c r="A10404" t="s">
        <v>6</v>
      </c>
      <c r="B10404" t="s">
        <v>83</v>
      </c>
      <c r="C10404">
        <v>928</v>
      </c>
      <c r="D10404" t="s">
        <v>548</v>
      </c>
      <c r="E10404" t="s">
        <v>944</v>
      </c>
      <c r="F10404" t="s">
        <v>150</v>
      </c>
      <c r="G10404" t="s">
        <v>204</v>
      </c>
      <c r="H10404" t="s">
        <v>106</v>
      </c>
    </row>
    <row r="10405" spans="1:8" x14ac:dyDescent="0.35">
      <c r="A10405" t="s">
        <v>6</v>
      </c>
      <c r="B10405" t="s">
        <v>50</v>
      </c>
      <c r="C10405">
        <v>114</v>
      </c>
      <c r="D10405" t="s">
        <v>456</v>
      </c>
      <c r="E10405" t="s">
        <v>512</v>
      </c>
      <c r="F10405" t="s">
        <v>80</v>
      </c>
      <c r="G10405" t="s">
        <v>67</v>
      </c>
      <c r="H10405" t="s">
        <v>76</v>
      </c>
    </row>
    <row r="10406" spans="1:8" x14ac:dyDescent="0.35">
      <c r="A10406" t="s">
        <v>7</v>
      </c>
      <c r="B10406" t="s">
        <v>52</v>
      </c>
      <c r="C10406">
        <v>769</v>
      </c>
      <c r="D10406" t="s">
        <v>373</v>
      </c>
      <c r="E10406" t="s">
        <v>982</v>
      </c>
      <c r="F10406" t="s">
        <v>100</v>
      </c>
      <c r="G10406" t="s">
        <v>332</v>
      </c>
      <c r="H10406" t="s">
        <v>76</v>
      </c>
    </row>
    <row r="10407" spans="1:8" x14ac:dyDescent="0.35">
      <c r="A10407" t="s">
        <v>7</v>
      </c>
      <c r="B10407" t="s">
        <v>83</v>
      </c>
      <c r="C10407">
        <v>2049</v>
      </c>
      <c r="D10407" t="s">
        <v>426</v>
      </c>
      <c r="E10407" t="s">
        <v>795</v>
      </c>
      <c r="F10407" t="s">
        <v>94</v>
      </c>
      <c r="G10407" t="s">
        <v>116</v>
      </c>
      <c r="H10407" t="s">
        <v>79</v>
      </c>
    </row>
    <row r="10408" spans="1:8" x14ac:dyDescent="0.35">
      <c r="A10408" t="s">
        <v>7</v>
      </c>
      <c r="B10408" t="s">
        <v>50</v>
      </c>
      <c r="C10408">
        <v>341</v>
      </c>
      <c r="D10408" t="s">
        <v>140</v>
      </c>
      <c r="E10408" t="s">
        <v>1317</v>
      </c>
      <c r="F10408" t="s">
        <v>107</v>
      </c>
      <c r="G10408" t="s">
        <v>264</v>
      </c>
      <c r="H10408" t="s">
        <v>73</v>
      </c>
    </row>
    <row r="10409" spans="1:8" x14ac:dyDescent="0.35">
      <c r="A10409" t="s">
        <v>241</v>
      </c>
      <c r="B10409" t="s">
        <v>52</v>
      </c>
      <c r="C10409">
        <v>3344</v>
      </c>
      <c r="D10409" t="s">
        <v>182</v>
      </c>
      <c r="E10409" t="s">
        <v>737</v>
      </c>
      <c r="F10409" t="s">
        <v>80</v>
      </c>
      <c r="G10409" t="s">
        <v>59</v>
      </c>
      <c r="H10409" t="s">
        <v>77</v>
      </c>
    </row>
    <row r="10410" spans="1:8" x14ac:dyDescent="0.35">
      <c r="A10410" t="s">
        <v>241</v>
      </c>
      <c r="B10410" t="s">
        <v>83</v>
      </c>
      <c r="C10410">
        <v>8686</v>
      </c>
      <c r="D10410" t="s">
        <v>302</v>
      </c>
      <c r="E10410" t="s">
        <v>421</v>
      </c>
      <c r="F10410" t="s">
        <v>150</v>
      </c>
      <c r="G10410" t="s">
        <v>95</v>
      </c>
      <c r="H10410" t="s">
        <v>68</v>
      </c>
    </row>
    <row r="10411" spans="1:8" x14ac:dyDescent="0.35">
      <c r="A10411" t="s">
        <v>241</v>
      </c>
      <c r="B10411" t="s">
        <v>50</v>
      </c>
      <c r="C10411">
        <v>1075</v>
      </c>
      <c r="D10411" t="s">
        <v>503</v>
      </c>
      <c r="E10411" t="s">
        <v>1168</v>
      </c>
      <c r="F10411" t="s">
        <v>79</v>
      </c>
      <c r="G10411" t="s">
        <v>442</v>
      </c>
      <c r="H10411" t="s">
        <v>73</v>
      </c>
    </row>
    <row r="10413" spans="1:8" x14ac:dyDescent="0.35">
      <c r="A10413" t="s">
        <v>2033</v>
      </c>
    </row>
    <row r="10414" spans="1:8" x14ac:dyDescent="0.35">
      <c r="A10414" t="s">
        <v>14</v>
      </c>
      <c r="B10414" t="s">
        <v>266</v>
      </c>
      <c r="C10414" t="s">
        <v>2</v>
      </c>
      <c r="D10414" t="s">
        <v>2015</v>
      </c>
      <c r="E10414" t="s">
        <v>2016</v>
      </c>
      <c r="F10414" t="s">
        <v>2017</v>
      </c>
      <c r="G10414" t="s">
        <v>2018</v>
      </c>
      <c r="H10414" t="s">
        <v>2019</v>
      </c>
    </row>
    <row r="10415" spans="1:8" x14ac:dyDescent="0.35">
      <c r="A10415" t="s">
        <v>3</v>
      </c>
      <c r="B10415" t="s">
        <v>267</v>
      </c>
      <c r="C10415">
        <v>260</v>
      </c>
      <c r="D10415" t="s">
        <v>315</v>
      </c>
      <c r="E10415" t="s">
        <v>686</v>
      </c>
      <c r="F10415" t="s">
        <v>63</v>
      </c>
      <c r="G10415" t="s">
        <v>445</v>
      </c>
      <c r="H10415" t="s">
        <v>179</v>
      </c>
    </row>
    <row r="10416" spans="1:8" x14ac:dyDescent="0.35">
      <c r="A10416" t="s">
        <v>3</v>
      </c>
      <c r="B10416" t="s">
        <v>279</v>
      </c>
      <c r="C10416">
        <v>1668</v>
      </c>
      <c r="D10416" t="s">
        <v>206</v>
      </c>
      <c r="E10416" t="s">
        <v>618</v>
      </c>
      <c r="F10416" t="s">
        <v>75</v>
      </c>
      <c r="G10416" t="s">
        <v>118</v>
      </c>
      <c r="H10416" t="s">
        <v>73</v>
      </c>
    </row>
    <row r="10417" spans="1:8" x14ac:dyDescent="0.35">
      <c r="A10417" t="s">
        <v>3</v>
      </c>
      <c r="B10417" t="s">
        <v>285</v>
      </c>
      <c r="C10417">
        <v>62</v>
      </c>
      <c r="D10417" t="s">
        <v>82</v>
      </c>
      <c r="E10417" t="s">
        <v>155</v>
      </c>
      <c r="F10417" t="s">
        <v>181</v>
      </c>
      <c r="G10417" t="s">
        <v>519</v>
      </c>
      <c r="H10417" t="s">
        <v>76</v>
      </c>
    </row>
    <row r="10418" spans="1:8" x14ac:dyDescent="0.35">
      <c r="A10418" t="s">
        <v>4</v>
      </c>
      <c r="B10418" t="s">
        <v>267</v>
      </c>
      <c r="C10418">
        <v>341</v>
      </c>
      <c r="D10418" t="s">
        <v>322</v>
      </c>
      <c r="E10418" t="s">
        <v>224</v>
      </c>
      <c r="F10418" t="s">
        <v>107</v>
      </c>
      <c r="G10418" t="s">
        <v>502</v>
      </c>
      <c r="H10418" t="s">
        <v>76</v>
      </c>
    </row>
    <row r="10419" spans="1:8" x14ac:dyDescent="0.35">
      <c r="A10419" t="s">
        <v>4</v>
      </c>
      <c r="B10419" t="s">
        <v>279</v>
      </c>
      <c r="C10419">
        <v>2593</v>
      </c>
      <c r="D10419" t="s">
        <v>326</v>
      </c>
      <c r="E10419" t="s">
        <v>807</v>
      </c>
      <c r="F10419" t="s">
        <v>105</v>
      </c>
      <c r="G10419" t="s">
        <v>361</v>
      </c>
      <c r="H10419" t="s">
        <v>73</v>
      </c>
    </row>
    <row r="10420" spans="1:8" x14ac:dyDescent="0.35">
      <c r="A10420" t="s">
        <v>4</v>
      </c>
      <c r="B10420" t="s">
        <v>285</v>
      </c>
      <c r="C10420">
        <v>276</v>
      </c>
      <c r="D10420" t="s">
        <v>196</v>
      </c>
      <c r="E10420" t="s">
        <v>681</v>
      </c>
      <c r="F10420" t="s">
        <v>55</v>
      </c>
      <c r="G10420" t="s">
        <v>291</v>
      </c>
      <c r="H10420" t="s">
        <v>75</v>
      </c>
    </row>
    <row r="10421" spans="1:8" x14ac:dyDescent="0.35">
      <c r="A10421" t="s">
        <v>5</v>
      </c>
      <c r="B10421" t="s">
        <v>267</v>
      </c>
      <c r="C10421">
        <v>129</v>
      </c>
      <c r="D10421" t="s">
        <v>230</v>
      </c>
      <c r="E10421" t="s">
        <v>944</v>
      </c>
      <c r="F10421" t="s">
        <v>76</v>
      </c>
      <c r="G10421" t="s">
        <v>430</v>
      </c>
      <c r="H10421" t="s">
        <v>76</v>
      </c>
    </row>
    <row r="10422" spans="1:8" x14ac:dyDescent="0.35">
      <c r="A10422" t="s">
        <v>5</v>
      </c>
      <c r="B10422" t="s">
        <v>279</v>
      </c>
      <c r="C10422">
        <v>2541</v>
      </c>
      <c r="D10422" t="s">
        <v>117</v>
      </c>
      <c r="E10422" t="s">
        <v>822</v>
      </c>
      <c r="F10422" t="s">
        <v>73</v>
      </c>
      <c r="G10422" t="s">
        <v>337</v>
      </c>
      <c r="H10422" t="s">
        <v>105</v>
      </c>
    </row>
    <row r="10423" spans="1:8" x14ac:dyDescent="0.35">
      <c r="A10423" t="s">
        <v>5</v>
      </c>
      <c r="B10423" t="s">
        <v>285</v>
      </c>
      <c r="C10423">
        <v>661</v>
      </c>
      <c r="D10423" t="s">
        <v>206</v>
      </c>
      <c r="E10423" t="s">
        <v>1158</v>
      </c>
      <c r="F10423" t="s">
        <v>106</v>
      </c>
      <c r="G10423" t="s">
        <v>378</v>
      </c>
      <c r="H10423" t="s">
        <v>73</v>
      </c>
    </row>
    <row r="10424" spans="1:8" x14ac:dyDescent="0.35">
      <c r="A10424" t="s">
        <v>6</v>
      </c>
      <c r="B10424" t="s">
        <v>267</v>
      </c>
      <c r="C10424">
        <v>127</v>
      </c>
      <c r="D10424" t="s">
        <v>748</v>
      </c>
      <c r="E10424" t="s">
        <v>637</v>
      </c>
      <c r="F10424" t="s">
        <v>100</v>
      </c>
      <c r="G10424" t="s">
        <v>165</v>
      </c>
      <c r="H10424" t="s">
        <v>73</v>
      </c>
    </row>
    <row r="10425" spans="1:8" x14ac:dyDescent="0.35">
      <c r="A10425" t="s">
        <v>6</v>
      </c>
      <c r="B10425" t="s">
        <v>279</v>
      </c>
      <c r="C10425">
        <v>1126</v>
      </c>
      <c r="D10425" t="s">
        <v>499</v>
      </c>
      <c r="E10425" t="s">
        <v>798</v>
      </c>
      <c r="F10425" t="s">
        <v>72</v>
      </c>
      <c r="G10425" t="s">
        <v>61</v>
      </c>
      <c r="H10425" t="s">
        <v>73</v>
      </c>
    </row>
    <row r="10426" spans="1:8" x14ac:dyDescent="0.35">
      <c r="A10426" t="s">
        <v>6</v>
      </c>
      <c r="B10426" t="s">
        <v>285</v>
      </c>
      <c r="C10426">
        <v>162</v>
      </c>
      <c r="D10426" t="s">
        <v>358</v>
      </c>
      <c r="E10426" t="s">
        <v>688</v>
      </c>
      <c r="F10426" t="s">
        <v>76</v>
      </c>
      <c r="G10426" t="s">
        <v>61</v>
      </c>
      <c r="H10426" t="s">
        <v>76</v>
      </c>
    </row>
    <row r="10427" spans="1:8" x14ac:dyDescent="0.35">
      <c r="A10427" t="s">
        <v>7</v>
      </c>
      <c r="B10427" t="s">
        <v>267</v>
      </c>
      <c r="C10427">
        <v>190</v>
      </c>
      <c r="D10427" t="s">
        <v>453</v>
      </c>
      <c r="E10427" t="s">
        <v>679</v>
      </c>
      <c r="F10427" t="s">
        <v>75</v>
      </c>
      <c r="G10427" t="s">
        <v>226</v>
      </c>
      <c r="H10427" t="s">
        <v>107</v>
      </c>
    </row>
    <row r="10428" spans="1:8" x14ac:dyDescent="0.35">
      <c r="A10428" t="s">
        <v>7</v>
      </c>
      <c r="B10428" t="s">
        <v>279</v>
      </c>
      <c r="C10428">
        <v>2801</v>
      </c>
      <c r="D10428" t="s">
        <v>318</v>
      </c>
      <c r="E10428" t="s">
        <v>776</v>
      </c>
      <c r="F10428" t="s">
        <v>105</v>
      </c>
      <c r="G10428" t="s">
        <v>262</v>
      </c>
      <c r="H10428" t="s">
        <v>106</v>
      </c>
    </row>
    <row r="10429" spans="1:8" x14ac:dyDescent="0.35">
      <c r="A10429" t="s">
        <v>7</v>
      </c>
      <c r="B10429" t="s">
        <v>285</v>
      </c>
      <c r="C10429">
        <v>168</v>
      </c>
      <c r="D10429" t="s">
        <v>393</v>
      </c>
      <c r="E10429" t="s">
        <v>946</v>
      </c>
      <c r="F10429" t="s">
        <v>106</v>
      </c>
      <c r="G10429" t="s">
        <v>185</v>
      </c>
      <c r="H10429" t="s">
        <v>138</v>
      </c>
    </row>
    <row r="10430" spans="1:8" x14ac:dyDescent="0.35">
      <c r="A10430" t="s">
        <v>241</v>
      </c>
      <c r="B10430" t="s">
        <v>267</v>
      </c>
      <c r="C10430">
        <v>1047</v>
      </c>
      <c r="D10430" t="s">
        <v>319</v>
      </c>
      <c r="E10430" t="s">
        <v>763</v>
      </c>
      <c r="F10430" t="s">
        <v>71</v>
      </c>
      <c r="G10430" t="s">
        <v>131</v>
      </c>
      <c r="H10430" t="s">
        <v>150</v>
      </c>
    </row>
    <row r="10431" spans="1:8" x14ac:dyDescent="0.35">
      <c r="A10431" t="s">
        <v>241</v>
      </c>
      <c r="B10431" t="s">
        <v>279</v>
      </c>
      <c r="C10431">
        <v>10729</v>
      </c>
      <c r="D10431" t="s">
        <v>392</v>
      </c>
      <c r="E10431" t="s">
        <v>706</v>
      </c>
      <c r="F10431" t="s">
        <v>94</v>
      </c>
      <c r="G10431" t="s">
        <v>227</v>
      </c>
      <c r="H10431" t="s">
        <v>77</v>
      </c>
    </row>
    <row r="10432" spans="1:8" x14ac:dyDescent="0.35">
      <c r="A10432" t="s">
        <v>241</v>
      </c>
      <c r="B10432" t="s">
        <v>285</v>
      </c>
      <c r="C10432">
        <v>1329</v>
      </c>
      <c r="D10432" t="s">
        <v>174</v>
      </c>
      <c r="E10432" t="s">
        <v>944</v>
      </c>
      <c r="F10432" t="s">
        <v>78</v>
      </c>
      <c r="G10432" t="s">
        <v>277</v>
      </c>
      <c r="H10432" t="s">
        <v>68</v>
      </c>
    </row>
    <row r="10434" spans="1:8" x14ac:dyDescent="0.35">
      <c r="A10434" t="s">
        <v>2034</v>
      </c>
    </row>
    <row r="10435" spans="1:8" x14ac:dyDescent="0.35">
      <c r="A10435" t="s">
        <v>14</v>
      </c>
      <c r="B10435" t="s">
        <v>461</v>
      </c>
      <c r="C10435" t="s">
        <v>2</v>
      </c>
      <c r="D10435" t="s">
        <v>2015</v>
      </c>
      <c r="E10435" t="s">
        <v>2016</v>
      </c>
      <c r="F10435" t="s">
        <v>2017</v>
      </c>
      <c r="G10435" t="s">
        <v>2018</v>
      </c>
      <c r="H10435" t="s">
        <v>2019</v>
      </c>
    </row>
    <row r="10436" spans="1:8" x14ac:dyDescent="0.35">
      <c r="A10436" t="s">
        <v>3</v>
      </c>
      <c r="B10436" t="s">
        <v>462</v>
      </c>
      <c r="C10436">
        <v>1073</v>
      </c>
      <c r="D10436" t="s">
        <v>222</v>
      </c>
      <c r="E10436" t="s">
        <v>754</v>
      </c>
      <c r="F10436" t="s">
        <v>94</v>
      </c>
      <c r="G10436" t="s">
        <v>126</v>
      </c>
      <c r="H10436" t="s">
        <v>79</v>
      </c>
    </row>
    <row r="10437" spans="1:8" x14ac:dyDescent="0.35">
      <c r="A10437" t="s">
        <v>3</v>
      </c>
      <c r="B10437" t="s">
        <v>464</v>
      </c>
      <c r="C10437">
        <v>916</v>
      </c>
      <c r="D10437" t="s">
        <v>286</v>
      </c>
      <c r="E10437" t="s">
        <v>946</v>
      </c>
      <c r="F10437" t="s">
        <v>81</v>
      </c>
      <c r="G10437" t="s">
        <v>274</v>
      </c>
      <c r="H10437" t="s">
        <v>75</v>
      </c>
    </row>
    <row r="10438" spans="1:8" x14ac:dyDescent="0.35">
      <c r="A10438" t="s">
        <v>3</v>
      </c>
      <c r="B10438" t="s">
        <v>468</v>
      </c>
      <c r="C10438">
        <v>1</v>
      </c>
      <c r="D10438" t="s">
        <v>76</v>
      </c>
      <c r="E10438" t="s">
        <v>395</v>
      </c>
      <c r="F10438" t="s">
        <v>76</v>
      </c>
      <c r="G10438" t="s">
        <v>76</v>
      </c>
      <c r="H10438" t="s">
        <v>76</v>
      </c>
    </row>
    <row r="10439" spans="1:8" x14ac:dyDescent="0.35">
      <c r="A10439" t="s">
        <v>4</v>
      </c>
      <c r="B10439" t="s">
        <v>462</v>
      </c>
      <c r="C10439">
        <v>1657</v>
      </c>
      <c r="D10439" t="s">
        <v>296</v>
      </c>
      <c r="E10439" t="s">
        <v>584</v>
      </c>
      <c r="F10439" t="s">
        <v>78</v>
      </c>
      <c r="G10439" t="s">
        <v>286</v>
      </c>
      <c r="H10439" t="s">
        <v>106</v>
      </c>
    </row>
    <row r="10440" spans="1:8" x14ac:dyDescent="0.35">
      <c r="A10440" t="s">
        <v>4</v>
      </c>
      <c r="B10440" t="s">
        <v>464</v>
      </c>
      <c r="C10440">
        <v>1553</v>
      </c>
      <c r="D10440" t="s">
        <v>204</v>
      </c>
      <c r="E10440" t="s">
        <v>739</v>
      </c>
      <c r="F10440" t="s">
        <v>138</v>
      </c>
      <c r="G10440" t="s">
        <v>384</v>
      </c>
      <c r="H10440" t="s">
        <v>106</v>
      </c>
    </row>
    <row r="10441" spans="1:8" x14ac:dyDescent="0.35">
      <c r="A10441" t="s">
        <v>5</v>
      </c>
      <c r="B10441" t="s">
        <v>462</v>
      </c>
      <c r="C10441">
        <v>1612</v>
      </c>
      <c r="D10441" t="s">
        <v>230</v>
      </c>
      <c r="E10441" t="s">
        <v>542</v>
      </c>
      <c r="F10441" t="s">
        <v>73</v>
      </c>
      <c r="G10441" t="s">
        <v>101</v>
      </c>
      <c r="H10441" t="s">
        <v>105</v>
      </c>
    </row>
    <row r="10442" spans="1:8" x14ac:dyDescent="0.35">
      <c r="A10442" t="s">
        <v>5</v>
      </c>
      <c r="B10442" t="s">
        <v>464</v>
      </c>
      <c r="C10442">
        <v>1719</v>
      </c>
      <c r="D10442" t="s">
        <v>209</v>
      </c>
      <c r="E10442" t="s">
        <v>643</v>
      </c>
      <c r="F10442" t="s">
        <v>73</v>
      </c>
      <c r="G10442" t="s">
        <v>499</v>
      </c>
      <c r="H10442" t="s">
        <v>79</v>
      </c>
    </row>
    <row r="10443" spans="1:8" x14ac:dyDescent="0.35">
      <c r="A10443" t="s">
        <v>6</v>
      </c>
      <c r="B10443" t="s">
        <v>462</v>
      </c>
      <c r="C10443">
        <v>894</v>
      </c>
      <c r="D10443" t="s">
        <v>258</v>
      </c>
      <c r="E10443" t="s">
        <v>630</v>
      </c>
      <c r="F10443" t="s">
        <v>78</v>
      </c>
      <c r="G10443" t="s">
        <v>176</v>
      </c>
      <c r="H10443" t="s">
        <v>106</v>
      </c>
    </row>
    <row r="10444" spans="1:8" x14ac:dyDescent="0.35">
      <c r="A10444" t="s">
        <v>6</v>
      </c>
      <c r="B10444" t="s">
        <v>464</v>
      </c>
      <c r="C10444">
        <v>521</v>
      </c>
      <c r="D10444" t="s">
        <v>291</v>
      </c>
      <c r="E10444" t="s">
        <v>1217</v>
      </c>
      <c r="F10444" t="s">
        <v>72</v>
      </c>
      <c r="G10444" t="s">
        <v>361</v>
      </c>
      <c r="H10444" t="s">
        <v>76</v>
      </c>
    </row>
    <row r="10445" spans="1:8" x14ac:dyDescent="0.35">
      <c r="A10445" t="s">
        <v>7</v>
      </c>
      <c r="B10445" t="s">
        <v>462</v>
      </c>
      <c r="C10445">
        <v>1881</v>
      </c>
      <c r="D10445" t="s">
        <v>319</v>
      </c>
      <c r="E10445" t="s">
        <v>708</v>
      </c>
      <c r="F10445" t="s">
        <v>150</v>
      </c>
      <c r="G10445" t="s">
        <v>67</v>
      </c>
      <c r="H10445" t="s">
        <v>71</v>
      </c>
    </row>
    <row r="10446" spans="1:8" x14ac:dyDescent="0.35">
      <c r="A10446" t="s">
        <v>7</v>
      </c>
      <c r="B10446" t="s">
        <v>464</v>
      </c>
      <c r="C10446">
        <v>1277</v>
      </c>
      <c r="D10446" t="s">
        <v>250</v>
      </c>
      <c r="E10446" t="s">
        <v>729</v>
      </c>
      <c r="F10446" t="s">
        <v>72</v>
      </c>
      <c r="G10446" t="s">
        <v>158</v>
      </c>
      <c r="H10446" t="s">
        <v>76</v>
      </c>
    </row>
    <row r="10447" spans="1:8" x14ac:dyDescent="0.35">
      <c r="A10447" t="s">
        <v>7</v>
      </c>
      <c r="B10447" t="s">
        <v>468</v>
      </c>
      <c r="C10447">
        <v>1</v>
      </c>
      <c r="D10447" t="s">
        <v>395</v>
      </c>
      <c r="E10447" t="s">
        <v>76</v>
      </c>
      <c r="F10447" t="s">
        <v>76</v>
      </c>
      <c r="G10447" t="s">
        <v>76</v>
      </c>
      <c r="H10447" t="s">
        <v>76</v>
      </c>
    </row>
    <row r="10448" spans="1:8" x14ac:dyDescent="0.35">
      <c r="A10448" t="s">
        <v>241</v>
      </c>
      <c r="B10448" t="s">
        <v>462</v>
      </c>
      <c r="C10448">
        <v>7117</v>
      </c>
      <c r="D10448" t="s">
        <v>123</v>
      </c>
      <c r="E10448" t="s">
        <v>922</v>
      </c>
      <c r="F10448" t="s">
        <v>150</v>
      </c>
      <c r="G10448" t="s">
        <v>278</v>
      </c>
      <c r="H10448" t="s">
        <v>68</v>
      </c>
    </row>
    <row r="10449" spans="1:8" x14ac:dyDescent="0.35">
      <c r="A10449" t="s">
        <v>241</v>
      </c>
      <c r="B10449" t="s">
        <v>464</v>
      </c>
      <c r="C10449">
        <v>5986</v>
      </c>
      <c r="D10449" t="s">
        <v>113</v>
      </c>
      <c r="E10449" t="s">
        <v>666</v>
      </c>
      <c r="F10449" t="s">
        <v>105</v>
      </c>
      <c r="G10449" t="s">
        <v>545</v>
      </c>
      <c r="H10449" t="s">
        <v>106</v>
      </c>
    </row>
    <row r="10450" spans="1:8" x14ac:dyDescent="0.35">
      <c r="A10450" t="s">
        <v>241</v>
      </c>
      <c r="B10450" t="s">
        <v>468</v>
      </c>
      <c r="C10450">
        <v>2</v>
      </c>
      <c r="D10450" t="s">
        <v>484</v>
      </c>
      <c r="E10450" t="s">
        <v>483</v>
      </c>
      <c r="F10450" t="s">
        <v>76</v>
      </c>
      <c r="G10450" t="s">
        <v>76</v>
      </c>
      <c r="H10450" t="s">
        <v>76</v>
      </c>
    </row>
    <row r="10452" spans="1:8" x14ac:dyDescent="0.35">
      <c r="A10452" t="s">
        <v>2035</v>
      </c>
    </row>
    <row r="10453" spans="1:8" x14ac:dyDescent="0.35">
      <c r="A10453" t="s">
        <v>14</v>
      </c>
      <c r="B10453" t="s">
        <v>487</v>
      </c>
      <c r="C10453" t="s">
        <v>2</v>
      </c>
      <c r="D10453" t="s">
        <v>2015</v>
      </c>
      <c r="E10453" t="s">
        <v>2016</v>
      </c>
      <c r="F10453" t="s">
        <v>2017</v>
      </c>
      <c r="G10453" t="s">
        <v>2018</v>
      </c>
      <c r="H10453" t="s">
        <v>2019</v>
      </c>
    </row>
    <row r="10454" spans="1:8" x14ac:dyDescent="0.35">
      <c r="A10454" t="s">
        <v>3</v>
      </c>
      <c r="B10454" t="s">
        <v>488</v>
      </c>
      <c r="C10454">
        <v>1092</v>
      </c>
      <c r="D10454" t="s">
        <v>95</v>
      </c>
      <c r="E10454" t="s">
        <v>778</v>
      </c>
      <c r="F10454" t="s">
        <v>105</v>
      </c>
      <c r="G10454" t="s">
        <v>409</v>
      </c>
      <c r="H10454" t="s">
        <v>68</v>
      </c>
    </row>
    <row r="10455" spans="1:8" x14ac:dyDescent="0.35">
      <c r="A10455" t="s">
        <v>3</v>
      </c>
      <c r="B10455" t="s">
        <v>491</v>
      </c>
      <c r="C10455">
        <v>898</v>
      </c>
      <c r="D10455" t="s">
        <v>191</v>
      </c>
      <c r="E10455" t="s">
        <v>825</v>
      </c>
      <c r="F10455" t="s">
        <v>105</v>
      </c>
      <c r="G10455" t="s">
        <v>218</v>
      </c>
      <c r="H10455" t="s">
        <v>150</v>
      </c>
    </row>
    <row r="10456" spans="1:8" x14ac:dyDescent="0.35">
      <c r="A10456" t="s">
        <v>4</v>
      </c>
      <c r="B10456" t="s">
        <v>488</v>
      </c>
      <c r="C10456">
        <v>1897</v>
      </c>
      <c r="D10456" t="s">
        <v>304</v>
      </c>
      <c r="E10456" t="s">
        <v>809</v>
      </c>
      <c r="F10456" t="s">
        <v>72</v>
      </c>
      <c r="G10456" t="s">
        <v>455</v>
      </c>
      <c r="H10456" t="s">
        <v>76</v>
      </c>
    </row>
    <row r="10457" spans="1:8" x14ac:dyDescent="0.35">
      <c r="A10457" t="s">
        <v>4</v>
      </c>
      <c r="B10457" t="s">
        <v>491</v>
      </c>
      <c r="C10457">
        <v>1313</v>
      </c>
      <c r="D10457" t="s">
        <v>519</v>
      </c>
      <c r="E10457" t="s">
        <v>682</v>
      </c>
      <c r="F10457" t="s">
        <v>75</v>
      </c>
      <c r="G10457" t="s">
        <v>361</v>
      </c>
      <c r="H10457" t="s">
        <v>71</v>
      </c>
    </row>
    <row r="10458" spans="1:8" x14ac:dyDescent="0.35">
      <c r="A10458" t="s">
        <v>5</v>
      </c>
      <c r="B10458" t="s">
        <v>488</v>
      </c>
      <c r="C10458">
        <v>2009</v>
      </c>
      <c r="D10458" t="s">
        <v>206</v>
      </c>
      <c r="E10458" t="s">
        <v>897</v>
      </c>
      <c r="F10458" t="s">
        <v>73</v>
      </c>
      <c r="G10458" t="s">
        <v>337</v>
      </c>
      <c r="H10458" t="s">
        <v>75</v>
      </c>
    </row>
    <row r="10459" spans="1:8" x14ac:dyDescent="0.35">
      <c r="A10459" t="s">
        <v>5</v>
      </c>
      <c r="B10459" t="s">
        <v>491</v>
      </c>
      <c r="C10459">
        <v>1322</v>
      </c>
      <c r="D10459" t="s">
        <v>184</v>
      </c>
      <c r="E10459" t="s">
        <v>730</v>
      </c>
      <c r="F10459" t="s">
        <v>73</v>
      </c>
      <c r="G10459" t="s">
        <v>263</v>
      </c>
      <c r="H10459" t="s">
        <v>150</v>
      </c>
    </row>
    <row r="10460" spans="1:8" x14ac:dyDescent="0.35">
      <c r="A10460" t="s">
        <v>6</v>
      </c>
      <c r="B10460" t="s">
        <v>488</v>
      </c>
      <c r="C10460">
        <v>794</v>
      </c>
      <c r="D10460" t="s">
        <v>348</v>
      </c>
      <c r="E10460" t="s">
        <v>688</v>
      </c>
      <c r="F10460" t="s">
        <v>105</v>
      </c>
      <c r="G10460" t="s">
        <v>210</v>
      </c>
      <c r="H10460" t="s">
        <v>76</v>
      </c>
    </row>
    <row r="10461" spans="1:8" x14ac:dyDescent="0.35">
      <c r="A10461" t="s">
        <v>6</v>
      </c>
      <c r="B10461" t="s">
        <v>491</v>
      </c>
      <c r="C10461">
        <v>621</v>
      </c>
      <c r="D10461" t="s">
        <v>532</v>
      </c>
      <c r="E10461" t="s">
        <v>419</v>
      </c>
      <c r="F10461" t="s">
        <v>138</v>
      </c>
      <c r="G10461" t="s">
        <v>314</v>
      </c>
      <c r="H10461" t="s">
        <v>77</v>
      </c>
    </row>
    <row r="10462" spans="1:8" x14ac:dyDescent="0.35">
      <c r="A10462" t="s">
        <v>7</v>
      </c>
      <c r="B10462" t="s">
        <v>488</v>
      </c>
      <c r="C10462">
        <v>1667</v>
      </c>
      <c r="D10462" t="s">
        <v>131</v>
      </c>
      <c r="E10462" t="s">
        <v>551</v>
      </c>
      <c r="F10462" t="s">
        <v>78</v>
      </c>
      <c r="G10462" t="s">
        <v>330</v>
      </c>
      <c r="H10462" t="s">
        <v>76</v>
      </c>
    </row>
    <row r="10463" spans="1:8" x14ac:dyDescent="0.35">
      <c r="A10463" t="s">
        <v>7</v>
      </c>
      <c r="B10463" t="s">
        <v>491</v>
      </c>
      <c r="C10463">
        <v>1492</v>
      </c>
      <c r="D10463" t="s">
        <v>308</v>
      </c>
      <c r="E10463" t="s">
        <v>974</v>
      </c>
      <c r="F10463" t="s">
        <v>78</v>
      </c>
      <c r="G10463" t="s">
        <v>307</v>
      </c>
      <c r="H10463" t="s">
        <v>71</v>
      </c>
    </row>
    <row r="10464" spans="1:8" x14ac:dyDescent="0.35">
      <c r="A10464" t="s">
        <v>241</v>
      </c>
      <c r="B10464" t="s">
        <v>488</v>
      </c>
      <c r="C10464">
        <v>7459</v>
      </c>
      <c r="D10464" t="s">
        <v>364</v>
      </c>
      <c r="E10464" t="s">
        <v>170</v>
      </c>
      <c r="F10464" t="s">
        <v>94</v>
      </c>
      <c r="G10464" t="s">
        <v>230</v>
      </c>
      <c r="H10464" t="s">
        <v>106</v>
      </c>
    </row>
    <row r="10465" spans="1:8" x14ac:dyDescent="0.35">
      <c r="A10465" t="s">
        <v>241</v>
      </c>
      <c r="B10465" t="s">
        <v>491</v>
      </c>
      <c r="C10465">
        <v>5646</v>
      </c>
      <c r="D10465" t="s">
        <v>127</v>
      </c>
      <c r="E10465" t="s">
        <v>622</v>
      </c>
      <c r="F10465" t="s">
        <v>75</v>
      </c>
      <c r="G10465" t="s">
        <v>136</v>
      </c>
      <c r="H10465" t="s">
        <v>71</v>
      </c>
    </row>
    <row r="10467" spans="1:8" x14ac:dyDescent="0.35">
      <c r="A10467" t="s">
        <v>2036</v>
      </c>
    </row>
    <row r="10468" spans="1:8" x14ac:dyDescent="0.35">
      <c r="A10468" t="s">
        <v>14</v>
      </c>
      <c r="B10468" t="s">
        <v>593</v>
      </c>
      <c r="C10468" t="s">
        <v>2</v>
      </c>
      <c r="D10468" t="s">
        <v>2015</v>
      </c>
      <c r="E10468" t="s">
        <v>2016</v>
      </c>
      <c r="F10468" t="s">
        <v>2017</v>
      </c>
      <c r="G10468" t="s">
        <v>2018</v>
      </c>
      <c r="H10468" t="s">
        <v>2019</v>
      </c>
    </row>
    <row r="10469" spans="1:8" x14ac:dyDescent="0.35">
      <c r="A10469" t="s">
        <v>3</v>
      </c>
      <c r="B10469" t="s">
        <v>594</v>
      </c>
      <c r="C10469">
        <v>927</v>
      </c>
      <c r="D10469" t="s">
        <v>182</v>
      </c>
      <c r="E10469" t="s">
        <v>421</v>
      </c>
      <c r="F10469" t="s">
        <v>71</v>
      </c>
      <c r="G10469" t="s">
        <v>361</v>
      </c>
      <c r="H10469" t="s">
        <v>106</v>
      </c>
    </row>
    <row r="10470" spans="1:8" x14ac:dyDescent="0.35">
      <c r="A10470" t="s">
        <v>3</v>
      </c>
      <c r="B10470" t="s">
        <v>595</v>
      </c>
      <c r="C10470">
        <v>1063</v>
      </c>
      <c r="D10470" t="s">
        <v>242</v>
      </c>
      <c r="E10470" t="s">
        <v>1231</v>
      </c>
      <c r="F10470" t="s">
        <v>63</v>
      </c>
      <c r="G10470" t="s">
        <v>131</v>
      </c>
      <c r="H10470" t="s">
        <v>94</v>
      </c>
    </row>
    <row r="10471" spans="1:8" x14ac:dyDescent="0.35">
      <c r="A10471" t="s">
        <v>4</v>
      </c>
      <c r="B10471" t="s">
        <v>594</v>
      </c>
      <c r="C10471">
        <v>1687</v>
      </c>
      <c r="D10471" t="s">
        <v>199</v>
      </c>
      <c r="E10471" t="s">
        <v>809</v>
      </c>
      <c r="F10471" t="s">
        <v>68</v>
      </c>
      <c r="G10471" t="s">
        <v>302</v>
      </c>
      <c r="H10471" t="s">
        <v>106</v>
      </c>
    </row>
    <row r="10472" spans="1:8" x14ac:dyDescent="0.35">
      <c r="A10472" t="s">
        <v>4</v>
      </c>
      <c r="B10472" t="s">
        <v>595</v>
      </c>
      <c r="C10472">
        <v>1523</v>
      </c>
      <c r="D10472" t="s">
        <v>430</v>
      </c>
      <c r="E10472" t="s">
        <v>730</v>
      </c>
      <c r="F10472" t="s">
        <v>63</v>
      </c>
      <c r="G10472" t="s">
        <v>373</v>
      </c>
      <c r="H10472" t="s">
        <v>77</v>
      </c>
    </row>
    <row r="10473" spans="1:8" x14ac:dyDescent="0.35">
      <c r="A10473" t="s">
        <v>5</v>
      </c>
      <c r="B10473" t="s">
        <v>594</v>
      </c>
      <c r="C10473">
        <v>1229</v>
      </c>
      <c r="D10473" t="s">
        <v>195</v>
      </c>
      <c r="E10473" t="s">
        <v>662</v>
      </c>
      <c r="F10473" t="s">
        <v>106</v>
      </c>
      <c r="G10473" t="s">
        <v>171</v>
      </c>
      <c r="H10473" t="s">
        <v>76</v>
      </c>
    </row>
    <row r="10474" spans="1:8" x14ac:dyDescent="0.35">
      <c r="A10474" t="s">
        <v>5</v>
      </c>
      <c r="B10474" t="s">
        <v>595</v>
      </c>
      <c r="C10474">
        <v>2102</v>
      </c>
      <c r="D10474" t="s">
        <v>101</v>
      </c>
      <c r="E10474" t="s">
        <v>992</v>
      </c>
      <c r="F10474" t="s">
        <v>73</v>
      </c>
      <c r="G10474" t="s">
        <v>297</v>
      </c>
      <c r="H10474" t="s">
        <v>78</v>
      </c>
    </row>
    <row r="10475" spans="1:8" x14ac:dyDescent="0.35">
      <c r="A10475" t="s">
        <v>6</v>
      </c>
      <c r="B10475" t="s">
        <v>594</v>
      </c>
      <c r="C10475">
        <v>508</v>
      </c>
      <c r="D10475" t="s">
        <v>497</v>
      </c>
      <c r="E10475" t="s">
        <v>742</v>
      </c>
      <c r="F10475" t="s">
        <v>75</v>
      </c>
      <c r="G10475" t="s">
        <v>145</v>
      </c>
      <c r="H10475" t="s">
        <v>107</v>
      </c>
    </row>
    <row r="10476" spans="1:8" x14ac:dyDescent="0.35">
      <c r="A10476" t="s">
        <v>6</v>
      </c>
      <c r="B10476" t="s">
        <v>595</v>
      </c>
      <c r="C10476">
        <v>907</v>
      </c>
      <c r="D10476" t="s">
        <v>187</v>
      </c>
      <c r="E10476" t="s">
        <v>812</v>
      </c>
      <c r="F10476" t="s">
        <v>81</v>
      </c>
      <c r="G10476" t="s">
        <v>307</v>
      </c>
      <c r="H10476" t="s">
        <v>73</v>
      </c>
    </row>
    <row r="10477" spans="1:8" x14ac:dyDescent="0.35">
      <c r="A10477" t="s">
        <v>7</v>
      </c>
      <c r="B10477" t="s">
        <v>594</v>
      </c>
      <c r="C10477">
        <v>1549</v>
      </c>
      <c r="D10477" t="s">
        <v>200</v>
      </c>
      <c r="E10477" t="s">
        <v>897</v>
      </c>
      <c r="F10477" t="s">
        <v>105</v>
      </c>
      <c r="G10477" t="s">
        <v>233</v>
      </c>
      <c r="H10477" t="s">
        <v>73</v>
      </c>
    </row>
    <row r="10478" spans="1:8" x14ac:dyDescent="0.35">
      <c r="A10478" t="s">
        <v>7</v>
      </c>
      <c r="B10478" t="s">
        <v>595</v>
      </c>
      <c r="C10478">
        <v>1610</v>
      </c>
      <c r="D10478" t="s">
        <v>445</v>
      </c>
      <c r="E10478" t="s">
        <v>717</v>
      </c>
      <c r="F10478" t="s">
        <v>94</v>
      </c>
      <c r="G10478" t="s">
        <v>326</v>
      </c>
      <c r="H10478" t="s">
        <v>68</v>
      </c>
    </row>
    <row r="10479" spans="1:8" x14ac:dyDescent="0.35">
      <c r="A10479" t="s">
        <v>241</v>
      </c>
      <c r="B10479" t="s">
        <v>594</v>
      </c>
      <c r="C10479">
        <v>5900</v>
      </c>
      <c r="D10479" t="s">
        <v>120</v>
      </c>
      <c r="E10479" t="s">
        <v>894</v>
      </c>
      <c r="F10479" t="s">
        <v>150</v>
      </c>
      <c r="G10479" t="s">
        <v>334</v>
      </c>
      <c r="H10479" t="s">
        <v>73</v>
      </c>
    </row>
    <row r="10480" spans="1:8" x14ac:dyDescent="0.35">
      <c r="A10480" t="s">
        <v>241</v>
      </c>
      <c r="B10480" t="s">
        <v>595</v>
      </c>
      <c r="C10480">
        <v>7205</v>
      </c>
      <c r="D10480" t="s">
        <v>159</v>
      </c>
      <c r="E10480" t="s">
        <v>170</v>
      </c>
      <c r="F10480" t="s">
        <v>94</v>
      </c>
      <c r="G10480" t="s">
        <v>118</v>
      </c>
      <c r="H10480" t="s">
        <v>71</v>
      </c>
    </row>
    <row r="10482" spans="1:8" x14ac:dyDescent="0.35">
      <c r="A10482" t="s">
        <v>2037</v>
      </c>
    </row>
    <row r="10483" spans="1:8" x14ac:dyDescent="0.35">
      <c r="A10483" t="s">
        <v>14</v>
      </c>
      <c r="B10483" t="s">
        <v>2</v>
      </c>
      <c r="C10483" t="s">
        <v>2015</v>
      </c>
      <c r="D10483" t="s">
        <v>2016</v>
      </c>
      <c r="E10483" t="s">
        <v>2017</v>
      </c>
      <c r="F10483" t="s">
        <v>2018</v>
      </c>
      <c r="G10483" t="s">
        <v>2019</v>
      </c>
    </row>
    <row r="10484" spans="1:8" x14ac:dyDescent="0.35">
      <c r="A10484" t="s">
        <v>3</v>
      </c>
      <c r="B10484">
        <v>1990</v>
      </c>
      <c r="C10484" t="s">
        <v>150</v>
      </c>
      <c r="D10484" t="s">
        <v>1387</v>
      </c>
      <c r="E10484" t="s">
        <v>77</v>
      </c>
      <c r="F10484" t="s">
        <v>282</v>
      </c>
      <c r="G10484" t="s">
        <v>79</v>
      </c>
    </row>
    <row r="10485" spans="1:8" x14ac:dyDescent="0.35">
      <c r="A10485" t="s">
        <v>4</v>
      </c>
      <c r="B10485">
        <v>3210</v>
      </c>
      <c r="C10485" t="s">
        <v>105</v>
      </c>
      <c r="D10485" t="s">
        <v>920</v>
      </c>
      <c r="E10485" t="s">
        <v>77</v>
      </c>
      <c r="F10485" t="s">
        <v>210</v>
      </c>
      <c r="G10485" t="s">
        <v>107</v>
      </c>
    </row>
    <row r="10486" spans="1:8" x14ac:dyDescent="0.35">
      <c r="A10486" t="s">
        <v>5</v>
      </c>
      <c r="B10486">
        <v>3331</v>
      </c>
      <c r="C10486" t="s">
        <v>55</v>
      </c>
      <c r="D10486" t="s">
        <v>1432</v>
      </c>
      <c r="E10486" t="s">
        <v>78</v>
      </c>
      <c r="F10486" t="s">
        <v>262</v>
      </c>
      <c r="G10486" t="s">
        <v>76</v>
      </c>
    </row>
    <row r="10487" spans="1:8" x14ac:dyDescent="0.35">
      <c r="A10487" t="s">
        <v>6</v>
      </c>
      <c r="B10487">
        <v>1415</v>
      </c>
      <c r="C10487" t="s">
        <v>130</v>
      </c>
      <c r="D10487" t="s">
        <v>893</v>
      </c>
      <c r="E10487" t="s">
        <v>94</v>
      </c>
      <c r="F10487" t="s">
        <v>88</v>
      </c>
      <c r="G10487" t="s">
        <v>73</v>
      </c>
    </row>
    <row r="10488" spans="1:8" x14ac:dyDescent="0.35">
      <c r="A10488" t="s">
        <v>7</v>
      </c>
      <c r="B10488">
        <v>3159</v>
      </c>
      <c r="C10488" t="s">
        <v>71</v>
      </c>
      <c r="D10488" t="s">
        <v>909</v>
      </c>
      <c r="E10488" t="s">
        <v>71</v>
      </c>
      <c r="F10488" t="s">
        <v>236</v>
      </c>
      <c r="G10488" t="s">
        <v>73</v>
      </c>
    </row>
    <row r="10489" spans="1:8" x14ac:dyDescent="0.35">
      <c r="A10489" t="s">
        <v>241</v>
      </c>
      <c r="B10489">
        <v>13105</v>
      </c>
      <c r="C10489" t="s">
        <v>138</v>
      </c>
      <c r="D10489" t="s">
        <v>1385</v>
      </c>
      <c r="E10489" t="s">
        <v>71</v>
      </c>
      <c r="F10489" t="s">
        <v>136</v>
      </c>
      <c r="G10489" t="s">
        <v>73</v>
      </c>
    </row>
    <row r="10491" spans="1:8" x14ac:dyDescent="0.35">
      <c r="A10491" t="s">
        <v>2038</v>
      </c>
    </row>
    <row r="10492" spans="1:8" x14ac:dyDescent="0.35">
      <c r="A10492" t="s">
        <v>14</v>
      </c>
      <c r="B10492" t="s">
        <v>15</v>
      </c>
      <c r="C10492" t="s">
        <v>2</v>
      </c>
      <c r="D10492" t="s">
        <v>2015</v>
      </c>
      <c r="E10492" t="s">
        <v>2016</v>
      </c>
      <c r="F10492" t="s">
        <v>2017</v>
      </c>
      <c r="G10492" t="s">
        <v>2018</v>
      </c>
      <c r="H10492" t="s">
        <v>2019</v>
      </c>
    </row>
    <row r="10493" spans="1:8" x14ac:dyDescent="0.35">
      <c r="A10493" t="s">
        <v>3</v>
      </c>
      <c r="B10493" t="s">
        <v>52</v>
      </c>
      <c r="C10493">
        <v>440</v>
      </c>
      <c r="D10493" t="s">
        <v>81</v>
      </c>
      <c r="E10493" t="s">
        <v>1183</v>
      </c>
      <c r="F10493" t="s">
        <v>138</v>
      </c>
      <c r="G10493" t="s">
        <v>233</v>
      </c>
      <c r="H10493" t="s">
        <v>138</v>
      </c>
    </row>
    <row r="10494" spans="1:8" x14ac:dyDescent="0.35">
      <c r="A10494" t="s">
        <v>3</v>
      </c>
      <c r="B10494" t="s">
        <v>83</v>
      </c>
      <c r="C10494">
        <v>1413</v>
      </c>
      <c r="D10494" t="s">
        <v>68</v>
      </c>
      <c r="E10494" t="s">
        <v>1320</v>
      </c>
      <c r="F10494" t="s">
        <v>73</v>
      </c>
      <c r="G10494" t="s">
        <v>116</v>
      </c>
      <c r="H10494" t="s">
        <v>106</v>
      </c>
    </row>
    <row r="10495" spans="1:8" x14ac:dyDescent="0.35">
      <c r="A10495" t="s">
        <v>3</v>
      </c>
      <c r="B10495" t="s">
        <v>50</v>
      </c>
      <c r="C10495">
        <v>137</v>
      </c>
      <c r="D10495" t="s">
        <v>79</v>
      </c>
      <c r="E10495" t="s">
        <v>1112</v>
      </c>
      <c r="F10495" t="s">
        <v>76</v>
      </c>
      <c r="G10495" t="s">
        <v>366</v>
      </c>
      <c r="H10495" t="s">
        <v>76</v>
      </c>
    </row>
    <row r="10496" spans="1:8" x14ac:dyDescent="0.35">
      <c r="A10496" t="s">
        <v>4</v>
      </c>
      <c r="B10496" t="s">
        <v>52</v>
      </c>
      <c r="C10496">
        <v>828</v>
      </c>
      <c r="D10496" t="s">
        <v>93</v>
      </c>
      <c r="E10496" t="s">
        <v>856</v>
      </c>
      <c r="F10496" t="s">
        <v>73</v>
      </c>
      <c r="G10496" t="s">
        <v>95</v>
      </c>
      <c r="H10496" t="s">
        <v>76</v>
      </c>
    </row>
    <row r="10497" spans="1:8" x14ac:dyDescent="0.35">
      <c r="A10497" t="s">
        <v>4</v>
      </c>
      <c r="B10497" t="s">
        <v>83</v>
      </c>
      <c r="C10497">
        <v>2127</v>
      </c>
      <c r="D10497" t="s">
        <v>73</v>
      </c>
      <c r="E10497" t="s">
        <v>892</v>
      </c>
      <c r="F10497" t="s">
        <v>79</v>
      </c>
      <c r="G10497" t="s">
        <v>231</v>
      </c>
      <c r="H10497" t="s">
        <v>73</v>
      </c>
    </row>
    <row r="10498" spans="1:8" x14ac:dyDescent="0.35">
      <c r="A10498" t="s">
        <v>4</v>
      </c>
      <c r="B10498" t="s">
        <v>50</v>
      </c>
      <c r="C10498">
        <v>255</v>
      </c>
      <c r="D10498" t="s">
        <v>62</v>
      </c>
      <c r="E10498" t="s">
        <v>1382</v>
      </c>
      <c r="F10498" t="s">
        <v>107</v>
      </c>
      <c r="G10498" t="s">
        <v>429</v>
      </c>
      <c r="H10498" t="s">
        <v>76</v>
      </c>
    </row>
    <row r="10499" spans="1:8" x14ac:dyDescent="0.35">
      <c r="A10499" t="s">
        <v>5</v>
      </c>
      <c r="B10499" t="s">
        <v>52</v>
      </c>
      <c r="C10499">
        <v>934</v>
      </c>
      <c r="D10499" t="s">
        <v>71</v>
      </c>
      <c r="E10499" t="s">
        <v>896</v>
      </c>
      <c r="F10499" t="s">
        <v>107</v>
      </c>
      <c r="G10499" t="s">
        <v>254</v>
      </c>
      <c r="H10499" t="s">
        <v>76</v>
      </c>
    </row>
    <row r="10500" spans="1:8" x14ac:dyDescent="0.35">
      <c r="A10500" t="s">
        <v>5</v>
      </c>
      <c r="B10500" t="s">
        <v>83</v>
      </c>
      <c r="C10500">
        <v>2169</v>
      </c>
      <c r="D10500" t="s">
        <v>93</v>
      </c>
      <c r="E10500" t="s">
        <v>1432</v>
      </c>
      <c r="F10500" t="s">
        <v>81</v>
      </c>
      <c r="G10500" t="s">
        <v>372</v>
      </c>
      <c r="H10500" t="s">
        <v>76</v>
      </c>
    </row>
    <row r="10501" spans="1:8" x14ac:dyDescent="0.35">
      <c r="A10501" t="s">
        <v>5</v>
      </c>
      <c r="B10501" t="s">
        <v>50</v>
      </c>
      <c r="C10501">
        <v>228</v>
      </c>
      <c r="D10501" t="s">
        <v>216</v>
      </c>
      <c r="E10501" t="s">
        <v>831</v>
      </c>
      <c r="F10501" t="s">
        <v>105</v>
      </c>
      <c r="G10501" t="s">
        <v>92</v>
      </c>
      <c r="H10501" t="s">
        <v>76</v>
      </c>
    </row>
    <row r="10502" spans="1:8" x14ac:dyDescent="0.35">
      <c r="A10502" t="s">
        <v>6</v>
      </c>
      <c r="B10502" t="s">
        <v>52</v>
      </c>
      <c r="C10502">
        <v>373</v>
      </c>
      <c r="D10502" t="s">
        <v>179</v>
      </c>
      <c r="E10502" t="s">
        <v>1104</v>
      </c>
      <c r="F10502" t="s">
        <v>72</v>
      </c>
      <c r="G10502" t="s">
        <v>217</v>
      </c>
      <c r="H10502" t="s">
        <v>76</v>
      </c>
    </row>
    <row r="10503" spans="1:8" x14ac:dyDescent="0.35">
      <c r="A10503" t="s">
        <v>6</v>
      </c>
      <c r="B10503" t="s">
        <v>83</v>
      </c>
      <c r="C10503">
        <v>928</v>
      </c>
      <c r="D10503" t="s">
        <v>186</v>
      </c>
      <c r="E10503" t="s">
        <v>913</v>
      </c>
      <c r="F10503" t="s">
        <v>75</v>
      </c>
      <c r="G10503" t="s">
        <v>70</v>
      </c>
      <c r="H10503" t="s">
        <v>106</v>
      </c>
    </row>
    <row r="10504" spans="1:8" x14ac:dyDescent="0.35">
      <c r="A10504" t="s">
        <v>6</v>
      </c>
      <c r="B10504" t="s">
        <v>50</v>
      </c>
      <c r="C10504">
        <v>114</v>
      </c>
      <c r="D10504" t="s">
        <v>264</v>
      </c>
      <c r="E10504" t="s">
        <v>1143</v>
      </c>
      <c r="F10504" t="s">
        <v>79</v>
      </c>
      <c r="G10504" t="s">
        <v>138</v>
      </c>
      <c r="H10504" t="s">
        <v>76</v>
      </c>
    </row>
    <row r="10505" spans="1:8" x14ac:dyDescent="0.35">
      <c r="A10505" t="s">
        <v>7</v>
      </c>
      <c r="B10505" t="s">
        <v>52</v>
      </c>
      <c r="C10505">
        <v>769</v>
      </c>
      <c r="D10505" t="s">
        <v>75</v>
      </c>
      <c r="E10505" t="s">
        <v>803</v>
      </c>
      <c r="F10505" t="s">
        <v>73</v>
      </c>
      <c r="G10505" t="s">
        <v>195</v>
      </c>
      <c r="H10505" t="s">
        <v>77</v>
      </c>
    </row>
    <row r="10506" spans="1:8" x14ac:dyDescent="0.35">
      <c r="A10506" t="s">
        <v>7</v>
      </c>
      <c r="B10506" t="s">
        <v>83</v>
      </c>
      <c r="C10506">
        <v>2049</v>
      </c>
      <c r="D10506" t="s">
        <v>71</v>
      </c>
      <c r="E10506" t="s">
        <v>1385</v>
      </c>
      <c r="F10506" t="s">
        <v>75</v>
      </c>
      <c r="G10506" t="s">
        <v>435</v>
      </c>
      <c r="H10506" t="s">
        <v>107</v>
      </c>
    </row>
    <row r="10507" spans="1:8" x14ac:dyDescent="0.35">
      <c r="A10507" t="s">
        <v>7</v>
      </c>
      <c r="B10507" t="s">
        <v>50</v>
      </c>
      <c r="C10507">
        <v>341</v>
      </c>
      <c r="D10507" t="s">
        <v>106</v>
      </c>
      <c r="E10507" t="s">
        <v>1111</v>
      </c>
      <c r="F10507" t="s">
        <v>106</v>
      </c>
      <c r="G10507" t="s">
        <v>366</v>
      </c>
      <c r="H10507" t="s">
        <v>73</v>
      </c>
    </row>
    <row r="10508" spans="1:8" x14ac:dyDescent="0.35">
      <c r="A10508" t="s">
        <v>241</v>
      </c>
      <c r="B10508" t="s">
        <v>52</v>
      </c>
      <c r="C10508">
        <v>3344</v>
      </c>
      <c r="D10508" t="s">
        <v>63</v>
      </c>
      <c r="E10508" t="s">
        <v>997</v>
      </c>
      <c r="F10508" t="s">
        <v>79</v>
      </c>
      <c r="G10508" t="s">
        <v>416</v>
      </c>
      <c r="H10508" t="s">
        <v>106</v>
      </c>
    </row>
    <row r="10509" spans="1:8" x14ac:dyDescent="0.35">
      <c r="A10509" t="s">
        <v>241</v>
      </c>
      <c r="B10509" t="s">
        <v>83</v>
      </c>
      <c r="C10509">
        <v>8686</v>
      </c>
      <c r="D10509" t="s">
        <v>94</v>
      </c>
      <c r="E10509" t="s">
        <v>993</v>
      </c>
      <c r="F10509" t="s">
        <v>150</v>
      </c>
      <c r="G10509" t="s">
        <v>116</v>
      </c>
      <c r="H10509" t="s">
        <v>73</v>
      </c>
    </row>
    <row r="10510" spans="1:8" x14ac:dyDescent="0.35">
      <c r="A10510" t="s">
        <v>241</v>
      </c>
      <c r="B10510" t="s">
        <v>50</v>
      </c>
      <c r="C10510">
        <v>1075</v>
      </c>
      <c r="D10510" t="s">
        <v>151</v>
      </c>
      <c r="E10510" t="s">
        <v>831</v>
      </c>
      <c r="F10510" t="s">
        <v>106</v>
      </c>
      <c r="G10510" t="s">
        <v>193</v>
      </c>
      <c r="H10510" t="s">
        <v>107</v>
      </c>
    </row>
    <row r="10512" spans="1:8" x14ac:dyDescent="0.35">
      <c r="A10512" t="s">
        <v>2039</v>
      </c>
    </row>
    <row r="10513" spans="1:8" x14ac:dyDescent="0.35">
      <c r="A10513" t="s">
        <v>14</v>
      </c>
      <c r="B10513" t="s">
        <v>266</v>
      </c>
      <c r="C10513" t="s">
        <v>2</v>
      </c>
      <c r="D10513" t="s">
        <v>2015</v>
      </c>
      <c r="E10513" t="s">
        <v>2016</v>
      </c>
      <c r="F10513" t="s">
        <v>2017</v>
      </c>
      <c r="G10513" t="s">
        <v>2018</v>
      </c>
      <c r="H10513" t="s">
        <v>2019</v>
      </c>
    </row>
    <row r="10514" spans="1:8" x14ac:dyDescent="0.35">
      <c r="A10514" t="s">
        <v>3</v>
      </c>
      <c r="B10514" t="s">
        <v>267</v>
      </c>
      <c r="C10514">
        <v>260</v>
      </c>
      <c r="D10514" t="s">
        <v>109</v>
      </c>
      <c r="E10514" t="s">
        <v>816</v>
      </c>
      <c r="F10514" t="s">
        <v>173</v>
      </c>
      <c r="G10514" t="s">
        <v>291</v>
      </c>
      <c r="H10514" t="s">
        <v>74</v>
      </c>
    </row>
    <row r="10515" spans="1:8" x14ac:dyDescent="0.35">
      <c r="A10515" t="s">
        <v>3</v>
      </c>
      <c r="B10515" t="s">
        <v>279</v>
      </c>
      <c r="C10515">
        <v>1668</v>
      </c>
      <c r="D10515" t="s">
        <v>107</v>
      </c>
      <c r="E10515" t="s">
        <v>1104</v>
      </c>
      <c r="F10515" t="s">
        <v>76</v>
      </c>
      <c r="G10515" t="s">
        <v>135</v>
      </c>
      <c r="H10515" t="s">
        <v>106</v>
      </c>
    </row>
    <row r="10516" spans="1:8" x14ac:dyDescent="0.35">
      <c r="A10516" t="s">
        <v>3</v>
      </c>
      <c r="B10516" t="s">
        <v>285</v>
      </c>
      <c r="C10516">
        <v>62</v>
      </c>
      <c r="D10516" t="s">
        <v>76</v>
      </c>
      <c r="E10516" t="s">
        <v>1186</v>
      </c>
      <c r="F10516" t="s">
        <v>76</v>
      </c>
      <c r="G10516" t="s">
        <v>184</v>
      </c>
      <c r="H10516" t="s">
        <v>76</v>
      </c>
    </row>
    <row r="10517" spans="1:8" x14ac:dyDescent="0.35">
      <c r="A10517" t="s">
        <v>4</v>
      </c>
      <c r="B10517" t="s">
        <v>267</v>
      </c>
      <c r="C10517">
        <v>341</v>
      </c>
      <c r="D10517" t="s">
        <v>57</v>
      </c>
      <c r="E10517" t="s">
        <v>1175</v>
      </c>
      <c r="F10517" t="s">
        <v>138</v>
      </c>
      <c r="G10517" t="s">
        <v>139</v>
      </c>
      <c r="H10517" t="s">
        <v>106</v>
      </c>
    </row>
    <row r="10518" spans="1:8" x14ac:dyDescent="0.35">
      <c r="A10518" t="s">
        <v>4</v>
      </c>
      <c r="B10518" t="s">
        <v>279</v>
      </c>
      <c r="C10518">
        <v>2593</v>
      </c>
      <c r="D10518" t="s">
        <v>76</v>
      </c>
      <c r="E10518" t="s">
        <v>1113</v>
      </c>
      <c r="F10518" t="s">
        <v>73</v>
      </c>
      <c r="G10518" t="s">
        <v>124</v>
      </c>
      <c r="H10518" t="s">
        <v>107</v>
      </c>
    </row>
    <row r="10519" spans="1:8" x14ac:dyDescent="0.35">
      <c r="A10519" t="s">
        <v>4</v>
      </c>
      <c r="B10519" t="s">
        <v>285</v>
      </c>
      <c r="C10519">
        <v>276</v>
      </c>
      <c r="D10519" t="s">
        <v>130</v>
      </c>
      <c r="E10519" t="s">
        <v>1184</v>
      </c>
      <c r="F10519" t="s">
        <v>76</v>
      </c>
      <c r="G10519" t="s">
        <v>87</v>
      </c>
      <c r="H10519" t="s">
        <v>76</v>
      </c>
    </row>
    <row r="10520" spans="1:8" x14ac:dyDescent="0.35">
      <c r="A10520" t="s">
        <v>5</v>
      </c>
      <c r="B10520" t="s">
        <v>267</v>
      </c>
      <c r="C10520">
        <v>129</v>
      </c>
      <c r="D10520" t="s">
        <v>309</v>
      </c>
      <c r="E10520" t="s">
        <v>1612</v>
      </c>
      <c r="F10520" t="s">
        <v>186</v>
      </c>
      <c r="G10520" t="s">
        <v>227</v>
      </c>
      <c r="H10520" t="s">
        <v>76</v>
      </c>
    </row>
    <row r="10521" spans="1:8" x14ac:dyDescent="0.35">
      <c r="A10521" t="s">
        <v>5</v>
      </c>
      <c r="B10521" t="s">
        <v>279</v>
      </c>
      <c r="C10521">
        <v>2541</v>
      </c>
      <c r="D10521" t="s">
        <v>100</v>
      </c>
      <c r="E10521" t="s">
        <v>1429</v>
      </c>
      <c r="F10521" t="s">
        <v>77</v>
      </c>
      <c r="G10521" t="s">
        <v>345</v>
      </c>
      <c r="H10521" t="s">
        <v>76</v>
      </c>
    </row>
    <row r="10522" spans="1:8" x14ac:dyDescent="0.35">
      <c r="A10522" t="s">
        <v>5</v>
      </c>
      <c r="B10522" t="s">
        <v>285</v>
      </c>
      <c r="C10522">
        <v>661</v>
      </c>
      <c r="D10522" t="s">
        <v>105</v>
      </c>
      <c r="E10522" t="s">
        <v>886</v>
      </c>
      <c r="F10522" t="s">
        <v>104</v>
      </c>
      <c r="G10522" t="s">
        <v>515</v>
      </c>
      <c r="H10522" t="s">
        <v>76</v>
      </c>
    </row>
    <row r="10523" spans="1:8" x14ac:dyDescent="0.35">
      <c r="A10523" t="s">
        <v>6</v>
      </c>
      <c r="B10523" t="s">
        <v>267</v>
      </c>
      <c r="C10523">
        <v>127</v>
      </c>
      <c r="D10523" t="s">
        <v>168</v>
      </c>
      <c r="E10523" t="s">
        <v>782</v>
      </c>
      <c r="F10523" t="s">
        <v>81</v>
      </c>
      <c r="G10523" t="s">
        <v>103</v>
      </c>
      <c r="H10523" t="s">
        <v>76</v>
      </c>
    </row>
    <row r="10524" spans="1:8" x14ac:dyDescent="0.35">
      <c r="A10524" t="s">
        <v>6</v>
      </c>
      <c r="B10524" t="s">
        <v>279</v>
      </c>
      <c r="C10524">
        <v>1126</v>
      </c>
      <c r="D10524" t="s">
        <v>72</v>
      </c>
      <c r="E10524" t="s">
        <v>917</v>
      </c>
      <c r="F10524" t="s">
        <v>75</v>
      </c>
      <c r="G10524" t="s">
        <v>216</v>
      </c>
      <c r="H10524" t="s">
        <v>106</v>
      </c>
    </row>
    <row r="10525" spans="1:8" x14ac:dyDescent="0.35">
      <c r="A10525" t="s">
        <v>6</v>
      </c>
      <c r="B10525" t="s">
        <v>285</v>
      </c>
      <c r="C10525">
        <v>162</v>
      </c>
      <c r="D10525" t="s">
        <v>86</v>
      </c>
      <c r="E10525" t="s">
        <v>1435</v>
      </c>
      <c r="F10525" t="s">
        <v>105</v>
      </c>
      <c r="G10525" t="s">
        <v>72</v>
      </c>
      <c r="H10525" t="s">
        <v>76</v>
      </c>
    </row>
    <row r="10526" spans="1:8" x14ac:dyDescent="0.35">
      <c r="A10526" t="s">
        <v>7</v>
      </c>
      <c r="B10526" t="s">
        <v>267</v>
      </c>
      <c r="C10526">
        <v>190</v>
      </c>
      <c r="D10526" t="s">
        <v>221</v>
      </c>
      <c r="E10526" t="s">
        <v>423</v>
      </c>
      <c r="F10526" t="s">
        <v>63</v>
      </c>
      <c r="G10526" t="s">
        <v>193</v>
      </c>
      <c r="H10526" t="s">
        <v>72</v>
      </c>
    </row>
    <row r="10527" spans="1:8" x14ac:dyDescent="0.35">
      <c r="A10527" t="s">
        <v>7</v>
      </c>
      <c r="B10527" t="s">
        <v>279</v>
      </c>
      <c r="C10527">
        <v>2801</v>
      </c>
      <c r="D10527" t="s">
        <v>106</v>
      </c>
      <c r="E10527" t="s">
        <v>832</v>
      </c>
      <c r="F10527" t="s">
        <v>71</v>
      </c>
      <c r="G10527" t="s">
        <v>148</v>
      </c>
      <c r="H10527" t="s">
        <v>107</v>
      </c>
    </row>
    <row r="10528" spans="1:8" x14ac:dyDescent="0.35">
      <c r="A10528" t="s">
        <v>7</v>
      </c>
      <c r="B10528" t="s">
        <v>285</v>
      </c>
      <c r="C10528">
        <v>168</v>
      </c>
      <c r="D10528" t="s">
        <v>138</v>
      </c>
      <c r="E10528" t="s">
        <v>1316</v>
      </c>
      <c r="F10528" t="s">
        <v>68</v>
      </c>
      <c r="G10528" t="s">
        <v>231</v>
      </c>
      <c r="H10528" t="s">
        <v>76</v>
      </c>
    </row>
    <row r="10529" spans="1:8" x14ac:dyDescent="0.35">
      <c r="A10529" t="s">
        <v>241</v>
      </c>
      <c r="B10529" t="s">
        <v>267</v>
      </c>
      <c r="C10529">
        <v>1047</v>
      </c>
      <c r="D10529" t="s">
        <v>87</v>
      </c>
      <c r="E10529" t="s">
        <v>1729</v>
      </c>
      <c r="F10529" t="s">
        <v>100</v>
      </c>
      <c r="G10529" t="s">
        <v>276</v>
      </c>
      <c r="H10529" t="s">
        <v>75</v>
      </c>
    </row>
    <row r="10530" spans="1:8" x14ac:dyDescent="0.35">
      <c r="A10530" t="s">
        <v>241</v>
      </c>
      <c r="B10530" t="s">
        <v>279</v>
      </c>
      <c r="C10530">
        <v>10729</v>
      </c>
      <c r="D10530" t="s">
        <v>68</v>
      </c>
      <c r="E10530" t="s">
        <v>878</v>
      </c>
      <c r="F10530" t="s">
        <v>79</v>
      </c>
      <c r="G10530" t="s">
        <v>435</v>
      </c>
      <c r="H10530" t="s">
        <v>107</v>
      </c>
    </row>
    <row r="10531" spans="1:8" x14ac:dyDescent="0.35">
      <c r="A10531" t="s">
        <v>241</v>
      </c>
      <c r="B10531" t="s">
        <v>285</v>
      </c>
      <c r="C10531">
        <v>1329</v>
      </c>
      <c r="D10531" t="s">
        <v>100</v>
      </c>
      <c r="E10531" t="s">
        <v>1126</v>
      </c>
      <c r="F10531" t="s">
        <v>138</v>
      </c>
      <c r="G10531" t="s">
        <v>112</v>
      </c>
      <c r="H10531" t="s">
        <v>76</v>
      </c>
    </row>
    <row r="10533" spans="1:8" x14ac:dyDescent="0.35">
      <c r="A10533" t="s">
        <v>2040</v>
      </c>
    </row>
    <row r="10534" spans="1:8" x14ac:dyDescent="0.35">
      <c r="A10534" t="s">
        <v>14</v>
      </c>
      <c r="B10534" t="s">
        <v>461</v>
      </c>
      <c r="C10534" t="s">
        <v>2</v>
      </c>
      <c r="D10534" t="s">
        <v>2015</v>
      </c>
      <c r="E10534" t="s">
        <v>2016</v>
      </c>
      <c r="F10534" t="s">
        <v>2017</v>
      </c>
      <c r="G10534" t="s">
        <v>2018</v>
      </c>
      <c r="H10534" t="s">
        <v>2019</v>
      </c>
    </row>
    <row r="10535" spans="1:8" x14ac:dyDescent="0.35">
      <c r="A10535" t="s">
        <v>3</v>
      </c>
      <c r="B10535" t="s">
        <v>462</v>
      </c>
      <c r="C10535">
        <v>1073</v>
      </c>
      <c r="D10535" t="s">
        <v>78</v>
      </c>
      <c r="E10535" t="s">
        <v>963</v>
      </c>
      <c r="F10535" t="s">
        <v>106</v>
      </c>
      <c r="G10535" t="s">
        <v>11</v>
      </c>
      <c r="H10535" t="s">
        <v>79</v>
      </c>
    </row>
    <row r="10536" spans="1:8" x14ac:dyDescent="0.35">
      <c r="A10536" t="s">
        <v>3</v>
      </c>
      <c r="B10536" t="s">
        <v>464</v>
      </c>
      <c r="C10536">
        <v>916</v>
      </c>
      <c r="D10536" t="s">
        <v>77</v>
      </c>
      <c r="E10536" t="s">
        <v>1123</v>
      </c>
      <c r="F10536" t="s">
        <v>68</v>
      </c>
      <c r="G10536" t="s">
        <v>220</v>
      </c>
      <c r="H10536" t="s">
        <v>79</v>
      </c>
    </row>
    <row r="10537" spans="1:8" x14ac:dyDescent="0.35">
      <c r="A10537" t="s">
        <v>3</v>
      </c>
      <c r="B10537" t="s">
        <v>468</v>
      </c>
      <c r="C10537">
        <v>1</v>
      </c>
      <c r="D10537" t="s">
        <v>76</v>
      </c>
      <c r="E10537" t="s">
        <v>395</v>
      </c>
      <c r="F10537" t="s">
        <v>76</v>
      </c>
      <c r="G10537" t="s">
        <v>76</v>
      </c>
      <c r="H10537" t="s">
        <v>76</v>
      </c>
    </row>
    <row r="10538" spans="1:8" x14ac:dyDescent="0.35">
      <c r="A10538" t="s">
        <v>4</v>
      </c>
      <c r="B10538" t="s">
        <v>462</v>
      </c>
      <c r="C10538">
        <v>1657</v>
      </c>
      <c r="D10538" t="s">
        <v>75</v>
      </c>
      <c r="E10538" t="s">
        <v>1316</v>
      </c>
      <c r="F10538" t="s">
        <v>106</v>
      </c>
      <c r="G10538" t="s">
        <v>11</v>
      </c>
      <c r="H10538" t="s">
        <v>73</v>
      </c>
    </row>
    <row r="10539" spans="1:8" x14ac:dyDescent="0.35">
      <c r="A10539" t="s">
        <v>4</v>
      </c>
      <c r="B10539" t="s">
        <v>464</v>
      </c>
      <c r="C10539">
        <v>1553</v>
      </c>
      <c r="D10539" t="s">
        <v>72</v>
      </c>
      <c r="E10539" t="s">
        <v>900</v>
      </c>
      <c r="F10539" t="s">
        <v>79</v>
      </c>
      <c r="G10539" t="s">
        <v>117</v>
      </c>
      <c r="H10539" t="s">
        <v>76</v>
      </c>
    </row>
    <row r="10540" spans="1:8" x14ac:dyDescent="0.35">
      <c r="A10540" t="s">
        <v>5</v>
      </c>
      <c r="B10540" t="s">
        <v>462</v>
      </c>
      <c r="C10540">
        <v>1612</v>
      </c>
      <c r="D10540" t="s">
        <v>198</v>
      </c>
      <c r="E10540" t="s">
        <v>1397</v>
      </c>
      <c r="F10540" t="s">
        <v>93</v>
      </c>
      <c r="G10540" t="s">
        <v>326</v>
      </c>
      <c r="H10540" t="s">
        <v>76</v>
      </c>
    </row>
    <row r="10541" spans="1:8" x14ac:dyDescent="0.35">
      <c r="A10541" t="s">
        <v>5</v>
      </c>
      <c r="B10541" t="s">
        <v>464</v>
      </c>
      <c r="C10541">
        <v>1719</v>
      </c>
      <c r="D10541" t="s">
        <v>138</v>
      </c>
      <c r="E10541" t="s">
        <v>870</v>
      </c>
      <c r="F10541" t="s">
        <v>76</v>
      </c>
      <c r="G10541" t="s">
        <v>347</v>
      </c>
      <c r="H10541" t="s">
        <v>76</v>
      </c>
    </row>
    <row r="10542" spans="1:8" x14ac:dyDescent="0.35">
      <c r="A10542" t="s">
        <v>6</v>
      </c>
      <c r="B10542" t="s">
        <v>462</v>
      </c>
      <c r="C10542">
        <v>894</v>
      </c>
      <c r="D10542" t="s">
        <v>130</v>
      </c>
      <c r="E10542" t="s">
        <v>965</v>
      </c>
      <c r="F10542" t="s">
        <v>75</v>
      </c>
      <c r="G10542" t="s">
        <v>103</v>
      </c>
      <c r="H10542" t="s">
        <v>106</v>
      </c>
    </row>
    <row r="10543" spans="1:8" x14ac:dyDescent="0.35">
      <c r="A10543" t="s">
        <v>6</v>
      </c>
      <c r="B10543" t="s">
        <v>464</v>
      </c>
      <c r="C10543">
        <v>521</v>
      </c>
      <c r="D10543" t="s">
        <v>198</v>
      </c>
      <c r="E10543" t="s">
        <v>908</v>
      </c>
      <c r="F10543" t="s">
        <v>105</v>
      </c>
      <c r="G10543" t="s">
        <v>161</v>
      </c>
      <c r="H10543" t="s">
        <v>107</v>
      </c>
    </row>
    <row r="10544" spans="1:8" x14ac:dyDescent="0.35">
      <c r="A10544" t="s">
        <v>7</v>
      </c>
      <c r="B10544" t="s">
        <v>462</v>
      </c>
      <c r="C10544">
        <v>1881</v>
      </c>
      <c r="D10544" t="s">
        <v>75</v>
      </c>
      <c r="E10544" t="s">
        <v>1102</v>
      </c>
      <c r="F10544" t="s">
        <v>75</v>
      </c>
      <c r="G10544" t="s">
        <v>164</v>
      </c>
      <c r="H10544" t="s">
        <v>107</v>
      </c>
    </row>
    <row r="10545" spans="1:8" x14ac:dyDescent="0.35">
      <c r="A10545" t="s">
        <v>7</v>
      </c>
      <c r="B10545" t="s">
        <v>464</v>
      </c>
      <c r="C10545">
        <v>1277</v>
      </c>
      <c r="D10545" t="s">
        <v>106</v>
      </c>
      <c r="E10545" t="s">
        <v>968</v>
      </c>
      <c r="F10545" t="s">
        <v>77</v>
      </c>
      <c r="G10545" t="s">
        <v>519</v>
      </c>
      <c r="H10545" t="s">
        <v>73</v>
      </c>
    </row>
    <row r="10546" spans="1:8" x14ac:dyDescent="0.35">
      <c r="A10546" t="s">
        <v>7</v>
      </c>
      <c r="B10546" t="s">
        <v>468</v>
      </c>
      <c r="C10546">
        <v>1</v>
      </c>
      <c r="D10546" t="s">
        <v>76</v>
      </c>
      <c r="E10546" t="s">
        <v>395</v>
      </c>
      <c r="F10546" t="s">
        <v>76</v>
      </c>
      <c r="G10546" t="s">
        <v>76</v>
      </c>
      <c r="H10546" t="s">
        <v>76</v>
      </c>
    </row>
    <row r="10547" spans="1:8" x14ac:dyDescent="0.35">
      <c r="A10547" t="s">
        <v>241</v>
      </c>
      <c r="B10547" t="s">
        <v>462</v>
      </c>
      <c r="C10547">
        <v>7117</v>
      </c>
      <c r="D10547" t="s">
        <v>72</v>
      </c>
      <c r="E10547" t="s">
        <v>1116</v>
      </c>
      <c r="F10547" t="s">
        <v>75</v>
      </c>
      <c r="G10547" t="s">
        <v>208</v>
      </c>
      <c r="H10547" t="s">
        <v>73</v>
      </c>
    </row>
    <row r="10548" spans="1:8" x14ac:dyDescent="0.35">
      <c r="A10548" t="s">
        <v>241</v>
      </c>
      <c r="B10548" t="s">
        <v>464</v>
      </c>
      <c r="C10548">
        <v>5986</v>
      </c>
      <c r="D10548" t="s">
        <v>94</v>
      </c>
      <c r="E10548" t="s">
        <v>786</v>
      </c>
      <c r="F10548" t="s">
        <v>77</v>
      </c>
      <c r="G10548" t="s">
        <v>227</v>
      </c>
      <c r="H10548" t="s">
        <v>73</v>
      </c>
    </row>
    <row r="10549" spans="1:8" x14ac:dyDescent="0.35">
      <c r="A10549" t="s">
        <v>241</v>
      </c>
      <c r="B10549" t="s">
        <v>468</v>
      </c>
      <c r="C10549">
        <v>2</v>
      </c>
      <c r="D10549" t="s">
        <v>76</v>
      </c>
      <c r="E10549" t="s">
        <v>395</v>
      </c>
      <c r="F10549" t="s">
        <v>76</v>
      </c>
      <c r="G10549" t="s">
        <v>76</v>
      </c>
      <c r="H10549" t="s">
        <v>76</v>
      </c>
    </row>
    <row r="10551" spans="1:8" x14ac:dyDescent="0.35">
      <c r="A10551" t="s">
        <v>2041</v>
      </c>
    </row>
    <row r="10552" spans="1:8" x14ac:dyDescent="0.35">
      <c r="A10552" t="s">
        <v>14</v>
      </c>
      <c r="B10552" t="s">
        <v>487</v>
      </c>
      <c r="C10552" t="s">
        <v>2</v>
      </c>
      <c r="D10552" t="s">
        <v>2015</v>
      </c>
      <c r="E10552" t="s">
        <v>2016</v>
      </c>
      <c r="F10552" t="s">
        <v>2017</v>
      </c>
      <c r="G10552" t="s">
        <v>2018</v>
      </c>
      <c r="H10552" t="s">
        <v>2019</v>
      </c>
    </row>
    <row r="10553" spans="1:8" x14ac:dyDescent="0.35">
      <c r="A10553" t="s">
        <v>3</v>
      </c>
      <c r="B10553" t="s">
        <v>488</v>
      </c>
      <c r="C10553">
        <v>1092</v>
      </c>
      <c r="D10553" t="s">
        <v>75</v>
      </c>
      <c r="E10553" t="s">
        <v>912</v>
      </c>
      <c r="F10553" t="s">
        <v>79</v>
      </c>
      <c r="G10553" t="s">
        <v>206</v>
      </c>
      <c r="H10553" t="s">
        <v>79</v>
      </c>
    </row>
    <row r="10554" spans="1:8" x14ac:dyDescent="0.35">
      <c r="A10554" t="s">
        <v>3</v>
      </c>
      <c r="B10554" t="s">
        <v>491</v>
      </c>
      <c r="C10554">
        <v>898</v>
      </c>
      <c r="D10554" t="s">
        <v>68</v>
      </c>
      <c r="E10554" t="s">
        <v>1126</v>
      </c>
      <c r="F10554" t="s">
        <v>77</v>
      </c>
      <c r="G10554" t="s">
        <v>209</v>
      </c>
      <c r="H10554" t="s">
        <v>79</v>
      </c>
    </row>
    <row r="10555" spans="1:8" x14ac:dyDescent="0.35">
      <c r="A10555" t="s">
        <v>4</v>
      </c>
      <c r="B10555" t="s">
        <v>488</v>
      </c>
      <c r="C10555">
        <v>1897</v>
      </c>
      <c r="D10555" t="s">
        <v>81</v>
      </c>
      <c r="E10555" t="s">
        <v>1387</v>
      </c>
      <c r="F10555" t="s">
        <v>106</v>
      </c>
      <c r="G10555" t="s">
        <v>326</v>
      </c>
      <c r="H10555" t="s">
        <v>107</v>
      </c>
    </row>
    <row r="10556" spans="1:8" x14ac:dyDescent="0.35">
      <c r="A10556" t="s">
        <v>4</v>
      </c>
      <c r="B10556" t="s">
        <v>491</v>
      </c>
      <c r="C10556">
        <v>1313</v>
      </c>
      <c r="D10556" t="s">
        <v>75</v>
      </c>
      <c r="E10556" t="s">
        <v>981</v>
      </c>
      <c r="F10556" t="s">
        <v>77</v>
      </c>
      <c r="G10556" t="s">
        <v>69</v>
      </c>
      <c r="H10556" t="s">
        <v>107</v>
      </c>
    </row>
    <row r="10557" spans="1:8" x14ac:dyDescent="0.35">
      <c r="A10557" t="s">
        <v>5</v>
      </c>
      <c r="B10557" t="s">
        <v>488</v>
      </c>
      <c r="C10557">
        <v>2009</v>
      </c>
      <c r="D10557" t="s">
        <v>198</v>
      </c>
      <c r="E10557" t="s">
        <v>886</v>
      </c>
      <c r="F10557" t="s">
        <v>107</v>
      </c>
      <c r="G10557" t="s">
        <v>136</v>
      </c>
      <c r="H10557" t="s">
        <v>76</v>
      </c>
    </row>
    <row r="10558" spans="1:8" x14ac:dyDescent="0.35">
      <c r="A10558" t="s">
        <v>5</v>
      </c>
      <c r="B10558" t="s">
        <v>491</v>
      </c>
      <c r="C10558">
        <v>1322</v>
      </c>
      <c r="D10558" t="s">
        <v>94</v>
      </c>
      <c r="E10558" t="s">
        <v>781</v>
      </c>
      <c r="F10558" t="s">
        <v>130</v>
      </c>
      <c r="G10558" t="s">
        <v>373</v>
      </c>
      <c r="H10558" t="s">
        <v>76</v>
      </c>
    </row>
    <row r="10559" spans="1:8" x14ac:dyDescent="0.35">
      <c r="A10559" t="s">
        <v>6</v>
      </c>
      <c r="B10559" t="s">
        <v>488</v>
      </c>
      <c r="C10559">
        <v>794</v>
      </c>
      <c r="D10559" t="s">
        <v>198</v>
      </c>
      <c r="E10559" t="s">
        <v>965</v>
      </c>
      <c r="F10559" t="s">
        <v>150</v>
      </c>
      <c r="G10559" t="s">
        <v>57</v>
      </c>
      <c r="H10559" t="s">
        <v>107</v>
      </c>
    </row>
    <row r="10560" spans="1:8" x14ac:dyDescent="0.35">
      <c r="A10560" t="s">
        <v>6</v>
      </c>
      <c r="B10560" t="s">
        <v>491</v>
      </c>
      <c r="C10560">
        <v>621</v>
      </c>
      <c r="D10560" t="s">
        <v>104</v>
      </c>
      <c r="E10560" t="s">
        <v>1472</v>
      </c>
      <c r="F10560" t="s">
        <v>138</v>
      </c>
      <c r="G10560" t="s">
        <v>137</v>
      </c>
      <c r="H10560" t="s">
        <v>106</v>
      </c>
    </row>
    <row r="10561" spans="1:8" x14ac:dyDescent="0.35">
      <c r="A10561" t="s">
        <v>7</v>
      </c>
      <c r="B10561" t="s">
        <v>488</v>
      </c>
      <c r="C10561">
        <v>1667</v>
      </c>
      <c r="D10561" t="s">
        <v>75</v>
      </c>
      <c r="E10561" t="s">
        <v>423</v>
      </c>
      <c r="F10561" t="s">
        <v>71</v>
      </c>
      <c r="G10561" t="s">
        <v>330</v>
      </c>
      <c r="H10561" t="s">
        <v>76</v>
      </c>
    </row>
    <row r="10562" spans="1:8" x14ac:dyDescent="0.35">
      <c r="A10562" t="s">
        <v>7</v>
      </c>
      <c r="B10562" t="s">
        <v>491</v>
      </c>
      <c r="C10562">
        <v>1492</v>
      </c>
      <c r="D10562" t="s">
        <v>79</v>
      </c>
      <c r="E10562" t="s">
        <v>1116</v>
      </c>
      <c r="F10562" t="s">
        <v>71</v>
      </c>
      <c r="G10562" t="s">
        <v>386</v>
      </c>
      <c r="H10562" t="s">
        <v>106</v>
      </c>
    </row>
    <row r="10563" spans="1:8" x14ac:dyDescent="0.35">
      <c r="A10563" t="s">
        <v>241</v>
      </c>
      <c r="B10563" t="s">
        <v>488</v>
      </c>
      <c r="C10563">
        <v>7459</v>
      </c>
      <c r="D10563" t="s">
        <v>63</v>
      </c>
      <c r="E10563" t="s">
        <v>969</v>
      </c>
      <c r="F10563" t="s">
        <v>79</v>
      </c>
      <c r="G10563" t="s">
        <v>101</v>
      </c>
      <c r="H10563" t="s">
        <v>107</v>
      </c>
    </row>
    <row r="10564" spans="1:8" x14ac:dyDescent="0.35">
      <c r="A10564" t="s">
        <v>241</v>
      </c>
      <c r="B10564" t="s">
        <v>491</v>
      </c>
      <c r="C10564">
        <v>5646</v>
      </c>
      <c r="D10564" t="s">
        <v>75</v>
      </c>
      <c r="E10564" t="s">
        <v>1387</v>
      </c>
      <c r="F10564" t="s">
        <v>94</v>
      </c>
      <c r="G10564" t="s">
        <v>126</v>
      </c>
      <c r="H10564" t="s">
        <v>73</v>
      </c>
    </row>
    <row r="10566" spans="1:8" x14ac:dyDescent="0.35">
      <c r="A10566" t="s">
        <v>2042</v>
      </c>
    </row>
    <row r="10567" spans="1:8" x14ac:dyDescent="0.35">
      <c r="A10567" t="s">
        <v>14</v>
      </c>
      <c r="B10567" t="s">
        <v>593</v>
      </c>
      <c r="C10567" t="s">
        <v>2</v>
      </c>
      <c r="D10567" t="s">
        <v>2015</v>
      </c>
      <c r="E10567" t="s">
        <v>2016</v>
      </c>
      <c r="F10567" t="s">
        <v>2017</v>
      </c>
      <c r="G10567" t="s">
        <v>2018</v>
      </c>
      <c r="H10567" t="s">
        <v>2019</v>
      </c>
    </row>
    <row r="10568" spans="1:8" x14ac:dyDescent="0.35">
      <c r="A10568" t="s">
        <v>3</v>
      </c>
      <c r="B10568" t="s">
        <v>594</v>
      </c>
      <c r="C10568">
        <v>927</v>
      </c>
      <c r="D10568" t="s">
        <v>73</v>
      </c>
      <c r="E10568" t="s">
        <v>963</v>
      </c>
      <c r="F10568" t="s">
        <v>107</v>
      </c>
      <c r="G10568" t="s">
        <v>304</v>
      </c>
      <c r="H10568" t="s">
        <v>73</v>
      </c>
    </row>
    <row r="10569" spans="1:8" x14ac:dyDescent="0.35">
      <c r="A10569" t="s">
        <v>3</v>
      </c>
      <c r="B10569" t="s">
        <v>595</v>
      </c>
      <c r="C10569">
        <v>1063</v>
      </c>
      <c r="D10569" t="s">
        <v>105</v>
      </c>
      <c r="E10569" t="s">
        <v>415</v>
      </c>
      <c r="F10569" t="s">
        <v>71</v>
      </c>
      <c r="G10569" t="s">
        <v>218</v>
      </c>
      <c r="H10569" t="s">
        <v>150</v>
      </c>
    </row>
    <row r="10570" spans="1:8" x14ac:dyDescent="0.35">
      <c r="A10570" t="s">
        <v>4</v>
      </c>
      <c r="B10570" t="s">
        <v>594</v>
      </c>
      <c r="C10570">
        <v>1687</v>
      </c>
      <c r="D10570" t="s">
        <v>107</v>
      </c>
      <c r="E10570" t="s">
        <v>740</v>
      </c>
      <c r="F10570" t="s">
        <v>107</v>
      </c>
      <c r="G10570" t="s">
        <v>359</v>
      </c>
      <c r="H10570" t="s">
        <v>76</v>
      </c>
    </row>
    <row r="10571" spans="1:8" x14ac:dyDescent="0.35">
      <c r="A10571" t="s">
        <v>4</v>
      </c>
      <c r="B10571" t="s">
        <v>595</v>
      </c>
      <c r="C10571">
        <v>1523</v>
      </c>
      <c r="D10571" t="s">
        <v>100</v>
      </c>
      <c r="E10571" t="s">
        <v>1111</v>
      </c>
      <c r="F10571" t="s">
        <v>79</v>
      </c>
      <c r="G10571" t="s">
        <v>442</v>
      </c>
      <c r="H10571" t="s">
        <v>73</v>
      </c>
    </row>
    <row r="10572" spans="1:8" x14ac:dyDescent="0.35">
      <c r="A10572" t="s">
        <v>5</v>
      </c>
      <c r="B10572" t="s">
        <v>594</v>
      </c>
      <c r="C10572">
        <v>1229</v>
      </c>
      <c r="D10572" t="s">
        <v>72</v>
      </c>
      <c r="E10572" t="s">
        <v>912</v>
      </c>
      <c r="F10572" t="s">
        <v>73</v>
      </c>
      <c r="G10572" t="s">
        <v>192</v>
      </c>
      <c r="H10572" t="s">
        <v>76</v>
      </c>
    </row>
    <row r="10573" spans="1:8" x14ac:dyDescent="0.35">
      <c r="A10573" t="s">
        <v>5</v>
      </c>
      <c r="B10573" t="s">
        <v>595</v>
      </c>
      <c r="C10573">
        <v>2102</v>
      </c>
      <c r="D10573" t="s">
        <v>93</v>
      </c>
      <c r="E10573" t="s">
        <v>786</v>
      </c>
      <c r="F10573" t="s">
        <v>81</v>
      </c>
      <c r="G10573" t="s">
        <v>262</v>
      </c>
      <c r="H10573" t="s">
        <v>76</v>
      </c>
    </row>
    <row r="10574" spans="1:8" x14ac:dyDescent="0.35">
      <c r="A10574" t="s">
        <v>6</v>
      </c>
      <c r="B10574" t="s">
        <v>594</v>
      </c>
      <c r="C10574">
        <v>508</v>
      </c>
      <c r="D10574" t="s">
        <v>244</v>
      </c>
      <c r="E10574" t="s">
        <v>1320</v>
      </c>
      <c r="F10574" t="s">
        <v>63</v>
      </c>
      <c r="G10574" t="s">
        <v>67</v>
      </c>
      <c r="H10574" t="s">
        <v>107</v>
      </c>
    </row>
    <row r="10575" spans="1:8" x14ac:dyDescent="0.35">
      <c r="A10575" t="s">
        <v>6</v>
      </c>
      <c r="B10575" t="s">
        <v>595</v>
      </c>
      <c r="C10575">
        <v>907</v>
      </c>
      <c r="D10575" t="s">
        <v>55</v>
      </c>
      <c r="E10575" t="s">
        <v>1101</v>
      </c>
      <c r="F10575" t="s">
        <v>150</v>
      </c>
      <c r="G10575" t="s">
        <v>149</v>
      </c>
      <c r="H10575" t="s">
        <v>106</v>
      </c>
    </row>
    <row r="10576" spans="1:8" x14ac:dyDescent="0.35">
      <c r="A10576" t="s">
        <v>7</v>
      </c>
      <c r="B10576" t="s">
        <v>594</v>
      </c>
      <c r="C10576">
        <v>1549</v>
      </c>
      <c r="D10576" t="s">
        <v>68</v>
      </c>
      <c r="E10576" t="s">
        <v>896</v>
      </c>
      <c r="F10576" t="s">
        <v>71</v>
      </c>
      <c r="G10576" t="s">
        <v>184</v>
      </c>
      <c r="H10576" t="s">
        <v>76</v>
      </c>
    </row>
    <row r="10577" spans="1:8" x14ac:dyDescent="0.35">
      <c r="A10577" t="s">
        <v>7</v>
      </c>
      <c r="B10577" t="s">
        <v>595</v>
      </c>
      <c r="C10577">
        <v>1610</v>
      </c>
      <c r="D10577" t="s">
        <v>71</v>
      </c>
      <c r="E10577" t="s">
        <v>1115</v>
      </c>
      <c r="F10577" t="s">
        <v>71</v>
      </c>
      <c r="G10577" t="s">
        <v>69</v>
      </c>
      <c r="H10577" t="s">
        <v>106</v>
      </c>
    </row>
    <row r="10578" spans="1:8" x14ac:dyDescent="0.35">
      <c r="A10578" t="s">
        <v>241</v>
      </c>
      <c r="B10578" t="s">
        <v>594</v>
      </c>
      <c r="C10578">
        <v>5900</v>
      </c>
      <c r="D10578" t="s">
        <v>150</v>
      </c>
      <c r="E10578" t="s">
        <v>988</v>
      </c>
      <c r="F10578" t="s">
        <v>79</v>
      </c>
      <c r="G10578" t="s">
        <v>129</v>
      </c>
      <c r="H10578" t="s">
        <v>76</v>
      </c>
    </row>
    <row r="10579" spans="1:8" x14ac:dyDescent="0.35">
      <c r="A10579" t="s">
        <v>241</v>
      </c>
      <c r="B10579" t="s">
        <v>595</v>
      </c>
      <c r="C10579">
        <v>7205</v>
      </c>
      <c r="D10579" t="s">
        <v>72</v>
      </c>
      <c r="E10579" t="s">
        <v>993</v>
      </c>
      <c r="F10579" t="s">
        <v>150</v>
      </c>
      <c r="G10579" t="s">
        <v>213</v>
      </c>
      <c r="H10579" t="s">
        <v>106</v>
      </c>
    </row>
    <row r="10581" spans="1:8" x14ac:dyDescent="0.35">
      <c r="A10581" t="s">
        <v>2043</v>
      </c>
    </row>
    <row r="10582" spans="1:8" x14ac:dyDescent="0.35">
      <c r="A10582" t="s">
        <v>14</v>
      </c>
      <c r="B10582" t="s">
        <v>2</v>
      </c>
      <c r="C10582" t="s">
        <v>2015</v>
      </c>
      <c r="D10582" t="s">
        <v>2016</v>
      </c>
      <c r="E10582" t="s">
        <v>2017</v>
      </c>
      <c r="F10582" t="s">
        <v>2018</v>
      </c>
      <c r="G10582" t="s">
        <v>2019</v>
      </c>
    </row>
    <row r="10583" spans="1:8" x14ac:dyDescent="0.35">
      <c r="A10583" t="s">
        <v>3</v>
      </c>
      <c r="B10583">
        <v>1974</v>
      </c>
      <c r="C10583" t="s">
        <v>78</v>
      </c>
      <c r="D10583" t="s">
        <v>887</v>
      </c>
      <c r="E10583" t="s">
        <v>105</v>
      </c>
      <c r="F10583" t="s">
        <v>211</v>
      </c>
      <c r="G10583" t="s">
        <v>71</v>
      </c>
    </row>
    <row r="10584" spans="1:8" x14ac:dyDescent="0.35">
      <c r="A10584" t="s">
        <v>4</v>
      </c>
      <c r="B10584">
        <v>3199</v>
      </c>
      <c r="C10584" t="s">
        <v>119</v>
      </c>
      <c r="D10584" t="s">
        <v>1104</v>
      </c>
      <c r="E10584" t="s">
        <v>73</v>
      </c>
      <c r="F10584" t="s">
        <v>119</v>
      </c>
      <c r="G10584" t="s">
        <v>107</v>
      </c>
    </row>
    <row r="10585" spans="1:8" x14ac:dyDescent="0.35">
      <c r="A10585" t="s">
        <v>5</v>
      </c>
      <c r="B10585">
        <v>3322</v>
      </c>
      <c r="C10585" t="s">
        <v>74</v>
      </c>
      <c r="D10585" t="s">
        <v>1117</v>
      </c>
      <c r="E10585" t="s">
        <v>106</v>
      </c>
      <c r="F10585" t="s">
        <v>210</v>
      </c>
      <c r="G10585" t="s">
        <v>107</v>
      </c>
    </row>
    <row r="10586" spans="1:8" x14ac:dyDescent="0.35">
      <c r="A10586" t="s">
        <v>6</v>
      </c>
      <c r="B10586">
        <v>1400</v>
      </c>
      <c r="C10586" t="s">
        <v>173</v>
      </c>
      <c r="D10586" t="s">
        <v>1112</v>
      </c>
      <c r="E10586" t="s">
        <v>150</v>
      </c>
      <c r="F10586" t="s">
        <v>180</v>
      </c>
      <c r="G10586" t="s">
        <v>79</v>
      </c>
    </row>
    <row r="10587" spans="1:8" x14ac:dyDescent="0.35">
      <c r="A10587" t="s">
        <v>7</v>
      </c>
      <c r="B10587">
        <v>3152</v>
      </c>
      <c r="C10587" t="s">
        <v>75</v>
      </c>
      <c r="D10587" t="s">
        <v>1387</v>
      </c>
      <c r="E10587" t="s">
        <v>77</v>
      </c>
      <c r="F10587" t="s">
        <v>210</v>
      </c>
      <c r="G10587" t="s">
        <v>73</v>
      </c>
    </row>
    <row r="10588" spans="1:8" x14ac:dyDescent="0.35">
      <c r="A10588" t="s">
        <v>241</v>
      </c>
      <c r="B10588">
        <v>13047</v>
      </c>
      <c r="C10588" t="s">
        <v>151</v>
      </c>
      <c r="D10588" t="s">
        <v>963</v>
      </c>
      <c r="E10588" t="s">
        <v>79</v>
      </c>
      <c r="F10588" t="s">
        <v>307</v>
      </c>
      <c r="G10588" t="s">
        <v>106</v>
      </c>
    </row>
    <row r="10590" spans="1:8" x14ac:dyDescent="0.35">
      <c r="A10590" t="s">
        <v>2044</v>
      </c>
    </row>
    <row r="10591" spans="1:8" x14ac:dyDescent="0.35">
      <c r="A10591" t="s">
        <v>14</v>
      </c>
      <c r="B10591" t="s">
        <v>15</v>
      </c>
      <c r="C10591" t="s">
        <v>2</v>
      </c>
      <c r="D10591" t="s">
        <v>2015</v>
      </c>
      <c r="E10591" t="s">
        <v>2016</v>
      </c>
      <c r="F10591" t="s">
        <v>2017</v>
      </c>
      <c r="G10591" t="s">
        <v>2018</v>
      </c>
      <c r="H10591" t="s">
        <v>2019</v>
      </c>
    </row>
    <row r="10592" spans="1:8" x14ac:dyDescent="0.35">
      <c r="A10592" t="s">
        <v>3</v>
      </c>
      <c r="B10592" t="s">
        <v>52</v>
      </c>
      <c r="C10592">
        <v>432</v>
      </c>
      <c r="D10592" t="s">
        <v>138</v>
      </c>
      <c r="E10592" t="s">
        <v>1578</v>
      </c>
      <c r="F10592" t="s">
        <v>94</v>
      </c>
      <c r="G10592" t="s">
        <v>231</v>
      </c>
      <c r="H10592" t="s">
        <v>150</v>
      </c>
    </row>
    <row r="10593" spans="1:8" x14ac:dyDescent="0.35">
      <c r="A10593" t="s">
        <v>3</v>
      </c>
      <c r="B10593" t="s">
        <v>83</v>
      </c>
      <c r="C10593">
        <v>1407</v>
      </c>
      <c r="D10593" t="s">
        <v>68</v>
      </c>
      <c r="E10593" t="s">
        <v>917</v>
      </c>
      <c r="F10593" t="s">
        <v>105</v>
      </c>
      <c r="G10593" t="s">
        <v>97</v>
      </c>
      <c r="H10593" t="s">
        <v>68</v>
      </c>
    </row>
    <row r="10594" spans="1:8" x14ac:dyDescent="0.35">
      <c r="A10594" t="s">
        <v>3</v>
      </c>
      <c r="B10594" t="s">
        <v>50</v>
      </c>
      <c r="C10594">
        <v>135</v>
      </c>
      <c r="D10594" t="s">
        <v>137</v>
      </c>
      <c r="E10594" t="s">
        <v>887</v>
      </c>
      <c r="F10594" t="s">
        <v>138</v>
      </c>
      <c r="G10594" t="s">
        <v>130</v>
      </c>
      <c r="H10594" t="s">
        <v>77</v>
      </c>
    </row>
    <row r="10595" spans="1:8" x14ac:dyDescent="0.35">
      <c r="A10595" t="s">
        <v>4</v>
      </c>
      <c r="B10595" t="s">
        <v>52</v>
      </c>
      <c r="C10595">
        <v>824</v>
      </c>
      <c r="D10595" t="s">
        <v>53</v>
      </c>
      <c r="E10595" t="s">
        <v>1144</v>
      </c>
      <c r="F10595" t="s">
        <v>77</v>
      </c>
      <c r="G10595" t="s">
        <v>61</v>
      </c>
      <c r="H10595" t="s">
        <v>76</v>
      </c>
    </row>
    <row r="10596" spans="1:8" x14ac:dyDescent="0.35">
      <c r="A10596" t="s">
        <v>4</v>
      </c>
      <c r="B10596" t="s">
        <v>83</v>
      </c>
      <c r="C10596">
        <v>2122</v>
      </c>
      <c r="D10596" t="s">
        <v>163</v>
      </c>
      <c r="E10596" t="s">
        <v>924</v>
      </c>
      <c r="F10596" t="s">
        <v>73</v>
      </c>
      <c r="G10596" t="s">
        <v>70</v>
      </c>
      <c r="H10596" t="s">
        <v>73</v>
      </c>
    </row>
    <row r="10597" spans="1:8" x14ac:dyDescent="0.35">
      <c r="A10597" t="s">
        <v>4</v>
      </c>
      <c r="B10597" t="s">
        <v>50</v>
      </c>
      <c r="C10597">
        <v>253</v>
      </c>
      <c r="D10597" t="s">
        <v>62</v>
      </c>
      <c r="E10597" t="s">
        <v>913</v>
      </c>
      <c r="F10597" t="s">
        <v>107</v>
      </c>
      <c r="G10597" t="s">
        <v>173</v>
      </c>
      <c r="H10597" t="s">
        <v>76</v>
      </c>
    </row>
    <row r="10598" spans="1:8" x14ac:dyDescent="0.35">
      <c r="A10598" t="s">
        <v>5</v>
      </c>
      <c r="B10598" t="s">
        <v>52</v>
      </c>
      <c r="C10598">
        <v>933</v>
      </c>
      <c r="D10598" t="s">
        <v>81</v>
      </c>
      <c r="E10598" t="s">
        <v>786</v>
      </c>
      <c r="F10598" t="s">
        <v>73</v>
      </c>
      <c r="G10598" t="s">
        <v>227</v>
      </c>
      <c r="H10598" t="s">
        <v>76</v>
      </c>
    </row>
    <row r="10599" spans="1:8" x14ac:dyDescent="0.35">
      <c r="A10599" t="s">
        <v>5</v>
      </c>
      <c r="B10599" t="s">
        <v>83</v>
      </c>
      <c r="C10599">
        <v>2164</v>
      </c>
      <c r="D10599" t="s">
        <v>74</v>
      </c>
      <c r="E10599" t="s">
        <v>878</v>
      </c>
      <c r="F10599" t="s">
        <v>77</v>
      </c>
      <c r="G10599" t="s">
        <v>145</v>
      </c>
      <c r="H10599" t="s">
        <v>107</v>
      </c>
    </row>
    <row r="10600" spans="1:8" x14ac:dyDescent="0.35">
      <c r="A10600" t="s">
        <v>5</v>
      </c>
      <c r="B10600" t="s">
        <v>50</v>
      </c>
      <c r="C10600">
        <v>225</v>
      </c>
      <c r="D10600" t="s">
        <v>84</v>
      </c>
      <c r="E10600" t="s">
        <v>891</v>
      </c>
      <c r="F10600" t="s">
        <v>76</v>
      </c>
      <c r="G10600" t="s">
        <v>255</v>
      </c>
      <c r="H10600" t="s">
        <v>76</v>
      </c>
    </row>
    <row r="10601" spans="1:8" x14ac:dyDescent="0.35">
      <c r="A10601" t="s">
        <v>6</v>
      </c>
      <c r="B10601" t="s">
        <v>52</v>
      </c>
      <c r="C10601">
        <v>370</v>
      </c>
      <c r="D10601" t="s">
        <v>121</v>
      </c>
      <c r="E10601" t="s">
        <v>857</v>
      </c>
      <c r="F10601" t="s">
        <v>105</v>
      </c>
      <c r="G10601" t="s">
        <v>89</v>
      </c>
      <c r="H10601" t="s">
        <v>94</v>
      </c>
    </row>
    <row r="10602" spans="1:8" x14ac:dyDescent="0.35">
      <c r="A10602" t="s">
        <v>6</v>
      </c>
      <c r="B10602" t="s">
        <v>83</v>
      </c>
      <c r="C10602">
        <v>917</v>
      </c>
      <c r="D10602" t="s">
        <v>151</v>
      </c>
      <c r="E10602" t="s">
        <v>1142</v>
      </c>
      <c r="F10602" t="s">
        <v>68</v>
      </c>
      <c r="G10602" t="s">
        <v>163</v>
      </c>
      <c r="H10602" t="s">
        <v>77</v>
      </c>
    </row>
    <row r="10603" spans="1:8" x14ac:dyDescent="0.35">
      <c r="A10603" t="s">
        <v>6</v>
      </c>
      <c r="B10603" t="s">
        <v>50</v>
      </c>
      <c r="C10603">
        <v>113</v>
      </c>
      <c r="D10603" t="s">
        <v>63</v>
      </c>
      <c r="E10603" t="s">
        <v>1243</v>
      </c>
      <c r="F10603" t="s">
        <v>106</v>
      </c>
      <c r="G10603" t="s">
        <v>81</v>
      </c>
      <c r="H10603" t="s">
        <v>76</v>
      </c>
    </row>
    <row r="10604" spans="1:8" x14ac:dyDescent="0.35">
      <c r="A10604" t="s">
        <v>7</v>
      </c>
      <c r="B10604" t="s">
        <v>52</v>
      </c>
      <c r="C10604">
        <v>766</v>
      </c>
      <c r="D10604" t="s">
        <v>81</v>
      </c>
      <c r="E10604" t="s">
        <v>780</v>
      </c>
      <c r="F10604" t="s">
        <v>73</v>
      </c>
      <c r="G10604" t="s">
        <v>493</v>
      </c>
      <c r="H10604" t="s">
        <v>107</v>
      </c>
    </row>
    <row r="10605" spans="1:8" x14ac:dyDescent="0.35">
      <c r="A10605" t="s">
        <v>7</v>
      </c>
      <c r="B10605" t="s">
        <v>83</v>
      </c>
      <c r="C10605">
        <v>2045</v>
      </c>
      <c r="D10605" t="s">
        <v>71</v>
      </c>
      <c r="E10605" t="s">
        <v>872</v>
      </c>
      <c r="F10605" t="s">
        <v>79</v>
      </c>
      <c r="G10605" t="s">
        <v>293</v>
      </c>
      <c r="H10605" t="s">
        <v>73</v>
      </c>
    </row>
    <row r="10606" spans="1:8" x14ac:dyDescent="0.35">
      <c r="A10606" t="s">
        <v>7</v>
      </c>
      <c r="B10606" t="s">
        <v>50</v>
      </c>
      <c r="C10606">
        <v>341</v>
      </c>
      <c r="D10606" t="s">
        <v>72</v>
      </c>
      <c r="E10606" t="s">
        <v>917</v>
      </c>
      <c r="F10606" t="s">
        <v>73</v>
      </c>
      <c r="G10606" t="s">
        <v>87</v>
      </c>
      <c r="H10606" t="s">
        <v>76</v>
      </c>
    </row>
    <row r="10607" spans="1:8" x14ac:dyDescent="0.35">
      <c r="A10607" t="s">
        <v>241</v>
      </c>
      <c r="B10607" t="s">
        <v>52</v>
      </c>
      <c r="C10607">
        <v>3325</v>
      </c>
      <c r="D10607" t="s">
        <v>179</v>
      </c>
      <c r="E10607" t="s">
        <v>988</v>
      </c>
      <c r="F10607" t="s">
        <v>79</v>
      </c>
      <c r="G10607" t="s">
        <v>124</v>
      </c>
      <c r="H10607" t="s">
        <v>73</v>
      </c>
    </row>
    <row r="10608" spans="1:8" x14ac:dyDescent="0.35">
      <c r="A10608" t="s">
        <v>241</v>
      </c>
      <c r="B10608" t="s">
        <v>83</v>
      </c>
      <c r="C10608">
        <v>8655</v>
      </c>
      <c r="D10608" t="s">
        <v>55</v>
      </c>
      <c r="E10608" t="s">
        <v>875</v>
      </c>
      <c r="F10608" t="s">
        <v>79</v>
      </c>
      <c r="G10608" t="s">
        <v>188</v>
      </c>
      <c r="H10608" t="s">
        <v>106</v>
      </c>
    </row>
    <row r="10609" spans="1:8" x14ac:dyDescent="0.35">
      <c r="A10609" t="s">
        <v>241</v>
      </c>
      <c r="B10609" t="s">
        <v>50</v>
      </c>
      <c r="C10609">
        <v>1067</v>
      </c>
      <c r="D10609" t="s">
        <v>108</v>
      </c>
      <c r="E10609" t="s">
        <v>1143</v>
      </c>
      <c r="F10609" t="s">
        <v>106</v>
      </c>
      <c r="G10609" t="s">
        <v>137</v>
      </c>
      <c r="H10609" t="s">
        <v>107</v>
      </c>
    </row>
    <row r="10611" spans="1:8" x14ac:dyDescent="0.35">
      <c r="A10611" t="s">
        <v>2045</v>
      </c>
    </row>
    <row r="10612" spans="1:8" x14ac:dyDescent="0.35">
      <c r="A10612" t="s">
        <v>14</v>
      </c>
      <c r="B10612" t="s">
        <v>266</v>
      </c>
      <c r="C10612" t="s">
        <v>2</v>
      </c>
      <c r="D10612" t="s">
        <v>2015</v>
      </c>
      <c r="E10612" t="s">
        <v>2016</v>
      </c>
      <c r="F10612" t="s">
        <v>2017</v>
      </c>
      <c r="G10612" t="s">
        <v>2018</v>
      </c>
      <c r="H10612" t="s">
        <v>2019</v>
      </c>
    </row>
    <row r="10613" spans="1:8" x14ac:dyDescent="0.35">
      <c r="A10613" t="s">
        <v>3</v>
      </c>
      <c r="B10613" t="s">
        <v>267</v>
      </c>
      <c r="C10613">
        <v>244</v>
      </c>
      <c r="D10613" t="s">
        <v>151</v>
      </c>
      <c r="E10613" t="s">
        <v>829</v>
      </c>
      <c r="F10613" t="s">
        <v>217</v>
      </c>
      <c r="G10613" t="s">
        <v>61</v>
      </c>
      <c r="H10613" t="s">
        <v>88</v>
      </c>
    </row>
    <row r="10614" spans="1:8" x14ac:dyDescent="0.35">
      <c r="A10614" t="s">
        <v>3</v>
      </c>
      <c r="B10614" t="s">
        <v>279</v>
      </c>
      <c r="C10614">
        <v>1668</v>
      </c>
      <c r="D10614" t="s">
        <v>79</v>
      </c>
      <c r="E10614" t="s">
        <v>1134</v>
      </c>
      <c r="F10614" t="s">
        <v>77</v>
      </c>
      <c r="G10614" t="s">
        <v>119</v>
      </c>
      <c r="H10614" t="s">
        <v>73</v>
      </c>
    </row>
    <row r="10615" spans="1:8" x14ac:dyDescent="0.35">
      <c r="A10615" t="s">
        <v>3</v>
      </c>
      <c r="B10615" t="s">
        <v>285</v>
      </c>
      <c r="C10615">
        <v>62</v>
      </c>
      <c r="D10615" t="s">
        <v>309</v>
      </c>
      <c r="E10615" t="s">
        <v>856</v>
      </c>
      <c r="F10615" t="s">
        <v>150</v>
      </c>
      <c r="G10615" t="s">
        <v>99</v>
      </c>
      <c r="H10615" t="s">
        <v>76</v>
      </c>
    </row>
    <row r="10616" spans="1:8" x14ac:dyDescent="0.35">
      <c r="A10616" t="s">
        <v>4</v>
      </c>
      <c r="B10616" t="s">
        <v>267</v>
      </c>
      <c r="C10616">
        <v>333</v>
      </c>
      <c r="D10616" t="s">
        <v>77</v>
      </c>
      <c r="E10616" t="s">
        <v>1143</v>
      </c>
      <c r="F10616" t="s">
        <v>73</v>
      </c>
      <c r="G10616" t="s">
        <v>442</v>
      </c>
      <c r="H10616" t="s">
        <v>76</v>
      </c>
    </row>
    <row r="10617" spans="1:8" x14ac:dyDescent="0.35">
      <c r="A10617" t="s">
        <v>4</v>
      </c>
      <c r="B10617" t="s">
        <v>279</v>
      </c>
      <c r="C10617">
        <v>2592</v>
      </c>
      <c r="D10617" t="s">
        <v>198</v>
      </c>
      <c r="E10617" t="s">
        <v>1137</v>
      </c>
      <c r="F10617" t="s">
        <v>107</v>
      </c>
      <c r="G10617" t="s">
        <v>194</v>
      </c>
      <c r="H10617" t="s">
        <v>107</v>
      </c>
    </row>
    <row r="10618" spans="1:8" x14ac:dyDescent="0.35">
      <c r="A10618" t="s">
        <v>4</v>
      </c>
      <c r="B10618" t="s">
        <v>285</v>
      </c>
      <c r="C10618">
        <v>274</v>
      </c>
      <c r="D10618" t="s">
        <v>392</v>
      </c>
      <c r="E10618" t="s">
        <v>1382</v>
      </c>
      <c r="F10618" t="s">
        <v>68</v>
      </c>
      <c r="G10618" t="s">
        <v>239</v>
      </c>
      <c r="H10618" t="s">
        <v>73</v>
      </c>
    </row>
    <row r="10619" spans="1:8" x14ac:dyDescent="0.35">
      <c r="A10619" t="s">
        <v>5</v>
      </c>
      <c r="B10619" t="s">
        <v>267</v>
      </c>
      <c r="C10619">
        <v>123</v>
      </c>
      <c r="D10619" t="s">
        <v>73</v>
      </c>
      <c r="E10619" t="s">
        <v>1105</v>
      </c>
      <c r="F10619" t="s">
        <v>76</v>
      </c>
      <c r="G10619" t="s">
        <v>290</v>
      </c>
      <c r="H10619" t="s">
        <v>77</v>
      </c>
    </row>
    <row r="10620" spans="1:8" x14ac:dyDescent="0.35">
      <c r="A10620" t="s">
        <v>5</v>
      </c>
      <c r="B10620" t="s">
        <v>279</v>
      </c>
      <c r="C10620">
        <v>2539</v>
      </c>
      <c r="D10620" t="s">
        <v>72</v>
      </c>
      <c r="E10620" t="s">
        <v>415</v>
      </c>
      <c r="F10620" t="s">
        <v>77</v>
      </c>
      <c r="G10620" t="s">
        <v>317</v>
      </c>
      <c r="H10620" t="s">
        <v>76</v>
      </c>
    </row>
    <row r="10621" spans="1:8" x14ac:dyDescent="0.35">
      <c r="A10621" t="s">
        <v>5</v>
      </c>
      <c r="B10621" t="s">
        <v>285</v>
      </c>
      <c r="C10621">
        <v>660</v>
      </c>
      <c r="D10621" t="s">
        <v>244</v>
      </c>
      <c r="E10621" t="s">
        <v>782</v>
      </c>
      <c r="F10621" t="s">
        <v>76</v>
      </c>
      <c r="G10621" t="s">
        <v>213</v>
      </c>
      <c r="H10621" t="s">
        <v>107</v>
      </c>
    </row>
    <row r="10622" spans="1:8" x14ac:dyDescent="0.35">
      <c r="A10622" t="s">
        <v>6</v>
      </c>
      <c r="B10622" t="s">
        <v>267</v>
      </c>
      <c r="C10622">
        <v>118</v>
      </c>
      <c r="D10622" t="s">
        <v>65</v>
      </c>
      <c r="E10622" t="s">
        <v>1117</v>
      </c>
      <c r="F10622" t="s">
        <v>77</v>
      </c>
      <c r="G10622" t="s">
        <v>114</v>
      </c>
      <c r="H10622" t="s">
        <v>198</v>
      </c>
    </row>
    <row r="10623" spans="1:8" x14ac:dyDescent="0.35">
      <c r="A10623" t="s">
        <v>6</v>
      </c>
      <c r="B10623" t="s">
        <v>279</v>
      </c>
      <c r="C10623">
        <v>1123</v>
      </c>
      <c r="D10623" t="s">
        <v>100</v>
      </c>
      <c r="E10623" t="s">
        <v>1422</v>
      </c>
      <c r="F10623" t="s">
        <v>75</v>
      </c>
      <c r="G10623" t="s">
        <v>84</v>
      </c>
      <c r="H10623" t="s">
        <v>73</v>
      </c>
    </row>
    <row r="10624" spans="1:8" x14ac:dyDescent="0.35">
      <c r="A10624" t="s">
        <v>6</v>
      </c>
      <c r="B10624" t="s">
        <v>285</v>
      </c>
      <c r="C10624">
        <v>159</v>
      </c>
      <c r="D10624" t="s">
        <v>209</v>
      </c>
      <c r="E10624" t="s">
        <v>878</v>
      </c>
      <c r="F10624" t="s">
        <v>77</v>
      </c>
      <c r="G10624" t="s">
        <v>108</v>
      </c>
      <c r="H10624" t="s">
        <v>150</v>
      </c>
    </row>
    <row r="10625" spans="1:8" x14ac:dyDescent="0.35">
      <c r="A10625" t="s">
        <v>7</v>
      </c>
      <c r="B10625" t="s">
        <v>267</v>
      </c>
      <c r="C10625">
        <v>183</v>
      </c>
      <c r="D10625" t="s">
        <v>151</v>
      </c>
      <c r="E10625" t="s">
        <v>1139</v>
      </c>
      <c r="F10625" t="s">
        <v>93</v>
      </c>
      <c r="G10625" t="s">
        <v>290</v>
      </c>
      <c r="H10625" t="s">
        <v>107</v>
      </c>
    </row>
    <row r="10626" spans="1:8" x14ac:dyDescent="0.35">
      <c r="A10626" t="s">
        <v>7</v>
      </c>
      <c r="B10626" t="s">
        <v>279</v>
      </c>
      <c r="C10626">
        <v>2801</v>
      </c>
      <c r="D10626" t="s">
        <v>73</v>
      </c>
      <c r="E10626" t="s">
        <v>993</v>
      </c>
      <c r="F10626" t="s">
        <v>106</v>
      </c>
      <c r="G10626" t="s">
        <v>69</v>
      </c>
      <c r="H10626" t="s">
        <v>73</v>
      </c>
    </row>
    <row r="10627" spans="1:8" x14ac:dyDescent="0.35">
      <c r="A10627" t="s">
        <v>7</v>
      </c>
      <c r="B10627" t="s">
        <v>285</v>
      </c>
      <c r="C10627">
        <v>168</v>
      </c>
      <c r="D10627" t="s">
        <v>157</v>
      </c>
      <c r="E10627" t="s">
        <v>1121</v>
      </c>
      <c r="F10627" t="s">
        <v>73</v>
      </c>
      <c r="G10627" t="s">
        <v>185</v>
      </c>
      <c r="H10627" t="s">
        <v>76</v>
      </c>
    </row>
    <row r="10628" spans="1:8" x14ac:dyDescent="0.35">
      <c r="A10628" t="s">
        <v>241</v>
      </c>
      <c r="B10628" t="s">
        <v>267</v>
      </c>
      <c r="C10628">
        <v>1001</v>
      </c>
      <c r="D10628" t="s">
        <v>63</v>
      </c>
      <c r="E10628" t="s">
        <v>1113</v>
      </c>
      <c r="F10628" t="s">
        <v>100</v>
      </c>
      <c r="G10628" t="s">
        <v>366</v>
      </c>
      <c r="H10628" t="s">
        <v>105</v>
      </c>
    </row>
    <row r="10629" spans="1:8" x14ac:dyDescent="0.35">
      <c r="A10629" t="s">
        <v>241</v>
      </c>
      <c r="B10629" t="s">
        <v>279</v>
      </c>
      <c r="C10629">
        <v>10723</v>
      </c>
      <c r="D10629" t="s">
        <v>78</v>
      </c>
      <c r="E10629" t="s">
        <v>892</v>
      </c>
      <c r="F10629" t="s">
        <v>77</v>
      </c>
      <c r="G10629" t="s">
        <v>278</v>
      </c>
      <c r="H10629" t="s">
        <v>107</v>
      </c>
    </row>
    <row r="10630" spans="1:8" x14ac:dyDescent="0.35">
      <c r="A10630" t="s">
        <v>241</v>
      </c>
      <c r="B10630" t="s">
        <v>285</v>
      </c>
      <c r="C10630">
        <v>1323</v>
      </c>
      <c r="D10630" t="s">
        <v>231</v>
      </c>
      <c r="E10630" t="s">
        <v>837</v>
      </c>
      <c r="F10630" t="s">
        <v>106</v>
      </c>
      <c r="G10630" t="s">
        <v>255</v>
      </c>
      <c r="H10630" t="s">
        <v>73</v>
      </c>
    </row>
    <row r="10632" spans="1:8" x14ac:dyDescent="0.35">
      <c r="A10632" t="s">
        <v>2046</v>
      </c>
    </row>
    <row r="10633" spans="1:8" x14ac:dyDescent="0.35">
      <c r="A10633" t="s">
        <v>14</v>
      </c>
      <c r="B10633" t="s">
        <v>461</v>
      </c>
      <c r="C10633" t="s">
        <v>2</v>
      </c>
      <c r="D10633" t="s">
        <v>2015</v>
      </c>
      <c r="E10633" t="s">
        <v>2016</v>
      </c>
      <c r="F10633" t="s">
        <v>2017</v>
      </c>
      <c r="G10633" t="s">
        <v>2018</v>
      </c>
      <c r="H10633" t="s">
        <v>2019</v>
      </c>
    </row>
    <row r="10634" spans="1:8" x14ac:dyDescent="0.35">
      <c r="A10634" t="s">
        <v>3</v>
      </c>
      <c r="B10634" t="s">
        <v>462</v>
      </c>
      <c r="C10634">
        <v>1063</v>
      </c>
      <c r="D10634" t="s">
        <v>63</v>
      </c>
      <c r="E10634" t="s">
        <v>1131</v>
      </c>
      <c r="F10634" t="s">
        <v>72</v>
      </c>
      <c r="G10634" t="s">
        <v>109</v>
      </c>
      <c r="H10634" t="s">
        <v>150</v>
      </c>
    </row>
    <row r="10635" spans="1:8" x14ac:dyDescent="0.35">
      <c r="A10635" t="s">
        <v>3</v>
      </c>
      <c r="B10635" t="s">
        <v>464</v>
      </c>
      <c r="C10635">
        <v>910</v>
      </c>
      <c r="D10635" t="s">
        <v>79</v>
      </c>
      <c r="E10635" t="s">
        <v>1244</v>
      </c>
      <c r="F10635" t="s">
        <v>150</v>
      </c>
      <c r="G10635" t="s">
        <v>56</v>
      </c>
      <c r="H10635" t="s">
        <v>79</v>
      </c>
    </row>
    <row r="10636" spans="1:8" x14ac:dyDescent="0.35">
      <c r="A10636" t="s">
        <v>3</v>
      </c>
      <c r="B10636" t="s">
        <v>468</v>
      </c>
      <c r="C10636">
        <v>1</v>
      </c>
      <c r="D10636" t="s">
        <v>76</v>
      </c>
      <c r="E10636" t="s">
        <v>395</v>
      </c>
      <c r="F10636" t="s">
        <v>76</v>
      </c>
      <c r="G10636" t="s">
        <v>76</v>
      </c>
      <c r="H10636" t="s">
        <v>76</v>
      </c>
    </row>
    <row r="10637" spans="1:8" x14ac:dyDescent="0.35">
      <c r="A10637" t="s">
        <v>4</v>
      </c>
      <c r="B10637" t="s">
        <v>462</v>
      </c>
      <c r="C10637">
        <v>1650</v>
      </c>
      <c r="D10637" t="s">
        <v>161</v>
      </c>
      <c r="E10637" t="s">
        <v>1128</v>
      </c>
      <c r="F10637" t="s">
        <v>77</v>
      </c>
      <c r="G10637" t="s">
        <v>84</v>
      </c>
      <c r="H10637" t="s">
        <v>73</v>
      </c>
    </row>
    <row r="10638" spans="1:8" x14ac:dyDescent="0.35">
      <c r="A10638" t="s">
        <v>4</v>
      </c>
      <c r="B10638" t="s">
        <v>464</v>
      </c>
      <c r="C10638">
        <v>1549</v>
      </c>
      <c r="D10638" t="s">
        <v>97</v>
      </c>
      <c r="E10638" t="s">
        <v>1126</v>
      </c>
      <c r="F10638" t="s">
        <v>76</v>
      </c>
      <c r="G10638" t="s">
        <v>67</v>
      </c>
      <c r="H10638" t="s">
        <v>76</v>
      </c>
    </row>
    <row r="10639" spans="1:8" x14ac:dyDescent="0.35">
      <c r="A10639" t="s">
        <v>5</v>
      </c>
      <c r="B10639" t="s">
        <v>462</v>
      </c>
      <c r="C10639">
        <v>1605</v>
      </c>
      <c r="D10639" t="s">
        <v>88</v>
      </c>
      <c r="E10639" t="s">
        <v>1413</v>
      </c>
      <c r="F10639" t="s">
        <v>79</v>
      </c>
      <c r="G10639" t="s">
        <v>193</v>
      </c>
      <c r="H10639" t="s">
        <v>107</v>
      </c>
    </row>
    <row r="10640" spans="1:8" x14ac:dyDescent="0.35">
      <c r="A10640" t="s">
        <v>5</v>
      </c>
      <c r="B10640" t="s">
        <v>464</v>
      </c>
      <c r="C10640">
        <v>1717</v>
      </c>
      <c r="D10640" t="s">
        <v>107</v>
      </c>
      <c r="E10640" t="s">
        <v>1578</v>
      </c>
      <c r="F10640" t="s">
        <v>107</v>
      </c>
      <c r="G10640" t="s">
        <v>435</v>
      </c>
      <c r="H10640" t="s">
        <v>76</v>
      </c>
    </row>
    <row r="10641" spans="1:8" x14ac:dyDescent="0.35">
      <c r="A10641" t="s">
        <v>6</v>
      </c>
      <c r="B10641" t="s">
        <v>462</v>
      </c>
      <c r="C10641">
        <v>885</v>
      </c>
      <c r="D10641" t="s">
        <v>62</v>
      </c>
      <c r="E10641" t="s">
        <v>1112</v>
      </c>
      <c r="F10641" t="s">
        <v>68</v>
      </c>
      <c r="G10641" t="s">
        <v>163</v>
      </c>
      <c r="H10641" t="s">
        <v>150</v>
      </c>
    </row>
    <row r="10642" spans="1:8" x14ac:dyDescent="0.35">
      <c r="A10642" t="s">
        <v>6</v>
      </c>
      <c r="B10642" t="s">
        <v>464</v>
      </c>
      <c r="C10642">
        <v>515</v>
      </c>
      <c r="D10642" t="s">
        <v>130</v>
      </c>
      <c r="E10642" t="s">
        <v>908</v>
      </c>
      <c r="F10642" t="s">
        <v>105</v>
      </c>
      <c r="G10642" t="s">
        <v>119</v>
      </c>
      <c r="H10642" t="s">
        <v>107</v>
      </c>
    </row>
    <row r="10643" spans="1:8" x14ac:dyDescent="0.35">
      <c r="A10643" t="s">
        <v>7</v>
      </c>
      <c r="B10643" t="s">
        <v>462</v>
      </c>
      <c r="C10643">
        <v>1875</v>
      </c>
      <c r="D10643" t="s">
        <v>78</v>
      </c>
      <c r="E10643" t="s">
        <v>405</v>
      </c>
      <c r="F10643" t="s">
        <v>77</v>
      </c>
      <c r="G10643" t="s">
        <v>132</v>
      </c>
      <c r="H10643" t="s">
        <v>106</v>
      </c>
    </row>
    <row r="10644" spans="1:8" x14ac:dyDescent="0.35">
      <c r="A10644" t="s">
        <v>7</v>
      </c>
      <c r="B10644" t="s">
        <v>464</v>
      </c>
      <c r="C10644">
        <v>1276</v>
      </c>
      <c r="D10644" t="s">
        <v>71</v>
      </c>
      <c r="E10644" t="s">
        <v>1146</v>
      </c>
      <c r="F10644" t="s">
        <v>77</v>
      </c>
      <c r="G10644" t="s">
        <v>378</v>
      </c>
      <c r="H10644" t="s">
        <v>76</v>
      </c>
    </row>
    <row r="10645" spans="1:8" x14ac:dyDescent="0.35">
      <c r="A10645" t="s">
        <v>7</v>
      </c>
      <c r="B10645" t="s">
        <v>468</v>
      </c>
      <c r="C10645">
        <v>1</v>
      </c>
      <c r="D10645" t="s">
        <v>76</v>
      </c>
      <c r="E10645" t="s">
        <v>395</v>
      </c>
      <c r="F10645" t="s">
        <v>76</v>
      </c>
      <c r="G10645" t="s">
        <v>76</v>
      </c>
      <c r="H10645" t="s">
        <v>76</v>
      </c>
    </row>
    <row r="10646" spans="1:8" x14ac:dyDescent="0.35">
      <c r="A10646" t="s">
        <v>241</v>
      </c>
      <c r="B10646" t="s">
        <v>462</v>
      </c>
      <c r="C10646">
        <v>7078</v>
      </c>
      <c r="D10646" t="s">
        <v>108</v>
      </c>
      <c r="E10646" t="s">
        <v>1448</v>
      </c>
      <c r="F10646" t="s">
        <v>68</v>
      </c>
      <c r="G10646" t="s">
        <v>99</v>
      </c>
      <c r="H10646" t="s">
        <v>77</v>
      </c>
    </row>
    <row r="10647" spans="1:8" x14ac:dyDescent="0.35">
      <c r="A10647" t="s">
        <v>241</v>
      </c>
      <c r="B10647" t="s">
        <v>464</v>
      </c>
      <c r="C10647">
        <v>5967</v>
      </c>
      <c r="D10647" t="s">
        <v>80</v>
      </c>
      <c r="E10647" t="s">
        <v>993</v>
      </c>
      <c r="F10647" t="s">
        <v>77</v>
      </c>
      <c r="G10647" t="s">
        <v>367</v>
      </c>
      <c r="H10647" t="s">
        <v>107</v>
      </c>
    </row>
    <row r="10648" spans="1:8" x14ac:dyDescent="0.35">
      <c r="A10648" t="s">
        <v>241</v>
      </c>
      <c r="B10648" t="s">
        <v>468</v>
      </c>
      <c r="C10648">
        <v>2</v>
      </c>
      <c r="D10648" t="s">
        <v>76</v>
      </c>
      <c r="E10648" t="s">
        <v>395</v>
      </c>
      <c r="F10648" t="s">
        <v>76</v>
      </c>
      <c r="G10648" t="s">
        <v>76</v>
      </c>
      <c r="H10648" t="s">
        <v>76</v>
      </c>
    </row>
    <row r="10650" spans="1:8" x14ac:dyDescent="0.35">
      <c r="A10650" t="s">
        <v>2047</v>
      </c>
    </row>
    <row r="10651" spans="1:8" x14ac:dyDescent="0.35">
      <c r="A10651" t="s">
        <v>14</v>
      </c>
      <c r="B10651" t="s">
        <v>487</v>
      </c>
      <c r="C10651" t="s">
        <v>2</v>
      </c>
      <c r="D10651" t="s">
        <v>2015</v>
      </c>
      <c r="E10651" t="s">
        <v>2016</v>
      </c>
      <c r="F10651" t="s">
        <v>2017</v>
      </c>
      <c r="G10651" t="s">
        <v>2018</v>
      </c>
      <c r="H10651" t="s">
        <v>2019</v>
      </c>
    </row>
    <row r="10652" spans="1:8" x14ac:dyDescent="0.35">
      <c r="A10652" t="s">
        <v>3</v>
      </c>
      <c r="B10652" t="s">
        <v>488</v>
      </c>
      <c r="C10652">
        <v>1083</v>
      </c>
      <c r="D10652" t="s">
        <v>75</v>
      </c>
      <c r="E10652" t="s">
        <v>882</v>
      </c>
      <c r="F10652" t="s">
        <v>78</v>
      </c>
      <c r="G10652" t="s">
        <v>237</v>
      </c>
      <c r="H10652" t="s">
        <v>68</v>
      </c>
    </row>
    <row r="10653" spans="1:8" x14ac:dyDescent="0.35">
      <c r="A10653" t="s">
        <v>3</v>
      </c>
      <c r="B10653" t="s">
        <v>491</v>
      </c>
      <c r="C10653">
        <v>891</v>
      </c>
      <c r="D10653" t="s">
        <v>138</v>
      </c>
      <c r="E10653" t="s">
        <v>1143</v>
      </c>
      <c r="F10653" t="s">
        <v>138</v>
      </c>
      <c r="G10653" t="s">
        <v>163</v>
      </c>
      <c r="H10653" t="s">
        <v>150</v>
      </c>
    </row>
    <row r="10654" spans="1:8" x14ac:dyDescent="0.35">
      <c r="A10654" t="s">
        <v>4</v>
      </c>
      <c r="B10654" t="s">
        <v>488</v>
      </c>
      <c r="C10654">
        <v>1888</v>
      </c>
      <c r="D10654" t="s">
        <v>221</v>
      </c>
      <c r="E10654" t="s">
        <v>872</v>
      </c>
      <c r="F10654" t="s">
        <v>77</v>
      </c>
      <c r="G10654" t="s">
        <v>280</v>
      </c>
      <c r="H10654" t="s">
        <v>73</v>
      </c>
    </row>
    <row r="10655" spans="1:8" x14ac:dyDescent="0.35">
      <c r="A10655" t="s">
        <v>4</v>
      </c>
      <c r="B10655" t="s">
        <v>491</v>
      </c>
      <c r="C10655">
        <v>1311</v>
      </c>
      <c r="D10655" t="s">
        <v>161</v>
      </c>
      <c r="E10655" t="s">
        <v>869</v>
      </c>
      <c r="F10655" t="s">
        <v>107</v>
      </c>
      <c r="G10655" t="s">
        <v>103</v>
      </c>
      <c r="H10655" t="s">
        <v>76</v>
      </c>
    </row>
    <row r="10656" spans="1:8" x14ac:dyDescent="0.35">
      <c r="A10656" t="s">
        <v>5</v>
      </c>
      <c r="B10656" t="s">
        <v>488</v>
      </c>
      <c r="C10656">
        <v>2002</v>
      </c>
      <c r="D10656" t="s">
        <v>100</v>
      </c>
      <c r="E10656" t="s">
        <v>993</v>
      </c>
      <c r="F10656" t="s">
        <v>79</v>
      </c>
      <c r="G10656" t="s">
        <v>113</v>
      </c>
      <c r="H10656" t="s">
        <v>107</v>
      </c>
    </row>
    <row r="10657" spans="1:8" x14ac:dyDescent="0.35">
      <c r="A10657" t="s">
        <v>5</v>
      </c>
      <c r="B10657" t="s">
        <v>491</v>
      </c>
      <c r="C10657">
        <v>1320</v>
      </c>
      <c r="D10657" t="s">
        <v>133</v>
      </c>
      <c r="E10657" t="s">
        <v>988</v>
      </c>
      <c r="F10657" t="s">
        <v>76</v>
      </c>
      <c r="G10657" t="s">
        <v>220</v>
      </c>
      <c r="H10657" t="s">
        <v>76</v>
      </c>
    </row>
    <row r="10658" spans="1:8" x14ac:dyDescent="0.35">
      <c r="A10658" t="s">
        <v>6</v>
      </c>
      <c r="B10658" t="s">
        <v>488</v>
      </c>
      <c r="C10658">
        <v>783</v>
      </c>
      <c r="D10658" t="s">
        <v>57</v>
      </c>
      <c r="E10658" t="s">
        <v>1111</v>
      </c>
      <c r="F10658" t="s">
        <v>150</v>
      </c>
      <c r="G10658" t="s">
        <v>163</v>
      </c>
      <c r="H10658" t="s">
        <v>79</v>
      </c>
    </row>
    <row r="10659" spans="1:8" x14ac:dyDescent="0.35">
      <c r="A10659" t="s">
        <v>6</v>
      </c>
      <c r="B10659" t="s">
        <v>491</v>
      </c>
      <c r="C10659">
        <v>617</v>
      </c>
      <c r="D10659" t="s">
        <v>122</v>
      </c>
      <c r="E10659" t="s">
        <v>994</v>
      </c>
      <c r="F10659" t="s">
        <v>71</v>
      </c>
      <c r="G10659" t="s">
        <v>97</v>
      </c>
      <c r="H10659" t="s">
        <v>68</v>
      </c>
    </row>
    <row r="10660" spans="1:8" x14ac:dyDescent="0.35">
      <c r="A10660" t="s">
        <v>7</v>
      </c>
      <c r="B10660" t="s">
        <v>488</v>
      </c>
      <c r="C10660">
        <v>1663</v>
      </c>
      <c r="D10660" t="s">
        <v>150</v>
      </c>
      <c r="E10660" t="s">
        <v>1432</v>
      </c>
      <c r="F10660" t="s">
        <v>71</v>
      </c>
      <c r="G10660" t="s">
        <v>416</v>
      </c>
      <c r="H10660" t="s">
        <v>76</v>
      </c>
    </row>
    <row r="10661" spans="1:8" x14ac:dyDescent="0.35">
      <c r="A10661" t="s">
        <v>7</v>
      </c>
      <c r="B10661" t="s">
        <v>491</v>
      </c>
      <c r="C10661">
        <v>1489</v>
      </c>
      <c r="D10661" t="s">
        <v>78</v>
      </c>
      <c r="E10661" t="s">
        <v>1525</v>
      </c>
      <c r="F10661" t="s">
        <v>107</v>
      </c>
      <c r="G10661" t="s">
        <v>366</v>
      </c>
      <c r="H10661" t="s">
        <v>77</v>
      </c>
    </row>
    <row r="10662" spans="1:8" x14ac:dyDescent="0.35">
      <c r="A10662" t="s">
        <v>241</v>
      </c>
      <c r="B10662" t="s">
        <v>488</v>
      </c>
      <c r="C10662">
        <v>7419</v>
      </c>
      <c r="D10662" t="s">
        <v>122</v>
      </c>
      <c r="E10662" t="s">
        <v>993</v>
      </c>
      <c r="F10662" t="s">
        <v>68</v>
      </c>
      <c r="G10662" t="s">
        <v>162</v>
      </c>
      <c r="H10662" t="s">
        <v>73</v>
      </c>
    </row>
    <row r="10663" spans="1:8" x14ac:dyDescent="0.35">
      <c r="A10663" t="s">
        <v>241</v>
      </c>
      <c r="B10663" t="s">
        <v>491</v>
      </c>
      <c r="C10663">
        <v>5628</v>
      </c>
      <c r="D10663" t="s">
        <v>198</v>
      </c>
      <c r="E10663" t="s">
        <v>892</v>
      </c>
      <c r="F10663" t="s">
        <v>106</v>
      </c>
      <c r="G10663" t="s">
        <v>53</v>
      </c>
      <c r="H10663" t="s">
        <v>106</v>
      </c>
    </row>
    <row r="10665" spans="1:8" x14ac:dyDescent="0.35">
      <c r="A10665" t="s">
        <v>2048</v>
      </c>
    </row>
    <row r="10666" spans="1:8" x14ac:dyDescent="0.35">
      <c r="A10666" t="s">
        <v>14</v>
      </c>
      <c r="B10666" t="s">
        <v>593</v>
      </c>
      <c r="C10666" t="s">
        <v>2</v>
      </c>
      <c r="D10666" t="s">
        <v>2015</v>
      </c>
      <c r="E10666" t="s">
        <v>2016</v>
      </c>
      <c r="F10666" t="s">
        <v>2017</v>
      </c>
      <c r="G10666" t="s">
        <v>2018</v>
      </c>
      <c r="H10666" t="s">
        <v>2019</v>
      </c>
    </row>
    <row r="10667" spans="1:8" x14ac:dyDescent="0.35">
      <c r="A10667" t="s">
        <v>3</v>
      </c>
      <c r="B10667" t="s">
        <v>594</v>
      </c>
      <c r="C10667">
        <v>924</v>
      </c>
      <c r="D10667" t="s">
        <v>73</v>
      </c>
      <c r="E10667" t="s">
        <v>1438</v>
      </c>
      <c r="F10667" t="s">
        <v>150</v>
      </c>
      <c r="G10667" t="s">
        <v>217</v>
      </c>
      <c r="H10667" t="s">
        <v>76</v>
      </c>
    </row>
    <row r="10668" spans="1:8" x14ac:dyDescent="0.35">
      <c r="A10668" t="s">
        <v>3</v>
      </c>
      <c r="B10668" t="s">
        <v>595</v>
      </c>
      <c r="C10668">
        <v>1050</v>
      </c>
      <c r="D10668" t="s">
        <v>100</v>
      </c>
      <c r="E10668" t="s">
        <v>904</v>
      </c>
      <c r="F10668" t="s">
        <v>72</v>
      </c>
      <c r="G10668" t="s">
        <v>181</v>
      </c>
      <c r="H10668" t="s">
        <v>105</v>
      </c>
    </row>
    <row r="10669" spans="1:8" x14ac:dyDescent="0.35">
      <c r="A10669" t="s">
        <v>4</v>
      </c>
      <c r="B10669" t="s">
        <v>594</v>
      </c>
      <c r="C10669">
        <v>1681</v>
      </c>
      <c r="D10669" t="s">
        <v>70</v>
      </c>
      <c r="E10669" t="s">
        <v>1255</v>
      </c>
      <c r="F10669" t="s">
        <v>107</v>
      </c>
      <c r="G10669" t="s">
        <v>355</v>
      </c>
      <c r="H10669" t="s">
        <v>76</v>
      </c>
    </row>
    <row r="10670" spans="1:8" x14ac:dyDescent="0.35">
      <c r="A10670" t="s">
        <v>4</v>
      </c>
      <c r="B10670" t="s">
        <v>595</v>
      </c>
      <c r="C10670">
        <v>1518</v>
      </c>
      <c r="D10670" t="s">
        <v>176</v>
      </c>
      <c r="E10670" t="s">
        <v>1129</v>
      </c>
      <c r="F10670" t="s">
        <v>106</v>
      </c>
      <c r="G10670" t="s">
        <v>102</v>
      </c>
      <c r="H10670" t="s">
        <v>73</v>
      </c>
    </row>
    <row r="10671" spans="1:8" x14ac:dyDescent="0.35">
      <c r="A10671" t="s">
        <v>5</v>
      </c>
      <c r="B10671" t="s">
        <v>594</v>
      </c>
      <c r="C10671">
        <v>1227</v>
      </c>
      <c r="D10671" t="s">
        <v>107</v>
      </c>
      <c r="E10671" t="s">
        <v>1136</v>
      </c>
      <c r="F10671" t="s">
        <v>76</v>
      </c>
      <c r="G10671" t="s">
        <v>136</v>
      </c>
      <c r="H10671" t="s">
        <v>107</v>
      </c>
    </row>
    <row r="10672" spans="1:8" x14ac:dyDescent="0.35">
      <c r="A10672" t="s">
        <v>5</v>
      </c>
      <c r="B10672" t="s">
        <v>595</v>
      </c>
      <c r="C10672">
        <v>2095</v>
      </c>
      <c r="D10672" t="s">
        <v>133</v>
      </c>
      <c r="E10672" t="s">
        <v>1120</v>
      </c>
      <c r="F10672" t="s">
        <v>77</v>
      </c>
      <c r="G10672" t="s">
        <v>202</v>
      </c>
      <c r="H10672" t="s">
        <v>107</v>
      </c>
    </row>
    <row r="10673" spans="1:9" x14ac:dyDescent="0.35">
      <c r="A10673" t="s">
        <v>6</v>
      </c>
      <c r="B10673" t="s">
        <v>594</v>
      </c>
      <c r="C10673">
        <v>502</v>
      </c>
      <c r="D10673" t="s">
        <v>93</v>
      </c>
      <c r="E10673" t="s">
        <v>1003</v>
      </c>
      <c r="F10673" t="s">
        <v>63</v>
      </c>
      <c r="G10673" t="s">
        <v>249</v>
      </c>
      <c r="H10673" t="s">
        <v>107</v>
      </c>
    </row>
    <row r="10674" spans="1:9" x14ac:dyDescent="0.35">
      <c r="A10674" t="s">
        <v>6</v>
      </c>
      <c r="B10674" t="s">
        <v>595</v>
      </c>
      <c r="C10674">
        <v>898</v>
      </c>
      <c r="D10674" t="s">
        <v>70</v>
      </c>
      <c r="E10674" t="s">
        <v>1184</v>
      </c>
      <c r="F10674" t="s">
        <v>77</v>
      </c>
      <c r="G10674" t="s">
        <v>179</v>
      </c>
      <c r="H10674" t="s">
        <v>71</v>
      </c>
    </row>
    <row r="10675" spans="1:9" x14ac:dyDescent="0.35">
      <c r="A10675" t="s">
        <v>7</v>
      </c>
      <c r="B10675" t="s">
        <v>594</v>
      </c>
      <c r="C10675">
        <v>1546</v>
      </c>
      <c r="D10675" t="s">
        <v>107</v>
      </c>
      <c r="E10675" t="s">
        <v>1117</v>
      </c>
      <c r="F10675" t="s">
        <v>77</v>
      </c>
      <c r="G10675" t="s">
        <v>220</v>
      </c>
      <c r="H10675" t="s">
        <v>107</v>
      </c>
    </row>
    <row r="10676" spans="1:9" x14ac:dyDescent="0.35">
      <c r="A10676" t="s">
        <v>7</v>
      </c>
      <c r="B10676" t="s">
        <v>595</v>
      </c>
      <c r="C10676">
        <v>1606</v>
      </c>
      <c r="D10676" t="s">
        <v>63</v>
      </c>
      <c r="E10676" t="s">
        <v>1006</v>
      </c>
      <c r="F10676" t="s">
        <v>77</v>
      </c>
      <c r="G10676" t="s">
        <v>213</v>
      </c>
      <c r="H10676" t="s">
        <v>106</v>
      </c>
    </row>
    <row r="10677" spans="1:9" x14ac:dyDescent="0.35">
      <c r="A10677" t="s">
        <v>241</v>
      </c>
      <c r="B10677" t="s">
        <v>594</v>
      </c>
      <c r="C10677">
        <v>5880</v>
      </c>
      <c r="D10677" t="s">
        <v>78</v>
      </c>
      <c r="E10677" t="s">
        <v>1129</v>
      </c>
      <c r="F10677" t="s">
        <v>79</v>
      </c>
      <c r="G10677" t="s">
        <v>162</v>
      </c>
      <c r="H10677" t="s">
        <v>107</v>
      </c>
    </row>
    <row r="10678" spans="1:9" x14ac:dyDescent="0.35">
      <c r="A10678" t="s">
        <v>241</v>
      </c>
      <c r="B10678" t="s">
        <v>595</v>
      </c>
      <c r="C10678">
        <v>7167</v>
      </c>
      <c r="D10678" t="s">
        <v>173</v>
      </c>
      <c r="E10678" t="s">
        <v>1116</v>
      </c>
      <c r="F10678" t="s">
        <v>79</v>
      </c>
      <c r="G10678" t="s">
        <v>239</v>
      </c>
      <c r="H10678" t="s">
        <v>77</v>
      </c>
    </row>
    <row r="10680" spans="1:9" x14ac:dyDescent="0.35">
      <c r="A10680" t="s">
        <v>2049</v>
      </c>
    </row>
    <row r="10681" spans="1:9" x14ac:dyDescent="0.35">
      <c r="A10681" t="s">
        <v>14</v>
      </c>
      <c r="B10681" t="s">
        <v>487</v>
      </c>
      <c r="C10681" t="s">
        <v>2</v>
      </c>
      <c r="D10681" t="s">
        <v>2050</v>
      </c>
      <c r="E10681" t="s">
        <v>2051</v>
      </c>
      <c r="F10681" t="s">
        <v>2052</v>
      </c>
      <c r="G10681" t="s">
        <v>2053</v>
      </c>
      <c r="H10681" t="s">
        <v>2054</v>
      </c>
      <c r="I10681" t="s">
        <v>2055</v>
      </c>
    </row>
    <row r="10682" spans="1:9" x14ac:dyDescent="0.35">
      <c r="A10682" t="s">
        <v>3</v>
      </c>
      <c r="B10682" t="s">
        <v>488</v>
      </c>
      <c r="C10682">
        <v>16</v>
      </c>
      <c r="D10682" t="s">
        <v>121</v>
      </c>
      <c r="E10682" t="s">
        <v>518</v>
      </c>
      <c r="F10682" t="s">
        <v>229</v>
      </c>
      <c r="G10682" t="s">
        <v>219</v>
      </c>
      <c r="H10682" t="s">
        <v>67</v>
      </c>
      <c r="I10682" t="s">
        <v>521</v>
      </c>
    </row>
    <row r="10683" spans="1:9" x14ac:dyDescent="0.35">
      <c r="A10683" t="s">
        <v>3</v>
      </c>
      <c r="B10683" t="s">
        <v>491</v>
      </c>
      <c r="C10683">
        <v>14</v>
      </c>
      <c r="D10683" t="s">
        <v>113</v>
      </c>
      <c r="E10683" t="s">
        <v>174</v>
      </c>
      <c r="F10683" t="s">
        <v>232</v>
      </c>
      <c r="G10683" t="s">
        <v>174</v>
      </c>
      <c r="H10683" t="s">
        <v>216</v>
      </c>
      <c r="I10683" t="s">
        <v>472</v>
      </c>
    </row>
    <row r="10684" spans="1:9" x14ac:dyDescent="0.35">
      <c r="A10684" t="s">
        <v>4</v>
      </c>
      <c r="B10684" t="s">
        <v>488</v>
      </c>
      <c r="C10684">
        <v>23</v>
      </c>
      <c r="D10684" t="s">
        <v>518</v>
      </c>
      <c r="E10684" t="s">
        <v>134</v>
      </c>
      <c r="F10684" t="s">
        <v>151</v>
      </c>
      <c r="G10684" t="s">
        <v>326</v>
      </c>
      <c r="H10684" t="s">
        <v>100</v>
      </c>
      <c r="I10684" t="s">
        <v>280</v>
      </c>
    </row>
    <row r="10685" spans="1:9" x14ac:dyDescent="0.35">
      <c r="A10685" t="s">
        <v>4</v>
      </c>
      <c r="B10685" t="s">
        <v>491</v>
      </c>
      <c r="C10685">
        <v>20</v>
      </c>
      <c r="D10685" t="s">
        <v>109</v>
      </c>
      <c r="E10685" t="s">
        <v>126</v>
      </c>
      <c r="F10685" t="s">
        <v>205</v>
      </c>
      <c r="G10685" t="s">
        <v>106</v>
      </c>
      <c r="H10685" t="s">
        <v>73</v>
      </c>
      <c r="I10685" t="s">
        <v>211</v>
      </c>
    </row>
    <row r="10686" spans="1:9" x14ac:dyDescent="0.35">
      <c r="A10686" t="s">
        <v>5</v>
      </c>
      <c r="B10686" t="s">
        <v>488</v>
      </c>
      <c r="C10686">
        <v>18</v>
      </c>
      <c r="D10686" t="s">
        <v>345</v>
      </c>
      <c r="E10686" t="s">
        <v>558</v>
      </c>
      <c r="F10686" t="s">
        <v>247</v>
      </c>
      <c r="G10686" t="s">
        <v>812</v>
      </c>
      <c r="H10686" t="s">
        <v>236</v>
      </c>
      <c r="I10686" t="s">
        <v>347</v>
      </c>
    </row>
    <row r="10687" spans="1:9" x14ac:dyDescent="0.35">
      <c r="A10687" t="s">
        <v>5</v>
      </c>
      <c r="B10687" t="s">
        <v>491</v>
      </c>
      <c r="C10687">
        <v>10</v>
      </c>
      <c r="D10687" t="s">
        <v>100</v>
      </c>
      <c r="E10687" t="s">
        <v>862</v>
      </c>
      <c r="F10687" t="s">
        <v>186</v>
      </c>
      <c r="G10687" t="s">
        <v>154</v>
      </c>
      <c r="H10687" t="s">
        <v>94</v>
      </c>
      <c r="I10687" t="s">
        <v>70</v>
      </c>
    </row>
    <row r="10688" spans="1:9" x14ac:dyDescent="0.35">
      <c r="A10688" t="s">
        <v>6</v>
      </c>
      <c r="B10688" t="s">
        <v>488</v>
      </c>
      <c r="C10688">
        <v>22</v>
      </c>
      <c r="D10688" t="s">
        <v>181</v>
      </c>
      <c r="E10688" t="s">
        <v>113</v>
      </c>
      <c r="F10688" t="s">
        <v>290</v>
      </c>
      <c r="G10688" t="s">
        <v>254</v>
      </c>
      <c r="H10688" t="s">
        <v>76</v>
      </c>
      <c r="I10688" t="s">
        <v>340</v>
      </c>
    </row>
    <row r="10689" spans="1:9" x14ac:dyDescent="0.35">
      <c r="A10689" t="s">
        <v>6</v>
      </c>
      <c r="B10689" t="s">
        <v>491</v>
      </c>
      <c r="C10689">
        <v>14</v>
      </c>
      <c r="D10689" t="s">
        <v>76</v>
      </c>
      <c r="E10689" t="s">
        <v>148</v>
      </c>
      <c r="F10689" t="s">
        <v>102</v>
      </c>
      <c r="G10689" t="s">
        <v>237</v>
      </c>
      <c r="H10689" t="s">
        <v>86</v>
      </c>
      <c r="I10689" t="s">
        <v>940</v>
      </c>
    </row>
    <row r="10690" spans="1:9" x14ac:dyDescent="0.35">
      <c r="A10690" t="s">
        <v>7</v>
      </c>
      <c r="B10690" t="s">
        <v>488</v>
      </c>
      <c r="C10690">
        <v>10</v>
      </c>
      <c r="D10690" t="s">
        <v>325</v>
      </c>
      <c r="E10690" t="s">
        <v>135</v>
      </c>
      <c r="F10690" t="s">
        <v>262</v>
      </c>
      <c r="G10690" t="s">
        <v>58</v>
      </c>
      <c r="H10690" t="s">
        <v>76</v>
      </c>
      <c r="I10690" t="s">
        <v>292</v>
      </c>
    </row>
    <row r="10691" spans="1:9" x14ac:dyDescent="0.35">
      <c r="A10691" t="s">
        <v>7</v>
      </c>
      <c r="B10691" t="s">
        <v>491</v>
      </c>
      <c r="C10691">
        <v>12</v>
      </c>
      <c r="D10691" t="s">
        <v>242</v>
      </c>
      <c r="E10691" t="s">
        <v>263</v>
      </c>
      <c r="F10691" t="s">
        <v>305</v>
      </c>
      <c r="G10691" t="s">
        <v>59</v>
      </c>
      <c r="H10691" t="s">
        <v>149</v>
      </c>
      <c r="I10691" t="s">
        <v>273</v>
      </c>
    </row>
    <row r="10692" spans="1:9" x14ac:dyDescent="0.35">
      <c r="A10692" t="s">
        <v>241</v>
      </c>
      <c r="B10692" t="s">
        <v>488</v>
      </c>
      <c r="C10692">
        <v>89</v>
      </c>
      <c r="D10692" t="s">
        <v>140</v>
      </c>
      <c r="E10692" t="s">
        <v>493</v>
      </c>
      <c r="F10692" t="s">
        <v>225</v>
      </c>
      <c r="G10692" t="s">
        <v>158</v>
      </c>
      <c r="H10692" t="s">
        <v>84</v>
      </c>
      <c r="I10692" t="s">
        <v>519</v>
      </c>
    </row>
    <row r="10693" spans="1:9" x14ac:dyDescent="0.35">
      <c r="A10693" t="s">
        <v>241</v>
      </c>
      <c r="B10693" t="s">
        <v>491</v>
      </c>
      <c r="C10693">
        <v>70</v>
      </c>
      <c r="D10693" t="s">
        <v>176</v>
      </c>
      <c r="E10693" t="s">
        <v>300</v>
      </c>
      <c r="F10693" t="s">
        <v>113</v>
      </c>
      <c r="G10693" t="s">
        <v>129</v>
      </c>
      <c r="H10693" t="s">
        <v>63</v>
      </c>
      <c r="I10693" t="s">
        <v>159</v>
      </c>
    </row>
    <row r="10695" spans="1:9" x14ac:dyDescent="0.35">
      <c r="A10695" t="s">
        <v>2056</v>
      </c>
    </row>
    <row r="10696" spans="1:9" x14ac:dyDescent="0.35">
      <c r="A10696" t="s">
        <v>14</v>
      </c>
      <c r="B10696" t="s">
        <v>565</v>
      </c>
      <c r="C10696" t="s">
        <v>2</v>
      </c>
      <c r="D10696" t="s">
        <v>2050</v>
      </c>
      <c r="E10696" t="s">
        <v>2051</v>
      </c>
      <c r="F10696" t="s">
        <v>2052</v>
      </c>
      <c r="G10696" t="s">
        <v>2053</v>
      </c>
      <c r="H10696" t="s">
        <v>2054</v>
      </c>
      <c r="I10696" t="s">
        <v>2055</v>
      </c>
    </row>
    <row r="10697" spans="1:9" x14ac:dyDescent="0.35">
      <c r="A10697" t="s">
        <v>3</v>
      </c>
      <c r="B10697" t="s">
        <v>566</v>
      </c>
      <c r="C10697">
        <v>11</v>
      </c>
      <c r="D10697" t="s">
        <v>113</v>
      </c>
      <c r="E10697" t="s">
        <v>560</v>
      </c>
      <c r="F10697" t="s">
        <v>378</v>
      </c>
      <c r="G10697" t="s">
        <v>234</v>
      </c>
      <c r="H10697" t="s">
        <v>435</v>
      </c>
      <c r="I10697" t="s">
        <v>220</v>
      </c>
    </row>
    <row r="10698" spans="1:9" x14ac:dyDescent="0.35">
      <c r="A10698" t="s">
        <v>3</v>
      </c>
      <c r="B10698" t="s">
        <v>569</v>
      </c>
      <c r="C10698">
        <v>2</v>
      </c>
      <c r="D10698" t="s">
        <v>76</v>
      </c>
      <c r="E10698" t="s">
        <v>399</v>
      </c>
      <c r="F10698" t="s">
        <v>399</v>
      </c>
      <c r="G10698" t="s">
        <v>76</v>
      </c>
      <c r="H10698" t="s">
        <v>76</v>
      </c>
      <c r="I10698" t="s">
        <v>888</v>
      </c>
    </row>
    <row r="10699" spans="1:9" x14ac:dyDescent="0.35">
      <c r="A10699" t="s">
        <v>3</v>
      </c>
      <c r="B10699" t="s">
        <v>570</v>
      </c>
      <c r="C10699">
        <v>3</v>
      </c>
      <c r="D10699" t="s">
        <v>76</v>
      </c>
      <c r="E10699" t="s">
        <v>76</v>
      </c>
      <c r="F10699" t="s">
        <v>76</v>
      </c>
      <c r="G10699" t="s">
        <v>76</v>
      </c>
      <c r="H10699" t="s">
        <v>76</v>
      </c>
      <c r="I10699" t="s">
        <v>395</v>
      </c>
    </row>
    <row r="10700" spans="1:9" x14ac:dyDescent="0.35">
      <c r="A10700" t="s">
        <v>3</v>
      </c>
      <c r="B10700" t="s">
        <v>571</v>
      </c>
      <c r="C10700">
        <v>10</v>
      </c>
      <c r="D10700" t="s">
        <v>135</v>
      </c>
      <c r="E10700" t="s">
        <v>110</v>
      </c>
      <c r="F10700" t="s">
        <v>340</v>
      </c>
      <c r="G10700" t="s">
        <v>110</v>
      </c>
      <c r="H10700" t="s">
        <v>309</v>
      </c>
      <c r="I10700" t="s">
        <v>333</v>
      </c>
    </row>
    <row r="10701" spans="1:9" x14ac:dyDescent="0.35">
      <c r="A10701" t="s">
        <v>3</v>
      </c>
      <c r="B10701" t="s">
        <v>572</v>
      </c>
      <c r="C10701">
        <v>2</v>
      </c>
      <c r="D10701" t="s">
        <v>76</v>
      </c>
      <c r="E10701" t="s">
        <v>76</v>
      </c>
      <c r="F10701" t="s">
        <v>76</v>
      </c>
      <c r="G10701" t="s">
        <v>76</v>
      </c>
      <c r="H10701" t="s">
        <v>76</v>
      </c>
      <c r="I10701" t="s">
        <v>395</v>
      </c>
    </row>
    <row r="10702" spans="1:9" x14ac:dyDescent="0.35">
      <c r="A10702" t="s">
        <v>3</v>
      </c>
      <c r="B10702" t="s">
        <v>573</v>
      </c>
      <c r="C10702">
        <v>2</v>
      </c>
      <c r="D10702" t="s">
        <v>169</v>
      </c>
      <c r="E10702" t="s">
        <v>76</v>
      </c>
      <c r="F10702" t="s">
        <v>76</v>
      </c>
      <c r="G10702" t="s">
        <v>76</v>
      </c>
      <c r="H10702" t="s">
        <v>76</v>
      </c>
      <c r="I10702" t="s">
        <v>551</v>
      </c>
    </row>
    <row r="10703" spans="1:9" x14ac:dyDescent="0.35">
      <c r="A10703" t="s">
        <v>4</v>
      </c>
      <c r="B10703" t="s">
        <v>566</v>
      </c>
      <c r="C10703">
        <v>4</v>
      </c>
      <c r="D10703" t="s">
        <v>76</v>
      </c>
      <c r="E10703" t="s">
        <v>345</v>
      </c>
      <c r="F10703" t="s">
        <v>240</v>
      </c>
      <c r="G10703" t="s">
        <v>76</v>
      </c>
      <c r="H10703" t="s">
        <v>76</v>
      </c>
      <c r="I10703" t="s">
        <v>782</v>
      </c>
    </row>
    <row r="10704" spans="1:9" x14ac:dyDescent="0.35">
      <c r="A10704" t="s">
        <v>4</v>
      </c>
      <c r="B10704" t="s">
        <v>569</v>
      </c>
      <c r="C10704">
        <v>8</v>
      </c>
      <c r="D10704" t="s">
        <v>76</v>
      </c>
      <c r="E10704" t="s">
        <v>213</v>
      </c>
      <c r="F10704" t="s">
        <v>56</v>
      </c>
      <c r="G10704" t="s">
        <v>337</v>
      </c>
      <c r="H10704" t="s">
        <v>97</v>
      </c>
      <c r="I10704" t="s">
        <v>106</v>
      </c>
    </row>
    <row r="10705" spans="1:9" x14ac:dyDescent="0.35">
      <c r="A10705" t="s">
        <v>4</v>
      </c>
      <c r="B10705" t="s">
        <v>570</v>
      </c>
      <c r="C10705">
        <v>11</v>
      </c>
      <c r="D10705" t="s">
        <v>678</v>
      </c>
      <c r="E10705" t="s">
        <v>225</v>
      </c>
      <c r="F10705" t="s">
        <v>76</v>
      </c>
      <c r="G10705" t="s">
        <v>355</v>
      </c>
      <c r="H10705" t="s">
        <v>76</v>
      </c>
      <c r="I10705" t="s">
        <v>249</v>
      </c>
    </row>
    <row r="10706" spans="1:9" x14ac:dyDescent="0.35">
      <c r="A10706" t="s">
        <v>4</v>
      </c>
      <c r="B10706" t="s">
        <v>571</v>
      </c>
      <c r="C10706">
        <v>1</v>
      </c>
      <c r="D10706" t="s">
        <v>76</v>
      </c>
      <c r="E10706" t="s">
        <v>395</v>
      </c>
      <c r="F10706" t="s">
        <v>395</v>
      </c>
      <c r="G10706" t="s">
        <v>76</v>
      </c>
      <c r="H10706" t="s">
        <v>395</v>
      </c>
      <c r="I10706" t="s">
        <v>76</v>
      </c>
    </row>
    <row r="10707" spans="1:9" x14ac:dyDescent="0.35">
      <c r="A10707" t="s">
        <v>4</v>
      </c>
      <c r="B10707" t="s">
        <v>572</v>
      </c>
      <c r="C10707">
        <v>5</v>
      </c>
      <c r="D10707" t="s">
        <v>202</v>
      </c>
      <c r="E10707" t="s">
        <v>634</v>
      </c>
      <c r="F10707" t="s">
        <v>76</v>
      </c>
      <c r="G10707" t="s">
        <v>76</v>
      </c>
      <c r="H10707" t="s">
        <v>76</v>
      </c>
      <c r="I10707" t="s">
        <v>127</v>
      </c>
    </row>
    <row r="10708" spans="1:9" x14ac:dyDescent="0.35">
      <c r="A10708" t="s">
        <v>4</v>
      </c>
      <c r="B10708" t="s">
        <v>573</v>
      </c>
      <c r="C10708">
        <v>14</v>
      </c>
      <c r="D10708" t="s">
        <v>133</v>
      </c>
      <c r="E10708" t="s">
        <v>76</v>
      </c>
      <c r="F10708" t="s">
        <v>392</v>
      </c>
      <c r="G10708" t="s">
        <v>77</v>
      </c>
      <c r="H10708" t="s">
        <v>76</v>
      </c>
      <c r="I10708" t="s">
        <v>76</v>
      </c>
    </row>
    <row r="10709" spans="1:9" x14ac:dyDescent="0.35">
      <c r="A10709" t="s">
        <v>5</v>
      </c>
      <c r="B10709" t="s">
        <v>566</v>
      </c>
      <c r="C10709">
        <v>6</v>
      </c>
      <c r="D10709" t="s">
        <v>76</v>
      </c>
      <c r="E10709" t="s">
        <v>1279</v>
      </c>
      <c r="F10709" t="s">
        <v>896</v>
      </c>
      <c r="G10709" t="s">
        <v>1535</v>
      </c>
      <c r="H10709" t="s">
        <v>76</v>
      </c>
      <c r="I10709" t="s">
        <v>81</v>
      </c>
    </row>
    <row r="10710" spans="1:9" x14ac:dyDescent="0.35">
      <c r="A10710" t="s">
        <v>5</v>
      </c>
      <c r="B10710" t="s">
        <v>569</v>
      </c>
      <c r="C10710">
        <v>3</v>
      </c>
      <c r="D10710" t="s">
        <v>76</v>
      </c>
      <c r="E10710" t="s">
        <v>659</v>
      </c>
      <c r="F10710" t="s">
        <v>76</v>
      </c>
      <c r="G10710" t="s">
        <v>613</v>
      </c>
      <c r="H10710" t="s">
        <v>76</v>
      </c>
      <c r="I10710" t="s">
        <v>659</v>
      </c>
    </row>
    <row r="10711" spans="1:9" x14ac:dyDescent="0.35">
      <c r="A10711" t="s">
        <v>5</v>
      </c>
      <c r="B10711" t="s">
        <v>570</v>
      </c>
      <c r="C10711">
        <v>9</v>
      </c>
      <c r="D10711" t="s">
        <v>354</v>
      </c>
      <c r="E10711" t="s">
        <v>193</v>
      </c>
      <c r="F10711" t="s">
        <v>97</v>
      </c>
      <c r="G10711" t="s">
        <v>234</v>
      </c>
      <c r="H10711" t="s">
        <v>234</v>
      </c>
      <c r="I10711" t="s">
        <v>102</v>
      </c>
    </row>
    <row r="10712" spans="1:9" x14ac:dyDescent="0.35">
      <c r="A10712" t="s">
        <v>5</v>
      </c>
      <c r="B10712" t="s">
        <v>571</v>
      </c>
      <c r="C10712">
        <v>1</v>
      </c>
      <c r="D10712" t="s">
        <v>76</v>
      </c>
      <c r="E10712" t="s">
        <v>76</v>
      </c>
      <c r="F10712" t="s">
        <v>76</v>
      </c>
      <c r="G10712" t="s">
        <v>76</v>
      </c>
      <c r="H10712" t="s">
        <v>76</v>
      </c>
      <c r="I10712" t="s">
        <v>395</v>
      </c>
    </row>
    <row r="10713" spans="1:9" x14ac:dyDescent="0.35">
      <c r="A10713" t="s">
        <v>5</v>
      </c>
      <c r="B10713" t="s">
        <v>572</v>
      </c>
      <c r="C10713">
        <v>4</v>
      </c>
      <c r="D10713" t="s">
        <v>76</v>
      </c>
      <c r="E10713" t="s">
        <v>998</v>
      </c>
      <c r="F10713" t="s">
        <v>100</v>
      </c>
      <c r="G10713" t="s">
        <v>385</v>
      </c>
      <c r="H10713" t="s">
        <v>76</v>
      </c>
      <c r="I10713" t="s">
        <v>76</v>
      </c>
    </row>
    <row r="10714" spans="1:9" x14ac:dyDescent="0.35">
      <c r="A10714" t="s">
        <v>5</v>
      </c>
      <c r="B10714" t="s">
        <v>573</v>
      </c>
      <c r="C10714">
        <v>5</v>
      </c>
      <c r="D10714" t="s">
        <v>65</v>
      </c>
      <c r="E10714" t="s">
        <v>512</v>
      </c>
      <c r="F10714" t="s">
        <v>93</v>
      </c>
      <c r="G10714" t="s">
        <v>512</v>
      </c>
      <c r="H10714" t="s">
        <v>93</v>
      </c>
      <c r="I10714" t="s">
        <v>63</v>
      </c>
    </row>
    <row r="10715" spans="1:9" x14ac:dyDescent="0.35">
      <c r="A10715" t="s">
        <v>6</v>
      </c>
      <c r="B10715" t="s">
        <v>566</v>
      </c>
      <c r="C10715">
        <v>2</v>
      </c>
      <c r="D10715" t="s">
        <v>76</v>
      </c>
      <c r="E10715" t="s">
        <v>891</v>
      </c>
      <c r="F10715" t="s">
        <v>76</v>
      </c>
      <c r="G10715" t="s">
        <v>891</v>
      </c>
      <c r="H10715" t="s">
        <v>76</v>
      </c>
      <c r="I10715" t="s">
        <v>95</v>
      </c>
    </row>
    <row r="10716" spans="1:9" x14ac:dyDescent="0.35">
      <c r="A10716" t="s">
        <v>6</v>
      </c>
      <c r="B10716" t="s">
        <v>569</v>
      </c>
      <c r="C10716">
        <v>12</v>
      </c>
      <c r="D10716" t="s">
        <v>293</v>
      </c>
      <c r="E10716" t="s">
        <v>290</v>
      </c>
      <c r="F10716" t="s">
        <v>176</v>
      </c>
      <c r="G10716" t="s">
        <v>76</v>
      </c>
      <c r="H10716" t="s">
        <v>76</v>
      </c>
      <c r="I10716" t="s">
        <v>483</v>
      </c>
    </row>
    <row r="10717" spans="1:9" x14ac:dyDescent="0.35">
      <c r="A10717" t="s">
        <v>6</v>
      </c>
      <c r="B10717" t="s">
        <v>570</v>
      </c>
      <c r="C10717">
        <v>8</v>
      </c>
      <c r="D10717" t="s">
        <v>76</v>
      </c>
      <c r="E10717" t="s">
        <v>76</v>
      </c>
      <c r="F10717" t="s">
        <v>182</v>
      </c>
      <c r="G10717" t="s">
        <v>466</v>
      </c>
      <c r="H10717" t="s">
        <v>76</v>
      </c>
      <c r="I10717" t="s">
        <v>474</v>
      </c>
    </row>
    <row r="10718" spans="1:9" x14ac:dyDescent="0.35">
      <c r="A10718" t="s">
        <v>6</v>
      </c>
      <c r="B10718" t="s">
        <v>571</v>
      </c>
      <c r="C10718">
        <v>2</v>
      </c>
      <c r="D10718" t="s">
        <v>76</v>
      </c>
      <c r="E10718" t="s">
        <v>76</v>
      </c>
      <c r="F10718" t="s">
        <v>76</v>
      </c>
      <c r="G10718" t="s">
        <v>76</v>
      </c>
      <c r="H10718" t="s">
        <v>76</v>
      </c>
      <c r="I10718" t="s">
        <v>395</v>
      </c>
    </row>
    <row r="10719" spans="1:9" x14ac:dyDescent="0.35">
      <c r="A10719" t="s">
        <v>6</v>
      </c>
      <c r="B10719" t="s">
        <v>572</v>
      </c>
      <c r="C10719">
        <v>6</v>
      </c>
      <c r="D10719" t="s">
        <v>76</v>
      </c>
      <c r="E10719" t="s">
        <v>123</v>
      </c>
      <c r="F10719" t="s">
        <v>123</v>
      </c>
      <c r="G10719" t="s">
        <v>215</v>
      </c>
      <c r="H10719" t="s">
        <v>156</v>
      </c>
      <c r="I10719" t="s">
        <v>76</v>
      </c>
    </row>
    <row r="10720" spans="1:9" x14ac:dyDescent="0.35">
      <c r="A10720" t="s">
        <v>6</v>
      </c>
      <c r="B10720" t="s">
        <v>573</v>
      </c>
      <c r="C10720">
        <v>6</v>
      </c>
      <c r="D10720" t="s">
        <v>76</v>
      </c>
      <c r="E10720" t="s">
        <v>252</v>
      </c>
      <c r="F10720" t="s">
        <v>76</v>
      </c>
      <c r="G10720" t="s">
        <v>76</v>
      </c>
      <c r="H10720" t="s">
        <v>76</v>
      </c>
      <c r="I10720" t="s">
        <v>445</v>
      </c>
    </row>
    <row r="10721" spans="1:9" x14ac:dyDescent="0.35">
      <c r="A10721" t="s">
        <v>7</v>
      </c>
      <c r="B10721" t="s">
        <v>566</v>
      </c>
      <c r="C10721">
        <v>4</v>
      </c>
      <c r="D10721" t="s">
        <v>76</v>
      </c>
      <c r="E10721" t="s">
        <v>414</v>
      </c>
      <c r="F10721" t="s">
        <v>537</v>
      </c>
      <c r="G10721" t="s">
        <v>76</v>
      </c>
      <c r="H10721" t="s">
        <v>76</v>
      </c>
      <c r="I10721" t="s">
        <v>342</v>
      </c>
    </row>
    <row r="10722" spans="1:9" x14ac:dyDescent="0.35">
      <c r="A10722" t="s">
        <v>7</v>
      </c>
      <c r="B10722" t="s">
        <v>569</v>
      </c>
      <c r="C10722">
        <v>1</v>
      </c>
      <c r="D10722" t="s">
        <v>76</v>
      </c>
      <c r="E10722" t="s">
        <v>76</v>
      </c>
      <c r="F10722" t="s">
        <v>76</v>
      </c>
      <c r="G10722" t="s">
        <v>395</v>
      </c>
      <c r="H10722" t="s">
        <v>76</v>
      </c>
      <c r="I10722" t="s">
        <v>76</v>
      </c>
    </row>
    <row r="10723" spans="1:9" x14ac:dyDescent="0.35">
      <c r="A10723" t="s">
        <v>7</v>
      </c>
      <c r="B10723" t="s">
        <v>570</v>
      </c>
      <c r="C10723">
        <v>5</v>
      </c>
      <c r="D10723" t="s">
        <v>808</v>
      </c>
      <c r="E10723" t="s">
        <v>76</v>
      </c>
      <c r="F10723" t="s">
        <v>76</v>
      </c>
      <c r="G10723" t="s">
        <v>76</v>
      </c>
      <c r="H10723" t="s">
        <v>76</v>
      </c>
      <c r="I10723" t="s">
        <v>756</v>
      </c>
    </row>
    <row r="10724" spans="1:9" x14ac:dyDescent="0.35">
      <c r="A10724" t="s">
        <v>7</v>
      </c>
      <c r="B10724" t="s">
        <v>571</v>
      </c>
      <c r="C10724">
        <v>5</v>
      </c>
      <c r="D10724" t="s">
        <v>746</v>
      </c>
      <c r="E10724" t="s">
        <v>76</v>
      </c>
      <c r="F10724" t="s">
        <v>331</v>
      </c>
      <c r="G10724" t="s">
        <v>408</v>
      </c>
      <c r="H10724" t="s">
        <v>97</v>
      </c>
      <c r="I10724" t="s">
        <v>70</v>
      </c>
    </row>
    <row r="10725" spans="1:9" x14ac:dyDescent="0.35">
      <c r="A10725" t="s">
        <v>7</v>
      </c>
      <c r="B10725" t="s">
        <v>572</v>
      </c>
      <c r="C10725">
        <v>3</v>
      </c>
      <c r="D10725" t="s">
        <v>76</v>
      </c>
      <c r="E10725" t="s">
        <v>361</v>
      </c>
      <c r="F10725" t="s">
        <v>76</v>
      </c>
      <c r="G10725" t="s">
        <v>1255</v>
      </c>
      <c r="H10725" t="s">
        <v>231</v>
      </c>
      <c r="I10725" t="s">
        <v>76</v>
      </c>
    </row>
    <row r="10726" spans="1:9" x14ac:dyDescent="0.35">
      <c r="A10726" t="s">
        <v>7</v>
      </c>
      <c r="B10726" t="s">
        <v>573</v>
      </c>
      <c r="C10726">
        <v>4</v>
      </c>
      <c r="D10726" t="s">
        <v>76</v>
      </c>
      <c r="E10726" t="s">
        <v>541</v>
      </c>
      <c r="F10726" t="s">
        <v>76</v>
      </c>
      <c r="G10726" t="s">
        <v>76</v>
      </c>
      <c r="H10726" t="s">
        <v>76</v>
      </c>
      <c r="I10726" t="s">
        <v>1317</v>
      </c>
    </row>
    <row r="10727" spans="1:9" x14ac:dyDescent="0.35">
      <c r="A10727" t="s">
        <v>241</v>
      </c>
      <c r="B10727" t="s">
        <v>566</v>
      </c>
      <c r="C10727">
        <v>27</v>
      </c>
      <c r="D10727" t="s">
        <v>103</v>
      </c>
      <c r="E10727" t="s">
        <v>708</v>
      </c>
      <c r="F10727" t="s">
        <v>602</v>
      </c>
      <c r="G10727" t="s">
        <v>579</v>
      </c>
      <c r="H10727" t="s">
        <v>96</v>
      </c>
      <c r="I10727" t="s">
        <v>276</v>
      </c>
    </row>
    <row r="10728" spans="1:9" x14ac:dyDescent="0.35">
      <c r="A10728" t="s">
        <v>241</v>
      </c>
      <c r="B10728" t="s">
        <v>569</v>
      </c>
      <c r="C10728">
        <v>26</v>
      </c>
      <c r="D10728" t="s">
        <v>122</v>
      </c>
      <c r="E10728" t="s">
        <v>254</v>
      </c>
      <c r="F10728" t="s">
        <v>161</v>
      </c>
      <c r="G10728" t="s">
        <v>12</v>
      </c>
      <c r="H10728" t="s">
        <v>74</v>
      </c>
      <c r="I10728" t="s">
        <v>503</v>
      </c>
    </row>
    <row r="10729" spans="1:9" x14ac:dyDescent="0.35">
      <c r="A10729" t="s">
        <v>241</v>
      </c>
      <c r="B10729" t="s">
        <v>570</v>
      </c>
      <c r="C10729">
        <v>36</v>
      </c>
      <c r="D10729" t="s">
        <v>495</v>
      </c>
      <c r="E10729" t="s">
        <v>146</v>
      </c>
      <c r="F10729" t="s">
        <v>104</v>
      </c>
      <c r="G10729" t="s">
        <v>165</v>
      </c>
      <c r="H10729" t="s">
        <v>314</v>
      </c>
      <c r="I10729" t="s">
        <v>302</v>
      </c>
    </row>
    <row r="10730" spans="1:9" x14ac:dyDescent="0.35">
      <c r="A10730" t="s">
        <v>241</v>
      </c>
      <c r="B10730" t="s">
        <v>571</v>
      </c>
      <c r="C10730">
        <v>19</v>
      </c>
      <c r="D10730" t="s">
        <v>9</v>
      </c>
      <c r="E10730" t="s">
        <v>364</v>
      </c>
      <c r="F10730" t="s">
        <v>499</v>
      </c>
      <c r="G10730" t="s">
        <v>391</v>
      </c>
      <c r="H10730" t="s">
        <v>264</v>
      </c>
      <c r="I10730" t="s">
        <v>457</v>
      </c>
    </row>
    <row r="10731" spans="1:9" x14ac:dyDescent="0.35">
      <c r="A10731" t="s">
        <v>241</v>
      </c>
      <c r="B10731" t="s">
        <v>572</v>
      </c>
      <c r="C10731">
        <v>20</v>
      </c>
      <c r="D10731" t="s">
        <v>97</v>
      </c>
      <c r="E10731" t="s">
        <v>759</v>
      </c>
      <c r="F10731" t="s">
        <v>74</v>
      </c>
      <c r="G10731" t="s">
        <v>324</v>
      </c>
      <c r="H10731" t="s">
        <v>55</v>
      </c>
      <c r="I10731" t="s">
        <v>174</v>
      </c>
    </row>
    <row r="10732" spans="1:9" x14ac:dyDescent="0.35">
      <c r="A10732" t="s">
        <v>241</v>
      </c>
      <c r="B10732" t="s">
        <v>573</v>
      </c>
      <c r="C10732">
        <v>31</v>
      </c>
      <c r="D10732" t="s">
        <v>108</v>
      </c>
      <c r="E10732" t="s">
        <v>166</v>
      </c>
      <c r="F10732" t="s">
        <v>168</v>
      </c>
      <c r="G10732" t="s">
        <v>157</v>
      </c>
      <c r="H10732" t="s">
        <v>106</v>
      </c>
      <c r="I10732" t="s">
        <v>166</v>
      </c>
    </row>
    <row r="10734" spans="1:9" x14ac:dyDescent="0.35">
      <c r="A10734" t="s">
        <v>2057</v>
      </c>
    </row>
    <row r="10735" spans="1:9" x14ac:dyDescent="0.35">
      <c r="A10735" t="s">
        <v>14</v>
      </c>
      <c r="B10735" t="s">
        <v>2</v>
      </c>
      <c r="C10735" t="s">
        <v>2015</v>
      </c>
      <c r="D10735" t="s">
        <v>2016</v>
      </c>
      <c r="E10735" t="s">
        <v>2017</v>
      </c>
      <c r="F10735" t="s">
        <v>2018</v>
      </c>
      <c r="G10735" t="s">
        <v>2019</v>
      </c>
    </row>
    <row r="10736" spans="1:9" x14ac:dyDescent="0.35">
      <c r="A10736" t="s">
        <v>3</v>
      </c>
      <c r="B10736">
        <v>1990</v>
      </c>
      <c r="C10736" t="s">
        <v>172</v>
      </c>
      <c r="D10736" t="s">
        <v>688</v>
      </c>
      <c r="E10736" t="s">
        <v>86</v>
      </c>
      <c r="F10736" t="s">
        <v>314</v>
      </c>
      <c r="G10736" t="s">
        <v>142</v>
      </c>
    </row>
    <row r="10737" spans="1:8" x14ac:dyDescent="0.35">
      <c r="A10737" t="s">
        <v>4</v>
      </c>
      <c r="B10737">
        <v>3210</v>
      </c>
      <c r="C10737" t="s">
        <v>274</v>
      </c>
      <c r="D10737" t="s">
        <v>756</v>
      </c>
      <c r="E10737" t="s">
        <v>209</v>
      </c>
      <c r="F10737" t="s">
        <v>220</v>
      </c>
      <c r="G10737" t="s">
        <v>94</v>
      </c>
    </row>
    <row r="10738" spans="1:8" x14ac:dyDescent="0.35">
      <c r="A10738" t="s">
        <v>5</v>
      </c>
      <c r="B10738">
        <v>3331</v>
      </c>
      <c r="C10738" t="s">
        <v>274</v>
      </c>
      <c r="D10738" t="s">
        <v>547</v>
      </c>
      <c r="E10738" t="s">
        <v>121</v>
      </c>
      <c r="F10738" t="s">
        <v>193</v>
      </c>
      <c r="G10738" t="s">
        <v>78</v>
      </c>
    </row>
    <row r="10739" spans="1:8" x14ac:dyDescent="0.35">
      <c r="A10739" t="s">
        <v>6</v>
      </c>
      <c r="B10739">
        <v>1415</v>
      </c>
      <c r="C10739" t="s">
        <v>477</v>
      </c>
      <c r="D10739" t="s">
        <v>751</v>
      </c>
      <c r="E10739" t="s">
        <v>280</v>
      </c>
      <c r="F10739" t="s">
        <v>305</v>
      </c>
      <c r="G10739" t="s">
        <v>75</v>
      </c>
    </row>
    <row r="10740" spans="1:8" x14ac:dyDescent="0.35">
      <c r="A10740" t="s">
        <v>7</v>
      </c>
      <c r="B10740">
        <v>3159</v>
      </c>
      <c r="C10740" t="s">
        <v>503</v>
      </c>
      <c r="D10740" t="s">
        <v>407</v>
      </c>
      <c r="E10740" t="s">
        <v>122</v>
      </c>
      <c r="F10740" t="s">
        <v>226</v>
      </c>
      <c r="G10740" t="s">
        <v>77</v>
      </c>
    </row>
    <row r="10741" spans="1:8" x14ac:dyDescent="0.35">
      <c r="A10741" t="s">
        <v>241</v>
      </c>
      <c r="B10741">
        <v>13105</v>
      </c>
      <c r="C10741" t="s">
        <v>300</v>
      </c>
      <c r="D10741" t="s">
        <v>719</v>
      </c>
      <c r="E10741" t="s">
        <v>119</v>
      </c>
      <c r="F10741" t="s">
        <v>168</v>
      </c>
      <c r="G10741" t="s">
        <v>94</v>
      </c>
    </row>
    <row r="10743" spans="1:8" x14ac:dyDescent="0.35">
      <c r="A10743" t="s">
        <v>2058</v>
      </c>
    </row>
    <row r="10744" spans="1:8" x14ac:dyDescent="0.35">
      <c r="A10744" t="s">
        <v>14</v>
      </c>
      <c r="B10744" t="s">
        <v>15</v>
      </c>
      <c r="C10744" t="s">
        <v>2</v>
      </c>
      <c r="D10744" t="s">
        <v>2015</v>
      </c>
      <c r="E10744" t="s">
        <v>2016</v>
      </c>
      <c r="F10744" t="s">
        <v>2017</v>
      </c>
      <c r="G10744" t="s">
        <v>2018</v>
      </c>
      <c r="H10744" t="s">
        <v>2019</v>
      </c>
    </row>
    <row r="10745" spans="1:8" x14ac:dyDescent="0.35">
      <c r="A10745" t="s">
        <v>3</v>
      </c>
      <c r="B10745" t="s">
        <v>52</v>
      </c>
      <c r="C10745">
        <v>440</v>
      </c>
      <c r="D10745" t="s">
        <v>316</v>
      </c>
      <c r="E10745" t="s">
        <v>419</v>
      </c>
      <c r="F10745" t="s">
        <v>216</v>
      </c>
      <c r="G10745" t="s">
        <v>213</v>
      </c>
      <c r="H10745" t="s">
        <v>138</v>
      </c>
    </row>
    <row r="10746" spans="1:8" x14ac:dyDescent="0.35">
      <c r="A10746" t="s">
        <v>3</v>
      </c>
      <c r="B10746" t="s">
        <v>83</v>
      </c>
      <c r="C10746">
        <v>1413</v>
      </c>
      <c r="D10746" t="s">
        <v>348</v>
      </c>
      <c r="E10746" t="s">
        <v>685</v>
      </c>
      <c r="F10746" t="s">
        <v>130</v>
      </c>
      <c r="G10746" t="s">
        <v>161</v>
      </c>
      <c r="H10746" t="s">
        <v>151</v>
      </c>
    </row>
    <row r="10747" spans="1:8" x14ac:dyDescent="0.35">
      <c r="A10747" t="s">
        <v>3</v>
      </c>
      <c r="B10747" t="s">
        <v>50</v>
      </c>
      <c r="C10747">
        <v>137</v>
      </c>
      <c r="D10747" t="s">
        <v>310</v>
      </c>
      <c r="E10747" t="s">
        <v>683</v>
      </c>
      <c r="F10747" t="s">
        <v>142</v>
      </c>
      <c r="G10747" t="s">
        <v>96</v>
      </c>
      <c r="H10747" t="s">
        <v>194</v>
      </c>
    </row>
    <row r="10748" spans="1:8" x14ac:dyDescent="0.35">
      <c r="A10748" t="s">
        <v>4</v>
      </c>
      <c r="B10748" t="s">
        <v>52</v>
      </c>
      <c r="C10748">
        <v>828</v>
      </c>
      <c r="D10748" t="s">
        <v>300</v>
      </c>
      <c r="E10748" t="s">
        <v>673</v>
      </c>
      <c r="F10748" t="s">
        <v>226</v>
      </c>
      <c r="G10748" t="s">
        <v>236</v>
      </c>
      <c r="H10748" t="s">
        <v>78</v>
      </c>
    </row>
    <row r="10749" spans="1:8" x14ac:dyDescent="0.35">
      <c r="A10749" t="s">
        <v>4</v>
      </c>
      <c r="B10749" t="s">
        <v>83</v>
      </c>
      <c r="C10749">
        <v>2127</v>
      </c>
      <c r="D10749" t="s">
        <v>339</v>
      </c>
      <c r="E10749" t="s">
        <v>562</v>
      </c>
      <c r="F10749" t="s">
        <v>226</v>
      </c>
      <c r="G10749" t="s">
        <v>229</v>
      </c>
      <c r="H10749" t="s">
        <v>94</v>
      </c>
    </row>
    <row r="10750" spans="1:8" x14ac:dyDescent="0.35">
      <c r="A10750" t="s">
        <v>4</v>
      </c>
      <c r="B10750" t="s">
        <v>50</v>
      </c>
      <c r="C10750">
        <v>255</v>
      </c>
      <c r="D10750" t="s">
        <v>64</v>
      </c>
      <c r="E10750" t="s">
        <v>697</v>
      </c>
      <c r="F10750" t="s">
        <v>136</v>
      </c>
      <c r="G10750" t="s">
        <v>320</v>
      </c>
      <c r="H10750" t="s">
        <v>150</v>
      </c>
    </row>
    <row r="10751" spans="1:8" x14ac:dyDescent="0.35">
      <c r="A10751" t="s">
        <v>5</v>
      </c>
      <c r="B10751" t="s">
        <v>52</v>
      </c>
      <c r="C10751">
        <v>934</v>
      </c>
      <c r="D10751" t="s">
        <v>447</v>
      </c>
      <c r="E10751" t="s">
        <v>667</v>
      </c>
      <c r="F10751" t="s">
        <v>218</v>
      </c>
      <c r="G10751" t="s">
        <v>199</v>
      </c>
      <c r="H10751" t="s">
        <v>63</v>
      </c>
    </row>
    <row r="10752" spans="1:8" x14ac:dyDescent="0.35">
      <c r="A10752" t="s">
        <v>5</v>
      </c>
      <c r="B10752" t="s">
        <v>83</v>
      </c>
      <c r="C10752">
        <v>2169</v>
      </c>
      <c r="D10752" t="s">
        <v>158</v>
      </c>
      <c r="E10752" t="s">
        <v>941</v>
      </c>
      <c r="F10752" t="s">
        <v>70</v>
      </c>
      <c r="G10752" t="s">
        <v>299</v>
      </c>
      <c r="H10752" t="s">
        <v>94</v>
      </c>
    </row>
    <row r="10753" spans="1:8" x14ac:dyDescent="0.35">
      <c r="A10753" t="s">
        <v>5</v>
      </c>
      <c r="B10753" t="s">
        <v>50</v>
      </c>
      <c r="C10753">
        <v>228</v>
      </c>
      <c r="D10753" t="s">
        <v>511</v>
      </c>
      <c r="E10753" t="s">
        <v>751</v>
      </c>
      <c r="F10753" t="s">
        <v>175</v>
      </c>
      <c r="G10753" t="s">
        <v>216</v>
      </c>
      <c r="H10753" t="s">
        <v>77</v>
      </c>
    </row>
    <row r="10754" spans="1:8" x14ac:dyDescent="0.35">
      <c r="A10754" t="s">
        <v>6</v>
      </c>
      <c r="B10754" t="s">
        <v>52</v>
      </c>
      <c r="C10754">
        <v>373</v>
      </c>
      <c r="D10754" t="s">
        <v>428</v>
      </c>
      <c r="E10754" t="s">
        <v>406</v>
      </c>
      <c r="F10754" t="s">
        <v>326</v>
      </c>
      <c r="G10754" t="s">
        <v>184</v>
      </c>
      <c r="H10754" t="s">
        <v>74</v>
      </c>
    </row>
    <row r="10755" spans="1:8" x14ac:dyDescent="0.35">
      <c r="A10755" t="s">
        <v>6</v>
      </c>
      <c r="B10755" t="s">
        <v>83</v>
      </c>
      <c r="C10755">
        <v>928</v>
      </c>
      <c r="D10755" t="s">
        <v>348</v>
      </c>
      <c r="E10755" t="s">
        <v>921</v>
      </c>
      <c r="F10755" t="s">
        <v>163</v>
      </c>
      <c r="G10755" t="s">
        <v>163</v>
      </c>
      <c r="H10755" t="s">
        <v>77</v>
      </c>
    </row>
    <row r="10756" spans="1:8" x14ac:dyDescent="0.35">
      <c r="A10756" t="s">
        <v>6</v>
      </c>
      <c r="B10756" t="s">
        <v>50</v>
      </c>
      <c r="C10756">
        <v>114</v>
      </c>
      <c r="D10756" t="s">
        <v>417</v>
      </c>
      <c r="E10756" t="s">
        <v>340</v>
      </c>
      <c r="F10756" t="s">
        <v>162</v>
      </c>
      <c r="G10756" t="s">
        <v>102</v>
      </c>
      <c r="H10756" t="s">
        <v>76</v>
      </c>
    </row>
    <row r="10757" spans="1:8" x14ac:dyDescent="0.35">
      <c r="A10757" t="s">
        <v>7</v>
      </c>
      <c r="B10757" t="s">
        <v>52</v>
      </c>
      <c r="C10757">
        <v>769</v>
      </c>
      <c r="D10757" t="s">
        <v>125</v>
      </c>
      <c r="E10757" t="s">
        <v>343</v>
      </c>
      <c r="F10757" t="s">
        <v>70</v>
      </c>
      <c r="G10757" t="s">
        <v>386</v>
      </c>
      <c r="H10757" t="s">
        <v>106</v>
      </c>
    </row>
    <row r="10758" spans="1:8" x14ac:dyDescent="0.35">
      <c r="A10758" t="s">
        <v>7</v>
      </c>
      <c r="B10758" t="s">
        <v>83</v>
      </c>
      <c r="C10758">
        <v>2049</v>
      </c>
      <c r="D10758" t="s">
        <v>222</v>
      </c>
      <c r="E10758" t="s">
        <v>825</v>
      </c>
      <c r="F10758" t="s">
        <v>74</v>
      </c>
      <c r="G10758" t="s">
        <v>185</v>
      </c>
      <c r="H10758" t="s">
        <v>77</v>
      </c>
    </row>
    <row r="10759" spans="1:8" x14ac:dyDescent="0.35">
      <c r="A10759" t="s">
        <v>7</v>
      </c>
      <c r="B10759" t="s">
        <v>50</v>
      </c>
      <c r="C10759">
        <v>341</v>
      </c>
      <c r="D10759" t="s">
        <v>64</v>
      </c>
      <c r="E10759" t="s">
        <v>860</v>
      </c>
      <c r="F10759" t="s">
        <v>71</v>
      </c>
      <c r="G10759" t="s">
        <v>157</v>
      </c>
      <c r="H10759" t="s">
        <v>73</v>
      </c>
    </row>
    <row r="10760" spans="1:8" x14ac:dyDescent="0.35">
      <c r="A10760" t="s">
        <v>241</v>
      </c>
      <c r="B10760" t="s">
        <v>52</v>
      </c>
      <c r="C10760">
        <v>3344</v>
      </c>
      <c r="D10760" t="s">
        <v>399</v>
      </c>
      <c r="E10760" t="s">
        <v>651</v>
      </c>
      <c r="F10760" t="s">
        <v>114</v>
      </c>
      <c r="G10760" t="s">
        <v>124</v>
      </c>
      <c r="H10760" t="s">
        <v>78</v>
      </c>
    </row>
    <row r="10761" spans="1:8" x14ac:dyDescent="0.35">
      <c r="A10761" t="s">
        <v>241</v>
      </c>
      <c r="B10761" t="s">
        <v>83</v>
      </c>
      <c r="C10761">
        <v>8686</v>
      </c>
      <c r="D10761" t="s">
        <v>160</v>
      </c>
      <c r="E10761" t="s">
        <v>674</v>
      </c>
      <c r="F10761" t="s">
        <v>244</v>
      </c>
      <c r="G10761" t="s">
        <v>231</v>
      </c>
      <c r="H10761" t="s">
        <v>94</v>
      </c>
    </row>
    <row r="10762" spans="1:8" x14ac:dyDescent="0.35">
      <c r="A10762" t="s">
        <v>241</v>
      </c>
      <c r="B10762" t="s">
        <v>50</v>
      </c>
      <c r="C10762">
        <v>1075</v>
      </c>
      <c r="D10762" t="s">
        <v>601</v>
      </c>
      <c r="E10762" t="s">
        <v>683</v>
      </c>
      <c r="F10762" t="s">
        <v>87</v>
      </c>
      <c r="G10762" t="s">
        <v>239</v>
      </c>
      <c r="H10762" t="s">
        <v>94</v>
      </c>
    </row>
    <row r="10764" spans="1:8" x14ac:dyDescent="0.35">
      <c r="A10764" t="s">
        <v>2059</v>
      </c>
    </row>
    <row r="10765" spans="1:8" x14ac:dyDescent="0.35">
      <c r="A10765" t="s">
        <v>14</v>
      </c>
      <c r="B10765" t="s">
        <v>266</v>
      </c>
      <c r="C10765" t="s">
        <v>2</v>
      </c>
      <c r="D10765" t="s">
        <v>2015</v>
      </c>
      <c r="E10765" t="s">
        <v>2016</v>
      </c>
      <c r="F10765" t="s">
        <v>2017</v>
      </c>
      <c r="G10765" t="s">
        <v>2018</v>
      </c>
      <c r="H10765" t="s">
        <v>2019</v>
      </c>
    </row>
    <row r="10766" spans="1:8" x14ac:dyDescent="0.35">
      <c r="A10766" t="s">
        <v>3</v>
      </c>
      <c r="B10766" t="s">
        <v>267</v>
      </c>
      <c r="C10766">
        <v>260</v>
      </c>
      <c r="D10766" t="s">
        <v>849</v>
      </c>
      <c r="E10766" t="s">
        <v>459</v>
      </c>
      <c r="F10766" t="s">
        <v>355</v>
      </c>
      <c r="G10766" t="s">
        <v>99</v>
      </c>
      <c r="H10766" t="s">
        <v>88</v>
      </c>
    </row>
    <row r="10767" spans="1:8" x14ac:dyDescent="0.35">
      <c r="A10767" t="s">
        <v>3</v>
      </c>
      <c r="B10767" t="s">
        <v>279</v>
      </c>
      <c r="C10767">
        <v>1668</v>
      </c>
      <c r="D10767" t="s">
        <v>140</v>
      </c>
      <c r="E10767" t="s">
        <v>921</v>
      </c>
      <c r="F10767" t="s">
        <v>133</v>
      </c>
      <c r="G10767" t="s">
        <v>314</v>
      </c>
      <c r="H10767" t="s">
        <v>100</v>
      </c>
    </row>
    <row r="10768" spans="1:8" x14ac:dyDescent="0.35">
      <c r="A10768" t="s">
        <v>3</v>
      </c>
      <c r="B10768" t="s">
        <v>285</v>
      </c>
      <c r="C10768">
        <v>62</v>
      </c>
      <c r="D10768" t="s">
        <v>354</v>
      </c>
      <c r="E10768" t="s">
        <v>561</v>
      </c>
      <c r="F10768" t="s">
        <v>150</v>
      </c>
      <c r="G10768" t="s">
        <v>87</v>
      </c>
      <c r="H10768" t="s">
        <v>146</v>
      </c>
    </row>
    <row r="10769" spans="1:8" x14ac:dyDescent="0.35">
      <c r="A10769" t="s">
        <v>4</v>
      </c>
      <c r="B10769" t="s">
        <v>267</v>
      </c>
      <c r="C10769">
        <v>341</v>
      </c>
      <c r="D10769" t="s">
        <v>532</v>
      </c>
      <c r="E10769" t="s">
        <v>356</v>
      </c>
      <c r="F10769" t="s">
        <v>156</v>
      </c>
      <c r="G10769" t="s">
        <v>250</v>
      </c>
      <c r="H10769" t="s">
        <v>94</v>
      </c>
    </row>
    <row r="10770" spans="1:8" x14ac:dyDescent="0.35">
      <c r="A10770" t="s">
        <v>4</v>
      </c>
      <c r="B10770" t="s">
        <v>279</v>
      </c>
      <c r="C10770">
        <v>2593</v>
      </c>
      <c r="D10770" t="s">
        <v>148</v>
      </c>
      <c r="E10770" t="s">
        <v>982</v>
      </c>
      <c r="F10770" t="s">
        <v>58</v>
      </c>
      <c r="G10770" t="s">
        <v>347</v>
      </c>
      <c r="H10770" t="s">
        <v>75</v>
      </c>
    </row>
    <row r="10771" spans="1:8" x14ac:dyDescent="0.35">
      <c r="A10771" t="s">
        <v>4</v>
      </c>
      <c r="B10771" t="s">
        <v>285</v>
      </c>
      <c r="C10771">
        <v>276</v>
      </c>
      <c r="D10771" t="s">
        <v>259</v>
      </c>
      <c r="E10771" t="s">
        <v>501</v>
      </c>
      <c r="F10771" t="s">
        <v>239</v>
      </c>
      <c r="G10771" t="s">
        <v>309</v>
      </c>
      <c r="H10771" t="s">
        <v>138</v>
      </c>
    </row>
    <row r="10772" spans="1:8" x14ac:dyDescent="0.35">
      <c r="A10772" t="s">
        <v>5</v>
      </c>
      <c r="B10772" t="s">
        <v>267</v>
      </c>
      <c r="C10772">
        <v>129</v>
      </c>
      <c r="D10772" t="s">
        <v>448</v>
      </c>
      <c r="E10772" t="s">
        <v>420</v>
      </c>
      <c r="F10772" t="s">
        <v>70</v>
      </c>
      <c r="G10772" t="s">
        <v>233</v>
      </c>
      <c r="H10772" t="s">
        <v>73</v>
      </c>
    </row>
    <row r="10773" spans="1:8" x14ac:dyDescent="0.35">
      <c r="A10773" t="s">
        <v>5</v>
      </c>
      <c r="B10773" t="s">
        <v>279</v>
      </c>
      <c r="C10773">
        <v>2541</v>
      </c>
      <c r="D10773" t="s">
        <v>272</v>
      </c>
      <c r="E10773" t="s">
        <v>715</v>
      </c>
      <c r="F10773" t="s">
        <v>211</v>
      </c>
      <c r="G10773" t="s">
        <v>269</v>
      </c>
      <c r="H10773" t="s">
        <v>81</v>
      </c>
    </row>
    <row r="10774" spans="1:8" x14ac:dyDescent="0.35">
      <c r="A10774" t="s">
        <v>5</v>
      </c>
      <c r="B10774" t="s">
        <v>285</v>
      </c>
      <c r="C10774">
        <v>661</v>
      </c>
      <c r="D10774" t="s">
        <v>550</v>
      </c>
      <c r="E10774" t="s">
        <v>551</v>
      </c>
      <c r="F10774" t="s">
        <v>175</v>
      </c>
      <c r="G10774" t="s">
        <v>157</v>
      </c>
      <c r="H10774" t="s">
        <v>79</v>
      </c>
    </row>
    <row r="10775" spans="1:8" x14ac:dyDescent="0.35">
      <c r="A10775" t="s">
        <v>6</v>
      </c>
      <c r="B10775" t="s">
        <v>267</v>
      </c>
      <c r="C10775">
        <v>127</v>
      </c>
      <c r="D10775" t="s">
        <v>470</v>
      </c>
      <c r="E10775" t="s">
        <v>446</v>
      </c>
      <c r="F10775" t="s">
        <v>213</v>
      </c>
      <c r="G10775" t="s">
        <v>157</v>
      </c>
      <c r="H10775" t="s">
        <v>70</v>
      </c>
    </row>
    <row r="10776" spans="1:8" x14ac:dyDescent="0.35">
      <c r="A10776" t="s">
        <v>6</v>
      </c>
      <c r="B10776" t="s">
        <v>279</v>
      </c>
      <c r="C10776">
        <v>1126</v>
      </c>
      <c r="D10776" t="s">
        <v>582</v>
      </c>
      <c r="E10776" t="s">
        <v>662</v>
      </c>
      <c r="F10776" t="s">
        <v>355</v>
      </c>
      <c r="G10776" t="s">
        <v>188</v>
      </c>
      <c r="H10776" t="s">
        <v>106</v>
      </c>
    </row>
    <row r="10777" spans="1:8" x14ac:dyDescent="0.35">
      <c r="A10777" t="s">
        <v>6</v>
      </c>
      <c r="B10777" t="s">
        <v>285</v>
      </c>
      <c r="C10777">
        <v>162</v>
      </c>
      <c r="D10777" t="s">
        <v>761</v>
      </c>
      <c r="E10777" t="s">
        <v>689</v>
      </c>
      <c r="F10777" t="s">
        <v>305</v>
      </c>
      <c r="G10777" t="s">
        <v>211</v>
      </c>
      <c r="H10777" t="s">
        <v>81</v>
      </c>
    </row>
    <row r="10778" spans="1:8" x14ac:dyDescent="0.35">
      <c r="A10778" t="s">
        <v>7</v>
      </c>
      <c r="B10778" t="s">
        <v>267</v>
      </c>
      <c r="C10778">
        <v>190</v>
      </c>
      <c r="D10778" t="s">
        <v>443</v>
      </c>
      <c r="E10778" t="s">
        <v>873</v>
      </c>
      <c r="F10778" t="s">
        <v>78</v>
      </c>
      <c r="G10778" t="s">
        <v>208</v>
      </c>
      <c r="H10778" t="s">
        <v>76</v>
      </c>
    </row>
    <row r="10779" spans="1:8" x14ac:dyDescent="0.35">
      <c r="A10779" t="s">
        <v>7</v>
      </c>
      <c r="B10779" t="s">
        <v>279</v>
      </c>
      <c r="C10779">
        <v>2801</v>
      </c>
      <c r="D10779" t="s">
        <v>248</v>
      </c>
      <c r="E10779" t="s">
        <v>739</v>
      </c>
      <c r="F10779" t="s">
        <v>151</v>
      </c>
      <c r="G10779" t="s">
        <v>208</v>
      </c>
      <c r="H10779" t="s">
        <v>79</v>
      </c>
    </row>
    <row r="10780" spans="1:8" x14ac:dyDescent="0.35">
      <c r="A10780" t="s">
        <v>7</v>
      </c>
      <c r="B10780" t="s">
        <v>285</v>
      </c>
      <c r="C10780">
        <v>168</v>
      </c>
      <c r="D10780" t="s">
        <v>271</v>
      </c>
      <c r="E10780" t="s">
        <v>623</v>
      </c>
      <c r="F10780" t="s">
        <v>198</v>
      </c>
      <c r="G10780" t="s">
        <v>309</v>
      </c>
      <c r="H10780" t="s">
        <v>76</v>
      </c>
    </row>
    <row r="10781" spans="1:8" x14ac:dyDescent="0.35">
      <c r="A10781" t="s">
        <v>241</v>
      </c>
      <c r="B10781" t="s">
        <v>267</v>
      </c>
      <c r="C10781">
        <v>1047</v>
      </c>
      <c r="D10781" t="s">
        <v>298</v>
      </c>
      <c r="E10781" t="s">
        <v>735</v>
      </c>
      <c r="F10781" t="s">
        <v>239</v>
      </c>
      <c r="G10781" t="s">
        <v>515</v>
      </c>
      <c r="H10781" t="s">
        <v>63</v>
      </c>
    </row>
    <row r="10782" spans="1:8" x14ac:dyDescent="0.35">
      <c r="A10782" t="s">
        <v>241</v>
      </c>
      <c r="B10782" t="s">
        <v>279</v>
      </c>
      <c r="C10782">
        <v>10729</v>
      </c>
      <c r="D10782" t="s">
        <v>313</v>
      </c>
      <c r="E10782" t="s">
        <v>722</v>
      </c>
      <c r="F10782" t="s">
        <v>216</v>
      </c>
      <c r="G10782" t="s">
        <v>113</v>
      </c>
      <c r="H10782" t="s">
        <v>75</v>
      </c>
    </row>
    <row r="10783" spans="1:8" x14ac:dyDescent="0.35">
      <c r="A10783" t="s">
        <v>241</v>
      </c>
      <c r="B10783" t="s">
        <v>285</v>
      </c>
      <c r="C10783">
        <v>1329</v>
      </c>
      <c r="D10783" t="s">
        <v>588</v>
      </c>
      <c r="E10783" t="s">
        <v>742</v>
      </c>
      <c r="F10783" t="s">
        <v>161</v>
      </c>
      <c r="G10783" t="s">
        <v>53</v>
      </c>
      <c r="H10783" t="s">
        <v>94</v>
      </c>
    </row>
    <row r="10785" spans="1:8" x14ac:dyDescent="0.35">
      <c r="A10785" t="s">
        <v>2060</v>
      </c>
    </row>
    <row r="10786" spans="1:8" x14ac:dyDescent="0.35">
      <c r="A10786" t="s">
        <v>14</v>
      </c>
      <c r="B10786" t="s">
        <v>461</v>
      </c>
      <c r="C10786" t="s">
        <v>2</v>
      </c>
      <c r="D10786" t="s">
        <v>2015</v>
      </c>
      <c r="E10786" t="s">
        <v>2016</v>
      </c>
      <c r="F10786" t="s">
        <v>2017</v>
      </c>
      <c r="G10786" t="s">
        <v>2018</v>
      </c>
      <c r="H10786" t="s">
        <v>2019</v>
      </c>
    </row>
    <row r="10787" spans="1:8" x14ac:dyDescent="0.35">
      <c r="A10787" t="s">
        <v>3</v>
      </c>
      <c r="B10787" t="s">
        <v>462</v>
      </c>
      <c r="C10787">
        <v>1073</v>
      </c>
      <c r="D10787" t="s">
        <v>315</v>
      </c>
      <c r="E10787" t="s">
        <v>682</v>
      </c>
      <c r="F10787" t="s">
        <v>103</v>
      </c>
      <c r="G10787" t="s">
        <v>161</v>
      </c>
      <c r="H10787" t="s">
        <v>198</v>
      </c>
    </row>
    <row r="10788" spans="1:8" x14ac:dyDescent="0.35">
      <c r="A10788" t="s">
        <v>3</v>
      </c>
      <c r="B10788" t="s">
        <v>464</v>
      </c>
      <c r="C10788">
        <v>916</v>
      </c>
      <c r="D10788" t="s">
        <v>503</v>
      </c>
      <c r="E10788" t="s">
        <v>688</v>
      </c>
      <c r="F10788" t="s">
        <v>104</v>
      </c>
      <c r="G10788" t="s">
        <v>157</v>
      </c>
      <c r="H10788" t="s">
        <v>55</v>
      </c>
    </row>
    <row r="10789" spans="1:8" x14ac:dyDescent="0.35">
      <c r="A10789" t="s">
        <v>3</v>
      </c>
      <c r="B10789" t="s">
        <v>468</v>
      </c>
      <c r="C10789">
        <v>1</v>
      </c>
      <c r="D10789" t="s">
        <v>76</v>
      </c>
      <c r="E10789" t="s">
        <v>395</v>
      </c>
      <c r="F10789" t="s">
        <v>76</v>
      </c>
      <c r="G10789" t="s">
        <v>76</v>
      </c>
      <c r="H10789" t="s">
        <v>76</v>
      </c>
    </row>
    <row r="10790" spans="1:8" x14ac:dyDescent="0.35">
      <c r="A10790" t="s">
        <v>4</v>
      </c>
      <c r="B10790" t="s">
        <v>462</v>
      </c>
      <c r="C10790">
        <v>1657</v>
      </c>
      <c r="D10790" t="s">
        <v>232</v>
      </c>
      <c r="E10790" t="s">
        <v>579</v>
      </c>
      <c r="F10790" t="s">
        <v>112</v>
      </c>
      <c r="G10790" t="s">
        <v>227</v>
      </c>
      <c r="H10790" t="s">
        <v>63</v>
      </c>
    </row>
    <row r="10791" spans="1:8" x14ac:dyDescent="0.35">
      <c r="A10791" t="s">
        <v>4</v>
      </c>
      <c r="B10791" t="s">
        <v>464</v>
      </c>
      <c r="C10791">
        <v>1553</v>
      </c>
      <c r="D10791" t="s">
        <v>174</v>
      </c>
      <c r="E10791" t="s">
        <v>1174</v>
      </c>
      <c r="F10791" t="s">
        <v>202</v>
      </c>
      <c r="G10791" t="s">
        <v>326</v>
      </c>
      <c r="H10791" t="s">
        <v>73</v>
      </c>
    </row>
    <row r="10792" spans="1:8" x14ac:dyDescent="0.35">
      <c r="A10792" t="s">
        <v>5</v>
      </c>
      <c r="B10792" t="s">
        <v>462</v>
      </c>
      <c r="C10792">
        <v>1612</v>
      </c>
      <c r="D10792" t="s">
        <v>140</v>
      </c>
      <c r="E10792" t="s">
        <v>890</v>
      </c>
      <c r="F10792" t="s">
        <v>181</v>
      </c>
      <c r="G10792" t="s">
        <v>209</v>
      </c>
      <c r="H10792" t="s">
        <v>150</v>
      </c>
    </row>
    <row r="10793" spans="1:8" x14ac:dyDescent="0.35">
      <c r="A10793" t="s">
        <v>5</v>
      </c>
      <c r="B10793" t="s">
        <v>464</v>
      </c>
      <c r="C10793">
        <v>1719</v>
      </c>
      <c r="D10793" t="s">
        <v>381</v>
      </c>
      <c r="E10793" t="s">
        <v>763</v>
      </c>
      <c r="F10793" t="s">
        <v>97</v>
      </c>
      <c r="G10793" t="s">
        <v>95</v>
      </c>
      <c r="H10793" t="s">
        <v>81</v>
      </c>
    </row>
    <row r="10794" spans="1:8" x14ac:dyDescent="0.35">
      <c r="A10794" t="s">
        <v>6</v>
      </c>
      <c r="B10794" t="s">
        <v>462</v>
      </c>
      <c r="C10794">
        <v>894</v>
      </c>
      <c r="D10794" t="s">
        <v>356</v>
      </c>
      <c r="E10794" t="s">
        <v>678</v>
      </c>
      <c r="F10794" t="s">
        <v>89</v>
      </c>
      <c r="G10794" t="s">
        <v>217</v>
      </c>
      <c r="H10794" t="s">
        <v>78</v>
      </c>
    </row>
    <row r="10795" spans="1:8" x14ac:dyDescent="0.35">
      <c r="A10795" t="s">
        <v>6</v>
      </c>
      <c r="B10795" t="s">
        <v>464</v>
      </c>
      <c r="C10795">
        <v>521</v>
      </c>
      <c r="D10795" t="s">
        <v>143</v>
      </c>
      <c r="E10795" t="s">
        <v>992</v>
      </c>
      <c r="F10795" t="s">
        <v>249</v>
      </c>
      <c r="G10795" t="s">
        <v>113</v>
      </c>
      <c r="H10795" t="s">
        <v>77</v>
      </c>
    </row>
    <row r="10796" spans="1:8" x14ac:dyDescent="0.35">
      <c r="A10796" t="s">
        <v>7</v>
      </c>
      <c r="B10796" t="s">
        <v>462</v>
      </c>
      <c r="C10796">
        <v>1881</v>
      </c>
      <c r="D10796" t="s">
        <v>160</v>
      </c>
      <c r="E10796" t="s">
        <v>584</v>
      </c>
      <c r="F10796" t="s">
        <v>72</v>
      </c>
      <c r="G10796" t="s">
        <v>53</v>
      </c>
      <c r="H10796" t="s">
        <v>79</v>
      </c>
    </row>
    <row r="10797" spans="1:8" x14ac:dyDescent="0.35">
      <c r="A10797" t="s">
        <v>7</v>
      </c>
      <c r="B10797" t="s">
        <v>464</v>
      </c>
      <c r="C10797">
        <v>1277</v>
      </c>
      <c r="D10797" t="s">
        <v>301</v>
      </c>
      <c r="E10797" t="s">
        <v>746</v>
      </c>
      <c r="F10797" t="s">
        <v>70</v>
      </c>
      <c r="G10797" t="s">
        <v>69</v>
      </c>
      <c r="H10797" t="s">
        <v>73</v>
      </c>
    </row>
    <row r="10798" spans="1:8" x14ac:dyDescent="0.35">
      <c r="A10798" t="s">
        <v>7</v>
      </c>
      <c r="B10798" t="s">
        <v>468</v>
      </c>
      <c r="C10798">
        <v>1</v>
      </c>
      <c r="D10798" t="s">
        <v>76</v>
      </c>
      <c r="E10798" t="s">
        <v>395</v>
      </c>
      <c r="F10798" t="s">
        <v>76</v>
      </c>
      <c r="G10798" t="s">
        <v>76</v>
      </c>
      <c r="H10798" t="s">
        <v>76</v>
      </c>
    </row>
    <row r="10799" spans="1:8" x14ac:dyDescent="0.35">
      <c r="A10799" t="s">
        <v>241</v>
      </c>
      <c r="B10799" t="s">
        <v>462</v>
      </c>
      <c r="C10799">
        <v>7117</v>
      </c>
      <c r="D10799" t="s">
        <v>453</v>
      </c>
      <c r="E10799" t="s">
        <v>785</v>
      </c>
      <c r="F10799" t="s">
        <v>180</v>
      </c>
      <c r="G10799" t="s">
        <v>185</v>
      </c>
      <c r="H10799" t="s">
        <v>105</v>
      </c>
    </row>
    <row r="10800" spans="1:8" x14ac:dyDescent="0.35">
      <c r="A10800" t="s">
        <v>241</v>
      </c>
      <c r="B10800" t="s">
        <v>464</v>
      </c>
      <c r="C10800">
        <v>5986</v>
      </c>
      <c r="D10800" t="s">
        <v>66</v>
      </c>
      <c r="E10800" t="s">
        <v>560</v>
      </c>
      <c r="F10800" t="s">
        <v>217</v>
      </c>
      <c r="G10800" t="s">
        <v>299</v>
      </c>
      <c r="H10800" t="s">
        <v>150</v>
      </c>
    </row>
    <row r="10801" spans="1:8" x14ac:dyDescent="0.35">
      <c r="A10801" t="s">
        <v>241</v>
      </c>
      <c r="B10801" t="s">
        <v>468</v>
      </c>
      <c r="C10801">
        <v>2</v>
      </c>
      <c r="D10801" t="s">
        <v>76</v>
      </c>
      <c r="E10801" t="s">
        <v>395</v>
      </c>
      <c r="F10801" t="s">
        <v>76</v>
      </c>
      <c r="G10801" t="s">
        <v>76</v>
      </c>
      <c r="H10801" t="s">
        <v>76</v>
      </c>
    </row>
    <row r="10803" spans="1:8" x14ac:dyDescent="0.35">
      <c r="A10803" t="s">
        <v>2061</v>
      </c>
    </row>
    <row r="10804" spans="1:8" x14ac:dyDescent="0.35">
      <c r="A10804" t="s">
        <v>14</v>
      </c>
      <c r="B10804" t="s">
        <v>487</v>
      </c>
      <c r="C10804" t="s">
        <v>2</v>
      </c>
      <c r="D10804" t="s">
        <v>2015</v>
      </c>
      <c r="E10804" t="s">
        <v>2016</v>
      </c>
      <c r="F10804" t="s">
        <v>2017</v>
      </c>
      <c r="G10804" t="s">
        <v>2018</v>
      </c>
      <c r="H10804" t="s">
        <v>2019</v>
      </c>
    </row>
    <row r="10805" spans="1:8" x14ac:dyDescent="0.35">
      <c r="A10805" t="s">
        <v>3</v>
      </c>
      <c r="B10805" t="s">
        <v>488</v>
      </c>
      <c r="C10805">
        <v>1092</v>
      </c>
      <c r="D10805" t="s">
        <v>153</v>
      </c>
      <c r="E10805" t="s">
        <v>810</v>
      </c>
      <c r="F10805" t="s">
        <v>96</v>
      </c>
      <c r="G10805" t="s">
        <v>249</v>
      </c>
      <c r="H10805" t="s">
        <v>93</v>
      </c>
    </row>
    <row r="10806" spans="1:8" x14ac:dyDescent="0.35">
      <c r="A10806" t="s">
        <v>3</v>
      </c>
      <c r="B10806" t="s">
        <v>491</v>
      </c>
      <c r="C10806">
        <v>898</v>
      </c>
      <c r="D10806" t="s">
        <v>550</v>
      </c>
      <c r="E10806" t="s">
        <v>615</v>
      </c>
      <c r="F10806" t="s">
        <v>55</v>
      </c>
      <c r="G10806" t="s">
        <v>109</v>
      </c>
      <c r="H10806" t="s">
        <v>198</v>
      </c>
    </row>
    <row r="10807" spans="1:8" x14ac:dyDescent="0.35">
      <c r="A10807" t="s">
        <v>4</v>
      </c>
      <c r="B10807" t="s">
        <v>488</v>
      </c>
      <c r="C10807">
        <v>1897</v>
      </c>
      <c r="D10807" t="s">
        <v>115</v>
      </c>
      <c r="E10807" t="s">
        <v>637</v>
      </c>
      <c r="F10807" t="s">
        <v>286</v>
      </c>
      <c r="G10807" t="s">
        <v>205</v>
      </c>
      <c r="H10807" t="s">
        <v>75</v>
      </c>
    </row>
    <row r="10808" spans="1:8" x14ac:dyDescent="0.35">
      <c r="A10808" t="s">
        <v>4</v>
      </c>
      <c r="B10808" t="s">
        <v>491</v>
      </c>
      <c r="C10808">
        <v>1313</v>
      </c>
      <c r="D10808" t="s">
        <v>308</v>
      </c>
      <c r="E10808" t="s">
        <v>718</v>
      </c>
      <c r="F10808" t="s">
        <v>113</v>
      </c>
      <c r="G10808" t="s">
        <v>416</v>
      </c>
      <c r="H10808" t="s">
        <v>105</v>
      </c>
    </row>
    <row r="10809" spans="1:8" x14ac:dyDescent="0.35">
      <c r="A10809" t="s">
        <v>5</v>
      </c>
      <c r="B10809" t="s">
        <v>488</v>
      </c>
      <c r="C10809">
        <v>2009</v>
      </c>
      <c r="D10809" t="s">
        <v>300</v>
      </c>
      <c r="E10809" t="s">
        <v>898</v>
      </c>
      <c r="F10809" t="s">
        <v>121</v>
      </c>
      <c r="G10809" t="s">
        <v>326</v>
      </c>
      <c r="H10809" t="s">
        <v>81</v>
      </c>
    </row>
    <row r="10810" spans="1:8" x14ac:dyDescent="0.35">
      <c r="A10810" t="s">
        <v>5</v>
      </c>
      <c r="B10810" t="s">
        <v>491</v>
      </c>
      <c r="C10810">
        <v>1322</v>
      </c>
      <c r="D10810" t="s">
        <v>341</v>
      </c>
      <c r="E10810" t="s">
        <v>610</v>
      </c>
      <c r="F10810" t="s">
        <v>119</v>
      </c>
      <c r="G10810" t="s">
        <v>113</v>
      </c>
      <c r="H10810" t="s">
        <v>68</v>
      </c>
    </row>
    <row r="10811" spans="1:8" x14ac:dyDescent="0.35">
      <c r="A10811" t="s">
        <v>6</v>
      </c>
      <c r="B10811" t="s">
        <v>488</v>
      </c>
      <c r="C10811">
        <v>794</v>
      </c>
      <c r="D10811" t="s">
        <v>144</v>
      </c>
      <c r="E10811" t="s">
        <v>638</v>
      </c>
      <c r="F10811" t="s">
        <v>99</v>
      </c>
      <c r="G10811" t="s">
        <v>226</v>
      </c>
      <c r="H10811" t="s">
        <v>71</v>
      </c>
    </row>
    <row r="10812" spans="1:8" x14ac:dyDescent="0.35">
      <c r="A10812" t="s">
        <v>6</v>
      </c>
      <c r="B10812" t="s">
        <v>491</v>
      </c>
      <c r="C10812">
        <v>621</v>
      </c>
      <c r="D10812" t="s">
        <v>336</v>
      </c>
      <c r="E10812" t="s">
        <v>533</v>
      </c>
      <c r="F10812" t="s">
        <v>314</v>
      </c>
      <c r="G10812" t="s">
        <v>121</v>
      </c>
      <c r="H10812" t="s">
        <v>78</v>
      </c>
    </row>
    <row r="10813" spans="1:8" x14ac:dyDescent="0.35">
      <c r="A10813" t="s">
        <v>7</v>
      </c>
      <c r="B10813" t="s">
        <v>488</v>
      </c>
      <c r="C10813">
        <v>1667</v>
      </c>
      <c r="D10813" t="s">
        <v>503</v>
      </c>
      <c r="E10813" t="s">
        <v>873</v>
      </c>
      <c r="F10813" t="s">
        <v>133</v>
      </c>
      <c r="G10813" t="s">
        <v>126</v>
      </c>
      <c r="H10813" t="s">
        <v>73</v>
      </c>
    </row>
    <row r="10814" spans="1:8" x14ac:dyDescent="0.35">
      <c r="A10814" t="s">
        <v>7</v>
      </c>
      <c r="B10814" t="s">
        <v>491</v>
      </c>
      <c r="C10814">
        <v>1492</v>
      </c>
      <c r="D10814" t="s">
        <v>582</v>
      </c>
      <c r="E10814" t="s">
        <v>990</v>
      </c>
      <c r="F10814" t="s">
        <v>55</v>
      </c>
      <c r="G10814" t="s">
        <v>305</v>
      </c>
      <c r="H10814" t="s">
        <v>79</v>
      </c>
    </row>
    <row r="10815" spans="1:8" x14ac:dyDescent="0.35">
      <c r="A10815" t="s">
        <v>241</v>
      </c>
      <c r="B10815" t="s">
        <v>488</v>
      </c>
      <c r="C10815">
        <v>7459</v>
      </c>
      <c r="D10815" t="s">
        <v>381</v>
      </c>
      <c r="E10815" t="s">
        <v>691</v>
      </c>
      <c r="F10815" t="s">
        <v>161</v>
      </c>
      <c r="G10815" t="s">
        <v>367</v>
      </c>
      <c r="H10815" t="s">
        <v>94</v>
      </c>
    </row>
    <row r="10816" spans="1:8" x14ac:dyDescent="0.35">
      <c r="A10816" t="s">
        <v>241</v>
      </c>
      <c r="B10816" t="s">
        <v>491</v>
      </c>
      <c r="C10816">
        <v>5646</v>
      </c>
      <c r="D10816" t="s">
        <v>412</v>
      </c>
      <c r="E10816" t="s">
        <v>167</v>
      </c>
      <c r="F10816" t="s">
        <v>97</v>
      </c>
      <c r="G10816" t="s">
        <v>185</v>
      </c>
      <c r="H10816" t="s">
        <v>94</v>
      </c>
    </row>
    <row r="10818" spans="1:8" x14ac:dyDescent="0.35">
      <c r="A10818" t="s">
        <v>2062</v>
      </c>
    </row>
    <row r="10819" spans="1:8" x14ac:dyDescent="0.35">
      <c r="A10819" t="s">
        <v>14</v>
      </c>
      <c r="B10819" t="s">
        <v>593</v>
      </c>
      <c r="C10819" t="s">
        <v>2</v>
      </c>
      <c r="D10819" t="s">
        <v>2015</v>
      </c>
      <c r="E10819" t="s">
        <v>2016</v>
      </c>
      <c r="F10819" t="s">
        <v>2017</v>
      </c>
      <c r="G10819" t="s">
        <v>2018</v>
      </c>
      <c r="H10819" t="s">
        <v>2019</v>
      </c>
    </row>
    <row r="10820" spans="1:8" x14ac:dyDescent="0.35">
      <c r="A10820" t="s">
        <v>3</v>
      </c>
      <c r="B10820" t="s">
        <v>594</v>
      </c>
      <c r="C10820">
        <v>927</v>
      </c>
      <c r="D10820" t="s">
        <v>183</v>
      </c>
      <c r="E10820" t="s">
        <v>665</v>
      </c>
      <c r="F10820" t="s">
        <v>74</v>
      </c>
      <c r="G10820" t="s">
        <v>309</v>
      </c>
      <c r="H10820" t="s">
        <v>73</v>
      </c>
    </row>
    <row r="10821" spans="1:8" x14ac:dyDescent="0.35">
      <c r="A10821" t="s">
        <v>3</v>
      </c>
      <c r="B10821" t="s">
        <v>595</v>
      </c>
      <c r="C10821">
        <v>1063</v>
      </c>
      <c r="D10821" t="s">
        <v>412</v>
      </c>
      <c r="E10821" t="s">
        <v>682</v>
      </c>
      <c r="F10821" t="s">
        <v>57</v>
      </c>
      <c r="G10821" t="s">
        <v>87</v>
      </c>
      <c r="H10821" t="s">
        <v>57</v>
      </c>
    </row>
    <row r="10822" spans="1:8" x14ac:dyDescent="0.35">
      <c r="A10822" t="s">
        <v>4</v>
      </c>
      <c r="B10822" t="s">
        <v>594</v>
      </c>
      <c r="C10822">
        <v>1687</v>
      </c>
      <c r="D10822" t="s">
        <v>458</v>
      </c>
      <c r="E10822" t="s">
        <v>718</v>
      </c>
      <c r="F10822" t="s">
        <v>282</v>
      </c>
      <c r="G10822" t="s">
        <v>426</v>
      </c>
      <c r="H10822" t="s">
        <v>78</v>
      </c>
    </row>
    <row r="10823" spans="1:8" x14ac:dyDescent="0.35">
      <c r="A10823" t="s">
        <v>4</v>
      </c>
      <c r="B10823" t="s">
        <v>595</v>
      </c>
      <c r="C10823">
        <v>1523</v>
      </c>
      <c r="D10823" t="s">
        <v>466</v>
      </c>
      <c r="E10823" t="s">
        <v>670</v>
      </c>
      <c r="F10823" t="s">
        <v>255</v>
      </c>
      <c r="G10823" t="s">
        <v>11</v>
      </c>
      <c r="H10823" t="s">
        <v>94</v>
      </c>
    </row>
    <row r="10824" spans="1:8" x14ac:dyDescent="0.35">
      <c r="A10824" t="s">
        <v>5</v>
      </c>
      <c r="B10824" t="s">
        <v>594</v>
      </c>
      <c r="C10824">
        <v>1229</v>
      </c>
      <c r="D10824" t="s">
        <v>339</v>
      </c>
      <c r="E10824" t="s">
        <v>676</v>
      </c>
      <c r="F10824" t="s">
        <v>282</v>
      </c>
      <c r="G10824" t="s">
        <v>136</v>
      </c>
      <c r="H10824" t="s">
        <v>94</v>
      </c>
    </row>
    <row r="10825" spans="1:8" x14ac:dyDescent="0.35">
      <c r="A10825" t="s">
        <v>5</v>
      </c>
      <c r="B10825" t="s">
        <v>595</v>
      </c>
      <c r="C10825">
        <v>2102</v>
      </c>
      <c r="D10825" t="s">
        <v>158</v>
      </c>
      <c r="E10825" t="s">
        <v>614</v>
      </c>
      <c r="F10825" t="s">
        <v>65</v>
      </c>
      <c r="G10825" t="s">
        <v>116</v>
      </c>
      <c r="H10825" t="s">
        <v>78</v>
      </c>
    </row>
    <row r="10826" spans="1:8" x14ac:dyDescent="0.35">
      <c r="A10826" t="s">
        <v>6</v>
      </c>
      <c r="B10826" t="s">
        <v>594</v>
      </c>
      <c r="C10826">
        <v>508</v>
      </c>
      <c r="D10826" t="s">
        <v>498</v>
      </c>
      <c r="E10826" t="s">
        <v>616</v>
      </c>
      <c r="F10826" t="s">
        <v>97</v>
      </c>
      <c r="G10826" t="s">
        <v>299</v>
      </c>
      <c r="H10826" t="s">
        <v>71</v>
      </c>
    </row>
    <row r="10827" spans="1:8" x14ac:dyDescent="0.35">
      <c r="A10827" t="s">
        <v>6</v>
      </c>
      <c r="B10827" t="s">
        <v>595</v>
      </c>
      <c r="C10827">
        <v>907</v>
      </c>
      <c r="D10827" t="s">
        <v>153</v>
      </c>
      <c r="E10827" t="s">
        <v>671</v>
      </c>
      <c r="F10827" t="s">
        <v>309</v>
      </c>
      <c r="G10827" t="s">
        <v>217</v>
      </c>
      <c r="H10827" t="s">
        <v>75</v>
      </c>
    </row>
    <row r="10828" spans="1:8" x14ac:dyDescent="0.35">
      <c r="A10828" t="s">
        <v>7</v>
      </c>
      <c r="B10828" t="s">
        <v>594</v>
      </c>
      <c r="C10828">
        <v>1549</v>
      </c>
      <c r="D10828" t="s">
        <v>172</v>
      </c>
      <c r="E10828" t="s">
        <v>777</v>
      </c>
      <c r="F10828" t="s">
        <v>104</v>
      </c>
      <c r="G10828" t="s">
        <v>231</v>
      </c>
      <c r="H10828" t="s">
        <v>79</v>
      </c>
    </row>
    <row r="10829" spans="1:8" x14ac:dyDescent="0.35">
      <c r="A10829" t="s">
        <v>7</v>
      </c>
      <c r="B10829" t="s">
        <v>595</v>
      </c>
      <c r="C10829">
        <v>1610</v>
      </c>
      <c r="D10829" t="s">
        <v>550</v>
      </c>
      <c r="E10829" t="s">
        <v>730</v>
      </c>
      <c r="F10829" t="s">
        <v>55</v>
      </c>
      <c r="G10829" t="s">
        <v>58</v>
      </c>
      <c r="H10829" t="s">
        <v>106</v>
      </c>
    </row>
    <row r="10830" spans="1:8" x14ac:dyDescent="0.35">
      <c r="A10830" t="s">
        <v>241</v>
      </c>
      <c r="B10830" t="s">
        <v>594</v>
      </c>
      <c r="C10830">
        <v>5900</v>
      </c>
      <c r="D10830" t="s">
        <v>115</v>
      </c>
      <c r="E10830" t="s">
        <v>942</v>
      </c>
      <c r="F10830" t="s">
        <v>217</v>
      </c>
      <c r="G10830" t="s">
        <v>69</v>
      </c>
      <c r="H10830" t="s">
        <v>71</v>
      </c>
    </row>
    <row r="10831" spans="1:8" x14ac:dyDescent="0.35">
      <c r="A10831" t="s">
        <v>241</v>
      </c>
      <c r="B10831" t="s">
        <v>595</v>
      </c>
      <c r="C10831">
        <v>7205</v>
      </c>
      <c r="D10831" t="s">
        <v>322</v>
      </c>
      <c r="E10831" t="s">
        <v>327</v>
      </c>
      <c r="F10831" t="s">
        <v>216</v>
      </c>
      <c r="G10831" t="s">
        <v>61</v>
      </c>
      <c r="H10831" t="s">
        <v>105</v>
      </c>
    </row>
    <row r="10833" spans="1:8" x14ac:dyDescent="0.35">
      <c r="A10833" t="s">
        <v>2063</v>
      </c>
    </row>
    <row r="10834" spans="1:8" x14ac:dyDescent="0.35">
      <c r="A10834" t="s">
        <v>14</v>
      </c>
      <c r="B10834" t="s">
        <v>2</v>
      </c>
      <c r="C10834" t="s">
        <v>2015</v>
      </c>
      <c r="D10834" t="s">
        <v>2016</v>
      </c>
      <c r="E10834" t="s">
        <v>2017</v>
      </c>
      <c r="F10834" t="s">
        <v>2018</v>
      </c>
      <c r="G10834" t="s">
        <v>2019</v>
      </c>
    </row>
    <row r="10835" spans="1:8" x14ac:dyDescent="0.35">
      <c r="A10835" t="s">
        <v>3</v>
      </c>
      <c r="B10835">
        <v>1990</v>
      </c>
      <c r="C10835" t="s">
        <v>92</v>
      </c>
      <c r="D10835" t="s">
        <v>642</v>
      </c>
      <c r="E10835" t="s">
        <v>150</v>
      </c>
      <c r="F10835" t="s">
        <v>237</v>
      </c>
      <c r="G10835" t="s">
        <v>186</v>
      </c>
    </row>
    <row r="10836" spans="1:8" x14ac:dyDescent="0.35">
      <c r="A10836" t="s">
        <v>4</v>
      </c>
      <c r="B10836">
        <v>3210</v>
      </c>
      <c r="C10836" t="s">
        <v>92</v>
      </c>
      <c r="D10836" t="s">
        <v>1387</v>
      </c>
      <c r="E10836" t="s">
        <v>71</v>
      </c>
      <c r="F10836" t="s">
        <v>244</v>
      </c>
      <c r="G10836" t="s">
        <v>73</v>
      </c>
    </row>
    <row r="10837" spans="1:8" x14ac:dyDescent="0.35">
      <c r="A10837" t="s">
        <v>5</v>
      </c>
      <c r="B10837">
        <v>3331</v>
      </c>
      <c r="C10837" t="s">
        <v>53</v>
      </c>
      <c r="D10837" t="s">
        <v>1167</v>
      </c>
      <c r="E10837" t="s">
        <v>77</v>
      </c>
      <c r="F10837" t="s">
        <v>236</v>
      </c>
      <c r="G10837" t="s">
        <v>71</v>
      </c>
    </row>
    <row r="10838" spans="1:8" x14ac:dyDescent="0.35">
      <c r="A10838" t="s">
        <v>6</v>
      </c>
      <c r="B10838">
        <v>1415</v>
      </c>
      <c r="C10838" t="s">
        <v>8</v>
      </c>
      <c r="D10838" t="s">
        <v>968</v>
      </c>
      <c r="E10838" t="s">
        <v>74</v>
      </c>
      <c r="F10838" t="s">
        <v>244</v>
      </c>
      <c r="G10838" t="s">
        <v>79</v>
      </c>
    </row>
    <row r="10839" spans="1:8" x14ac:dyDescent="0.35">
      <c r="A10839" t="s">
        <v>7</v>
      </c>
      <c r="B10839">
        <v>3159</v>
      </c>
      <c r="C10839" t="s">
        <v>237</v>
      </c>
      <c r="D10839" t="s">
        <v>870</v>
      </c>
      <c r="E10839" t="s">
        <v>94</v>
      </c>
      <c r="F10839" t="s">
        <v>208</v>
      </c>
      <c r="G10839" t="s">
        <v>73</v>
      </c>
    </row>
    <row r="10840" spans="1:8" x14ac:dyDescent="0.35">
      <c r="A10840" t="s">
        <v>241</v>
      </c>
      <c r="B10840">
        <v>13105</v>
      </c>
      <c r="C10840" t="s">
        <v>92</v>
      </c>
      <c r="D10840" t="s">
        <v>1146</v>
      </c>
      <c r="E10840" t="s">
        <v>75</v>
      </c>
      <c r="F10840" t="s">
        <v>132</v>
      </c>
      <c r="G10840" t="s">
        <v>68</v>
      </c>
    </row>
    <row r="10842" spans="1:8" x14ac:dyDescent="0.35">
      <c r="A10842" t="s">
        <v>2064</v>
      </c>
    </row>
    <row r="10843" spans="1:8" x14ac:dyDescent="0.35">
      <c r="A10843" t="s">
        <v>14</v>
      </c>
      <c r="B10843" t="s">
        <v>15</v>
      </c>
      <c r="C10843" t="s">
        <v>2</v>
      </c>
      <c r="D10843" t="s">
        <v>2015</v>
      </c>
      <c r="E10843" t="s">
        <v>2016</v>
      </c>
      <c r="F10843" t="s">
        <v>2017</v>
      </c>
      <c r="G10843" t="s">
        <v>2018</v>
      </c>
      <c r="H10843" t="s">
        <v>2019</v>
      </c>
    </row>
    <row r="10844" spans="1:8" x14ac:dyDescent="0.35">
      <c r="A10844" t="s">
        <v>3</v>
      </c>
      <c r="B10844" t="s">
        <v>52</v>
      </c>
      <c r="C10844">
        <v>440</v>
      </c>
      <c r="D10844" t="s">
        <v>278</v>
      </c>
      <c r="E10844" t="s">
        <v>841</v>
      </c>
      <c r="F10844" t="s">
        <v>72</v>
      </c>
      <c r="G10844" t="s">
        <v>134</v>
      </c>
      <c r="H10844" t="s">
        <v>122</v>
      </c>
    </row>
    <row r="10845" spans="1:8" x14ac:dyDescent="0.35">
      <c r="A10845" t="s">
        <v>3</v>
      </c>
      <c r="B10845" t="s">
        <v>83</v>
      </c>
      <c r="C10845">
        <v>1413</v>
      </c>
      <c r="D10845" t="s">
        <v>188</v>
      </c>
      <c r="E10845" t="s">
        <v>1121</v>
      </c>
      <c r="F10845" t="s">
        <v>71</v>
      </c>
      <c r="G10845" t="s">
        <v>204</v>
      </c>
      <c r="H10845" t="s">
        <v>80</v>
      </c>
    </row>
    <row r="10846" spans="1:8" x14ac:dyDescent="0.35">
      <c r="A10846" t="s">
        <v>3</v>
      </c>
      <c r="B10846" t="s">
        <v>50</v>
      </c>
      <c r="C10846">
        <v>137</v>
      </c>
      <c r="D10846" t="s">
        <v>208</v>
      </c>
      <c r="E10846" t="s">
        <v>857</v>
      </c>
      <c r="F10846" t="s">
        <v>76</v>
      </c>
      <c r="G10846" t="s">
        <v>80</v>
      </c>
      <c r="H10846" t="s">
        <v>104</v>
      </c>
    </row>
    <row r="10847" spans="1:8" x14ac:dyDescent="0.35">
      <c r="A10847" t="s">
        <v>4</v>
      </c>
      <c r="B10847" t="s">
        <v>52</v>
      </c>
      <c r="C10847">
        <v>828</v>
      </c>
      <c r="D10847" t="s">
        <v>162</v>
      </c>
      <c r="E10847" t="s">
        <v>1121</v>
      </c>
      <c r="F10847" t="s">
        <v>63</v>
      </c>
      <c r="G10847" t="s">
        <v>87</v>
      </c>
      <c r="H10847" t="s">
        <v>73</v>
      </c>
    </row>
    <row r="10848" spans="1:8" x14ac:dyDescent="0.35">
      <c r="A10848" t="s">
        <v>4</v>
      </c>
      <c r="B10848" t="s">
        <v>83</v>
      </c>
      <c r="C10848">
        <v>2127</v>
      </c>
      <c r="D10848" t="s">
        <v>305</v>
      </c>
      <c r="E10848" t="s">
        <v>979</v>
      </c>
      <c r="F10848" t="s">
        <v>106</v>
      </c>
      <c r="G10848" t="s">
        <v>70</v>
      </c>
      <c r="H10848" t="s">
        <v>76</v>
      </c>
    </row>
    <row r="10849" spans="1:8" x14ac:dyDescent="0.35">
      <c r="A10849" t="s">
        <v>4</v>
      </c>
      <c r="B10849" t="s">
        <v>50</v>
      </c>
      <c r="C10849">
        <v>255</v>
      </c>
      <c r="D10849" t="s">
        <v>146</v>
      </c>
      <c r="E10849" t="s">
        <v>963</v>
      </c>
      <c r="F10849" t="s">
        <v>107</v>
      </c>
      <c r="G10849" t="s">
        <v>88</v>
      </c>
      <c r="H10849" t="s">
        <v>78</v>
      </c>
    </row>
    <row r="10850" spans="1:8" x14ac:dyDescent="0.35">
      <c r="A10850" t="s">
        <v>5</v>
      </c>
      <c r="B10850" t="s">
        <v>52</v>
      </c>
      <c r="C10850">
        <v>934</v>
      </c>
      <c r="D10850" t="s">
        <v>114</v>
      </c>
      <c r="E10850" t="s">
        <v>1210</v>
      </c>
      <c r="F10850" t="s">
        <v>68</v>
      </c>
      <c r="G10850" t="s">
        <v>277</v>
      </c>
      <c r="H10850" t="s">
        <v>71</v>
      </c>
    </row>
    <row r="10851" spans="1:8" x14ac:dyDescent="0.35">
      <c r="A10851" t="s">
        <v>5</v>
      </c>
      <c r="B10851" t="s">
        <v>83</v>
      </c>
      <c r="C10851">
        <v>2169</v>
      </c>
      <c r="D10851" t="s">
        <v>260</v>
      </c>
      <c r="E10851" t="s">
        <v>1407</v>
      </c>
      <c r="F10851" t="s">
        <v>77</v>
      </c>
      <c r="G10851" t="s">
        <v>236</v>
      </c>
      <c r="H10851" t="s">
        <v>150</v>
      </c>
    </row>
    <row r="10852" spans="1:8" x14ac:dyDescent="0.35">
      <c r="A10852" t="s">
        <v>5</v>
      </c>
      <c r="B10852" t="s">
        <v>50</v>
      </c>
      <c r="C10852">
        <v>228</v>
      </c>
      <c r="D10852" t="s">
        <v>442</v>
      </c>
      <c r="E10852" t="s">
        <v>909</v>
      </c>
      <c r="F10852" t="s">
        <v>76</v>
      </c>
      <c r="G10852" t="s">
        <v>255</v>
      </c>
      <c r="H10852" t="s">
        <v>76</v>
      </c>
    </row>
    <row r="10853" spans="1:8" x14ac:dyDescent="0.35">
      <c r="A10853" t="s">
        <v>6</v>
      </c>
      <c r="B10853" t="s">
        <v>52</v>
      </c>
      <c r="C10853">
        <v>373</v>
      </c>
      <c r="D10853" t="s">
        <v>272</v>
      </c>
      <c r="E10853" t="s">
        <v>584</v>
      </c>
      <c r="F10853" t="s">
        <v>88</v>
      </c>
      <c r="G10853" t="s">
        <v>221</v>
      </c>
      <c r="H10853" t="s">
        <v>79</v>
      </c>
    </row>
    <row r="10854" spans="1:8" x14ac:dyDescent="0.35">
      <c r="A10854" t="s">
        <v>6</v>
      </c>
      <c r="B10854" t="s">
        <v>83</v>
      </c>
      <c r="C10854">
        <v>928</v>
      </c>
      <c r="D10854" t="s">
        <v>515</v>
      </c>
      <c r="E10854" t="s">
        <v>827</v>
      </c>
      <c r="F10854" t="s">
        <v>80</v>
      </c>
      <c r="G10854" t="s">
        <v>244</v>
      </c>
      <c r="H10854" t="s">
        <v>68</v>
      </c>
    </row>
    <row r="10855" spans="1:8" x14ac:dyDescent="0.35">
      <c r="A10855" t="s">
        <v>6</v>
      </c>
      <c r="B10855" t="s">
        <v>50</v>
      </c>
      <c r="C10855">
        <v>114</v>
      </c>
      <c r="D10855" t="s">
        <v>95</v>
      </c>
      <c r="E10855" t="s">
        <v>1120</v>
      </c>
      <c r="F10855" t="s">
        <v>76</v>
      </c>
      <c r="G10855" t="s">
        <v>186</v>
      </c>
      <c r="H10855" t="s">
        <v>76</v>
      </c>
    </row>
    <row r="10856" spans="1:8" x14ac:dyDescent="0.35">
      <c r="A10856" t="s">
        <v>7</v>
      </c>
      <c r="B10856" t="s">
        <v>52</v>
      </c>
      <c r="C10856">
        <v>769</v>
      </c>
      <c r="D10856" t="s">
        <v>193</v>
      </c>
      <c r="E10856" t="s">
        <v>1730</v>
      </c>
      <c r="F10856" t="s">
        <v>72</v>
      </c>
      <c r="G10856" t="s">
        <v>269</v>
      </c>
      <c r="H10856" t="s">
        <v>106</v>
      </c>
    </row>
    <row r="10857" spans="1:8" x14ac:dyDescent="0.35">
      <c r="A10857" t="s">
        <v>7</v>
      </c>
      <c r="B10857" t="s">
        <v>83</v>
      </c>
      <c r="C10857">
        <v>2049</v>
      </c>
      <c r="D10857" t="s">
        <v>240</v>
      </c>
      <c r="E10857" t="s">
        <v>909</v>
      </c>
      <c r="F10857" t="s">
        <v>150</v>
      </c>
      <c r="G10857" t="s">
        <v>286</v>
      </c>
      <c r="H10857" t="s">
        <v>107</v>
      </c>
    </row>
    <row r="10858" spans="1:8" x14ac:dyDescent="0.35">
      <c r="A10858" t="s">
        <v>7</v>
      </c>
      <c r="B10858" t="s">
        <v>50</v>
      </c>
      <c r="C10858">
        <v>341</v>
      </c>
      <c r="D10858" t="s">
        <v>84</v>
      </c>
      <c r="E10858" t="s">
        <v>1116</v>
      </c>
      <c r="F10858" t="s">
        <v>105</v>
      </c>
      <c r="G10858" t="s">
        <v>67</v>
      </c>
      <c r="H10858" t="s">
        <v>76</v>
      </c>
    </row>
    <row r="10859" spans="1:8" x14ac:dyDescent="0.35">
      <c r="A10859" t="s">
        <v>241</v>
      </c>
      <c r="B10859" t="s">
        <v>52</v>
      </c>
      <c r="C10859">
        <v>3344</v>
      </c>
      <c r="D10859" t="s">
        <v>126</v>
      </c>
      <c r="E10859" t="s">
        <v>636</v>
      </c>
      <c r="F10859" t="s">
        <v>80</v>
      </c>
      <c r="G10859" t="s">
        <v>231</v>
      </c>
      <c r="H10859" t="s">
        <v>68</v>
      </c>
    </row>
    <row r="10860" spans="1:8" x14ac:dyDescent="0.35">
      <c r="A10860" t="s">
        <v>241</v>
      </c>
      <c r="B10860" t="s">
        <v>83</v>
      </c>
      <c r="C10860">
        <v>8686</v>
      </c>
      <c r="D10860" t="s">
        <v>53</v>
      </c>
      <c r="E10860" t="s">
        <v>1432</v>
      </c>
      <c r="F10860" t="s">
        <v>71</v>
      </c>
      <c r="G10860" t="s">
        <v>132</v>
      </c>
      <c r="H10860" t="s">
        <v>68</v>
      </c>
    </row>
    <row r="10861" spans="1:8" x14ac:dyDescent="0.35">
      <c r="A10861" t="s">
        <v>241</v>
      </c>
      <c r="B10861" t="s">
        <v>50</v>
      </c>
      <c r="C10861">
        <v>1075</v>
      </c>
      <c r="D10861" t="s">
        <v>99</v>
      </c>
      <c r="E10861" t="s">
        <v>891</v>
      </c>
      <c r="F10861" t="s">
        <v>77</v>
      </c>
      <c r="G10861" t="s">
        <v>102</v>
      </c>
      <c r="H10861" t="s">
        <v>71</v>
      </c>
    </row>
    <row r="10863" spans="1:8" x14ac:dyDescent="0.35">
      <c r="A10863" t="s">
        <v>2065</v>
      </c>
    </row>
    <row r="10864" spans="1:8" x14ac:dyDescent="0.35">
      <c r="A10864" t="s">
        <v>14</v>
      </c>
      <c r="B10864" t="s">
        <v>266</v>
      </c>
      <c r="C10864" t="s">
        <v>2</v>
      </c>
      <c r="D10864" t="s">
        <v>2015</v>
      </c>
      <c r="E10864" t="s">
        <v>2016</v>
      </c>
      <c r="F10864" t="s">
        <v>2017</v>
      </c>
      <c r="G10864" t="s">
        <v>2018</v>
      </c>
      <c r="H10864" t="s">
        <v>2019</v>
      </c>
    </row>
    <row r="10865" spans="1:8" x14ac:dyDescent="0.35">
      <c r="A10865" t="s">
        <v>3</v>
      </c>
      <c r="B10865" t="s">
        <v>267</v>
      </c>
      <c r="C10865">
        <v>260</v>
      </c>
      <c r="D10865" t="s">
        <v>277</v>
      </c>
      <c r="E10865" t="s">
        <v>706</v>
      </c>
      <c r="F10865" t="s">
        <v>63</v>
      </c>
      <c r="G10865" t="s">
        <v>386</v>
      </c>
      <c r="H10865" t="s">
        <v>146</v>
      </c>
    </row>
    <row r="10866" spans="1:8" x14ac:dyDescent="0.35">
      <c r="A10866" t="s">
        <v>3</v>
      </c>
      <c r="B10866" t="s">
        <v>279</v>
      </c>
      <c r="C10866">
        <v>1668</v>
      </c>
      <c r="D10866" t="s">
        <v>99</v>
      </c>
      <c r="E10866" t="s">
        <v>969</v>
      </c>
      <c r="F10866" t="s">
        <v>71</v>
      </c>
      <c r="G10866" t="s">
        <v>355</v>
      </c>
      <c r="H10866" t="s">
        <v>78</v>
      </c>
    </row>
    <row r="10867" spans="1:8" x14ac:dyDescent="0.35">
      <c r="A10867" t="s">
        <v>3</v>
      </c>
      <c r="B10867" t="s">
        <v>285</v>
      </c>
      <c r="C10867">
        <v>62</v>
      </c>
      <c r="D10867" t="s">
        <v>157</v>
      </c>
      <c r="E10867" t="s">
        <v>980</v>
      </c>
      <c r="F10867" t="s">
        <v>76</v>
      </c>
      <c r="G10867" t="s">
        <v>126</v>
      </c>
      <c r="H10867" t="s">
        <v>142</v>
      </c>
    </row>
    <row r="10868" spans="1:8" x14ac:dyDescent="0.35">
      <c r="A10868" t="s">
        <v>4</v>
      </c>
      <c r="B10868" t="s">
        <v>267</v>
      </c>
      <c r="C10868">
        <v>341</v>
      </c>
      <c r="D10868" t="s">
        <v>145</v>
      </c>
      <c r="E10868" t="s">
        <v>835</v>
      </c>
      <c r="F10868" t="s">
        <v>81</v>
      </c>
      <c r="G10868" t="s">
        <v>314</v>
      </c>
      <c r="H10868" t="s">
        <v>76</v>
      </c>
    </row>
    <row r="10869" spans="1:8" x14ac:dyDescent="0.35">
      <c r="A10869" t="s">
        <v>4</v>
      </c>
      <c r="B10869" t="s">
        <v>279</v>
      </c>
      <c r="C10869">
        <v>2593</v>
      </c>
      <c r="D10869" t="s">
        <v>99</v>
      </c>
      <c r="E10869" t="s">
        <v>1126</v>
      </c>
      <c r="F10869" t="s">
        <v>71</v>
      </c>
      <c r="G10869" t="s">
        <v>103</v>
      </c>
      <c r="H10869" t="s">
        <v>73</v>
      </c>
    </row>
    <row r="10870" spans="1:8" x14ac:dyDescent="0.35">
      <c r="A10870" t="s">
        <v>4</v>
      </c>
      <c r="B10870" t="s">
        <v>285</v>
      </c>
      <c r="C10870">
        <v>276</v>
      </c>
      <c r="D10870" t="s">
        <v>209</v>
      </c>
      <c r="E10870" t="s">
        <v>733</v>
      </c>
      <c r="F10870" t="s">
        <v>107</v>
      </c>
      <c r="G10870" t="s">
        <v>211</v>
      </c>
      <c r="H10870" t="s">
        <v>106</v>
      </c>
    </row>
    <row r="10871" spans="1:8" x14ac:dyDescent="0.35">
      <c r="A10871" t="s">
        <v>5</v>
      </c>
      <c r="B10871" t="s">
        <v>267</v>
      </c>
      <c r="C10871">
        <v>129</v>
      </c>
      <c r="D10871" t="s">
        <v>192</v>
      </c>
      <c r="E10871" t="s">
        <v>666</v>
      </c>
      <c r="F10871" t="s">
        <v>76</v>
      </c>
      <c r="G10871" t="s">
        <v>66</v>
      </c>
      <c r="H10871" t="s">
        <v>77</v>
      </c>
    </row>
    <row r="10872" spans="1:8" x14ac:dyDescent="0.35">
      <c r="A10872" t="s">
        <v>5</v>
      </c>
      <c r="B10872" t="s">
        <v>279</v>
      </c>
      <c r="C10872">
        <v>2541</v>
      </c>
      <c r="D10872" t="s">
        <v>240</v>
      </c>
      <c r="E10872" t="s">
        <v>1109</v>
      </c>
      <c r="F10872" t="s">
        <v>79</v>
      </c>
      <c r="G10872" t="s">
        <v>416</v>
      </c>
      <c r="H10872" t="s">
        <v>68</v>
      </c>
    </row>
    <row r="10873" spans="1:8" x14ac:dyDescent="0.35">
      <c r="A10873" t="s">
        <v>5</v>
      </c>
      <c r="B10873" t="s">
        <v>285</v>
      </c>
      <c r="C10873">
        <v>661</v>
      </c>
      <c r="D10873" t="s">
        <v>342</v>
      </c>
      <c r="E10873" t="s">
        <v>1106</v>
      </c>
      <c r="F10873" t="s">
        <v>106</v>
      </c>
      <c r="G10873" t="s">
        <v>132</v>
      </c>
      <c r="H10873" t="s">
        <v>105</v>
      </c>
    </row>
    <row r="10874" spans="1:8" x14ac:dyDescent="0.35">
      <c r="A10874" t="s">
        <v>6</v>
      </c>
      <c r="B10874" t="s">
        <v>267</v>
      </c>
      <c r="C10874">
        <v>127</v>
      </c>
      <c r="D10874" t="s">
        <v>134</v>
      </c>
      <c r="E10874" t="s">
        <v>1639</v>
      </c>
      <c r="F10874" t="s">
        <v>72</v>
      </c>
      <c r="G10874" t="s">
        <v>163</v>
      </c>
      <c r="H10874" t="s">
        <v>122</v>
      </c>
    </row>
    <row r="10875" spans="1:8" x14ac:dyDescent="0.35">
      <c r="A10875" t="s">
        <v>6</v>
      </c>
      <c r="B10875" t="s">
        <v>279</v>
      </c>
      <c r="C10875">
        <v>1126</v>
      </c>
      <c r="D10875" t="s">
        <v>229</v>
      </c>
      <c r="E10875" t="s">
        <v>842</v>
      </c>
      <c r="F10875" t="s">
        <v>122</v>
      </c>
      <c r="G10875" t="s">
        <v>88</v>
      </c>
      <c r="H10875" t="s">
        <v>73</v>
      </c>
    </row>
    <row r="10876" spans="1:8" x14ac:dyDescent="0.35">
      <c r="A10876" t="s">
        <v>6</v>
      </c>
      <c r="B10876" t="s">
        <v>285</v>
      </c>
      <c r="C10876">
        <v>162</v>
      </c>
      <c r="D10876" t="s">
        <v>191</v>
      </c>
      <c r="E10876" t="s">
        <v>696</v>
      </c>
      <c r="F10876" t="s">
        <v>80</v>
      </c>
      <c r="G10876" t="s">
        <v>119</v>
      </c>
      <c r="H10876" t="s">
        <v>150</v>
      </c>
    </row>
    <row r="10877" spans="1:8" x14ac:dyDescent="0.35">
      <c r="A10877" t="s">
        <v>7</v>
      </c>
      <c r="B10877" t="s">
        <v>267</v>
      </c>
      <c r="C10877">
        <v>190</v>
      </c>
      <c r="D10877" t="s">
        <v>209</v>
      </c>
      <c r="E10877" t="s">
        <v>750</v>
      </c>
      <c r="F10877" t="s">
        <v>80</v>
      </c>
      <c r="G10877" t="s">
        <v>113</v>
      </c>
      <c r="H10877" t="s">
        <v>76</v>
      </c>
    </row>
    <row r="10878" spans="1:8" x14ac:dyDescent="0.35">
      <c r="A10878" t="s">
        <v>7</v>
      </c>
      <c r="B10878" t="s">
        <v>279</v>
      </c>
      <c r="C10878">
        <v>2801</v>
      </c>
      <c r="D10878" t="s">
        <v>146</v>
      </c>
      <c r="E10878" t="s">
        <v>896</v>
      </c>
      <c r="F10878" t="s">
        <v>94</v>
      </c>
      <c r="G10878" t="s">
        <v>290</v>
      </c>
      <c r="H10878" t="s">
        <v>73</v>
      </c>
    </row>
    <row r="10879" spans="1:8" x14ac:dyDescent="0.35">
      <c r="A10879" t="s">
        <v>7</v>
      </c>
      <c r="B10879" t="s">
        <v>285</v>
      </c>
      <c r="C10879">
        <v>168</v>
      </c>
      <c r="D10879" t="s">
        <v>99</v>
      </c>
      <c r="E10879" t="s">
        <v>1113</v>
      </c>
      <c r="F10879" t="s">
        <v>68</v>
      </c>
      <c r="G10879" t="s">
        <v>119</v>
      </c>
      <c r="H10879" t="s">
        <v>76</v>
      </c>
    </row>
    <row r="10880" spans="1:8" x14ac:dyDescent="0.35">
      <c r="A10880" t="s">
        <v>241</v>
      </c>
      <c r="B10880" t="s">
        <v>267</v>
      </c>
      <c r="C10880">
        <v>1047</v>
      </c>
      <c r="D10880" t="s">
        <v>202</v>
      </c>
      <c r="E10880" t="s">
        <v>867</v>
      </c>
      <c r="F10880" t="s">
        <v>81</v>
      </c>
      <c r="G10880" t="s">
        <v>11</v>
      </c>
      <c r="H10880" t="s">
        <v>80</v>
      </c>
    </row>
    <row r="10881" spans="1:8" x14ac:dyDescent="0.35">
      <c r="A10881" t="s">
        <v>241</v>
      </c>
      <c r="B10881" t="s">
        <v>279</v>
      </c>
      <c r="C10881">
        <v>10729</v>
      </c>
      <c r="D10881" t="s">
        <v>249</v>
      </c>
      <c r="E10881" t="s">
        <v>1121</v>
      </c>
      <c r="F10881" t="s">
        <v>94</v>
      </c>
      <c r="G10881" t="s">
        <v>366</v>
      </c>
      <c r="H10881" t="s">
        <v>77</v>
      </c>
    </row>
    <row r="10882" spans="1:8" x14ac:dyDescent="0.35">
      <c r="A10882" t="s">
        <v>241</v>
      </c>
      <c r="B10882" t="s">
        <v>285</v>
      </c>
      <c r="C10882">
        <v>1329</v>
      </c>
      <c r="D10882" t="s">
        <v>213</v>
      </c>
      <c r="E10882" t="s">
        <v>813</v>
      </c>
      <c r="F10882" t="s">
        <v>77</v>
      </c>
      <c r="G10882" t="s">
        <v>204</v>
      </c>
      <c r="H10882" t="s">
        <v>150</v>
      </c>
    </row>
    <row r="10884" spans="1:8" x14ac:dyDescent="0.35">
      <c r="A10884" t="s">
        <v>2066</v>
      </c>
    </row>
    <row r="10885" spans="1:8" x14ac:dyDescent="0.35">
      <c r="A10885" t="s">
        <v>14</v>
      </c>
      <c r="B10885" t="s">
        <v>461</v>
      </c>
      <c r="C10885" t="s">
        <v>2</v>
      </c>
      <c r="D10885" t="s">
        <v>2015</v>
      </c>
      <c r="E10885" t="s">
        <v>2016</v>
      </c>
      <c r="F10885" t="s">
        <v>2017</v>
      </c>
      <c r="G10885" t="s">
        <v>2018</v>
      </c>
      <c r="H10885" t="s">
        <v>2019</v>
      </c>
    </row>
    <row r="10886" spans="1:8" x14ac:dyDescent="0.35">
      <c r="A10886" t="s">
        <v>3</v>
      </c>
      <c r="B10886" t="s">
        <v>462</v>
      </c>
      <c r="C10886">
        <v>1073</v>
      </c>
      <c r="D10886" t="s">
        <v>386</v>
      </c>
      <c r="E10886" t="s">
        <v>813</v>
      </c>
      <c r="F10886" t="s">
        <v>75</v>
      </c>
      <c r="G10886" t="s">
        <v>216</v>
      </c>
      <c r="H10886" t="s">
        <v>74</v>
      </c>
    </row>
    <row r="10887" spans="1:8" x14ac:dyDescent="0.35">
      <c r="A10887" t="s">
        <v>3</v>
      </c>
      <c r="B10887" t="s">
        <v>464</v>
      </c>
      <c r="C10887">
        <v>916</v>
      </c>
      <c r="D10887" t="s">
        <v>161</v>
      </c>
      <c r="E10887" t="s">
        <v>827</v>
      </c>
      <c r="F10887" t="s">
        <v>71</v>
      </c>
      <c r="G10887" t="s">
        <v>209</v>
      </c>
      <c r="H10887" t="s">
        <v>72</v>
      </c>
    </row>
    <row r="10888" spans="1:8" x14ac:dyDescent="0.35">
      <c r="A10888" t="s">
        <v>3</v>
      </c>
      <c r="B10888" t="s">
        <v>468</v>
      </c>
      <c r="C10888">
        <v>1</v>
      </c>
      <c r="D10888" t="s">
        <v>76</v>
      </c>
      <c r="E10888" t="s">
        <v>395</v>
      </c>
      <c r="F10888" t="s">
        <v>76</v>
      </c>
      <c r="G10888" t="s">
        <v>76</v>
      </c>
      <c r="H10888" t="s">
        <v>76</v>
      </c>
    </row>
    <row r="10889" spans="1:8" x14ac:dyDescent="0.35">
      <c r="A10889" t="s">
        <v>4</v>
      </c>
      <c r="B10889" t="s">
        <v>462</v>
      </c>
      <c r="C10889">
        <v>1657</v>
      </c>
      <c r="D10889" t="s">
        <v>11</v>
      </c>
      <c r="E10889" t="s">
        <v>1120</v>
      </c>
      <c r="F10889" t="s">
        <v>71</v>
      </c>
      <c r="G10889" t="s">
        <v>88</v>
      </c>
      <c r="H10889" t="s">
        <v>73</v>
      </c>
    </row>
    <row r="10890" spans="1:8" x14ac:dyDescent="0.35">
      <c r="A10890" t="s">
        <v>4</v>
      </c>
      <c r="B10890" t="s">
        <v>464</v>
      </c>
      <c r="C10890">
        <v>1553</v>
      </c>
      <c r="D10890" t="s">
        <v>217</v>
      </c>
      <c r="E10890" t="s">
        <v>901</v>
      </c>
      <c r="F10890" t="s">
        <v>71</v>
      </c>
      <c r="G10890" t="s">
        <v>84</v>
      </c>
      <c r="H10890" t="s">
        <v>73</v>
      </c>
    </row>
    <row r="10891" spans="1:8" x14ac:dyDescent="0.35">
      <c r="A10891" t="s">
        <v>5</v>
      </c>
      <c r="B10891" t="s">
        <v>462</v>
      </c>
      <c r="C10891">
        <v>1612</v>
      </c>
      <c r="D10891" t="s">
        <v>11</v>
      </c>
      <c r="E10891" t="s">
        <v>636</v>
      </c>
      <c r="F10891" t="s">
        <v>68</v>
      </c>
      <c r="G10891" t="s">
        <v>199</v>
      </c>
      <c r="H10891" t="s">
        <v>73</v>
      </c>
    </row>
    <row r="10892" spans="1:8" x14ac:dyDescent="0.35">
      <c r="A10892" t="s">
        <v>5</v>
      </c>
      <c r="B10892" t="s">
        <v>464</v>
      </c>
      <c r="C10892">
        <v>1719</v>
      </c>
      <c r="D10892" t="s">
        <v>163</v>
      </c>
      <c r="E10892" t="s">
        <v>985</v>
      </c>
      <c r="F10892" t="s">
        <v>73</v>
      </c>
      <c r="G10892" t="s">
        <v>347</v>
      </c>
      <c r="H10892" t="s">
        <v>81</v>
      </c>
    </row>
    <row r="10893" spans="1:8" x14ac:dyDescent="0.35">
      <c r="A10893" t="s">
        <v>6</v>
      </c>
      <c r="B10893" t="s">
        <v>462</v>
      </c>
      <c r="C10893">
        <v>894</v>
      </c>
      <c r="D10893" t="s">
        <v>148</v>
      </c>
      <c r="E10893" t="s">
        <v>781</v>
      </c>
      <c r="F10893" t="s">
        <v>81</v>
      </c>
      <c r="G10893" t="s">
        <v>179</v>
      </c>
      <c r="H10893" t="s">
        <v>68</v>
      </c>
    </row>
    <row r="10894" spans="1:8" x14ac:dyDescent="0.35">
      <c r="A10894" t="s">
        <v>6</v>
      </c>
      <c r="B10894" t="s">
        <v>464</v>
      </c>
      <c r="C10894">
        <v>521</v>
      </c>
      <c r="D10894" t="s">
        <v>435</v>
      </c>
      <c r="E10894" t="s">
        <v>1109</v>
      </c>
      <c r="F10894" t="s">
        <v>179</v>
      </c>
      <c r="G10894" t="s">
        <v>240</v>
      </c>
      <c r="H10894" t="s">
        <v>77</v>
      </c>
    </row>
    <row r="10895" spans="1:8" x14ac:dyDescent="0.35">
      <c r="A10895" t="s">
        <v>7</v>
      </c>
      <c r="B10895" t="s">
        <v>462</v>
      </c>
      <c r="C10895">
        <v>1881</v>
      </c>
      <c r="D10895" t="s">
        <v>355</v>
      </c>
      <c r="E10895" t="s">
        <v>831</v>
      </c>
      <c r="F10895" t="s">
        <v>94</v>
      </c>
      <c r="G10895" t="s">
        <v>237</v>
      </c>
      <c r="H10895" t="s">
        <v>73</v>
      </c>
    </row>
    <row r="10896" spans="1:8" x14ac:dyDescent="0.35">
      <c r="A10896" t="s">
        <v>7</v>
      </c>
      <c r="B10896" t="s">
        <v>464</v>
      </c>
      <c r="C10896">
        <v>1277</v>
      </c>
      <c r="D10896" t="s">
        <v>239</v>
      </c>
      <c r="E10896" t="s">
        <v>803</v>
      </c>
      <c r="F10896" t="s">
        <v>94</v>
      </c>
      <c r="G10896" t="s">
        <v>250</v>
      </c>
      <c r="H10896" t="s">
        <v>73</v>
      </c>
    </row>
    <row r="10897" spans="1:8" x14ac:dyDescent="0.35">
      <c r="A10897" t="s">
        <v>7</v>
      </c>
      <c r="B10897" t="s">
        <v>468</v>
      </c>
      <c r="C10897">
        <v>1</v>
      </c>
      <c r="D10897" t="s">
        <v>76</v>
      </c>
      <c r="E10897" t="s">
        <v>395</v>
      </c>
      <c r="F10897" t="s">
        <v>76</v>
      </c>
      <c r="G10897" t="s">
        <v>76</v>
      </c>
      <c r="H10897" t="s">
        <v>76</v>
      </c>
    </row>
    <row r="10898" spans="1:8" x14ac:dyDescent="0.35">
      <c r="A10898" t="s">
        <v>241</v>
      </c>
      <c r="B10898" t="s">
        <v>462</v>
      </c>
      <c r="C10898">
        <v>7117</v>
      </c>
      <c r="D10898" t="s">
        <v>226</v>
      </c>
      <c r="E10898" t="s">
        <v>827</v>
      </c>
      <c r="F10898" t="s">
        <v>75</v>
      </c>
      <c r="G10898" t="s">
        <v>56</v>
      </c>
      <c r="H10898" t="s">
        <v>79</v>
      </c>
    </row>
    <row r="10899" spans="1:8" x14ac:dyDescent="0.35">
      <c r="A10899" t="s">
        <v>241</v>
      </c>
      <c r="B10899" t="s">
        <v>464</v>
      </c>
      <c r="C10899">
        <v>5986</v>
      </c>
      <c r="D10899" t="s">
        <v>280</v>
      </c>
      <c r="E10899" t="s">
        <v>788</v>
      </c>
      <c r="F10899" t="s">
        <v>75</v>
      </c>
      <c r="G10899" t="s">
        <v>515</v>
      </c>
      <c r="H10899" t="s">
        <v>71</v>
      </c>
    </row>
    <row r="10900" spans="1:8" x14ac:dyDescent="0.35">
      <c r="A10900" t="s">
        <v>241</v>
      </c>
      <c r="B10900" t="s">
        <v>468</v>
      </c>
      <c r="C10900">
        <v>2</v>
      </c>
      <c r="D10900" t="s">
        <v>76</v>
      </c>
      <c r="E10900" t="s">
        <v>395</v>
      </c>
      <c r="F10900" t="s">
        <v>76</v>
      </c>
      <c r="G10900" t="s">
        <v>76</v>
      </c>
      <c r="H10900" t="s">
        <v>76</v>
      </c>
    </row>
    <row r="10902" spans="1:8" x14ac:dyDescent="0.35">
      <c r="A10902" t="s">
        <v>2067</v>
      </c>
    </row>
    <row r="10903" spans="1:8" x14ac:dyDescent="0.35">
      <c r="A10903" t="s">
        <v>14</v>
      </c>
      <c r="B10903" t="s">
        <v>487</v>
      </c>
      <c r="C10903" t="s">
        <v>2</v>
      </c>
      <c r="D10903" t="s">
        <v>2015</v>
      </c>
      <c r="E10903" t="s">
        <v>2016</v>
      </c>
      <c r="F10903" t="s">
        <v>2017</v>
      </c>
      <c r="G10903" t="s">
        <v>2018</v>
      </c>
      <c r="H10903" t="s">
        <v>2019</v>
      </c>
    </row>
    <row r="10904" spans="1:8" x14ac:dyDescent="0.35">
      <c r="A10904" t="s">
        <v>3</v>
      </c>
      <c r="B10904" t="s">
        <v>488</v>
      </c>
      <c r="C10904">
        <v>1092</v>
      </c>
      <c r="D10904" t="s">
        <v>231</v>
      </c>
      <c r="E10904" t="s">
        <v>918</v>
      </c>
      <c r="F10904" t="s">
        <v>94</v>
      </c>
      <c r="G10904" t="s">
        <v>61</v>
      </c>
      <c r="H10904" t="s">
        <v>150</v>
      </c>
    </row>
    <row r="10905" spans="1:8" x14ac:dyDescent="0.35">
      <c r="A10905" t="s">
        <v>3</v>
      </c>
      <c r="B10905" t="s">
        <v>491</v>
      </c>
      <c r="C10905">
        <v>898</v>
      </c>
      <c r="D10905" t="s">
        <v>146</v>
      </c>
      <c r="E10905" t="s">
        <v>886</v>
      </c>
      <c r="F10905" t="s">
        <v>68</v>
      </c>
      <c r="G10905" t="s">
        <v>163</v>
      </c>
      <c r="H10905" t="s">
        <v>103</v>
      </c>
    </row>
    <row r="10906" spans="1:8" x14ac:dyDescent="0.35">
      <c r="A10906" t="s">
        <v>4</v>
      </c>
      <c r="B10906" t="s">
        <v>488</v>
      </c>
      <c r="C10906">
        <v>1897</v>
      </c>
      <c r="D10906" t="s">
        <v>164</v>
      </c>
      <c r="E10906" t="s">
        <v>840</v>
      </c>
      <c r="F10906" t="s">
        <v>150</v>
      </c>
      <c r="G10906" t="s">
        <v>109</v>
      </c>
      <c r="H10906" t="s">
        <v>107</v>
      </c>
    </row>
    <row r="10907" spans="1:8" x14ac:dyDescent="0.35">
      <c r="A10907" t="s">
        <v>4</v>
      </c>
      <c r="B10907" t="s">
        <v>491</v>
      </c>
      <c r="C10907">
        <v>1313</v>
      </c>
      <c r="D10907" t="s">
        <v>264</v>
      </c>
      <c r="E10907" t="s">
        <v>904</v>
      </c>
      <c r="F10907" t="s">
        <v>68</v>
      </c>
      <c r="G10907" t="s">
        <v>173</v>
      </c>
      <c r="H10907" t="s">
        <v>106</v>
      </c>
    </row>
    <row r="10908" spans="1:8" x14ac:dyDescent="0.35">
      <c r="A10908" t="s">
        <v>5</v>
      </c>
      <c r="B10908" t="s">
        <v>488</v>
      </c>
      <c r="C10908">
        <v>2009</v>
      </c>
      <c r="D10908" t="s">
        <v>260</v>
      </c>
      <c r="E10908" t="s">
        <v>980</v>
      </c>
      <c r="F10908" t="s">
        <v>73</v>
      </c>
      <c r="G10908" t="s">
        <v>205</v>
      </c>
      <c r="H10908" t="s">
        <v>94</v>
      </c>
    </row>
    <row r="10909" spans="1:8" x14ac:dyDescent="0.35">
      <c r="A10909" t="s">
        <v>5</v>
      </c>
      <c r="B10909" t="s">
        <v>491</v>
      </c>
      <c r="C10909">
        <v>1322</v>
      </c>
      <c r="D10909" t="s">
        <v>309</v>
      </c>
      <c r="E10909" t="s">
        <v>864</v>
      </c>
      <c r="F10909" t="s">
        <v>150</v>
      </c>
      <c r="G10909" t="s">
        <v>458</v>
      </c>
      <c r="H10909" t="s">
        <v>106</v>
      </c>
    </row>
    <row r="10910" spans="1:8" x14ac:dyDescent="0.35">
      <c r="A10910" t="s">
        <v>6</v>
      </c>
      <c r="B10910" t="s">
        <v>488</v>
      </c>
      <c r="C10910">
        <v>794</v>
      </c>
      <c r="D10910" t="s">
        <v>320</v>
      </c>
      <c r="E10910" t="s">
        <v>1433</v>
      </c>
      <c r="F10910" t="s">
        <v>93</v>
      </c>
      <c r="G10910" t="s">
        <v>180</v>
      </c>
      <c r="H10910" t="s">
        <v>79</v>
      </c>
    </row>
    <row r="10911" spans="1:8" x14ac:dyDescent="0.35">
      <c r="A10911" t="s">
        <v>6</v>
      </c>
      <c r="B10911" t="s">
        <v>491</v>
      </c>
      <c r="C10911">
        <v>621</v>
      </c>
      <c r="D10911" t="s">
        <v>352</v>
      </c>
      <c r="E10911" t="s">
        <v>918</v>
      </c>
      <c r="F10911" t="s">
        <v>122</v>
      </c>
      <c r="G10911" t="s">
        <v>57</v>
      </c>
      <c r="H10911" t="s">
        <v>68</v>
      </c>
    </row>
    <row r="10912" spans="1:8" x14ac:dyDescent="0.35">
      <c r="A10912" t="s">
        <v>7</v>
      </c>
      <c r="B10912" t="s">
        <v>488</v>
      </c>
      <c r="C10912">
        <v>1667</v>
      </c>
      <c r="D10912" t="s">
        <v>307</v>
      </c>
      <c r="E10912" t="s">
        <v>842</v>
      </c>
      <c r="F10912" t="s">
        <v>71</v>
      </c>
      <c r="G10912" t="s">
        <v>515</v>
      </c>
      <c r="H10912" t="s">
        <v>73</v>
      </c>
    </row>
    <row r="10913" spans="1:8" x14ac:dyDescent="0.35">
      <c r="A10913" t="s">
        <v>7</v>
      </c>
      <c r="B10913" t="s">
        <v>491</v>
      </c>
      <c r="C10913">
        <v>1492</v>
      </c>
      <c r="D10913" t="s">
        <v>109</v>
      </c>
      <c r="E10913" t="s">
        <v>886</v>
      </c>
      <c r="F10913" t="s">
        <v>138</v>
      </c>
      <c r="G10913" t="s">
        <v>92</v>
      </c>
      <c r="H10913" t="s">
        <v>107</v>
      </c>
    </row>
    <row r="10914" spans="1:8" x14ac:dyDescent="0.35">
      <c r="A10914" t="s">
        <v>241</v>
      </c>
      <c r="B10914" t="s">
        <v>488</v>
      </c>
      <c r="C10914">
        <v>7459</v>
      </c>
      <c r="D10914" t="s">
        <v>226</v>
      </c>
      <c r="E10914" t="s">
        <v>830</v>
      </c>
      <c r="F10914" t="s">
        <v>150</v>
      </c>
      <c r="G10914" t="s">
        <v>61</v>
      </c>
      <c r="H10914" t="s">
        <v>79</v>
      </c>
    </row>
    <row r="10915" spans="1:8" x14ac:dyDescent="0.35">
      <c r="A10915" t="s">
        <v>241</v>
      </c>
      <c r="B10915" t="s">
        <v>491</v>
      </c>
      <c r="C10915">
        <v>5646</v>
      </c>
      <c r="D10915" t="s">
        <v>204</v>
      </c>
      <c r="E10915" t="s">
        <v>840</v>
      </c>
      <c r="F10915" t="s">
        <v>78</v>
      </c>
      <c r="G10915" t="s">
        <v>309</v>
      </c>
      <c r="H10915" t="s">
        <v>71</v>
      </c>
    </row>
    <row r="10917" spans="1:8" x14ac:dyDescent="0.35">
      <c r="A10917" t="s">
        <v>2068</v>
      </c>
    </row>
    <row r="10918" spans="1:8" x14ac:dyDescent="0.35">
      <c r="A10918" t="s">
        <v>14</v>
      </c>
      <c r="B10918" t="s">
        <v>593</v>
      </c>
      <c r="C10918" t="s">
        <v>2</v>
      </c>
      <c r="D10918" t="s">
        <v>2015</v>
      </c>
      <c r="E10918" t="s">
        <v>2016</v>
      </c>
      <c r="F10918" t="s">
        <v>2017</v>
      </c>
      <c r="G10918" t="s">
        <v>2018</v>
      </c>
      <c r="H10918" t="s">
        <v>2019</v>
      </c>
    </row>
    <row r="10919" spans="1:8" x14ac:dyDescent="0.35">
      <c r="A10919" t="s">
        <v>3</v>
      </c>
      <c r="B10919" t="s">
        <v>594</v>
      </c>
      <c r="C10919">
        <v>927</v>
      </c>
      <c r="D10919" t="s">
        <v>237</v>
      </c>
      <c r="E10919" t="s">
        <v>782</v>
      </c>
      <c r="F10919" t="s">
        <v>68</v>
      </c>
      <c r="G10919" t="s">
        <v>53</v>
      </c>
      <c r="H10919" t="s">
        <v>76</v>
      </c>
    </row>
    <row r="10920" spans="1:8" x14ac:dyDescent="0.35">
      <c r="A10920" t="s">
        <v>3</v>
      </c>
      <c r="B10920" t="s">
        <v>595</v>
      </c>
      <c r="C10920">
        <v>1063</v>
      </c>
      <c r="D10920" t="s">
        <v>134</v>
      </c>
      <c r="E10920" t="s">
        <v>781</v>
      </c>
      <c r="F10920" t="s">
        <v>94</v>
      </c>
      <c r="G10920" t="s">
        <v>146</v>
      </c>
      <c r="H10920" t="s">
        <v>103</v>
      </c>
    </row>
    <row r="10921" spans="1:8" x14ac:dyDescent="0.35">
      <c r="A10921" t="s">
        <v>4</v>
      </c>
      <c r="B10921" t="s">
        <v>594</v>
      </c>
      <c r="C10921">
        <v>1687</v>
      </c>
      <c r="D10921" t="s">
        <v>70</v>
      </c>
      <c r="E10921" t="s">
        <v>1591</v>
      </c>
      <c r="F10921" t="s">
        <v>107</v>
      </c>
      <c r="G10921" t="s">
        <v>86</v>
      </c>
      <c r="H10921" t="s">
        <v>73</v>
      </c>
    </row>
    <row r="10922" spans="1:8" x14ac:dyDescent="0.35">
      <c r="A10922" t="s">
        <v>4</v>
      </c>
      <c r="B10922" t="s">
        <v>595</v>
      </c>
      <c r="C10922">
        <v>1523</v>
      </c>
      <c r="D10922" t="s">
        <v>293</v>
      </c>
      <c r="E10922" t="s">
        <v>926</v>
      </c>
      <c r="F10922" t="s">
        <v>94</v>
      </c>
      <c r="G10922" t="s">
        <v>97</v>
      </c>
      <c r="H10922" t="s">
        <v>73</v>
      </c>
    </row>
    <row r="10923" spans="1:8" x14ac:dyDescent="0.35">
      <c r="A10923" t="s">
        <v>5</v>
      </c>
      <c r="B10923" t="s">
        <v>594</v>
      </c>
      <c r="C10923">
        <v>1229</v>
      </c>
      <c r="D10923" t="s">
        <v>134</v>
      </c>
      <c r="E10923" t="s">
        <v>731</v>
      </c>
      <c r="F10923" t="s">
        <v>71</v>
      </c>
      <c r="G10923" t="s">
        <v>136</v>
      </c>
      <c r="H10923" t="s">
        <v>106</v>
      </c>
    </row>
    <row r="10924" spans="1:8" x14ac:dyDescent="0.35">
      <c r="A10924" t="s">
        <v>5</v>
      </c>
      <c r="B10924" t="s">
        <v>595</v>
      </c>
      <c r="C10924">
        <v>2102</v>
      </c>
      <c r="D10924" t="s">
        <v>204</v>
      </c>
      <c r="E10924" t="s">
        <v>1407</v>
      </c>
      <c r="F10924" t="s">
        <v>77</v>
      </c>
      <c r="G10924" t="s">
        <v>276</v>
      </c>
      <c r="H10924" t="s">
        <v>75</v>
      </c>
    </row>
    <row r="10925" spans="1:8" x14ac:dyDescent="0.35">
      <c r="A10925" t="s">
        <v>6</v>
      </c>
      <c r="B10925" t="s">
        <v>594</v>
      </c>
      <c r="C10925">
        <v>508</v>
      </c>
      <c r="D10925" t="s">
        <v>318</v>
      </c>
      <c r="E10925" t="s">
        <v>1306</v>
      </c>
      <c r="F10925" t="s">
        <v>244</v>
      </c>
      <c r="G10925" t="s">
        <v>96</v>
      </c>
      <c r="H10925" t="s">
        <v>77</v>
      </c>
    </row>
    <row r="10926" spans="1:8" x14ac:dyDescent="0.35">
      <c r="A10926" t="s">
        <v>6</v>
      </c>
      <c r="B10926" t="s">
        <v>595</v>
      </c>
      <c r="C10926">
        <v>907</v>
      </c>
      <c r="D10926" t="s">
        <v>202</v>
      </c>
      <c r="E10926" t="s">
        <v>1146</v>
      </c>
      <c r="F10926" t="s">
        <v>138</v>
      </c>
      <c r="G10926" t="s">
        <v>137</v>
      </c>
      <c r="H10926" t="s">
        <v>68</v>
      </c>
    </row>
    <row r="10927" spans="1:8" x14ac:dyDescent="0.35">
      <c r="A10927" t="s">
        <v>7</v>
      </c>
      <c r="B10927" t="s">
        <v>594</v>
      </c>
      <c r="C10927">
        <v>1549</v>
      </c>
      <c r="D10927" t="s">
        <v>56</v>
      </c>
      <c r="E10927" t="s">
        <v>783</v>
      </c>
      <c r="F10927" t="s">
        <v>138</v>
      </c>
      <c r="G10927" t="s">
        <v>386</v>
      </c>
      <c r="H10927" t="s">
        <v>76</v>
      </c>
    </row>
    <row r="10928" spans="1:8" x14ac:dyDescent="0.35">
      <c r="A10928" t="s">
        <v>7</v>
      </c>
      <c r="B10928" t="s">
        <v>595</v>
      </c>
      <c r="C10928">
        <v>1610</v>
      </c>
      <c r="D10928" t="s">
        <v>99</v>
      </c>
      <c r="E10928" t="s">
        <v>1432</v>
      </c>
      <c r="F10928" t="s">
        <v>71</v>
      </c>
      <c r="G10928" t="s">
        <v>225</v>
      </c>
      <c r="H10928" t="s">
        <v>106</v>
      </c>
    </row>
    <row r="10929" spans="1:8" x14ac:dyDescent="0.35">
      <c r="A10929" t="s">
        <v>241</v>
      </c>
      <c r="B10929" t="s">
        <v>594</v>
      </c>
      <c r="C10929">
        <v>5900</v>
      </c>
      <c r="D10929" t="s">
        <v>249</v>
      </c>
      <c r="E10929" t="s">
        <v>900</v>
      </c>
      <c r="F10929" t="s">
        <v>78</v>
      </c>
      <c r="G10929" t="s">
        <v>177</v>
      </c>
      <c r="H10929" t="s">
        <v>107</v>
      </c>
    </row>
    <row r="10930" spans="1:8" x14ac:dyDescent="0.35">
      <c r="A10930" t="s">
        <v>241</v>
      </c>
      <c r="B10930" t="s">
        <v>595</v>
      </c>
      <c r="C10930">
        <v>7205</v>
      </c>
      <c r="D10930" t="s">
        <v>307</v>
      </c>
      <c r="E10930" t="s">
        <v>788</v>
      </c>
      <c r="F10930" t="s">
        <v>150</v>
      </c>
      <c r="G10930" t="s">
        <v>225</v>
      </c>
      <c r="H10930" t="s">
        <v>150</v>
      </c>
    </row>
    <row r="10932" spans="1:8" x14ac:dyDescent="0.35">
      <c r="A10932" t="s">
        <v>2069</v>
      </c>
    </row>
    <row r="10933" spans="1:8" x14ac:dyDescent="0.35">
      <c r="A10933" t="s">
        <v>14</v>
      </c>
      <c r="B10933" t="s">
        <v>2</v>
      </c>
      <c r="C10933" t="s">
        <v>2015</v>
      </c>
      <c r="D10933" t="s">
        <v>2016</v>
      </c>
      <c r="E10933" t="s">
        <v>2017</v>
      </c>
      <c r="F10933" t="s">
        <v>2018</v>
      </c>
      <c r="G10933" t="s">
        <v>2019</v>
      </c>
    </row>
    <row r="10934" spans="1:8" x14ac:dyDescent="0.35">
      <c r="A10934" t="s">
        <v>3</v>
      </c>
      <c r="B10934">
        <v>1990</v>
      </c>
      <c r="C10934" t="s">
        <v>80</v>
      </c>
      <c r="D10934" t="s">
        <v>856</v>
      </c>
      <c r="E10934" t="s">
        <v>75</v>
      </c>
      <c r="F10934" t="s">
        <v>299</v>
      </c>
      <c r="G10934" t="s">
        <v>72</v>
      </c>
    </row>
    <row r="10935" spans="1:8" x14ac:dyDescent="0.35">
      <c r="A10935" t="s">
        <v>4</v>
      </c>
      <c r="B10935">
        <v>3210</v>
      </c>
      <c r="C10935" t="s">
        <v>216</v>
      </c>
      <c r="D10935" t="s">
        <v>831</v>
      </c>
      <c r="E10935" t="s">
        <v>77</v>
      </c>
      <c r="F10935" t="s">
        <v>286</v>
      </c>
      <c r="G10935" t="s">
        <v>73</v>
      </c>
    </row>
    <row r="10936" spans="1:8" x14ac:dyDescent="0.35">
      <c r="A10936" t="s">
        <v>5</v>
      </c>
      <c r="B10936">
        <v>3331</v>
      </c>
      <c r="C10936" t="s">
        <v>57</v>
      </c>
      <c r="D10936" t="s">
        <v>1186</v>
      </c>
      <c r="E10936" t="s">
        <v>71</v>
      </c>
      <c r="F10936" t="s">
        <v>299</v>
      </c>
      <c r="G10936" t="s">
        <v>77</v>
      </c>
    </row>
    <row r="10937" spans="1:8" x14ac:dyDescent="0.35">
      <c r="A10937" t="s">
        <v>6</v>
      </c>
      <c r="B10937">
        <v>1415</v>
      </c>
      <c r="C10937" t="s">
        <v>137</v>
      </c>
      <c r="D10937" t="s">
        <v>1126</v>
      </c>
      <c r="E10937" t="s">
        <v>75</v>
      </c>
      <c r="F10937" t="s">
        <v>121</v>
      </c>
      <c r="G10937" t="s">
        <v>71</v>
      </c>
    </row>
    <row r="10938" spans="1:8" x14ac:dyDescent="0.35">
      <c r="A10938" t="s">
        <v>7</v>
      </c>
      <c r="B10938">
        <v>3159</v>
      </c>
      <c r="C10938" t="s">
        <v>86</v>
      </c>
      <c r="D10938" t="s">
        <v>827</v>
      </c>
      <c r="E10938" t="s">
        <v>74</v>
      </c>
      <c r="F10938" t="s">
        <v>199</v>
      </c>
      <c r="G10938" t="s">
        <v>107</v>
      </c>
    </row>
    <row r="10939" spans="1:8" x14ac:dyDescent="0.35">
      <c r="A10939" t="s">
        <v>241</v>
      </c>
      <c r="B10939">
        <v>13105</v>
      </c>
      <c r="C10939" t="s">
        <v>179</v>
      </c>
      <c r="D10939" t="s">
        <v>1123</v>
      </c>
      <c r="E10939" t="s">
        <v>78</v>
      </c>
      <c r="F10939" t="s">
        <v>135</v>
      </c>
      <c r="G10939" t="s">
        <v>79</v>
      </c>
    </row>
    <row r="10941" spans="1:8" x14ac:dyDescent="0.35">
      <c r="A10941" t="s">
        <v>2070</v>
      </c>
    </row>
    <row r="10942" spans="1:8" x14ac:dyDescent="0.35">
      <c r="A10942" t="s">
        <v>14</v>
      </c>
      <c r="B10942" t="s">
        <v>15</v>
      </c>
      <c r="C10942" t="s">
        <v>2</v>
      </c>
      <c r="D10942" t="s">
        <v>2015</v>
      </c>
      <c r="E10942" t="s">
        <v>2016</v>
      </c>
      <c r="F10942" t="s">
        <v>2017</v>
      </c>
      <c r="G10942" t="s">
        <v>2018</v>
      </c>
      <c r="H10942" t="s">
        <v>2019</v>
      </c>
    </row>
    <row r="10943" spans="1:8" x14ac:dyDescent="0.35">
      <c r="A10943" t="s">
        <v>3</v>
      </c>
      <c r="B10943" t="s">
        <v>52</v>
      </c>
      <c r="C10943">
        <v>440</v>
      </c>
      <c r="D10943" t="s">
        <v>72</v>
      </c>
      <c r="E10943" t="s">
        <v>1122</v>
      </c>
      <c r="F10943" t="s">
        <v>79</v>
      </c>
      <c r="G10943" t="s">
        <v>345</v>
      </c>
      <c r="H10943" t="s">
        <v>133</v>
      </c>
    </row>
    <row r="10944" spans="1:8" x14ac:dyDescent="0.35">
      <c r="A10944" t="s">
        <v>3</v>
      </c>
      <c r="B10944" t="s">
        <v>83</v>
      </c>
      <c r="C10944">
        <v>1413</v>
      </c>
      <c r="D10944" t="s">
        <v>63</v>
      </c>
      <c r="E10944" t="s">
        <v>886</v>
      </c>
      <c r="F10944" t="s">
        <v>78</v>
      </c>
      <c r="G10944" t="s">
        <v>145</v>
      </c>
      <c r="H10944" t="s">
        <v>94</v>
      </c>
    </row>
    <row r="10945" spans="1:8" x14ac:dyDescent="0.35">
      <c r="A10945" t="s">
        <v>3</v>
      </c>
      <c r="B10945" t="s">
        <v>50</v>
      </c>
      <c r="C10945">
        <v>137</v>
      </c>
      <c r="D10945" t="s">
        <v>142</v>
      </c>
      <c r="E10945" t="s">
        <v>858</v>
      </c>
      <c r="F10945" t="s">
        <v>76</v>
      </c>
      <c r="G10945" t="s">
        <v>217</v>
      </c>
      <c r="H10945" t="s">
        <v>63</v>
      </c>
    </row>
    <row r="10946" spans="1:8" x14ac:dyDescent="0.35">
      <c r="A10946" t="s">
        <v>4</v>
      </c>
      <c r="B10946" t="s">
        <v>52</v>
      </c>
      <c r="C10946">
        <v>828</v>
      </c>
      <c r="D10946" t="s">
        <v>99</v>
      </c>
      <c r="E10946" t="s">
        <v>835</v>
      </c>
      <c r="F10946" t="s">
        <v>107</v>
      </c>
      <c r="G10946" t="s">
        <v>193</v>
      </c>
      <c r="H10946" t="s">
        <v>77</v>
      </c>
    </row>
    <row r="10947" spans="1:8" x14ac:dyDescent="0.35">
      <c r="A10947" t="s">
        <v>4</v>
      </c>
      <c r="B10947" t="s">
        <v>83</v>
      </c>
      <c r="C10947">
        <v>2127</v>
      </c>
      <c r="D10947" t="s">
        <v>103</v>
      </c>
      <c r="E10947" t="s">
        <v>1102</v>
      </c>
      <c r="F10947" t="s">
        <v>68</v>
      </c>
      <c r="G10947" t="s">
        <v>188</v>
      </c>
      <c r="H10947" t="s">
        <v>107</v>
      </c>
    </row>
    <row r="10948" spans="1:8" x14ac:dyDescent="0.35">
      <c r="A10948" t="s">
        <v>4</v>
      </c>
      <c r="B10948" t="s">
        <v>50</v>
      </c>
      <c r="C10948">
        <v>255</v>
      </c>
      <c r="D10948" t="s">
        <v>119</v>
      </c>
      <c r="E10948" t="s">
        <v>963</v>
      </c>
      <c r="F10948" t="s">
        <v>76</v>
      </c>
      <c r="G10948" t="s">
        <v>146</v>
      </c>
      <c r="H10948" t="s">
        <v>76</v>
      </c>
    </row>
    <row r="10949" spans="1:8" x14ac:dyDescent="0.35">
      <c r="A10949" t="s">
        <v>5</v>
      </c>
      <c r="B10949" t="s">
        <v>52</v>
      </c>
      <c r="C10949">
        <v>934</v>
      </c>
      <c r="D10949" t="s">
        <v>175</v>
      </c>
      <c r="E10949" t="s">
        <v>988</v>
      </c>
      <c r="F10949" t="s">
        <v>77</v>
      </c>
      <c r="G10949" t="s">
        <v>210</v>
      </c>
      <c r="H10949" t="s">
        <v>73</v>
      </c>
    </row>
    <row r="10950" spans="1:8" x14ac:dyDescent="0.35">
      <c r="A10950" t="s">
        <v>5</v>
      </c>
      <c r="B10950" t="s">
        <v>83</v>
      </c>
      <c r="C10950">
        <v>2169</v>
      </c>
      <c r="D10950" t="s">
        <v>96</v>
      </c>
      <c r="E10950" t="s">
        <v>1413</v>
      </c>
      <c r="F10950" t="s">
        <v>150</v>
      </c>
      <c r="G10950" t="s">
        <v>293</v>
      </c>
      <c r="H10950" t="s">
        <v>79</v>
      </c>
    </row>
    <row r="10951" spans="1:8" x14ac:dyDescent="0.35">
      <c r="A10951" t="s">
        <v>5</v>
      </c>
      <c r="B10951" t="s">
        <v>50</v>
      </c>
      <c r="C10951">
        <v>228</v>
      </c>
      <c r="D10951" t="s">
        <v>81</v>
      </c>
      <c r="E10951" t="s">
        <v>842</v>
      </c>
      <c r="F10951" t="s">
        <v>77</v>
      </c>
      <c r="G10951" t="s">
        <v>174</v>
      </c>
      <c r="H10951" t="s">
        <v>76</v>
      </c>
    </row>
    <row r="10952" spans="1:8" x14ac:dyDescent="0.35">
      <c r="A10952" t="s">
        <v>6</v>
      </c>
      <c r="B10952" t="s">
        <v>52</v>
      </c>
      <c r="C10952">
        <v>373</v>
      </c>
      <c r="D10952" t="s">
        <v>314</v>
      </c>
      <c r="E10952" t="s">
        <v>819</v>
      </c>
      <c r="F10952" t="s">
        <v>105</v>
      </c>
      <c r="G10952" t="s">
        <v>217</v>
      </c>
      <c r="H10952" t="s">
        <v>78</v>
      </c>
    </row>
    <row r="10953" spans="1:8" x14ac:dyDescent="0.35">
      <c r="A10953" t="s">
        <v>6</v>
      </c>
      <c r="B10953" t="s">
        <v>83</v>
      </c>
      <c r="C10953">
        <v>928</v>
      </c>
      <c r="D10953" t="s">
        <v>194</v>
      </c>
      <c r="E10953" t="s">
        <v>1104</v>
      </c>
      <c r="F10953" t="s">
        <v>150</v>
      </c>
      <c r="G10953" t="s">
        <v>121</v>
      </c>
      <c r="H10953" t="s">
        <v>71</v>
      </c>
    </row>
    <row r="10954" spans="1:8" x14ac:dyDescent="0.35">
      <c r="A10954" t="s">
        <v>6</v>
      </c>
      <c r="B10954" t="s">
        <v>50</v>
      </c>
      <c r="C10954">
        <v>114</v>
      </c>
      <c r="D10954" t="s">
        <v>80</v>
      </c>
      <c r="E10954" t="s">
        <v>1002</v>
      </c>
      <c r="F10954" t="s">
        <v>76</v>
      </c>
      <c r="G10954" t="s">
        <v>86</v>
      </c>
      <c r="H10954" t="s">
        <v>76</v>
      </c>
    </row>
    <row r="10955" spans="1:8" x14ac:dyDescent="0.35">
      <c r="A10955" t="s">
        <v>7</v>
      </c>
      <c r="B10955" t="s">
        <v>52</v>
      </c>
      <c r="C10955">
        <v>769</v>
      </c>
      <c r="D10955" t="s">
        <v>181</v>
      </c>
      <c r="E10955" t="s">
        <v>1109</v>
      </c>
      <c r="F10955" t="s">
        <v>78</v>
      </c>
      <c r="G10955" t="s">
        <v>277</v>
      </c>
      <c r="H10955" t="s">
        <v>107</v>
      </c>
    </row>
    <row r="10956" spans="1:8" x14ac:dyDescent="0.35">
      <c r="A10956" t="s">
        <v>7</v>
      </c>
      <c r="B10956" t="s">
        <v>83</v>
      </c>
      <c r="C10956">
        <v>2049</v>
      </c>
      <c r="D10956" t="s">
        <v>55</v>
      </c>
      <c r="E10956" t="s">
        <v>900</v>
      </c>
      <c r="F10956" t="s">
        <v>198</v>
      </c>
      <c r="G10956" t="s">
        <v>202</v>
      </c>
      <c r="H10956" t="s">
        <v>107</v>
      </c>
    </row>
    <row r="10957" spans="1:8" x14ac:dyDescent="0.35">
      <c r="A10957" t="s">
        <v>7</v>
      </c>
      <c r="B10957" t="s">
        <v>50</v>
      </c>
      <c r="C10957">
        <v>341</v>
      </c>
      <c r="D10957" t="s">
        <v>96</v>
      </c>
      <c r="E10957" t="s">
        <v>865</v>
      </c>
      <c r="F10957" t="s">
        <v>63</v>
      </c>
      <c r="G10957" t="s">
        <v>280</v>
      </c>
      <c r="H10957" t="s">
        <v>76</v>
      </c>
    </row>
    <row r="10958" spans="1:8" x14ac:dyDescent="0.35">
      <c r="A10958" t="s">
        <v>241</v>
      </c>
      <c r="B10958" t="s">
        <v>52</v>
      </c>
      <c r="C10958">
        <v>3344</v>
      </c>
      <c r="D10958" t="s">
        <v>121</v>
      </c>
      <c r="E10958" t="s">
        <v>1183</v>
      </c>
      <c r="F10958" t="s">
        <v>68</v>
      </c>
      <c r="G10958" t="s">
        <v>124</v>
      </c>
      <c r="H10958" t="s">
        <v>71</v>
      </c>
    </row>
    <row r="10959" spans="1:8" x14ac:dyDescent="0.35">
      <c r="A10959" t="s">
        <v>241</v>
      </c>
      <c r="B10959" t="s">
        <v>83</v>
      </c>
      <c r="C10959">
        <v>8686</v>
      </c>
      <c r="D10959" t="s">
        <v>104</v>
      </c>
      <c r="E10959" t="s">
        <v>415</v>
      </c>
      <c r="F10959" t="s">
        <v>81</v>
      </c>
      <c r="G10959" t="s">
        <v>164</v>
      </c>
      <c r="H10959" t="s">
        <v>77</v>
      </c>
    </row>
    <row r="10960" spans="1:8" x14ac:dyDescent="0.35">
      <c r="A10960" t="s">
        <v>241</v>
      </c>
      <c r="B10960" t="s">
        <v>50</v>
      </c>
      <c r="C10960">
        <v>1075</v>
      </c>
      <c r="D10960" t="s">
        <v>62</v>
      </c>
      <c r="E10960" t="s">
        <v>1116</v>
      </c>
      <c r="F10960" t="s">
        <v>68</v>
      </c>
      <c r="G10960" t="s">
        <v>177</v>
      </c>
      <c r="H10960" t="s">
        <v>73</v>
      </c>
    </row>
    <row r="10962" spans="1:8" x14ac:dyDescent="0.35">
      <c r="A10962" t="s">
        <v>2071</v>
      </c>
    </row>
    <row r="10963" spans="1:8" x14ac:dyDescent="0.35">
      <c r="A10963" t="s">
        <v>14</v>
      </c>
      <c r="B10963" t="s">
        <v>266</v>
      </c>
      <c r="C10963" t="s">
        <v>2</v>
      </c>
      <c r="D10963" t="s">
        <v>2015</v>
      </c>
      <c r="E10963" t="s">
        <v>2016</v>
      </c>
      <c r="F10963" t="s">
        <v>2017</v>
      </c>
      <c r="G10963" t="s">
        <v>2018</v>
      </c>
      <c r="H10963" t="s">
        <v>2019</v>
      </c>
    </row>
    <row r="10964" spans="1:8" x14ac:dyDescent="0.35">
      <c r="A10964" t="s">
        <v>3</v>
      </c>
      <c r="B10964" t="s">
        <v>267</v>
      </c>
      <c r="C10964">
        <v>260</v>
      </c>
      <c r="D10964" t="s">
        <v>237</v>
      </c>
      <c r="E10964" t="s">
        <v>1166</v>
      </c>
      <c r="F10964" t="s">
        <v>94</v>
      </c>
      <c r="G10964" t="s">
        <v>165</v>
      </c>
      <c r="H10964" t="s">
        <v>264</v>
      </c>
    </row>
    <row r="10965" spans="1:8" x14ac:dyDescent="0.35">
      <c r="A10965" t="s">
        <v>3</v>
      </c>
      <c r="B10965" t="s">
        <v>279</v>
      </c>
      <c r="C10965">
        <v>1668</v>
      </c>
      <c r="D10965" t="s">
        <v>150</v>
      </c>
      <c r="E10965" t="s">
        <v>1113</v>
      </c>
      <c r="F10965" t="s">
        <v>68</v>
      </c>
      <c r="G10965" t="s">
        <v>367</v>
      </c>
      <c r="H10965" t="s">
        <v>71</v>
      </c>
    </row>
    <row r="10966" spans="1:8" x14ac:dyDescent="0.35">
      <c r="A10966" t="s">
        <v>3</v>
      </c>
      <c r="B10966" t="s">
        <v>285</v>
      </c>
      <c r="C10966">
        <v>62</v>
      </c>
      <c r="D10966" t="s">
        <v>78</v>
      </c>
      <c r="E10966" t="s">
        <v>628</v>
      </c>
      <c r="F10966" t="s">
        <v>180</v>
      </c>
      <c r="G10966" t="s">
        <v>184</v>
      </c>
      <c r="H10966" t="s">
        <v>142</v>
      </c>
    </row>
    <row r="10967" spans="1:8" x14ac:dyDescent="0.35">
      <c r="A10967" t="s">
        <v>4</v>
      </c>
      <c r="B10967" t="s">
        <v>267</v>
      </c>
      <c r="C10967">
        <v>341</v>
      </c>
      <c r="D10967" t="s">
        <v>239</v>
      </c>
      <c r="E10967" t="s">
        <v>1210</v>
      </c>
      <c r="F10967" t="s">
        <v>76</v>
      </c>
      <c r="G10967" t="s">
        <v>238</v>
      </c>
      <c r="H10967" t="s">
        <v>77</v>
      </c>
    </row>
    <row r="10968" spans="1:8" x14ac:dyDescent="0.35">
      <c r="A10968" t="s">
        <v>4</v>
      </c>
      <c r="B10968" t="s">
        <v>279</v>
      </c>
      <c r="C10968">
        <v>2593</v>
      </c>
      <c r="D10968" t="s">
        <v>96</v>
      </c>
      <c r="E10968" t="s">
        <v>1102</v>
      </c>
      <c r="F10968" t="s">
        <v>68</v>
      </c>
      <c r="G10968" t="s">
        <v>305</v>
      </c>
      <c r="H10968" t="s">
        <v>76</v>
      </c>
    </row>
    <row r="10969" spans="1:8" x14ac:dyDescent="0.35">
      <c r="A10969" t="s">
        <v>4</v>
      </c>
      <c r="B10969" t="s">
        <v>285</v>
      </c>
      <c r="C10969">
        <v>276</v>
      </c>
      <c r="D10969" t="s">
        <v>102</v>
      </c>
      <c r="E10969" t="s">
        <v>891</v>
      </c>
      <c r="F10969" t="s">
        <v>76</v>
      </c>
      <c r="G10969" t="s">
        <v>305</v>
      </c>
      <c r="H10969" t="s">
        <v>68</v>
      </c>
    </row>
    <row r="10970" spans="1:8" x14ac:dyDescent="0.35">
      <c r="A10970" t="s">
        <v>5</v>
      </c>
      <c r="B10970" t="s">
        <v>267</v>
      </c>
      <c r="C10970">
        <v>129</v>
      </c>
      <c r="D10970" t="s">
        <v>264</v>
      </c>
      <c r="E10970" t="s">
        <v>1177</v>
      </c>
      <c r="F10970" t="s">
        <v>76</v>
      </c>
      <c r="G10970" t="s">
        <v>195</v>
      </c>
      <c r="H10970" t="s">
        <v>76</v>
      </c>
    </row>
    <row r="10971" spans="1:8" x14ac:dyDescent="0.35">
      <c r="A10971" t="s">
        <v>5</v>
      </c>
      <c r="B10971" t="s">
        <v>279</v>
      </c>
      <c r="C10971">
        <v>2541</v>
      </c>
      <c r="D10971" t="s">
        <v>88</v>
      </c>
      <c r="E10971" t="s">
        <v>855</v>
      </c>
      <c r="F10971" t="s">
        <v>75</v>
      </c>
      <c r="G10971" t="s">
        <v>69</v>
      </c>
      <c r="H10971" t="s">
        <v>79</v>
      </c>
    </row>
    <row r="10972" spans="1:8" x14ac:dyDescent="0.35">
      <c r="A10972" t="s">
        <v>5</v>
      </c>
      <c r="B10972" t="s">
        <v>285</v>
      </c>
      <c r="C10972">
        <v>661</v>
      </c>
      <c r="D10972" t="s">
        <v>198</v>
      </c>
      <c r="E10972" t="s">
        <v>1128</v>
      </c>
      <c r="F10972" t="s">
        <v>73</v>
      </c>
      <c r="G10972" t="s">
        <v>309</v>
      </c>
      <c r="H10972" t="s">
        <v>106</v>
      </c>
    </row>
    <row r="10973" spans="1:8" x14ac:dyDescent="0.35">
      <c r="A10973" t="s">
        <v>6</v>
      </c>
      <c r="B10973" t="s">
        <v>267</v>
      </c>
      <c r="C10973">
        <v>127</v>
      </c>
      <c r="D10973" t="s">
        <v>121</v>
      </c>
      <c r="E10973" t="s">
        <v>813</v>
      </c>
      <c r="F10973" t="s">
        <v>76</v>
      </c>
      <c r="G10973" t="s">
        <v>366</v>
      </c>
      <c r="H10973" t="s">
        <v>84</v>
      </c>
    </row>
    <row r="10974" spans="1:8" x14ac:dyDescent="0.35">
      <c r="A10974" t="s">
        <v>6</v>
      </c>
      <c r="B10974" t="s">
        <v>279</v>
      </c>
      <c r="C10974">
        <v>1126</v>
      </c>
      <c r="D10974" t="s">
        <v>179</v>
      </c>
      <c r="E10974" t="s">
        <v>892</v>
      </c>
      <c r="F10974" t="s">
        <v>78</v>
      </c>
      <c r="G10974" t="s">
        <v>181</v>
      </c>
      <c r="H10974" t="s">
        <v>106</v>
      </c>
    </row>
    <row r="10975" spans="1:8" x14ac:dyDescent="0.35">
      <c r="A10975" t="s">
        <v>6</v>
      </c>
      <c r="B10975" t="s">
        <v>285</v>
      </c>
      <c r="C10975">
        <v>162</v>
      </c>
      <c r="D10975" t="s">
        <v>239</v>
      </c>
      <c r="E10975" t="s">
        <v>1525</v>
      </c>
      <c r="F10975" t="s">
        <v>73</v>
      </c>
      <c r="G10975" t="s">
        <v>100</v>
      </c>
      <c r="H10975" t="s">
        <v>76</v>
      </c>
    </row>
    <row r="10976" spans="1:8" x14ac:dyDescent="0.35">
      <c r="A10976" t="s">
        <v>7</v>
      </c>
      <c r="B10976" t="s">
        <v>267</v>
      </c>
      <c r="C10976">
        <v>190</v>
      </c>
      <c r="D10976" t="s">
        <v>126</v>
      </c>
      <c r="E10976" t="s">
        <v>980</v>
      </c>
      <c r="F10976" t="s">
        <v>93</v>
      </c>
      <c r="G10976" t="s">
        <v>177</v>
      </c>
      <c r="H10976" t="s">
        <v>76</v>
      </c>
    </row>
    <row r="10977" spans="1:8" x14ac:dyDescent="0.35">
      <c r="A10977" t="s">
        <v>7</v>
      </c>
      <c r="B10977" t="s">
        <v>279</v>
      </c>
      <c r="C10977">
        <v>2801</v>
      </c>
      <c r="D10977" t="s">
        <v>142</v>
      </c>
      <c r="E10977" t="s">
        <v>1639</v>
      </c>
      <c r="F10977" t="s">
        <v>74</v>
      </c>
      <c r="G10977" t="s">
        <v>101</v>
      </c>
      <c r="H10977" t="s">
        <v>107</v>
      </c>
    </row>
    <row r="10978" spans="1:8" x14ac:dyDescent="0.35">
      <c r="A10978" t="s">
        <v>7</v>
      </c>
      <c r="B10978" t="s">
        <v>285</v>
      </c>
      <c r="C10978">
        <v>168</v>
      </c>
      <c r="D10978" t="s">
        <v>62</v>
      </c>
      <c r="E10978" t="s">
        <v>410</v>
      </c>
      <c r="F10978" t="s">
        <v>63</v>
      </c>
      <c r="G10978" t="s">
        <v>92</v>
      </c>
      <c r="H10978" t="s">
        <v>76</v>
      </c>
    </row>
    <row r="10979" spans="1:8" x14ac:dyDescent="0.35">
      <c r="A10979" t="s">
        <v>241</v>
      </c>
      <c r="B10979" t="s">
        <v>267</v>
      </c>
      <c r="C10979">
        <v>1047</v>
      </c>
      <c r="D10979" t="s">
        <v>177</v>
      </c>
      <c r="E10979" t="s">
        <v>845</v>
      </c>
      <c r="F10979" t="s">
        <v>68</v>
      </c>
      <c r="G10979" t="s">
        <v>206</v>
      </c>
      <c r="H10979" t="s">
        <v>186</v>
      </c>
    </row>
    <row r="10980" spans="1:8" x14ac:dyDescent="0.35">
      <c r="A10980" t="s">
        <v>241</v>
      </c>
      <c r="B10980" t="s">
        <v>279</v>
      </c>
      <c r="C10980">
        <v>10729</v>
      </c>
      <c r="D10980" t="s">
        <v>104</v>
      </c>
      <c r="E10980" t="s">
        <v>969</v>
      </c>
      <c r="F10980" t="s">
        <v>138</v>
      </c>
      <c r="G10980" t="s">
        <v>113</v>
      </c>
      <c r="H10980" t="s">
        <v>106</v>
      </c>
    </row>
    <row r="10981" spans="1:8" x14ac:dyDescent="0.35">
      <c r="A10981" t="s">
        <v>241</v>
      </c>
      <c r="B10981" t="s">
        <v>285</v>
      </c>
      <c r="C10981">
        <v>1329</v>
      </c>
      <c r="D10981" t="s">
        <v>194</v>
      </c>
      <c r="E10981" t="s">
        <v>872</v>
      </c>
      <c r="F10981" t="s">
        <v>68</v>
      </c>
      <c r="G10981" t="s">
        <v>309</v>
      </c>
      <c r="H10981" t="s">
        <v>77</v>
      </c>
    </row>
    <row r="10983" spans="1:8" x14ac:dyDescent="0.35">
      <c r="A10983" t="s">
        <v>2072</v>
      </c>
    </row>
    <row r="10984" spans="1:8" x14ac:dyDescent="0.35">
      <c r="A10984" t="s">
        <v>14</v>
      </c>
      <c r="B10984" t="s">
        <v>461</v>
      </c>
      <c r="C10984" t="s">
        <v>2</v>
      </c>
      <c r="D10984" t="s">
        <v>2015</v>
      </c>
      <c r="E10984" t="s">
        <v>2016</v>
      </c>
      <c r="F10984" t="s">
        <v>2017</v>
      </c>
      <c r="G10984" t="s">
        <v>2018</v>
      </c>
      <c r="H10984" t="s">
        <v>2019</v>
      </c>
    </row>
    <row r="10985" spans="1:8" x14ac:dyDescent="0.35">
      <c r="A10985" t="s">
        <v>3</v>
      </c>
      <c r="B10985" t="s">
        <v>462</v>
      </c>
      <c r="C10985">
        <v>1073</v>
      </c>
      <c r="D10985" t="s">
        <v>100</v>
      </c>
      <c r="E10985" t="s">
        <v>878</v>
      </c>
      <c r="F10985" t="s">
        <v>75</v>
      </c>
      <c r="G10985" t="s">
        <v>162</v>
      </c>
      <c r="H10985" t="s">
        <v>105</v>
      </c>
    </row>
    <row r="10986" spans="1:8" x14ac:dyDescent="0.35">
      <c r="A10986" t="s">
        <v>3</v>
      </c>
      <c r="B10986" t="s">
        <v>464</v>
      </c>
      <c r="C10986">
        <v>916</v>
      </c>
      <c r="D10986" t="s">
        <v>72</v>
      </c>
      <c r="E10986" t="s">
        <v>1639</v>
      </c>
      <c r="F10986" t="s">
        <v>150</v>
      </c>
      <c r="G10986" t="s">
        <v>372</v>
      </c>
      <c r="H10986" t="s">
        <v>186</v>
      </c>
    </row>
    <row r="10987" spans="1:8" x14ac:dyDescent="0.35">
      <c r="A10987" t="s">
        <v>3</v>
      </c>
      <c r="B10987" t="s">
        <v>468</v>
      </c>
      <c r="C10987">
        <v>1</v>
      </c>
      <c r="D10987" t="s">
        <v>76</v>
      </c>
      <c r="E10987" t="s">
        <v>395</v>
      </c>
      <c r="F10987" t="s">
        <v>76</v>
      </c>
      <c r="G10987" t="s">
        <v>76</v>
      </c>
      <c r="H10987" t="s">
        <v>76</v>
      </c>
    </row>
    <row r="10988" spans="1:8" x14ac:dyDescent="0.35">
      <c r="A10988" t="s">
        <v>4</v>
      </c>
      <c r="B10988" t="s">
        <v>462</v>
      </c>
      <c r="C10988">
        <v>1657</v>
      </c>
      <c r="D10988" t="s">
        <v>161</v>
      </c>
      <c r="E10988" t="s">
        <v>886</v>
      </c>
      <c r="F10988" t="s">
        <v>73</v>
      </c>
      <c r="G10988" t="s">
        <v>278</v>
      </c>
      <c r="H10988" t="s">
        <v>73</v>
      </c>
    </row>
    <row r="10989" spans="1:8" x14ac:dyDescent="0.35">
      <c r="A10989" t="s">
        <v>4</v>
      </c>
      <c r="B10989" t="s">
        <v>464</v>
      </c>
      <c r="C10989">
        <v>1553</v>
      </c>
      <c r="D10989" t="s">
        <v>57</v>
      </c>
      <c r="E10989" t="s">
        <v>1387</v>
      </c>
      <c r="F10989" t="s">
        <v>68</v>
      </c>
      <c r="G10989" t="s">
        <v>286</v>
      </c>
      <c r="H10989" t="s">
        <v>107</v>
      </c>
    </row>
    <row r="10990" spans="1:8" x14ac:dyDescent="0.35">
      <c r="A10990" t="s">
        <v>5</v>
      </c>
      <c r="B10990" t="s">
        <v>462</v>
      </c>
      <c r="C10990">
        <v>1612</v>
      </c>
      <c r="D10990" t="s">
        <v>84</v>
      </c>
      <c r="E10990" t="s">
        <v>1390</v>
      </c>
      <c r="F10990" t="s">
        <v>77</v>
      </c>
      <c r="G10990" t="s">
        <v>116</v>
      </c>
      <c r="H10990" t="s">
        <v>107</v>
      </c>
    </row>
    <row r="10991" spans="1:8" x14ac:dyDescent="0.35">
      <c r="A10991" t="s">
        <v>5</v>
      </c>
      <c r="B10991" t="s">
        <v>464</v>
      </c>
      <c r="C10991">
        <v>1719</v>
      </c>
      <c r="D10991" t="s">
        <v>108</v>
      </c>
      <c r="E10991" t="s">
        <v>1540</v>
      </c>
      <c r="F10991" t="s">
        <v>75</v>
      </c>
      <c r="G10991" t="s">
        <v>218</v>
      </c>
      <c r="H10991" t="s">
        <v>71</v>
      </c>
    </row>
    <row r="10992" spans="1:8" x14ac:dyDescent="0.35">
      <c r="A10992" t="s">
        <v>6</v>
      </c>
      <c r="B10992" t="s">
        <v>462</v>
      </c>
      <c r="C10992">
        <v>894</v>
      </c>
      <c r="D10992" t="s">
        <v>102</v>
      </c>
      <c r="E10992" t="s">
        <v>1140</v>
      </c>
      <c r="F10992" t="s">
        <v>79</v>
      </c>
      <c r="G10992" t="s">
        <v>137</v>
      </c>
      <c r="H10992" t="s">
        <v>75</v>
      </c>
    </row>
    <row r="10993" spans="1:8" x14ac:dyDescent="0.35">
      <c r="A10993" t="s">
        <v>6</v>
      </c>
      <c r="B10993" t="s">
        <v>464</v>
      </c>
      <c r="C10993">
        <v>521</v>
      </c>
      <c r="D10993" t="s">
        <v>70</v>
      </c>
      <c r="E10993" t="s">
        <v>872</v>
      </c>
      <c r="F10993" t="s">
        <v>72</v>
      </c>
      <c r="G10993" t="s">
        <v>237</v>
      </c>
      <c r="H10993" t="s">
        <v>77</v>
      </c>
    </row>
    <row r="10994" spans="1:8" x14ac:dyDescent="0.35">
      <c r="A10994" t="s">
        <v>7</v>
      </c>
      <c r="B10994" t="s">
        <v>462</v>
      </c>
      <c r="C10994">
        <v>1881</v>
      </c>
      <c r="D10994" t="s">
        <v>130</v>
      </c>
      <c r="E10994" t="s">
        <v>819</v>
      </c>
      <c r="F10994" t="s">
        <v>186</v>
      </c>
      <c r="G10994" t="s">
        <v>11</v>
      </c>
      <c r="H10994" t="s">
        <v>73</v>
      </c>
    </row>
    <row r="10995" spans="1:8" x14ac:dyDescent="0.35">
      <c r="A10995" t="s">
        <v>7</v>
      </c>
      <c r="B10995" t="s">
        <v>464</v>
      </c>
      <c r="C10995">
        <v>1277</v>
      </c>
      <c r="D10995" t="s">
        <v>179</v>
      </c>
      <c r="E10995" t="s">
        <v>1433</v>
      </c>
      <c r="F10995" t="s">
        <v>151</v>
      </c>
      <c r="G10995" t="s">
        <v>277</v>
      </c>
      <c r="H10995" t="s">
        <v>76</v>
      </c>
    </row>
    <row r="10996" spans="1:8" x14ac:dyDescent="0.35">
      <c r="A10996" t="s">
        <v>7</v>
      </c>
      <c r="B10996" t="s">
        <v>468</v>
      </c>
      <c r="C10996">
        <v>1</v>
      </c>
      <c r="D10996" t="s">
        <v>76</v>
      </c>
      <c r="E10996" t="s">
        <v>395</v>
      </c>
      <c r="F10996" t="s">
        <v>76</v>
      </c>
      <c r="G10996" t="s">
        <v>76</v>
      </c>
      <c r="H10996" t="s">
        <v>76</v>
      </c>
    </row>
    <row r="10997" spans="1:8" x14ac:dyDescent="0.35">
      <c r="A10997" t="s">
        <v>241</v>
      </c>
      <c r="B10997" t="s">
        <v>462</v>
      </c>
      <c r="C10997">
        <v>7117</v>
      </c>
      <c r="D10997" t="s">
        <v>57</v>
      </c>
      <c r="E10997" t="s">
        <v>1139</v>
      </c>
      <c r="F10997" t="s">
        <v>75</v>
      </c>
      <c r="G10997" t="s">
        <v>185</v>
      </c>
      <c r="H10997" t="s">
        <v>77</v>
      </c>
    </row>
    <row r="10998" spans="1:8" x14ac:dyDescent="0.35">
      <c r="A10998" t="s">
        <v>241</v>
      </c>
      <c r="B10998" t="s">
        <v>464</v>
      </c>
      <c r="C10998">
        <v>5986</v>
      </c>
      <c r="D10998" t="s">
        <v>173</v>
      </c>
      <c r="E10998" t="s">
        <v>926</v>
      </c>
      <c r="F10998" t="s">
        <v>81</v>
      </c>
      <c r="G10998" t="s">
        <v>136</v>
      </c>
      <c r="H10998" t="s">
        <v>79</v>
      </c>
    </row>
    <row r="10999" spans="1:8" x14ac:dyDescent="0.35">
      <c r="A10999" t="s">
        <v>241</v>
      </c>
      <c r="B10999" t="s">
        <v>468</v>
      </c>
      <c r="C10999">
        <v>2</v>
      </c>
      <c r="D10999" t="s">
        <v>76</v>
      </c>
      <c r="E10999" t="s">
        <v>395</v>
      </c>
      <c r="F10999" t="s">
        <v>76</v>
      </c>
      <c r="G10999" t="s">
        <v>76</v>
      </c>
      <c r="H10999" t="s">
        <v>76</v>
      </c>
    </row>
    <row r="11001" spans="1:8" x14ac:dyDescent="0.35">
      <c r="A11001" t="s">
        <v>2073</v>
      </c>
    </row>
    <row r="11002" spans="1:8" x14ac:dyDescent="0.35">
      <c r="A11002" t="s">
        <v>14</v>
      </c>
      <c r="B11002" t="s">
        <v>487</v>
      </c>
      <c r="C11002" t="s">
        <v>2</v>
      </c>
      <c r="D11002" t="s">
        <v>2015</v>
      </c>
      <c r="E11002" t="s">
        <v>2016</v>
      </c>
      <c r="F11002" t="s">
        <v>2017</v>
      </c>
      <c r="G11002" t="s">
        <v>2018</v>
      </c>
      <c r="H11002" t="s">
        <v>2019</v>
      </c>
    </row>
    <row r="11003" spans="1:8" x14ac:dyDescent="0.35">
      <c r="A11003" t="s">
        <v>3</v>
      </c>
      <c r="B11003" t="s">
        <v>488</v>
      </c>
      <c r="C11003">
        <v>1092</v>
      </c>
      <c r="D11003" t="s">
        <v>81</v>
      </c>
      <c r="E11003" t="s">
        <v>870</v>
      </c>
      <c r="F11003" t="s">
        <v>138</v>
      </c>
      <c r="G11003" t="s">
        <v>229</v>
      </c>
      <c r="H11003" t="s">
        <v>138</v>
      </c>
    </row>
    <row r="11004" spans="1:8" x14ac:dyDescent="0.35">
      <c r="A11004" t="s">
        <v>3</v>
      </c>
      <c r="B11004" t="s">
        <v>491</v>
      </c>
      <c r="C11004">
        <v>898</v>
      </c>
      <c r="D11004" t="s">
        <v>93</v>
      </c>
      <c r="E11004" t="s">
        <v>1578</v>
      </c>
      <c r="F11004" t="s">
        <v>106</v>
      </c>
      <c r="G11004" t="s">
        <v>307</v>
      </c>
      <c r="H11004" t="s">
        <v>80</v>
      </c>
    </row>
    <row r="11005" spans="1:8" x14ac:dyDescent="0.35">
      <c r="A11005" t="s">
        <v>4</v>
      </c>
      <c r="B11005" t="s">
        <v>488</v>
      </c>
      <c r="C11005">
        <v>1897</v>
      </c>
      <c r="D11005" t="s">
        <v>181</v>
      </c>
      <c r="E11005" t="s">
        <v>1144</v>
      </c>
      <c r="F11005" t="s">
        <v>73</v>
      </c>
      <c r="G11005" t="s">
        <v>367</v>
      </c>
      <c r="H11005" t="s">
        <v>107</v>
      </c>
    </row>
    <row r="11006" spans="1:8" x14ac:dyDescent="0.35">
      <c r="A11006" t="s">
        <v>4</v>
      </c>
      <c r="B11006" t="s">
        <v>491</v>
      </c>
      <c r="C11006">
        <v>1313</v>
      </c>
      <c r="D11006" t="s">
        <v>70</v>
      </c>
      <c r="E11006" t="s">
        <v>1104</v>
      </c>
      <c r="F11006" t="s">
        <v>68</v>
      </c>
      <c r="G11006" t="s">
        <v>67</v>
      </c>
      <c r="H11006" t="s">
        <v>106</v>
      </c>
    </row>
    <row r="11007" spans="1:8" x14ac:dyDescent="0.35">
      <c r="A11007" t="s">
        <v>5</v>
      </c>
      <c r="B11007" t="s">
        <v>488</v>
      </c>
      <c r="C11007">
        <v>2009</v>
      </c>
      <c r="D11007" t="s">
        <v>133</v>
      </c>
      <c r="E11007" t="s">
        <v>856</v>
      </c>
      <c r="F11007" t="s">
        <v>75</v>
      </c>
      <c r="G11007" t="s">
        <v>304</v>
      </c>
      <c r="H11007" t="s">
        <v>79</v>
      </c>
    </row>
    <row r="11008" spans="1:8" x14ac:dyDescent="0.35">
      <c r="A11008" t="s">
        <v>5</v>
      </c>
      <c r="B11008" t="s">
        <v>491</v>
      </c>
      <c r="C11008">
        <v>1322</v>
      </c>
      <c r="D11008" t="s">
        <v>181</v>
      </c>
      <c r="E11008" t="s">
        <v>642</v>
      </c>
      <c r="F11008" t="s">
        <v>77</v>
      </c>
      <c r="G11008" t="s">
        <v>282</v>
      </c>
      <c r="H11008" t="s">
        <v>73</v>
      </c>
    </row>
    <row r="11009" spans="1:8" x14ac:dyDescent="0.35">
      <c r="A11009" t="s">
        <v>6</v>
      </c>
      <c r="B11009" t="s">
        <v>488</v>
      </c>
      <c r="C11009">
        <v>794</v>
      </c>
      <c r="D11009" t="s">
        <v>97</v>
      </c>
      <c r="E11009" t="s">
        <v>963</v>
      </c>
      <c r="F11009" t="s">
        <v>75</v>
      </c>
      <c r="G11009" t="s">
        <v>119</v>
      </c>
      <c r="H11009" t="s">
        <v>71</v>
      </c>
    </row>
    <row r="11010" spans="1:8" x14ac:dyDescent="0.35">
      <c r="A11010" t="s">
        <v>6</v>
      </c>
      <c r="B11010" t="s">
        <v>491</v>
      </c>
      <c r="C11010">
        <v>621</v>
      </c>
      <c r="D11010" t="s">
        <v>65</v>
      </c>
      <c r="E11010" t="s">
        <v>1128</v>
      </c>
      <c r="F11010" t="s">
        <v>150</v>
      </c>
      <c r="G11010" t="s">
        <v>121</v>
      </c>
      <c r="H11010" t="s">
        <v>71</v>
      </c>
    </row>
    <row r="11011" spans="1:8" x14ac:dyDescent="0.35">
      <c r="A11011" t="s">
        <v>7</v>
      </c>
      <c r="B11011" t="s">
        <v>488</v>
      </c>
      <c r="C11011">
        <v>1667</v>
      </c>
      <c r="D11011" t="s">
        <v>62</v>
      </c>
      <c r="E11011" t="s">
        <v>1106</v>
      </c>
      <c r="F11011" t="s">
        <v>74</v>
      </c>
      <c r="G11011" t="s">
        <v>156</v>
      </c>
      <c r="H11011" t="s">
        <v>107</v>
      </c>
    </row>
    <row r="11012" spans="1:8" x14ac:dyDescent="0.35">
      <c r="A11012" t="s">
        <v>7</v>
      </c>
      <c r="B11012" t="s">
        <v>491</v>
      </c>
      <c r="C11012">
        <v>1492</v>
      </c>
      <c r="D11012" t="s">
        <v>130</v>
      </c>
      <c r="E11012" t="s">
        <v>782</v>
      </c>
      <c r="F11012" t="s">
        <v>93</v>
      </c>
      <c r="G11012" t="s">
        <v>164</v>
      </c>
      <c r="H11012" t="s">
        <v>107</v>
      </c>
    </row>
    <row r="11013" spans="1:8" x14ac:dyDescent="0.35">
      <c r="A11013" t="s">
        <v>241</v>
      </c>
      <c r="B11013" t="s">
        <v>488</v>
      </c>
      <c r="C11013">
        <v>7459</v>
      </c>
      <c r="D11013" t="s">
        <v>70</v>
      </c>
      <c r="E11013" t="s">
        <v>1429</v>
      </c>
      <c r="F11013" t="s">
        <v>105</v>
      </c>
      <c r="G11013" t="s">
        <v>202</v>
      </c>
      <c r="H11013" t="s">
        <v>77</v>
      </c>
    </row>
    <row r="11014" spans="1:8" x14ac:dyDescent="0.35">
      <c r="A11014" t="s">
        <v>241</v>
      </c>
      <c r="B11014" t="s">
        <v>491</v>
      </c>
      <c r="C11014">
        <v>5646</v>
      </c>
      <c r="D11014" t="s">
        <v>62</v>
      </c>
      <c r="E11014" t="s">
        <v>981</v>
      </c>
      <c r="F11014" t="s">
        <v>78</v>
      </c>
      <c r="G11014" t="s">
        <v>278</v>
      </c>
      <c r="H11014" t="s">
        <v>79</v>
      </c>
    </row>
    <row r="11016" spans="1:8" x14ac:dyDescent="0.35">
      <c r="A11016" t="s">
        <v>2074</v>
      </c>
    </row>
    <row r="11017" spans="1:8" x14ac:dyDescent="0.35">
      <c r="A11017" t="s">
        <v>14</v>
      </c>
      <c r="B11017" t="s">
        <v>593</v>
      </c>
      <c r="C11017" t="s">
        <v>2</v>
      </c>
      <c r="D11017" t="s">
        <v>2015</v>
      </c>
      <c r="E11017" t="s">
        <v>2016</v>
      </c>
      <c r="F11017" t="s">
        <v>2017</v>
      </c>
      <c r="G11017" t="s">
        <v>2018</v>
      </c>
      <c r="H11017" t="s">
        <v>2019</v>
      </c>
    </row>
    <row r="11018" spans="1:8" x14ac:dyDescent="0.35">
      <c r="A11018" t="s">
        <v>3</v>
      </c>
      <c r="B11018" t="s">
        <v>594</v>
      </c>
      <c r="C11018">
        <v>927</v>
      </c>
      <c r="D11018" t="s">
        <v>100</v>
      </c>
      <c r="E11018" t="s">
        <v>1139</v>
      </c>
      <c r="F11018" t="s">
        <v>77</v>
      </c>
      <c r="G11018" t="s">
        <v>210</v>
      </c>
      <c r="H11018" t="s">
        <v>106</v>
      </c>
    </row>
    <row r="11019" spans="1:8" x14ac:dyDescent="0.35">
      <c r="A11019" t="s">
        <v>3</v>
      </c>
      <c r="B11019" t="s">
        <v>595</v>
      </c>
      <c r="C11019">
        <v>1063</v>
      </c>
      <c r="D11019" t="s">
        <v>63</v>
      </c>
      <c r="E11019" t="s">
        <v>1390</v>
      </c>
      <c r="F11019" t="s">
        <v>105</v>
      </c>
      <c r="G11019" t="s">
        <v>145</v>
      </c>
      <c r="H11019" t="s">
        <v>122</v>
      </c>
    </row>
    <row r="11020" spans="1:8" x14ac:dyDescent="0.35">
      <c r="A11020" t="s">
        <v>4</v>
      </c>
      <c r="B11020" t="s">
        <v>594</v>
      </c>
      <c r="C11020">
        <v>1687</v>
      </c>
      <c r="D11020" t="s">
        <v>74</v>
      </c>
      <c r="E11020" t="s">
        <v>1406</v>
      </c>
      <c r="F11020" t="s">
        <v>107</v>
      </c>
      <c r="G11020" t="s">
        <v>237</v>
      </c>
      <c r="H11020" t="s">
        <v>76</v>
      </c>
    </row>
    <row r="11021" spans="1:8" x14ac:dyDescent="0.35">
      <c r="A11021" t="s">
        <v>4</v>
      </c>
      <c r="B11021" t="s">
        <v>595</v>
      </c>
      <c r="C11021">
        <v>1523</v>
      </c>
      <c r="D11021" t="s">
        <v>355</v>
      </c>
      <c r="E11021" t="s">
        <v>1429</v>
      </c>
      <c r="F11021" t="s">
        <v>79</v>
      </c>
      <c r="G11021" t="s">
        <v>11</v>
      </c>
      <c r="H11021" t="s">
        <v>106</v>
      </c>
    </row>
    <row r="11022" spans="1:8" x14ac:dyDescent="0.35">
      <c r="A11022" t="s">
        <v>5</v>
      </c>
      <c r="B11022" t="s">
        <v>594</v>
      </c>
      <c r="C11022">
        <v>1229</v>
      </c>
      <c r="D11022" t="s">
        <v>173</v>
      </c>
      <c r="E11022" t="s">
        <v>403</v>
      </c>
      <c r="F11022" t="s">
        <v>105</v>
      </c>
      <c r="G11022" t="s">
        <v>207</v>
      </c>
      <c r="H11022" t="s">
        <v>107</v>
      </c>
    </row>
    <row r="11023" spans="1:8" x14ac:dyDescent="0.35">
      <c r="A11023" t="s">
        <v>5</v>
      </c>
      <c r="B11023" t="s">
        <v>595</v>
      </c>
      <c r="C11023">
        <v>2102</v>
      </c>
      <c r="D11023" t="s">
        <v>194</v>
      </c>
      <c r="E11023" t="s">
        <v>832</v>
      </c>
      <c r="F11023" t="s">
        <v>79</v>
      </c>
      <c r="G11023" t="s">
        <v>515</v>
      </c>
      <c r="H11023" t="s">
        <v>79</v>
      </c>
    </row>
    <row r="11024" spans="1:8" x14ac:dyDescent="0.35">
      <c r="A11024" t="s">
        <v>6</v>
      </c>
      <c r="B11024" t="s">
        <v>594</v>
      </c>
      <c r="C11024">
        <v>508</v>
      </c>
      <c r="D11024" t="s">
        <v>151</v>
      </c>
      <c r="E11024" t="s">
        <v>920</v>
      </c>
      <c r="F11024" t="s">
        <v>122</v>
      </c>
      <c r="G11024" t="s">
        <v>92</v>
      </c>
      <c r="H11024" t="s">
        <v>79</v>
      </c>
    </row>
    <row r="11025" spans="1:8" x14ac:dyDescent="0.35">
      <c r="A11025" t="s">
        <v>6</v>
      </c>
      <c r="B11025" t="s">
        <v>595</v>
      </c>
      <c r="C11025">
        <v>907</v>
      </c>
      <c r="D11025" t="s">
        <v>119</v>
      </c>
      <c r="E11025" t="s">
        <v>1105</v>
      </c>
      <c r="F11025" t="s">
        <v>106</v>
      </c>
      <c r="G11025" t="s">
        <v>88</v>
      </c>
      <c r="H11025" t="s">
        <v>150</v>
      </c>
    </row>
    <row r="11026" spans="1:8" x14ac:dyDescent="0.35">
      <c r="A11026" t="s">
        <v>7</v>
      </c>
      <c r="B11026" t="s">
        <v>594</v>
      </c>
      <c r="C11026">
        <v>1549</v>
      </c>
      <c r="D11026" t="s">
        <v>55</v>
      </c>
      <c r="E11026" t="s">
        <v>835</v>
      </c>
      <c r="F11026" t="s">
        <v>74</v>
      </c>
      <c r="G11026" t="s">
        <v>148</v>
      </c>
      <c r="H11026" t="s">
        <v>107</v>
      </c>
    </row>
    <row r="11027" spans="1:8" x14ac:dyDescent="0.35">
      <c r="A11027" t="s">
        <v>7</v>
      </c>
      <c r="B11027" t="s">
        <v>595</v>
      </c>
      <c r="C11027">
        <v>1610</v>
      </c>
      <c r="D11027" t="s">
        <v>57</v>
      </c>
      <c r="E11027" t="s">
        <v>840</v>
      </c>
      <c r="F11027" t="s">
        <v>93</v>
      </c>
      <c r="G11027" t="s">
        <v>168</v>
      </c>
      <c r="H11027" t="s">
        <v>73</v>
      </c>
    </row>
    <row r="11028" spans="1:8" x14ac:dyDescent="0.35">
      <c r="A11028" t="s">
        <v>241</v>
      </c>
      <c r="B11028" t="s">
        <v>594</v>
      </c>
      <c r="C11028">
        <v>5900</v>
      </c>
      <c r="D11028" t="s">
        <v>74</v>
      </c>
      <c r="E11028" t="s">
        <v>856</v>
      </c>
      <c r="F11028" t="s">
        <v>138</v>
      </c>
      <c r="G11028" t="s">
        <v>202</v>
      </c>
      <c r="H11028" t="s">
        <v>107</v>
      </c>
    </row>
    <row r="11029" spans="1:8" x14ac:dyDescent="0.35">
      <c r="A11029" t="s">
        <v>241</v>
      </c>
      <c r="B11029" t="s">
        <v>595</v>
      </c>
      <c r="C11029">
        <v>7205</v>
      </c>
      <c r="D11029" t="s">
        <v>244</v>
      </c>
      <c r="E11029" t="s">
        <v>1123</v>
      </c>
      <c r="F11029" t="s">
        <v>94</v>
      </c>
      <c r="G11029" t="s">
        <v>209</v>
      </c>
      <c r="H11029" t="s">
        <v>68</v>
      </c>
    </row>
    <row r="11031" spans="1:8" x14ac:dyDescent="0.35">
      <c r="A11031" t="s">
        <v>2075</v>
      </c>
    </row>
    <row r="11032" spans="1:8" x14ac:dyDescent="0.35">
      <c r="A11032" t="s">
        <v>14</v>
      </c>
      <c r="B11032" t="s">
        <v>2</v>
      </c>
      <c r="C11032" t="s">
        <v>2015</v>
      </c>
      <c r="D11032" t="s">
        <v>2016</v>
      </c>
      <c r="E11032" t="s">
        <v>2017</v>
      </c>
      <c r="F11032" t="s">
        <v>2018</v>
      </c>
      <c r="G11032" t="s">
        <v>2019</v>
      </c>
    </row>
    <row r="11033" spans="1:8" x14ac:dyDescent="0.35">
      <c r="A11033" t="s">
        <v>3</v>
      </c>
      <c r="B11033">
        <v>1990</v>
      </c>
      <c r="C11033" t="s">
        <v>150</v>
      </c>
      <c r="D11033" t="s">
        <v>1009</v>
      </c>
      <c r="E11033" t="s">
        <v>150</v>
      </c>
      <c r="F11033" t="s">
        <v>416</v>
      </c>
      <c r="G11033" t="s">
        <v>94</v>
      </c>
    </row>
    <row r="11034" spans="1:8" x14ac:dyDescent="0.35">
      <c r="A11034" t="s">
        <v>4</v>
      </c>
      <c r="B11034">
        <v>3210</v>
      </c>
      <c r="C11034" t="s">
        <v>71</v>
      </c>
      <c r="D11034" t="s">
        <v>973</v>
      </c>
      <c r="E11034" t="s">
        <v>70</v>
      </c>
      <c r="F11034" t="s">
        <v>195</v>
      </c>
      <c r="G11034" t="s">
        <v>73</v>
      </c>
    </row>
    <row r="11035" spans="1:8" x14ac:dyDescent="0.35">
      <c r="A11035" t="s">
        <v>5</v>
      </c>
      <c r="B11035">
        <v>3331</v>
      </c>
      <c r="C11035" t="s">
        <v>80</v>
      </c>
      <c r="D11035" t="s">
        <v>1403</v>
      </c>
      <c r="E11035" t="s">
        <v>78</v>
      </c>
      <c r="F11035" t="s">
        <v>519</v>
      </c>
      <c r="G11035" t="s">
        <v>77</v>
      </c>
    </row>
    <row r="11036" spans="1:8" x14ac:dyDescent="0.35">
      <c r="A11036" t="s">
        <v>6</v>
      </c>
      <c r="B11036">
        <v>1415</v>
      </c>
      <c r="C11036" t="s">
        <v>55</v>
      </c>
      <c r="D11036" t="s">
        <v>423</v>
      </c>
      <c r="E11036" t="s">
        <v>173</v>
      </c>
      <c r="F11036" t="s">
        <v>229</v>
      </c>
      <c r="G11036" t="s">
        <v>71</v>
      </c>
    </row>
    <row r="11037" spans="1:8" x14ac:dyDescent="0.35">
      <c r="A11037" t="s">
        <v>7</v>
      </c>
      <c r="B11037">
        <v>3159</v>
      </c>
      <c r="C11037" t="s">
        <v>150</v>
      </c>
      <c r="D11037" t="s">
        <v>814</v>
      </c>
      <c r="E11037" t="s">
        <v>80</v>
      </c>
      <c r="F11037" t="s">
        <v>120</v>
      </c>
      <c r="G11037" t="s">
        <v>106</v>
      </c>
    </row>
    <row r="11038" spans="1:8" x14ac:dyDescent="0.35">
      <c r="A11038" t="s">
        <v>241</v>
      </c>
      <c r="B11038">
        <v>13105</v>
      </c>
      <c r="C11038" t="s">
        <v>78</v>
      </c>
      <c r="D11038" t="s">
        <v>817</v>
      </c>
      <c r="E11038" t="s">
        <v>93</v>
      </c>
      <c r="F11038" t="s">
        <v>376</v>
      </c>
      <c r="G11038" t="s">
        <v>77</v>
      </c>
    </row>
    <row r="11040" spans="1:8" x14ac:dyDescent="0.35">
      <c r="A11040" t="s">
        <v>2076</v>
      </c>
    </row>
    <row r="11041" spans="1:8" x14ac:dyDescent="0.35">
      <c r="A11041" t="s">
        <v>14</v>
      </c>
      <c r="B11041" t="s">
        <v>15</v>
      </c>
      <c r="C11041" t="s">
        <v>2</v>
      </c>
      <c r="D11041" t="s">
        <v>2015</v>
      </c>
      <c r="E11041" t="s">
        <v>2016</v>
      </c>
      <c r="F11041" t="s">
        <v>2017</v>
      </c>
      <c r="G11041" t="s">
        <v>2018</v>
      </c>
      <c r="H11041" t="s">
        <v>2019</v>
      </c>
    </row>
    <row r="11042" spans="1:8" x14ac:dyDescent="0.35">
      <c r="A11042" t="s">
        <v>3</v>
      </c>
      <c r="B11042" t="s">
        <v>52</v>
      </c>
      <c r="C11042">
        <v>440</v>
      </c>
      <c r="D11042" t="s">
        <v>78</v>
      </c>
      <c r="E11042" t="s">
        <v>1443</v>
      </c>
      <c r="F11042" t="s">
        <v>105</v>
      </c>
      <c r="G11042" t="s">
        <v>127</v>
      </c>
      <c r="H11042" t="s">
        <v>122</v>
      </c>
    </row>
    <row r="11043" spans="1:8" x14ac:dyDescent="0.35">
      <c r="A11043" t="s">
        <v>3</v>
      </c>
      <c r="B11043" t="s">
        <v>83</v>
      </c>
      <c r="C11043">
        <v>1413</v>
      </c>
      <c r="D11043" t="s">
        <v>75</v>
      </c>
      <c r="E11043" t="s">
        <v>900</v>
      </c>
      <c r="F11043" t="s">
        <v>79</v>
      </c>
      <c r="G11043" t="s">
        <v>276</v>
      </c>
      <c r="H11043" t="s">
        <v>68</v>
      </c>
    </row>
    <row r="11044" spans="1:8" x14ac:dyDescent="0.35">
      <c r="A11044" t="s">
        <v>3</v>
      </c>
      <c r="B11044" t="s">
        <v>50</v>
      </c>
      <c r="C11044">
        <v>137</v>
      </c>
      <c r="D11044" t="s">
        <v>76</v>
      </c>
      <c r="E11044" t="s">
        <v>1184</v>
      </c>
      <c r="F11044" t="s">
        <v>100</v>
      </c>
      <c r="G11044" t="s">
        <v>355</v>
      </c>
      <c r="H11044" t="s">
        <v>77</v>
      </c>
    </row>
    <row r="11045" spans="1:8" x14ac:dyDescent="0.35">
      <c r="A11045" t="s">
        <v>4</v>
      </c>
      <c r="B11045" t="s">
        <v>52</v>
      </c>
      <c r="C11045">
        <v>828</v>
      </c>
      <c r="D11045" t="s">
        <v>77</v>
      </c>
      <c r="E11045" t="s">
        <v>1518</v>
      </c>
      <c r="F11045" t="s">
        <v>149</v>
      </c>
      <c r="G11045" t="s">
        <v>474</v>
      </c>
      <c r="H11045" t="s">
        <v>79</v>
      </c>
    </row>
    <row r="11046" spans="1:8" x14ac:dyDescent="0.35">
      <c r="A11046" t="s">
        <v>4</v>
      </c>
      <c r="B11046" t="s">
        <v>83</v>
      </c>
      <c r="C11046">
        <v>2127</v>
      </c>
      <c r="D11046" t="s">
        <v>94</v>
      </c>
      <c r="E11046" t="s">
        <v>1175</v>
      </c>
      <c r="F11046" t="s">
        <v>74</v>
      </c>
      <c r="G11046" t="s">
        <v>10</v>
      </c>
      <c r="H11046" t="s">
        <v>76</v>
      </c>
    </row>
    <row r="11047" spans="1:8" x14ac:dyDescent="0.35">
      <c r="A11047" t="s">
        <v>4</v>
      </c>
      <c r="B11047" t="s">
        <v>50</v>
      </c>
      <c r="C11047">
        <v>255</v>
      </c>
      <c r="D11047" t="s">
        <v>79</v>
      </c>
      <c r="E11047" t="s">
        <v>828</v>
      </c>
      <c r="F11047" t="s">
        <v>166</v>
      </c>
      <c r="G11047" t="s">
        <v>442</v>
      </c>
      <c r="H11047" t="s">
        <v>76</v>
      </c>
    </row>
    <row r="11048" spans="1:8" x14ac:dyDescent="0.35">
      <c r="A11048" t="s">
        <v>5</v>
      </c>
      <c r="B11048" t="s">
        <v>52</v>
      </c>
      <c r="C11048">
        <v>934</v>
      </c>
      <c r="D11048" t="s">
        <v>100</v>
      </c>
      <c r="E11048" t="s">
        <v>1402</v>
      </c>
      <c r="F11048" t="s">
        <v>150</v>
      </c>
      <c r="G11048" t="s">
        <v>467</v>
      </c>
      <c r="H11048" t="s">
        <v>73</v>
      </c>
    </row>
    <row r="11049" spans="1:8" x14ac:dyDescent="0.35">
      <c r="A11049" t="s">
        <v>5</v>
      </c>
      <c r="B11049" t="s">
        <v>83</v>
      </c>
      <c r="C11049">
        <v>2169</v>
      </c>
      <c r="D11049" t="s">
        <v>81</v>
      </c>
      <c r="E11049" t="s">
        <v>803</v>
      </c>
      <c r="F11049" t="s">
        <v>105</v>
      </c>
      <c r="G11049" t="s">
        <v>318</v>
      </c>
      <c r="H11049" t="s">
        <v>77</v>
      </c>
    </row>
    <row r="11050" spans="1:8" x14ac:dyDescent="0.35">
      <c r="A11050" t="s">
        <v>5</v>
      </c>
      <c r="B11050" t="s">
        <v>50</v>
      </c>
      <c r="C11050">
        <v>228</v>
      </c>
      <c r="D11050" t="s">
        <v>240</v>
      </c>
      <c r="E11050" t="s">
        <v>796</v>
      </c>
      <c r="F11050" t="s">
        <v>77</v>
      </c>
      <c r="G11050" t="s">
        <v>430</v>
      </c>
      <c r="H11050" t="s">
        <v>76</v>
      </c>
    </row>
    <row r="11051" spans="1:8" x14ac:dyDescent="0.35">
      <c r="A11051" t="s">
        <v>6</v>
      </c>
      <c r="B11051" t="s">
        <v>52</v>
      </c>
      <c r="C11051">
        <v>373</v>
      </c>
      <c r="D11051" t="s">
        <v>80</v>
      </c>
      <c r="E11051" t="s">
        <v>806</v>
      </c>
      <c r="F11051" t="s">
        <v>264</v>
      </c>
      <c r="G11051" t="s">
        <v>248</v>
      </c>
      <c r="H11051" t="s">
        <v>74</v>
      </c>
    </row>
    <row r="11052" spans="1:8" x14ac:dyDescent="0.35">
      <c r="A11052" t="s">
        <v>6</v>
      </c>
      <c r="B11052" t="s">
        <v>83</v>
      </c>
      <c r="C11052">
        <v>928</v>
      </c>
      <c r="D11052" t="s">
        <v>72</v>
      </c>
      <c r="E11052" t="s">
        <v>836</v>
      </c>
      <c r="F11052" t="s">
        <v>186</v>
      </c>
      <c r="G11052" t="s">
        <v>290</v>
      </c>
      <c r="H11052" t="s">
        <v>107</v>
      </c>
    </row>
    <row r="11053" spans="1:8" x14ac:dyDescent="0.35">
      <c r="A11053" t="s">
        <v>6</v>
      </c>
      <c r="B11053" t="s">
        <v>50</v>
      </c>
      <c r="C11053">
        <v>114</v>
      </c>
      <c r="D11053" t="s">
        <v>87</v>
      </c>
      <c r="E11053" t="s">
        <v>1737</v>
      </c>
      <c r="F11053" t="s">
        <v>175</v>
      </c>
      <c r="G11053" t="s">
        <v>213</v>
      </c>
      <c r="H11053" t="s">
        <v>76</v>
      </c>
    </row>
    <row r="11054" spans="1:8" x14ac:dyDescent="0.35">
      <c r="A11054" t="s">
        <v>7</v>
      </c>
      <c r="B11054" t="s">
        <v>52</v>
      </c>
      <c r="C11054">
        <v>769</v>
      </c>
      <c r="D11054" t="s">
        <v>71</v>
      </c>
      <c r="E11054" t="s">
        <v>978</v>
      </c>
      <c r="F11054" t="s">
        <v>151</v>
      </c>
      <c r="G11054" t="s">
        <v>331</v>
      </c>
      <c r="H11054" t="s">
        <v>76</v>
      </c>
    </row>
    <row r="11055" spans="1:8" x14ac:dyDescent="0.35">
      <c r="A11055" t="s">
        <v>7</v>
      </c>
      <c r="B11055" t="s">
        <v>83</v>
      </c>
      <c r="C11055">
        <v>2049</v>
      </c>
      <c r="D11055" t="s">
        <v>75</v>
      </c>
      <c r="E11055" t="s">
        <v>780</v>
      </c>
      <c r="F11055" t="s">
        <v>63</v>
      </c>
      <c r="G11055" t="s">
        <v>328</v>
      </c>
      <c r="H11055" t="s">
        <v>77</v>
      </c>
    </row>
    <row r="11056" spans="1:8" x14ac:dyDescent="0.35">
      <c r="A11056" t="s">
        <v>7</v>
      </c>
      <c r="B11056" t="s">
        <v>50</v>
      </c>
      <c r="C11056">
        <v>341</v>
      </c>
      <c r="D11056" t="s">
        <v>150</v>
      </c>
      <c r="E11056" t="s">
        <v>1122</v>
      </c>
      <c r="F11056" t="s">
        <v>68</v>
      </c>
      <c r="G11056" t="s">
        <v>159</v>
      </c>
      <c r="H11056" t="s">
        <v>79</v>
      </c>
    </row>
    <row r="11057" spans="1:8" x14ac:dyDescent="0.35">
      <c r="A11057" t="s">
        <v>241</v>
      </c>
      <c r="B11057" t="s">
        <v>52</v>
      </c>
      <c r="C11057">
        <v>3344</v>
      </c>
      <c r="D11057" t="s">
        <v>75</v>
      </c>
      <c r="E11057" t="s">
        <v>1370</v>
      </c>
      <c r="F11057" t="s">
        <v>130</v>
      </c>
      <c r="G11057" t="s">
        <v>319</v>
      </c>
      <c r="H11057" t="s">
        <v>150</v>
      </c>
    </row>
    <row r="11058" spans="1:8" x14ac:dyDescent="0.35">
      <c r="A11058" t="s">
        <v>241</v>
      </c>
      <c r="B11058" t="s">
        <v>83</v>
      </c>
      <c r="C11058">
        <v>8686</v>
      </c>
      <c r="D11058" t="s">
        <v>78</v>
      </c>
      <c r="E11058" t="s">
        <v>877</v>
      </c>
      <c r="F11058" t="s">
        <v>72</v>
      </c>
      <c r="G11058" t="s">
        <v>294</v>
      </c>
      <c r="H11058" t="s">
        <v>106</v>
      </c>
    </row>
    <row r="11059" spans="1:8" x14ac:dyDescent="0.35">
      <c r="A11059" t="s">
        <v>241</v>
      </c>
      <c r="B11059" t="s">
        <v>50</v>
      </c>
      <c r="C11059">
        <v>1075</v>
      </c>
      <c r="D11059" t="s">
        <v>186</v>
      </c>
      <c r="E11059" t="s">
        <v>837</v>
      </c>
      <c r="F11059" t="s">
        <v>137</v>
      </c>
      <c r="G11059" t="s">
        <v>199</v>
      </c>
      <c r="H11059" t="s">
        <v>73</v>
      </c>
    </row>
    <row r="11061" spans="1:8" x14ac:dyDescent="0.35">
      <c r="A11061" t="s">
        <v>2077</v>
      </c>
    </row>
    <row r="11062" spans="1:8" x14ac:dyDescent="0.35">
      <c r="A11062" t="s">
        <v>14</v>
      </c>
      <c r="B11062" t="s">
        <v>266</v>
      </c>
      <c r="C11062" t="s">
        <v>2</v>
      </c>
      <c r="D11062" t="s">
        <v>2015</v>
      </c>
      <c r="E11062" t="s">
        <v>2016</v>
      </c>
      <c r="F11062" t="s">
        <v>2017</v>
      </c>
      <c r="G11062" t="s">
        <v>2018</v>
      </c>
      <c r="H11062" t="s">
        <v>2019</v>
      </c>
    </row>
    <row r="11063" spans="1:8" x14ac:dyDescent="0.35">
      <c r="A11063" t="s">
        <v>3</v>
      </c>
      <c r="B11063" t="s">
        <v>267</v>
      </c>
      <c r="C11063">
        <v>260</v>
      </c>
      <c r="D11063" t="s">
        <v>133</v>
      </c>
      <c r="E11063" t="s">
        <v>754</v>
      </c>
      <c r="F11063" t="s">
        <v>198</v>
      </c>
      <c r="G11063" t="s">
        <v>248</v>
      </c>
      <c r="H11063" t="s">
        <v>194</v>
      </c>
    </row>
    <row r="11064" spans="1:8" x14ac:dyDescent="0.35">
      <c r="A11064" t="s">
        <v>3</v>
      </c>
      <c r="B11064" t="s">
        <v>279</v>
      </c>
      <c r="C11064">
        <v>1668</v>
      </c>
      <c r="D11064" t="s">
        <v>77</v>
      </c>
      <c r="E11064" t="s">
        <v>912</v>
      </c>
      <c r="F11064" t="s">
        <v>79</v>
      </c>
      <c r="G11064" t="s">
        <v>262</v>
      </c>
      <c r="H11064" t="s">
        <v>79</v>
      </c>
    </row>
    <row r="11065" spans="1:8" x14ac:dyDescent="0.35">
      <c r="A11065" t="s">
        <v>3</v>
      </c>
      <c r="B11065" t="s">
        <v>285</v>
      </c>
      <c r="C11065">
        <v>62</v>
      </c>
      <c r="D11065" t="s">
        <v>74</v>
      </c>
      <c r="E11065" t="s">
        <v>817</v>
      </c>
      <c r="F11065" t="s">
        <v>78</v>
      </c>
      <c r="G11065" t="s">
        <v>196</v>
      </c>
      <c r="H11065" t="s">
        <v>76</v>
      </c>
    </row>
    <row r="11066" spans="1:8" x14ac:dyDescent="0.35">
      <c r="A11066" t="s">
        <v>4</v>
      </c>
      <c r="B11066" t="s">
        <v>267</v>
      </c>
      <c r="C11066">
        <v>341</v>
      </c>
      <c r="D11066" t="s">
        <v>75</v>
      </c>
      <c r="E11066" t="s">
        <v>705</v>
      </c>
      <c r="F11066" t="s">
        <v>286</v>
      </c>
      <c r="G11066" t="s">
        <v>325</v>
      </c>
      <c r="H11066" t="s">
        <v>76</v>
      </c>
    </row>
    <row r="11067" spans="1:8" x14ac:dyDescent="0.35">
      <c r="A11067" t="s">
        <v>4</v>
      </c>
      <c r="B11067" t="s">
        <v>279</v>
      </c>
      <c r="C11067">
        <v>2593</v>
      </c>
      <c r="D11067" t="s">
        <v>68</v>
      </c>
      <c r="E11067" t="s">
        <v>803</v>
      </c>
      <c r="F11067" t="s">
        <v>198</v>
      </c>
      <c r="G11067" t="s">
        <v>203</v>
      </c>
      <c r="H11067" t="s">
        <v>76</v>
      </c>
    </row>
    <row r="11068" spans="1:8" x14ac:dyDescent="0.35">
      <c r="A11068" t="s">
        <v>4</v>
      </c>
      <c r="B11068" t="s">
        <v>285</v>
      </c>
      <c r="C11068">
        <v>276</v>
      </c>
      <c r="D11068" t="s">
        <v>75</v>
      </c>
      <c r="E11068" t="s">
        <v>1312</v>
      </c>
      <c r="F11068" t="s">
        <v>108</v>
      </c>
      <c r="G11068" t="s">
        <v>152</v>
      </c>
      <c r="H11068" t="s">
        <v>150</v>
      </c>
    </row>
    <row r="11069" spans="1:8" x14ac:dyDescent="0.35">
      <c r="A11069" t="s">
        <v>5</v>
      </c>
      <c r="B11069" t="s">
        <v>267</v>
      </c>
      <c r="C11069">
        <v>129</v>
      </c>
      <c r="D11069" t="s">
        <v>72</v>
      </c>
      <c r="E11069" t="s">
        <v>773</v>
      </c>
      <c r="F11069" t="s">
        <v>106</v>
      </c>
      <c r="G11069" t="s">
        <v>301</v>
      </c>
      <c r="H11069" t="s">
        <v>76</v>
      </c>
    </row>
    <row r="11070" spans="1:8" x14ac:dyDescent="0.35">
      <c r="A11070" t="s">
        <v>5</v>
      </c>
      <c r="B11070" t="s">
        <v>279</v>
      </c>
      <c r="C11070">
        <v>2541</v>
      </c>
      <c r="D11070" t="s">
        <v>74</v>
      </c>
      <c r="E11070" t="s">
        <v>1156</v>
      </c>
      <c r="F11070" t="s">
        <v>78</v>
      </c>
      <c r="G11070" t="s">
        <v>426</v>
      </c>
      <c r="H11070" t="s">
        <v>79</v>
      </c>
    </row>
    <row r="11071" spans="1:8" x14ac:dyDescent="0.35">
      <c r="A11071" t="s">
        <v>5</v>
      </c>
      <c r="B11071" t="s">
        <v>285</v>
      </c>
      <c r="C11071">
        <v>661</v>
      </c>
      <c r="D11071" t="s">
        <v>68</v>
      </c>
      <c r="E11071" t="s">
        <v>1121</v>
      </c>
      <c r="F11071" t="s">
        <v>105</v>
      </c>
      <c r="G11071" t="s">
        <v>129</v>
      </c>
      <c r="H11071" t="s">
        <v>107</v>
      </c>
    </row>
    <row r="11072" spans="1:8" x14ac:dyDescent="0.35">
      <c r="A11072" t="s">
        <v>6</v>
      </c>
      <c r="B11072" t="s">
        <v>267</v>
      </c>
      <c r="C11072">
        <v>127</v>
      </c>
      <c r="D11072" t="s">
        <v>173</v>
      </c>
      <c r="E11072" t="s">
        <v>628</v>
      </c>
      <c r="F11072" t="s">
        <v>179</v>
      </c>
      <c r="G11072" t="s">
        <v>277</v>
      </c>
      <c r="H11072" t="s">
        <v>151</v>
      </c>
    </row>
    <row r="11073" spans="1:8" x14ac:dyDescent="0.35">
      <c r="A11073" t="s">
        <v>6</v>
      </c>
      <c r="B11073" t="s">
        <v>279</v>
      </c>
      <c r="C11073">
        <v>1126</v>
      </c>
      <c r="D11073" t="s">
        <v>80</v>
      </c>
      <c r="E11073" t="s">
        <v>783</v>
      </c>
      <c r="F11073" t="s">
        <v>108</v>
      </c>
      <c r="G11073" t="s">
        <v>372</v>
      </c>
      <c r="H11073" t="s">
        <v>77</v>
      </c>
    </row>
    <row r="11074" spans="1:8" x14ac:dyDescent="0.35">
      <c r="A11074" t="s">
        <v>6</v>
      </c>
      <c r="B11074" t="s">
        <v>285</v>
      </c>
      <c r="C11074">
        <v>162</v>
      </c>
      <c r="D11074" t="s">
        <v>142</v>
      </c>
      <c r="E11074" t="s">
        <v>781</v>
      </c>
      <c r="F11074" t="s">
        <v>194</v>
      </c>
      <c r="G11074" t="s">
        <v>192</v>
      </c>
      <c r="H11074" t="s">
        <v>68</v>
      </c>
    </row>
    <row r="11075" spans="1:8" x14ac:dyDescent="0.35">
      <c r="A11075" t="s">
        <v>7</v>
      </c>
      <c r="B11075" t="s">
        <v>267</v>
      </c>
      <c r="C11075">
        <v>190</v>
      </c>
      <c r="D11075" t="s">
        <v>75</v>
      </c>
      <c r="E11075" t="s">
        <v>772</v>
      </c>
      <c r="F11075" t="s">
        <v>94</v>
      </c>
      <c r="G11075" t="s">
        <v>337</v>
      </c>
      <c r="H11075" t="s">
        <v>76</v>
      </c>
    </row>
    <row r="11076" spans="1:8" x14ac:dyDescent="0.35">
      <c r="A11076" t="s">
        <v>7</v>
      </c>
      <c r="B11076" t="s">
        <v>279</v>
      </c>
      <c r="C11076">
        <v>2801</v>
      </c>
      <c r="D11076" t="s">
        <v>75</v>
      </c>
      <c r="E11076" t="s">
        <v>817</v>
      </c>
      <c r="F11076" t="s">
        <v>186</v>
      </c>
      <c r="G11076" t="s">
        <v>120</v>
      </c>
      <c r="H11076" t="s">
        <v>77</v>
      </c>
    </row>
    <row r="11077" spans="1:8" x14ac:dyDescent="0.35">
      <c r="A11077" t="s">
        <v>7</v>
      </c>
      <c r="B11077" t="s">
        <v>285</v>
      </c>
      <c r="C11077">
        <v>168</v>
      </c>
      <c r="D11077" t="s">
        <v>107</v>
      </c>
      <c r="E11077" t="s">
        <v>909</v>
      </c>
      <c r="F11077" t="s">
        <v>71</v>
      </c>
      <c r="G11077" t="s">
        <v>257</v>
      </c>
      <c r="H11077" t="s">
        <v>76</v>
      </c>
    </row>
    <row r="11078" spans="1:8" x14ac:dyDescent="0.35">
      <c r="A11078" t="s">
        <v>241</v>
      </c>
      <c r="B11078" t="s">
        <v>267</v>
      </c>
      <c r="C11078">
        <v>1047</v>
      </c>
      <c r="D11078" t="s">
        <v>63</v>
      </c>
      <c r="E11078" t="s">
        <v>613</v>
      </c>
      <c r="F11078" t="s">
        <v>244</v>
      </c>
      <c r="G11078" t="s">
        <v>324</v>
      </c>
      <c r="H11078" t="s">
        <v>78</v>
      </c>
    </row>
    <row r="11079" spans="1:8" x14ac:dyDescent="0.35">
      <c r="A11079" t="s">
        <v>241</v>
      </c>
      <c r="B11079" t="s">
        <v>279</v>
      </c>
      <c r="C11079">
        <v>10729</v>
      </c>
      <c r="D11079" t="s">
        <v>78</v>
      </c>
      <c r="E11079" t="s">
        <v>724</v>
      </c>
      <c r="F11079" t="s">
        <v>100</v>
      </c>
      <c r="G11079" t="s">
        <v>291</v>
      </c>
      <c r="H11079" t="s">
        <v>77</v>
      </c>
    </row>
    <row r="11080" spans="1:8" x14ac:dyDescent="0.35">
      <c r="A11080" t="s">
        <v>241</v>
      </c>
      <c r="B11080" t="s">
        <v>285</v>
      </c>
      <c r="C11080">
        <v>1329</v>
      </c>
      <c r="D11080" t="s">
        <v>75</v>
      </c>
      <c r="E11080" t="s">
        <v>830</v>
      </c>
      <c r="F11080" t="s">
        <v>55</v>
      </c>
      <c r="G11080" t="s">
        <v>373</v>
      </c>
      <c r="H11080" t="s">
        <v>77</v>
      </c>
    </row>
    <row r="11082" spans="1:8" x14ac:dyDescent="0.35">
      <c r="A11082" t="s">
        <v>2078</v>
      </c>
    </row>
    <row r="11083" spans="1:8" x14ac:dyDescent="0.35">
      <c r="A11083" t="s">
        <v>14</v>
      </c>
      <c r="B11083" t="s">
        <v>461</v>
      </c>
      <c r="C11083" t="s">
        <v>2</v>
      </c>
      <c r="D11083" t="s">
        <v>2015</v>
      </c>
      <c r="E11083" t="s">
        <v>2016</v>
      </c>
      <c r="F11083" t="s">
        <v>2017</v>
      </c>
      <c r="G11083" t="s">
        <v>2018</v>
      </c>
      <c r="H11083" t="s">
        <v>2019</v>
      </c>
    </row>
    <row r="11084" spans="1:8" x14ac:dyDescent="0.35">
      <c r="A11084" t="s">
        <v>3</v>
      </c>
      <c r="B11084" t="s">
        <v>462</v>
      </c>
      <c r="C11084">
        <v>1073</v>
      </c>
      <c r="D11084" t="s">
        <v>105</v>
      </c>
      <c r="E11084" t="s">
        <v>856</v>
      </c>
      <c r="F11084" t="s">
        <v>75</v>
      </c>
      <c r="G11084" t="s">
        <v>435</v>
      </c>
      <c r="H11084" t="s">
        <v>75</v>
      </c>
    </row>
    <row r="11085" spans="1:8" x14ac:dyDescent="0.35">
      <c r="A11085" t="s">
        <v>3</v>
      </c>
      <c r="B11085" t="s">
        <v>464</v>
      </c>
      <c r="C11085">
        <v>916</v>
      </c>
      <c r="D11085" t="s">
        <v>77</v>
      </c>
      <c r="E11085" t="s">
        <v>980</v>
      </c>
      <c r="F11085" t="s">
        <v>68</v>
      </c>
      <c r="G11085" t="s">
        <v>235</v>
      </c>
      <c r="H11085" t="s">
        <v>78</v>
      </c>
    </row>
    <row r="11086" spans="1:8" x14ac:dyDescent="0.35">
      <c r="A11086" t="s">
        <v>3</v>
      </c>
      <c r="B11086" t="s">
        <v>468</v>
      </c>
      <c r="C11086">
        <v>1</v>
      </c>
      <c r="D11086" t="s">
        <v>76</v>
      </c>
      <c r="E11086" t="s">
        <v>395</v>
      </c>
      <c r="F11086" t="s">
        <v>76</v>
      </c>
      <c r="G11086" t="s">
        <v>76</v>
      </c>
      <c r="H11086" t="s">
        <v>76</v>
      </c>
    </row>
    <row r="11087" spans="1:8" x14ac:dyDescent="0.35">
      <c r="A11087" t="s">
        <v>4</v>
      </c>
      <c r="B11087" t="s">
        <v>462</v>
      </c>
      <c r="C11087">
        <v>1657</v>
      </c>
      <c r="D11087" t="s">
        <v>105</v>
      </c>
      <c r="E11087" t="s">
        <v>971</v>
      </c>
      <c r="F11087" t="s">
        <v>244</v>
      </c>
      <c r="G11087" t="s">
        <v>174</v>
      </c>
      <c r="H11087" t="s">
        <v>106</v>
      </c>
    </row>
    <row r="11088" spans="1:8" x14ac:dyDescent="0.35">
      <c r="A11088" t="s">
        <v>4</v>
      </c>
      <c r="B11088" t="s">
        <v>464</v>
      </c>
      <c r="C11088">
        <v>1553</v>
      </c>
      <c r="D11088" t="s">
        <v>107</v>
      </c>
      <c r="E11088" t="s">
        <v>1166</v>
      </c>
      <c r="F11088" t="s">
        <v>133</v>
      </c>
      <c r="G11088" t="s">
        <v>412</v>
      </c>
      <c r="H11088" t="s">
        <v>76</v>
      </c>
    </row>
    <row r="11089" spans="1:8" x14ac:dyDescent="0.35">
      <c r="A11089" t="s">
        <v>5</v>
      </c>
      <c r="B11089" t="s">
        <v>462</v>
      </c>
      <c r="C11089">
        <v>1612</v>
      </c>
      <c r="D11089" t="s">
        <v>104</v>
      </c>
      <c r="E11089" t="s">
        <v>814</v>
      </c>
      <c r="F11089" t="s">
        <v>63</v>
      </c>
      <c r="G11089" t="s">
        <v>252</v>
      </c>
      <c r="H11089" t="s">
        <v>107</v>
      </c>
    </row>
    <row r="11090" spans="1:8" x14ac:dyDescent="0.35">
      <c r="A11090" t="s">
        <v>5</v>
      </c>
      <c r="B11090" t="s">
        <v>464</v>
      </c>
      <c r="C11090">
        <v>1719</v>
      </c>
      <c r="D11090" t="s">
        <v>77</v>
      </c>
      <c r="E11090" t="s">
        <v>1210</v>
      </c>
      <c r="F11090" t="s">
        <v>79</v>
      </c>
      <c r="G11090" t="s">
        <v>308</v>
      </c>
      <c r="H11090" t="s">
        <v>71</v>
      </c>
    </row>
    <row r="11091" spans="1:8" x14ac:dyDescent="0.35">
      <c r="A11091" t="s">
        <v>6</v>
      </c>
      <c r="B11091" t="s">
        <v>462</v>
      </c>
      <c r="C11091">
        <v>894</v>
      </c>
      <c r="D11091" t="s">
        <v>93</v>
      </c>
      <c r="E11091" t="s">
        <v>1390</v>
      </c>
      <c r="F11091" t="s">
        <v>151</v>
      </c>
      <c r="G11091" t="s">
        <v>193</v>
      </c>
      <c r="H11091" t="s">
        <v>77</v>
      </c>
    </row>
    <row r="11092" spans="1:8" x14ac:dyDescent="0.35">
      <c r="A11092" t="s">
        <v>6</v>
      </c>
      <c r="B11092" t="s">
        <v>464</v>
      </c>
      <c r="C11092">
        <v>521</v>
      </c>
      <c r="D11092" t="s">
        <v>80</v>
      </c>
      <c r="E11092" t="s">
        <v>774</v>
      </c>
      <c r="F11092" t="s">
        <v>163</v>
      </c>
      <c r="G11092" t="s">
        <v>455</v>
      </c>
      <c r="H11092" t="s">
        <v>105</v>
      </c>
    </row>
    <row r="11093" spans="1:8" x14ac:dyDescent="0.35">
      <c r="A11093" t="s">
        <v>7</v>
      </c>
      <c r="B11093" t="s">
        <v>462</v>
      </c>
      <c r="C11093">
        <v>1881</v>
      </c>
      <c r="D11093" t="s">
        <v>78</v>
      </c>
      <c r="E11093" t="s">
        <v>840</v>
      </c>
      <c r="F11093" t="s">
        <v>105</v>
      </c>
      <c r="G11093" t="s">
        <v>192</v>
      </c>
      <c r="H11093" t="s">
        <v>106</v>
      </c>
    </row>
    <row r="11094" spans="1:8" x14ac:dyDescent="0.35">
      <c r="A11094" t="s">
        <v>7</v>
      </c>
      <c r="B11094" t="s">
        <v>464</v>
      </c>
      <c r="C11094">
        <v>1277</v>
      </c>
      <c r="D11094" t="s">
        <v>77</v>
      </c>
      <c r="E11094" t="s">
        <v>1363</v>
      </c>
      <c r="F11094" t="s">
        <v>151</v>
      </c>
      <c r="G11094" t="s">
        <v>474</v>
      </c>
      <c r="H11094" t="s">
        <v>77</v>
      </c>
    </row>
    <row r="11095" spans="1:8" x14ac:dyDescent="0.35">
      <c r="A11095" t="s">
        <v>7</v>
      </c>
      <c r="B11095" t="s">
        <v>468</v>
      </c>
      <c r="C11095">
        <v>1</v>
      </c>
      <c r="D11095" t="s">
        <v>76</v>
      </c>
      <c r="E11095" t="s">
        <v>395</v>
      </c>
      <c r="F11095" t="s">
        <v>76</v>
      </c>
      <c r="G11095" t="s">
        <v>76</v>
      </c>
      <c r="H11095" t="s">
        <v>76</v>
      </c>
    </row>
    <row r="11096" spans="1:8" x14ac:dyDescent="0.35">
      <c r="A11096" t="s">
        <v>241</v>
      </c>
      <c r="B11096" t="s">
        <v>462</v>
      </c>
      <c r="C11096">
        <v>7117</v>
      </c>
      <c r="D11096" t="s">
        <v>63</v>
      </c>
      <c r="E11096" t="s">
        <v>788</v>
      </c>
      <c r="F11096" t="s">
        <v>93</v>
      </c>
      <c r="G11096" t="s">
        <v>242</v>
      </c>
      <c r="H11096" t="s">
        <v>106</v>
      </c>
    </row>
    <row r="11097" spans="1:8" x14ac:dyDescent="0.35">
      <c r="A11097" t="s">
        <v>241</v>
      </c>
      <c r="B11097" t="s">
        <v>464</v>
      </c>
      <c r="C11097">
        <v>5986</v>
      </c>
      <c r="D11097" t="s">
        <v>77</v>
      </c>
      <c r="E11097" t="s">
        <v>696</v>
      </c>
      <c r="F11097" t="s">
        <v>55</v>
      </c>
      <c r="G11097" t="s">
        <v>158</v>
      </c>
      <c r="H11097" t="s">
        <v>68</v>
      </c>
    </row>
    <row r="11098" spans="1:8" x14ac:dyDescent="0.35">
      <c r="A11098" t="s">
        <v>241</v>
      </c>
      <c r="B11098" t="s">
        <v>468</v>
      </c>
      <c r="C11098">
        <v>2</v>
      </c>
      <c r="D11098" t="s">
        <v>76</v>
      </c>
      <c r="E11098" t="s">
        <v>395</v>
      </c>
      <c r="F11098" t="s">
        <v>76</v>
      </c>
      <c r="G11098" t="s">
        <v>76</v>
      </c>
      <c r="H11098" t="s">
        <v>76</v>
      </c>
    </row>
    <row r="11100" spans="1:8" x14ac:dyDescent="0.35">
      <c r="A11100" t="s">
        <v>2079</v>
      </c>
    </row>
    <row r="11101" spans="1:8" x14ac:dyDescent="0.35">
      <c r="A11101" t="s">
        <v>14</v>
      </c>
      <c r="B11101" t="s">
        <v>487</v>
      </c>
      <c r="C11101" t="s">
        <v>2</v>
      </c>
      <c r="D11101" t="s">
        <v>2015</v>
      </c>
      <c r="E11101" t="s">
        <v>2016</v>
      </c>
      <c r="F11101" t="s">
        <v>2017</v>
      </c>
      <c r="G11101" t="s">
        <v>2018</v>
      </c>
      <c r="H11101" t="s">
        <v>2019</v>
      </c>
    </row>
    <row r="11102" spans="1:8" x14ac:dyDescent="0.35">
      <c r="A11102" t="s">
        <v>3</v>
      </c>
      <c r="B11102" t="s">
        <v>488</v>
      </c>
      <c r="C11102">
        <v>1092</v>
      </c>
      <c r="D11102" t="s">
        <v>71</v>
      </c>
      <c r="E11102" t="s">
        <v>814</v>
      </c>
      <c r="F11102" t="s">
        <v>75</v>
      </c>
      <c r="G11102" t="s">
        <v>371</v>
      </c>
      <c r="H11102" t="s">
        <v>77</v>
      </c>
    </row>
    <row r="11103" spans="1:8" x14ac:dyDescent="0.35">
      <c r="A11103" t="s">
        <v>3</v>
      </c>
      <c r="B11103" t="s">
        <v>491</v>
      </c>
      <c r="C11103">
        <v>898</v>
      </c>
      <c r="D11103" t="s">
        <v>94</v>
      </c>
      <c r="E11103" t="s">
        <v>1387</v>
      </c>
      <c r="F11103" t="s">
        <v>71</v>
      </c>
      <c r="G11103" t="s">
        <v>168</v>
      </c>
      <c r="H11103" t="s">
        <v>63</v>
      </c>
    </row>
    <row r="11104" spans="1:8" x14ac:dyDescent="0.35">
      <c r="A11104" t="s">
        <v>4</v>
      </c>
      <c r="B11104" t="s">
        <v>488</v>
      </c>
      <c r="C11104">
        <v>1897</v>
      </c>
      <c r="D11104" t="s">
        <v>77</v>
      </c>
      <c r="E11104" t="s">
        <v>816</v>
      </c>
      <c r="F11104" t="s">
        <v>198</v>
      </c>
      <c r="G11104" t="s">
        <v>172</v>
      </c>
      <c r="H11104" t="s">
        <v>73</v>
      </c>
    </row>
    <row r="11105" spans="1:8" x14ac:dyDescent="0.35">
      <c r="A11105" t="s">
        <v>4</v>
      </c>
      <c r="B11105" t="s">
        <v>491</v>
      </c>
      <c r="C11105">
        <v>1313</v>
      </c>
      <c r="D11105" t="s">
        <v>105</v>
      </c>
      <c r="E11105" t="s">
        <v>829</v>
      </c>
      <c r="F11105" t="s">
        <v>97</v>
      </c>
      <c r="G11105" t="s">
        <v>233</v>
      </c>
      <c r="H11105" t="s">
        <v>107</v>
      </c>
    </row>
    <row r="11106" spans="1:8" x14ac:dyDescent="0.35">
      <c r="A11106" t="s">
        <v>5</v>
      </c>
      <c r="B11106" t="s">
        <v>488</v>
      </c>
      <c r="C11106">
        <v>2009</v>
      </c>
      <c r="D11106" t="s">
        <v>63</v>
      </c>
      <c r="E11106" t="s">
        <v>1314</v>
      </c>
      <c r="F11106" t="s">
        <v>68</v>
      </c>
      <c r="G11106" t="s">
        <v>200</v>
      </c>
      <c r="H11106" t="s">
        <v>79</v>
      </c>
    </row>
    <row r="11107" spans="1:8" x14ac:dyDescent="0.35">
      <c r="A11107" t="s">
        <v>5</v>
      </c>
      <c r="B11107" t="s">
        <v>491</v>
      </c>
      <c r="C11107">
        <v>1322</v>
      </c>
      <c r="D11107" t="s">
        <v>100</v>
      </c>
      <c r="E11107" t="s">
        <v>1167</v>
      </c>
      <c r="F11107" t="s">
        <v>186</v>
      </c>
      <c r="G11107" t="s">
        <v>230</v>
      </c>
      <c r="H11107" t="s">
        <v>107</v>
      </c>
    </row>
    <row r="11108" spans="1:8" x14ac:dyDescent="0.35">
      <c r="A11108" t="s">
        <v>6</v>
      </c>
      <c r="B11108" t="s">
        <v>488</v>
      </c>
      <c r="C11108">
        <v>794</v>
      </c>
      <c r="D11108" t="s">
        <v>74</v>
      </c>
      <c r="E11108" t="s">
        <v>815</v>
      </c>
      <c r="F11108" t="s">
        <v>149</v>
      </c>
      <c r="G11108" t="s">
        <v>347</v>
      </c>
      <c r="H11108" t="s">
        <v>77</v>
      </c>
    </row>
    <row r="11109" spans="1:8" x14ac:dyDescent="0.35">
      <c r="A11109" t="s">
        <v>6</v>
      </c>
      <c r="B11109" t="s">
        <v>491</v>
      </c>
      <c r="C11109">
        <v>621</v>
      </c>
      <c r="D11109" t="s">
        <v>80</v>
      </c>
      <c r="E11109" t="s">
        <v>1186</v>
      </c>
      <c r="F11109" t="s">
        <v>86</v>
      </c>
      <c r="G11109" t="s">
        <v>113</v>
      </c>
      <c r="H11109" t="s">
        <v>78</v>
      </c>
    </row>
    <row r="11110" spans="1:8" x14ac:dyDescent="0.35">
      <c r="A11110" t="s">
        <v>7</v>
      </c>
      <c r="B11110" t="s">
        <v>488</v>
      </c>
      <c r="C11110">
        <v>1667</v>
      </c>
      <c r="D11110" t="s">
        <v>75</v>
      </c>
      <c r="E11110" t="s">
        <v>772</v>
      </c>
      <c r="F11110" t="s">
        <v>63</v>
      </c>
      <c r="G11110" t="s">
        <v>140</v>
      </c>
      <c r="H11110" t="s">
        <v>107</v>
      </c>
    </row>
    <row r="11111" spans="1:8" x14ac:dyDescent="0.35">
      <c r="A11111" t="s">
        <v>7</v>
      </c>
      <c r="B11111" t="s">
        <v>491</v>
      </c>
      <c r="C11111">
        <v>1492</v>
      </c>
      <c r="D11111" t="s">
        <v>71</v>
      </c>
      <c r="E11111" t="s">
        <v>403</v>
      </c>
      <c r="F11111" t="s">
        <v>186</v>
      </c>
      <c r="G11111" t="s">
        <v>118</v>
      </c>
      <c r="H11111" t="s">
        <v>79</v>
      </c>
    </row>
    <row r="11112" spans="1:8" x14ac:dyDescent="0.35">
      <c r="A11112" t="s">
        <v>241</v>
      </c>
      <c r="B11112" t="s">
        <v>488</v>
      </c>
      <c r="C11112">
        <v>7459</v>
      </c>
      <c r="D11112" t="s">
        <v>78</v>
      </c>
      <c r="E11112" t="s">
        <v>1210</v>
      </c>
      <c r="F11112" t="s">
        <v>80</v>
      </c>
      <c r="G11112" t="s">
        <v>494</v>
      </c>
      <c r="H11112" t="s">
        <v>106</v>
      </c>
    </row>
    <row r="11113" spans="1:8" x14ac:dyDescent="0.35">
      <c r="A11113" t="s">
        <v>241</v>
      </c>
      <c r="B11113" t="s">
        <v>491</v>
      </c>
      <c r="C11113">
        <v>5646</v>
      </c>
      <c r="D11113" t="s">
        <v>105</v>
      </c>
      <c r="E11113" t="s">
        <v>788</v>
      </c>
      <c r="F11113" t="s">
        <v>151</v>
      </c>
      <c r="G11113" t="s">
        <v>345</v>
      </c>
      <c r="H11113" t="s">
        <v>68</v>
      </c>
    </row>
    <row r="11115" spans="1:8" x14ac:dyDescent="0.35">
      <c r="A11115" t="s">
        <v>2080</v>
      </c>
    </row>
    <row r="11116" spans="1:8" x14ac:dyDescent="0.35">
      <c r="A11116" t="s">
        <v>14</v>
      </c>
      <c r="B11116" t="s">
        <v>593</v>
      </c>
      <c r="C11116" t="s">
        <v>2</v>
      </c>
      <c r="D11116" t="s">
        <v>2015</v>
      </c>
      <c r="E11116" t="s">
        <v>2016</v>
      </c>
      <c r="F11116" t="s">
        <v>2017</v>
      </c>
      <c r="G11116" t="s">
        <v>2018</v>
      </c>
      <c r="H11116" t="s">
        <v>2019</v>
      </c>
    </row>
    <row r="11117" spans="1:8" x14ac:dyDescent="0.35">
      <c r="A11117" t="s">
        <v>3</v>
      </c>
      <c r="B11117" t="s">
        <v>594</v>
      </c>
      <c r="C11117">
        <v>927</v>
      </c>
      <c r="D11117" t="s">
        <v>68</v>
      </c>
      <c r="E11117" t="s">
        <v>1540</v>
      </c>
      <c r="F11117" t="s">
        <v>73</v>
      </c>
      <c r="G11117" t="s">
        <v>227</v>
      </c>
      <c r="H11117" t="s">
        <v>73</v>
      </c>
    </row>
    <row r="11118" spans="1:8" x14ac:dyDescent="0.35">
      <c r="A11118" t="s">
        <v>3</v>
      </c>
      <c r="B11118" t="s">
        <v>595</v>
      </c>
      <c r="C11118">
        <v>1063</v>
      </c>
      <c r="D11118" t="s">
        <v>78</v>
      </c>
      <c r="E11118" t="s">
        <v>1183</v>
      </c>
      <c r="F11118" t="s">
        <v>105</v>
      </c>
      <c r="G11118" t="s">
        <v>129</v>
      </c>
      <c r="H11118" t="s">
        <v>63</v>
      </c>
    </row>
    <row r="11119" spans="1:8" x14ac:dyDescent="0.35">
      <c r="A11119" t="s">
        <v>4</v>
      </c>
      <c r="B11119" t="s">
        <v>594</v>
      </c>
      <c r="C11119">
        <v>1687</v>
      </c>
      <c r="D11119" t="s">
        <v>77</v>
      </c>
      <c r="E11119" t="s">
        <v>717</v>
      </c>
      <c r="F11119" t="s">
        <v>103</v>
      </c>
      <c r="G11119" t="s">
        <v>557</v>
      </c>
      <c r="H11119" t="s">
        <v>106</v>
      </c>
    </row>
    <row r="11120" spans="1:8" x14ac:dyDescent="0.35">
      <c r="A11120" t="s">
        <v>4</v>
      </c>
      <c r="B11120" t="s">
        <v>595</v>
      </c>
      <c r="C11120">
        <v>1523</v>
      </c>
      <c r="D11120" t="s">
        <v>75</v>
      </c>
      <c r="E11120" t="s">
        <v>980</v>
      </c>
      <c r="F11120" t="s">
        <v>57</v>
      </c>
      <c r="G11120" t="s">
        <v>328</v>
      </c>
      <c r="H11120" t="s">
        <v>107</v>
      </c>
    </row>
    <row r="11121" spans="1:8" x14ac:dyDescent="0.35">
      <c r="A11121" t="s">
        <v>5</v>
      </c>
      <c r="B11121" t="s">
        <v>594</v>
      </c>
      <c r="C11121">
        <v>1229</v>
      </c>
      <c r="D11121" t="s">
        <v>138</v>
      </c>
      <c r="E11121" t="s">
        <v>1305</v>
      </c>
      <c r="F11121" t="s">
        <v>80</v>
      </c>
      <c r="G11121" t="s">
        <v>409</v>
      </c>
      <c r="H11121" t="s">
        <v>76</v>
      </c>
    </row>
    <row r="11122" spans="1:8" x14ac:dyDescent="0.35">
      <c r="A11122" t="s">
        <v>5</v>
      </c>
      <c r="B11122" t="s">
        <v>595</v>
      </c>
      <c r="C11122">
        <v>2102</v>
      </c>
      <c r="D11122" t="s">
        <v>100</v>
      </c>
      <c r="E11122" t="s">
        <v>1403</v>
      </c>
      <c r="F11122" t="s">
        <v>75</v>
      </c>
      <c r="G11122" t="s">
        <v>519</v>
      </c>
      <c r="H11122" t="s">
        <v>79</v>
      </c>
    </row>
    <row r="11123" spans="1:8" x14ac:dyDescent="0.35">
      <c r="A11123" t="s">
        <v>6</v>
      </c>
      <c r="B11123" t="s">
        <v>594</v>
      </c>
      <c r="C11123">
        <v>508</v>
      </c>
      <c r="D11123" t="s">
        <v>130</v>
      </c>
      <c r="E11123" t="s">
        <v>734</v>
      </c>
      <c r="F11123" t="s">
        <v>84</v>
      </c>
      <c r="G11123" t="s">
        <v>347</v>
      </c>
      <c r="H11123" t="s">
        <v>80</v>
      </c>
    </row>
    <row r="11124" spans="1:8" x14ac:dyDescent="0.35">
      <c r="A11124" t="s">
        <v>6</v>
      </c>
      <c r="B11124" t="s">
        <v>595</v>
      </c>
      <c r="C11124">
        <v>907</v>
      </c>
      <c r="D11124" t="s">
        <v>63</v>
      </c>
      <c r="E11124" t="s">
        <v>926</v>
      </c>
      <c r="F11124" t="s">
        <v>198</v>
      </c>
      <c r="G11124" t="s">
        <v>317</v>
      </c>
      <c r="H11124" t="s">
        <v>106</v>
      </c>
    </row>
    <row r="11125" spans="1:8" x14ac:dyDescent="0.35">
      <c r="A11125" t="s">
        <v>7</v>
      </c>
      <c r="B11125" t="s">
        <v>594</v>
      </c>
      <c r="C11125">
        <v>1549</v>
      </c>
      <c r="D11125" t="s">
        <v>78</v>
      </c>
      <c r="E11125" t="s">
        <v>639</v>
      </c>
      <c r="F11125" t="s">
        <v>198</v>
      </c>
      <c r="G11125" t="s">
        <v>413</v>
      </c>
      <c r="H11125" t="s">
        <v>73</v>
      </c>
    </row>
    <row r="11126" spans="1:8" x14ac:dyDescent="0.35">
      <c r="A11126" t="s">
        <v>7</v>
      </c>
      <c r="B11126" t="s">
        <v>595</v>
      </c>
      <c r="C11126">
        <v>1610</v>
      </c>
      <c r="D11126" t="s">
        <v>68</v>
      </c>
      <c r="E11126" t="s">
        <v>1106</v>
      </c>
      <c r="F11126" t="s">
        <v>94</v>
      </c>
      <c r="G11126" t="s">
        <v>291</v>
      </c>
      <c r="H11126" t="s">
        <v>77</v>
      </c>
    </row>
    <row r="11127" spans="1:8" x14ac:dyDescent="0.35">
      <c r="A11127" t="s">
        <v>241</v>
      </c>
      <c r="B11127" t="s">
        <v>594</v>
      </c>
      <c r="C11127">
        <v>5900</v>
      </c>
      <c r="D11127" t="s">
        <v>94</v>
      </c>
      <c r="E11127" t="s">
        <v>772</v>
      </c>
      <c r="F11127" t="s">
        <v>122</v>
      </c>
      <c r="G11127" t="s">
        <v>312</v>
      </c>
      <c r="H11127" t="s">
        <v>106</v>
      </c>
    </row>
    <row r="11128" spans="1:8" x14ac:dyDescent="0.35">
      <c r="A11128" t="s">
        <v>241</v>
      </c>
      <c r="B11128" t="s">
        <v>595</v>
      </c>
      <c r="C11128">
        <v>7205</v>
      </c>
      <c r="D11128" t="s">
        <v>105</v>
      </c>
      <c r="E11128" t="s">
        <v>1181</v>
      </c>
      <c r="F11128" t="s">
        <v>186</v>
      </c>
      <c r="G11128" t="s">
        <v>131</v>
      </c>
      <c r="H11128" t="s">
        <v>79</v>
      </c>
    </row>
    <row r="11130" spans="1:8" x14ac:dyDescent="0.35">
      <c r="A11130" t="s">
        <v>2081</v>
      </c>
    </row>
    <row r="11131" spans="1:8" x14ac:dyDescent="0.35">
      <c r="A11131" t="s">
        <v>14</v>
      </c>
      <c r="B11131" t="s">
        <v>2</v>
      </c>
      <c r="C11131" t="s">
        <v>2015</v>
      </c>
      <c r="D11131" t="s">
        <v>2016</v>
      </c>
      <c r="E11131" t="s">
        <v>2017</v>
      </c>
      <c r="F11131" t="s">
        <v>2018</v>
      </c>
      <c r="G11131" t="s">
        <v>2019</v>
      </c>
    </row>
    <row r="11132" spans="1:8" x14ac:dyDescent="0.35">
      <c r="A11132" t="s">
        <v>3</v>
      </c>
      <c r="B11132">
        <v>1990</v>
      </c>
      <c r="C11132" t="s">
        <v>345</v>
      </c>
      <c r="D11132" t="s">
        <v>1181</v>
      </c>
      <c r="E11132" t="s">
        <v>68</v>
      </c>
      <c r="F11132" t="s">
        <v>175</v>
      </c>
      <c r="G11132" t="s">
        <v>94</v>
      </c>
    </row>
    <row r="11133" spans="1:8" x14ac:dyDescent="0.35">
      <c r="A11133" t="s">
        <v>4</v>
      </c>
      <c r="B11133">
        <v>3210</v>
      </c>
      <c r="C11133" t="s">
        <v>191</v>
      </c>
      <c r="D11133" t="s">
        <v>1170</v>
      </c>
      <c r="E11133" t="s">
        <v>75</v>
      </c>
      <c r="F11133" t="s">
        <v>88</v>
      </c>
      <c r="G11133" t="s">
        <v>71</v>
      </c>
    </row>
    <row r="11134" spans="1:8" x14ac:dyDescent="0.35">
      <c r="A11134" t="s">
        <v>5</v>
      </c>
      <c r="B11134">
        <v>3331</v>
      </c>
      <c r="C11134" t="s">
        <v>139</v>
      </c>
      <c r="D11134" t="s">
        <v>1155</v>
      </c>
      <c r="E11134" t="s">
        <v>73</v>
      </c>
      <c r="F11134" t="s">
        <v>307</v>
      </c>
      <c r="G11134" t="s">
        <v>107</v>
      </c>
    </row>
    <row r="11135" spans="1:8" x14ac:dyDescent="0.35">
      <c r="A11135" t="s">
        <v>6</v>
      </c>
      <c r="B11135">
        <v>1415</v>
      </c>
      <c r="C11135" t="s">
        <v>466</v>
      </c>
      <c r="D11135" t="s">
        <v>421</v>
      </c>
      <c r="E11135" t="s">
        <v>94</v>
      </c>
      <c r="F11135" t="s">
        <v>70</v>
      </c>
      <c r="G11135" t="s">
        <v>78</v>
      </c>
    </row>
    <row r="11136" spans="1:8" x14ac:dyDescent="0.35">
      <c r="A11136" t="s">
        <v>7</v>
      </c>
      <c r="B11136">
        <v>3159</v>
      </c>
      <c r="C11136" t="s">
        <v>227</v>
      </c>
      <c r="D11136" t="s">
        <v>976</v>
      </c>
      <c r="E11136" t="s">
        <v>78</v>
      </c>
      <c r="F11136" t="s">
        <v>217</v>
      </c>
      <c r="G11136" t="s">
        <v>77</v>
      </c>
    </row>
    <row r="11137" spans="1:8" x14ac:dyDescent="0.35">
      <c r="A11137" t="s">
        <v>241</v>
      </c>
      <c r="B11137">
        <v>13105</v>
      </c>
      <c r="C11137" t="s">
        <v>263</v>
      </c>
      <c r="D11137" t="s">
        <v>864</v>
      </c>
      <c r="E11137" t="s">
        <v>150</v>
      </c>
      <c r="F11137" t="s">
        <v>181</v>
      </c>
      <c r="G11137" t="s">
        <v>68</v>
      </c>
    </row>
    <row r="11139" spans="1:8" x14ac:dyDescent="0.35">
      <c r="A11139" t="s">
        <v>2082</v>
      </c>
    </row>
    <row r="11140" spans="1:8" x14ac:dyDescent="0.35">
      <c r="A11140" t="s">
        <v>14</v>
      </c>
      <c r="B11140" t="s">
        <v>15</v>
      </c>
      <c r="C11140" t="s">
        <v>2</v>
      </c>
      <c r="D11140" t="s">
        <v>2015</v>
      </c>
      <c r="E11140" t="s">
        <v>2016</v>
      </c>
      <c r="F11140" t="s">
        <v>2017</v>
      </c>
      <c r="G11140" t="s">
        <v>2018</v>
      </c>
      <c r="H11140" t="s">
        <v>2019</v>
      </c>
    </row>
    <row r="11141" spans="1:8" x14ac:dyDescent="0.35">
      <c r="A11141" t="s">
        <v>3</v>
      </c>
      <c r="B11141" t="s">
        <v>52</v>
      </c>
      <c r="C11141">
        <v>440</v>
      </c>
      <c r="D11141" t="s">
        <v>341</v>
      </c>
      <c r="E11141" t="s">
        <v>962</v>
      </c>
      <c r="F11141" t="s">
        <v>71</v>
      </c>
      <c r="G11141" t="s">
        <v>103</v>
      </c>
      <c r="H11141" t="s">
        <v>186</v>
      </c>
    </row>
    <row r="11142" spans="1:8" x14ac:dyDescent="0.35">
      <c r="A11142" t="s">
        <v>3</v>
      </c>
      <c r="B11142" t="s">
        <v>83</v>
      </c>
      <c r="C11142">
        <v>1413</v>
      </c>
      <c r="D11142" t="s">
        <v>262</v>
      </c>
      <c r="E11142" t="s">
        <v>877</v>
      </c>
      <c r="F11142" t="s">
        <v>68</v>
      </c>
      <c r="G11142" t="s">
        <v>216</v>
      </c>
      <c r="H11142" t="s">
        <v>79</v>
      </c>
    </row>
    <row r="11143" spans="1:8" x14ac:dyDescent="0.35">
      <c r="A11143" t="s">
        <v>3</v>
      </c>
      <c r="B11143" t="s">
        <v>50</v>
      </c>
      <c r="C11143">
        <v>137</v>
      </c>
      <c r="D11143" t="s">
        <v>217</v>
      </c>
      <c r="E11143" t="s">
        <v>1140</v>
      </c>
      <c r="F11143" t="s">
        <v>76</v>
      </c>
      <c r="G11143" t="s">
        <v>93</v>
      </c>
      <c r="H11143" t="s">
        <v>130</v>
      </c>
    </row>
    <row r="11144" spans="1:8" x14ac:dyDescent="0.35">
      <c r="A11144" t="s">
        <v>4</v>
      </c>
      <c r="B11144" t="s">
        <v>52</v>
      </c>
      <c r="C11144">
        <v>828</v>
      </c>
      <c r="D11144" t="s">
        <v>548</v>
      </c>
      <c r="E11144" t="s">
        <v>795</v>
      </c>
      <c r="F11144" t="s">
        <v>100</v>
      </c>
      <c r="G11144" t="s">
        <v>108</v>
      </c>
      <c r="H11144" t="s">
        <v>81</v>
      </c>
    </row>
    <row r="11145" spans="1:8" x14ac:dyDescent="0.35">
      <c r="A11145" t="s">
        <v>4</v>
      </c>
      <c r="B11145" t="s">
        <v>83</v>
      </c>
      <c r="C11145">
        <v>2127</v>
      </c>
      <c r="D11145" t="s">
        <v>156</v>
      </c>
      <c r="E11145" t="s">
        <v>1183</v>
      </c>
      <c r="F11145" t="s">
        <v>68</v>
      </c>
      <c r="G11145" t="s">
        <v>65</v>
      </c>
      <c r="H11145" t="s">
        <v>77</v>
      </c>
    </row>
    <row r="11146" spans="1:8" x14ac:dyDescent="0.35">
      <c r="A11146" t="s">
        <v>4</v>
      </c>
      <c r="B11146" t="s">
        <v>50</v>
      </c>
      <c r="C11146">
        <v>255</v>
      </c>
      <c r="D11146" t="s">
        <v>269</v>
      </c>
      <c r="E11146" t="s">
        <v>1729</v>
      </c>
      <c r="F11146" t="s">
        <v>76</v>
      </c>
      <c r="G11146" t="s">
        <v>342</v>
      </c>
      <c r="H11146" t="s">
        <v>76</v>
      </c>
    </row>
    <row r="11147" spans="1:8" x14ac:dyDescent="0.35">
      <c r="A11147" t="s">
        <v>5</v>
      </c>
      <c r="B11147" t="s">
        <v>52</v>
      </c>
      <c r="C11147">
        <v>934</v>
      </c>
      <c r="D11147" t="s">
        <v>190</v>
      </c>
      <c r="E11147" t="s">
        <v>741</v>
      </c>
      <c r="F11147" t="s">
        <v>77</v>
      </c>
      <c r="G11147" t="s">
        <v>515</v>
      </c>
      <c r="H11147" t="s">
        <v>73</v>
      </c>
    </row>
    <row r="11148" spans="1:8" x14ac:dyDescent="0.35">
      <c r="A11148" t="s">
        <v>5</v>
      </c>
      <c r="B11148" t="s">
        <v>83</v>
      </c>
      <c r="C11148">
        <v>2169</v>
      </c>
      <c r="D11148" t="s">
        <v>207</v>
      </c>
      <c r="E11148" t="s">
        <v>1729</v>
      </c>
      <c r="F11148" t="s">
        <v>107</v>
      </c>
      <c r="G11148" t="s">
        <v>92</v>
      </c>
      <c r="H11148" t="s">
        <v>76</v>
      </c>
    </row>
    <row r="11149" spans="1:8" x14ac:dyDescent="0.35">
      <c r="A11149" t="s">
        <v>5</v>
      </c>
      <c r="B11149" t="s">
        <v>50</v>
      </c>
      <c r="C11149">
        <v>228</v>
      </c>
      <c r="D11149" t="s">
        <v>166</v>
      </c>
      <c r="E11149" t="s">
        <v>750</v>
      </c>
      <c r="F11149" t="s">
        <v>79</v>
      </c>
      <c r="G11149" t="s">
        <v>132</v>
      </c>
      <c r="H11149" t="s">
        <v>76</v>
      </c>
    </row>
    <row r="11150" spans="1:8" x14ac:dyDescent="0.35">
      <c r="A11150" t="s">
        <v>6</v>
      </c>
      <c r="B11150" t="s">
        <v>52</v>
      </c>
      <c r="C11150">
        <v>373</v>
      </c>
      <c r="D11150" t="s">
        <v>411</v>
      </c>
      <c r="E11150" t="s">
        <v>673</v>
      </c>
      <c r="F11150" t="s">
        <v>78</v>
      </c>
      <c r="G11150" t="s">
        <v>96</v>
      </c>
      <c r="H11150" t="s">
        <v>151</v>
      </c>
    </row>
    <row r="11151" spans="1:8" x14ac:dyDescent="0.35">
      <c r="A11151" t="s">
        <v>6</v>
      </c>
      <c r="B11151" t="s">
        <v>83</v>
      </c>
      <c r="C11151">
        <v>928</v>
      </c>
      <c r="D11151" t="s">
        <v>139</v>
      </c>
      <c r="E11151" t="s">
        <v>639</v>
      </c>
      <c r="F11151" t="s">
        <v>78</v>
      </c>
      <c r="G11151" t="s">
        <v>96</v>
      </c>
      <c r="H11151" t="s">
        <v>71</v>
      </c>
    </row>
    <row r="11152" spans="1:8" x14ac:dyDescent="0.35">
      <c r="A11152" t="s">
        <v>6</v>
      </c>
      <c r="B11152" t="s">
        <v>50</v>
      </c>
      <c r="C11152">
        <v>114</v>
      </c>
      <c r="D11152" t="s">
        <v>514</v>
      </c>
      <c r="E11152" t="s">
        <v>726</v>
      </c>
      <c r="F11152" t="s">
        <v>76</v>
      </c>
      <c r="G11152" t="s">
        <v>71</v>
      </c>
      <c r="H11152" t="s">
        <v>76</v>
      </c>
    </row>
    <row r="11153" spans="1:8" x14ac:dyDescent="0.35">
      <c r="A11153" t="s">
        <v>7</v>
      </c>
      <c r="B11153" t="s">
        <v>52</v>
      </c>
      <c r="C11153">
        <v>769</v>
      </c>
      <c r="D11153" t="s">
        <v>301</v>
      </c>
      <c r="E11153" t="s">
        <v>729</v>
      </c>
      <c r="F11153" t="s">
        <v>103</v>
      </c>
      <c r="G11153" t="s">
        <v>280</v>
      </c>
      <c r="H11153" t="s">
        <v>106</v>
      </c>
    </row>
    <row r="11154" spans="1:8" x14ac:dyDescent="0.35">
      <c r="A11154" t="s">
        <v>7</v>
      </c>
      <c r="B11154" t="s">
        <v>83</v>
      </c>
      <c r="C11154">
        <v>2049</v>
      </c>
      <c r="D11154" t="s">
        <v>69</v>
      </c>
      <c r="E11154" t="s">
        <v>1183</v>
      </c>
      <c r="F11154" t="s">
        <v>77</v>
      </c>
      <c r="G11154" t="s">
        <v>264</v>
      </c>
      <c r="H11154" t="s">
        <v>79</v>
      </c>
    </row>
    <row r="11155" spans="1:8" x14ac:dyDescent="0.35">
      <c r="A11155" t="s">
        <v>7</v>
      </c>
      <c r="B11155" t="s">
        <v>50</v>
      </c>
      <c r="C11155">
        <v>341</v>
      </c>
      <c r="D11155" t="s">
        <v>299</v>
      </c>
      <c r="E11155" t="s">
        <v>642</v>
      </c>
      <c r="F11155" t="s">
        <v>94</v>
      </c>
      <c r="G11155" t="s">
        <v>102</v>
      </c>
      <c r="H11155" t="s">
        <v>68</v>
      </c>
    </row>
    <row r="11156" spans="1:8" x14ac:dyDescent="0.35">
      <c r="A11156" t="s">
        <v>241</v>
      </c>
      <c r="B11156" t="s">
        <v>52</v>
      </c>
      <c r="C11156">
        <v>3344</v>
      </c>
      <c r="D11156" t="s">
        <v>110</v>
      </c>
      <c r="E11156" t="s">
        <v>610</v>
      </c>
      <c r="F11156" t="s">
        <v>100</v>
      </c>
      <c r="G11156" t="s">
        <v>87</v>
      </c>
      <c r="H11156" t="s">
        <v>78</v>
      </c>
    </row>
    <row r="11157" spans="1:8" x14ac:dyDescent="0.35">
      <c r="A11157" t="s">
        <v>241</v>
      </c>
      <c r="B11157" t="s">
        <v>83</v>
      </c>
      <c r="C11157">
        <v>8686</v>
      </c>
      <c r="D11157" t="s">
        <v>8</v>
      </c>
      <c r="E11157" t="s">
        <v>839</v>
      </c>
      <c r="F11157" t="s">
        <v>79</v>
      </c>
      <c r="G11157" t="s">
        <v>181</v>
      </c>
      <c r="H11157" t="s">
        <v>77</v>
      </c>
    </row>
    <row r="11158" spans="1:8" x14ac:dyDescent="0.35">
      <c r="A11158" t="s">
        <v>241</v>
      </c>
      <c r="B11158" t="s">
        <v>50</v>
      </c>
      <c r="C11158">
        <v>1075</v>
      </c>
      <c r="D11158" t="s">
        <v>242</v>
      </c>
      <c r="E11158" t="s">
        <v>817</v>
      </c>
      <c r="F11158" t="s">
        <v>77</v>
      </c>
      <c r="G11158" t="s">
        <v>264</v>
      </c>
      <c r="H11158" t="s">
        <v>68</v>
      </c>
    </row>
    <row r="11160" spans="1:8" x14ac:dyDescent="0.35">
      <c r="A11160" t="s">
        <v>2083</v>
      </c>
    </row>
    <row r="11161" spans="1:8" x14ac:dyDescent="0.35">
      <c r="A11161" t="s">
        <v>14</v>
      </c>
      <c r="B11161" t="s">
        <v>266</v>
      </c>
      <c r="C11161" t="s">
        <v>2</v>
      </c>
      <c r="D11161" t="s">
        <v>2015</v>
      </c>
      <c r="E11161" t="s">
        <v>2016</v>
      </c>
      <c r="F11161" t="s">
        <v>2018</v>
      </c>
      <c r="G11161" t="s">
        <v>2019</v>
      </c>
      <c r="H11161" t="s">
        <v>2017</v>
      </c>
    </row>
    <row r="11162" spans="1:8" x14ac:dyDescent="0.35">
      <c r="A11162" t="s">
        <v>3</v>
      </c>
      <c r="B11162" t="s">
        <v>267</v>
      </c>
      <c r="C11162">
        <v>260</v>
      </c>
      <c r="D11162" t="s">
        <v>263</v>
      </c>
      <c r="E11162" t="s">
        <v>641</v>
      </c>
      <c r="F11162" t="s">
        <v>213</v>
      </c>
      <c r="G11162" t="s">
        <v>179</v>
      </c>
      <c r="H11162" t="s">
        <v>76</v>
      </c>
    </row>
    <row r="11163" spans="1:8" x14ac:dyDescent="0.35">
      <c r="A11163" t="s">
        <v>3</v>
      </c>
      <c r="B11163" t="s">
        <v>279</v>
      </c>
      <c r="C11163">
        <v>1668</v>
      </c>
      <c r="D11163" t="s">
        <v>156</v>
      </c>
      <c r="E11163" t="s">
        <v>804</v>
      </c>
      <c r="F11163" t="s">
        <v>108</v>
      </c>
      <c r="G11163" t="s">
        <v>68</v>
      </c>
      <c r="H11163" t="s">
        <v>71</v>
      </c>
    </row>
    <row r="11164" spans="1:8" x14ac:dyDescent="0.35">
      <c r="A11164" t="s">
        <v>3</v>
      </c>
      <c r="B11164" t="s">
        <v>285</v>
      </c>
      <c r="C11164">
        <v>62</v>
      </c>
      <c r="D11164" t="s">
        <v>165</v>
      </c>
      <c r="E11164" t="s">
        <v>750</v>
      </c>
      <c r="F11164" t="s">
        <v>61</v>
      </c>
      <c r="G11164" t="s">
        <v>76</v>
      </c>
      <c r="H11164" t="s">
        <v>76</v>
      </c>
    </row>
    <row r="11165" spans="1:8" x14ac:dyDescent="0.35">
      <c r="A11165" t="s">
        <v>4</v>
      </c>
      <c r="B11165" t="s">
        <v>267</v>
      </c>
      <c r="C11165">
        <v>341</v>
      </c>
      <c r="D11165" t="s">
        <v>502</v>
      </c>
      <c r="E11165" t="s">
        <v>702</v>
      </c>
      <c r="F11165" t="s">
        <v>69</v>
      </c>
      <c r="G11165" t="s">
        <v>71</v>
      </c>
      <c r="H11165" t="s">
        <v>94</v>
      </c>
    </row>
    <row r="11166" spans="1:8" x14ac:dyDescent="0.35">
      <c r="A11166" t="s">
        <v>4</v>
      </c>
      <c r="B11166" t="s">
        <v>279</v>
      </c>
      <c r="C11166">
        <v>2593</v>
      </c>
      <c r="D11166" t="s">
        <v>220</v>
      </c>
      <c r="E11166" t="s">
        <v>813</v>
      </c>
      <c r="F11166" t="s">
        <v>86</v>
      </c>
      <c r="G11166" t="s">
        <v>71</v>
      </c>
      <c r="H11166" t="s">
        <v>71</v>
      </c>
    </row>
    <row r="11167" spans="1:8" x14ac:dyDescent="0.35">
      <c r="A11167" t="s">
        <v>4</v>
      </c>
      <c r="B11167" t="s">
        <v>285</v>
      </c>
      <c r="C11167">
        <v>276</v>
      </c>
      <c r="D11167" t="s">
        <v>189</v>
      </c>
      <c r="E11167" t="s">
        <v>708</v>
      </c>
      <c r="F11167" t="s">
        <v>138</v>
      </c>
      <c r="G11167" t="s">
        <v>68</v>
      </c>
      <c r="H11167" t="s">
        <v>81</v>
      </c>
    </row>
    <row r="11168" spans="1:8" x14ac:dyDescent="0.35">
      <c r="A11168" t="s">
        <v>5</v>
      </c>
      <c r="B11168" t="s">
        <v>267</v>
      </c>
      <c r="C11168">
        <v>129</v>
      </c>
      <c r="D11168" t="s">
        <v>283</v>
      </c>
      <c r="E11168" t="s">
        <v>825</v>
      </c>
      <c r="F11168" t="s">
        <v>515</v>
      </c>
      <c r="G11168" t="s">
        <v>76</v>
      </c>
      <c r="H11168" t="s">
        <v>77</v>
      </c>
    </row>
    <row r="11169" spans="1:8" x14ac:dyDescent="0.35">
      <c r="A11169" t="s">
        <v>5</v>
      </c>
      <c r="B11169" t="s">
        <v>279</v>
      </c>
      <c r="C11169">
        <v>2541</v>
      </c>
      <c r="D11169" t="s">
        <v>191</v>
      </c>
      <c r="E11169" t="s">
        <v>807</v>
      </c>
      <c r="F11169" t="s">
        <v>164</v>
      </c>
      <c r="G11169" t="s">
        <v>107</v>
      </c>
      <c r="H11169" t="s">
        <v>73</v>
      </c>
    </row>
    <row r="11170" spans="1:8" x14ac:dyDescent="0.35">
      <c r="A11170" t="s">
        <v>5</v>
      </c>
      <c r="B11170" t="s">
        <v>285</v>
      </c>
      <c r="C11170">
        <v>661</v>
      </c>
      <c r="D11170" t="s">
        <v>294</v>
      </c>
      <c r="E11170" t="s">
        <v>750</v>
      </c>
      <c r="F11170" t="s">
        <v>97</v>
      </c>
      <c r="G11170" t="s">
        <v>76</v>
      </c>
      <c r="H11170" t="s">
        <v>73</v>
      </c>
    </row>
    <row r="11171" spans="1:8" x14ac:dyDescent="0.35">
      <c r="A11171" t="s">
        <v>6</v>
      </c>
      <c r="B11171" t="s">
        <v>267</v>
      </c>
      <c r="C11171">
        <v>127</v>
      </c>
      <c r="D11171" t="s">
        <v>399</v>
      </c>
      <c r="E11171" t="s">
        <v>693</v>
      </c>
      <c r="F11171" t="s">
        <v>87</v>
      </c>
      <c r="G11171" t="s">
        <v>57</v>
      </c>
      <c r="H11171" t="s">
        <v>71</v>
      </c>
    </row>
    <row r="11172" spans="1:8" x14ac:dyDescent="0.35">
      <c r="A11172" t="s">
        <v>6</v>
      </c>
      <c r="B11172" t="s">
        <v>279</v>
      </c>
      <c r="C11172">
        <v>1126</v>
      </c>
      <c r="D11172" t="s">
        <v>453</v>
      </c>
      <c r="E11172" t="s">
        <v>618</v>
      </c>
      <c r="F11172" t="s">
        <v>65</v>
      </c>
      <c r="G11172" t="s">
        <v>75</v>
      </c>
      <c r="H11172" t="s">
        <v>75</v>
      </c>
    </row>
    <row r="11173" spans="1:8" x14ac:dyDescent="0.35">
      <c r="A11173" t="s">
        <v>6</v>
      </c>
      <c r="B11173" t="s">
        <v>285</v>
      </c>
      <c r="C11173">
        <v>162</v>
      </c>
      <c r="D11173" t="s">
        <v>599</v>
      </c>
      <c r="E11173" t="s">
        <v>167</v>
      </c>
      <c r="F11173" t="s">
        <v>80</v>
      </c>
      <c r="G11173" t="s">
        <v>76</v>
      </c>
      <c r="H11173" t="s">
        <v>63</v>
      </c>
    </row>
    <row r="11174" spans="1:8" x14ac:dyDescent="0.35">
      <c r="A11174" t="s">
        <v>7</v>
      </c>
      <c r="B11174" t="s">
        <v>267</v>
      </c>
      <c r="C11174">
        <v>190</v>
      </c>
      <c r="D11174" t="s">
        <v>345</v>
      </c>
      <c r="E11174" t="s">
        <v>976</v>
      </c>
      <c r="F11174" t="s">
        <v>132</v>
      </c>
      <c r="G11174" t="s">
        <v>76</v>
      </c>
      <c r="H11174" t="s">
        <v>76</v>
      </c>
    </row>
    <row r="11175" spans="1:8" x14ac:dyDescent="0.35">
      <c r="A11175" t="s">
        <v>7</v>
      </c>
      <c r="B11175" t="s">
        <v>279</v>
      </c>
      <c r="C11175">
        <v>2801</v>
      </c>
      <c r="D11175" t="s">
        <v>184</v>
      </c>
      <c r="E11175" t="s">
        <v>1170</v>
      </c>
      <c r="F11175" t="s">
        <v>264</v>
      </c>
      <c r="G11175" t="s">
        <v>79</v>
      </c>
      <c r="H11175" t="s">
        <v>138</v>
      </c>
    </row>
    <row r="11176" spans="1:8" x14ac:dyDescent="0.35">
      <c r="A11176" t="s">
        <v>7</v>
      </c>
      <c r="B11176" t="s">
        <v>285</v>
      </c>
      <c r="C11176">
        <v>168</v>
      </c>
      <c r="D11176" t="s">
        <v>231</v>
      </c>
      <c r="E11176" t="s">
        <v>1117</v>
      </c>
      <c r="F11176" t="s">
        <v>102</v>
      </c>
      <c r="G11176" t="s">
        <v>76</v>
      </c>
      <c r="H11176" t="s">
        <v>76</v>
      </c>
    </row>
    <row r="11177" spans="1:8" x14ac:dyDescent="0.35">
      <c r="A11177" t="s">
        <v>241</v>
      </c>
      <c r="B11177" t="s">
        <v>267</v>
      </c>
      <c r="C11177">
        <v>1047</v>
      </c>
      <c r="D11177" t="s">
        <v>10</v>
      </c>
      <c r="E11177" t="s">
        <v>1168</v>
      </c>
      <c r="F11177" t="s">
        <v>164</v>
      </c>
      <c r="G11177" t="s">
        <v>81</v>
      </c>
      <c r="H11177" t="s">
        <v>79</v>
      </c>
    </row>
    <row r="11178" spans="1:8" x14ac:dyDescent="0.35">
      <c r="A11178" t="s">
        <v>241</v>
      </c>
      <c r="B11178" t="s">
        <v>279</v>
      </c>
      <c r="C11178">
        <v>10729</v>
      </c>
      <c r="D11178" t="s">
        <v>254</v>
      </c>
      <c r="E11178" t="s">
        <v>999</v>
      </c>
      <c r="F11178" t="s">
        <v>161</v>
      </c>
      <c r="G11178" t="s">
        <v>79</v>
      </c>
      <c r="H11178" t="s">
        <v>75</v>
      </c>
    </row>
    <row r="11179" spans="1:8" x14ac:dyDescent="0.35">
      <c r="A11179" t="s">
        <v>241</v>
      </c>
      <c r="B11179" t="s">
        <v>285</v>
      </c>
      <c r="C11179">
        <v>1329</v>
      </c>
      <c r="D11179" t="s">
        <v>9</v>
      </c>
      <c r="E11179" t="s">
        <v>696</v>
      </c>
      <c r="F11179" t="s">
        <v>70</v>
      </c>
      <c r="G11179" t="s">
        <v>73</v>
      </c>
      <c r="H11179" t="s">
        <v>71</v>
      </c>
    </row>
    <row r="11181" spans="1:8" x14ac:dyDescent="0.35">
      <c r="A11181" t="s">
        <v>2084</v>
      </c>
    </row>
    <row r="11182" spans="1:8" x14ac:dyDescent="0.35">
      <c r="A11182" t="s">
        <v>14</v>
      </c>
      <c r="B11182" t="s">
        <v>461</v>
      </c>
      <c r="C11182" t="s">
        <v>2</v>
      </c>
      <c r="D11182" t="s">
        <v>2015</v>
      </c>
      <c r="E11182" t="s">
        <v>2016</v>
      </c>
      <c r="F11182" t="s">
        <v>2017</v>
      </c>
      <c r="G11182" t="s">
        <v>2018</v>
      </c>
      <c r="H11182" t="s">
        <v>2019</v>
      </c>
    </row>
    <row r="11183" spans="1:8" x14ac:dyDescent="0.35">
      <c r="A11183" t="s">
        <v>3</v>
      </c>
      <c r="B11183" t="s">
        <v>462</v>
      </c>
      <c r="C11183">
        <v>1073</v>
      </c>
      <c r="D11183" t="s">
        <v>304</v>
      </c>
      <c r="E11183" t="s">
        <v>896</v>
      </c>
      <c r="F11183" t="s">
        <v>71</v>
      </c>
      <c r="G11183" t="s">
        <v>137</v>
      </c>
      <c r="H11183" t="s">
        <v>78</v>
      </c>
    </row>
    <row r="11184" spans="1:8" x14ac:dyDescent="0.35">
      <c r="A11184" t="s">
        <v>3</v>
      </c>
      <c r="B11184" t="s">
        <v>464</v>
      </c>
      <c r="C11184">
        <v>916</v>
      </c>
      <c r="D11184" t="s">
        <v>219</v>
      </c>
      <c r="E11184" t="s">
        <v>628</v>
      </c>
      <c r="F11184" t="s">
        <v>79</v>
      </c>
      <c r="G11184" t="s">
        <v>96</v>
      </c>
      <c r="H11184" t="s">
        <v>75</v>
      </c>
    </row>
    <row r="11185" spans="1:8" x14ac:dyDescent="0.35">
      <c r="A11185" t="s">
        <v>3</v>
      </c>
      <c r="B11185" t="s">
        <v>468</v>
      </c>
      <c r="C11185">
        <v>1</v>
      </c>
      <c r="D11185" t="s">
        <v>76</v>
      </c>
      <c r="E11185" t="s">
        <v>395</v>
      </c>
      <c r="F11185" t="s">
        <v>76</v>
      </c>
      <c r="G11185" t="s">
        <v>76</v>
      </c>
      <c r="H11185" t="s">
        <v>76</v>
      </c>
    </row>
    <row r="11186" spans="1:8" x14ac:dyDescent="0.35">
      <c r="A11186" t="s">
        <v>4</v>
      </c>
      <c r="B11186" t="s">
        <v>462</v>
      </c>
      <c r="C11186">
        <v>1657</v>
      </c>
      <c r="D11186" t="s">
        <v>159</v>
      </c>
      <c r="E11186" t="s">
        <v>1170</v>
      </c>
      <c r="F11186" t="s">
        <v>71</v>
      </c>
      <c r="G11186" t="s">
        <v>102</v>
      </c>
      <c r="H11186" t="s">
        <v>71</v>
      </c>
    </row>
    <row r="11187" spans="1:8" x14ac:dyDescent="0.35">
      <c r="A11187" t="s">
        <v>4</v>
      </c>
      <c r="B11187" t="s">
        <v>464</v>
      </c>
      <c r="C11187">
        <v>1553</v>
      </c>
      <c r="D11187" t="s">
        <v>203</v>
      </c>
      <c r="E11187" t="s">
        <v>1170</v>
      </c>
      <c r="F11187" t="s">
        <v>78</v>
      </c>
      <c r="G11187" t="s">
        <v>173</v>
      </c>
      <c r="H11187" t="s">
        <v>68</v>
      </c>
    </row>
    <row r="11188" spans="1:8" x14ac:dyDescent="0.35">
      <c r="A11188" t="s">
        <v>5</v>
      </c>
      <c r="B11188" t="s">
        <v>462</v>
      </c>
      <c r="C11188">
        <v>1612</v>
      </c>
      <c r="D11188" t="s">
        <v>207</v>
      </c>
      <c r="E11188" t="s">
        <v>796</v>
      </c>
      <c r="F11188" t="s">
        <v>73</v>
      </c>
      <c r="G11188" t="s">
        <v>92</v>
      </c>
      <c r="H11188" t="s">
        <v>107</v>
      </c>
    </row>
    <row r="11189" spans="1:8" x14ac:dyDescent="0.35">
      <c r="A11189" t="s">
        <v>5</v>
      </c>
      <c r="B11189" t="s">
        <v>464</v>
      </c>
      <c r="C11189">
        <v>1719</v>
      </c>
      <c r="D11189" t="s">
        <v>160</v>
      </c>
      <c r="E11189" t="s">
        <v>613</v>
      </c>
      <c r="F11189" t="s">
        <v>73</v>
      </c>
      <c r="G11189" t="s">
        <v>226</v>
      </c>
      <c r="H11189" t="s">
        <v>107</v>
      </c>
    </row>
    <row r="11190" spans="1:8" x14ac:dyDescent="0.35">
      <c r="A11190" t="s">
        <v>6</v>
      </c>
      <c r="B11190" t="s">
        <v>462</v>
      </c>
      <c r="C11190">
        <v>894</v>
      </c>
      <c r="D11190" t="s">
        <v>214</v>
      </c>
      <c r="E11190" t="s">
        <v>1153</v>
      </c>
      <c r="F11190" t="s">
        <v>68</v>
      </c>
      <c r="G11190" t="s">
        <v>70</v>
      </c>
      <c r="H11190" t="s">
        <v>138</v>
      </c>
    </row>
    <row r="11191" spans="1:8" x14ac:dyDescent="0.35">
      <c r="A11191" t="s">
        <v>6</v>
      </c>
      <c r="B11191" t="s">
        <v>464</v>
      </c>
      <c r="C11191">
        <v>521</v>
      </c>
      <c r="D11191" t="s">
        <v>524</v>
      </c>
      <c r="E11191" t="s">
        <v>1231</v>
      </c>
      <c r="F11191" t="s">
        <v>63</v>
      </c>
      <c r="G11191" t="s">
        <v>70</v>
      </c>
      <c r="H11191" t="s">
        <v>150</v>
      </c>
    </row>
    <row r="11192" spans="1:8" x14ac:dyDescent="0.35">
      <c r="A11192" t="s">
        <v>7</v>
      </c>
      <c r="B11192" t="s">
        <v>462</v>
      </c>
      <c r="C11192">
        <v>1881</v>
      </c>
      <c r="D11192" t="s">
        <v>367</v>
      </c>
      <c r="E11192" t="s">
        <v>900</v>
      </c>
      <c r="F11192" t="s">
        <v>79</v>
      </c>
      <c r="G11192" t="s">
        <v>216</v>
      </c>
      <c r="H11192" t="s">
        <v>77</v>
      </c>
    </row>
    <row r="11193" spans="1:8" x14ac:dyDescent="0.35">
      <c r="A11193" t="s">
        <v>7</v>
      </c>
      <c r="B11193" t="s">
        <v>464</v>
      </c>
      <c r="C11193">
        <v>1277</v>
      </c>
      <c r="D11193" t="s">
        <v>332</v>
      </c>
      <c r="E11193" t="s">
        <v>717</v>
      </c>
      <c r="F11193" t="s">
        <v>93</v>
      </c>
      <c r="G11193" t="s">
        <v>157</v>
      </c>
      <c r="H11193" t="s">
        <v>79</v>
      </c>
    </row>
    <row r="11194" spans="1:8" x14ac:dyDescent="0.35">
      <c r="A11194" t="s">
        <v>7</v>
      </c>
      <c r="B11194" t="s">
        <v>468</v>
      </c>
      <c r="C11194">
        <v>1</v>
      </c>
      <c r="D11194" t="s">
        <v>76</v>
      </c>
      <c r="E11194" t="s">
        <v>395</v>
      </c>
      <c r="F11194" t="s">
        <v>76</v>
      </c>
      <c r="G11194" t="s">
        <v>76</v>
      </c>
      <c r="H11194" t="s">
        <v>76</v>
      </c>
    </row>
    <row r="11195" spans="1:8" x14ac:dyDescent="0.35">
      <c r="A11195" t="s">
        <v>241</v>
      </c>
      <c r="B11195" t="s">
        <v>462</v>
      </c>
      <c r="C11195">
        <v>7117</v>
      </c>
      <c r="D11195" t="s">
        <v>242</v>
      </c>
      <c r="E11195" t="s">
        <v>1433</v>
      </c>
      <c r="F11195" t="s">
        <v>79</v>
      </c>
      <c r="G11195" t="s">
        <v>119</v>
      </c>
      <c r="H11195" t="s">
        <v>68</v>
      </c>
    </row>
    <row r="11196" spans="1:8" x14ac:dyDescent="0.35">
      <c r="A11196" t="s">
        <v>241</v>
      </c>
      <c r="B11196" t="s">
        <v>464</v>
      </c>
      <c r="C11196">
        <v>5986</v>
      </c>
      <c r="D11196" t="s">
        <v>297</v>
      </c>
      <c r="E11196" t="s">
        <v>1363</v>
      </c>
      <c r="F11196" t="s">
        <v>105</v>
      </c>
      <c r="G11196" t="s">
        <v>176</v>
      </c>
      <c r="H11196" t="s">
        <v>79</v>
      </c>
    </row>
    <row r="11197" spans="1:8" x14ac:dyDescent="0.35">
      <c r="A11197" t="s">
        <v>241</v>
      </c>
      <c r="B11197" t="s">
        <v>468</v>
      </c>
      <c r="C11197">
        <v>2</v>
      </c>
      <c r="D11197" t="s">
        <v>76</v>
      </c>
      <c r="E11197" t="s">
        <v>395</v>
      </c>
      <c r="F11197" t="s">
        <v>76</v>
      </c>
      <c r="G11197" t="s">
        <v>76</v>
      </c>
      <c r="H11197" t="s">
        <v>76</v>
      </c>
    </row>
    <row r="11199" spans="1:8" x14ac:dyDescent="0.35">
      <c r="A11199" t="s">
        <v>2085</v>
      </c>
    </row>
    <row r="11200" spans="1:8" x14ac:dyDescent="0.35">
      <c r="A11200" t="s">
        <v>14</v>
      </c>
      <c r="B11200" t="s">
        <v>487</v>
      </c>
      <c r="C11200" t="s">
        <v>2</v>
      </c>
      <c r="D11200" t="s">
        <v>2015</v>
      </c>
      <c r="E11200" t="s">
        <v>2016</v>
      </c>
      <c r="F11200" t="s">
        <v>2017</v>
      </c>
      <c r="G11200" t="s">
        <v>2018</v>
      </c>
      <c r="H11200" t="s">
        <v>2019</v>
      </c>
    </row>
    <row r="11201" spans="1:8" x14ac:dyDescent="0.35">
      <c r="A11201" t="s">
        <v>3</v>
      </c>
      <c r="B11201" t="s">
        <v>488</v>
      </c>
      <c r="C11201">
        <v>1092</v>
      </c>
      <c r="D11201" t="s">
        <v>184</v>
      </c>
      <c r="E11201" t="s">
        <v>815</v>
      </c>
      <c r="F11201" t="s">
        <v>77</v>
      </c>
      <c r="G11201" t="s">
        <v>175</v>
      </c>
      <c r="H11201" t="s">
        <v>71</v>
      </c>
    </row>
    <row r="11202" spans="1:8" x14ac:dyDescent="0.35">
      <c r="A11202" t="s">
        <v>3</v>
      </c>
      <c r="B11202" t="s">
        <v>491</v>
      </c>
      <c r="C11202">
        <v>898</v>
      </c>
      <c r="D11202" t="s">
        <v>101</v>
      </c>
      <c r="E11202" t="s">
        <v>780</v>
      </c>
      <c r="F11202" t="s">
        <v>150</v>
      </c>
      <c r="G11202" t="s">
        <v>175</v>
      </c>
      <c r="H11202" t="s">
        <v>138</v>
      </c>
    </row>
    <row r="11203" spans="1:8" x14ac:dyDescent="0.35">
      <c r="A11203" t="s">
        <v>4</v>
      </c>
      <c r="B11203" t="s">
        <v>488</v>
      </c>
      <c r="C11203">
        <v>1897</v>
      </c>
      <c r="D11203" t="s">
        <v>297</v>
      </c>
      <c r="E11203" t="s">
        <v>973</v>
      </c>
      <c r="F11203" t="s">
        <v>150</v>
      </c>
      <c r="G11203" t="s">
        <v>151</v>
      </c>
      <c r="H11203" t="s">
        <v>79</v>
      </c>
    </row>
    <row r="11204" spans="1:8" x14ac:dyDescent="0.35">
      <c r="A11204" t="s">
        <v>4</v>
      </c>
      <c r="B11204" t="s">
        <v>491</v>
      </c>
      <c r="C11204">
        <v>1313</v>
      </c>
      <c r="D11204" t="s">
        <v>8</v>
      </c>
      <c r="E11204" t="s">
        <v>750</v>
      </c>
      <c r="F11204" t="s">
        <v>94</v>
      </c>
      <c r="G11204" t="s">
        <v>67</v>
      </c>
      <c r="H11204" t="s">
        <v>75</v>
      </c>
    </row>
    <row r="11205" spans="1:8" x14ac:dyDescent="0.35">
      <c r="A11205" t="s">
        <v>5</v>
      </c>
      <c r="B11205" t="s">
        <v>488</v>
      </c>
      <c r="C11205">
        <v>2009</v>
      </c>
      <c r="D11205" t="s">
        <v>219</v>
      </c>
      <c r="E11205" t="s">
        <v>1166</v>
      </c>
      <c r="F11205" t="s">
        <v>73</v>
      </c>
      <c r="G11205" t="s">
        <v>249</v>
      </c>
      <c r="H11205" t="s">
        <v>107</v>
      </c>
    </row>
    <row r="11206" spans="1:8" x14ac:dyDescent="0.35">
      <c r="A11206" t="s">
        <v>5</v>
      </c>
      <c r="B11206" t="s">
        <v>491</v>
      </c>
      <c r="C11206">
        <v>1322</v>
      </c>
      <c r="D11206" t="s">
        <v>430</v>
      </c>
      <c r="E11206" t="s">
        <v>725</v>
      </c>
      <c r="F11206" t="s">
        <v>107</v>
      </c>
      <c r="G11206" t="s">
        <v>367</v>
      </c>
      <c r="H11206" t="s">
        <v>107</v>
      </c>
    </row>
    <row r="11207" spans="1:8" x14ac:dyDescent="0.35">
      <c r="A11207" t="s">
        <v>6</v>
      </c>
      <c r="B11207" t="s">
        <v>488</v>
      </c>
      <c r="C11207">
        <v>794</v>
      </c>
      <c r="D11207" t="s">
        <v>325</v>
      </c>
      <c r="E11207" t="s">
        <v>679</v>
      </c>
      <c r="F11207" t="s">
        <v>105</v>
      </c>
      <c r="G11207" t="s">
        <v>70</v>
      </c>
      <c r="H11207" t="s">
        <v>75</v>
      </c>
    </row>
    <row r="11208" spans="1:8" x14ac:dyDescent="0.35">
      <c r="A11208" t="s">
        <v>6</v>
      </c>
      <c r="B11208" t="s">
        <v>491</v>
      </c>
      <c r="C11208">
        <v>621</v>
      </c>
      <c r="D11208" t="s">
        <v>144</v>
      </c>
      <c r="E11208" t="s">
        <v>743</v>
      </c>
      <c r="F11208" t="s">
        <v>71</v>
      </c>
      <c r="G11208" t="s">
        <v>65</v>
      </c>
      <c r="H11208" t="s">
        <v>81</v>
      </c>
    </row>
    <row r="11209" spans="1:8" x14ac:dyDescent="0.35">
      <c r="A11209" t="s">
        <v>7</v>
      </c>
      <c r="B11209" t="s">
        <v>488</v>
      </c>
      <c r="C11209">
        <v>1667</v>
      </c>
      <c r="D11209" t="s">
        <v>98</v>
      </c>
      <c r="E11209" t="s">
        <v>1306</v>
      </c>
      <c r="F11209" t="s">
        <v>68</v>
      </c>
      <c r="G11209" t="s">
        <v>157</v>
      </c>
      <c r="H11209" t="s">
        <v>106</v>
      </c>
    </row>
    <row r="11210" spans="1:8" x14ac:dyDescent="0.35">
      <c r="A11210" t="s">
        <v>7</v>
      </c>
      <c r="B11210" t="s">
        <v>491</v>
      </c>
      <c r="C11210">
        <v>1492</v>
      </c>
      <c r="D11210" t="s">
        <v>199</v>
      </c>
      <c r="E11210" t="s">
        <v>837</v>
      </c>
      <c r="F11210" t="s">
        <v>80</v>
      </c>
      <c r="G11210" t="s">
        <v>244</v>
      </c>
      <c r="H11210" t="s">
        <v>68</v>
      </c>
    </row>
    <row r="11211" spans="1:8" x14ac:dyDescent="0.35">
      <c r="A11211" t="s">
        <v>241</v>
      </c>
      <c r="B11211" t="s">
        <v>488</v>
      </c>
      <c r="C11211">
        <v>7459</v>
      </c>
      <c r="D11211" t="s">
        <v>82</v>
      </c>
      <c r="E11211" t="s">
        <v>794</v>
      </c>
      <c r="F11211" t="s">
        <v>68</v>
      </c>
      <c r="G11211" t="s">
        <v>87</v>
      </c>
      <c r="H11211" t="s">
        <v>77</v>
      </c>
    </row>
    <row r="11212" spans="1:8" x14ac:dyDescent="0.35">
      <c r="A11212" t="s">
        <v>241</v>
      </c>
      <c r="B11212" t="s">
        <v>491</v>
      </c>
      <c r="C11212">
        <v>5646</v>
      </c>
      <c r="D11212" t="s">
        <v>148</v>
      </c>
      <c r="E11212" t="s">
        <v>1109</v>
      </c>
      <c r="F11212" t="s">
        <v>94</v>
      </c>
      <c r="G11212" t="s">
        <v>211</v>
      </c>
      <c r="H11212" t="s">
        <v>150</v>
      </c>
    </row>
    <row r="11214" spans="1:8" x14ac:dyDescent="0.35">
      <c r="A11214" t="s">
        <v>2086</v>
      </c>
    </row>
    <row r="11215" spans="1:8" x14ac:dyDescent="0.35">
      <c r="A11215" t="s">
        <v>14</v>
      </c>
      <c r="B11215" t="s">
        <v>593</v>
      </c>
      <c r="C11215" t="s">
        <v>2</v>
      </c>
      <c r="D11215" t="s">
        <v>2015</v>
      </c>
      <c r="E11215" t="s">
        <v>2016</v>
      </c>
      <c r="F11215" t="s">
        <v>2017</v>
      </c>
      <c r="G11215" t="s">
        <v>2018</v>
      </c>
      <c r="H11215" t="s">
        <v>2019</v>
      </c>
    </row>
    <row r="11216" spans="1:8" x14ac:dyDescent="0.35">
      <c r="A11216" t="s">
        <v>3</v>
      </c>
      <c r="B11216" t="s">
        <v>594</v>
      </c>
      <c r="C11216">
        <v>927</v>
      </c>
      <c r="D11216" t="s">
        <v>148</v>
      </c>
      <c r="E11216" t="s">
        <v>786</v>
      </c>
      <c r="F11216" t="s">
        <v>106</v>
      </c>
      <c r="G11216" t="s">
        <v>142</v>
      </c>
      <c r="H11216" t="s">
        <v>76</v>
      </c>
    </row>
    <row r="11217" spans="1:8" x14ac:dyDescent="0.35">
      <c r="A11217" t="s">
        <v>3</v>
      </c>
      <c r="B11217" t="s">
        <v>595</v>
      </c>
      <c r="C11217">
        <v>1063</v>
      </c>
      <c r="D11217" t="s">
        <v>257</v>
      </c>
      <c r="E11217" t="s">
        <v>636</v>
      </c>
      <c r="F11217" t="s">
        <v>150</v>
      </c>
      <c r="G11217" t="s">
        <v>240</v>
      </c>
      <c r="H11217" t="s">
        <v>100</v>
      </c>
    </row>
    <row r="11218" spans="1:8" x14ac:dyDescent="0.35">
      <c r="A11218" t="s">
        <v>4</v>
      </c>
      <c r="B11218" t="s">
        <v>594</v>
      </c>
      <c r="C11218">
        <v>1687</v>
      </c>
      <c r="D11218" t="s">
        <v>165</v>
      </c>
      <c r="E11218" t="s">
        <v>783</v>
      </c>
      <c r="F11218" t="s">
        <v>106</v>
      </c>
      <c r="G11218" t="s">
        <v>97</v>
      </c>
      <c r="H11218" t="s">
        <v>73</v>
      </c>
    </row>
    <row r="11219" spans="1:8" x14ac:dyDescent="0.35">
      <c r="A11219" t="s">
        <v>4</v>
      </c>
      <c r="B11219" t="s">
        <v>595</v>
      </c>
      <c r="C11219">
        <v>1523</v>
      </c>
      <c r="D11219" t="s">
        <v>296</v>
      </c>
      <c r="E11219" t="s">
        <v>962</v>
      </c>
      <c r="F11219" t="s">
        <v>105</v>
      </c>
      <c r="G11219" t="s">
        <v>70</v>
      </c>
      <c r="H11219" t="s">
        <v>75</v>
      </c>
    </row>
    <row r="11220" spans="1:8" x14ac:dyDescent="0.35">
      <c r="A11220" t="s">
        <v>5</v>
      </c>
      <c r="B11220" t="s">
        <v>594</v>
      </c>
      <c r="C11220">
        <v>1229</v>
      </c>
      <c r="D11220" t="s">
        <v>248</v>
      </c>
      <c r="E11220" t="s">
        <v>400</v>
      </c>
      <c r="F11220" t="s">
        <v>79</v>
      </c>
      <c r="G11220" t="s">
        <v>290</v>
      </c>
      <c r="H11220" t="s">
        <v>76</v>
      </c>
    </row>
    <row r="11221" spans="1:8" x14ac:dyDescent="0.35">
      <c r="A11221" t="s">
        <v>5</v>
      </c>
      <c r="B11221" t="s">
        <v>595</v>
      </c>
      <c r="C11221">
        <v>2102</v>
      </c>
      <c r="D11221" t="s">
        <v>247</v>
      </c>
      <c r="E11221" t="s">
        <v>774</v>
      </c>
      <c r="F11221" t="s">
        <v>107</v>
      </c>
      <c r="G11221" t="s">
        <v>255</v>
      </c>
      <c r="H11221" t="s">
        <v>107</v>
      </c>
    </row>
    <row r="11222" spans="1:8" x14ac:dyDescent="0.35">
      <c r="A11222" t="s">
        <v>6</v>
      </c>
      <c r="B11222" t="s">
        <v>594</v>
      </c>
      <c r="C11222">
        <v>508</v>
      </c>
      <c r="D11222" t="s">
        <v>475</v>
      </c>
      <c r="E11222" t="s">
        <v>942</v>
      </c>
      <c r="F11222" t="s">
        <v>198</v>
      </c>
      <c r="G11222" t="s">
        <v>240</v>
      </c>
      <c r="H11222" t="s">
        <v>68</v>
      </c>
    </row>
    <row r="11223" spans="1:8" x14ac:dyDescent="0.35">
      <c r="A11223" t="s">
        <v>6</v>
      </c>
      <c r="B11223" t="s">
        <v>595</v>
      </c>
      <c r="C11223">
        <v>907</v>
      </c>
      <c r="D11223" t="s">
        <v>300</v>
      </c>
      <c r="E11223" t="s">
        <v>888</v>
      </c>
      <c r="F11223" t="s">
        <v>106</v>
      </c>
      <c r="G11223" t="s">
        <v>133</v>
      </c>
      <c r="H11223" t="s">
        <v>138</v>
      </c>
    </row>
    <row r="11224" spans="1:8" x14ac:dyDescent="0.35">
      <c r="A11224" t="s">
        <v>7</v>
      </c>
      <c r="B11224" t="s">
        <v>594</v>
      </c>
      <c r="C11224">
        <v>1549</v>
      </c>
      <c r="D11224" t="s">
        <v>334</v>
      </c>
      <c r="E11224" t="s">
        <v>738</v>
      </c>
      <c r="F11224" t="s">
        <v>186</v>
      </c>
      <c r="G11224" t="s">
        <v>157</v>
      </c>
      <c r="H11224" t="s">
        <v>106</v>
      </c>
    </row>
    <row r="11225" spans="1:8" x14ac:dyDescent="0.35">
      <c r="A11225" t="s">
        <v>7</v>
      </c>
      <c r="B11225" t="s">
        <v>595</v>
      </c>
      <c r="C11225">
        <v>1610</v>
      </c>
      <c r="D11225" t="s">
        <v>361</v>
      </c>
      <c r="E11225" t="s">
        <v>791</v>
      </c>
      <c r="F11225" t="s">
        <v>79</v>
      </c>
      <c r="G11225" t="s">
        <v>180</v>
      </c>
      <c r="H11225" t="s">
        <v>79</v>
      </c>
    </row>
    <row r="11226" spans="1:8" x14ac:dyDescent="0.35">
      <c r="A11226" t="s">
        <v>241</v>
      </c>
      <c r="B11226" t="s">
        <v>594</v>
      </c>
      <c r="C11226">
        <v>5900</v>
      </c>
      <c r="D11226" t="s">
        <v>171</v>
      </c>
      <c r="E11226" t="s">
        <v>734</v>
      </c>
      <c r="F11226" t="s">
        <v>105</v>
      </c>
      <c r="G11226" t="s">
        <v>176</v>
      </c>
      <c r="H11226" t="s">
        <v>73</v>
      </c>
    </row>
    <row r="11227" spans="1:8" x14ac:dyDescent="0.35">
      <c r="A11227" t="s">
        <v>241</v>
      </c>
      <c r="B11227" t="s">
        <v>595</v>
      </c>
      <c r="C11227">
        <v>7205</v>
      </c>
      <c r="D11227" t="s">
        <v>302</v>
      </c>
      <c r="E11227" t="s">
        <v>1156</v>
      </c>
      <c r="F11227" t="s">
        <v>68</v>
      </c>
      <c r="G11227" t="s">
        <v>121</v>
      </c>
      <c r="H11227" t="s">
        <v>150</v>
      </c>
    </row>
    <row r="11229" spans="1:8" x14ac:dyDescent="0.35">
      <c r="A11229" t="s">
        <v>2087</v>
      </c>
    </row>
    <row r="11230" spans="1:8" x14ac:dyDescent="0.35">
      <c r="A11230" t="s">
        <v>14</v>
      </c>
      <c r="B11230" t="s">
        <v>2</v>
      </c>
      <c r="C11230" t="s">
        <v>2015</v>
      </c>
      <c r="D11230" t="s">
        <v>2016</v>
      </c>
      <c r="E11230" t="s">
        <v>2017</v>
      </c>
      <c r="F11230" t="s">
        <v>2018</v>
      </c>
      <c r="G11230" t="s">
        <v>2019</v>
      </c>
    </row>
    <row r="11231" spans="1:8" x14ac:dyDescent="0.35">
      <c r="A11231" t="s">
        <v>3</v>
      </c>
      <c r="B11231">
        <v>1990</v>
      </c>
      <c r="C11231" t="s">
        <v>57</v>
      </c>
      <c r="D11231" t="s">
        <v>912</v>
      </c>
      <c r="E11231" t="s">
        <v>107</v>
      </c>
      <c r="F11231" t="s">
        <v>135</v>
      </c>
      <c r="G11231" t="s">
        <v>75</v>
      </c>
    </row>
    <row r="11232" spans="1:8" x14ac:dyDescent="0.35">
      <c r="A11232" t="s">
        <v>4</v>
      </c>
      <c r="B11232">
        <v>3210</v>
      </c>
      <c r="C11232" t="s">
        <v>142</v>
      </c>
      <c r="D11232" t="s">
        <v>725</v>
      </c>
      <c r="E11232" t="s">
        <v>73</v>
      </c>
      <c r="F11232" t="s">
        <v>324</v>
      </c>
      <c r="G11232" t="s">
        <v>77</v>
      </c>
    </row>
    <row r="11233" spans="1:8" x14ac:dyDescent="0.35">
      <c r="A11233" t="s">
        <v>5</v>
      </c>
      <c r="B11233">
        <v>3331</v>
      </c>
      <c r="C11233" t="s">
        <v>87</v>
      </c>
      <c r="D11233" t="s">
        <v>1737</v>
      </c>
      <c r="E11233" t="s">
        <v>106</v>
      </c>
      <c r="F11233" t="s">
        <v>8</v>
      </c>
      <c r="G11233" t="s">
        <v>76</v>
      </c>
    </row>
    <row r="11234" spans="1:8" x14ac:dyDescent="0.35">
      <c r="A11234" t="s">
        <v>6</v>
      </c>
      <c r="B11234">
        <v>1415</v>
      </c>
      <c r="C11234" t="s">
        <v>442</v>
      </c>
      <c r="D11234" t="s">
        <v>788</v>
      </c>
      <c r="E11234" t="s">
        <v>68</v>
      </c>
      <c r="F11234" t="s">
        <v>293</v>
      </c>
      <c r="G11234" t="s">
        <v>68</v>
      </c>
    </row>
    <row r="11235" spans="1:8" x14ac:dyDescent="0.35">
      <c r="A11235" t="s">
        <v>7</v>
      </c>
      <c r="B11235">
        <v>3159</v>
      </c>
      <c r="C11235" t="s">
        <v>309</v>
      </c>
      <c r="D11235" t="s">
        <v>971</v>
      </c>
      <c r="E11235" t="s">
        <v>106</v>
      </c>
      <c r="F11235" t="s">
        <v>184</v>
      </c>
      <c r="G11235" t="s">
        <v>73</v>
      </c>
    </row>
    <row r="11236" spans="1:8" x14ac:dyDescent="0.35">
      <c r="A11236" t="s">
        <v>241</v>
      </c>
      <c r="B11236">
        <v>13105</v>
      </c>
      <c r="C11236" t="s">
        <v>121</v>
      </c>
      <c r="D11236" t="s">
        <v>803</v>
      </c>
      <c r="E11236" t="s">
        <v>106</v>
      </c>
      <c r="F11236" t="s">
        <v>328</v>
      </c>
      <c r="G11236" t="s">
        <v>106</v>
      </c>
    </row>
    <row r="11238" spans="1:8" x14ac:dyDescent="0.35">
      <c r="A11238" t="s">
        <v>2088</v>
      </c>
    </row>
    <row r="11239" spans="1:8" x14ac:dyDescent="0.35">
      <c r="A11239" t="s">
        <v>14</v>
      </c>
      <c r="B11239" t="s">
        <v>15</v>
      </c>
      <c r="C11239" t="s">
        <v>2</v>
      </c>
      <c r="D11239" t="s">
        <v>2015</v>
      </c>
      <c r="E11239" t="s">
        <v>2016</v>
      </c>
      <c r="F11239" t="s">
        <v>2017</v>
      </c>
      <c r="G11239" t="s">
        <v>2018</v>
      </c>
      <c r="H11239" t="s">
        <v>2019</v>
      </c>
    </row>
    <row r="11240" spans="1:8" x14ac:dyDescent="0.35">
      <c r="A11240" t="s">
        <v>3</v>
      </c>
      <c r="B11240" t="s">
        <v>52</v>
      </c>
      <c r="C11240">
        <v>440</v>
      </c>
      <c r="D11240" t="s">
        <v>89</v>
      </c>
      <c r="E11240" t="s">
        <v>771</v>
      </c>
      <c r="F11240" t="s">
        <v>73</v>
      </c>
      <c r="G11240" t="s">
        <v>145</v>
      </c>
      <c r="H11240" t="s">
        <v>93</v>
      </c>
    </row>
    <row r="11241" spans="1:8" x14ac:dyDescent="0.35">
      <c r="A11241" t="s">
        <v>3</v>
      </c>
      <c r="B11241" t="s">
        <v>83</v>
      </c>
      <c r="C11241">
        <v>1413</v>
      </c>
      <c r="D11241" t="s">
        <v>149</v>
      </c>
      <c r="E11241" t="s">
        <v>1430</v>
      </c>
      <c r="F11241" t="s">
        <v>107</v>
      </c>
      <c r="G11241" t="s">
        <v>126</v>
      </c>
      <c r="H11241" t="s">
        <v>68</v>
      </c>
    </row>
    <row r="11242" spans="1:8" x14ac:dyDescent="0.35">
      <c r="A11242" t="s">
        <v>3</v>
      </c>
      <c r="B11242" t="s">
        <v>50</v>
      </c>
      <c r="C11242">
        <v>137</v>
      </c>
      <c r="D11242" t="s">
        <v>105</v>
      </c>
      <c r="E11242" t="s">
        <v>1103</v>
      </c>
      <c r="F11242" t="s">
        <v>76</v>
      </c>
      <c r="G11242" t="s">
        <v>122</v>
      </c>
      <c r="H11242" t="s">
        <v>77</v>
      </c>
    </row>
    <row r="11243" spans="1:8" x14ac:dyDescent="0.35">
      <c r="A11243" t="s">
        <v>4</v>
      </c>
      <c r="B11243" t="s">
        <v>52</v>
      </c>
      <c r="C11243">
        <v>828</v>
      </c>
      <c r="D11243" t="s">
        <v>62</v>
      </c>
      <c r="E11243" t="s">
        <v>421</v>
      </c>
      <c r="F11243" t="s">
        <v>77</v>
      </c>
      <c r="G11243" t="s">
        <v>358</v>
      </c>
      <c r="H11243" t="s">
        <v>150</v>
      </c>
    </row>
    <row r="11244" spans="1:8" x14ac:dyDescent="0.35">
      <c r="A11244" t="s">
        <v>4</v>
      </c>
      <c r="B11244" t="s">
        <v>83</v>
      </c>
      <c r="C11244">
        <v>2127</v>
      </c>
      <c r="D11244" t="s">
        <v>138</v>
      </c>
      <c r="E11244" t="s">
        <v>696</v>
      </c>
      <c r="F11244" t="s">
        <v>107</v>
      </c>
      <c r="G11244" t="s">
        <v>503</v>
      </c>
      <c r="H11244" t="s">
        <v>73</v>
      </c>
    </row>
    <row r="11245" spans="1:8" x14ac:dyDescent="0.35">
      <c r="A11245" t="s">
        <v>4</v>
      </c>
      <c r="B11245" t="s">
        <v>50</v>
      </c>
      <c r="C11245">
        <v>255</v>
      </c>
      <c r="D11245" t="s">
        <v>180</v>
      </c>
      <c r="E11245" t="s">
        <v>734</v>
      </c>
      <c r="F11245" t="s">
        <v>107</v>
      </c>
      <c r="G11245" t="s">
        <v>10</v>
      </c>
      <c r="H11245" t="s">
        <v>76</v>
      </c>
    </row>
    <row r="11246" spans="1:8" x14ac:dyDescent="0.35">
      <c r="A11246" t="s">
        <v>5</v>
      </c>
      <c r="B11246" t="s">
        <v>52</v>
      </c>
      <c r="C11246">
        <v>934</v>
      </c>
      <c r="D11246" t="s">
        <v>121</v>
      </c>
      <c r="E11246" t="s">
        <v>1146</v>
      </c>
      <c r="F11246" t="s">
        <v>76</v>
      </c>
      <c r="G11246" t="s">
        <v>435</v>
      </c>
      <c r="H11246" t="s">
        <v>107</v>
      </c>
    </row>
    <row r="11247" spans="1:8" x14ac:dyDescent="0.35">
      <c r="A11247" t="s">
        <v>5</v>
      </c>
      <c r="B11247" t="s">
        <v>83</v>
      </c>
      <c r="C11247">
        <v>2169</v>
      </c>
      <c r="D11247" t="s">
        <v>119</v>
      </c>
      <c r="E11247" t="s">
        <v>918</v>
      </c>
      <c r="F11247" t="s">
        <v>77</v>
      </c>
      <c r="G11247" t="s">
        <v>148</v>
      </c>
      <c r="H11247" t="s">
        <v>76</v>
      </c>
    </row>
    <row r="11248" spans="1:8" x14ac:dyDescent="0.35">
      <c r="A11248" t="s">
        <v>5</v>
      </c>
      <c r="B11248" t="s">
        <v>50</v>
      </c>
      <c r="C11248">
        <v>228</v>
      </c>
      <c r="D11248" t="s">
        <v>168</v>
      </c>
      <c r="E11248" t="s">
        <v>821</v>
      </c>
      <c r="F11248" t="s">
        <v>76</v>
      </c>
      <c r="G11248" t="s">
        <v>135</v>
      </c>
      <c r="H11248" t="s">
        <v>76</v>
      </c>
    </row>
    <row r="11249" spans="1:8" x14ac:dyDescent="0.35">
      <c r="A11249" t="s">
        <v>6</v>
      </c>
      <c r="B11249" t="s">
        <v>52</v>
      </c>
      <c r="C11249">
        <v>373</v>
      </c>
      <c r="D11249" t="s">
        <v>53</v>
      </c>
      <c r="E11249" t="s">
        <v>844</v>
      </c>
      <c r="F11249" t="s">
        <v>81</v>
      </c>
      <c r="G11249" t="s">
        <v>200</v>
      </c>
      <c r="H11249" t="s">
        <v>94</v>
      </c>
    </row>
    <row r="11250" spans="1:8" x14ac:dyDescent="0.35">
      <c r="A11250" t="s">
        <v>6</v>
      </c>
      <c r="B11250" t="s">
        <v>83</v>
      </c>
      <c r="C11250">
        <v>928</v>
      </c>
      <c r="D11250" t="s">
        <v>211</v>
      </c>
      <c r="E11250" t="s">
        <v>1385</v>
      </c>
      <c r="F11250" t="s">
        <v>106</v>
      </c>
      <c r="G11250" t="s">
        <v>305</v>
      </c>
      <c r="H11250" t="s">
        <v>79</v>
      </c>
    </row>
    <row r="11251" spans="1:8" x14ac:dyDescent="0.35">
      <c r="A11251" t="s">
        <v>6</v>
      </c>
      <c r="B11251" t="s">
        <v>50</v>
      </c>
      <c r="C11251">
        <v>114</v>
      </c>
      <c r="D11251" t="s">
        <v>276</v>
      </c>
      <c r="E11251" t="s">
        <v>1554</v>
      </c>
      <c r="F11251" t="s">
        <v>76</v>
      </c>
      <c r="G11251" t="s">
        <v>180</v>
      </c>
      <c r="H11251" t="s">
        <v>76</v>
      </c>
    </row>
    <row r="11252" spans="1:8" x14ac:dyDescent="0.35">
      <c r="A11252" t="s">
        <v>7</v>
      </c>
      <c r="B11252" t="s">
        <v>52</v>
      </c>
      <c r="C11252">
        <v>769</v>
      </c>
      <c r="D11252" t="s">
        <v>112</v>
      </c>
      <c r="E11252" t="s">
        <v>739</v>
      </c>
      <c r="F11252" t="s">
        <v>107</v>
      </c>
      <c r="G11252" t="s">
        <v>471</v>
      </c>
      <c r="H11252" t="s">
        <v>73</v>
      </c>
    </row>
    <row r="11253" spans="1:8" x14ac:dyDescent="0.35">
      <c r="A11253" t="s">
        <v>7</v>
      </c>
      <c r="B11253" t="s">
        <v>83</v>
      </c>
      <c r="C11253">
        <v>2049</v>
      </c>
      <c r="D11253" t="s">
        <v>249</v>
      </c>
      <c r="E11253" t="s">
        <v>980</v>
      </c>
      <c r="F11253" t="s">
        <v>77</v>
      </c>
      <c r="G11253" t="s">
        <v>166</v>
      </c>
      <c r="H11253" t="s">
        <v>107</v>
      </c>
    </row>
    <row r="11254" spans="1:8" x14ac:dyDescent="0.35">
      <c r="A11254" t="s">
        <v>7</v>
      </c>
      <c r="B11254" t="s">
        <v>50</v>
      </c>
      <c r="C11254">
        <v>341</v>
      </c>
      <c r="D11254" t="s">
        <v>176</v>
      </c>
      <c r="E11254" t="s">
        <v>827</v>
      </c>
      <c r="F11254" t="s">
        <v>107</v>
      </c>
      <c r="G11254" t="s">
        <v>342</v>
      </c>
      <c r="H11254" t="s">
        <v>150</v>
      </c>
    </row>
    <row r="11255" spans="1:8" x14ac:dyDescent="0.35">
      <c r="A11255" t="s">
        <v>241</v>
      </c>
      <c r="B11255" t="s">
        <v>52</v>
      </c>
      <c r="C11255">
        <v>3344</v>
      </c>
      <c r="D11255" t="s">
        <v>217</v>
      </c>
      <c r="E11255" t="s">
        <v>1370</v>
      </c>
      <c r="F11255" t="s">
        <v>77</v>
      </c>
      <c r="G11255" t="s">
        <v>418</v>
      </c>
      <c r="H11255" t="s">
        <v>71</v>
      </c>
    </row>
    <row r="11256" spans="1:8" x14ac:dyDescent="0.35">
      <c r="A11256" t="s">
        <v>241</v>
      </c>
      <c r="B11256" t="s">
        <v>83</v>
      </c>
      <c r="C11256">
        <v>8686</v>
      </c>
      <c r="D11256" t="s">
        <v>97</v>
      </c>
      <c r="E11256" t="s">
        <v>918</v>
      </c>
      <c r="F11256" t="s">
        <v>106</v>
      </c>
      <c r="G11256" t="s">
        <v>257</v>
      </c>
      <c r="H11256" t="s">
        <v>73</v>
      </c>
    </row>
    <row r="11257" spans="1:8" x14ac:dyDescent="0.35">
      <c r="A11257" t="s">
        <v>241</v>
      </c>
      <c r="B11257" t="s">
        <v>50</v>
      </c>
      <c r="C11257">
        <v>1075</v>
      </c>
      <c r="D11257" t="s">
        <v>56</v>
      </c>
      <c r="E11257" t="s">
        <v>1009</v>
      </c>
      <c r="F11257" t="s">
        <v>107</v>
      </c>
      <c r="G11257" t="s">
        <v>116</v>
      </c>
      <c r="H11257" t="s">
        <v>106</v>
      </c>
    </row>
    <row r="11259" spans="1:8" x14ac:dyDescent="0.35">
      <c r="A11259" t="s">
        <v>2089</v>
      </c>
    </row>
    <row r="11260" spans="1:8" x14ac:dyDescent="0.35">
      <c r="A11260" t="s">
        <v>14</v>
      </c>
      <c r="B11260" t="s">
        <v>266</v>
      </c>
      <c r="C11260" t="s">
        <v>2</v>
      </c>
      <c r="D11260" t="s">
        <v>2015</v>
      </c>
      <c r="E11260" t="s">
        <v>2016</v>
      </c>
      <c r="F11260" t="s">
        <v>2017</v>
      </c>
      <c r="G11260" t="s">
        <v>2018</v>
      </c>
      <c r="H11260" t="s">
        <v>2019</v>
      </c>
    </row>
    <row r="11261" spans="1:8" x14ac:dyDescent="0.35">
      <c r="A11261" t="s">
        <v>3</v>
      </c>
      <c r="B11261" t="s">
        <v>267</v>
      </c>
      <c r="C11261">
        <v>260</v>
      </c>
      <c r="D11261" t="s">
        <v>185</v>
      </c>
      <c r="E11261" t="s">
        <v>772</v>
      </c>
      <c r="F11261" t="s">
        <v>106</v>
      </c>
      <c r="G11261" t="s">
        <v>282</v>
      </c>
      <c r="H11261" t="s">
        <v>103</v>
      </c>
    </row>
    <row r="11262" spans="1:8" x14ac:dyDescent="0.35">
      <c r="A11262" t="s">
        <v>3</v>
      </c>
      <c r="B11262" t="s">
        <v>279</v>
      </c>
      <c r="C11262">
        <v>1668</v>
      </c>
      <c r="D11262" t="s">
        <v>108</v>
      </c>
      <c r="E11262" t="s">
        <v>993</v>
      </c>
      <c r="F11262" t="s">
        <v>107</v>
      </c>
      <c r="G11262" t="s">
        <v>231</v>
      </c>
      <c r="H11262" t="s">
        <v>77</v>
      </c>
    </row>
    <row r="11263" spans="1:8" x14ac:dyDescent="0.35">
      <c r="A11263" t="s">
        <v>3</v>
      </c>
      <c r="B11263" t="s">
        <v>285</v>
      </c>
      <c r="C11263">
        <v>62</v>
      </c>
      <c r="D11263" t="s">
        <v>198</v>
      </c>
      <c r="E11263" t="s">
        <v>973</v>
      </c>
      <c r="F11263" t="s">
        <v>76</v>
      </c>
      <c r="G11263" t="s">
        <v>222</v>
      </c>
      <c r="H11263" t="s">
        <v>142</v>
      </c>
    </row>
    <row r="11264" spans="1:8" x14ac:dyDescent="0.35">
      <c r="A11264" t="s">
        <v>4</v>
      </c>
      <c r="B11264" t="s">
        <v>267</v>
      </c>
      <c r="C11264">
        <v>341</v>
      </c>
      <c r="D11264" t="s">
        <v>94</v>
      </c>
      <c r="E11264" t="s">
        <v>944</v>
      </c>
      <c r="F11264" t="s">
        <v>76</v>
      </c>
      <c r="G11264" t="s">
        <v>190</v>
      </c>
      <c r="H11264" t="s">
        <v>106</v>
      </c>
    </row>
    <row r="11265" spans="1:8" x14ac:dyDescent="0.35">
      <c r="A11265" t="s">
        <v>4</v>
      </c>
      <c r="B11265" t="s">
        <v>279</v>
      </c>
      <c r="C11265">
        <v>2593</v>
      </c>
      <c r="D11265" t="s">
        <v>63</v>
      </c>
      <c r="E11265" t="s">
        <v>1305</v>
      </c>
      <c r="F11265" t="s">
        <v>107</v>
      </c>
      <c r="G11265" t="s">
        <v>359</v>
      </c>
      <c r="H11265" t="s">
        <v>77</v>
      </c>
    </row>
    <row r="11266" spans="1:8" x14ac:dyDescent="0.35">
      <c r="A11266" t="s">
        <v>4</v>
      </c>
      <c r="B11266" t="s">
        <v>285</v>
      </c>
      <c r="C11266">
        <v>276</v>
      </c>
      <c r="D11266" t="s">
        <v>121</v>
      </c>
      <c r="E11266" t="s">
        <v>805</v>
      </c>
      <c r="F11266" t="s">
        <v>71</v>
      </c>
      <c r="G11266" t="s">
        <v>528</v>
      </c>
      <c r="H11266" t="s">
        <v>106</v>
      </c>
    </row>
    <row r="11267" spans="1:8" x14ac:dyDescent="0.35">
      <c r="A11267" t="s">
        <v>5</v>
      </c>
      <c r="B11267" t="s">
        <v>267</v>
      </c>
      <c r="C11267">
        <v>129</v>
      </c>
      <c r="D11267" t="s">
        <v>237</v>
      </c>
      <c r="E11267" t="s">
        <v>1156</v>
      </c>
      <c r="F11267" t="s">
        <v>73</v>
      </c>
      <c r="G11267" t="s">
        <v>143</v>
      </c>
      <c r="H11267" t="s">
        <v>73</v>
      </c>
    </row>
    <row r="11268" spans="1:8" x14ac:dyDescent="0.35">
      <c r="A11268" t="s">
        <v>5</v>
      </c>
      <c r="B11268" t="s">
        <v>279</v>
      </c>
      <c r="C11268">
        <v>2541</v>
      </c>
      <c r="D11268" t="s">
        <v>87</v>
      </c>
      <c r="E11268" t="s">
        <v>1167</v>
      </c>
      <c r="F11268" t="s">
        <v>76</v>
      </c>
      <c r="G11268" t="s">
        <v>294</v>
      </c>
      <c r="H11268" t="s">
        <v>76</v>
      </c>
    </row>
    <row r="11269" spans="1:8" x14ac:dyDescent="0.35">
      <c r="A11269" t="s">
        <v>5</v>
      </c>
      <c r="B11269" t="s">
        <v>285</v>
      </c>
      <c r="C11269">
        <v>661</v>
      </c>
      <c r="D11269" t="s">
        <v>221</v>
      </c>
      <c r="E11269" t="s">
        <v>1102</v>
      </c>
      <c r="F11269" t="s">
        <v>94</v>
      </c>
      <c r="G11269" t="s">
        <v>264</v>
      </c>
      <c r="H11269" t="s">
        <v>76</v>
      </c>
    </row>
    <row r="11270" spans="1:8" x14ac:dyDescent="0.35">
      <c r="A11270" t="s">
        <v>6</v>
      </c>
      <c r="B11270" t="s">
        <v>267</v>
      </c>
      <c r="C11270">
        <v>127</v>
      </c>
      <c r="D11270" t="s">
        <v>366</v>
      </c>
      <c r="E11270" t="s">
        <v>980</v>
      </c>
      <c r="F11270" t="s">
        <v>76</v>
      </c>
      <c r="G11270" t="s">
        <v>164</v>
      </c>
      <c r="H11270" t="s">
        <v>130</v>
      </c>
    </row>
    <row r="11271" spans="1:8" x14ac:dyDescent="0.35">
      <c r="A11271" t="s">
        <v>6</v>
      </c>
      <c r="B11271" t="s">
        <v>279</v>
      </c>
      <c r="C11271">
        <v>1126</v>
      </c>
      <c r="D11271" t="s">
        <v>264</v>
      </c>
      <c r="E11271" t="s">
        <v>855</v>
      </c>
      <c r="F11271" t="s">
        <v>150</v>
      </c>
      <c r="G11271" t="s">
        <v>113</v>
      </c>
      <c r="H11271" t="s">
        <v>77</v>
      </c>
    </row>
    <row r="11272" spans="1:8" x14ac:dyDescent="0.35">
      <c r="A11272" t="s">
        <v>6</v>
      </c>
      <c r="B11272" t="s">
        <v>285</v>
      </c>
      <c r="C11272">
        <v>162</v>
      </c>
      <c r="D11272" t="s">
        <v>299</v>
      </c>
      <c r="E11272" t="s">
        <v>845</v>
      </c>
      <c r="F11272" t="s">
        <v>76</v>
      </c>
      <c r="G11272" t="s">
        <v>199</v>
      </c>
      <c r="H11272" t="s">
        <v>76</v>
      </c>
    </row>
    <row r="11273" spans="1:8" x14ac:dyDescent="0.35">
      <c r="A11273" t="s">
        <v>7</v>
      </c>
      <c r="B11273" t="s">
        <v>267</v>
      </c>
      <c r="C11273">
        <v>190</v>
      </c>
      <c r="D11273" t="s">
        <v>231</v>
      </c>
      <c r="E11273" t="s">
        <v>859</v>
      </c>
      <c r="F11273" t="s">
        <v>107</v>
      </c>
      <c r="G11273" t="s">
        <v>290</v>
      </c>
      <c r="H11273" t="s">
        <v>76</v>
      </c>
    </row>
    <row r="11274" spans="1:8" x14ac:dyDescent="0.35">
      <c r="A11274" t="s">
        <v>7</v>
      </c>
      <c r="B11274" t="s">
        <v>279</v>
      </c>
      <c r="C11274">
        <v>2801</v>
      </c>
      <c r="D11274" t="s">
        <v>249</v>
      </c>
      <c r="E11274" t="s">
        <v>973</v>
      </c>
      <c r="F11274" t="s">
        <v>77</v>
      </c>
      <c r="G11274" t="s">
        <v>171</v>
      </c>
      <c r="H11274" t="s">
        <v>73</v>
      </c>
    </row>
    <row r="11275" spans="1:8" x14ac:dyDescent="0.35">
      <c r="A11275" t="s">
        <v>7</v>
      </c>
      <c r="B11275" t="s">
        <v>285</v>
      </c>
      <c r="C11275">
        <v>168</v>
      </c>
      <c r="D11275" t="s">
        <v>67</v>
      </c>
      <c r="E11275" t="s">
        <v>832</v>
      </c>
      <c r="F11275" t="s">
        <v>76</v>
      </c>
      <c r="G11275" t="s">
        <v>226</v>
      </c>
      <c r="H11275" t="s">
        <v>76</v>
      </c>
    </row>
    <row r="11276" spans="1:8" x14ac:dyDescent="0.35">
      <c r="A11276" t="s">
        <v>241</v>
      </c>
      <c r="B11276" t="s">
        <v>267</v>
      </c>
      <c r="C11276">
        <v>1047</v>
      </c>
      <c r="D11276" t="s">
        <v>355</v>
      </c>
      <c r="E11276" t="s">
        <v>794</v>
      </c>
      <c r="F11276" t="s">
        <v>107</v>
      </c>
      <c r="G11276" t="s">
        <v>445</v>
      </c>
      <c r="H11276" t="s">
        <v>78</v>
      </c>
    </row>
    <row r="11277" spans="1:8" x14ac:dyDescent="0.35">
      <c r="A11277" t="s">
        <v>241</v>
      </c>
      <c r="B11277" t="s">
        <v>279</v>
      </c>
      <c r="C11277">
        <v>10729</v>
      </c>
      <c r="D11277" t="s">
        <v>109</v>
      </c>
      <c r="E11277" t="s">
        <v>814</v>
      </c>
      <c r="F11277" t="s">
        <v>106</v>
      </c>
      <c r="G11277" t="s">
        <v>238</v>
      </c>
      <c r="H11277" t="s">
        <v>106</v>
      </c>
    </row>
    <row r="11278" spans="1:8" x14ac:dyDescent="0.35">
      <c r="A11278" t="s">
        <v>241</v>
      </c>
      <c r="B11278" t="s">
        <v>285</v>
      </c>
      <c r="C11278">
        <v>1329</v>
      </c>
      <c r="D11278" t="s">
        <v>264</v>
      </c>
      <c r="E11278" t="s">
        <v>1729</v>
      </c>
      <c r="F11278" t="s">
        <v>68</v>
      </c>
      <c r="G11278" t="s">
        <v>238</v>
      </c>
      <c r="H11278" t="s">
        <v>73</v>
      </c>
    </row>
    <row r="11280" spans="1:8" x14ac:dyDescent="0.35">
      <c r="A11280" t="s">
        <v>2090</v>
      </c>
    </row>
    <row r="11281" spans="1:8" x14ac:dyDescent="0.35">
      <c r="A11281" t="s">
        <v>14</v>
      </c>
      <c r="B11281" t="s">
        <v>461</v>
      </c>
      <c r="C11281" t="s">
        <v>2</v>
      </c>
      <c r="D11281" t="s">
        <v>2015</v>
      </c>
      <c r="E11281" t="s">
        <v>2016</v>
      </c>
      <c r="F11281" t="s">
        <v>2017</v>
      </c>
      <c r="G11281" t="s">
        <v>2018</v>
      </c>
      <c r="H11281" t="s">
        <v>2019</v>
      </c>
    </row>
    <row r="11282" spans="1:8" x14ac:dyDescent="0.35">
      <c r="A11282" t="s">
        <v>3</v>
      </c>
      <c r="B11282" t="s">
        <v>462</v>
      </c>
      <c r="C11282">
        <v>1073</v>
      </c>
      <c r="D11282" t="s">
        <v>194</v>
      </c>
      <c r="E11282" t="s">
        <v>1006</v>
      </c>
      <c r="F11282" t="s">
        <v>107</v>
      </c>
      <c r="G11282" t="s">
        <v>188</v>
      </c>
      <c r="H11282" t="s">
        <v>79</v>
      </c>
    </row>
    <row r="11283" spans="1:8" x14ac:dyDescent="0.35">
      <c r="A11283" t="s">
        <v>3</v>
      </c>
      <c r="B11283" t="s">
        <v>464</v>
      </c>
      <c r="C11283">
        <v>916</v>
      </c>
      <c r="D11283" t="s">
        <v>179</v>
      </c>
      <c r="E11283" t="s">
        <v>1535</v>
      </c>
      <c r="F11283" t="s">
        <v>107</v>
      </c>
      <c r="G11283" t="s">
        <v>192</v>
      </c>
      <c r="H11283" t="s">
        <v>81</v>
      </c>
    </row>
    <row r="11284" spans="1:8" x14ac:dyDescent="0.35">
      <c r="A11284" t="s">
        <v>3</v>
      </c>
      <c r="B11284" t="s">
        <v>468</v>
      </c>
      <c r="C11284">
        <v>1</v>
      </c>
      <c r="D11284" t="s">
        <v>76</v>
      </c>
      <c r="E11284" t="s">
        <v>395</v>
      </c>
      <c r="F11284" t="s">
        <v>76</v>
      </c>
      <c r="G11284" t="s">
        <v>76</v>
      </c>
      <c r="H11284" t="s">
        <v>76</v>
      </c>
    </row>
    <row r="11285" spans="1:8" x14ac:dyDescent="0.35">
      <c r="A11285" t="s">
        <v>4</v>
      </c>
      <c r="B11285" t="s">
        <v>462</v>
      </c>
      <c r="C11285">
        <v>1657</v>
      </c>
      <c r="D11285" t="s">
        <v>149</v>
      </c>
      <c r="E11285" t="s">
        <v>867</v>
      </c>
      <c r="F11285" t="s">
        <v>106</v>
      </c>
      <c r="G11285" t="s">
        <v>359</v>
      </c>
      <c r="H11285" t="s">
        <v>106</v>
      </c>
    </row>
    <row r="11286" spans="1:8" x14ac:dyDescent="0.35">
      <c r="A11286" t="s">
        <v>4</v>
      </c>
      <c r="B11286" t="s">
        <v>464</v>
      </c>
      <c r="C11286">
        <v>1553</v>
      </c>
      <c r="D11286" t="s">
        <v>94</v>
      </c>
      <c r="E11286" t="s">
        <v>543</v>
      </c>
      <c r="F11286" t="s">
        <v>76</v>
      </c>
      <c r="G11286" t="s">
        <v>748</v>
      </c>
      <c r="H11286" t="s">
        <v>79</v>
      </c>
    </row>
    <row r="11287" spans="1:8" x14ac:dyDescent="0.35">
      <c r="A11287" t="s">
        <v>5</v>
      </c>
      <c r="B11287" t="s">
        <v>462</v>
      </c>
      <c r="C11287">
        <v>1612</v>
      </c>
      <c r="D11287" t="s">
        <v>217</v>
      </c>
      <c r="E11287" t="s">
        <v>877</v>
      </c>
      <c r="F11287" t="s">
        <v>68</v>
      </c>
      <c r="G11287" t="s">
        <v>250</v>
      </c>
      <c r="H11287" t="s">
        <v>76</v>
      </c>
    </row>
    <row r="11288" spans="1:8" x14ac:dyDescent="0.35">
      <c r="A11288" t="s">
        <v>5</v>
      </c>
      <c r="B11288" t="s">
        <v>464</v>
      </c>
      <c r="C11288">
        <v>1719</v>
      </c>
      <c r="D11288" t="s">
        <v>97</v>
      </c>
      <c r="E11288" t="s">
        <v>1106</v>
      </c>
      <c r="F11288" t="s">
        <v>76</v>
      </c>
      <c r="G11288" t="s">
        <v>242</v>
      </c>
      <c r="H11288" t="s">
        <v>107</v>
      </c>
    </row>
    <row r="11289" spans="1:8" x14ac:dyDescent="0.35">
      <c r="A11289" t="s">
        <v>6</v>
      </c>
      <c r="B11289" t="s">
        <v>462</v>
      </c>
      <c r="C11289">
        <v>894</v>
      </c>
      <c r="D11289" t="s">
        <v>177</v>
      </c>
      <c r="E11289" t="s">
        <v>896</v>
      </c>
      <c r="F11289" t="s">
        <v>79</v>
      </c>
      <c r="G11289" t="s">
        <v>255</v>
      </c>
      <c r="H11289" t="s">
        <v>71</v>
      </c>
    </row>
    <row r="11290" spans="1:8" x14ac:dyDescent="0.35">
      <c r="A11290" t="s">
        <v>6</v>
      </c>
      <c r="B11290" t="s">
        <v>464</v>
      </c>
      <c r="C11290">
        <v>521</v>
      </c>
      <c r="D11290" t="s">
        <v>121</v>
      </c>
      <c r="E11290" t="s">
        <v>1398</v>
      </c>
      <c r="F11290" t="s">
        <v>71</v>
      </c>
      <c r="G11290" t="s">
        <v>364</v>
      </c>
      <c r="H11290" t="s">
        <v>79</v>
      </c>
    </row>
    <row r="11291" spans="1:8" x14ac:dyDescent="0.35">
      <c r="A11291" t="s">
        <v>7</v>
      </c>
      <c r="B11291" t="s">
        <v>462</v>
      </c>
      <c r="C11291">
        <v>1881</v>
      </c>
      <c r="D11291" t="s">
        <v>305</v>
      </c>
      <c r="E11291" t="s">
        <v>827</v>
      </c>
      <c r="F11291" t="s">
        <v>77</v>
      </c>
      <c r="G11291" t="s">
        <v>58</v>
      </c>
      <c r="H11291" t="s">
        <v>73</v>
      </c>
    </row>
    <row r="11292" spans="1:8" x14ac:dyDescent="0.35">
      <c r="A11292" t="s">
        <v>7</v>
      </c>
      <c r="B11292" t="s">
        <v>464</v>
      </c>
      <c r="C11292">
        <v>1277</v>
      </c>
      <c r="D11292" t="s">
        <v>53</v>
      </c>
      <c r="E11292" t="s">
        <v>846</v>
      </c>
      <c r="F11292" t="s">
        <v>73</v>
      </c>
      <c r="G11292" t="s">
        <v>331</v>
      </c>
      <c r="H11292" t="s">
        <v>107</v>
      </c>
    </row>
    <row r="11293" spans="1:8" x14ac:dyDescent="0.35">
      <c r="A11293" t="s">
        <v>7</v>
      </c>
      <c r="B11293" t="s">
        <v>468</v>
      </c>
      <c r="C11293">
        <v>1</v>
      </c>
      <c r="D11293" t="s">
        <v>76</v>
      </c>
      <c r="E11293" t="s">
        <v>395</v>
      </c>
      <c r="F11293" t="s">
        <v>76</v>
      </c>
      <c r="G11293" t="s">
        <v>76</v>
      </c>
      <c r="H11293" t="s">
        <v>76</v>
      </c>
    </row>
    <row r="11294" spans="1:8" x14ac:dyDescent="0.35">
      <c r="A11294" t="s">
        <v>241</v>
      </c>
      <c r="B11294" t="s">
        <v>462</v>
      </c>
      <c r="C11294">
        <v>7117</v>
      </c>
      <c r="D11294" t="s">
        <v>211</v>
      </c>
      <c r="E11294" t="s">
        <v>403</v>
      </c>
      <c r="F11294" t="s">
        <v>77</v>
      </c>
      <c r="G11294" t="s">
        <v>69</v>
      </c>
      <c r="H11294" t="s">
        <v>106</v>
      </c>
    </row>
    <row r="11295" spans="1:8" x14ac:dyDescent="0.35">
      <c r="A11295" t="s">
        <v>241</v>
      </c>
      <c r="B11295" t="s">
        <v>464</v>
      </c>
      <c r="C11295">
        <v>5986</v>
      </c>
      <c r="D11295" t="s">
        <v>84</v>
      </c>
      <c r="E11295" t="s">
        <v>962</v>
      </c>
      <c r="F11295" t="s">
        <v>73</v>
      </c>
      <c r="G11295" t="s">
        <v>502</v>
      </c>
      <c r="H11295" t="s">
        <v>77</v>
      </c>
    </row>
    <row r="11296" spans="1:8" x14ac:dyDescent="0.35">
      <c r="A11296" t="s">
        <v>241</v>
      </c>
      <c r="B11296" t="s">
        <v>468</v>
      </c>
      <c r="C11296">
        <v>2</v>
      </c>
      <c r="D11296" t="s">
        <v>76</v>
      </c>
      <c r="E11296" t="s">
        <v>395</v>
      </c>
      <c r="F11296" t="s">
        <v>76</v>
      </c>
      <c r="G11296" t="s">
        <v>76</v>
      </c>
      <c r="H11296" t="s">
        <v>76</v>
      </c>
    </row>
    <row r="11298" spans="1:8" x14ac:dyDescent="0.35">
      <c r="A11298" t="s">
        <v>2091</v>
      </c>
    </row>
    <row r="11299" spans="1:8" x14ac:dyDescent="0.35">
      <c r="A11299" t="s">
        <v>14</v>
      </c>
      <c r="B11299" t="s">
        <v>487</v>
      </c>
      <c r="C11299" t="s">
        <v>2</v>
      </c>
      <c r="D11299" t="s">
        <v>2015</v>
      </c>
      <c r="E11299" t="s">
        <v>2016</v>
      </c>
      <c r="F11299" t="s">
        <v>2017</v>
      </c>
      <c r="G11299" t="s">
        <v>2018</v>
      </c>
      <c r="H11299" t="s">
        <v>2019</v>
      </c>
    </row>
    <row r="11300" spans="1:8" x14ac:dyDescent="0.35">
      <c r="A11300" t="s">
        <v>3</v>
      </c>
      <c r="B11300" t="s">
        <v>488</v>
      </c>
      <c r="C11300">
        <v>1092</v>
      </c>
      <c r="D11300" t="s">
        <v>57</v>
      </c>
      <c r="E11300" t="s">
        <v>988</v>
      </c>
      <c r="F11300" t="s">
        <v>107</v>
      </c>
      <c r="G11300" t="s">
        <v>218</v>
      </c>
      <c r="H11300" t="s">
        <v>150</v>
      </c>
    </row>
    <row r="11301" spans="1:8" x14ac:dyDescent="0.35">
      <c r="A11301" t="s">
        <v>3</v>
      </c>
      <c r="B11301" t="s">
        <v>491</v>
      </c>
      <c r="C11301">
        <v>898</v>
      </c>
      <c r="D11301" t="s">
        <v>57</v>
      </c>
      <c r="E11301" t="s">
        <v>836</v>
      </c>
      <c r="F11301" t="s">
        <v>107</v>
      </c>
      <c r="G11301" t="s">
        <v>255</v>
      </c>
      <c r="H11301" t="s">
        <v>94</v>
      </c>
    </row>
    <row r="11302" spans="1:8" x14ac:dyDescent="0.35">
      <c r="A11302" t="s">
        <v>4</v>
      </c>
      <c r="B11302" t="s">
        <v>488</v>
      </c>
      <c r="C11302">
        <v>1897</v>
      </c>
      <c r="D11302" t="s">
        <v>55</v>
      </c>
      <c r="E11302" t="s">
        <v>1317</v>
      </c>
      <c r="F11302" t="s">
        <v>106</v>
      </c>
      <c r="G11302" t="s">
        <v>498</v>
      </c>
      <c r="H11302" t="s">
        <v>106</v>
      </c>
    </row>
    <row r="11303" spans="1:8" x14ac:dyDescent="0.35">
      <c r="A11303" t="s">
        <v>4</v>
      </c>
      <c r="B11303" t="s">
        <v>491</v>
      </c>
      <c r="C11303">
        <v>1313</v>
      </c>
      <c r="D11303" t="s">
        <v>130</v>
      </c>
      <c r="E11303" t="s">
        <v>801</v>
      </c>
      <c r="F11303" t="s">
        <v>107</v>
      </c>
      <c r="G11303" t="s">
        <v>381</v>
      </c>
      <c r="H11303" t="s">
        <v>77</v>
      </c>
    </row>
    <row r="11304" spans="1:8" x14ac:dyDescent="0.35">
      <c r="A11304" t="s">
        <v>5</v>
      </c>
      <c r="B11304" t="s">
        <v>488</v>
      </c>
      <c r="C11304">
        <v>2009</v>
      </c>
      <c r="D11304" t="s">
        <v>56</v>
      </c>
      <c r="E11304" t="s">
        <v>423</v>
      </c>
      <c r="F11304" t="s">
        <v>76</v>
      </c>
      <c r="G11304" t="s">
        <v>205</v>
      </c>
      <c r="H11304" t="s">
        <v>76</v>
      </c>
    </row>
    <row r="11305" spans="1:8" x14ac:dyDescent="0.35">
      <c r="A11305" t="s">
        <v>5</v>
      </c>
      <c r="B11305" t="s">
        <v>491</v>
      </c>
      <c r="C11305">
        <v>1322</v>
      </c>
      <c r="D11305" t="s">
        <v>57</v>
      </c>
      <c r="E11305" t="s">
        <v>828</v>
      </c>
      <c r="F11305" t="s">
        <v>71</v>
      </c>
      <c r="G11305" t="s">
        <v>347</v>
      </c>
      <c r="H11305" t="s">
        <v>107</v>
      </c>
    </row>
    <row r="11306" spans="1:8" x14ac:dyDescent="0.35">
      <c r="A11306" t="s">
        <v>6</v>
      </c>
      <c r="B11306" t="s">
        <v>488</v>
      </c>
      <c r="C11306">
        <v>794</v>
      </c>
      <c r="D11306" t="s">
        <v>442</v>
      </c>
      <c r="E11306" t="s">
        <v>1398</v>
      </c>
      <c r="F11306" t="s">
        <v>79</v>
      </c>
      <c r="G11306" t="s">
        <v>372</v>
      </c>
      <c r="H11306" t="s">
        <v>68</v>
      </c>
    </row>
    <row r="11307" spans="1:8" x14ac:dyDescent="0.35">
      <c r="A11307" t="s">
        <v>6</v>
      </c>
      <c r="B11307" t="s">
        <v>491</v>
      </c>
      <c r="C11307">
        <v>621</v>
      </c>
      <c r="D11307" t="s">
        <v>237</v>
      </c>
      <c r="E11307" t="s">
        <v>787</v>
      </c>
      <c r="F11307" t="s">
        <v>71</v>
      </c>
      <c r="G11307" t="s">
        <v>305</v>
      </c>
      <c r="H11307" t="s">
        <v>71</v>
      </c>
    </row>
    <row r="11308" spans="1:8" x14ac:dyDescent="0.35">
      <c r="A11308" t="s">
        <v>7</v>
      </c>
      <c r="B11308" t="s">
        <v>488</v>
      </c>
      <c r="C11308">
        <v>1667</v>
      </c>
      <c r="D11308" t="s">
        <v>61</v>
      </c>
      <c r="E11308" t="s">
        <v>1152</v>
      </c>
      <c r="F11308" t="s">
        <v>73</v>
      </c>
      <c r="G11308" t="s">
        <v>230</v>
      </c>
      <c r="H11308" t="s">
        <v>107</v>
      </c>
    </row>
    <row r="11309" spans="1:8" x14ac:dyDescent="0.35">
      <c r="A11309" t="s">
        <v>7</v>
      </c>
      <c r="B11309" t="s">
        <v>491</v>
      </c>
      <c r="C11309">
        <v>1492</v>
      </c>
      <c r="D11309" t="s">
        <v>217</v>
      </c>
      <c r="E11309" t="s">
        <v>821</v>
      </c>
      <c r="F11309" t="s">
        <v>77</v>
      </c>
      <c r="G11309" t="s">
        <v>8</v>
      </c>
      <c r="H11309" t="s">
        <v>73</v>
      </c>
    </row>
    <row r="11310" spans="1:8" x14ac:dyDescent="0.35">
      <c r="A11310" t="s">
        <v>241</v>
      </c>
      <c r="B11310" t="s">
        <v>488</v>
      </c>
      <c r="C11310">
        <v>7459</v>
      </c>
      <c r="D11310" t="s">
        <v>211</v>
      </c>
      <c r="E11310" t="s">
        <v>639</v>
      </c>
      <c r="F11310" t="s">
        <v>73</v>
      </c>
      <c r="G11310" t="s">
        <v>143</v>
      </c>
      <c r="H11310" t="s">
        <v>106</v>
      </c>
    </row>
    <row r="11311" spans="1:8" x14ac:dyDescent="0.35">
      <c r="A11311" t="s">
        <v>241</v>
      </c>
      <c r="B11311" t="s">
        <v>491</v>
      </c>
      <c r="C11311">
        <v>5646</v>
      </c>
      <c r="D11311" t="s">
        <v>180</v>
      </c>
      <c r="E11311" t="s">
        <v>1181</v>
      </c>
      <c r="F11311" t="s">
        <v>77</v>
      </c>
      <c r="G11311" t="s">
        <v>233</v>
      </c>
      <c r="H11311" t="s">
        <v>77</v>
      </c>
    </row>
    <row r="11313" spans="1:8" x14ac:dyDescent="0.35">
      <c r="A11313" t="s">
        <v>2092</v>
      </c>
    </row>
    <row r="11314" spans="1:8" x14ac:dyDescent="0.35">
      <c r="A11314" t="s">
        <v>14</v>
      </c>
      <c r="B11314" t="s">
        <v>593</v>
      </c>
      <c r="C11314" t="s">
        <v>2</v>
      </c>
      <c r="D11314" t="s">
        <v>2015</v>
      </c>
      <c r="E11314" t="s">
        <v>2016</v>
      </c>
      <c r="F11314" t="s">
        <v>2017</v>
      </c>
      <c r="G11314" t="s">
        <v>2018</v>
      </c>
      <c r="H11314" t="s">
        <v>2019</v>
      </c>
    </row>
    <row r="11315" spans="1:8" x14ac:dyDescent="0.35">
      <c r="A11315" t="s">
        <v>3</v>
      </c>
      <c r="B11315" t="s">
        <v>594</v>
      </c>
      <c r="C11315">
        <v>927</v>
      </c>
      <c r="D11315" t="s">
        <v>130</v>
      </c>
      <c r="E11315" t="s">
        <v>865</v>
      </c>
      <c r="F11315" t="s">
        <v>107</v>
      </c>
      <c r="G11315" t="s">
        <v>134</v>
      </c>
      <c r="H11315" t="s">
        <v>73</v>
      </c>
    </row>
    <row r="11316" spans="1:8" x14ac:dyDescent="0.35">
      <c r="A11316" t="s">
        <v>3</v>
      </c>
      <c r="B11316" t="s">
        <v>595</v>
      </c>
      <c r="C11316">
        <v>1063</v>
      </c>
      <c r="D11316" t="s">
        <v>180</v>
      </c>
      <c r="E11316" t="s">
        <v>1639</v>
      </c>
      <c r="F11316" t="s">
        <v>107</v>
      </c>
      <c r="G11316" t="s">
        <v>193</v>
      </c>
      <c r="H11316" t="s">
        <v>81</v>
      </c>
    </row>
    <row r="11317" spans="1:8" x14ac:dyDescent="0.35">
      <c r="A11317" t="s">
        <v>4</v>
      </c>
      <c r="B11317" t="s">
        <v>594</v>
      </c>
      <c r="C11317">
        <v>1687</v>
      </c>
      <c r="D11317" t="s">
        <v>105</v>
      </c>
      <c r="E11317" t="s">
        <v>995</v>
      </c>
      <c r="F11317" t="s">
        <v>107</v>
      </c>
      <c r="G11317" t="s">
        <v>310</v>
      </c>
      <c r="H11317" t="s">
        <v>76</v>
      </c>
    </row>
    <row r="11318" spans="1:8" x14ac:dyDescent="0.35">
      <c r="A11318" t="s">
        <v>4</v>
      </c>
      <c r="B11318" t="s">
        <v>595</v>
      </c>
      <c r="C11318">
        <v>1523</v>
      </c>
      <c r="D11318" t="s">
        <v>108</v>
      </c>
      <c r="E11318" t="s">
        <v>818</v>
      </c>
      <c r="F11318" t="s">
        <v>73</v>
      </c>
      <c r="G11318" t="s">
        <v>429</v>
      </c>
      <c r="H11318" t="s">
        <v>68</v>
      </c>
    </row>
    <row r="11319" spans="1:8" x14ac:dyDescent="0.35">
      <c r="A11319" t="s">
        <v>5</v>
      </c>
      <c r="B11319" t="s">
        <v>594</v>
      </c>
      <c r="C11319">
        <v>1229</v>
      </c>
      <c r="D11319" t="s">
        <v>121</v>
      </c>
      <c r="E11319" t="s">
        <v>784</v>
      </c>
      <c r="F11319" t="s">
        <v>107</v>
      </c>
      <c r="G11319" t="s">
        <v>291</v>
      </c>
      <c r="H11319" t="s">
        <v>107</v>
      </c>
    </row>
    <row r="11320" spans="1:8" x14ac:dyDescent="0.35">
      <c r="A11320" t="s">
        <v>5</v>
      </c>
      <c r="B11320" t="s">
        <v>595</v>
      </c>
      <c r="C11320">
        <v>2102</v>
      </c>
      <c r="D11320" t="s">
        <v>87</v>
      </c>
      <c r="E11320" t="s">
        <v>788</v>
      </c>
      <c r="F11320" t="s">
        <v>106</v>
      </c>
      <c r="G11320" t="s">
        <v>95</v>
      </c>
      <c r="H11320" t="s">
        <v>76</v>
      </c>
    </row>
    <row r="11321" spans="1:8" x14ac:dyDescent="0.35">
      <c r="A11321" t="s">
        <v>6</v>
      </c>
      <c r="B11321" t="s">
        <v>594</v>
      </c>
      <c r="C11321">
        <v>508</v>
      </c>
      <c r="D11321" t="s">
        <v>208</v>
      </c>
      <c r="E11321" t="s">
        <v>1156</v>
      </c>
      <c r="F11321" t="s">
        <v>75</v>
      </c>
      <c r="G11321" t="s">
        <v>352</v>
      </c>
      <c r="H11321" t="s">
        <v>71</v>
      </c>
    </row>
    <row r="11322" spans="1:8" x14ac:dyDescent="0.35">
      <c r="A11322" t="s">
        <v>6</v>
      </c>
      <c r="B11322" t="s">
        <v>595</v>
      </c>
      <c r="C11322">
        <v>907</v>
      </c>
      <c r="D11322" t="s">
        <v>217</v>
      </c>
      <c r="E11322" t="s">
        <v>988</v>
      </c>
      <c r="F11322" t="s">
        <v>79</v>
      </c>
      <c r="G11322" t="s">
        <v>209</v>
      </c>
      <c r="H11322" t="s">
        <v>68</v>
      </c>
    </row>
    <row r="11323" spans="1:8" x14ac:dyDescent="0.35">
      <c r="A11323" t="s">
        <v>7</v>
      </c>
      <c r="B11323" t="s">
        <v>594</v>
      </c>
      <c r="C11323">
        <v>1549</v>
      </c>
      <c r="D11323" t="s">
        <v>249</v>
      </c>
      <c r="E11323" t="s">
        <v>816</v>
      </c>
      <c r="F11323" t="s">
        <v>106</v>
      </c>
      <c r="G11323" t="s">
        <v>447</v>
      </c>
      <c r="H11323" t="s">
        <v>73</v>
      </c>
    </row>
    <row r="11324" spans="1:8" x14ac:dyDescent="0.35">
      <c r="A11324" t="s">
        <v>7</v>
      </c>
      <c r="B11324" t="s">
        <v>595</v>
      </c>
      <c r="C11324">
        <v>1610</v>
      </c>
      <c r="D11324" t="s">
        <v>309</v>
      </c>
      <c r="E11324" t="s">
        <v>724</v>
      </c>
      <c r="F11324" t="s">
        <v>106</v>
      </c>
      <c r="G11324" t="s">
        <v>95</v>
      </c>
      <c r="H11324" t="s">
        <v>107</v>
      </c>
    </row>
    <row r="11325" spans="1:8" x14ac:dyDescent="0.35">
      <c r="A11325" t="s">
        <v>241</v>
      </c>
      <c r="B11325" t="s">
        <v>594</v>
      </c>
      <c r="C11325">
        <v>5900</v>
      </c>
      <c r="D11325" t="s">
        <v>109</v>
      </c>
      <c r="E11325" t="s">
        <v>774</v>
      </c>
      <c r="F11325" t="s">
        <v>106</v>
      </c>
      <c r="G11325" t="s">
        <v>445</v>
      </c>
      <c r="H11325" t="s">
        <v>73</v>
      </c>
    </row>
    <row r="11326" spans="1:8" x14ac:dyDescent="0.35">
      <c r="A11326" t="s">
        <v>241</v>
      </c>
      <c r="B11326" t="s">
        <v>595</v>
      </c>
      <c r="C11326">
        <v>7205</v>
      </c>
      <c r="D11326" t="s">
        <v>161</v>
      </c>
      <c r="E11326" t="s">
        <v>821</v>
      </c>
      <c r="F11326" t="s">
        <v>106</v>
      </c>
      <c r="G11326" t="s">
        <v>276</v>
      </c>
      <c r="H11326" t="s">
        <v>77</v>
      </c>
    </row>
    <row r="11328" spans="1:8" x14ac:dyDescent="0.35">
      <c r="A11328" t="s">
        <v>2093</v>
      </c>
    </row>
    <row r="11329" spans="1:8" x14ac:dyDescent="0.35">
      <c r="A11329" t="s">
        <v>14</v>
      </c>
      <c r="B11329" t="s">
        <v>2</v>
      </c>
      <c r="C11329" t="s">
        <v>2015</v>
      </c>
      <c r="D11329" t="s">
        <v>2016</v>
      </c>
      <c r="E11329" t="s">
        <v>2017</v>
      </c>
      <c r="F11329" t="s">
        <v>2018</v>
      </c>
      <c r="G11329" t="s">
        <v>2019</v>
      </c>
    </row>
    <row r="11330" spans="1:8" x14ac:dyDescent="0.35">
      <c r="A11330" t="s">
        <v>3</v>
      </c>
      <c r="B11330">
        <v>1990</v>
      </c>
      <c r="C11330" t="s">
        <v>77</v>
      </c>
      <c r="D11330" t="s">
        <v>870</v>
      </c>
      <c r="E11330" t="s">
        <v>73</v>
      </c>
      <c r="F11330" t="s">
        <v>347</v>
      </c>
      <c r="G11330" t="s">
        <v>150</v>
      </c>
    </row>
    <row r="11331" spans="1:8" x14ac:dyDescent="0.35">
      <c r="A11331" t="s">
        <v>4</v>
      </c>
      <c r="B11331">
        <v>3210</v>
      </c>
      <c r="C11331" t="s">
        <v>76</v>
      </c>
      <c r="D11331" t="s">
        <v>817</v>
      </c>
      <c r="E11331" t="s">
        <v>142</v>
      </c>
      <c r="F11331" t="s">
        <v>445</v>
      </c>
      <c r="G11331" t="s">
        <v>76</v>
      </c>
    </row>
    <row r="11332" spans="1:8" x14ac:dyDescent="0.35">
      <c r="A11332" t="s">
        <v>5</v>
      </c>
      <c r="B11332">
        <v>3331</v>
      </c>
      <c r="C11332" t="s">
        <v>106</v>
      </c>
      <c r="D11332" t="s">
        <v>985</v>
      </c>
      <c r="E11332" t="s">
        <v>71</v>
      </c>
      <c r="F11332" t="s">
        <v>312</v>
      </c>
      <c r="G11332" t="s">
        <v>107</v>
      </c>
    </row>
    <row r="11333" spans="1:8" x14ac:dyDescent="0.35">
      <c r="A11333" t="s">
        <v>6</v>
      </c>
      <c r="B11333">
        <v>1415</v>
      </c>
      <c r="C11333" t="s">
        <v>75</v>
      </c>
      <c r="D11333" t="s">
        <v>1144</v>
      </c>
      <c r="E11333" t="s">
        <v>138</v>
      </c>
      <c r="F11333" t="s">
        <v>220</v>
      </c>
      <c r="G11333" t="s">
        <v>68</v>
      </c>
    </row>
    <row r="11334" spans="1:8" x14ac:dyDescent="0.35">
      <c r="A11334" t="s">
        <v>7</v>
      </c>
      <c r="B11334">
        <v>3159</v>
      </c>
      <c r="C11334" t="s">
        <v>68</v>
      </c>
      <c r="D11334" t="s">
        <v>859</v>
      </c>
      <c r="E11334" t="s">
        <v>79</v>
      </c>
      <c r="F11334" t="s">
        <v>139</v>
      </c>
      <c r="G11334" t="s">
        <v>73</v>
      </c>
    </row>
    <row r="11335" spans="1:8" x14ac:dyDescent="0.35">
      <c r="A11335" t="s">
        <v>241</v>
      </c>
      <c r="B11335">
        <v>13105</v>
      </c>
      <c r="C11335" t="s">
        <v>77</v>
      </c>
      <c r="D11335" t="s">
        <v>1106</v>
      </c>
      <c r="E11335" t="s">
        <v>94</v>
      </c>
      <c r="F11335" t="s">
        <v>191</v>
      </c>
      <c r="G11335" t="s">
        <v>106</v>
      </c>
    </row>
    <row r="11337" spans="1:8" x14ac:dyDescent="0.35">
      <c r="A11337" t="s">
        <v>2094</v>
      </c>
    </row>
    <row r="11338" spans="1:8" x14ac:dyDescent="0.35">
      <c r="A11338" t="s">
        <v>14</v>
      </c>
      <c r="B11338" t="s">
        <v>15</v>
      </c>
      <c r="C11338" t="s">
        <v>2</v>
      </c>
      <c r="D11338" t="s">
        <v>2015</v>
      </c>
      <c r="E11338" t="s">
        <v>2016</v>
      </c>
      <c r="F11338" t="s">
        <v>2018</v>
      </c>
      <c r="G11338" t="s">
        <v>2019</v>
      </c>
      <c r="H11338" t="s">
        <v>2017</v>
      </c>
    </row>
    <row r="11339" spans="1:8" x14ac:dyDescent="0.35">
      <c r="A11339" t="s">
        <v>3</v>
      </c>
      <c r="B11339" t="s">
        <v>52</v>
      </c>
      <c r="C11339">
        <v>440</v>
      </c>
      <c r="D11339" t="s">
        <v>68</v>
      </c>
      <c r="E11339" t="s">
        <v>804</v>
      </c>
      <c r="F11339" t="s">
        <v>347</v>
      </c>
      <c r="G11339" t="s">
        <v>186</v>
      </c>
      <c r="H11339" t="s">
        <v>76</v>
      </c>
    </row>
    <row r="11340" spans="1:8" x14ac:dyDescent="0.35">
      <c r="A11340" t="s">
        <v>3</v>
      </c>
      <c r="B11340" t="s">
        <v>83</v>
      </c>
      <c r="C11340">
        <v>1413</v>
      </c>
      <c r="D11340" t="s">
        <v>106</v>
      </c>
      <c r="E11340" t="s">
        <v>926</v>
      </c>
      <c r="F11340" t="s">
        <v>182</v>
      </c>
      <c r="G11340" t="s">
        <v>77</v>
      </c>
      <c r="H11340" t="s">
        <v>106</v>
      </c>
    </row>
    <row r="11341" spans="1:8" x14ac:dyDescent="0.35">
      <c r="A11341" t="s">
        <v>3</v>
      </c>
      <c r="B11341" t="s">
        <v>50</v>
      </c>
      <c r="C11341">
        <v>137</v>
      </c>
      <c r="D11341" t="s">
        <v>76</v>
      </c>
      <c r="E11341" t="s">
        <v>642</v>
      </c>
      <c r="F11341" t="s">
        <v>171</v>
      </c>
      <c r="G11341" t="s">
        <v>77</v>
      </c>
      <c r="H11341" t="s">
        <v>76</v>
      </c>
    </row>
    <row r="11342" spans="1:8" x14ac:dyDescent="0.35">
      <c r="A11342" t="s">
        <v>4</v>
      </c>
      <c r="B11342" t="s">
        <v>52</v>
      </c>
      <c r="C11342">
        <v>828</v>
      </c>
      <c r="D11342" t="s">
        <v>76</v>
      </c>
      <c r="E11342" t="s">
        <v>1398</v>
      </c>
      <c r="F11342" t="s">
        <v>152</v>
      </c>
      <c r="G11342" t="s">
        <v>76</v>
      </c>
      <c r="H11342" t="s">
        <v>93</v>
      </c>
    </row>
    <row r="11343" spans="1:8" x14ac:dyDescent="0.35">
      <c r="A11343" t="s">
        <v>4</v>
      </c>
      <c r="B11343" t="s">
        <v>83</v>
      </c>
      <c r="C11343">
        <v>2127</v>
      </c>
      <c r="D11343" t="s">
        <v>76</v>
      </c>
      <c r="E11343" t="s">
        <v>724</v>
      </c>
      <c r="F11343" t="s">
        <v>10</v>
      </c>
      <c r="G11343" t="s">
        <v>76</v>
      </c>
      <c r="H11343" t="s">
        <v>150</v>
      </c>
    </row>
    <row r="11344" spans="1:8" x14ac:dyDescent="0.35">
      <c r="A11344" t="s">
        <v>4</v>
      </c>
      <c r="B11344" t="s">
        <v>50</v>
      </c>
      <c r="C11344">
        <v>255</v>
      </c>
      <c r="D11344" t="s">
        <v>76</v>
      </c>
      <c r="E11344" t="s">
        <v>983</v>
      </c>
      <c r="F11344" t="s">
        <v>430</v>
      </c>
      <c r="G11344" t="s">
        <v>76</v>
      </c>
      <c r="H11344" t="s">
        <v>304</v>
      </c>
    </row>
    <row r="11345" spans="1:8" x14ac:dyDescent="0.35">
      <c r="A11345" t="s">
        <v>5</v>
      </c>
      <c r="B11345" t="s">
        <v>52</v>
      </c>
      <c r="C11345">
        <v>934</v>
      </c>
      <c r="D11345" t="s">
        <v>73</v>
      </c>
      <c r="E11345" t="s">
        <v>885</v>
      </c>
      <c r="F11345" t="s">
        <v>467</v>
      </c>
      <c r="G11345" t="s">
        <v>76</v>
      </c>
      <c r="H11345" t="s">
        <v>78</v>
      </c>
    </row>
    <row r="11346" spans="1:8" x14ac:dyDescent="0.35">
      <c r="A11346" t="s">
        <v>5</v>
      </c>
      <c r="B11346" t="s">
        <v>83</v>
      </c>
      <c r="C11346">
        <v>2169</v>
      </c>
      <c r="D11346" t="s">
        <v>77</v>
      </c>
      <c r="E11346" t="s">
        <v>817</v>
      </c>
      <c r="F11346" t="s">
        <v>195</v>
      </c>
      <c r="G11346" t="s">
        <v>107</v>
      </c>
      <c r="H11346" t="s">
        <v>68</v>
      </c>
    </row>
    <row r="11347" spans="1:8" x14ac:dyDescent="0.35">
      <c r="A11347" t="s">
        <v>5</v>
      </c>
      <c r="B11347" t="s">
        <v>50</v>
      </c>
      <c r="C11347">
        <v>228</v>
      </c>
      <c r="D11347" t="s">
        <v>76</v>
      </c>
      <c r="E11347" t="s">
        <v>909</v>
      </c>
      <c r="F11347" t="s">
        <v>364</v>
      </c>
      <c r="G11347" t="s">
        <v>76</v>
      </c>
      <c r="H11347" t="s">
        <v>68</v>
      </c>
    </row>
    <row r="11348" spans="1:8" x14ac:dyDescent="0.35">
      <c r="A11348" t="s">
        <v>6</v>
      </c>
      <c r="B11348" t="s">
        <v>52</v>
      </c>
      <c r="C11348">
        <v>373</v>
      </c>
      <c r="D11348" t="s">
        <v>79</v>
      </c>
      <c r="E11348" t="s">
        <v>1382</v>
      </c>
      <c r="F11348" t="s">
        <v>418</v>
      </c>
      <c r="G11348" t="s">
        <v>81</v>
      </c>
      <c r="H11348" t="s">
        <v>100</v>
      </c>
    </row>
    <row r="11349" spans="1:8" x14ac:dyDescent="0.35">
      <c r="A11349" t="s">
        <v>6</v>
      </c>
      <c r="B11349" t="s">
        <v>83</v>
      </c>
      <c r="C11349">
        <v>928</v>
      </c>
      <c r="D11349" t="s">
        <v>75</v>
      </c>
      <c r="E11349" t="s">
        <v>984</v>
      </c>
      <c r="F11349" t="s">
        <v>145</v>
      </c>
      <c r="G11349" t="s">
        <v>106</v>
      </c>
      <c r="H11349" t="s">
        <v>138</v>
      </c>
    </row>
    <row r="11350" spans="1:8" x14ac:dyDescent="0.35">
      <c r="A11350" t="s">
        <v>6</v>
      </c>
      <c r="B11350" t="s">
        <v>50</v>
      </c>
      <c r="C11350">
        <v>114</v>
      </c>
      <c r="D11350" t="s">
        <v>74</v>
      </c>
      <c r="E11350" t="s">
        <v>1426</v>
      </c>
      <c r="F11350" t="s">
        <v>231</v>
      </c>
      <c r="G11350" t="s">
        <v>76</v>
      </c>
      <c r="H11350" t="s">
        <v>76</v>
      </c>
    </row>
    <row r="11351" spans="1:8" x14ac:dyDescent="0.35">
      <c r="A11351" t="s">
        <v>7</v>
      </c>
      <c r="B11351" t="s">
        <v>52</v>
      </c>
      <c r="C11351">
        <v>769</v>
      </c>
      <c r="D11351" t="s">
        <v>100</v>
      </c>
      <c r="E11351" t="s">
        <v>1730</v>
      </c>
      <c r="F11351" t="s">
        <v>144</v>
      </c>
      <c r="G11351" t="s">
        <v>107</v>
      </c>
      <c r="H11351" t="s">
        <v>106</v>
      </c>
    </row>
    <row r="11352" spans="1:8" x14ac:dyDescent="0.35">
      <c r="A11352" t="s">
        <v>7</v>
      </c>
      <c r="B11352" t="s">
        <v>83</v>
      </c>
      <c r="C11352">
        <v>2049</v>
      </c>
      <c r="D11352" t="s">
        <v>106</v>
      </c>
      <c r="E11352" t="s">
        <v>813</v>
      </c>
      <c r="F11352" t="s">
        <v>392</v>
      </c>
      <c r="G11352" t="s">
        <v>106</v>
      </c>
      <c r="H11352" t="s">
        <v>68</v>
      </c>
    </row>
    <row r="11353" spans="1:8" x14ac:dyDescent="0.35">
      <c r="A11353" t="s">
        <v>7</v>
      </c>
      <c r="B11353" t="s">
        <v>50</v>
      </c>
      <c r="C11353">
        <v>341</v>
      </c>
      <c r="D11353" t="s">
        <v>106</v>
      </c>
      <c r="E11353" t="s">
        <v>1385</v>
      </c>
      <c r="F11353" t="s">
        <v>229</v>
      </c>
      <c r="G11353" t="s">
        <v>76</v>
      </c>
      <c r="H11353" t="s">
        <v>73</v>
      </c>
    </row>
    <row r="11354" spans="1:8" x14ac:dyDescent="0.35">
      <c r="A11354" t="s">
        <v>241</v>
      </c>
      <c r="B11354" t="s">
        <v>52</v>
      </c>
      <c r="C11354">
        <v>3344</v>
      </c>
      <c r="D11354" t="s">
        <v>71</v>
      </c>
      <c r="E11354" t="s">
        <v>1314</v>
      </c>
      <c r="F11354" t="s">
        <v>426</v>
      </c>
      <c r="G11354" t="s">
        <v>79</v>
      </c>
      <c r="H11354" t="s">
        <v>78</v>
      </c>
    </row>
    <row r="11355" spans="1:8" x14ac:dyDescent="0.35">
      <c r="A11355" t="s">
        <v>241</v>
      </c>
      <c r="B11355" t="s">
        <v>83</v>
      </c>
      <c r="C11355">
        <v>8686</v>
      </c>
      <c r="D11355" t="s">
        <v>106</v>
      </c>
      <c r="E11355" t="s">
        <v>1183</v>
      </c>
      <c r="F11355" t="s">
        <v>263</v>
      </c>
      <c r="G11355" t="s">
        <v>73</v>
      </c>
      <c r="H11355" t="s">
        <v>71</v>
      </c>
    </row>
    <row r="11356" spans="1:8" x14ac:dyDescent="0.35">
      <c r="A11356" t="s">
        <v>241</v>
      </c>
      <c r="B11356" t="s">
        <v>50</v>
      </c>
      <c r="C11356">
        <v>1075</v>
      </c>
      <c r="D11356" t="s">
        <v>106</v>
      </c>
      <c r="E11356" t="s">
        <v>783</v>
      </c>
      <c r="F11356" t="s">
        <v>345</v>
      </c>
      <c r="G11356" t="s">
        <v>107</v>
      </c>
      <c r="H11356" t="s">
        <v>173</v>
      </c>
    </row>
    <row r="11358" spans="1:8" x14ac:dyDescent="0.35">
      <c r="A11358" t="s">
        <v>2095</v>
      </c>
    </row>
    <row r="11359" spans="1:8" x14ac:dyDescent="0.35">
      <c r="A11359" t="s">
        <v>14</v>
      </c>
      <c r="B11359" t="s">
        <v>266</v>
      </c>
      <c r="C11359" t="s">
        <v>2</v>
      </c>
      <c r="D11359" t="s">
        <v>2015</v>
      </c>
      <c r="E11359" t="s">
        <v>2016</v>
      </c>
      <c r="F11359" t="s">
        <v>2017</v>
      </c>
      <c r="G11359" t="s">
        <v>2018</v>
      </c>
      <c r="H11359" t="s">
        <v>2019</v>
      </c>
    </row>
    <row r="11360" spans="1:8" x14ac:dyDescent="0.35">
      <c r="A11360" t="s">
        <v>3</v>
      </c>
      <c r="B11360" t="s">
        <v>267</v>
      </c>
      <c r="C11360">
        <v>260</v>
      </c>
      <c r="D11360" t="s">
        <v>105</v>
      </c>
      <c r="E11360" t="s">
        <v>894</v>
      </c>
      <c r="F11360" t="s">
        <v>75</v>
      </c>
      <c r="G11360" t="s">
        <v>356</v>
      </c>
      <c r="H11360" t="s">
        <v>133</v>
      </c>
    </row>
    <row r="11361" spans="1:8" x14ac:dyDescent="0.35">
      <c r="A11361" t="s">
        <v>3</v>
      </c>
      <c r="B11361" t="s">
        <v>279</v>
      </c>
      <c r="C11361">
        <v>1668</v>
      </c>
      <c r="D11361" t="s">
        <v>73</v>
      </c>
      <c r="E11361" t="s">
        <v>1117</v>
      </c>
      <c r="F11361" t="s">
        <v>107</v>
      </c>
      <c r="G11361" t="s">
        <v>262</v>
      </c>
      <c r="H11361" t="s">
        <v>106</v>
      </c>
    </row>
    <row r="11362" spans="1:8" x14ac:dyDescent="0.35">
      <c r="A11362" t="s">
        <v>3</v>
      </c>
      <c r="B11362" t="s">
        <v>285</v>
      </c>
      <c r="C11362">
        <v>62</v>
      </c>
      <c r="D11362" t="s">
        <v>68</v>
      </c>
      <c r="E11362" t="s">
        <v>896</v>
      </c>
      <c r="F11362" t="s">
        <v>76</v>
      </c>
      <c r="G11362" t="s">
        <v>148</v>
      </c>
      <c r="H11362" t="s">
        <v>142</v>
      </c>
    </row>
    <row r="11363" spans="1:8" x14ac:dyDescent="0.35">
      <c r="A11363" t="s">
        <v>4</v>
      </c>
      <c r="B11363" t="s">
        <v>267</v>
      </c>
      <c r="C11363">
        <v>341</v>
      </c>
      <c r="D11363" t="s">
        <v>76</v>
      </c>
      <c r="E11363" t="s">
        <v>824</v>
      </c>
      <c r="F11363" t="s">
        <v>442</v>
      </c>
      <c r="G11363" t="s">
        <v>476</v>
      </c>
      <c r="H11363" t="s">
        <v>76</v>
      </c>
    </row>
    <row r="11364" spans="1:8" x14ac:dyDescent="0.35">
      <c r="A11364" t="s">
        <v>4</v>
      </c>
      <c r="B11364" t="s">
        <v>279</v>
      </c>
      <c r="C11364">
        <v>2593</v>
      </c>
      <c r="D11364" t="s">
        <v>76</v>
      </c>
      <c r="E11364" t="s">
        <v>1413</v>
      </c>
      <c r="F11364" t="s">
        <v>105</v>
      </c>
      <c r="G11364" t="s">
        <v>345</v>
      </c>
      <c r="H11364" t="s">
        <v>76</v>
      </c>
    </row>
    <row r="11365" spans="1:8" x14ac:dyDescent="0.35">
      <c r="A11365" t="s">
        <v>4</v>
      </c>
      <c r="B11365" t="s">
        <v>285</v>
      </c>
      <c r="C11365">
        <v>276</v>
      </c>
      <c r="D11365" t="s">
        <v>76</v>
      </c>
      <c r="E11365" t="s">
        <v>807</v>
      </c>
      <c r="F11365" t="s">
        <v>186</v>
      </c>
      <c r="G11365" t="s">
        <v>256</v>
      </c>
      <c r="H11365" t="s">
        <v>76</v>
      </c>
    </row>
    <row r="11366" spans="1:8" x14ac:dyDescent="0.35">
      <c r="A11366" t="s">
        <v>5</v>
      </c>
      <c r="B11366" t="s">
        <v>267</v>
      </c>
      <c r="C11366">
        <v>129</v>
      </c>
      <c r="D11366" t="s">
        <v>73</v>
      </c>
      <c r="E11366" t="s">
        <v>613</v>
      </c>
      <c r="F11366" t="s">
        <v>76</v>
      </c>
      <c r="G11366" t="s">
        <v>284</v>
      </c>
      <c r="H11366" t="s">
        <v>76</v>
      </c>
    </row>
    <row r="11367" spans="1:8" x14ac:dyDescent="0.35">
      <c r="A11367" t="s">
        <v>5</v>
      </c>
      <c r="B11367" t="s">
        <v>279</v>
      </c>
      <c r="C11367">
        <v>2541</v>
      </c>
      <c r="D11367" t="s">
        <v>107</v>
      </c>
      <c r="E11367" t="s">
        <v>828</v>
      </c>
      <c r="F11367" t="s">
        <v>150</v>
      </c>
      <c r="G11367" t="s">
        <v>147</v>
      </c>
      <c r="H11367" t="s">
        <v>76</v>
      </c>
    </row>
    <row r="11368" spans="1:8" x14ac:dyDescent="0.35">
      <c r="A11368" t="s">
        <v>5</v>
      </c>
      <c r="B11368" t="s">
        <v>285</v>
      </c>
      <c r="C11368">
        <v>661</v>
      </c>
      <c r="D11368" t="s">
        <v>94</v>
      </c>
      <c r="E11368" t="s">
        <v>1403</v>
      </c>
      <c r="F11368" t="s">
        <v>68</v>
      </c>
      <c r="G11368" t="s">
        <v>296</v>
      </c>
      <c r="H11368" t="s">
        <v>73</v>
      </c>
    </row>
    <row r="11369" spans="1:8" x14ac:dyDescent="0.35">
      <c r="A11369" t="s">
        <v>6</v>
      </c>
      <c r="B11369" t="s">
        <v>267</v>
      </c>
      <c r="C11369">
        <v>127</v>
      </c>
      <c r="D11369" t="s">
        <v>106</v>
      </c>
      <c r="E11369" t="s">
        <v>837</v>
      </c>
      <c r="F11369" t="s">
        <v>138</v>
      </c>
      <c r="G11369" t="s">
        <v>148</v>
      </c>
      <c r="H11369" t="s">
        <v>151</v>
      </c>
    </row>
    <row r="11370" spans="1:8" x14ac:dyDescent="0.35">
      <c r="A11370" t="s">
        <v>6</v>
      </c>
      <c r="B11370" t="s">
        <v>279</v>
      </c>
      <c r="C11370">
        <v>1126</v>
      </c>
      <c r="D11370" t="s">
        <v>150</v>
      </c>
      <c r="E11370" t="s">
        <v>909</v>
      </c>
      <c r="F11370" t="s">
        <v>94</v>
      </c>
      <c r="G11370" t="s">
        <v>192</v>
      </c>
      <c r="H11370" t="s">
        <v>77</v>
      </c>
    </row>
    <row r="11371" spans="1:8" x14ac:dyDescent="0.35">
      <c r="A11371" t="s">
        <v>6</v>
      </c>
      <c r="B11371" t="s">
        <v>285</v>
      </c>
      <c r="C11371">
        <v>162</v>
      </c>
      <c r="D11371" t="s">
        <v>55</v>
      </c>
      <c r="E11371" t="s">
        <v>842</v>
      </c>
      <c r="F11371" t="s">
        <v>108</v>
      </c>
      <c r="G11371" t="s">
        <v>361</v>
      </c>
      <c r="H11371" t="s">
        <v>76</v>
      </c>
    </row>
    <row r="11372" spans="1:8" x14ac:dyDescent="0.35">
      <c r="A11372" t="s">
        <v>7</v>
      </c>
      <c r="B11372" t="s">
        <v>267</v>
      </c>
      <c r="C11372">
        <v>190</v>
      </c>
      <c r="D11372" t="s">
        <v>74</v>
      </c>
      <c r="E11372" t="s">
        <v>905</v>
      </c>
      <c r="F11372" t="s">
        <v>106</v>
      </c>
      <c r="G11372" t="s">
        <v>66</v>
      </c>
      <c r="H11372" t="s">
        <v>76</v>
      </c>
    </row>
    <row r="11373" spans="1:8" x14ac:dyDescent="0.35">
      <c r="A11373" t="s">
        <v>7</v>
      </c>
      <c r="B11373" t="s">
        <v>279</v>
      </c>
      <c r="C11373">
        <v>2801</v>
      </c>
      <c r="D11373" t="s">
        <v>68</v>
      </c>
      <c r="E11373" t="s">
        <v>1554</v>
      </c>
      <c r="F11373" t="s">
        <v>68</v>
      </c>
      <c r="G11373" t="s">
        <v>263</v>
      </c>
      <c r="H11373" t="s">
        <v>106</v>
      </c>
    </row>
    <row r="11374" spans="1:8" x14ac:dyDescent="0.35">
      <c r="A11374" t="s">
        <v>7</v>
      </c>
      <c r="B11374" t="s">
        <v>285</v>
      </c>
      <c r="C11374">
        <v>168</v>
      </c>
      <c r="D11374" t="s">
        <v>76</v>
      </c>
      <c r="E11374" t="s">
        <v>786</v>
      </c>
      <c r="F11374" t="s">
        <v>76</v>
      </c>
      <c r="G11374" t="s">
        <v>131</v>
      </c>
      <c r="H11374" t="s">
        <v>76</v>
      </c>
    </row>
    <row r="11375" spans="1:8" x14ac:dyDescent="0.35">
      <c r="A11375" t="s">
        <v>241</v>
      </c>
      <c r="B11375" t="s">
        <v>267</v>
      </c>
      <c r="C11375">
        <v>1047</v>
      </c>
      <c r="D11375" t="s">
        <v>150</v>
      </c>
      <c r="E11375" t="s">
        <v>641</v>
      </c>
      <c r="F11375" t="s">
        <v>104</v>
      </c>
      <c r="G11375" t="s">
        <v>245</v>
      </c>
      <c r="H11375" t="s">
        <v>75</v>
      </c>
    </row>
    <row r="11376" spans="1:8" x14ac:dyDescent="0.35">
      <c r="A11376" t="s">
        <v>241</v>
      </c>
      <c r="B11376" t="s">
        <v>279</v>
      </c>
      <c r="C11376">
        <v>10729</v>
      </c>
      <c r="D11376" t="s">
        <v>106</v>
      </c>
      <c r="E11376" t="s">
        <v>997</v>
      </c>
      <c r="F11376" t="s">
        <v>71</v>
      </c>
      <c r="G11376" t="s">
        <v>373</v>
      </c>
      <c r="H11376" t="s">
        <v>73</v>
      </c>
    </row>
    <row r="11377" spans="1:8" x14ac:dyDescent="0.35">
      <c r="A11377" t="s">
        <v>241</v>
      </c>
      <c r="B11377" t="s">
        <v>285</v>
      </c>
      <c r="C11377">
        <v>1329</v>
      </c>
      <c r="D11377" t="s">
        <v>68</v>
      </c>
      <c r="E11377" t="s">
        <v>1175</v>
      </c>
      <c r="F11377" t="s">
        <v>105</v>
      </c>
      <c r="G11377" t="s">
        <v>494</v>
      </c>
      <c r="H11377" t="s">
        <v>73</v>
      </c>
    </row>
    <row r="11379" spans="1:8" x14ac:dyDescent="0.35">
      <c r="A11379" t="s">
        <v>2096</v>
      </c>
    </row>
    <row r="11380" spans="1:8" x14ac:dyDescent="0.35">
      <c r="A11380" t="s">
        <v>14</v>
      </c>
      <c r="B11380" t="s">
        <v>461</v>
      </c>
      <c r="C11380" t="s">
        <v>2</v>
      </c>
      <c r="D11380" t="s">
        <v>2015</v>
      </c>
      <c r="E11380" t="s">
        <v>2016</v>
      </c>
      <c r="F11380" t="s">
        <v>2017</v>
      </c>
      <c r="G11380" t="s">
        <v>2018</v>
      </c>
      <c r="H11380" t="s">
        <v>2019</v>
      </c>
    </row>
    <row r="11381" spans="1:8" x14ac:dyDescent="0.35">
      <c r="A11381" t="s">
        <v>3</v>
      </c>
      <c r="B11381" t="s">
        <v>462</v>
      </c>
      <c r="C11381">
        <v>1073</v>
      </c>
      <c r="D11381" t="s">
        <v>73</v>
      </c>
      <c r="E11381" t="s">
        <v>1429</v>
      </c>
      <c r="F11381" t="s">
        <v>77</v>
      </c>
      <c r="G11381" t="s">
        <v>118</v>
      </c>
      <c r="H11381" t="s">
        <v>71</v>
      </c>
    </row>
    <row r="11382" spans="1:8" x14ac:dyDescent="0.35">
      <c r="A11382" t="s">
        <v>3</v>
      </c>
      <c r="B11382" t="s">
        <v>464</v>
      </c>
      <c r="C11382">
        <v>916</v>
      </c>
      <c r="D11382" t="s">
        <v>68</v>
      </c>
      <c r="E11382" t="s">
        <v>833</v>
      </c>
      <c r="F11382" t="s">
        <v>76</v>
      </c>
      <c r="G11382" t="s">
        <v>430</v>
      </c>
      <c r="H11382" t="s">
        <v>75</v>
      </c>
    </row>
    <row r="11383" spans="1:8" x14ac:dyDescent="0.35">
      <c r="A11383" t="s">
        <v>3</v>
      </c>
      <c r="B11383" t="s">
        <v>468</v>
      </c>
      <c r="C11383">
        <v>1</v>
      </c>
      <c r="D11383" t="s">
        <v>76</v>
      </c>
      <c r="E11383" t="s">
        <v>395</v>
      </c>
      <c r="F11383" t="s">
        <v>76</v>
      </c>
      <c r="G11383" t="s">
        <v>76</v>
      </c>
      <c r="H11383" t="s">
        <v>76</v>
      </c>
    </row>
    <row r="11384" spans="1:8" x14ac:dyDescent="0.35">
      <c r="A11384" t="s">
        <v>4</v>
      </c>
      <c r="B11384" t="s">
        <v>462</v>
      </c>
      <c r="C11384">
        <v>1657</v>
      </c>
      <c r="D11384" t="s">
        <v>76</v>
      </c>
      <c r="E11384" t="s">
        <v>815</v>
      </c>
      <c r="F11384" t="s">
        <v>130</v>
      </c>
      <c r="G11384" t="s">
        <v>235</v>
      </c>
      <c r="H11384" t="s">
        <v>76</v>
      </c>
    </row>
    <row r="11385" spans="1:8" x14ac:dyDescent="0.35">
      <c r="A11385" t="s">
        <v>4</v>
      </c>
      <c r="B11385" t="s">
        <v>464</v>
      </c>
      <c r="C11385">
        <v>1553</v>
      </c>
      <c r="D11385" t="s">
        <v>76</v>
      </c>
      <c r="E11385" t="s">
        <v>750</v>
      </c>
      <c r="F11385" t="s">
        <v>100</v>
      </c>
      <c r="G11385" t="s">
        <v>447</v>
      </c>
      <c r="H11385" t="s">
        <v>76</v>
      </c>
    </row>
    <row r="11386" spans="1:8" x14ac:dyDescent="0.35">
      <c r="A11386" t="s">
        <v>5</v>
      </c>
      <c r="B11386" t="s">
        <v>462</v>
      </c>
      <c r="C11386">
        <v>1612</v>
      </c>
      <c r="D11386" t="s">
        <v>76</v>
      </c>
      <c r="E11386" t="s">
        <v>877</v>
      </c>
      <c r="F11386" t="s">
        <v>68</v>
      </c>
      <c r="G11386" t="s">
        <v>344</v>
      </c>
      <c r="H11386" t="s">
        <v>107</v>
      </c>
    </row>
    <row r="11387" spans="1:8" x14ac:dyDescent="0.35">
      <c r="A11387" t="s">
        <v>5</v>
      </c>
      <c r="B11387" t="s">
        <v>464</v>
      </c>
      <c r="C11387">
        <v>1719</v>
      </c>
      <c r="D11387" t="s">
        <v>68</v>
      </c>
      <c r="E11387" t="s">
        <v>772</v>
      </c>
      <c r="F11387" t="s">
        <v>150</v>
      </c>
      <c r="G11387" t="s">
        <v>274</v>
      </c>
      <c r="H11387" t="s">
        <v>76</v>
      </c>
    </row>
    <row r="11388" spans="1:8" x14ac:dyDescent="0.35">
      <c r="A11388" t="s">
        <v>6</v>
      </c>
      <c r="B11388" t="s">
        <v>462</v>
      </c>
      <c r="C11388">
        <v>894</v>
      </c>
      <c r="D11388" t="s">
        <v>94</v>
      </c>
      <c r="E11388" t="s">
        <v>1387</v>
      </c>
      <c r="F11388" t="s">
        <v>94</v>
      </c>
      <c r="G11388" t="s">
        <v>293</v>
      </c>
      <c r="H11388" t="s">
        <v>79</v>
      </c>
    </row>
    <row r="11389" spans="1:8" x14ac:dyDescent="0.35">
      <c r="A11389" t="s">
        <v>6</v>
      </c>
      <c r="B11389" t="s">
        <v>464</v>
      </c>
      <c r="C11389">
        <v>521</v>
      </c>
      <c r="D11389" t="s">
        <v>68</v>
      </c>
      <c r="E11389" t="s">
        <v>1305</v>
      </c>
      <c r="F11389" t="s">
        <v>186</v>
      </c>
      <c r="G11389" t="s">
        <v>445</v>
      </c>
      <c r="H11389" t="s">
        <v>71</v>
      </c>
    </row>
    <row r="11390" spans="1:8" x14ac:dyDescent="0.35">
      <c r="A11390" t="s">
        <v>7</v>
      </c>
      <c r="B11390" t="s">
        <v>462</v>
      </c>
      <c r="C11390">
        <v>1881</v>
      </c>
      <c r="D11390" t="s">
        <v>77</v>
      </c>
      <c r="E11390" t="s">
        <v>1397</v>
      </c>
      <c r="F11390" t="s">
        <v>79</v>
      </c>
      <c r="G11390" t="s">
        <v>242</v>
      </c>
      <c r="H11390" t="s">
        <v>77</v>
      </c>
    </row>
    <row r="11391" spans="1:8" x14ac:dyDescent="0.35">
      <c r="A11391" t="s">
        <v>7</v>
      </c>
      <c r="B11391" t="s">
        <v>464</v>
      </c>
      <c r="C11391">
        <v>1277</v>
      </c>
      <c r="D11391" t="s">
        <v>94</v>
      </c>
      <c r="E11391" t="s">
        <v>971</v>
      </c>
      <c r="F11391" t="s">
        <v>79</v>
      </c>
      <c r="G11391" t="s">
        <v>308</v>
      </c>
      <c r="H11391" t="s">
        <v>107</v>
      </c>
    </row>
    <row r="11392" spans="1:8" x14ac:dyDescent="0.35">
      <c r="A11392" t="s">
        <v>7</v>
      </c>
      <c r="B11392" t="s">
        <v>468</v>
      </c>
      <c r="C11392">
        <v>1</v>
      </c>
      <c r="D11392" t="s">
        <v>76</v>
      </c>
      <c r="E11392" t="s">
        <v>395</v>
      </c>
      <c r="F11392" t="s">
        <v>76</v>
      </c>
      <c r="G11392" t="s">
        <v>76</v>
      </c>
      <c r="H11392" t="s">
        <v>76</v>
      </c>
    </row>
    <row r="11393" spans="1:8" x14ac:dyDescent="0.35">
      <c r="A11393" t="s">
        <v>241</v>
      </c>
      <c r="B11393" t="s">
        <v>462</v>
      </c>
      <c r="C11393">
        <v>7117</v>
      </c>
      <c r="D11393" t="s">
        <v>106</v>
      </c>
      <c r="E11393" t="s">
        <v>642</v>
      </c>
      <c r="F11393" t="s">
        <v>78</v>
      </c>
      <c r="G11393" t="s">
        <v>184</v>
      </c>
      <c r="H11393" t="s">
        <v>106</v>
      </c>
    </row>
    <row r="11394" spans="1:8" x14ac:dyDescent="0.35">
      <c r="A11394" t="s">
        <v>241</v>
      </c>
      <c r="B11394" t="s">
        <v>464</v>
      </c>
      <c r="C11394">
        <v>5986</v>
      </c>
      <c r="D11394" t="s">
        <v>68</v>
      </c>
      <c r="E11394" t="s">
        <v>796</v>
      </c>
      <c r="F11394" t="s">
        <v>75</v>
      </c>
      <c r="G11394" t="s">
        <v>283</v>
      </c>
      <c r="H11394" t="s">
        <v>73</v>
      </c>
    </row>
    <row r="11395" spans="1:8" x14ac:dyDescent="0.35">
      <c r="A11395" t="s">
        <v>241</v>
      </c>
      <c r="B11395" t="s">
        <v>468</v>
      </c>
      <c r="C11395">
        <v>2</v>
      </c>
      <c r="D11395" t="s">
        <v>76</v>
      </c>
      <c r="E11395" t="s">
        <v>395</v>
      </c>
      <c r="F11395" t="s">
        <v>76</v>
      </c>
      <c r="G11395" t="s">
        <v>76</v>
      </c>
      <c r="H11395" t="s">
        <v>76</v>
      </c>
    </row>
    <row r="11397" spans="1:8" x14ac:dyDescent="0.35">
      <c r="A11397" t="s">
        <v>2097</v>
      </c>
    </row>
    <row r="11398" spans="1:8" x14ac:dyDescent="0.35">
      <c r="A11398" t="s">
        <v>14</v>
      </c>
      <c r="B11398" t="s">
        <v>487</v>
      </c>
      <c r="C11398" t="s">
        <v>2</v>
      </c>
      <c r="D11398" t="s">
        <v>2015</v>
      </c>
      <c r="E11398" t="s">
        <v>2016</v>
      </c>
      <c r="F11398" t="s">
        <v>2017</v>
      </c>
      <c r="G11398" t="s">
        <v>2018</v>
      </c>
      <c r="H11398" t="s">
        <v>2019</v>
      </c>
    </row>
    <row r="11399" spans="1:8" x14ac:dyDescent="0.35">
      <c r="A11399" t="s">
        <v>3</v>
      </c>
      <c r="B11399" t="s">
        <v>488</v>
      </c>
      <c r="C11399">
        <v>1092</v>
      </c>
      <c r="D11399" t="s">
        <v>106</v>
      </c>
      <c r="E11399" t="s">
        <v>780</v>
      </c>
      <c r="F11399" t="s">
        <v>107</v>
      </c>
      <c r="G11399" t="s">
        <v>139</v>
      </c>
      <c r="H11399" t="s">
        <v>79</v>
      </c>
    </row>
    <row r="11400" spans="1:8" x14ac:dyDescent="0.35">
      <c r="A11400" t="s">
        <v>3</v>
      </c>
      <c r="B11400" t="s">
        <v>491</v>
      </c>
      <c r="C11400">
        <v>898</v>
      </c>
      <c r="D11400" t="s">
        <v>77</v>
      </c>
      <c r="E11400" t="s">
        <v>856</v>
      </c>
      <c r="F11400" t="s">
        <v>106</v>
      </c>
      <c r="G11400" t="s">
        <v>352</v>
      </c>
      <c r="H11400" t="s">
        <v>94</v>
      </c>
    </row>
    <row r="11401" spans="1:8" x14ac:dyDescent="0.35">
      <c r="A11401" t="s">
        <v>4</v>
      </c>
      <c r="B11401" t="s">
        <v>488</v>
      </c>
      <c r="C11401">
        <v>1897</v>
      </c>
      <c r="D11401" t="s">
        <v>76</v>
      </c>
      <c r="E11401" t="s">
        <v>1167</v>
      </c>
      <c r="F11401" t="s">
        <v>138</v>
      </c>
      <c r="G11401" t="s">
        <v>283</v>
      </c>
      <c r="H11401" t="s">
        <v>76</v>
      </c>
    </row>
    <row r="11402" spans="1:8" x14ac:dyDescent="0.35">
      <c r="A11402" t="s">
        <v>4</v>
      </c>
      <c r="B11402" t="s">
        <v>491</v>
      </c>
      <c r="C11402">
        <v>1313</v>
      </c>
      <c r="D11402" t="s">
        <v>76</v>
      </c>
      <c r="E11402" t="s">
        <v>980</v>
      </c>
      <c r="F11402" t="s">
        <v>62</v>
      </c>
      <c r="G11402" t="s">
        <v>330</v>
      </c>
      <c r="H11402" t="s">
        <v>76</v>
      </c>
    </row>
    <row r="11403" spans="1:8" x14ac:dyDescent="0.35">
      <c r="A11403" t="s">
        <v>5</v>
      </c>
      <c r="B11403" t="s">
        <v>488</v>
      </c>
      <c r="C11403">
        <v>2009</v>
      </c>
      <c r="D11403" t="s">
        <v>79</v>
      </c>
      <c r="E11403" t="s">
        <v>1729</v>
      </c>
      <c r="F11403" t="s">
        <v>150</v>
      </c>
      <c r="G11403" t="s">
        <v>296</v>
      </c>
      <c r="H11403" t="s">
        <v>107</v>
      </c>
    </row>
    <row r="11404" spans="1:8" x14ac:dyDescent="0.35">
      <c r="A11404" t="s">
        <v>5</v>
      </c>
      <c r="B11404" t="s">
        <v>491</v>
      </c>
      <c r="C11404">
        <v>1322</v>
      </c>
      <c r="D11404" t="s">
        <v>76</v>
      </c>
      <c r="E11404" t="s">
        <v>968</v>
      </c>
      <c r="F11404" t="s">
        <v>68</v>
      </c>
      <c r="G11404" t="s">
        <v>64</v>
      </c>
      <c r="H11404" t="s">
        <v>76</v>
      </c>
    </row>
    <row r="11405" spans="1:8" x14ac:dyDescent="0.35">
      <c r="A11405" t="s">
        <v>6</v>
      </c>
      <c r="B11405" t="s">
        <v>488</v>
      </c>
      <c r="C11405">
        <v>794</v>
      </c>
      <c r="D11405" t="s">
        <v>79</v>
      </c>
      <c r="E11405" t="s">
        <v>870</v>
      </c>
      <c r="F11405" t="s">
        <v>63</v>
      </c>
      <c r="G11405" t="s">
        <v>129</v>
      </c>
      <c r="H11405" t="s">
        <v>73</v>
      </c>
    </row>
    <row r="11406" spans="1:8" x14ac:dyDescent="0.35">
      <c r="A11406" t="s">
        <v>6</v>
      </c>
      <c r="B11406" t="s">
        <v>491</v>
      </c>
      <c r="C11406">
        <v>621</v>
      </c>
      <c r="D11406" t="s">
        <v>81</v>
      </c>
      <c r="E11406" t="s">
        <v>832</v>
      </c>
      <c r="F11406" t="s">
        <v>78</v>
      </c>
      <c r="G11406" t="s">
        <v>269</v>
      </c>
      <c r="H11406" t="s">
        <v>94</v>
      </c>
    </row>
    <row r="11407" spans="1:8" x14ac:dyDescent="0.35">
      <c r="A11407" t="s">
        <v>7</v>
      </c>
      <c r="B11407" t="s">
        <v>488</v>
      </c>
      <c r="C11407">
        <v>1667</v>
      </c>
      <c r="D11407" t="s">
        <v>150</v>
      </c>
      <c r="E11407" t="s">
        <v>885</v>
      </c>
      <c r="F11407" t="s">
        <v>68</v>
      </c>
      <c r="G11407" t="s">
        <v>332</v>
      </c>
      <c r="H11407" t="s">
        <v>73</v>
      </c>
    </row>
    <row r="11408" spans="1:8" x14ac:dyDescent="0.35">
      <c r="A11408" t="s">
        <v>7</v>
      </c>
      <c r="B11408" t="s">
        <v>491</v>
      </c>
      <c r="C11408">
        <v>1492</v>
      </c>
      <c r="D11408" t="s">
        <v>79</v>
      </c>
      <c r="E11408" t="s">
        <v>1430</v>
      </c>
      <c r="F11408" t="s">
        <v>77</v>
      </c>
      <c r="G11408" t="s">
        <v>220</v>
      </c>
      <c r="H11408" t="s">
        <v>106</v>
      </c>
    </row>
    <row r="11409" spans="1:8" x14ac:dyDescent="0.35">
      <c r="A11409" t="s">
        <v>241</v>
      </c>
      <c r="B11409" t="s">
        <v>488</v>
      </c>
      <c r="C11409">
        <v>7459</v>
      </c>
      <c r="D11409" t="s">
        <v>79</v>
      </c>
      <c r="E11409" t="s">
        <v>985</v>
      </c>
      <c r="F11409" t="s">
        <v>150</v>
      </c>
      <c r="G11409" t="s">
        <v>222</v>
      </c>
      <c r="H11409" t="s">
        <v>73</v>
      </c>
    </row>
    <row r="11410" spans="1:8" x14ac:dyDescent="0.35">
      <c r="A11410" t="s">
        <v>241</v>
      </c>
      <c r="B11410" t="s">
        <v>491</v>
      </c>
      <c r="C11410">
        <v>5646</v>
      </c>
      <c r="D11410" t="s">
        <v>77</v>
      </c>
      <c r="E11410" t="s">
        <v>896</v>
      </c>
      <c r="F11410" t="s">
        <v>105</v>
      </c>
      <c r="G11410" t="s">
        <v>227</v>
      </c>
      <c r="H11410" t="s">
        <v>77</v>
      </c>
    </row>
    <row r="11412" spans="1:8" x14ac:dyDescent="0.35">
      <c r="A11412" t="s">
        <v>2098</v>
      </c>
    </row>
    <row r="11413" spans="1:8" x14ac:dyDescent="0.35">
      <c r="A11413" t="s">
        <v>14</v>
      </c>
      <c r="B11413" t="s">
        <v>593</v>
      </c>
      <c r="C11413" t="s">
        <v>2</v>
      </c>
      <c r="D11413" t="s">
        <v>2015</v>
      </c>
      <c r="E11413" t="s">
        <v>2016</v>
      </c>
      <c r="F11413" t="s">
        <v>2017</v>
      </c>
      <c r="G11413" t="s">
        <v>2018</v>
      </c>
      <c r="H11413" t="s">
        <v>2019</v>
      </c>
    </row>
    <row r="11414" spans="1:8" x14ac:dyDescent="0.35">
      <c r="A11414" t="s">
        <v>3</v>
      </c>
      <c r="B11414" t="s">
        <v>594</v>
      </c>
      <c r="C11414">
        <v>927</v>
      </c>
      <c r="D11414" t="s">
        <v>76</v>
      </c>
      <c r="E11414" t="s">
        <v>920</v>
      </c>
      <c r="F11414" t="s">
        <v>79</v>
      </c>
      <c r="G11414" t="s">
        <v>165</v>
      </c>
      <c r="H11414" t="s">
        <v>76</v>
      </c>
    </row>
    <row r="11415" spans="1:8" x14ac:dyDescent="0.35">
      <c r="A11415" t="s">
        <v>3</v>
      </c>
      <c r="B11415" t="s">
        <v>595</v>
      </c>
      <c r="C11415">
        <v>1063</v>
      </c>
      <c r="D11415" t="s">
        <v>68</v>
      </c>
      <c r="E11415" t="s">
        <v>839</v>
      </c>
      <c r="F11415" t="s">
        <v>76</v>
      </c>
      <c r="G11415" t="s">
        <v>196</v>
      </c>
      <c r="H11415" t="s">
        <v>138</v>
      </c>
    </row>
    <row r="11416" spans="1:8" x14ac:dyDescent="0.35">
      <c r="A11416" t="s">
        <v>4</v>
      </c>
      <c r="B11416" t="s">
        <v>594</v>
      </c>
      <c r="C11416">
        <v>1687</v>
      </c>
      <c r="D11416" t="s">
        <v>107</v>
      </c>
      <c r="E11416" t="s">
        <v>1166</v>
      </c>
      <c r="F11416" t="s">
        <v>133</v>
      </c>
      <c r="G11416" t="s">
        <v>338</v>
      </c>
      <c r="H11416" t="s">
        <v>76</v>
      </c>
    </row>
    <row r="11417" spans="1:8" x14ac:dyDescent="0.35">
      <c r="A11417" t="s">
        <v>4</v>
      </c>
      <c r="B11417" t="s">
        <v>595</v>
      </c>
      <c r="C11417">
        <v>1523</v>
      </c>
      <c r="D11417" t="s">
        <v>76</v>
      </c>
      <c r="E11417" t="s">
        <v>1554</v>
      </c>
      <c r="F11417" t="s">
        <v>55</v>
      </c>
      <c r="G11417" t="s">
        <v>252</v>
      </c>
      <c r="H11417" t="s">
        <v>76</v>
      </c>
    </row>
    <row r="11418" spans="1:8" x14ac:dyDescent="0.35">
      <c r="A11418" t="s">
        <v>5</v>
      </c>
      <c r="B11418" t="s">
        <v>594</v>
      </c>
      <c r="C11418">
        <v>1229</v>
      </c>
      <c r="D11418" t="s">
        <v>73</v>
      </c>
      <c r="E11418" t="s">
        <v>830</v>
      </c>
      <c r="F11418" t="s">
        <v>80</v>
      </c>
      <c r="G11418" t="s">
        <v>330</v>
      </c>
      <c r="H11418" t="s">
        <v>76</v>
      </c>
    </row>
    <row r="11419" spans="1:8" x14ac:dyDescent="0.35">
      <c r="A11419" t="s">
        <v>5</v>
      </c>
      <c r="B11419" t="s">
        <v>595</v>
      </c>
      <c r="C11419">
        <v>2102</v>
      </c>
      <c r="D11419" t="s">
        <v>77</v>
      </c>
      <c r="E11419" t="s">
        <v>1407</v>
      </c>
      <c r="F11419" t="s">
        <v>79</v>
      </c>
      <c r="G11419" t="s">
        <v>297</v>
      </c>
      <c r="H11419" t="s">
        <v>107</v>
      </c>
    </row>
    <row r="11420" spans="1:8" x14ac:dyDescent="0.35">
      <c r="A11420" t="s">
        <v>6</v>
      </c>
      <c r="B11420" t="s">
        <v>594</v>
      </c>
      <c r="C11420">
        <v>508</v>
      </c>
      <c r="D11420" t="s">
        <v>55</v>
      </c>
      <c r="E11420" t="s">
        <v>1737</v>
      </c>
      <c r="F11420" t="s">
        <v>63</v>
      </c>
      <c r="G11420" t="s">
        <v>334</v>
      </c>
      <c r="H11420" t="s">
        <v>68</v>
      </c>
    </row>
    <row r="11421" spans="1:8" x14ac:dyDescent="0.35">
      <c r="A11421" t="s">
        <v>6</v>
      </c>
      <c r="B11421" t="s">
        <v>595</v>
      </c>
      <c r="C11421">
        <v>907</v>
      </c>
      <c r="D11421" t="s">
        <v>79</v>
      </c>
      <c r="E11421" t="s">
        <v>856</v>
      </c>
      <c r="F11421" t="s">
        <v>105</v>
      </c>
      <c r="G11421" t="s">
        <v>250</v>
      </c>
      <c r="H11421" t="s">
        <v>68</v>
      </c>
    </row>
    <row r="11422" spans="1:8" x14ac:dyDescent="0.35">
      <c r="A11422" t="s">
        <v>7</v>
      </c>
      <c r="B11422" t="s">
        <v>594</v>
      </c>
      <c r="C11422">
        <v>1549</v>
      </c>
      <c r="D11422" t="s">
        <v>150</v>
      </c>
      <c r="E11422" t="s">
        <v>830</v>
      </c>
      <c r="F11422" t="s">
        <v>71</v>
      </c>
      <c r="G11422" t="s">
        <v>291</v>
      </c>
      <c r="H11422" t="s">
        <v>73</v>
      </c>
    </row>
    <row r="11423" spans="1:8" x14ac:dyDescent="0.35">
      <c r="A11423" t="s">
        <v>7</v>
      </c>
      <c r="B11423" t="s">
        <v>595</v>
      </c>
      <c r="C11423">
        <v>1610</v>
      </c>
      <c r="D11423" t="s">
        <v>79</v>
      </c>
      <c r="E11423" t="s">
        <v>859</v>
      </c>
      <c r="F11423" t="s">
        <v>106</v>
      </c>
      <c r="G11423" t="s">
        <v>191</v>
      </c>
      <c r="H11423" t="s">
        <v>106</v>
      </c>
    </row>
    <row r="11424" spans="1:8" x14ac:dyDescent="0.35">
      <c r="A11424" t="s">
        <v>241</v>
      </c>
      <c r="B11424" t="s">
        <v>594</v>
      </c>
      <c r="C11424">
        <v>5900</v>
      </c>
      <c r="D11424" t="s">
        <v>79</v>
      </c>
      <c r="E11424" t="s">
        <v>781</v>
      </c>
      <c r="F11424" t="s">
        <v>81</v>
      </c>
      <c r="G11424" t="s">
        <v>455</v>
      </c>
      <c r="H11424" t="s">
        <v>107</v>
      </c>
    </row>
    <row r="11425" spans="1:8" x14ac:dyDescent="0.35">
      <c r="A11425" t="s">
        <v>241</v>
      </c>
      <c r="B11425" t="s">
        <v>595</v>
      </c>
      <c r="C11425">
        <v>7205</v>
      </c>
      <c r="D11425" t="s">
        <v>77</v>
      </c>
      <c r="E11425" t="s">
        <v>1737</v>
      </c>
      <c r="F11425" t="s">
        <v>150</v>
      </c>
      <c r="G11425" t="s">
        <v>376</v>
      </c>
      <c r="H11425" t="s">
        <v>106</v>
      </c>
    </row>
    <row r="11427" spans="1:8" x14ac:dyDescent="0.35">
      <c r="A11427" t="s">
        <v>2099</v>
      </c>
    </row>
    <row r="11428" spans="1:8" x14ac:dyDescent="0.35">
      <c r="A11428" t="s">
        <v>14</v>
      </c>
      <c r="B11428" t="s">
        <v>2</v>
      </c>
      <c r="C11428" t="s">
        <v>2015</v>
      </c>
      <c r="D11428" t="s">
        <v>2016</v>
      </c>
      <c r="E11428" t="s">
        <v>2017</v>
      </c>
      <c r="F11428" t="s">
        <v>2018</v>
      </c>
      <c r="G11428" t="s">
        <v>2019</v>
      </c>
    </row>
    <row r="11429" spans="1:8" x14ac:dyDescent="0.35">
      <c r="A11429" t="s">
        <v>3</v>
      </c>
      <c r="B11429">
        <v>1990</v>
      </c>
      <c r="C11429" t="s">
        <v>198</v>
      </c>
      <c r="D11429" t="s">
        <v>1122</v>
      </c>
      <c r="E11429" t="s">
        <v>63</v>
      </c>
      <c r="F11429" t="s">
        <v>276</v>
      </c>
      <c r="G11429" t="s">
        <v>71</v>
      </c>
    </row>
    <row r="11430" spans="1:8" x14ac:dyDescent="0.35">
      <c r="A11430" t="s">
        <v>4</v>
      </c>
      <c r="B11430">
        <v>3210</v>
      </c>
      <c r="C11430" t="s">
        <v>57</v>
      </c>
      <c r="D11430" t="s">
        <v>999</v>
      </c>
      <c r="E11430" t="s">
        <v>79</v>
      </c>
      <c r="F11430" t="s">
        <v>219</v>
      </c>
      <c r="G11430" t="s">
        <v>106</v>
      </c>
    </row>
    <row r="11431" spans="1:8" x14ac:dyDescent="0.35">
      <c r="A11431" t="s">
        <v>5</v>
      </c>
      <c r="B11431">
        <v>3331</v>
      </c>
      <c r="C11431" t="s">
        <v>74</v>
      </c>
      <c r="D11431" t="s">
        <v>870</v>
      </c>
      <c r="E11431" t="s">
        <v>73</v>
      </c>
      <c r="F11431" t="s">
        <v>233</v>
      </c>
      <c r="G11431" t="s">
        <v>107</v>
      </c>
    </row>
    <row r="11432" spans="1:8" x14ac:dyDescent="0.35">
      <c r="A11432" t="s">
        <v>6</v>
      </c>
      <c r="B11432">
        <v>1415</v>
      </c>
      <c r="C11432" t="s">
        <v>97</v>
      </c>
      <c r="D11432" t="s">
        <v>827</v>
      </c>
      <c r="E11432" t="s">
        <v>150</v>
      </c>
      <c r="F11432" t="s">
        <v>116</v>
      </c>
      <c r="G11432" t="s">
        <v>68</v>
      </c>
    </row>
    <row r="11433" spans="1:8" x14ac:dyDescent="0.35">
      <c r="A11433" t="s">
        <v>7</v>
      </c>
      <c r="B11433">
        <v>3159</v>
      </c>
      <c r="C11433" t="s">
        <v>62</v>
      </c>
      <c r="D11433" t="s">
        <v>1181</v>
      </c>
      <c r="E11433" t="s">
        <v>68</v>
      </c>
      <c r="F11433" t="s">
        <v>458</v>
      </c>
      <c r="G11433" t="s">
        <v>106</v>
      </c>
    </row>
    <row r="11434" spans="1:8" x14ac:dyDescent="0.35">
      <c r="A11434" t="s">
        <v>241</v>
      </c>
      <c r="B11434">
        <v>13105</v>
      </c>
      <c r="C11434" t="s">
        <v>103</v>
      </c>
      <c r="D11434" t="s">
        <v>1282</v>
      </c>
      <c r="E11434" t="s">
        <v>71</v>
      </c>
      <c r="F11434" t="s">
        <v>334</v>
      </c>
      <c r="G11434" t="s">
        <v>77</v>
      </c>
    </row>
    <row r="11436" spans="1:8" x14ac:dyDescent="0.35">
      <c r="A11436" t="s">
        <v>2100</v>
      </c>
    </row>
    <row r="11437" spans="1:8" x14ac:dyDescent="0.35">
      <c r="A11437" t="s">
        <v>14</v>
      </c>
      <c r="B11437" t="s">
        <v>15</v>
      </c>
      <c r="C11437" t="s">
        <v>2</v>
      </c>
      <c r="D11437" t="s">
        <v>2015</v>
      </c>
      <c r="E11437" t="s">
        <v>2016</v>
      </c>
      <c r="F11437" t="s">
        <v>2017</v>
      </c>
      <c r="G11437" t="s">
        <v>2018</v>
      </c>
      <c r="H11437" t="s">
        <v>2019</v>
      </c>
    </row>
    <row r="11438" spans="1:8" x14ac:dyDescent="0.35">
      <c r="A11438" t="s">
        <v>3</v>
      </c>
      <c r="B11438" t="s">
        <v>52</v>
      </c>
      <c r="C11438">
        <v>440</v>
      </c>
      <c r="D11438" t="s">
        <v>130</v>
      </c>
      <c r="E11438" t="s">
        <v>1400</v>
      </c>
      <c r="F11438" t="s">
        <v>71</v>
      </c>
      <c r="G11438" t="s">
        <v>297</v>
      </c>
      <c r="H11438" t="s">
        <v>81</v>
      </c>
    </row>
    <row r="11439" spans="1:8" x14ac:dyDescent="0.35">
      <c r="A11439" t="s">
        <v>3</v>
      </c>
      <c r="B11439" t="s">
        <v>83</v>
      </c>
      <c r="C11439">
        <v>1413</v>
      </c>
      <c r="D11439" t="s">
        <v>142</v>
      </c>
      <c r="E11439" t="s">
        <v>870</v>
      </c>
      <c r="F11439" t="s">
        <v>186</v>
      </c>
      <c r="G11439" t="s">
        <v>95</v>
      </c>
      <c r="H11439" t="s">
        <v>77</v>
      </c>
    </row>
    <row r="11440" spans="1:8" x14ac:dyDescent="0.35">
      <c r="A11440" t="s">
        <v>3</v>
      </c>
      <c r="B11440" t="s">
        <v>50</v>
      </c>
      <c r="C11440">
        <v>137</v>
      </c>
      <c r="D11440" t="s">
        <v>221</v>
      </c>
      <c r="E11440" t="s">
        <v>733</v>
      </c>
      <c r="F11440" t="s">
        <v>72</v>
      </c>
      <c r="G11440" t="s">
        <v>225</v>
      </c>
      <c r="H11440" t="s">
        <v>75</v>
      </c>
    </row>
    <row r="11441" spans="1:8" x14ac:dyDescent="0.35">
      <c r="A11441" t="s">
        <v>4</v>
      </c>
      <c r="B11441" t="s">
        <v>52</v>
      </c>
      <c r="C11441">
        <v>828</v>
      </c>
      <c r="D11441" t="s">
        <v>84</v>
      </c>
      <c r="E11441" t="s">
        <v>1612</v>
      </c>
      <c r="F11441" t="s">
        <v>71</v>
      </c>
      <c r="G11441" t="s">
        <v>445</v>
      </c>
      <c r="H11441" t="s">
        <v>73</v>
      </c>
    </row>
    <row r="11442" spans="1:8" x14ac:dyDescent="0.35">
      <c r="A11442" t="s">
        <v>4</v>
      </c>
      <c r="B11442" t="s">
        <v>83</v>
      </c>
      <c r="C11442">
        <v>2127</v>
      </c>
      <c r="D11442" t="s">
        <v>104</v>
      </c>
      <c r="E11442" t="s">
        <v>796</v>
      </c>
      <c r="F11442" t="s">
        <v>79</v>
      </c>
      <c r="G11442" t="s">
        <v>219</v>
      </c>
      <c r="H11442" t="s">
        <v>79</v>
      </c>
    </row>
    <row r="11443" spans="1:8" x14ac:dyDescent="0.35">
      <c r="A11443" t="s">
        <v>4</v>
      </c>
      <c r="B11443" t="s">
        <v>50</v>
      </c>
      <c r="C11443">
        <v>255</v>
      </c>
      <c r="D11443" t="s">
        <v>146</v>
      </c>
      <c r="E11443" t="s">
        <v>1175</v>
      </c>
      <c r="F11443" t="s">
        <v>73</v>
      </c>
      <c r="G11443" t="s">
        <v>247</v>
      </c>
      <c r="H11443" t="s">
        <v>76</v>
      </c>
    </row>
    <row r="11444" spans="1:8" x14ac:dyDescent="0.35">
      <c r="A11444" t="s">
        <v>5</v>
      </c>
      <c r="B11444" t="s">
        <v>52</v>
      </c>
      <c r="C11444">
        <v>934</v>
      </c>
      <c r="D11444" t="s">
        <v>150</v>
      </c>
      <c r="E11444" t="s">
        <v>830</v>
      </c>
      <c r="F11444" t="s">
        <v>73</v>
      </c>
      <c r="G11444" t="s">
        <v>174</v>
      </c>
      <c r="H11444" t="s">
        <v>76</v>
      </c>
    </row>
    <row r="11445" spans="1:8" x14ac:dyDescent="0.35">
      <c r="A11445" t="s">
        <v>5</v>
      </c>
      <c r="B11445" t="s">
        <v>83</v>
      </c>
      <c r="C11445">
        <v>2169</v>
      </c>
      <c r="D11445" t="s">
        <v>198</v>
      </c>
      <c r="E11445" t="s">
        <v>786</v>
      </c>
      <c r="F11445" t="s">
        <v>107</v>
      </c>
      <c r="G11445" t="s">
        <v>117</v>
      </c>
      <c r="H11445" t="s">
        <v>107</v>
      </c>
    </row>
    <row r="11446" spans="1:8" x14ac:dyDescent="0.35">
      <c r="A11446" t="s">
        <v>5</v>
      </c>
      <c r="B11446" t="s">
        <v>50</v>
      </c>
      <c r="C11446">
        <v>228</v>
      </c>
      <c r="D11446" t="s">
        <v>81</v>
      </c>
      <c r="E11446" t="s">
        <v>984</v>
      </c>
      <c r="F11446" t="s">
        <v>150</v>
      </c>
      <c r="G11446" t="s">
        <v>304</v>
      </c>
      <c r="H11446" t="s">
        <v>76</v>
      </c>
    </row>
    <row r="11447" spans="1:8" x14ac:dyDescent="0.35">
      <c r="A11447" t="s">
        <v>6</v>
      </c>
      <c r="B11447" t="s">
        <v>52</v>
      </c>
      <c r="C11447">
        <v>373</v>
      </c>
      <c r="D11447" t="s">
        <v>109</v>
      </c>
      <c r="E11447" t="s">
        <v>707</v>
      </c>
      <c r="F11447" t="s">
        <v>105</v>
      </c>
      <c r="G11447" t="s">
        <v>445</v>
      </c>
      <c r="H11447" t="s">
        <v>81</v>
      </c>
    </row>
    <row r="11448" spans="1:8" x14ac:dyDescent="0.35">
      <c r="A11448" t="s">
        <v>6</v>
      </c>
      <c r="B11448" t="s">
        <v>83</v>
      </c>
      <c r="C11448">
        <v>928</v>
      </c>
      <c r="D11448" t="s">
        <v>97</v>
      </c>
      <c r="E11448" t="s">
        <v>857</v>
      </c>
      <c r="F11448" t="s">
        <v>71</v>
      </c>
      <c r="G11448" t="s">
        <v>239</v>
      </c>
      <c r="H11448" t="s">
        <v>106</v>
      </c>
    </row>
    <row r="11449" spans="1:8" x14ac:dyDescent="0.35">
      <c r="A11449" t="s">
        <v>6</v>
      </c>
      <c r="B11449" t="s">
        <v>50</v>
      </c>
      <c r="C11449">
        <v>114</v>
      </c>
      <c r="D11449" t="s">
        <v>137</v>
      </c>
      <c r="E11449" t="s">
        <v>744</v>
      </c>
      <c r="F11449" t="s">
        <v>73</v>
      </c>
      <c r="G11449" t="s">
        <v>442</v>
      </c>
      <c r="H11449" t="s">
        <v>76</v>
      </c>
    </row>
    <row r="11450" spans="1:8" x14ac:dyDescent="0.35">
      <c r="A11450" t="s">
        <v>7</v>
      </c>
      <c r="B11450" t="s">
        <v>52</v>
      </c>
      <c r="C11450">
        <v>769</v>
      </c>
      <c r="D11450" t="s">
        <v>96</v>
      </c>
      <c r="E11450" t="s">
        <v>1091</v>
      </c>
      <c r="F11450" t="s">
        <v>79</v>
      </c>
      <c r="G11450" t="s">
        <v>90</v>
      </c>
      <c r="H11450" t="s">
        <v>76</v>
      </c>
    </row>
    <row r="11451" spans="1:8" x14ac:dyDescent="0.35">
      <c r="A11451" t="s">
        <v>7</v>
      </c>
      <c r="B11451" t="s">
        <v>83</v>
      </c>
      <c r="C11451">
        <v>2049</v>
      </c>
      <c r="D11451" t="s">
        <v>103</v>
      </c>
      <c r="E11451" t="s">
        <v>813</v>
      </c>
      <c r="F11451" t="s">
        <v>71</v>
      </c>
      <c r="G11451" t="s">
        <v>262</v>
      </c>
      <c r="H11451" t="s">
        <v>79</v>
      </c>
    </row>
    <row r="11452" spans="1:8" x14ac:dyDescent="0.35">
      <c r="A11452" t="s">
        <v>7</v>
      </c>
      <c r="B11452" t="s">
        <v>50</v>
      </c>
      <c r="C11452">
        <v>341</v>
      </c>
      <c r="D11452" t="s">
        <v>173</v>
      </c>
      <c r="E11452" t="s">
        <v>831</v>
      </c>
      <c r="F11452" t="s">
        <v>106</v>
      </c>
      <c r="G11452" t="s">
        <v>213</v>
      </c>
      <c r="H11452" t="s">
        <v>77</v>
      </c>
    </row>
    <row r="11453" spans="1:8" x14ac:dyDescent="0.35">
      <c r="A11453" t="s">
        <v>241</v>
      </c>
      <c r="B11453" t="s">
        <v>52</v>
      </c>
      <c r="C11453">
        <v>3344</v>
      </c>
      <c r="D11453" t="s">
        <v>70</v>
      </c>
      <c r="E11453" t="s">
        <v>696</v>
      </c>
      <c r="F11453" t="s">
        <v>68</v>
      </c>
      <c r="G11453" t="s">
        <v>9</v>
      </c>
      <c r="H11453" t="s">
        <v>77</v>
      </c>
    </row>
    <row r="11454" spans="1:8" x14ac:dyDescent="0.35">
      <c r="A11454" t="s">
        <v>241</v>
      </c>
      <c r="B11454" t="s">
        <v>83</v>
      </c>
      <c r="C11454">
        <v>8686</v>
      </c>
      <c r="D11454" t="s">
        <v>86</v>
      </c>
      <c r="E11454" t="s">
        <v>783</v>
      </c>
      <c r="F11454" t="s">
        <v>71</v>
      </c>
      <c r="G11454" t="s">
        <v>207</v>
      </c>
      <c r="H11454" t="s">
        <v>106</v>
      </c>
    </row>
    <row r="11455" spans="1:8" x14ac:dyDescent="0.35">
      <c r="A11455" t="s">
        <v>241</v>
      </c>
      <c r="B11455" t="s">
        <v>50</v>
      </c>
      <c r="C11455">
        <v>1075</v>
      </c>
      <c r="D11455" t="s">
        <v>244</v>
      </c>
      <c r="E11455" t="s">
        <v>900</v>
      </c>
      <c r="F11455" t="s">
        <v>79</v>
      </c>
      <c r="G11455" t="s">
        <v>299</v>
      </c>
      <c r="H11455" t="s">
        <v>106</v>
      </c>
    </row>
    <row r="11457" spans="1:8" x14ac:dyDescent="0.35">
      <c r="A11457" t="s">
        <v>2101</v>
      </c>
    </row>
    <row r="11458" spans="1:8" x14ac:dyDescent="0.35">
      <c r="A11458" t="s">
        <v>14</v>
      </c>
      <c r="B11458" t="s">
        <v>266</v>
      </c>
      <c r="C11458" t="s">
        <v>2</v>
      </c>
      <c r="D11458" t="s">
        <v>2015</v>
      </c>
      <c r="E11458" t="s">
        <v>2016</v>
      </c>
      <c r="F11458" t="s">
        <v>2017</v>
      </c>
      <c r="G11458" t="s">
        <v>2018</v>
      </c>
      <c r="H11458" t="s">
        <v>2019</v>
      </c>
    </row>
    <row r="11459" spans="1:8" x14ac:dyDescent="0.35">
      <c r="A11459" t="s">
        <v>3</v>
      </c>
      <c r="B11459" t="s">
        <v>267</v>
      </c>
      <c r="C11459">
        <v>260</v>
      </c>
      <c r="D11459" t="s">
        <v>293</v>
      </c>
      <c r="E11459" t="s">
        <v>739</v>
      </c>
      <c r="F11459" t="s">
        <v>173</v>
      </c>
      <c r="G11459" t="s">
        <v>344</v>
      </c>
      <c r="H11459" t="s">
        <v>70</v>
      </c>
    </row>
    <row r="11460" spans="1:8" x14ac:dyDescent="0.35">
      <c r="A11460" t="s">
        <v>3</v>
      </c>
      <c r="B11460" t="s">
        <v>279</v>
      </c>
      <c r="C11460">
        <v>1668</v>
      </c>
      <c r="D11460" t="s">
        <v>78</v>
      </c>
      <c r="E11460" t="s">
        <v>900</v>
      </c>
      <c r="F11460" t="s">
        <v>105</v>
      </c>
      <c r="G11460" t="s">
        <v>220</v>
      </c>
      <c r="H11460" t="s">
        <v>73</v>
      </c>
    </row>
    <row r="11461" spans="1:8" x14ac:dyDescent="0.35">
      <c r="A11461" t="s">
        <v>3</v>
      </c>
      <c r="B11461" t="s">
        <v>285</v>
      </c>
      <c r="C11461">
        <v>62</v>
      </c>
      <c r="D11461" t="s">
        <v>70</v>
      </c>
      <c r="E11461" t="s">
        <v>1398</v>
      </c>
      <c r="F11461" t="s">
        <v>65</v>
      </c>
      <c r="G11461" t="s">
        <v>207</v>
      </c>
      <c r="H11461" t="s">
        <v>76</v>
      </c>
    </row>
    <row r="11462" spans="1:8" x14ac:dyDescent="0.35">
      <c r="A11462" t="s">
        <v>4</v>
      </c>
      <c r="B11462" t="s">
        <v>267</v>
      </c>
      <c r="C11462">
        <v>341</v>
      </c>
      <c r="D11462" t="s">
        <v>119</v>
      </c>
      <c r="E11462" t="s">
        <v>753</v>
      </c>
      <c r="F11462" t="s">
        <v>94</v>
      </c>
      <c r="G11462" t="s">
        <v>476</v>
      </c>
      <c r="H11462" t="s">
        <v>94</v>
      </c>
    </row>
    <row r="11463" spans="1:8" x14ac:dyDescent="0.35">
      <c r="A11463" t="s">
        <v>4</v>
      </c>
      <c r="B11463" t="s">
        <v>279</v>
      </c>
      <c r="C11463">
        <v>2593</v>
      </c>
      <c r="D11463" t="s">
        <v>142</v>
      </c>
      <c r="E11463" t="s">
        <v>1146</v>
      </c>
      <c r="F11463" t="s">
        <v>77</v>
      </c>
      <c r="G11463" t="s">
        <v>129</v>
      </c>
      <c r="H11463" t="s">
        <v>73</v>
      </c>
    </row>
    <row r="11464" spans="1:8" x14ac:dyDescent="0.35">
      <c r="A11464" t="s">
        <v>4</v>
      </c>
      <c r="B11464" t="s">
        <v>285</v>
      </c>
      <c r="C11464">
        <v>276</v>
      </c>
      <c r="D11464" t="s">
        <v>53</v>
      </c>
      <c r="E11464" t="s">
        <v>964</v>
      </c>
      <c r="F11464" t="s">
        <v>77</v>
      </c>
      <c r="G11464" t="s">
        <v>261</v>
      </c>
      <c r="H11464" t="s">
        <v>106</v>
      </c>
    </row>
    <row r="11465" spans="1:8" x14ac:dyDescent="0.35">
      <c r="A11465" t="s">
        <v>5</v>
      </c>
      <c r="B11465" t="s">
        <v>267</v>
      </c>
      <c r="C11465">
        <v>129</v>
      </c>
      <c r="D11465" t="s">
        <v>67</v>
      </c>
      <c r="E11465" t="s">
        <v>639</v>
      </c>
      <c r="F11465" t="s">
        <v>75</v>
      </c>
      <c r="G11465" t="s">
        <v>373</v>
      </c>
      <c r="H11465" t="s">
        <v>76</v>
      </c>
    </row>
    <row r="11466" spans="1:8" x14ac:dyDescent="0.35">
      <c r="A11466" t="s">
        <v>5</v>
      </c>
      <c r="B11466" t="s">
        <v>279</v>
      </c>
      <c r="C11466">
        <v>2541</v>
      </c>
      <c r="D11466" t="s">
        <v>93</v>
      </c>
      <c r="E11466" t="s">
        <v>835</v>
      </c>
      <c r="F11466" t="s">
        <v>107</v>
      </c>
      <c r="G11466" t="s">
        <v>430</v>
      </c>
      <c r="H11466" t="s">
        <v>107</v>
      </c>
    </row>
    <row r="11467" spans="1:8" x14ac:dyDescent="0.35">
      <c r="A11467" t="s">
        <v>5</v>
      </c>
      <c r="B11467" t="s">
        <v>285</v>
      </c>
      <c r="C11467">
        <v>661</v>
      </c>
      <c r="D11467" t="s">
        <v>72</v>
      </c>
      <c r="E11467" t="s">
        <v>1006</v>
      </c>
      <c r="F11467" t="s">
        <v>107</v>
      </c>
      <c r="G11467" t="s">
        <v>293</v>
      </c>
      <c r="H11467" t="s">
        <v>76</v>
      </c>
    </row>
    <row r="11468" spans="1:8" x14ac:dyDescent="0.35">
      <c r="A11468" t="s">
        <v>6</v>
      </c>
      <c r="B11468" t="s">
        <v>267</v>
      </c>
      <c r="C11468">
        <v>127</v>
      </c>
      <c r="D11468" t="s">
        <v>342</v>
      </c>
      <c r="E11468" t="s">
        <v>743</v>
      </c>
      <c r="F11468" t="s">
        <v>77</v>
      </c>
      <c r="G11468" t="s">
        <v>347</v>
      </c>
      <c r="H11468" t="s">
        <v>142</v>
      </c>
    </row>
    <row r="11469" spans="1:8" x14ac:dyDescent="0.35">
      <c r="A11469" t="s">
        <v>6</v>
      </c>
      <c r="B11469" t="s">
        <v>279</v>
      </c>
      <c r="C11469">
        <v>1126</v>
      </c>
      <c r="D11469" t="s">
        <v>137</v>
      </c>
      <c r="E11469" t="s">
        <v>787</v>
      </c>
      <c r="F11469" t="s">
        <v>71</v>
      </c>
      <c r="G11469" t="s">
        <v>168</v>
      </c>
      <c r="H11469" t="s">
        <v>77</v>
      </c>
    </row>
    <row r="11470" spans="1:8" x14ac:dyDescent="0.35">
      <c r="A11470" t="s">
        <v>6</v>
      </c>
      <c r="B11470" t="s">
        <v>285</v>
      </c>
      <c r="C11470">
        <v>162</v>
      </c>
      <c r="D11470" t="s">
        <v>179</v>
      </c>
      <c r="E11470" t="s">
        <v>900</v>
      </c>
      <c r="F11470" t="s">
        <v>63</v>
      </c>
      <c r="G11470" t="s">
        <v>299</v>
      </c>
      <c r="H11470" t="s">
        <v>76</v>
      </c>
    </row>
    <row r="11471" spans="1:8" x14ac:dyDescent="0.35">
      <c r="A11471" t="s">
        <v>7</v>
      </c>
      <c r="B11471" t="s">
        <v>267</v>
      </c>
      <c r="C11471">
        <v>190</v>
      </c>
      <c r="D11471" t="s">
        <v>221</v>
      </c>
      <c r="E11471" t="s">
        <v>1729</v>
      </c>
      <c r="F11471" t="s">
        <v>150</v>
      </c>
      <c r="G11471" t="s">
        <v>416</v>
      </c>
      <c r="H11471" t="s">
        <v>81</v>
      </c>
    </row>
    <row r="11472" spans="1:8" x14ac:dyDescent="0.35">
      <c r="A11472" t="s">
        <v>7</v>
      </c>
      <c r="B11472" t="s">
        <v>279</v>
      </c>
      <c r="C11472">
        <v>2801</v>
      </c>
      <c r="D11472" t="s">
        <v>179</v>
      </c>
      <c r="E11472" t="s">
        <v>740</v>
      </c>
      <c r="F11472" t="s">
        <v>71</v>
      </c>
      <c r="G11472" t="s">
        <v>247</v>
      </c>
      <c r="H11472" t="s">
        <v>106</v>
      </c>
    </row>
    <row r="11473" spans="1:8" x14ac:dyDescent="0.35">
      <c r="A11473" t="s">
        <v>7</v>
      </c>
      <c r="B11473" t="s">
        <v>285</v>
      </c>
      <c r="C11473">
        <v>168</v>
      </c>
      <c r="D11473" t="s">
        <v>72</v>
      </c>
      <c r="E11473" t="s">
        <v>981</v>
      </c>
      <c r="F11473" t="s">
        <v>76</v>
      </c>
      <c r="G11473" t="s">
        <v>199</v>
      </c>
      <c r="H11473" t="s">
        <v>76</v>
      </c>
    </row>
    <row r="11474" spans="1:8" x14ac:dyDescent="0.35">
      <c r="A11474" t="s">
        <v>241</v>
      </c>
      <c r="B11474" t="s">
        <v>267</v>
      </c>
      <c r="C11474">
        <v>1047</v>
      </c>
      <c r="D11474" t="s">
        <v>442</v>
      </c>
      <c r="E11474" t="s">
        <v>1008</v>
      </c>
      <c r="F11474" t="s">
        <v>138</v>
      </c>
      <c r="G11474" t="s">
        <v>313</v>
      </c>
      <c r="H11474" t="s">
        <v>80</v>
      </c>
    </row>
    <row r="11475" spans="1:8" x14ac:dyDescent="0.35">
      <c r="A11475" t="s">
        <v>241</v>
      </c>
      <c r="B11475" t="s">
        <v>279</v>
      </c>
      <c r="C11475">
        <v>10729</v>
      </c>
      <c r="D11475" t="s">
        <v>133</v>
      </c>
      <c r="E11475" t="s">
        <v>403</v>
      </c>
      <c r="F11475" t="s">
        <v>68</v>
      </c>
      <c r="G11475" t="s">
        <v>129</v>
      </c>
      <c r="H11475" t="s">
        <v>73</v>
      </c>
    </row>
    <row r="11476" spans="1:8" x14ac:dyDescent="0.35">
      <c r="A11476" t="s">
        <v>241</v>
      </c>
      <c r="B11476" t="s">
        <v>285</v>
      </c>
      <c r="C11476">
        <v>1329</v>
      </c>
      <c r="D11476" t="s">
        <v>70</v>
      </c>
      <c r="E11476" t="s">
        <v>1183</v>
      </c>
      <c r="F11476" t="s">
        <v>79</v>
      </c>
      <c r="G11476" t="s">
        <v>257</v>
      </c>
      <c r="H11476" t="s">
        <v>107</v>
      </c>
    </row>
    <row r="11478" spans="1:8" x14ac:dyDescent="0.35">
      <c r="A11478" t="s">
        <v>2102</v>
      </c>
    </row>
    <row r="11479" spans="1:8" x14ac:dyDescent="0.35">
      <c r="A11479" t="s">
        <v>14</v>
      </c>
      <c r="B11479" t="s">
        <v>461</v>
      </c>
      <c r="C11479" t="s">
        <v>2</v>
      </c>
      <c r="D11479" t="s">
        <v>2015</v>
      </c>
      <c r="E11479" t="s">
        <v>2016</v>
      </c>
      <c r="F11479" t="s">
        <v>2017</v>
      </c>
      <c r="G11479" t="s">
        <v>2018</v>
      </c>
      <c r="H11479" t="s">
        <v>2019</v>
      </c>
    </row>
    <row r="11480" spans="1:8" x14ac:dyDescent="0.35">
      <c r="A11480" t="s">
        <v>3</v>
      </c>
      <c r="B11480" t="s">
        <v>462</v>
      </c>
      <c r="C11480">
        <v>1073</v>
      </c>
      <c r="D11480" t="s">
        <v>149</v>
      </c>
      <c r="E11480" t="s">
        <v>926</v>
      </c>
      <c r="F11480" t="s">
        <v>142</v>
      </c>
      <c r="G11480" t="s">
        <v>116</v>
      </c>
      <c r="H11480" t="s">
        <v>71</v>
      </c>
    </row>
    <row r="11481" spans="1:8" x14ac:dyDescent="0.35">
      <c r="A11481" t="s">
        <v>3</v>
      </c>
      <c r="B11481" t="s">
        <v>464</v>
      </c>
      <c r="C11481">
        <v>916</v>
      </c>
      <c r="D11481" t="s">
        <v>100</v>
      </c>
      <c r="E11481" t="s">
        <v>803</v>
      </c>
      <c r="F11481" t="s">
        <v>150</v>
      </c>
      <c r="G11481" t="s">
        <v>235</v>
      </c>
      <c r="H11481" t="s">
        <v>68</v>
      </c>
    </row>
    <row r="11482" spans="1:8" x14ac:dyDescent="0.35">
      <c r="A11482" t="s">
        <v>3</v>
      </c>
      <c r="B11482" t="s">
        <v>468</v>
      </c>
      <c r="C11482">
        <v>1</v>
      </c>
      <c r="D11482" t="s">
        <v>76</v>
      </c>
      <c r="E11482" t="s">
        <v>395</v>
      </c>
      <c r="F11482" t="s">
        <v>76</v>
      </c>
      <c r="G11482" t="s">
        <v>76</v>
      </c>
      <c r="H11482" t="s">
        <v>76</v>
      </c>
    </row>
    <row r="11483" spans="1:8" x14ac:dyDescent="0.35">
      <c r="A11483" t="s">
        <v>4</v>
      </c>
      <c r="B11483" t="s">
        <v>462</v>
      </c>
      <c r="C11483">
        <v>1657</v>
      </c>
      <c r="D11483" t="s">
        <v>216</v>
      </c>
      <c r="E11483" t="s">
        <v>918</v>
      </c>
      <c r="F11483" t="s">
        <v>77</v>
      </c>
      <c r="G11483" t="s">
        <v>345</v>
      </c>
      <c r="H11483" t="s">
        <v>79</v>
      </c>
    </row>
    <row r="11484" spans="1:8" x14ac:dyDescent="0.35">
      <c r="A11484" t="s">
        <v>4</v>
      </c>
      <c r="B11484" t="s">
        <v>464</v>
      </c>
      <c r="C11484">
        <v>1553</v>
      </c>
      <c r="D11484" t="s">
        <v>151</v>
      </c>
      <c r="E11484" t="s">
        <v>1306</v>
      </c>
      <c r="F11484" t="s">
        <v>71</v>
      </c>
      <c r="G11484" t="s">
        <v>322</v>
      </c>
      <c r="H11484" t="s">
        <v>107</v>
      </c>
    </row>
    <row r="11485" spans="1:8" x14ac:dyDescent="0.35">
      <c r="A11485" t="s">
        <v>5</v>
      </c>
      <c r="B11485" t="s">
        <v>462</v>
      </c>
      <c r="C11485">
        <v>1612</v>
      </c>
      <c r="D11485" t="s">
        <v>133</v>
      </c>
      <c r="E11485" t="s">
        <v>900</v>
      </c>
      <c r="F11485" t="s">
        <v>73</v>
      </c>
      <c r="G11485" t="s">
        <v>372</v>
      </c>
      <c r="H11485" t="s">
        <v>107</v>
      </c>
    </row>
    <row r="11486" spans="1:8" x14ac:dyDescent="0.35">
      <c r="A11486" t="s">
        <v>5</v>
      </c>
      <c r="B11486" t="s">
        <v>464</v>
      </c>
      <c r="C11486">
        <v>1719</v>
      </c>
      <c r="D11486" t="s">
        <v>72</v>
      </c>
      <c r="E11486" t="s">
        <v>837</v>
      </c>
      <c r="F11486" t="s">
        <v>73</v>
      </c>
      <c r="G11486" t="s">
        <v>392</v>
      </c>
      <c r="H11486" t="s">
        <v>76</v>
      </c>
    </row>
    <row r="11487" spans="1:8" x14ac:dyDescent="0.35">
      <c r="A11487" t="s">
        <v>6</v>
      </c>
      <c r="B11487" t="s">
        <v>462</v>
      </c>
      <c r="C11487">
        <v>894</v>
      </c>
      <c r="D11487" t="s">
        <v>109</v>
      </c>
      <c r="E11487" t="s">
        <v>1123</v>
      </c>
      <c r="F11487" t="s">
        <v>150</v>
      </c>
      <c r="G11487" t="s">
        <v>58</v>
      </c>
      <c r="H11487" t="s">
        <v>79</v>
      </c>
    </row>
    <row r="11488" spans="1:8" x14ac:dyDescent="0.35">
      <c r="A11488" t="s">
        <v>6</v>
      </c>
      <c r="B11488" t="s">
        <v>464</v>
      </c>
      <c r="C11488">
        <v>521</v>
      </c>
      <c r="D11488" t="s">
        <v>180</v>
      </c>
      <c r="E11488" t="s">
        <v>828</v>
      </c>
      <c r="F11488" t="s">
        <v>150</v>
      </c>
      <c r="G11488" t="s">
        <v>148</v>
      </c>
      <c r="H11488" t="s">
        <v>71</v>
      </c>
    </row>
    <row r="11489" spans="1:8" x14ac:dyDescent="0.35">
      <c r="A11489" t="s">
        <v>7</v>
      </c>
      <c r="B11489" t="s">
        <v>462</v>
      </c>
      <c r="C11489">
        <v>1881</v>
      </c>
      <c r="D11489" t="s">
        <v>70</v>
      </c>
      <c r="E11489" t="s">
        <v>1385</v>
      </c>
      <c r="F11489" t="s">
        <v>79</v>
      </c>
      <c r="G11489" t="s">
        <v>290</v>
      </c>
      <c r="H11489" t="s">
        <v>77</v>
      </c>
    </row>
    <row r="11490" spans="1:8" x14ac:dyDescent="0.35">
      <c r="A11490" t="s">
        <v>7</v>
      </c>
      <c r="B11490" t="s">
        <v>464</v>
      </c>
      <c r="C11490">
        <v>1277</v>
      </c>
      <c r="D11490" t="s">
        <v>173</v>
      </c>
      <c r="E11490" t="s">
        <v>802</v>
      </c>
      <c r="F11490" t="s">
        <v>150</v>
      </c>
      <c r="G11490" t="s">
        <v>391</v>
      </c>
      <c r="H11490" t="s">
        <v>106</v>
      </c>
    </row>
    <row r="11491" spans="1:8" x14ac:dyDescent="0.35">
      <c r="A11491" t="s">
        <v>7</v>
      </c>
      <c r="B11491" t="s">
        <v>468</v>
      </c>
      <c r="C11491">
        <v>1</v>
      </c>
      <c r="D11491" t="s">
        <v>395</v>
      </c>
      <c r="E11491" t="s">
        <v>76</v>
      </c>
      <c r="F11491" t="s">
        <v>76</v>
      </c>
      <c r="G11491" t="s">
        <v>76</v>
      </c>
      <c r="H11491" t="s">
        <v>76</v>
      </c>
    </row>
    <row r="11492" spans="1:8" x14ac:dyDescent="0.35">
      <c r="A11492" t="s">
        <v>241</v>
      </c>
      <c r="B11492" t="s">
        <v>462</v>
      </c>
      <c r="C11492">
        <v>7117</v>
      </c>
      <c r="D11492" t="s">
        <v>57</v>
      </c>
      <c r="E11492" t="s">
        <v>1540</v>
      </c>
      <c r="F11492" t="s">
        <v>71</v>
      </c>
      <c r="G11492" t="s">
        <v>282</v>
      </c>
      <c r="H11492" t="s">
        <v>77</v>
      </c>
    </row>
    <row r="11493" spans="1:8" x14ac:dyDescent="0.35">
      <c r="A11493" t="s">
        <v>241</v>
      </c>
      <c r="B11493" t="s">
        <v>464</v>
      </c>
      <c r="C11493">
        <v>5986</v>
      </c>
      <c r="D11493" t="s">
        <v>198</v>
      </c>
      <c r="E11493" t="s">
        <v>864</v>
      </c>
      <c r="F11493" t="s">
        <v>68</v>
      </c>
      <c r="G11493" t="s">
        <v>494</v>
      </c>
      <c r="H11493" t="s">
        <v>106</v>
      </c>
    </row>
    <row r="11494" spans="1:8" x14ac:dyDescent="0.35">
      <c r="A11494" t="s">
        <v>241</v>
      </c>
      <c r="B11494" t="s">
        <v>468</v>
      </c>
      <c r="C11494">
        <v>2</v>
      </c>
      <c r="D11494" t="s">
        <v>484</v>
      </c>
      <c r="E11494" t="s">
        <v>483</v>
      </c>
      <c r="F11494" t="s">
        <v>76</v>
      </c>
      <c r="G11494" t="s">
        <v>76</v>
      </c>
      <c r="H11494" t="s">
        <v>76</v>
      </c>
    </row>
    <row r="11496" spans="1:8" x14ac:dyDescent="0.35">
      <c r="A11496" t="s">
        <v>2103</v>
      </c>
    </row>
    <row r="11497" spans="1:8" x14ac:dyDescent="0.35">
      <c r="A11497" t="s">
        <v>14</v>
      </c>
      <c r="B11497" t="s">
        <v>487</v>
      </c>
      <c r="C11497" t="s">
        <v>2</v>
      </c>
      <c r="D11497" t="s">
        <v>2015</v>
      </c>
      <c r="E11497" t="s">
        <v>2016</v>
      </c>
      <c r="F11497" t="s">
        <v>2017</v>
      </c>
      <c r="G11497" t="s">
        <v>2018</v>
      </c>
      <c r="H11497" t="s">
        <v>2019</v>
      </c>
    </row>
    <row r="11498" spans="1:8" x14ac:dyDescent="0.35">
      <c r="A11498" t="s">
        <v>3</v>
      </c>
      <c r="B11498" t="s">
        <v>488</v>
      </c>
      <c r="C11498">
        <v>1092</v>
      </c>
      <c r="D11498" t="s">
        <v>133</v>
      </c>
      <c r="E11498" t="s">
        <v>817</v>
      </c>
      <c r="F11498" t="s">
        <v>81</v>
      </c>
      <c r="G11498" t="s">
        <v>143</v>
      </c>
      <c r="H11498" t="s">
        <v>68</v>
      </c>
    </row>
    <row r="11499" spans="1:8" x14ac:dyDescent="0.35">
      <c r="A11499" t="s">
        <v>3</v>
      </c>
      <c r="B11499" t="s">
        <v>491</v>
      </c>
      <c r="C11499">
        <v>898</v>
      </c>
      <c r="D11499" t="s">
        <v>122</v>
      </c>
      <c r="E11499" t="s">
        <v>1390</v>
      </c>
      <c r="F11499" t="s">
        <v>186</v>
      </c>
      <c r="G11499" t="s">
        <v>126</v>
      </c>
      <c r="H11499" t="s">
        <v>150</v>
      </c>
    </row>
    <row r="11500" spans="1:8" x14ac:dyDescent="0.35">
      <c r="A11500" t="s">
        <v>4</v>
      </c>
      <c r="B11500" t="s">
        <v>488</v>
      </c>
      <c r="C11500">
        <v>1897</v>
      </c>
      <c r="D11500" t="s">
        <v>198</v>
      </c>
      <c r="E11500" t="s">
        <v>1167</v>
      </c>
      <c r="F11500" t="s">
        <v>106</v>
      </c>
      <c r="G11500" t="s">
        <v>203</v>
      </c>
      <c r="H11500" t="s">
        <v>79</v>
      </c>
    </row>
    <row r="11501" spans="1:8" x14ac:dyDescent="0.35">
      <c r="A11501" t="s">
        <v>4</v>
      </c>
      <c r="B11501" t="s">
        <v>491</v>
      </c>
      <c r="C11501">
        <v>1313</v>
      </c>
      <c r="D11501" t="s">
        <v>119</v>
      </c>
      <c r="E11501" t="s">
        <v>989</v>
      </c>
      <c r="F11501" t="s">
        <v>150</v>
      </c>
      <c r="G11501" t="s">
        <v>230</v>
      </c>
      <c r="H11501" t="s">
        <v>73</v>
      </c>
    </row>
    <row r="11502" spans="1:8" x14ac:dyDescent="0.35">
      <c r="A11502" t="s">
        <v>5</v>
      </c>
      <c r="B11502" t="s">
        <v>488</v>
      </c>
      <c r="C11502">
        <v>2009</v>
      </c>
      <c r="D11502" t="s">
        <v>130</v>
      </c>
      <c r="E11502" t="s">
        <v>1540</v>
      </c>
      <c r="F11502" t="s">
        <v>107</v>
      </c>
      <c r="G11502" t="s">
        <v>229</v>
      </c>
      <c r="H11502" t="s">
        <v>76</v>
      </c>
    </row>
    <row r="11503" spans="1:8" x14ac:dyDescent="0.35">
      <c r="A11503" t="s">
        <v>5</v>
      </c>
      <c r="B11503" t="s">
        <v>491</v>
      </c>
      <c r="C11503">
        <v>1322</v>
      </c>
      <c r="D11503" t="s">
        <v>81</v>
      </c>
      <c r="E11503" t="s">
        <v>780</v>
      </c>
      <c r="F11503" t="s">
        <v>73</v>
      </c>
      <c r="G11503" t="s">
        <v>143</v>
      </c>
      <c r="H11503" t="s">
        <v>107</v>
      </c>
    </row>
    <row r="11504" spans="1:8" x14ac:dyDescent="0.35">
      <c r="A11504" t="s">
        <v>6</v>
      </c>
      <c r="B11504" t="s">
        <v>488</v>
      </c>
      <c r="C11504">
        <v>794</v>
      </c>
      <c r="D11504" t="s">
        <v>119</v>
      </c>
      <c r="E11504" t="s">
        <v>642</v>
      </c>
      <c r="F11504" t="s">
        <v>78</v>
      </c>
      <c r="G11504" t="s">
        <v>367</v>
      </c>
      <c r="H11504" t="s">
        <v>71</v>
      </c>
    </row>
    <row r="11505" spans="1:8" x14ac:dyDescent="0.35">
      <c r="A11505" t="s">
        <v>6</v>
      </c>
      <c r="B11505" t="s">
        <v>491</v>
      </c>
      <c r="C11505">
        <v>621</v>
      </c>
      <c r="D11505" t="s">
        <v>180</v>
      </c>
      <c r="E11505" t="s">
        <v>988</v>
      </c>
      <c r="F11505" t="s">
        <v>79</v>
      </c>
      <c r="G11505" t="s">
        <v>126</v>
      </c>
      <c r="H11505" t="s">
        <v>77</v>
      </c>
    </row>
    <row r="11506" spans="1:8" x14ac:dyDescent="0.35">
      <c r="A11506" t="s">
        <v>7</v>
      </c>
      <c r="B11506" t="s">
        <v>488</v>
      </c>
      <c r="C11506">
        <v>1667</v>
      </c>
      <c r="D11506" t="s">
        <v>62</v>
      </c>
      <c r="E11506" t="s">
        <v>999</v>
      </c>
      <c r="F11506" t="s">
        <v>68</v>
      </c>
      <c r="G11506" t="s">
        <v>203</v>
      </c>
      <c r="H11506" t="s">
        <v>77</v>
      </c>
    </row>
    <row r="11507" spans="1:8" x14ac:dyDescent="0.35">
      <c r="A11507" t="s">
        <v>7</v>
      </c>
      <c r="B11507" t="s">
        <v>491</v>
      </c>
      <c r="C11507">
        <v>1492</v>
      </c>
      <c r="D11507" t="s">
        <v>62</v>
      </c>
      <c r="E11507" t="s">
        <v>855</v>
      </c>
      <c r="F11507" t="s">
        <v>71</v>
      </c>
      <c r="G11507" t="s">
        <v>206</v>
      </c>
      <c r="H11507" t="s">
        <v>106</v>
      </c>
    </row>
    <row r="11508" spans="1:8" x14ac:dyDescent="0.35">
      <c r="A11508" t="s">
        <v>241</v>
      </c>
      <c r="B11508" t="s">
        <v>488</v>
      </c>
      <c r="C11508">
        <v>7459</v>
      </c>
      <c r="D11508" t="s">
        <v>173</v>
      </c>
      <c r="E11508" t="s">
        <v>828</v>
      </c>
      <c r="F11508" t="s">
        <v>68</v>
      </c>
      <c r="G11508" t="s">
        <v>254</v>
      </c>
      <c r="H11508" t="s">
        <v>77</v>
      </c>
    </row>
    <row r="11509" spans="1:8" x14ac:dyDescent="0.35">
      <c r="A11509" t="s">
        <v>241</v>
      </c>
      <c r="B11509" t="s">
        <v>491</v>
      </c>
      <c r="C11509">
        <v>5646</v>
      </c>
      <c r="D11509" t="s">
        <v>62</v>
      </c>
      <c r="E11509" t="s">
        <v>1554</v>
      </c>
      <c r="F11509" t="s">
        <v>150</v>
      </c>
      <c r="G11509" t="s">
        <v>148</v>
      </c>
      <c r="H11509" t="s">
        <v>106</v>
      </c>
    </row>
    <row r="11511" spans="1:8" x14ac:dyDescent="0.35">
      <c r="A11511" t="s">
        <v>2104</v>
      </c>
    </row>
    <row r="11512" spans="1:8" x14ac:dyDescent="0.35">
      <c r="A11512" t="s">
        <v>14</v>
      </c>
      <c r="B11512" t="s">
        <v>593</v>
      </c>
      <c r="C11512" t="s">
        <v>2</v>
      </c>
      <c r="D11512" t="s">
        <v>2015</v>
      </c>
      <c r="E11512" t="s">
        <v>2016</v>
      </c>
      <c r="F11512" t="s">
        <v>2017</v>
      </c>
      <c r="G11512" t="s">
        <v>2018</v>
      </c>
      <c r="H11512" t="s">
        <v>2019</v>
      </c>
    </row>
    <row r="11513" spans="1:8" x14ac:dyDescent="0.35">
      <c r="A11513" t="s">
        <v>3</v>
      </c>
      <c r="B11513" t="s">
        <v>594</v>
      </c>
      <c r="C11513">
        <v>927</v>
      </c>
      <c r="D11513" t="s">
        <v>72</v>
      </c>
      <c r="E11513" t="s">
        <v>786</v>
      </c>
      <c r="F11513" t="s">
        <v>150</v>
      </c>
      <c r="G11513" t="s">
        <v>242</v>
      </c>
      <c r="H11513" t="s">
        <v>76</v>
      </c>
    </row>
    <row r="11514" spans="1:8" x14ac:dyDescent="0.35">
      <c r="A11514" t="s">
        <v>3</v>
      </c>
      <c r="B11514" t="s">
        <v>595</v>
      </c>
      <c r="C11514">
        <v>1063</v>
      </c>
      <c r="D11514" t="s">
        <v>62</v>
      </c>
      <c r="E11514" t="s">
        <v>724</v>
      </c>
      <c r="F11514" t="s">
        <v>142</v>
      </c>
      <c r="G11514" t="s">
        <v>156</v>
      </c>
      <c r="H11514" t="s">
        <v>105</v>
      </c>
    </row>
    <row r="11515" spans="1:8" x14ac:dyDescent="0.35">
      <c r="A11515" t="s">
        <v>4</v>
      </c>
      <c r="B11515" t="s">
        <v>594</v>
      </c>
      <c r="C11515">
        <v>1687</v>
      </c>
      <c r="D11515" t="s">
        <v>86</v>
      </c>
      <c r="E11515" t="s">
        <v>1166</v>
      </c>
      <c r="F11515" t="s">
        <v>77</v>
      </c>
      <c r="G11515" t="s">
        <v>115</v>
      </c>
      <c r="H11515" t="s">
        <v>76</v>
      </c>
    </row>
    <row r="11516" spans="1:8" x14ac:dyDescent="0.35">
      <c r="A11516" t="s">
        <v>4</v>
      </c>
      <c r="B11516" t="s">
        <v>595</v>
      </c>
      <c r="C11516">
        <v>1523</v>
      </c>
      <c r="D11516" t="s">
        <v>175</v>
      </c>
      <c r="E11516" t="s">
        <v>841</v>
      </c>
      <c r="F11516" t="s">
        <v>68</v>
      </c>
      <c r="G11516" t="s">
        <v>247</v>
      </c>
      <c r="H11516" t="s">
        <v>79</v>
      </c>
    </row>
    <row r="11517" spans="1:8" x14ac:dyDescent="0.35">
      <c r="A11517" t="s">
        <v>5</v>
      </c>
      <c r="B11517" t="s">
        <v>594</v>
      </c>
      <c r="C11517">
        <v>1229</v>
      </c>
      <c r="D11517" t="s">
        <v>100</v>
      </c>
      <c r="E11517" t="s">
        <v>877</v>
      </c>
      <c r="F11517" t="s">
        <v>77</v>
      </c>
      <c r="G11517" t="s">
        <v>171</v>
      </c>
      <c r="H11517" t="s">
        <v>107</v>
      </c>
    </row>
    <row r="11518" spans="1:8" x14ac:dyDescent="0.35">
      <c r="A11518" t="s">
        <v>5</v>
      </c>
      <c r="B11518" t="s">
        <v>595</v>
      </c>
      <c r="C11518">
        <v>2102</v>
      </c>
      <c r="D11518" t="s">
        <v>142</v>
      </c>
      <c r="E11518" t="s">
        <v>1429</v>
      </c>
      <c r="F11518" t="s">
        <v>107</v>
      </c>
      <c r="G11518" t="s">
        <v>276</v>
      </c>
      <c r="H11518" t="s">
        <v>107</v>
      </c>
    </row>
    <row r="11519" spans="1:8" x14ac:dyDescent="0.35">
      <c r="A11519" t="s">
        <v>6</v>
      </c>
      <c r="B11519" t="s">
        <v>594</v>
      </c>
      <c r="C11519">
        <v>508</v>
      </c>
      <c r="D11519" t="s">
        <v>56</v>
      </c>
      <c r="E11519" t="s">
        <v>1554</v>
      </c>
      <c r="F11519" t="s">
        <v>72</v>
      </c>
      <c r="G11519" t="s">
        <v>168</v>
      </c>
      <c r="H11519" t="s">
        <v>78</v>
      </c>
    </row>
    <row r="11520" spans="1:8" x14ac:dyDescent="0.35">
      <c r="A11520" t="s">
        <v>6</v>
      </c>
      <c r="B11520" t="s">
        <v>595</v>
      </c>
      <c r="C11520">
        <v>907</v>
      </c>
      <c r="D11520" t="s">
        <v>244</v>
      </c>
      <c r="E11520" t="s">
        <v>1540</v>
      </c>
      <c r="F11520" t="s">
        <v>79</v>
      </c>
      <c r="G11520" t="s">
        <v>304</v>
      </c>
      <c r="H11520" t="s">
        <v>77</v>
      </c>
    </row>
    <row r="11521" spans="1:8" x14ac:dyDescent="0.35">
      <c r="A11521" t="s">
        <v>7</v>
      </c>
      <c r="B11521" t="s">
        <v>594</v>
      </c>
      <c r="C11521">
        <v>1549</v>
      </c>
      <c r="D11521" t="s">
        <v>62</v>
      </c>
      <c r="E11521" t="s">
        <v>639</v>
      </c>
      <c r="F11521" t="s">
        <v>71</v>
      </c>
      <c r="G11521" t="s">
        <v>152</v>
      </c>
      <c r="H11521" t="s">
        <v>107</v>
      </c>
    </row>
    <row r="11522" spans="1:8" x14ac:dyDescent="0.35">
      <c r="A11522" t="s">
        <v>7</v>
      </c>
      <c r="B11522" t="s">
        <v>595</v>
      </c>
      <c r="C11522">
        <v>1610</v>
      </c>
      <c r="D11522" t="s">
        <v>62</v>
      </c>
      <c r="E11522" t="s">
        <v>1146</v>
      </c>
      <c r="F11522" t="s">
        <v>68</v>
      </c>
      <c r="G11522" t="s">
        <v>352</v>
      </c>
      <c r="H11522" t="s">
        <v>68</v>
      </c>
    </row>
    <row r="11523" spans="1:8" x14ac:dyDescent="0.35">
      <c r="A11523" t="s">
        <v>241</v>
      </c>
      <c r="B11523" t="s">
        <v>594</v>
      </c>
      <c r="C11523">
        <v>5900</v>
      </c>
      <c r="D11523" t="s">
        <v>173</v>
      </c>
      <c r="E11523" t="s">
        <v>803</v>
      </c>
      <c r="F11523" t="s">
        <v>71</v>
      </c>
      <c r="G11523" t="s">
        <v>174</v>
      </c>
      <c r="H11523" t="s">
        <v>107</v>
      </c>
    </row>
    <row r="11524" spans="1:8" x14ac:dyDescent="0.35">
      <c r="A11524" t="s">
        <v>241</v>
      </c>
      <c r="B11524" t="s">
        <v>595</v>
      </c>
      <c r="C11524">
        <v>7205</v>
      </c>
      <c r="D11524" t="s">
        <v>62</v>
      </c>
      <c r="E11524" t="s">
        <v>835</v>
      </c>
      <c r="F11524" t="s">
        <v>71</v>
      </c>
      <c r="G11524" t="s">
        <v>156</v>
      </c>
      <c r="H11524" t="s">
        <v>79</v>
      </c>
    </row>
    <row r="11526" spans="1:8" x14ac:dyDescent="0.35">
      <c r="A11526" t="s">
        <v>2105</v>
      </c>
    </row>
    <row r="11527" spans="1:8" x14ac:dyDescent="0.35">
      <c r="A11527" t="s">
        <v>14</v>
      </c>
      <c r="B11527" t="s">
        <v>2</v>
      </c>
      <c r="C11527" t="s">
        <v>2106</v>
      </c>
      <c r="D11527" t="s">
        <v>2107</v>
      </c>
      <c r="E11527" t="s">
        <v>2108</v>
      </c>
      <c r="F11527" t="s">
        <v>2109</v>
      </c>
    </row>
    <row r="11528" spans="1:8" x14ac:dyDescent="0.35">
      <c r="A11528" t="s">
        <v>3</v>
      </c>
      <c r="B11528">
        <v>1990</v>
      </c>
      <c r="C11528" t="s">
        <v>458</v>
      </c>
      <c r="D11528" t="s">
        <v>355</v>
      </c>
      <c r="E11528" t="s">
        <v>737</v>
      </c>
      <c r="F11528" t="s">
        <v>297</v>
      </c>
    </row>
    <row r="11529" spans="1:8" x14ac:dyDescent="0.35">
      <c r="A11529" t="s">
        <v>4</v>
      </c>
      <c r="B11529">
        <v>3210</v>
      </c>
      <c r="C11529" t="s">
        <v>222</v>
      </c>
      <c r="D11529" t="s">
        <v>99</v>
      </c>
      <c r="E11529" t="s">
        <v>949</v>
      </c>
      <c r="F11529" t="s">
        <v>9</v>
      </c>
    </row>
    <row r="11530" spans="1:8" x14ac:dyDescent="0.35">
      <c r="A11530" t="s">
        <v>5</v>
      </c>
      <c r="B11530">
        <v>3331</v>
      </c>
      <c r="C11530" t="s">
        <v>313</v>
      </c>
      <c r="D11530" t="s">
        <v>163</v>
      </c>
      <c r="E11530" t="s">
        <v>709</v>
      </c>
      <c r="F11530" t="s">
        <v>200</v>
      </c>
    </row>
    <row r="11531" spans="1:8" x14ac:dyDescent="0.35">
      <c r="A11531" t="s">
        <v>6</v>
      </c>
      <c r="B11531">
        <v>1415</v>
      </c>
      <c r="C11531" t="s">
        <v>557</v>
      </c>
      <c r="D11531" t="s">
        <v>209</v>
      </c>
      <c r="E11531" t="s">
        <v>273</v>
      </c>
      <c r="F11531" t="s">
        <v>222</v>
      </c>
    </row>
    <row r="11532" spans="1:8" x14ac:dyDescent="0.35">
      <c r="A11532" t="s">
        <v>7</v>
      </c>
      <c r="B11532">
        <v>3159</v>
      </c>
      <c r="C11532" t="s">
        <v>230</v>
      </c>
      <c r="D11532" t="s">
        <v>56</v>
      </c>
      <c r="E11532" t="s">
        <v>562</v>
      </c>
      <c r="F11532" t="s">
        <v>502</v>
      </c>
    </row>
    <row r="11533" spans="1:8" x14ac:dyDescent="0.35">
      <c r="A11533" t="s">
        <v>241</v>
      </c>
      <c r="B11533">
        <v>13105</v>
      </c>
      <c r="C11533" t="s">
        <v>82</v>
      </c>
      <c r="D11533" t="s">
        <v>89</v>
      </c>
      <c r="E11533" t="s">
        <v>401</v>
      </c>
      <c r="F11533" t="s">
        <v>296</v>
      </c>
    </row>
    <row r="11535" spans="1:8" x14ac:dyDescent="0.35">
      <c r="A11535" t="s">
        <v>2110</v>
      </c>
    </row>
    <row r="11536" spans="1:8" x14ac:dyDescent="0.35">
      <c r="A11536" t="s">
        <v>14</v>
      </c>
      <c r="B11536" t="s">
        <v>15</v>
      </c>
      <c r="C11536" t="s">
        <v>2</v>
      </c>
      <c r="D11536" t="s">
        <v>2106</v>
      </c>
      <c r="E11536" t="s">
        <v>2107</v>
      </c>
      <c r="F11536" t="s">
        <v>2108</v>
      </c>
      <c r="G11536" t="s">
        <v>2109</v>
      </c>
    </row>
    <row r="11537" spans="1:7" x14ac:dyDescent="0.35">
      <c r="A11537" t="s">
        <v>3</v>
      </c>
      <c r="B11537" t="s">
        <v>52</v>
      </c>
      <c r="C11537">
        <v>440</v>
      </c>
      <c r="D11537" t="s">
        <v>274</v>
      </c>
      <c r="E11537" t="s">
        <v>56</v>
      </c>
      <c r="F11537" t="s">
        <v>627</v>
      </c>
      <c r="G11537" t="s">
        <v>413</v>
      </c>
    </row>
    <row r="11538" spans="1:7" x14ac:dyDescent="0.35">
      <c r="A11538" t="s">
        <v>3</v>
      </c>
      <c r="B11538" t="s">
        <v>83</v>
      </c>
      <c r="C11538">
        <v>1413</v>
      </c>
      <c r="D11538" t="s">
        <v>129</v>
      </c>
      <c r="E11538" t="s">
        <v>211</v>
      </c>
      <c r="F11538" t="s">
        <v>850</v>
      </c>
      <c r="G11538" t="s">
        <v>195</v>
      </c>
    </row>
    <row r="11539" spans="1:7" x14ac:dyDescent="0.35">
      <c r="A11539" t="s">
        <v>3</v>
      </c>
      <c r="B11539" t="s">
        <v>50</v>
      </c>
      <c r="C11539">
        <v>137</v>
      </c>
      <c r="D11539" t="s">
        <v>89</v>
      </c>
      <c r="E11539" t="s">
        <v>442</v>
      </c>
      <c r="F11539" t="s">
        <v>155</v>
      </c>
      <c r="G11539" t="s">
        <v>463</v>
      </c>
    </row>
    <row r="11540" spans="1:7" x14ac:dyDescent="0.35">
      <c r="A11540" t="s">
        <v>4</v>
      </c>
      <c r="B11540" t="s">
        <v>52</v>
      </c>
      <c r="C11540">
        <v>828</v>
      </c>
      <c r="D11540" t="s">
        <v>214</v>
      </c>
      <c r="E11540" t="s">
        <v>58</v>
      </c>
      <c r="F11540" t="s">
        <v>700</v>
      </c>
      <c r="G11540" t="s">
        <v>196</v>
      </c>
    </row>
    <row r="11541" spans="1:7" x14ac:dyDescent="0.35">
      <c r="A11541" t="s">
        <v>4</v>
      </c>
      <c r="B11541" t="s">
        <v>83</v>
      </c>
      <c r="C11541">
        <v>2127</v>
      </c>
      <c r="D11541" t="s">
        <v>291</v>
      </c>
      <c r="E11541" t="s">
        <v>119</v>
      </c>
      <c r="F11541" t="s">
        <v>690</v>
      </c>
      <c r="G11541" t="s">
        <v>381</v>
      </c>
    </row>
    <row r="11542" spans="1:7" x14ac:dyDescent="0.35">
      <c r="A11542" t="s">
        <v>4</v>
      </c>
      <c r="B11542" t="s">
        <v>50</v>
      </c>
      <c r="C11542">
        <v>255</v>
      </c>
      <c r="D11542" t="s">
        <v>235</v>
      </c>
      <c r="E11542" t="s">
        <v>202</v>
      </c>
      <c r="F11542" t="s">
        <v>419</v>
      </c>
      <c r="G11542" t="s">
        <v>352</v>
      </c>
    </row>
    <row r="11543" spans="1:7" x14ac:dyDescent="0.35">
      <c r="A11543" t="s">
        <v>5</v>
      </c>
      <c r="B11543" t="s">
        <v>52</v>
      </c>
      <c r="C11543">
        <v>934</v>
      </c>
      <c r="D11543" t="s">
        <v>111</v>
      </c>
      <c r="E11543" t="s">
        <v>149</v>
      </c>
      <c r="F11543" t="s">
        <v>295</v>
      </c>
      <c r="G11543" t="s">
        <v>294</v>
      </c>
    </row>
    <row r="11544" spans="1:7" x14ac:dyDescent="0.35">
      <c r="A11544" t="s">
        <v>5</v>
      </c>
      <c r="B11544" t="s">
        <v>83</v>
      </c>
      <c r="C11544">
        <v>2169</v>
      </c>
      <c r="D11544" t="s">
        <v>139</v>
      </c>
      <c r="E11544" t="s">
        <v>102</v>
      </c>
      <c r="F11544" t="s">
        <v>432</v>
      </c>
      <c r="G11544" t="s">
        <v>312</v>
      </c>
    </row>
    <row r="11545" spans="1:7" x14ac:dyDescent="0.35">
      <c r="A11545" t="s">
        <v>5</v>
      </c>
      <c r="B11545" t="s">
        <v>50</v>
      </c>
      <c r="C11545">
        <v>228</v>
      </c>
      <c r="D11545" t="s">
        <v>9</v>
      </c>
      <c r="E11545" t="s">
        <v>108</v>
      </c>
      <c r="F11545" t="s">
        <v>934</v>
      </c>
      <c r="G11545" t="s">
        <v>325</v>
      </c>
    </row>
    <row r="11546" spans="1:7" x14ac:dyDescent="0.35">
      <c r="A11546" t="s">
        <v>6</v>
      </c>
      <c r="B11546" t="s">
        <v>52</v>
      </c>
      <c r="C11546">
        <v>373</v>
      </c>
      <c r="D11546" t="s">
        <v>496</v>
      </c>
      <c r="E11546" t="s">
        <v>435</v>
      </c>
      <c r="F11546" t="s">
        <v>296</v>
      </c>
      <c r="G11546" t="s">
        <v>230</v>
      </c>
    </row>
    <row r="11547" spans="1:7" x14ac:dyDescent="0.35">
      <c r="A11547" t="s">
        <v>6</v>
      </c>
      <c r="B11547" t="s">
        <v>83</v>
      </c>
      <c r="C11547">
        <v>928</v>
      </c>
      <c r="D11547" t="s">
        <v>283</v>
      </c>
      <c r="E11547" t="s">
        <v>255</v>
      </c>
      <c r="F11547" t="s">
        <v>382</v>
      </c>
      <c r="G11547" t="s">
        <v>313</v>
      </c>
    </row>
    <row r="11548" spans="1:7" x14ac:dyDescent="0.35">
      <c r="A11548" t="s">
        <v>6</v>
      </c>
      <c r="B11548" t="s">
        <v>50</v>
      </c>
      <c r="C11548">
        <v>114</v>
      </c>
      <c r="D11548" t="s">
        <v>295</v>
      </c>
      <c r="E11548" t="s">
        <v>290</v>
      </c>
      <c r="F11548" t="s">
        <v>153</v>
      </c>
      <c r="G11548" t="s">
        <v>376</v>
      </c>
    </row>
    <row r="11549" spans="1:7" x14ac:dyDescent="0.35">
      <c r="A11549" t="s">
        <v>7</v>
      </c>
      <c r="B11549" t="s">
        <v>52</v>
      </c>
      <c r="C11549">
        <v>769</v>
      </c>
      <c r="D11549" t="s">
        <v>463</v>
      </c>
      <c r="E11549" t="s">
        <v>249</v>
      </c>
      <c r="F11549" t="s">
        <v>619</v>
      </c>
      <c r="G11549" t="s">
        <v>429</v>
      </c>
    </row>
    <row r="11550" spans="1:7" x14ac:dyDescent="0.35">
      <c r="A11550" t="s">
        <v>7</v>
      </c>
      <c r="B11550" t="s">
        <v>83</v>
      </c>
      <c r="C11550">
        <v>2049</v>
      </c>
      <c r="D11550" t="s">
        <v>242</v>
      </c>
      <c r="E11550" t="s">
        <v>176</v>
      </c>
      <c r="F11550" t="s">
        <v>616</v>
      </c>
      <c r="G11550" t="s">
        <v>127</v>
      </c>
    </row>
    <row r="11551" spans="1:7" x14ac:dyDescent="0.35">
      <c r="A11551" t="s">
        <v>7</v>
      </c>
      <c r="B11551" t="s">
        <v>50</v>
      </c>
      <c r="C11551">
        <v>341</v>
      </c>
      <c r="D11551" t="s">
        <v>69</v>
      </c>
      <c r="E11551" t="s">
        <v>305</v>
      </c>
      <c r="F11551" t="s">
        <v>671</v>
      </c>
      <c r="G11551" t="s">
        <v>195</v>
      </c>
    </row>
    <row r="11552" spans="1:7" x14ac:dyDescent="0.35">
      <c r="A11552" t="s">
        <v>241</v>
      </c>
      <c r="B11552" t="s">
        <v>52</v>
      </c>
      <c r="C11552">
        <v>3344</v>
      </c>
      <c r="D11552" t="s">
        <v>440</v>
      </c>
      <c r="E11552" t="s">
        <v>157</v>
      </c>
      <c r="F11552" t="s">
        <v>484</v>
      </c>
      <c r="G11552" t="s">
        <v>371</v>
      </c>
    </row>
    <row r="11553" spans="1:7" x14ac:dyDescent="0.35">
      <c r="A11553" t="s">
        <v>241</v>
      </c>
      <c r="B11553" t="s">
        <v>83</v>
      </c>
      <c r="C11553">
        <v>8686</v>
      </c>
      <c r="D11553" t="s">
        <v>378</v>
      </c>
      <c r="E11553" t="s">
        <v>264</v>
      </c>
      <c r="F11553" t="s">
        <v>612</v>
      </c>
      <c r="G11553" t="s">
        <v>502</v>
      </c>
    </row>
    <row r="11554" spans="1:7" x14ac:dyDescent="0.35">
      <c r="A11554" t="s">
        <v>241</v>
      </c>
      <c r="B11554" t="s">
        <v>50</v>
      </c>
      <c r="C11554">
        <v>1075</v>
      </c>
      <c r="D11554" t="s">
        <v>330</v>
      </c>
      <c r="E11554" t="s">
        <v>112</v>
      </c>
      <c r="F11554" t="s">
        <v>756</v>
      </c>
      <c r="G11554" t="s">
        <v>297</v>
      </c>
    </row>
    <row r="11556" spans="1:7" x14ac:dyDescent="0.35">
      <c r="A11556" t="s">
        <v>2111</v>
      </c>
    </row>
    <row r="11557" spans="1:7" x14ac:dyDescent="0.35">
      <c r="A11557" t="s">
        <v>14</v>
      </c>
      <c r="B11557" t="s">
        <v>266</v>
      </c>
      <c r="C11557" t="s">
        <v>2</v>
      </c>
      <c r="D11557" t="s">
        <v>2106</v>
      </c>
      <c r="E11557" t="s">
        <v>2107</v>
      </c>
      <c r="F11557" t="s">
        <v>2108</v>
      </c>
      <c r="G11557" t="s">
        <v>2109</v>
      </c>
    </row>
    <row r="11558" spans="1:7" x14ac:dyDescent="0.35">
      <c r="A11558" t="s">
        <v>3</v>
      </c>
      <c r="B11558" t="s">
        <v>267</v>
      </c>
      <c r="C11558">
        <v>260</v>
      </c>
      <c r="D11558" t="s">
        <v>247</v>
      </c>
      <c r="E11558" t="s">
        <v>430</v>
      </c>
      <c r="F11558" t="s">
        <v>484</v>
      </c>
      <c r="G11558" t="s">
        <v>452</v>
      </c>
    </row>
    <row r="11559" spans="1:7" x14ac:dyDescent="0.35">
      <c r="A11559" t="s">
        <v>3</v>
      </c>
      <c r="B11559" t="s">
        <v>279</v>
      </c>
      <c r="C11559">
        <v>1668</v>
      </c>
      <c r="D11559" t="s">
        <v>347</v>
      </c>
      <c r="E11559" t="s">
        <v>88</v>
      </c>
      <c r="F11559" t="s">
        <v>547</v>
      </c>
      <c r="G11559" t="s">
        <v>82</v>
      </c>
    </row>
    <row r="11560" spans="1:7" x14ac:dyDescent="0.35">
      <c r="A11560" t="s">
        <v>3</v>
      </c>
      <c r="B11560" t="s">
        <v>285</v>
      </c>
      <c r="C11560">
        <v>62</v>
      </c>
      <c r="D11560" t="s">
        <v>430</v>
      </c>
      <c r="E11560" t="s">
        <v>290</v>
      </c>
      <c r="F11560" t="s">
        <v>755</v>
      </c>
      <c r="G11560" t="s">
        <v>190</v>
      </c>
    </row>
    <row r="11561" spans="1:7" x14ac:dyDescent="0.35">
      <c r="A11561" t="s">
        <v>4</v>
      </c>
      <c r="B11561" t="s">
        <v>267</v>
      </c>
      <c r="C11561">
        <v>341</v>
      </c>
      <c r="D11561" t="s">
        <v>91</v>
      </c>
      <c r="E11561" t="s">
        <v>342</v>
      </c>
      <c r="F11561" t="s">
        <v>476</v>
      </c>
      <c r="G11561" t="s">
        <v>381</v>
      </c>
    </row>
    <row r="11562" spans="1:7" x14ac:dyDescent="0.35">
      <c r="A11562" t="s">
        <v>4</v>
      </c>
      <c r="B11562" t="s">
        <v>279</v>
      </c>
      <c r="C11562">
        <v>2593</v>
      </c>
      <c r="D11562" t="s">
        <v>458</v>
      </c>
      <c r="E11562" t="s">
        <v>121</v>
      </c>
      <c r="F11562" t="s">
        <v>638</v>
      </c>
      <c r="G11562" t="s">
        <v>219</v>
      </c>
    </row>
    <row r="11563" spans="1:7" x14ac:dyDescent="0.35">
      <c r="A11563" t="s">
        <v>4</v>
      </c>
      <c r="B11563" t="s">
        <v>285</v>
      </c>
      <c r="C11563">
        <v>276</v>
      </c>
      <c r="D11563" t="s">
        <v>474</v>
      </c>
      <c r="E11563" t="s">
        <v>168</v>
      </c>
      <c r="F11563" t="s">
        <v>517</v>
      </c>
      <c r="G11563" t="s">
        <v>466</v>
      </c>
    </row>
    <row r="11564" spans="1:7" x14ac:dyDescent="0.35">
      <c r="A11564" t="s">
        <v>5</v>
      </c>
      <c r="B11564" t="s">
        <v>267</v>
      </c>
      <c r="C11564">
        <v>129</v>
      </c>
      <c r="D11564" t="s">
        <v>218</v>
      </c>
      <c r="E11564" t="s">
        <v>210</v>
      </c>
      <c r="F11564" t="s">
        <v>346</v>
      </c>
      <c r="G11564" t="s">
        <v>500</v>
      </c>
    </row>
    <row r="11565" spans="1:7" x14ac:dyDescent="0.35">
      <c r="A11565" t="s">
        <v>5</v>
      </c>
      <c r="B11565" t="s">
        <v>279</v>
      </c>
      <c r="C11565">
        <v>2541</v>
      </c>
      <c r="D11565" t="s">
        <v>313</v>
      </c>
      <c r="E11565" t="s">
        <v>65</v>
      </c>
      <c r="F11565" t="s">
        <v>422</v>
      </c>
      <c r="G11565" t="s">
        <v>445</v>
      </c>
    </row>
    <row r="11566" spans="1:7" x14ac:dyDescent="0.35">
      <c r="A11566" t="s">
        <v>5</v>
      </c>
      <c r="B11566" t="s">
        <v>285</v>
      </c>
      <c r="C11566">
        <v>661</v>
      </c>
      <c r="D11566" t="s">
        <v>348</v>
      </c>
      <c r="E11566" t="s">
        <v>180</v>
      </c>
      <c r="F11566" t="s">
        <v>223</v>
      </c>
      <c r="G11566" t="s">
        <v>519</v>
      </c>
    </row>
    <row r="11567" spans="1:7" x14ac:dyDescent="0.35">
      <c r="A11567" t="s">
        <v>6</v>
      </c>
      <c r="B11567" t="s">
        <v>267</v>
      </c>
      <c r="C11567">
        <v>127</v>
      </c>
      <c r="D11567" t="s">
        <v>474</v>
      </c>
      <c r="E11567" t="s">
        <v>344</v>
      </c>
      <c r="F11567" t="s">
        <v>275</v>
      </c>
      <c r="G11567" t="s">
        <v>98</v>
      </c>
    </row>
    <row r="11568" spans="1:7" x14ac:dyDescent="0.35">
      <c r="A11568" t="s">
        <v>6</v>
      </c>
      <c r="B11568" t="s">
        <v>279</v>
      </c>
      <c r="C11568">
        <v>1126</v>
      </c>
      <c r="D11568" t="s">
        <v>548</v>
      </c>
      <c r="E11568" t="s">
        <v>307</v>
      </c>
      <c r="F11568" t="s">
        <v>513</v>
      </c>
      <c r="G11568" t="s">
        <v>64</v>
      </c>
    </row>
    <row r="11569" spans="1:7" x14ac:dyDescent="0.35">
      <c r="A11569" t="s">
        <v>6</v>
      </c>
      <c r="B11569" t="s">
        <v>285</v>
      </c>
      <c r="C11569">
        <v>162</v>
      </c>
      <c r="D11569" t="s">
        <v>434</v>
      </c>
      <c r="E11569" t="s">
        <v>112</v>
      </c>
      <c r="F11569" t="s">
        <v>270</v>
      </c>
      <c r="G11569" t="s">
        <v>66</v>
      </c>
    </row>
    <row r="11570" spans="1:7" x14ac:dyDescent="0.35">
      <c r="A11570" t="s">
        <v>7</v>
      </c>
      <c r="B11570" t="s">
        <v>267</v>
      </c>
      <c r="C11570">
        <v>190</v>
      </c>
      <c r="D11570" t="s">
        <v>10</v>
      </c>
      <c r="E11570" t="s">
        <v>92</v>
      </c>
      <c r="F11570" t="s">
        <v>575</v>
      </c>
      <c r="G11570" t="s">
        <v>429</v>
      </c>
    </row>
    <row r="11571" spans="1:7" x14ac:dyDescent="0.35">
      <c r="A11571" t="s">
        <v>7</v>
      </c>
      <c r="B11571" t="s">
        <v>279</v>
      </c>
      <c r="C11571">
        <v>2801</v>
      </c>
      <c r="D11571" t="s">
        <v>344</v>
      </c>
      <c r="E11571" t="s">
        <v>280</v>
      </c>
      <c r="F11571" t="s">
        <v>224</v>
      </c>
      <c r="G11571" t="s">
        <v>341</v>
      </c>
    </row>
    <row r="11572" spans="1:7" x14ac:dyDescent="0.35">
      <c r="A11572" t="s">
        <v>7</v>
      </c>
      <c r="B11572" t="s">
        <v>285</v>
      </c>
      <c r="C11572">
        <v>168</v>
      </c>
      <c r="D11572" t="s">
        <v>361</v>
      </c>
      <c r="E11572" t="s">
        <v>62</v>
      </c>
      <c r="F11572" t="s">
        <v>923</v>
      </c>
      <c r="G11572" t="s">
        <v>574</v>
      </c>
    </row>
    <row r="11573" spans="1:7" x14ac:dyDescent="0.35">
      <c r="A11573" t="s">
        <v>241</v>
      </c>
      <c r="B11573" t="s">
        <v>267</v>
      </c>
      <c r="C11573">
        <v>1047</v>
      </c>
      <c r="D11573" t="s">
        <v>274</v>
      </c>
      <c r="E11573" t="s">
        <v>69</v>
      </c>
      <c r="F11573" t="s">
        <v>556</v>
      </c>
      <c r="G11573" t="s">
        <v>322</v>
      </c>
    </row>
    <row r="11574" spans="1:7" x14ac:dyDescent="0.35">
      <c r="A11574" t="s">
        <v>241</v>
      </c>
      <c r="B11574" t="s">
        <v>279</v>
      </c>
      <c r="C11574">
        <v>10729</v>
      </c>
      <c r="D11574" t="s">
        <v>98</v>
      </c>
      <c r="E11574" t="s">
        <v>240</v>
      </c>
      <c r="F11574" t="s">
        <v>633</v>
      </c>
      <c r="G11574" t="s">
        <v>10</v>
      </c>
    </row>
    <row r="11575" spans="1:7" x14ac:dyDescent="0.35">
      <c r="A11575" t="s">
        <v>241</v>
      </c>
      <c r="B11575" t="s">
        <v>285</v>
      </c>
      <c r="C11575">
        <v>1329</v>
      </c>
      <c r="D11575" t="s">
        <v>582</v>
      </c>
      <c r="E11575" t="s">
        <v>204</v>
      </c>
      <c r="F11575" t="s">
        <v>555</v>
      </c>
      <c r="G11575" t="s">
        <v>253</v>
      </c>
    </row>
    <row r="11577" spans="1:7" x14ac:dyDescent="0.35">
      <c r="A11577" t="s">
        <v>2112</v>
      </c>
    </row>
    <row r="11578" spans="1:7" x14ac:dyDescent="0.35">
      <c r="A11578" t="s">
        <v>14</v>
      </c>
      <c r="B11578" t="s">
        <v>461</v>
      </c>
      <c r="C11578" t="s">
        <v>2</v>
      </c>
      <c r="D11578" t="s">
        <v>2106</v>
      </c>
      <c r="E11578" t="s">
        <v>2107</v>
      </c>
      <c r="F11578" t="s">
        <v>2108</v>
      </c>
      <c r="G11578" t="s">
        <v>2109</v>
      </c>
    </row>
    <row r="11579" spans="1:7" x14ac:dyDescent="0.35">
      <c r="A11579" t="s">
        <v>3</v>
      </c>
      <c r="B11579" t="s">
        <v>462</v>
      </c>
      <c r="C11579">
        <v>1073</v>
      </c>
      <c r="D11579" t="s">
        <v>124</v>
      </c>
      <c r="E11579" t="s">
        <v>177</v>
      </c>
      <c r="F11579" t="s">
        <v>640</v>
      </c>
      <c r="G11579" t="s">
        <v>322</v>
      </c>
    </row>
    <row r="11580" spans="1:7" x14ac:dyDescent="0.35">
      <c r="A11580" t="s">
        <v>3</v>
      </c>
      <c r="B11580" t="s">
        <v>464</v>
      </c>
      <c r="C11580">
        <v>916</v>
      </c>
      <c r="D11580" t="s">
        <v>195</v>
      </c>
      <c r="E11580" t="s">
        <v>96</v>
      </c>
      <c r="F11580" t="s">
        <v>508</v>
      </c>
      <c r="G11580" t="s">
        <v>291</v>
      </c>
    </row>
    <row r="11581" spans="1:7" x14ac:dyDescent="0.35">
      <c r="A11581" t="s">
        <v>3</v>
      </c>
      <c r="B11581" t="s">
        <v>468</v>
      </c>
      <c r="C11581">
        <v>1</v>
      </c>
      <c r="D11581" t="s">
        <v>76</v>
      </c>
      <c r="E11581" t="s">
        <v>76</v>
      </c>
      <c r="F11581" t="s">
        <v>395</v>
      </c>
      <c r="G11581" t="s">
        <v>76</v>
      </c>
    </row>
    <row r="11582" spans="1:7" x14ac:dyDescent="0.35">
      <c r="A11582" t="s">
        <v>4</v>
      </c>
      <c r="B11582" t="s">
        <v>462</v>
      </c>
      <c r="C11582">
        <v>1657</v>
      </c>
      <c r="D11582" t="s">
        <v>409</v>
      </c>
      <c r="E11582" t="s">
        <v>185</v>
      </c>
      <c r="F11582" t="s">
        <v>375</v>
      </c>
      <c r="G11582" t="s">
        <v>274</v>
      </c>
    </row>
    <row r="11583" spans="1:7" x14ac:dyDescent="0.35">
      <c r="A11583" t="s">
        <v>4</v>
      </c>
      <c r="B11583" t="s">
        <v>464</v>
      </c>
      <c r="C11583">
        <v>1553</v>
      </c>
      <c r="D11583" t="s">
        <v>296</v>
      </c>
      <c r="E11583" t="s">
        <v>163</v>
      </c>
      <c r="F11583" t="s">
        <v>640</v>
      </c>
      <c r="G11583" t="s">
        <v>318</v>
      </c>
    </row>
    <row r="11584" spans="1:7" x14ac:dyDescent="0.35">
      <c r="A11584" t="s">
        <v>5</v>
      </c>
      <c r="B11584" t="s">
        <v>462</v>
      </c>
      <c r="C11584">
        <v>1612</v>
      </c>
      <c r="D11584" t="s">
        <v>191</v>
      </c>
      <c r="E11584" t="s">
        <v>56</v>
      </c>
      <c r="F11584" t="s">
        <v>637</v>
      </c>
      <c r="G11584" t="s">
        <v>312</v>
      </c>
    </row>
    <row r="11585" spans="1:7" x14ac:dyDescent="0.35">
      <c r="A11585" t="s">
        <v>5</v>
      </c>
      <c r="B11585" t="s">
        <v>464</v>
      </c>
      <c r="C11585">
        <v>1719</v>
      </c>
      <c r="D11585" t="s">
        <v>324</v>
      </c>
      <c r="E11585" t="s">
        <v>93</v>
      </c>
      <c r="F11585" t="s">
        <v>583</v>
      </c>
      <c r="G11585" t="s">
        <v>10</v>
      </c>
    </row>
    <row r="11586" spans="1:7" x14ac:dyDescent="0.35">
      <c r="A11586" t="s">
        <v>6</v>
      </c>
      <c r="B11586" t="s">
        <v>462</v>
      </c>
      <c r="C11586">
        <v>894</v>
      </c>
      <c r="D11586" t="s">
        <v>428</v>
      </c>
      <c r="E11586" t="s">
        <v>515</v>
      </c>
      <c r="F11586" t="s">
        <v>581</v>
      </c>
      <c r="G11586" t="s">
        <v>582</v>
      </c>
    </row>
    <row r="11587" spans="1:7" x14ac:dyDescent="0.35">
      <c r="A11587" t="s">
        <v>6</v>
      </c>
      <c r="B11587" t="s">
        <v>464</v>
      </c>
      <c r="C11587">
        <v>521</v>
      </c>
      <c r="D11587" t="s">
        <v>748</v>
      </c>
      <c r="E11587" t="s">
        <v>114</v>
      </c>
      <c r="F11587" t="s">
        <v>343</v>
      </c>
      <c r="G11587" t="s">
        <v>206</v>
      </c>
    </row>
    <row r="11588" spans="1:7" x14ac:dyDescent="0.35">
      <c r="A11588" t="s">
        <v>7</v>
      </c>
      <c r="B11588" t="s">
        <v>462</v>
      </c>
      <c r="C11588">
        <v>1881</v>
      </c>
      <c r="D11588" t="s">
        <v>95</v>
      </c>
      <c r="E11588" t="s">
        <v>442</v>
      </c>
      <c r="F11588" t="s">
        <v>678</v>
      </c>
      <c r="G11588" t="s">
        <v>381</v>
      </c>
    </row>
    <row r="11589" spans="1:7" x14ac:dyDescent="0.35">
      <c r="A11589" t="s">
        <v>7</v>
      </c>
      <c r="B11589" t="s">
        <v>464</v>
      </c>
      <c r="C11589">
        <v>1277</v>
      </c>
      <c r="D11589" t="s">
        <v>256</v>
      </c>
      <c r="E11589" t="s">
        <v>264</v>
      </c>
      <c r="F11589" t="s">
        <v>576</v>
      </c>
      <c r="G11589" t="s">
        <v>191</v>
      </c>
    </row>
    <row r="11590" spans="1:7" x14ac:dyDescent="0.35">
      <c r="A11590" t="s">
        <v>7</v>
      </c>
      <c r="B11590" t="s">
        <v>468</v>
      </c>
      <c r="C11590">
        <v>1</v>
      </c>
      <c r="D11590" t="s">
        <v>76</v>
      </c>
      <c r="E11590" t="s">
        <v>395</v>
      </c>
      <c r="F11590" t="s">
        <v>76</v>
      </c>
      <c r="G11590" t="s">
        <v>76</v>
      </c>
    </row>
    <row r="11591" spans="1:7" x14ac:dyDescent="0.35">
      <c r="A11591" t="s">
        <v>241</v>
      </c>
      <c r="B11591" t="s">
        <v>462</v>
      </c>
      <c r="C11591">
        <v>7117</v>
      </c>
      <c r="D11591" t="s">
        <v>252</v>
      </c>
      <c r="E11591" t="s">
        <v>188</v>
      </c>
      <c r="F11591" t="s">
        <v>673</v>
      </c>
      <c r="G11591" t="s">
        <v>66</v>
      </c>
    </row>
    <row r="11592" spans="1:7" x14ac:dyDescent="0.35">
      <c r="A11592" t="s">
        <v>241</v>
      </c>
      <c r="B11592" t="s">
        <v>464</v>
      </c>
      <c r="C11592">
        <v>5986</v>
      </c>
      <c r="D11592" t="s">
        <v>322</v>
      </c>
      <c r="E11592" t="s">
        <v>84</v>
      </c>
      <c r="F11592" t="s">
        <v>756</v>
      </c>
      <c r="G11592" t="s">
        <v>174</v>
      </c>
    </row>
    <row r="11593" spans="1:7" x14ac:dyDescent="0.35">
      <c r="A11593" t="s">
        <v>241</v>
      </c>
      <c r="B11593" t="s">
        <v>468</v>
      </c>
      <c r="C11593">
        <v>2</v>
      </c>
      <c r="D11593" t="s">
        <v>76</v>
      </c>
      <c r="E11593" t="s">
        <v>484</v>
      </c>
      <c r="F11593" t="s">
        <v>483</v>
      </c>
      <c r="G11593" t="s">
        <v>76</v>
      </c>
    </row>
    <row r="11595" spans="1:7" x14ac:dyDescent="0.35">
      <c r="A11595" t="s">
        <v>2113</v>
      </c>
    </row>
    <row r="11596" spans="1:7" x14ac:dyDescent="0.35">
      <c r="A11596" t="s">
        <v>14</v>
      </c>
      <c r="B11596" t="s">
        <v>487</v>
      </c>
      <c r="C11596" t="s">
        <v>2</v>
      </c>
      <c r="D11596" t="s">
        <v>2106</v>
      </c>
      <c r="E11596" t="s">
        <v>2107</v>
      </c>
      <c r="F11596" t="s">
        <v>2108</v>
      </c>
      <c r="G11596" t="s">
        <v>2109</v>
      </c>
    </row>
    <row r="11597" spans="1:7" x14ac:dyDescent="0.35">
      <c r="A11597" t="s">
        <v>3</v>
      </c>
      <c r="B11597" t="s">
        <v>488</v>
      </c>
      <c r="C11597">
        <v>1092</v>
      </c>
      <c r="D11597" t="s">
        <v>302</v>
      </c>
      <c r="E11597" t="s">
        <v>240</v>
      </c>
      <c r="F11597" t="s">
        <v>521</v>
      </c>
      <c r="G11597" t="s">
        <v>429</v>
      </c>
    </row>
    <row r="11598" spans="1:7" x14ac:dyDescent="0.35">
      <c r="A11598" t="s">
        <v>3</v>
      </c>
      <c r="B11598" t="s">
        <v>491</v>
      </c>
      <c r="C11598">
        <v>898</v>
      </c>
      <c r="D11598" t="s">
        <v>220</v>
      </c>
      <c r="E11598" t="s">
        <v>56</v>
      </c>
      <c r="F11598" t="s">
        <v>650</v>
      </c>
      <c r="G11598" t="s">
        <v>200</v>
      </c>
    </row>
    <row r="11599" spans="1:7" x14ac:dyDescent="0.35">
      <c r="A11599" t="s">
        <v>4</v>
      </c>
      <c r="B11599" t="s">
        <v>488</v>
      </c>
      <c r="C11599">
        <v>1897</v>
      </c>
      <c r="D11599" t="s">
        <v>338</v>
      </c>
      <c r="E11599" t="s">
        <v>84</v>
      </c>
      <c r="F11599" t="s">
        <v>910</v>
      </c>
      <c r="G11599" t="s">
        <v>445</v>
      </c>
    </row>
    <row r="11600" spans="1:7" x14ac:dyDescent="0.35">
      <c r="A11600" t="s">
        <v>4</v>
      </c>
      <c r="B11600" t="s">
        <v>491</v>
      </c>
      <c r="C11600">
        <v>1313</v>
      </c>
      <c r="D11600" t="s">
        <v>458</v>
      </c>
      <c r="E11600" t="s">
        <v>135</v>
      </c>
      <c r="F11600" t="s">
        <v>657</v>
      </c>
      <c r="G11600" t="s">
        <v>550</v>
      </c>
    </row>
    <row r="11601" spans="1:7" x14ac:dyDescent="0.35">
      <c r="A11601" t="s">
        <v>5</v>
      </c>
      <c r="B11601" t="s">
        <v>488</v>
      </c>
      <c r="C11601">
        <v>2009</v>
      </c>
      <c r="D11601" t="s">
        <v>332</v>
      </c>
      <c r="E11601" t="s">
        <v>57</v>
      </c>
      <c r="F11601" t="s">
        <v>676</v>
      </c>
      <c r="G11601" t="s">
        <v>494</v>
      </c>
    </row>
    <row r="11602" spans="1:7" x14ac:dyDescent="0.35">
      <c r="A11602" t="s">
        <v>5</v>
      </c>
      <c r="B11602" t="s">
        <v>491</v>
      </c>
      <c r="C11602">
        <v>1322</v>
      </c>
      <c r="D11602" t="s">
        <v>413</v>
      </c>
      <c r="E11602" t="s">
        <v>87</v>
      </c>
      <c r="F11602" t="s">
        <v>612</v>
      </c>
      <c r="G11602" t="s">
        <v>98</v>
      </c>
    </row>
    <row r="11603" spans="1:7" x14ac:dyDescent="0.35">
      <c r="A11603" t="s">
        <v>6</v>
      </c>
      <c r="B11603" t="s">
        <v>488</v>
      </c>
      <c r="C11603">
        <v>794</v>
      </c>
      <c r="D11603" t="s">
        <v>397</v>
      </c>
      <c r="E11603" t="s">
        <v>61</v>
      </c>
      <c r="F11603" t="s">
        <v>555</v>
      </c>
      <c r="G11603" t="s">
        <v>294</v>
      </c>
    </row>
    <row r="11604" spans="1:7" x14ac:dyDescent="0.35">
      <c r="A11604" t="s">
        <v>6</v>
      </c>
      <c r="B11604" t="s">
        <v>491</v>
      </c>
      <c r="C11604">
        <v>621</v>
      </c>
      <c r="D11604" t="s">
        <v>548</v>
      </c>
      <c r="E11604" t="s">
        <v>113</v>
      </c>
      <c r="F11604" t="s">
        <v>517</v>
      </c>
      <c r="G11604" t="s">
        <v>324</v>
      </c>
    </row>
    <row r="11605" spans="1:7" x14ac:dyDescent="0.35">
      <c r="A11605" t="s">
        <v>7</v>
      </c>
      <c r="B11605" t="s">
        <v>488</v>
      </c>
      <c r="C11605">
        <v>1667</v>
      </c>
      <c r="D11605" t="s">
        <v>9</v>
      </c>
      <c r="E11605" t="s">
        <v>355</v>
      </c>
      <c r="F11605" t="s">
        <v>697</v>
      </c>
      <c r="G11605" t="s">
        <v>519</v>
      </c>
    </row>
    <row r="11606" spans="1:7" x14ac:dyDescent="0.35">
      <c r="A11606" t="s">
        <v>7</v>
      </c>
      <c r="B11606" t="s">
        <v>491</v>
      </c>
      <c r="C11606">
        <v>1492</v>
      </c>
      <c r="D11606" t="s">
        <v>238</v>
      </c>
      <c r="E11606" t="s">
        <v>99</v>
      </c>
      <c r="F11606" t="s">
        <v>580</v>
      </c>
      <c r="G11606" t="s">
        <v>550</v>
      </c>
    </row>
    <row r="11607" spans="1:7" x14ac:dyDescent="0.35">
      <c r="A11607" t="s">
        <v>241</v>
      </c>
      <c r="B11607" t="s">
        <v>488</v>
      </c>
      <c r="C11607">
        <v>7459</v>
      </c>
      <c r="D11607" t="s">
        <v>337</v>
      </c>
      <c r="E11607" t="s">
        <v>161</v>
      </c>
      <c r="F11607" t="s">
        <v>401</v>
      </c>
      <c r="G11607" t="s">
        <v>10</v>
      </c>
    </row>
    <row r="11608" spans="1:7" x14ac:dyDescent="0.35">
      <c r="A11608" t="s">
        <v>241</v>
      </c>
      <c r="B11608" t="s">
        <v>491</v>
      </c>
      <c r="C11608">
        <v>5646</v>
      </c>
      <c r="D11608" t="s">
        <v>159</v>
      </c>
      <c r="E11608" t="s">
        <v>114</v>
      </c>
      <c r="F11608" t="s">
        <v>223</v>
      </c>
      <c r="G11608" t="s">
        <v>337</v>
      </c>
    </row>
    <row r="11610" spans="1:7" x14ac:dyDescent="0.35">
      <c r="A11610" t="s">
        <v>2114</v>
      </c>
    </row>
    <row r="11611" spans="1:7" x14ac:dyDescent="0.35">
      <c r="A11611" t="s">
        <v>14</v>
      </c>
      <c r="B11611" t="s">
        <v>593</v>
      </c>
      <c r="C11611" t="s">
        <v>2</v>
      </c>
      <c r="D11611" t="s">
        <v>2106</v>
      </c>
      <c r="E11611" t="s">
        <v>2107</v>
      </c>
      <c r="F11611" t="s">
        <v>2108</v>
      </c>
      <c r="G11611" t="s">
        <v>2109</v>
      </c>
    </row>
    <row r="11612" spans="1:7" x14ac:dyDescent="0.35">
      <c r="A11612" t="s">
        <v>3</v>
      </c>
      <c r="B11612" t="s">
        <v>594</v>
      </c>
      <c r="C11612">
        <v>927</v>
      </c>
      <c r="D11612" t="s">
        <v>277</v>
      </c>
      <c r="E11612" t="s">
        <v>96</v>
      </c>
      <c r="F11612" t="s">
        <v>533</v>
      </c>
      <c r="G11612" t="s">
        <v>158</v>
      </c>
    </row>
    <row r="11613" spans="1:7" x14ac:dyDescent="0.35">
      <c r="A11613" t="s">
        <v>3</v>
      </c>
      <c r="B11613" t="s">
        <v>595</v>
      </c>
      <c r="C11613">
        <v>1063</v>
      </c>
      <c r="D11613" t="s">
        <v>294</v>
      </c>
      <c r="E11613" t="s">
        <v>114</v>
      </c>
      <c r="F11613" t="s">
        <v>268</v>
      </c>
      <c r="G11613" t="s">
        <v>222</v>
      </c>
    </row>
    <row r="11614" spans="1:7" x14ac:dyDescent="0.35">
      <c r="A11614" t="s">
        <v>4</v>
      </c>
      <c r="B11614" t="s">
        <v>594</v>
      </c>
      <c r="C11614">
        <v>1687</v>
      </c>
      <c r="D11614" t="s">
        <v>174</v>
      </c>
      <c r="E11614" t="s">
        <v>163</v>
      </c>
      <c r="F11614" t="s">
        <v>695</v>
      </c>
      <c r="G11614" t="s">
        <v>328</v>
      </c>
    </row>
    <row r="11615" spans="1:7" x14ac:dyDescent="0.35">
      <c r="A11615" t="s">
        <v>4</v>
      </c>
      <c r="B11615" t="s">
        <v>595</v>
      </c>
      <c r="C11615">
        <v>1523</v>
      </c>
      <c r="D11615" t="s">
        <v>297</v>
      </c>
      <c r="E11615" t="s">
        <v>225</v>
      </c>
      <c r="F11615" t="s">
        <v>411</v>
      </c>
      <c r="G11615" t="s">
        <v>381</v>
      </c>
    </row>
    <row r="11616" spans="1:7" x14ac:dyDescent="0.35">
      <c r="A11616" t="s">
        <v>5</v>
      </c>
      <c r="B11616" t="s">
        <v>594</v>
      </c>
      <c r="C11616">
        <v>1229</v>
      </c>
      <c r="D11616" t="s">
        <v>256</v>
      </c>
      <c r="E11616" t="s">
        <v>96</v>
      </c>
      <c r="F11616" t="s">
        <v>411</v>
      </c>
      <c r="G11616" t="s">
        <v>412</v>
      </c>
    </row>
    <row r="11617" spans="1:7" x14ac:dyDescent="0.35">
      <c r="A11617" t="s">
        <v>5</v>
      </c>
      <c r="B11617" t="s">
        <v>595</v>
      </c>
      <c r="C11617">
        <v>2102</v>
      </c>
      <c r="D11617" t="s">
        <v>10</v>
      </c>
      <c r="E11617" t="s">
        <v>84</v>
      </c>
      <c r="F11617" t="s">
        <v>419</v>
      </c>
      <c r="G11617" t="s">
        <v>147</v>
      </c>
    </row>
    <row r="11618" spans="1:7" x14ac:dyDescent="0.35">
      <c r="A11618" t="s">
        <v>6</v>
      </c>
      <c r="B11618" t="s">
        <v>594</v>
      </c>
      <c r="C11618">
        <v>508</v>
      </c>
      <c r="D11618" t="s">
        <v>451</v>
      </c>
      <c r="E11618" t="s">
        <v>192</v>
      </c>
      <c r="F11618" t="s">
        <v>281</v>
      </c>
      <c r="G11618" t="s">
        <v>8</v>
      </c>
    </row>
    <row r="11619" spans="1:7" x14ac:dyDescent="0.35">
      <c r="A11619" t="s">
        <v>6</v>
      </c>
      <c r="B11619" t="s">
        <v>595</v>
      </c>
      <c r="C11619">
        <v>907</v>
      </c>
      <c r="D11619" t="s">
        <v>441</v>
      </c>
      <c r="E11619" t="s">
        <v>112</v>
      </c>
      <c r="F11619" t="s">
        <v>603</v>
      </c>
      <c r="G11619" t="s">
        <v>115</v>
      </c>
    </row>
    <row r="11620" spans="1:7" x14ac:dyDescent="0.35">
      <c r="A11620" t="s">
        <v>7</v>
      </c>
      <c r="B11620" t="s">
        <v>594</v>
      </c>
      <c r="C11620">
        <v>1549</v>
      </c>
      <c r="D11620" t="s">
        <v>371</v>
      </c>
      <c r="E11620" t="s">
        <v>280</v>
      </c>
      <c r="F11620" t="s">
        <v>632</v>
      </c>
      <c r="G11620" t="s">
        <v>160</v>
      </c>
    </row>
    <row r="11621" spans="1:7" x14ac:dyDescent="0.35">
      <c r="A11621" t="s">
        <v>7</v>
      </c>
      <c r="B11621" t="s">
        <v>595</v>
      </c>
      <c r="C11621">
        <v>1610</v>
      </c>
      <c r="D11621" t="s">
        <v>302</v>
      </c>
      <c r="E11621" t="s">
        <v>89</v>
      </c>
      <c r="F11621" t="s">
        <v>155</v>
      </c>
      <c r="G11621" t="s">
        <v>9</v>
      </c>
    </row>
    <row r="11622" spans="1:7" x14ac:dyDescent="0.35">
      <c r="A11622" t="s">
        <v>241</v>
      </c>
      <c r="B11622" t="s">
        <v>594</v>
      </c>
      <c r="C11622">
        <v>5900</v>
      </c>
      <c r="D11622" t="s">
        <v>200</v>
      </c>
      <c r="E11622" t="s">
        <v>217</v>
      </c>
      <c r="F11622" t="s">
        <v>562</v>
      </c>
      <c r="G11622" t="s">
        <v>200</v>
      </c>
    </row>
    <row r="11623" spans="1:7" x14ac:dyDescent="0.35">
      <c r="A11623" t="s">
        <v>241</v>
      </c>
      <c r="B11623" t="s">
        <v>595</v>
      </c>
      <c r="C11623">
        <v>7205</v>
      </c>
      <c r="D11623" t="s">
        <v>447</v>
      </c>
      <c r="E11623" t="s">
        <v>204</v>
      </c>
      <c r="F11623" t="s">
        <v>380</v>
      </c>
      <c r="G11623" t="s">
        <v>127</v>
      </c>
    </row>
    <row r="11625" spans="1:7" x14ac:dyDescent="0.35">
      <c r="A11625" t="s">
        <v>2115</v>
      </c>
    </row>
    <row r="11626" spans="1:7" x14ac:dyDescent="0.35">
      <c r="A11626" t="s">
        <v>14</v>
      </c>
      <c r="B11626" t="s">
        <v>266</v>
      </c>
      <c r="C11626" t="s">
        <v>2</v>
      </c>
      <c r="D11626" t="s">
        <v>2116</v>
      </c>
      <c r="E11626" t="s">
        <v>1260</v>
      </c>
    </row>
    <row r="11627" spans="1:7" x14ac:dyDescent="0.35">
      <c r="A11627" t="s">
        <v>3</v>
      </c>
      <c r="B11627" t="s">
        <v>267</v>
      </c>
      <c r="C11627">
        <v>264</v>
      </c>
      <c r="D11627" t="s">
        <v>202</v>
      </c>
      <c r="E11627" t="s">
        <v>963</v>
      </c>
    </row>
    <row r="11628" spans="1:7" x14ac:dyDescent="0.35">
      <c r="A11628" t="s">
        <v>3</v>
      </c>
      <c r="B11628" t="s">
        <v>279</v>
      </c>
      <c r="C11628">
        <v>1701</v>
      </c>
      <c r="D11628" t="s">
        <v>71</v>
      </c>
      <c r="E11628" t="s">
        <v>1251</v>
      </c>
    </row>
    <row r="11629" spans="1:7" x14ac:dyDescent="0.35">
      <c r="A11629" t="s">
        <v>3</v>
      </c>
      <c r="B11629" t="s">
        <v>285</v>
      </c>
      <c r="C11629">
        <v>64</v>
      </c>
      <c r="D11629" t="s">
        <v>180</v>
      </c>
      <c r="E11629" t="s">
        <v>1002</v>
      </c>
    </row>
    <row r="11630" spans="1:7" x14ac:dyDescent="0.35">
      <c r="A11630" t="s">
        <v>4</v>
      </c>
      <c r="B11630" t="s">
        <v>267</v>
      </c>
      <c r="C11630">
        <v>355</v>
      </c>
      <c r="D11630" t="s">
        <v>109</v>
      </c>
      <c r="E11630" t="s">
        <v>1257</v>
      </c>
    </row>
    <row r="11631" spans="1:7" x14ac:dyDescent="0.35">
      <c r="A11631" t="s">
        <v>4</v>
      </c>
      <c r="B11631" t="s">
        <v>279</v>
      </c>
      <c r="C11631">
        <v>2643</v>
      </c>
      <c r="D11631" t="s">
        <v>121</v>
      </c>
      <c r="E11631" t="s">
        <v>906</v>
      </c>
    </row>
    <row r="11632" spans="1:7" x14ac:dyDescent="0.35">
      <c r="A11632" t="s">
        <v>4</v>
      </c>
      <c r="B11632" t="s">
        <v>285</v>
      </c>
      <c r="C11632">
        <v>278</v>
      </c>
      <c r="D11632" t="s">
        <v>179</v>
      </c>
      <c r="E11632" t="s">
        <v>1468</v>
      </c>
    </row>
    <row r="11633" spans="1:5" x14ac:dyDescent="0.35">
      <c r="A11633" t="s">
        <v>5</v>
      </c>
      <c r="B11633" t="s">
        <v>267</v>
      </c>
      <c r="C11633">
        <v>135</v>
      </c>
      <c r="D11633" t="s">
        <v>161</v>
      </c>
      <c r="E11633" t="s">
        <v>1114</v>
      </c>
    </row>
    <row r="11634" spans="1:5" x14ac:dyDescent="0.35">
      <c r="A11634" t="s">
        <v>5</v>
      </c>
      <c r="B11634" t="s">
        <v>279</v>
      </c>
      <c r="C11634">
        <v>2662</v>
      </c>
      <c r="D11634" t="s">
        <v>186</v>
      </c>
      <c r="E11634" t="s">
        <v>1001</v>
      </c>
    </row>
    <row r="11635" spans="1:5" x14ac:dyDescent="0.35">
      <c r="A11635" t="s">
        <v>5</v>
      </c>
      <c r="B11635" t="s">
        <v>285</v>
      </c>
      <c r="C11635">
        <v>669</v>
      </c>
      <c r="D11635" t="s">
        <v>75</v>
      </c>
      <c r="E11635" t="s">
        <v>1565</v>
      </c>
    </row>
    <row r="11636" spans="1:5" x14ac:dyDescent="0.35">
      <c r="A11636" t="s">
        <v>6</v>
      </c>
      <c r="B11636" t="s">
        <v>267</v>
      </c>
      <c r="C11636">
        <v>127</v>
      </c>
      <c r="D11636" t="s">
        <v>164</v>
      </c>
      <c r="E11636" t="s">
        <v>405</v>
      </c>
    </row>
    <row r="11637" spans="1:5" x14ac:dyDescent="0.35">
      <c r="A11637" t="s">
        <v>6</v>
      </c>
      <c r="B11637" t="s">
        <v>279</v>
      </c>
      <c r="C11637">
        <v>1142</v>
      </c>
      <c r="D11637" t="s">
        <v>151</v>
      </c>
      <c r="E11637" t="s">
        <v>1242</v>
      </c>
    </row>
    <row r="11638" spans="1:5" x14ac:dyDescent="0.35">
      <c r="A11638" t="s">
        <v>6</v>
      </c>
      <c r="B11638" t="s">
        <v>285</v>
      </c>
      <c r="C11638">
        <v>163</v>
      </c>
      <c r="D11638" t="s">
        <v>121</v>
      </c>
      <c r="E11638" t="s">
        <v>906</v>
      </c>
    </row>
    <row r="11639" spans="1:5" x14ac:dyDescent="0.35">
      <c r="A11639" t="s">
        <v>7</v>
      </c>
      <c r="B11639" t="s">
        <v>267</v>
      </c>
      <c r="C11639">
        <v>199</v>
      </c>
      <c r="D11639" t="s">
        <v>367</v>
      </c>
      <c r="E11639" t="s">
        <v>1448</v>
      </c>
    </row>
    <row r="11640" spans="1:5" x14ac:dyDescent="0.35">
      <c r="A11640" t="s">
        <v>7</v>
      </c>
      <c r="B11640" t="s">
        <v>279</v>
      </c>
      <c r="C11640">
        <v>2875</v>
      </c>
      <c r="D11640" t="s">
        <v>72</v>
      </c>
      <c r="E11640" t="s">
        <v>1277</v>
      </c>
    </row>
    <row r="11641" spans="1:5" x14ac:dyDescent="0.35">
      <c r="A11641" t="s">
        <v>7</v>
      </c>
      <c r="B11641" t="s">
        <v>285</v>
      </c>
      <c r="C11641">
        <v>172</v>
      </c>
      <c r="D11641" t="s">
        <v>150</v>
      </c>
      <c r="E11641" t="s">
        <v>1276</v>
      </c>
    </row>
    <row r="11642" spans="1:5" x14ac:dyDescent="0.35">
      <c r="A11642" t="s">
        <v>241</v>
      </c>
      <c r="B11642" t="s">
        <v>267</v>
      </c>
      <c r="C11642">
        <v>1080</v>
      </c>
      <c r="D11642" t="s">
        <v>132</v>
      </c>
      <c r="E11642" t="s">
        <v>924</v>
      </c>
    </row>
    <row r="11643" spans="1:5" x14ac:dyDescent="0.35">
      <c r="A11643" t="s">
        <v>241</v>
      </c>
      <c r="B11643" t="s">
        <v>279</v>
      </c>
      <c r="C11643">
        <v>11023</v>
      </c>
      <c r="D11643" t="s">
        <v>142</v>
      </c>
      <c r="E11643" t="s">
        <v>1252</v>
      </c>
    </row>
    <row r="11644" spans="1:5" x14ac:dyDescent="0.35">
      <c r="A11644" t="s">
        <v>241</v>
      </c>
      <c r="B11644" t="s">
        <v>285</v>
      </c>
      <c r="C11644">
        <v>1346</v>
      </c>
      <c r="D11644" t="s">
        <v>122</v>
      </c>
      <c r="E11644" t="s">
        <v>1138</v>
      </c>
    </row>
    <row r="11646" spans="1:5" x14ac:dyDescent="0.35">
      <c r="A11646" t="s">
        <v>2117</v>
      </c>
    </row>
    <row r="11647" spans="1:5" x14ac:dyDescent="0.35">
      <c r="A11647" t="s">
        <v>14</v>
      </c>
      <c r="B11647" t="s">
        <v>487</v>
      </c>
      <c r="C11647" t="s">
        <v>2</v>
      </c>
      <c r="D11647" t="s">
        <v>2116</v>
      </c>
      <c r="E11647" t="s">
        <v>1260</v>
      </c>
    </row>
    <row r="11648" spans="1:5" x14ac:dyDescent="0.35">
      <c r="A11648" t="s">
        <v>3</v>
      </c>
      <c r="B11648" t="s">
        <v>488</v>
      </c>
      <c r="C11648">
        <v>1119</v>
      </c>
      <c r="D11648" t="s">
        <v>108</v>
      </c>
      <c r="E11648" t="s">
        <v>1256</v>
      </c>
    </row>
    <row r="11649" spans="1:5" x14ac:dyDescent="0.35">
      <c r="A11649" t="s">
        <v>3</v>
      </c>
      <c r="B11649" t="s">
        <v>491</v>
      </c>
      <c r="C11649">
        <v>910</v>
      </c>
      <c r="D11649" t="s">
        <v>100</v>
      </c>
      <c r="E11649" t="s">
        <v>998</v>
      </c>
    </row>
    <row r="11650" spans="1:5" x14ac:dyDescent="0.35">
      <c r="A11650" t="s">
        <v>4</v>
      </c>
      <c r="B11650" t="s">
        <v>488</v>
      </c>
      <c r="C11650">
        <v>1945</v>
      </c>
      <c r="D11650" t="s">
        <v>99</v>
      </c>
      <c r="E11650" t="s">
        <v>965</v>
      </c>
    </row>
    <row r="11651" spans="1:5" x14ac:dyDescent="0.35">
      <c r="A11651" t="s">
        <v>4</v>
      </c>
      <c r="B11651" t="s">
        <v>491</v>
      </c>
      <c r="C11651">
        <v>1331</v>
      </c>
      <c r="D11651" t="s">
        <v>55</v>
      </c>
      <c r="E11651" t="s">
        <v>1248</v>
      </c>
    </row>
    <row r="11652" spans="1:5" x14ac:dyDescent="0.35">
      <c r="A11652" t="s">
        <v>5</v>
      </c>
      <c r="B11652" t="s">
        <v>488</v>
      </c>
      <c r="C11652">
        <v>2083</v>
      </c>
      <c r="D11652" t="s">
        <v>138</v>
      </c>
      <c r="E11652" t="s">
        <v>1238</v>
      </c>
    </row>
    <row r="11653" spans="1:5" x14ac:dyDescent="0.35">
      <c r="A11653" t="s">
        <v>5</v>
      </c>
      <c r="B11653" t="s">
        <v>491</v>
      </c>
      <c r="C11653">
        <v>1383</v>
      </c>
      <c r="D11653" t="s">
        <v>130</v>
      </c>
      <c r="E11653" t="s">
        <v>1253</v>
      </c>
    </row>
    <row r="11654" spans="1:5" x14ac:dyDescent="0.35">
      <c r="A11654" t="s">
        <v>6</v>
      </c>
      <c r="B11654" t="s">
        <v>488</v>
      </c>
      <c r="C11654">
        <v>805</v>
      </c>
      <c r="D11654" t="s">
        <v>84</v>
      </c>
      <c r="E11654" t="s">
        <v>1271</v>
      </c>
    </row>
    <row r="11655" spans="1:5" x14ac:dyDescent="0.35">
      <c r="A11655" t="s">
        <v>6</v>
      </c>
      <c r="B11655" t="s">
        <v>491</v>
      </c>
      <c r="C11655">
        <v>627</v>
      </c>
      <c r="D11655" t="s">
        <v>130</v>
      </c>
      <c r="E11655" t="s">
        <v>1253</v>
      </c>
    </row>
    <row r="11656" spans="1:5" x14ac:dyDescent="0.35">
      <c r="A11656" t="s">
        <v>7</v>
      </c>
      <c r="B11656" t="s">
        <v>488</v>
      </c>
      <c r="C11656">
        <v>1724</v>
      </c>
      <c r="D11656" t="s">
        <v>149</v>
      </c>
      <c r="E11656" t="s">
        <v>1243</v>
      </c>
    </row>
    <row r="11657" spans="1:5" x14ac:dyDescent="0.35">
      <c r="A11657" t="s">
        <v>7</v>
      </c>
      <c r="B11657" t="s">
        <v>491</v>
      </c>
      <c r="C11657">
        <v>1522</v>
      </c>
      <c r="D11657" t="s">
        <v>94</v>
      </c>
      <c r="E11657" t="s">
        <v>1541</v>
      </c>
    </row>
    <row r="11658" spans="1:5" x14ac:dyDescent="0.35">
      <c r="A11658" t="s">
        <v>241</v>
      </c>
      <c r="B11658" t="s">
        <v>488</v>
      </c>
      <c r="C11658">
        <v>7676</v>
      </c>
      <c r="D11658" t="s">
        <v>57</v>
      </c>
      <c r="E11658" t="s">
        <v>1250</v>
      </c>
    </row>
    <row r="11659" spans="1:5" x14ac:dyDescent="0.35">
      <c r="A11659" t="s">
        <v>241</v>
      </c>
      <c r="B11659" t="s">
        <v>491</v>
      </c>
      <c r="C11659">
        <v>5773</v>
      </c>
      <c r="D11659" t="s">
        <v>100</v>
      </c>
      <c r="E11659" t="s">
        <v>998</v>
      </c>
    </row>
    <row r="11661" spans="1:5" x14ac:dyDescent="0.35">
      <c r="A11661" t="s">
        <v>2118</v>
      </c>
    </row>
    <row r="11662" spans="1:5" x14ac:dyDescent="0.35">
      <c r="A11662" t="s">
        <v>14</v>
      </c>
      <c r="B11662" t="s">
        <v>2</v>
      </c>
      <c r="C11662" t="s">
        <v>2116</v>
      </c>
      <c r="D11662" t="s">
        <v>1260</v>
      </c>
    </row>
    <row r="11663" spans="1:5" x14ac:dyDescent="0.35">
      <c r="A11663" t="s">
        <v>3</v>
      </c>
      <c r="B11663">
        <v>2029</v>
      </c>
      <c r="C11663" t="s">
        <v>151</v>
      </c>
      <c r="D11663" t="s">
        <v>1242</v>
      </c>
    </row>
    <row r="11664" spans="1:5" x14ac:dyDescent="0.35">
      <c r="A11664" t="s">
        <v>4</v>
      </c>
      <c r="B11664">
        <v>3276</v>
      </c>
      <c r="C11664" t="s">
        <v>97</v>
      </c>
      <c r="D11664" t="s">
        <v>1263</v>
      </c>
    </row>
    <row r="11665" spans="1:5" x14ac:dyDescent="0.35">
      <c r="A11665" t="s">
        <v>5</v>
      </c>
      <c r="B11665">
        <v>3466</v>
      </c>
      <c r="C11665" t="s">
        <v>186</v>
      </c>
      <c r="D11665" t="s">
        <v>1001</v>
      </c>
    </row>
    <row r="11666" spans="1:5" x14ac:dyDescent="0.35">
      <c r="A11666" t="s">
        <v>6</v>
      </c>
      <c r="B11666">
        <v>1432</v>
      </c>
      <c r="C11666" t="s">
        <v>65</v>
      </c>
      <c r="D11666" t="s">
        <v>1476</v>
      </c>
    </row>
    <row r="11667" spans="1:5" x14ac:dyDescent="0.35">
      <c r="A11667" t="s">
        <v>7</v>
      </c>
      <c r="B11667">
        <v>3246</v>
      </c>
      <c r="C11667" t="s">
        <v>93</v>
      </c>
      <c r="D11667" t="s">
        <v>1421</v>
      </c>
    </row>
    <row r="11668" spans="1:5" x14ac:dyDescent="0.35">
      <c r="A11668" t="s">
        <v>241</v>
      </c>
      <c r="B11668">
        <v>13449</v>
      </c>
      <c r="C11668" t="s">
        <v>108</v>
      </c>
      <c r="D11668" t="s">
        <v>1256</v>
      </c>
    </row>
    <row r="11670" spans="1:5" x14ac:dyDescent="0.35">
      <c r="A11670" t="s">
        <v>2119</v>
      </c>
    </row>
    <row r="11671" spans="1:5" x14ac:dyDescent="0.35">
      <c r="A11671" t="s">
        <v>14</v>
      </c>
      <c r="B11671" t="s">
        <v>266</v>
      </c>
      <c r="C11671" t="s">
        <v>2</v>
      </c>
      <c r="D11671" t="s">
        <v>2120</v>
      </c>
      <c r="E11671" t="s">
        <v>2121</v>
      </c>
    </row>
    <row r="11672" spans="1:5" x14ac:dyDescent="0.35">
      <c r="A11672" t="s">
        <v>3</v>
      </c>
      <c r="B11672" t="s">
        <v>267</v>
      </c>
      <c r="C11672">
        <v>264</v>
      </c>
      <c r="D11672" t="s">
        <v>184</v>
      </c>
      <c r="E11672" t="s">
        <v>1186</v>
      </c>
    </row>
    <row r="11673" spans="1:5" x14ac:dyDescent="0.35">
      <c r="A11673" t="s">
        <v>3</v>
      </c>
      <c r="B11673" t="s">
        <v>279</v>
      </c>
      <c r="C11673">
        <v>1701</v>
      </c>
      <c r="D11673" t="s">
        <v>58</v>
      </c>
      <c r="E11673" t="s">
        <v>1406</v>
      </c>
    </row>
    <row r="11674" spans="1:5" x14ac:dyDescent="0.35">
      <c r="A11674" t="s">
        <v>3</v>
      </c>
      <c r="B11674" t="s">
        <v>285</v>
      </c>
      <c r="C11674">
        <v>64</v>
      </c>
      <c r="D11674" t="s">
        <v>272</v>
      </c>
      <c r="E11674" t="s">
        <v>1109</v>
      </c>
    </row>
    <row r="11675" spans="1:5" x14ac:dyDescent="0.35">
      <c r="A11675" t="s">
        <v>4</v>
      </c>
      <c r="B11675" t="s">
        <v>267</v>
      </c>
      <c r="C11675">
        <v>355</v>
      </c>
      <c r="D11675" t="s">
        <v>238</v>
      </c>
      <c r="E11675" t="s">
        <v>840</v>
      </c>
    </row>
    <row r="11676" spans="1:5" x14ac:dyDescent="0.35">
      <c r="A11676" t="s">
        <v>4</v>
      </c>
      <c r="B11676" t="s">
        <v>279</v>
      </c>
      <c r="C11676">
        <v>2643</v>
      </c>
      <c r="D11676" t="s">
        <v>192</v>
      </c>
      <c r="E11676" t="s">
        <v>984</v>
      </c>
    </row>
    <row r="11677" spans="1:5" x14ac:dyDescent="0.35">
      <c r="A11677" t="s">
        <v>4</v>
      </c>
      <c r="B11677" t="s">
        <v>285</v>
      </c>
      <c r="C11677">
        <v>278</v>
      </c>
      <c r="D11677" t="s">
        <v>428</v>
      </c>
      <c r="E11677" t="s">
        <v>862</v>
      </c>
    </row>
    <row r="11678" spans="1:5" x14ac:dyDescent="0.35">
      <c r="A11678" t="s">
        <v>5</v>
      </c>
      <c r="B11678" t="s">
        <v>267</v>
      </c>
      <c r="C11678">
        <v>135</v>
      </c>
      <c r="D11678" t="s">
        <v>236</v>
      </c>
      <c r="E11678" t="s">
        <v>831</v>
      </c>
    </row>
    <row r="11679" spans="1:5" x14ac:dyDescent="0.35">
      <c r="A11679" t="s">
        <v>5</v>
      </c>
      <c r="B11679" t="s">
        <v>279</v>
      </c>
      <c r="C11679">
        <v>2662</v>
      </c>
      <c r="D11679" t="s">
        <v>345</v>
      </c>
      <c r="E11679" t="s">
        <v>782</v>
      </c>
    </row>
    <row r="11680" spans="1:5" x14ac:dyDescent="0.35">
      <c r="A11680" t="s">
        <v>5</v>
      </c>
      <c r="B11680" t="s">
        <v>285</v>
      </c>
      <c r="C11680">
        <v>669</v>
      </c>
      <c r="D11680" t="s">
        <v>242</v>
      </c>
      <c r="E11680" t="s">
        <v>969</v>
      </c>
    </row>
    <row r="11681" spans="1:5" x14ac:dyDescent="0.35">
      <c r="A11681" t="s">
        <v>6</v>
      </c>
      <c r="B11681" t="s">
        <v>267</v>
      </c>
      <c r="C11681">
        <v>127</v>
      </c>
      <c r="D11681" t="s">
        <v>687</v>
      </c>
      <c r="E11681" t="s">
        <v>982</v>
      </c>
    </row>
    <row r="11682" spans="1:5" x14ac:dyDescent="0.35">
      <c r="A11682" t="s">
        <v>6</v>
      </c>
      <c r="B11682" t="s">
        <v>279</v>
      </c>
      <c r="C11682">
        <v>1142</v>
      </c>
      <c r="D11682" t="s">
        <v>258</v>
      </c>
      <c r="E11682" t="s">
        <v>894</v>
      </c>
    </row>
    <row r="11683" spans="1:5" x14ac:dyDescent="0.35">
      <c r="A11683" t="s">
        <v>6</v>
      </c>
      <c r="B11683" t="s">
        <v>285</v>
      </c>
      <c r="C11683">
        <v>163</v>
      </c>
      <c r="D11683" t="s">
        <v>561</v>
      </c>
      <c r="E11683" t="s">
        <v>945</v>
      </c>
    </row>
    <row r="11684" spans="1:5" x14ac:dyDescent="0.35">
      <c r="A11684" t="s">
        <v>7</v>
      </c>
      <c r="B11684" t="s">
        <v>267</v>
      </c>
      <c r="C11684">
        <v>199</v>
      </c>
      <c r="D11684" t="s">
        <v>515</v>
      </c>
      <c r="E11684" t="s">
        <v>1104</v>
      </c>
    </row>
    <row r="11685" spans="1:5" x14ac:dyDescent="0.35">
      <c r="A11685" t="s">
        <v>7</v>
      </c>
      <c r="B11685" t="s">
        <v>279</v>
      </c>
      <c r="C11685">
        <v>2875</v>
      </c>
      <c r="D11685" t="s">
        <v>493</v>
      </c>
      <c r="E11685" t="s">
        <v>896</v>
      </c>
    </row>
    <row r="11686" spans="1:5" x14ac:dyDescent="0.35">
      <c r="A11686" t="s">
        <v>7</v>
      </c>
      <c r="B11686" t="s">
        <v>285</v>
      </c>
      <c r="C11686">
        <v>172</v>
      </c>
      <c r="D11686" t="s">
        <v>503</v>
      </c>
      <c r="E11686" t="s">
        <v>772</v>
      </c>
    </row>
    <row r="11687" spans="1:5" x14ac:dyDescent="0.35">
      <c r="A11687" t="s">
        <v>241</v>
      </c>
      <c r="B11687" t="s">
        <v>267</v>
      </c>
      <c r="C11687">
        <v>1080</v>
      </c>
      <c r="D11687" t="s">
        <v>171</v>
      </c>
      <c r="E11687" t="s">
        <v>870</v>
      </c>
    </row>
    <row r="11688" spans="1:5" x14ac:dyDescent="0.35">
      <c r="A11688" t="s">
        <v>241</v>
      </c>
      <c r="B11688" t="s">
        <v>279</v>
      </c>
      <c r="C11688">
        <v>11023</v>
      </c>
      <c r="D11688" t="s">
        <v>430</v>
      </c>
      <c r="E11688" t="s">
        <v>1144</v>
      </c>
    </row>
    <row r="11689" spans="1:5" x14ac:dyDescent="0.35">
      <c r="A11689" t="s">
        <v>241</v>
      </c>
      <c r="B11689" t="s">
        <v>285</v>
      </c>
      <c r="C11689">
        <v>1346</v>
      </c>
      <c r="D11689" t="s">
        <v>338</v>
      </c>
      <c r="E11689" t="s">
        <v>1170</v>
      </c>
    </row>
    <row r="11691" spans="1:5" x14ac:dyDescent="0.35">
      <c r="A11691" t="s">
        <v>2122</v>
      </c>
    </row>
    <row r="11692" spans="1:5" x14ac:dyDescent="0.35">
      <c r="A11692" t="s">
        <v>14</v>
      </c>
      <c r="B11692" t="s">
        <v>461</v>
      </c>
      <c r="C11692" t="s">
        <v>2</v>
      </c>
      <c r="D11692" t="s">
        <v>2120</v>
      </c>
      <c r="E11692" t="s">
        <v>2121</v>
      </c>
    </row>
    <row r="11693" spans="1:5" x14ac:dyDescent="0.35">
      <c r="A11693" t="s">
        <v>3</v>
      </c>
      <c r="B11693" t="s">
        <v>462</v>
      </c>
      <c r="C11693">
        <v>1093</v>
      </c>
      <c r="D11693" t="s">
        <v>182</v>
      </c>
      <c r="E11693" t="s">
        <v>1413</v>
      </c>
    </row>
    <row r="11694" spans="1:5" x14ac:dyDescent="0.35">
      <c r="A11694" t="s">
        <v>3</v>
      </c>
      <c r="B11694" t="s">
        <v>464</v>
      </c>
      <c r="C11694">
        <v>935</v>
      </c>
      <c r="D11694" t="s">
        <v>175</v>
      </c>
      <c r="E11694" t="s">
        <v>1267</v>
      </c>
    </row>
    <row r="11695" spans="1:5" x14ac:dyDescent="0.35">
      <c r="A11695" t="s">
        <v>3</v>
      </c>
      <c r="B11695" t="s">
        <v>468</v>
      </c>
      <c r="C11695">
        <v>1</v>
      </c>
      <c r="D11695" t="s">
        <v>76</v>
      </c>
      <c r="E11695" t="s">
        <v>395</v>
      </c>
    </row>
    <row r="11696" spans="1:5" x14ac:dyDescent="0.35">
      <c r="A11696" t="s">
        <v>4</v>
      </c>
      <c r="B11696" t="s">
        <v>462</v>
      </c>
      <c r="C11696">
        <v>1694</v>
      </c>
      <c r="D11696" t="s">
        <v>10</v>
      </c>
      <c r="E11696" t="s">
        <v>918</v>
      </c>
    </row>
    <row r="11697" spans="1:5" x14ac:dyDescent="0.35">
      <c r="A11697" t="s">
        <v>4</v>
      </c>
      <c r="B11697" t="s">
        <v>464</v>
      </c>
      <c r="C11697">
        <v>1582</v>
      </c>
      <c r="D11697" t="s">
        <v>69</v>
      </c>
      <c r="E11697" t="s">
        <v>872</v>
      </c>
    </row>
    <row r="11698" spans="1:5" x14ac:dyDescent="0.35">
      <c r="A11698" t="s">
        <v>5</v>
      </c>
      <c r="B11698" t="s">
        <v>462</v>
      </c>
      <c r="C11698">
        <v>1659</v>
      </c>
      <c r="D11698" t="s">
        <v>171</v>
      </c>
      <c r="E11698" t="s">
        <v>870</v>
      </c>
    </row>
    <row r="11699" spans="1:5" x14ac:dyDescent="0.35">
      <c r="A11699" t="s">
        <v>5</v>
      </c>
      <c r="B11699" t="s">
        <v>464</v>
      </c>
      <c r="C11699">
        <v>1807</v>
      </c>
      <c r="D11699" t="s">
        <v>210</v>
      </c>
      <c r="E11699" t="s">
        <v>1102</v>
      </c>
    </row>
    <row r="11700" spans="1:5" x14ac:dyDescent="0.35">
      <c r="A11700" t="s">
        <v>6</v>
      </c>
      <c r="B11700" t="s">
        <v>462</v>
      </c>
      <c r="C11700">
        <v>906</v>
      </c>
      <c r="D11700" t="s">
        <v>552</v>
      </c>
      <c r="E11700" t="s">
        <v>672</v>
      </c>
    </row>
    <row r="11701" spans="1:5" x14ac:dyDescent="0.35">
      <c r="A11701" t="s">
        <v>6</v>
      </c>
      <c r="B11701" t="s">
        <v>464</v>
      </c>
      <c r="C11701">
        <v>526</v>
      </c>
      <c r="D11701" t="s">
        <v>511</v>
      </c>
      <c r="E11701" t="s">
        <v>760</v>
      </c>
    </row>
    <row r="11702" spans="1:5" x14ac:dyDescent="0.35">
      <c r="A11702" t="s">
        <v>7</v>
      </c>
      <c r="B11702" t="s">
        <v>462</v>
      </c>
      <c r="C11702">
        <v>1914</v>
      </c>
      <c r="D11702" t="s">
        <v>159</v>
      </c>
      <c r="E11702" t="s">
        <v>855</v>
      </c>
    </row>
    <row r="11703" spans="1:5" x14ac:dyDescent="0.35">
      <c r="A11703" t="s">
        <v>7</v>
      </c>
      <c r="B11703" t="s">
        <v>464</v>
      </c>
      <c r="C11703">
        <v>1331</v>
      </c>
      <c r="D11703" t="s">
        <v>143</v>
      </c>
      <c r="E11703" t="s">
        <v>1639</v>
      </c>
    </row>
    <row r="11704" spans="1:5" x14ac:dyDescent="0.35">
      <c r="A11704" t="s">
        <v>7</v>
      </c>
      <c r="B11704" t="s">
        <v>468</v>
      </c>
      <c r="C11704">
        <v>1</v>
      </c>
      <c r="D11704" t="s">
        <v>395</v>
      </c>
      <c r="E11704" t="s">
        <v>76</v>
      </c>
    </row>
    <row r="11705" spans="1:5" x14ac:dyDescent="0.35">
      <c r="A11705" t="s">
        <v>241</v>
      </c>
      <c r="B11705" t="s">
        <v>462</v>
      </c>
      <c r="C11705">
        <v>7266</v>
      </c>
      <c r="D11705" t="s">
        <v>200</v>
      </c>
      <c r="E11705" t="s">
        <v>821</v>
      </c>
    </row>
    <row r="11706" spans="1:5" x14ac:dyDescent="0.35">
      <c r="A11706" t="s">
        <v>241</v>
      </c>
      <c r="B11706" t="s">
        <v>464</v>
      </c>
      <c r="C11706">
        <v>6181</v>
      </c>
      <c r="D11706" t="s">
        <v>320</v>
      </c>
      <c r="E11706" t="s">
        <v>1385</v>
      </c>
    </row>
    <row r="11707" spans="1:5" x14ac:dyDescent="0.35">
      <c r="A11707" t="s">
        <v>241</v>
      </c>
      <c r="B11707" t="s">
        <v>468</v>
      </c>
      <c r="C11707">
        <v>2</v>
      </c>
      <c r="D11707" t="s">
        <v>484</v>
      </c>
      <c r="E11707" t="s">
        <v>483</v>
      </c>
    </row>
    <row r="11709" spans="1:5" x14ac:dyDescent="0.35">
      <c r="A11709" t="s">
        <v>2123</v>
      </c>
    </row>
    <row r="11710" spans="1:5" x14ac:dyDescent="0.35">
      <c r="A11710" t="s">
        <v>14</v>
      </c>
      <c r="B11710" t="s">
        <v>487</v>
      </c>
      <c r="C11710" t="s">
        <v>2</v>
      </c>
      <c r="D11710" t="s">
        <v>2120</v>
      </c>
      <c r="E11710" t="s">
        <v>2121</v>
      </c>
    </row>
    <row r="11711" spans="1:5" x14ac:dyDescent="0.35">
      <c r="A11711" t="s">
        <v>3</v>
      </c>
      <c r="B11711" t="s">
        <v>488</v>
      </c>
      <c r="C11711">
        <v>1119</v>
      </c>
      <c r="D11711" t="s">
        <v>290</v>
      </c>
      <c r="E11711" t="s">
        <v>1135</v>
      </c>
    </row>
    <row r="11712" spans="1:5" x14ac:dyDescent="0.35">
      <c r="A11712" t="s">
        <v>3</v>
      </c>
      <c r="B11712" t="s">
        <v>491</v>
      </c>
      <c r="C11712">
        <v>910</v>
      </c>
      <c r="D11712" t="s">
        <v>210</v>
      </c>
      <c r="E11712" t="s">
        <v>1102</v>
      </c>
    </row>
    <row r="11713" spans="1:5" x14ac:dyDescent="0.35">
      <c r="A11713" t="s">
        <v>4</v>
      </c>
      <c r="B11713" t="s">
        <v>488</v>
      </c>
      <c r="C11713">
        <v>1945</v>
      </c>
      <c r="D11713" t="s">
        <v>430</v>
      </c>
      <c r="E11713" t="s">
        <v>1144</v>
      </c>
    </row>
    <row r="11714" spans="1:5" x14ac:dyDescent="0.35">
      <c r="A11714" t="s">
        <v>4</v>
      </c>
      <c r="B11714" t="s">
        <v>491</v>
      </c>
      <c r="C11714">
        <v>1331</v>
      </c>
      <c r="D11714" t="s">
        <v>294</v>
      </c>
      <c r="E11714" t="s">
        <v>1429</v>
      </c>
    </row>
    <row r="11715" spans="1:5" x14ac:dyDescent="0.35">
      <c r="A11715" t="s">
        <v>5</v>
      </c>
      <c r="B11715" t="s">
        <v>488</v>
      </c>
      <c r="C11715">
        <v>2083</v>
      </c>
      <c r="D11715" t="s">
        <v>192</v>
      </c>
      <c r="E11715" t="s">
        <v>984</v>
      </c>
    </row>
    <row r="11716" spans="1:5" x14ac:dyDescent="0.35">
      <c r="A11716" t="s">
        <v>5</v>
      </c>
      <c r="B11716" t="s">
        <v>491</v>
      </c>
      <c r="C11716">
        <v>1383</v>
      </c>
      <c r="D11716" t="s">
        <v>254</v>
      </c>
      <c r="E11716" t="s">
        <v>1432</v>
      </c>
    </row>
    <row r="11717" spans="1:5" x14ac:dyDescent="0.35">
      <c r="A11717" t="s">
        <v>6</v>
      </c>
      <c r="B11717" t="s">
        <v>488</v>
      </c>
      <c r="C11717">
        <v>805</v>
      </c>
      <c r="D11717" t="s">
        <v>523</v>
      </c>
      <c r="E11717" t="s">
        <v>578</v>
      </c>
    </row>
    <row r="11718" spans="1:5" x14ac:dyDescent="0.35">
      <c r="A11718" t="s">
        <v>6</v>
      </c>
      <c r="B11718" t="s">
        <v>491</v>
      </c>
      <c r="C11718">
        <v>627</v>
      </c>
      <c r="D11718" t="s">
        <v>433</v>
      </c>
      <c r="E11718" t="s">
        <v>640</v>
      </c>
    </row>
    <row r="11719" spans="1:5" x14ac:dyDescent="0.35">
      <c r="A11719" t="s">
        <v>7</v>
      </c>
      <c r="B11719" t="s">
        <v>488</v>
      </c>
      <c r="C11719">
        <v>1724</v>
      </c>
      <c r="D11719" t="s">
        <v>236</v>
      </c>
      <c r="E11719" t="s">
        <v>831</v>
      </c>
    </row>
    <row r="11720" spans="1:5" x14ac:dyDescent="0.35">
      <c r="A11720" t="s">
        <v>7</v>
      </c>
      <c r="B11720" t="s">
        <v>491</v>
      </c>
      <c r="C11720">
        <v>1522</v>
      </c>
      <c r="D11720" t="s">
        <v>312</v>
      </c>
      <c r="E11720" t="s">
        <v>740</v>
      </c>
    </row>
    <row r="11721" spans="1:5" x14ac:dyDescent="0.35">
      <c r="A11721" t="s">
        <v>241</v>
      </c>
      <c r="B11721" t="s">
        <v>488</v>
      </c>
      <c r="C11721">
        <v>7676</v>
      </c>
      <c r="D11721" t="s">
        <v>118</v>
      </c>
      <c r="E11721" t="s">
        <v>787</v>
      </c>
    </row>
    <row r="11722" spans="1:5" x14ac:dyDescent="0.35">
      <c r="A11722" t="s">
        <v>241</v>
      </c>
      <c r="B11722" t="s">
        <v>491</v>
      </c>
      <c r="C11722">
        <v>5773</v>
      </c>
      <c r="D11722" t="s">
        <v>222</v>
      </c>
      <c r="E11722" t="s">
        <v>1181</v>
      </c>
    </row>
    <row r="11724" spans="1:5" x14ac:dyDescent="0.35">
      <c r="A11724" t="s">
        <v>2124</v>
      </c>
    </row>
    <row r="11725" spans="1:5" x14ac:dyDescent="0.35">
      <c r="A11725" t="s">
        <v>14</v>
      </c>
      <c r="B11725" t="s">
        <v>2</v>
      </c>
      <c r="C11725" t="s">
        <v>2120</v>
      </c>
      <c r="D11725" t="s">
        <v>2121</v>
      </c>
    </row>
    <row r="11726" spans="1:5" x14ac:dyDescent="0.35">
      <c r="A11726" t="s">
        <v>3</v>
      </c>
      <c r="B11726">
        <v>2029</v>
      </c>
      <c r="C11726" t="s">
        <v>113</v>
      </c>
      <c r="D11726" t="s">
        <v>875</v>
      </c>
    </row>
    <row r="11727" spans="1:5" x14ac:dyDescent="0.35">
      <c r="A11727" t="s">
        <v>4</v>
      </c>
      <c r="B11727">
        <v>3276</v>
      </c>
      <c r="C11727" t="s">
        <v>254</v>
      </c>
      <c r="D11727" t="s">
        <v>1432</v>
      </c>
    </row>
    <row r="11728" spans="1:5" x14ac:dyDescent="0.35">
      <c r="A11728" t="s">
        <v>5</v>
      </c>
      <c r="B11728">
        <v>3466</v>
      </c>
      <c r="C11728" t="s">
        <v>345</v>
      </c>
      <c r="D11728" t="s">
        <v>782</v>
      </c>
    </row>
    <row r="11729" spans="1:18" x14ac:dyDescent="0.35">
      <c r="A11729" t="s">
        <v>6</v>
      </c>
      <c r="B11729">
        <v>1432</v>
      </c>
      <c r="C11729" t="s">
        <v>346</v>
      </c>
      <c r="D11729" t="s">
        <v>824</v>
      </c>
    </row>
    <row r="11730" spans="1:18" x14ac:dyDescent="0.35">
      <c r="A11730" t="s">
        <v>7</v>
      </c>
      <c r="B11730">
        <v>3246</v>
      </c>
      <c r="C11730" t="s">
        <v>493</v>
      </c>
      <c r="D11730" t="s">
        <v>896</v>
      </c>
    </row>
    <row r="11731" spans="1:18" x14ac:dyDescent="0.35">
      <c r="A11731" t="s">
        <v>241</v>
      </c>
      <c r="B11731">
        <v>13449</v>
      </c>
      <c r="C11731" t="s">
        <v>263</v>
      </c>
      <c r="D11731" t="s">
        <v>642</v>
      </c>
    </row>
    <row r="11733" spans="1:18" x14ac:dyDescent="0.35">
      <c r="A11733" t="s">
        <v>2125</v>
      </c>
    </row>
    <row r="11734" spans="1:18" x14ac:dyDescent="0.35">
      <c r="A11734" t="s">
        <v>14</v>
      </c>
      <c r="B11734" t="s">
        <v>15</v>
      </c>
      <c r="C11734" t="s">
        <v>2</v>
      </c>
      <c r="D11734" t="s">
        <v>2126</v>
      </c>
      <c r="E11734" t="s">
        <v>2127</v>
      </c>
      <c r="F11734" t="s">
        <v>2128</v>
      </c>
      <c r="G11734" t="s">
        <v>2129</v>
      </c>
      <c r="H11734" t="s">
        <v>2130</v>
      </c>
      <c r="I11734" t="s">
        <v>2131</v>
      </c>
      <c r="J11734" t="s">
        <v>2132</v>
      </c>
      <c r="K11734" t="s">
        <v>2133</v>
      </c>
      <c r="L11734" t="s">
        <v>2134</v>
      </c>
      <c r="M11734" t="s">
        <v>2135</v>
      </c>
      <c r="N11734" t="s">
        <v>2136</v>
      </c>
      <c r="O11734" t="s">
        <v>2137</v>
      </c>
      <c r="P11734" t="s">
        <v>2138</v>
      </c>
      <c r="Q11734" t="s">
        <v>609</v>
      </c>
      <c r="R11734" t="s">
        <v>50</v>
      </c>
    </row>
    <row r="11735" spans="1:18" x14ac:dyDescent="0.35">
      <c r="A11735" t="s">
        <v>3</v>
      </c>
      <c r="B11735" t="s">
        <v>52</v>
      </c>
      <c r="C11735">
        <v>444</v>
      </c>
      <c r="D11735" t="s">
        <v>467</v>
      </c>
      <c r="E11735" t="s">
        <v>86</v>
      </c>
      <c r="F11735" t="s">
        <v>163</v>
      </c>
      <c r="G11735" t="s">
        <v>173</v>
      </c>
      <c r="H11735" t="s">
        <v>307</v>
      </c>
      <c r="I11735" t="s">
        <v>142</v>
      </c>
      <c r="J11735" t="s">
        <v>993</v>
      </c>
      <c r="K11735" t="s">
        <v>76</v>
      </c>
      <c r="L11735" t="s">
        <v>73</v>
      </c>
      <c r="M11735" t="s">
        <v>269</v>
      </c>
      <c r="N11735" t="s">
        <v>104</v>
      </c>
      <c r="O11735" t="s">
        <v>113</v>
      </c>
      <c r="P11735" t="s">
        <v>76</v>
      </c>
      <c r="Q11735" t="s">
        <v>77</v>
      </c>
      <c r="R11735" t="s">
        <v>77</v>
      </c>
    </row>
    <row r="11736" spans="1:18" x14ac:dyDescent="0.35">
      <c r="A11736" t="s">
        <v>3</v>
      </c>
      <c r="B11736" t="s">
        <v>83</v>
      </c>
      <c r="C11736">
        <v>1424</v>
      </c>
      <c r="D11736" t="s">
        <v>311</v>
      </c>
      <c r="E11736" t="s">
        <v>204</v>
      </c>
      <c r="F11736" t="s">
        <v>11</v>
      </c>
      <c r="G11736" t="s">
        <v>180</v>
      </c>
      <c r="H11736" t="s">
        <v>142</v>
      </c>
      <c r="I11736" t="s">
        <v>80</v>
      </c>
      <c r="J11736" t="s">
        <v>629</v>
      </c>
      <c r="K11736" t="s">
        <v>73</v>
      </c>
      <c r="L11736" t="s">
        <v>78</v>
      </c>
      <c r="M11736" t="s">
        <v>217</v>
      </c>
      <c r="N11736" t="s">
        <v>86</v>
      </c>
      <c r="O11736" t="s">
        <v>99</v>
      </c>
      <c r="P11736" t="s">
        <v>76</v>
      </c>
      <c r="Q11736" t="s">
        <v>63</v>
      </c>
      <c r="R11736" t="s">
        <v>77</v>
      </c>
    </row>
    <row r="11737" spans="1:18" x14ac:dyDescent="0.35">
      <c r="A11737" t="s">
        <v>3</v>
      </c>
      <c r="B11737" t="s">
        <v>50</v>
      </c>
      <c r="C11737">
        <v>140</v>
      </c>
      <c r="D11737" t="s">
        <v>170</v>
      </c>
      <c r="E11737" t="s">
        <v>314</v>
      </c>
      <c r="F11737" t="s">
        <v>192</v>
      </c>
      <c r="G11737" t="s">
        <v>146</v>
      </c>
      <c r="H11737" t="s">
        <v>142</v>
      </c>
      <c r="I11737" t="s">
        <v>75</v>
      </c>
      <c r="J11737" t="s">
        <v>123</v>
      </c>
      <c r="K11737" t="s">
        <v>76</v>
      </c>
      <c r="L11737" t="s">
        <v>105</v>
      </c>
      <c r="M11737" t="s">
        <v>181</v>
      </c>
      <c r="N11737" t="s">
        <v>112</v>
      </c>
      <c r="O11737" t="s">
        <v>475</v>
      </c>
      <c r="P11737" t="s">
        <v>76</v>
      </c>
      <c r="Q11737" t="s">
        <v>65</v>
      </c>
      <c r="R11737" t="s">
        <v>75</v>
      </c>
    </row>
    <row r="11738" spans="1:18" x14ac:dyDescent="0.35">
      <c r="A11738" t="s">
        <v>4</v>
      </c>
      <c r="B11738" t="s">
        <v>52</v>
      </c>
      <c r="C11738">
        <v>833</v>
      </c>
      <c r="D11738" t="s">
        <v>301</v>
      </c>
      <c r="E11738" t="s">
        <v>179</v>
      </c>
      <c r="F11738" t="s">
        <v>180</v>
      </c>
      <c r="G11738" t="s">
        <v>81</v>
      </c>
      <c r="H11738" t="s">
        <v>106</v>
      </c>
      <c r="I11738" t="s">
        <v>62</v>
      </c>
      <c r="J11738" t="s">
        <v>1121</v>
      </c>
      <c r="K11738" t="s">
        <v>76</v>
      </c>
      <c r="L11738" t="s">
        <v>106</v>
      </c>
      <c r="M11738" t="s">
        <v>96</v>
      </c>
      <c r="N11738" t="s">
        <v>237</v>
      </c>
      <c r="O11738" t="s">
        <v>193</v>
      </c>
      <c r="P11738" t="s">
        <v>76</v>
      </c>
      <c r="Q11738" t="s">
        <v>75</v>
      </c>
      <c r="R11738" t="s">
        <v>94</v>
      </c>
    </row>
    <row r="11739" spans="1:18" x14ac:dyDescent="0.35">
      <c r="A11739" t="s">
        <v>4</v>
      </c>
      <c r="B11739" t="s">
        <v>83</v>
      </c>
      <c r="C11739">
        <v>2120</v>
      </c>
      <c r="D11739" t="s">
        <v>469</v>
      </c>
      <c r="E11739" t="s">
        <v>112</v>
      </c>
      <c r="F11739" t="s">
        <v>89</v>
      </c>
      <c r="G11739" t="s">
        <v>108</v>
      </c>
      <c r="H11739" t="s">
        <v>138</v>
      </c>
      <c r="I11739" t="s">
        <v>104</v>
      </c>
      <c r="J11739" t="s">
        <v>380</v>
      </c>
      <c r="K11739" t="s">
        <v>76</v>
      </c>
      <c r="L11739" t="s">
        <v>79</v>
      </c>
      <c r="M11739" t="s">
        <v>86</v>
      </c>
      <c r="N11739" t="s">
        <v>70</v>
      </c>
      <c r="O11739" t="s">
        <v>366</v>
      </c>
      <c r="P11739" t="s">
        <v>76</v>
      </c>
      <c r="Q11739" t="s">
        <v>163</v>
      </c>
      <c r="R11739" t="s">
        <v>150</v>
      </c>
    </row>
    <row r="11740" spans="1:18" x14ac:dyDescent="0.35">
      <c r="A11740" t="s">
        <v>4</v>
      </c>
      <c r="B11740" t="s">
        <v>50</v>
      </c>
      <c r="C11740">
        <v>252</v>
      </c>
      <c r="D11740" t="s">
        <v>559</v>
      </c>
      <c r="E11740" t="s">
        <v>221</v>
      </c>
      <c r="F11740" t="s">
        <v>88</v>
      </c>
      <c r="G11740" t="s">
        <v>81</v>
      </c>
      <c r="H11740" t="s">
        <v>73</v>
      </c>
      <c r="I11740" t="s">
        <v>81</v>
      </c>
      <c r="J11740" t="s">
        <v>144</v>
      </c>
      <c r="K11740" t="s">
        <v>107</v>
      </c>
      <c r="L11740" t="s">
        <v>68</v>
      </c>
      <c r="M11740" t="s">
        <v>10</v>
      </c>
      <c r="N11740" t="s">
        <v>211</v>
      </c>
      <c r="O11740" t="s">
        <v>542</v>
      </c>
      <c r="P11740" t="s">
        <v>76</v>
      </c>
      <c r="Q11740" t="s">
        <v>77</v>
      </c>
      <c r="R11740" t="s">
        <v>68</v>
      </c>
    </row>
    <row r="11741" spans="1:18" x14ac:dyDescent="0.35">
      <c r="A11741" t="s">
        <v>5</v>
      </c>
      <c r="B11741" t="s">
        <v>52</v>
      </c>
      <c r="C11741">
        <v>960</v>
      </c>
      <c r="D11741" t="s">
        <v>322</v>
      </c>
      <c r="E11741" t="s">
        <v>198</v>
      </c>
      <c r="F11741" t="s">
        <v>149</v>
      </c>
      <c r="G11741" t="s">
        <v>79</v>
      </c>
      <c r="H11741" t="s">
        <v>68</v>
      </c>
      <c r="I11741" t="s">
        <v>93</v>
      </c>
      <c r="J11741" t="s">
        <v>1413</v>
      </c>
      <c r="K11741" t="s">
        <v>76</v>
      </c>
      <c r="L11741" t="s">
        <v>107</v>
      </c>
      <c r="M11741" t="s">
        <v>121</v>
      </c>
      <c r="N11741" t="s">
        <v>106</v>
      </c>
      <c r="O11741" t="s">
        <v>217</v>
      </c>
      <c r="P11741" t="s">
        <v>73</v>
      </c>
      <c r="Q11741" t="s">
        <v>93</v>
      </c>
      <c r="R11741" t="s">
        <v>107</v>
      </c>
    </row>
    <row r="11742" spans="1:18" x14ac:dyDescent="0.35">
      <c r="A11742" t="s">
        <v>5</v>
      </c>
      <c r="B11742" t="s">
        <v>83</v>
      </c>
      <c r="C11742">
        <v>2233</v>
      </c>
      <c r="D11742" t="s">
        <v>624</v>
      </c>
      <c r="E11742" t="s">
        <v>204</v>
      </c>
      <c r="F11742" t="s">
        <v>202</v>
      </c>
      <c r="G11742" t="s">
        <v>81</v>
      </c>
      <c r="H11742" t="s">
        <v>106</v>
      </c>
      <c r="I11742" t="s">
        <v>71</v>
      </c>
      <c r="J11742" t="s">
        <v>512</v>
      </c>
      <c r="K11742" t="s">
        <v>94</v>
      </c>
      <c r="L11742" t="s">
        <v>79</v>
      </c>
      <c r="M11742" t="s">
        <v>108</v>
      </c>
      <c r="N11742" t="s">
        <v>75</v>
      </c>
      <c r="O11742" t="s">
        <v>142</v>
      </c>
      <c r="P11742" t="s">
        <v>106</v>
      </c>
      <c r="Q11742" t="s">
        <v>68</v>
      </c>
      <c r="R11742" t="s">
        <v>138</v>
      </c>
    </row>
    <row r="11743" spans="1:18" x14ac:dyDescent="0.35">
      <c r="A11743" t="s">
        <v>5</v>
      </c>
      <c r="B11743" t="s">
        <v>50</v>
      </c>
      <c r="C11743">
        <v>236</v>
      </c>
      <c r="D11743" t="s">
        <v>1161</v>
      </c>
      <c r="E11743" t="s">
        <v>137</v>
      </c>
      <c r="F11743" t="s">
        <v>262</v>
      </c>
      <c r="G11743" t="s">
        <v>94</v>
      </c>
      <c r="H11743" t="s">
        <v>77</v>
      </c>
      <c r="I11743" t="s">
        <v>71</v>
      </c>
      <c r="J11743" t="s">
        <v>110</v>
      </c>
      <c r="K11743" t="s">
        <v>76</v>
      </c>
      <c r="L11743" t="s">
        <v>106</v>
      </c>
      <c r="M11743" t="s">
        <v>151</v>
      </c>
      <c r="N11743" t="s">
        <v>106</v>
      </c>
      <c r="O11743" t="s">
        <v>467</v>
      </c>
      <c r="P11743" t="s">
        <v>76</v>
      </c>
      <c r="Q11743" t="s">
        <v>138</v>
      </c>
      <c r="R11743" t="s">
        <v>75</v>
      </c>
    </row>
    <row r="11744" spans="1:18" x14ac:dyDescent="0.35">
      <c r="A11744" t="s">
        <v>6</v>
      </c>
      <c r="B11744" t="s">
        <v>52</v>
      </c>
      <c r="C11744">
        <v>369</v>
      </c>
      <c r="D11744" t="s">
        <v>463</v>
      </c>
      <c r="E11744" t="s">
        <v>208</v>
      </c>
      <c r="F11744" t="s">
        <v>307</v>
      </c>
      <c r="G11744" t="s">
        <v>142</v>
      </c>
      <c r="H11744" t="s">
        <v>68</v>
      </c>
      <c r="I11744" t="s">
        <v>63</v>
      </c>
      <c r="J11744" t="s">
        <v>964</v>
      </c>
      <c r="K11744" t="s">
        <v>76</v>
      </c>
      <c r="L11744" t="s">
        <v>76</v>
      </c>
      <c r="M11744" t="s">
        <v>56</v>
      </c>
      <c r="N11744" t="s">
        <v>211</v>
      </c>
      <c r="O11744" t="s">
        <v>231</v>
      </c>
      <c r="P11744" t="s">
        <v>73</v>
      </c>
      <c r="Q11744" t="s">
        <v>74</v>
      </c>
      <c r="R11744" t="s">
        <v>106</v>
      </c>
    </row>
    <row r="11745" spans="1:18" x14ac:dyDescent="0.35">
      <c r="A11745" t="s">
        <v>6</v>
      </c>
      <c r="B11745" t="s">
        <v>83</v>
      </c>
      <c r="C11745">
        <v>910</v>
      </c>
      <c r="D11745" t="s">
        <v>611</v>
      </c>
      <c r="E11745" t="s">
        <v>435</v>
      </c>
      <c r="F11745" t="s">
        <v>250</v>
      </c>
      <c r="G11745" t="s">
        <v>109</v>
      </c>
      <c r="H11745" t="s">
        <v>137</v>
      </c>
      <c r="I11745" t="s">
        <v>86</v>
      </c>
      <c r="J11745" t="s">
        <v>591</v>
      </c>
      <c r="K11745" t="s">
        <v>76</v>
      </c>
      <c r="L11745" t="s">
        <v>73</v>
      </c>
      <c r="M11745" t="s">
        <v>86</v>
      </c>
      <c r="N11745" t="s">
        <v>137</v>
      </c>
      <c r="O11745" t="s">
        <v>56</v>
      </c>
      <c r="P11745" t="s">
        <v>107</v>
      </c>
      <c r="Q11745" t="s">
        <v>161</v>
      </c>
      <c r="R11745" t="s">
        <v>94</v>
      </c>
    </row>
    <row r="11746" spans="1:18" x14ac:dyDescent="0.35">
      <c r="A11746" t="s">
        <v>6</v>
      </c>
      <c r="B11746" t="s">
        <v>50</v>
      </c>
      <c r="C11746">
        <v>116</v>
      </c>
      <c r="D11746" t="s">
        <v>778</v>
      </c>
      <c r="E11746" t="s">
        <v>113</v>
      </c>
      <c r="F11746" t="s">
        <v>184</v>
      </c>
      <c r="G11746" t="s">
        <v>71</v>
      </c>
      <c r="H11746" t="s">
        <v>80</v>
      </c>
      <c r="I11746" t="s">
        <v>76</v>
      </c>
      <c r="J11746" t="s">
        <v>233</v>
      </c>
      <c r="K11746" t="s">
        <v>76</v>
      </c>
      <c r="L11746" t="s">
        <v>72</v>
      </c>
      <c r="M11746" t="s">
        <v>80</v>
      </c>
      <c r="N11746" t="s">
        <v>280</v>
      </c>
      <c r="O11746" t="s">
        <v>537</v>
      </c>
      <c r="P11746" t="s">
        <v>106</v>
      </c>
      <c r="Q11746" t="s">
        <v>89</v>
      </c>
      <c r="R11746" t="s">
        <v>100</v>
      </c>
    </row>
    <row r="11747" spans="1:18" x14ac:dyDescent="0.35">
      <c r="A11747" t="s">
        <v>7</v>
      </c>
      <c r="B11747" t="s">
        <v>52</v>
      </c>
      <c r="C11747">
        <v>782</v>
      </c>
      <c r="D11747" t="s">
        <v>374</v>
      </c>
      <c r="E11747" t="s">
        <v>442</v>
      </c>
      <c r="F11747" t="s">
        <v>146</v>
      </c>
      <c r="G11747" t="s">
        <v>142</v>
      </c>
      <c r="H11747" t="s">
        <v>138</v>
      </c>
      <c r="I11747" t="s">
        <v>149</v>
      </c>
      <c r="J11747" t="s">
        <v>403</v>
      </c>
      <c r="K11747" t="s">
        <v>76</v>
      </c>
      <c r="L11747" t="s">
        <v>73</v>
      </c>
      <c r="M11747" t="s">
        <v>209</v>
      </c>
      <c r="N11747" t="s">
        <v>150</v>
      </c>
      <c r="O11747" t="s">
        <v>193</v>
      </c>
      <c r="P11747" t="s">
        <v>107</v>
      </c>
      <c r="Q11747" t="s">
        <v>78</v>
      </c>
      <c r="R11747" t="s">
        <v>73</v>
      </c>
    </row>
    <row r="11748" spans="1:18" x14ac:dyDescent="0.35">
      <c r="A11748" t="s">
        <v>7</v>
      </c>
      <c r="B11748" t="s">
        <v>83</v>
      </c>
      <c r="C11748">
        <v>2064</v>
      </c>
      <c r="D11748" t="s">
        <v>559</v>
      </c>
      <c r="E11748" t="s">
        <v>225</v>
      </c>
      <c r="F11748" t="s">
        <v>136</v>
      </c>
      <c r="G11748" t="s">
        <v>57</v>
      </c>
      <c r="H11748" t="s">
        <v>142</v>
      </c>
      <c r="I11748" t="s">
        <v>96</v>
      </c>
      <c r="J11748" t="s">
        <v>714</v>
      </c>
      <c r="K11748" t="s">
        <v>76</v>
      </c>
      <c r="L11748" t="s">
        <v>77</v>
      </c>
      <c r="M11748" t="s">
        <v>244</v>
      </c>
      <c r="N11748" t="s">
        <v>71</v>
      </c>
      <c r="O11748" t="s">
        <v>314</v>
      </c>
      <c r="P11748" t="s">
        <v>107</v>
      </c>
      <c r="Q11748" t="s">
        <v>78</v>
      </c>
      <c r="R11748" t="s">
        <v>71</v>
      </c>
    </row>
    <row r="11749" spans="1:18" x14ac:dyDescent="0.35">
      <c r="A11749" t="s">
        <v>7</v>
      </c>
      <c r="B11749" t="s">
        <v>50</v>
      </c>
      <c r="C11749">
        <v>338</v>
      </c>
      <c r="D11749" t="s">
        <v>1233</v>
      </c>
      <c r="E11749" t="s">
        <v>366</v>
      </c>
      <c r="F11749" t="s">
        <v>165</v>
      </c>
      <c r="G11749" t="s">
        <v>162</v>
      </c>
      <c r="H11749" t="s">
        <v>102</v>
      </c>
      <c r="I11749" t="s">
        <v>96</v>
      </c>
      <c r="J11749" t="s">
        <v>294</v>
      </c>
      <c r="K11749" t="s">
        <v>76</v>
      </c>
      <c r="L11749" t="s">
        <v>76</v>
      </c>
      <c r="M11749" t="s">
        <v>67</v>
      </c>
      <c r="N11749" t="s">
        <v>133</v>
      </c>
      <c r="O11749" t="s">
        <v>710</v>
      </c>
      <c r="P11749" t="s">
        <v>81</v>
      </c>
      <c r="Q11749" t="s">
        <v>71</v>
      </c>
      <c r="R11749" t="s">
        <v>75</v>
      </c>
    </row>
    <row r="11750" spans="1:18" x14ac:dyDescent="0.35">
      <c r="A11750" t="s">
        <v>241</v>
      </c>
      <c r="B11750" t="s">
        <v>52</v>
      </c>
      <c r="C11750">
        <v>3388</v>
      </c>
      <c r="D11750" t="s">
        <v>316</v>
      </c>
      <c r="E11750" t="s">
        <v>221</v>
      </c>
      <c r="F11750" t="s">
        <v>161</v>
      </c>
      <c r="G11750" t="s">
        <v>100</v>
      </c>
      <c r="H11750" t="s">
        <v>100</v>
      </c>
      <c r="I11750" t="s">
        <v>133</v>
      </c>
      <c r="J11750" t="s">
        <v>813</v>
      </c>
      <c r="K11750" t="s">
        <v>76</v>
      </c>
      <c r="L11750" t="s">
        <v>73</v>
      </c>
      <c r="M11750" t="s">
        <v>53</v>
      </c>
      <c r="N11750" t="s">
        <v>103</v>
      </c>
      <c r="O11750" t="s">
        <v>164</v>
      </c>
      <c r="P11750" t="s">
        <v>107</v>
      </c>
      <c r="Q11750" t="s">
        <v>138</v>
      </c>
      <c r="R11750" t="s">
        <v>79</v>
      </c>
    </row>
    <row r="11751" spans="1:18" x14ac:dyDescent="0.35">
      <c r="A11751" t="s">
        <v>241</v>
      </c>
      <c r="B11751" t="s">
        <v>83</v>
      </c>
      <c r="C11751">
        <v>8751</v>
      </c>
      <c r="D11751" t="s">
        <v>632</v>
      </c>
      <c r="E11751" t="s">
        <v>92</v>
      </c>
      <c r="F11751" t="s">
        <v>113</v>
      </c>
      <c r="G11751" t="s">
        <v>103</v>
      </c>
      <c r="H11751" t="s">
        <v>186</v>
      </c>
      <c r="I11751" t="s">
        <v>198</v>
      </c>
      <c r="J11751" t="s">
        <v>563</v>
      </c>
      <c r="K11751" t="s">
        <v>106</v>
      </c>
      <c r="L11751" t="s">
        <v>79</v>
      </c>
      <c r="M11751" t="s">
        <v>57</v>
      </c>
      <c r="N11751" t="s">
        <v>93</v>
      </c>
      <c r="O11751" t="s">
        <v>217</v>
      </c>
      <c r="P11751" t="s">
        <v>107</v>
      </c>
      <c r="Q11751" t="s">
        <v>74</v>
      </c>
      <c r="R11751" t="s">
        <v>150</v>
      </c>
    </row>
    <row r="11752" spans="1:18" x14ac:dyDescent="0.35">
      <c r="A11752" t="s">
        <v>241</v>
      </c>
      <c r="B11752" t="s">
        <v>50</v>
      </c>
      <c r="C11752">
        <v>1082</v>
      </c>
      <c r="D11752" t="s">
        <v>754</v>
      </c>
      <c r="E11752" t="s">
        <v>237</v>
      </c>
      <c r="F11752" t="s">
        <v>126</v>
      </c>
      <c r="G11752" t="s">
        <v>97</v>
      </c>
      <c r="H11752" t="s">
        <v>142</v>
      </c>
      <c r="I11752" t="s">
        <v>186</v>
      </c>
      <c r="J11752" t="s">
        <v>296</v>
      </c>
      <c r="K11752" t="s">
        <v>76</v>
      </c>
      <c r="L11752" t="s">
        <v>79</v>
      </c>
      <c r="M11752" t="s">
        <v>307</v>
      </c>
      <c r="N11752" t="s">
        <v>163</v>
      </c>
      <c r="O11752" t="s">
        <v>495</v>
      </c>
      <c r="P11752" t="s">
        <v>79</v>
      </c>
      <c r="Q11752" t="s">
        <v>100</v>
      </c>
      <c r="R11752" t="s">
        <v>75</v>
      </c>
    </row>
    <row r="11754" spans="1:18" x14ac:dyDescent="0.35">
      <c r="A11754" t="s">
        <v>2139</v>
      </c>
    </row>
    <row r="11755" spans="1:18" x14ac:dyDescent="0.35">
      <c r="A11755" t="s">
        <v>14</v>
      </c>
      <c r="B11755" t="s">
        <v>266</v>
      </c>
      <c r="C11755" t="s">
        <v>2</v>
      </c>
      <c r="D11755" t="s">
        <v>2126</v>
      </c>
      <c r="E11755" t="s">
        <v>2127</v>
      </c>
      <c r="F11755" t="s">
        <v>2128</v>
      </c>
      <c r="G11755" t="s">
        <v>2129</v>
      </c>
      <c r="H11755" t="s">
        <v>2130</v>
      </c>
      <c r="I11755" t="s">
        <v>2131</v>
      </c>
      <c r="J11755" t="s">
        <v>2132</v>
      </c>
      <c r="K11755" t="s">
        <v>2133</v>
      </c>
      <c r="L11755" t="s">
        <v>2134</v>
      </c>
      <c r="M11755" t="s">
        <v>2135</v>
      </c>
      <c r="N11755" t="s">
        <v>2136</v>
      </c>
      <c r="O11755" t="s">
        <v>2137</v>
      </c>
      <c r="P11755" t="s">
        <v>2138</v>
      </c>
      <c r="Q11755" t="s">
        <v>609</v>
      </c>
      <c r="R11755" t="s">
        <v>50</v>
      </c>
    </row>
    <row r="11756" spans="1:18" x14ac:dyDescent="0.35">
      <c r="A11756" t="s">
        <v>3</v>
      </c>
      <c r="B11756" t="s">
        <v>267</v>
      </c>
      <c r="C11756">
        <v>261</v>
      </c>
      <c r="D11756" t="s">
        <v>476</v>
      </c>
      <c r="E11756" t="s">
        <v>307</v>
      </c>
      <c r="F11756" t="s">
        <v>114</v>
      </c>
      <c r="G11756" t="s">
        <v>103</v>
      </c>
      <c r="H11756" t="s">
        <v>75</v>
      </c>
      <c r="I11756" t="s">
        <v>63</v>
      </c>
      <c r="J11756" t="s">
        <v>479</v>
      </c>
      <c r="K11756" t="s">
        <v>150</v>
      </c>
      <c r="L11756" t="s">
        <v>179</v>
      </c>
      <c r="M11756" t="s">
        <v>307</v>
      </c>
      <c r="N11756" t="s">
        <v>467</v>
      </c>
      <c r="O11756" t="s">
        <v>335</v>
      </c>
      <c r="P11756" t="s">
        <v>76</v>
      </c>
      <c r="Q11756" t="s">
        <v>100</v>
      </c>
      <c r="R11756" t="s">
        <v>80</v>
      </c>
    </row>
    <row r="11757" spans="1:18" x14ac:dyDescent="0.35">
      <c r="A11757" t="s">
        <v>3</v>
      </c>
      <c r="B11757" t="s">
        <v>279</v>
      </c>
      <c r="C11757">
        <v>1685</v>
      </c>
      <c r="D11757" t="s">
        <v>390</v>
      </c>
      <c r="E11757" t="s">
        <v>161</v>
      </c>
      <c r="F11757" t="s">
        <v>134</v>
      </c>
      <c r="G11757" t="s">
        <v>84</v>
      </c>
      <c r="H11757" t="s">
        <v>175</v>
      </c>
      <c r="I11757" t="s">
        <v>72</v>
      </c>
      <c r="J11757" t="s">
        <v>789</v>
      </c>
      <c r="K11757" t="s">
        <v>107</v>
      </c>
      <c r="L11757" t="s">
        <v>79</v>
      </c>
      <c r="M11757" t="s">
        <v>249</v>
      </c>
      <c r="N11757" t="s">
        <v>107</v>
      </c>
      <c r="O11757" t="s">
        <v>109</v>
      </c>
      <c r="P11757" t="s">
        <v>76</v>
      </c>
      <c r="Q11757" t="s">
        <v>63</v>
      </c>
      <c r="R11757" t="s">
        <v>73</v>
      </c>
    </row>
    <row r="11758" spans="1:18" x14ac:dyDescent="0.35">
      <c r="A11758" t="s">
        <v>3</v>
      </c>
      <c r="B11758" t="s">
        <v>285</v>
      </c>
      <c r="C11758">
        <v>62</v>
      </c>
      <c r="D11758" t="s">
        <v>1170</v>
      </c>
      <c r="E11758" t="s">
        <v>260</v>
      </c>
      <c r="F11758" t="s">
        <v>255</v>
      </c>
      <c r="G11758" t="s">
        <v>260</v>
      </c>
      <c r="H11758" t="s">
        <v>103</v>
      </c>
      <c r="I11758" t="s">
        <v>280</v>
      </c>
      <c r="J11758" t="s">
        <v>289</v>
      </c>
      <c r="K11758" t="s">
        <v>76</v>
      </c>
      <c r="L11758" t="s">
        <v>76</v>
      </c>
      <c r="M11758" t="s">
        <v>74</v>
      </c>
      <c r="N11758" t="s">
        <v>84</v>
      </c>
      <c r="O11758" t="s">
        <v>200</v>
      </c>
      <c r="P11758" t="s">
        <v>76</v>
      </c>
      <c r="Q11758" t="s">
        <v>76</v>
      </c>
      <c r="R11758" t="s">
        <v>71</v>
      </c>
    </row>
    <row r="11759" spans="1:18" x14ac:dyDescent="0.35">
      <c r="A11759" t="s">
        <v>4</v>
      </c>
      <c r="B11759" t="s">
        <v>267</v>
      </c>
      <c r="C11759">
        <v>353</v>
      </c>
      <c r="D11759" t="s">
        <v>471</v>
      </c>
      <c r="E11759" t="s">
        <v>188</v>
      </c>
      <c r="F11759" t="s">
        <v>278</v>
      </c>
      <c r="G11759" t="s">
        <v>138</v>
      </c>
      <c r="H11759" t="s">
        <v>76</v>
      </c>
      <c r="I11759" t="s">
        <v>55</v>
      </c>
      <c r="J11759" t="s">
        <v>689</v>
      </c>
      <c r="K11759" t="s">
        <v>76</v>
      </c>
      <c r="L11759" t="s">
        <v>106</v>
      </c>
      <c r="M11759" t="s">
        <v>260</v>
      </c>
      <c r="N11759" t="s">
        <v>199</v>
      </c>
      <c r="O11759" t="s">
        <v>234</v>
      </c>
      <c r="P11759" t="s">
        <v>76</v>
      </c>
      <c r="Q11759" t="s">
        <v>79</v>
      </c>
      <c r="R11759" t="s">
        <v>186</v>
      </c>
    </row>
    <row r="11760" spans="1:18" x14ac:dyDescent="0.35">
      <c r="A11760" t="s">
        <v>4</v>
      </c>
      <c r="B11760" t="s">
        <v>279</v>
      </c>
      <c r="C11760">
        <v>2580</v>
      </c>
      <c r="D11760" t="s">
        <v>490</v>
      </c>
      <c r="E11760" t="s">
        <v>442</v>
      </c>
      <c r="F11760" t="s">
        <v>161</v>
      </c>
      <c r="G11760" t="s">
        <v>122</v>
      </c>
      <c r="H11760" t="s">
        <v>138</v>
      </c>
      <c r="I11760" t="s">
        <v>65</v>
      </c>
      <c r="J11760" t="s">
        <v>614</v>
      </c>
      <c r="K11760" t="s">
        <v>76</v>
      </c>
      <c r="L11760" t="s">
        <v>77</v>
      </c>
      <c r="M11760" t="s">
        <v>97</v>
      </c>
      <c r="N11760" t="s">
        <v>122</v>
      </c>
      <c r="O11760" t="s">
        <v>367</v>
      </c>
      <c r="P11760" t="s">
        <v>76</v>
      </c>
      <c r="Q11760" t="s">
        <v>142</v>
      </c>
      <c r="R11760" t="s">
        <v>68</v>
      </c>
    </row>
    <row r="11761" spans="1:18" x14ac:dyDescent="0.35">
      <c r="A11761" t="s">
        <v>4</v>
      </c>
      <c r="B11761" t="s">
        <v>285</v>
      </c>
      <c r="C11761">
        <v>272</v>
      </c>
      <c r="D11761" t="s">
        <v>575</v>
      </c>
      <c r="E11761" t="s">
        <v>62</v>
      </c>
      <c r="F11761" t="s">
        <v>88</v>
      </c>
      <c r="G11761" t="s">
        <v>108</v>
      </c>
      <c r="H11761" t="s">
        <v>77</v>
      </c>
      <c r="I11761" t="s">
        <v>71</v>
      </c>
      <c r="J11761" t="s">
        <v>690</v>
      </c>
      <c r="K11761" t="s">
        <v>76</v>
      </c>
      <c r="L11761" t="s">
        <v>94</v>
      </c>
      <c r="M11761" t="s">
        <v>62</v>
      </c>
      <c r="N11761" t="s">
        <v>260</v>
      </c>
      <c r="O11761" t="s">
        <v>132</v>
      </c>
      <c r="P11761" t="s">
        <v>76</v>
      </c>
      <c r="Q11761" t="s">
        <v>146</v>
      </c>
      <c r="R11761" t="s">
        <v>68</v>
      </c>
    </row>
    <row r="11762" spans="1:18" x14ac:dyDescent="0.35">
      <c r="A11762" t="s">
        <v>5</v>
      </c>
      <c r="B11762" t="s">
        <v>267</v>
      </c>
      <c r="C11762">
        <v>135</v>
      </c>
      <c r="D11762" t="s">
        <v>741</v>
      </c>
      <c r="E11762" t="s">
        <v>63</v>
      </c>
      <c r="F11762" t="s">
        <v>129</v>
      </c>
      <c r="G11762" t="s">
        <v>68</v>
      </c>
      <c r="H11762" t="s">
        <v>76</v>
      </c>
      <c r="I11762" t="s">
        <v>78</v>
      </c>
      <c r="J11762" t="s">
        <v>656</v>
      </c>
      <c r="K11762" t="s">
        <v>76</v>
      </c>
      <c r="L11762" t="s">
        <v>106</v>
      </c>
      <c r="M11762" t="s">
        <v>151</v>
      </c>
      <c r="N11762" t="s">
        <v>121</v>
      </c>
      <c r="O11762" t="s">
        <v>11</v>
      </c>
      <c r="P11762" t="s">
        <v>88</v>
      </c>
      <c r="Q11762" t="s">
        <v>78</v>
      </c>
      <c r="R11762" t="s">
        <v>76</v>
      </c>
    </row>
    <row r="11763" spans="1:18" x14ac:dyDescent="0.35">
      <c r="A11763" t="s">
        <v>5</v>
      </c>
      <c r="B11763" t="s">
        <v>279</v>
      </c>
      <c r="C11763">
        <v>2632</v>
      </c>
      <c r="D11763" t="s">
        <v>449</v>
      </c>
      <c r="E11763" t="s">
        <v>240</v>
      </c>
      <c r="F11763" t="s">
        <v>278</v>
      </c>
      <c r="G11763" t="s">
        <v>72</v>
      </c>
      <c r="H11763" t="s">
        <v>79</v>
      </c>
      <c r="I11763" t="s">
        <v>150</v>
      </c>
      <c r="J11763" t="s">
        <v>873</v>
      </c>
      <c r="K11763" t="s">
        <v>78</v>
      </c>
      <c r="L11763" t="s">
        <v>77</v>
      </c>
      <c r="M11763" t="s">
        <v>86</v>
      </c>
      <c r="N11763" t="s">
        <v>79</v>
      </c>
      <c r="O11763" t="s">
        <v>103</v>
      </c>
      <c r="P11763" t="s">
        <v>107</v>
      </c>
      <c r="Q11763" t="s">
        <v>94</v>
      </c>
      <c r="R11763" t="s">
        <v>94</v>
      </c>
    </row>
    <row r="11764" spans="1:18" x14ac:dyDescent="0.35">
      <c r="A11764" t="s">
        <v>5</v>
      </c>
      <c r="B11764" t="s">
        <v>285</v>
      </c>
      <c r="C11764">
        <v>662</v>
      </c>
      <c r="D11764" t="s">
        <v>742</v>
      </c>
      <c r="E11764" t="s">
        <v>249</v>
      </c>
      <c r="F11764" t="s">
        <v>165</v>
      </c>
      <c r="G11764" t="s">
        <v>68</v>
      </c>
      <c r="H11764" t="s">
        <v>107</v>
      </c>
      <c r="I11764" t="s">
        <v>72</v>
      </c>
      <c r="J11764" t="s">
        <v>335</v>
      </c>
      <c r="K11764" t="s">
        <v>76</v>
      </c>
      <c r="L11764" t="s">
        <v>106</v>
      </c>
      <c r="M11764" t="s">
        <v>137</v>
      </c>
      <c r="N11764" t="s">
        <v>73</v>
      </c>
      <c r="O11764" t="s">
        <v>161</v>
      </c>
      <c r="P11764" t="s">
        <v>76</v>
      </c>
      <c r="Q11764" t="s">
        <v>150</v>
      </c>
      <c r="R11764" t="s">
        <v>72</v>
      </c>
    </row>
    <row r="11765" spans="1:18" x14ac:dyDescent="0.35">
      <c r="A11765" t="s">
        <v>6</v>
      </c>
      <c r="B11765" t="s">
        <v>267</v>
      </c>
      <c r="C11765">
        <v>123</v>
      </c>
      <c r="D11765" t="s">
        <v>634</v>
      </c>
      <c r="E11765" t="s">
        <v>182</v>
      </c>
      <c r="F11765" t="s">
        <v>515</v>
      </c>
      <c r="G11765" t="s">
        <v>107</v>
      </c>
      <c r="H11765" t="s">
        <v>81</v>
      </c>
      <c r="I11765" t="s">
        <v>73</v>
      </c>
      <c r="J11765" t="s">
        <v>315</v>
      </c>
      <c r="K11765" t="s">
        <v>76</v>
      </c>
      <c r="L11765" t="s">
        <v>73</v>
      </c>
      <c r="M11765" t="s">
        <v>181</v>
      </c>
      <c r="N11765" t="s">
        <v>467</v>
      </c>
      <c r="O11765" t="s">
        <v>469</v>
      </c>
      <c r="P11765" t="s">
        <v>106</v>
      </c>
      <c r="Q11765" t="s">
        <v>317</v>
      </c>
      <c r="R11765" t="s">
        <v>76</v>
      </c>
    </row>
    <row r="11766" spans="1:18" x14ac:dyDescent="0.35">
      <c r="A11766" t="s">
        <v>6</v>
      </c>
      <c r="B11766" t="s">
        <v>279</v>
      </c>
      <c r="C11766">
        <v>1112</v>
      </c>
      <c r="D11766" t="s">
        <v>512</v>
      </c>
      <c r="E11766" t="s">
        <v>299</v>
      </c>
      <c r="F11766" t="s">
        <v>218</v>
      </c>
      <c r="G11766" t="s">
        <v>84</v>
      </c>
      <c r="H11766" t="s">
        <v>194</v>
      </c>
      <c r="I11766" t="s">
        <v>142</v>
      </c>
      <c r="J11766" t="s">
        <v>382</v>
      </c>
      <c r="K11766" t="s">
        <v>76</v>
      </c>
      <c r="L11766" t="s">
        <v>73</v>
      </c>
      <c r="M11766" t="s">
        <v>179</v>
      </c>
      <c r="N11766" t="s">
        <v>142</v>
      </c>
      <c r="O11766" t="s">
        <v>249</v>
      </c>
      <c r="P11766" t="s">
        <v>73</v>
      </c>
      <c r="Q11766" t="s">
        <v>57</v>
      </c>
      <c r="R11766" t="s">
        <v>105</v>
      </c>
    </row>
    <row r="11767" spans="1:18" x14ac:dyDescent="0.35">
      <c r="A11767" t="s">
        <v>6</v>
      </c>
      <c r="B11767" t="s">
        <v>285</v>
      </c>
      <c r="C11767">
        <v>160</v>
      </c>
      <c r="D11767" t="s">
        <v>560</v>
      </c>
      <c r="E11767" t="s">
        <v>278</v>
      </c>
      <c r="F11767" t="s">
        <v>117</v>
      </c>
      <c r="G11767" t="s">
        <v>57</v>
      </c>
      <c r="H11767" t="s">
        <v>77</v>
      </c>
      <c r="I11767" t="s">
        <v>163</v>
      </c>
      <c r="J11767" t="s">
        <v>516</v>
      </c>
      <c r="K11767" t="s">
        <v>76</v>
      </c>
      <c r="L11767" t="s">
        <v>75</v>
      </c>
      <c r="M11767" t="s">
        <v>137</v>
      </c>
      <c r="N11767" t="s">
        <v>264</v>
      </c>
      <c r="O11767" t="s">
        <v>305</v>
      </c>
      <c r="P11767" t="s">
        <v>76</v>
      </c>
      <c r="Q11767" t="s">
        <v>86</v>
      </c>
      <c r="R11767" t="s">
        <v>76</v>
      </c>
    </row>
    <row r="11768" spans="1:18" x14ac:dyDescent="0.35">
      <c r="A11768" t="s">
        <v>7</v>
      </c>
      <c r="B11768" t="s">
        <v>267</v>
      </c>
      <c r="C11768">
        <v>195</v>
      </c>
      <c r="D11768" t="s">
        <v>525</v>
      </c>
      <c r="E11768" t="s">
        <v>317</v>
      </c>
      <c r="F11768" t="s">
        <v>165</v>
      </c>
      <c r="G11768" t="s">
        <v>86</v>
      </c>
      <c r="H11768" t="s">
        <v>76</v>
      </c>
      <c r="I11768" t="s">
        <v>86</v>
      </c>
      <c r="J11768" t="s">
        <v>503</v>
      </c>
      <c r="K11768" t="s">
        <v>76</v>
      </c>
      <c r="L11768" t="s">
        <v>76</v>
      </c>
      <c r="M11768" t="s">
        <v>231</v>
      </c>
      <c r="N11768" t="s">
        <v>342</v>
      </c>
      <c r="O11768" t="s">
        <v>596</v>
      </c>
      <c r="P11768" t="s">
        <v>76</v>
      </c>
      <c r="Q11768" t="s">
        <v>71</v>
      </c>
      <c r="R11768" t="s">
        <v>150</v>
      </c>
    </row>
    <row r="11769" spans="1:18" x14ac:dyDescent="0.35">
      <c r="A11769" t="s">
        <v>7</v>
      </c>
      <c r="B11769" t="s">
        <v>279</v>
      </c>
      <c r="C11769">
        <v>2820</v>
      </c>
      <c r="D11769" t="s">
        <v>537</v>
      </c>
      <c r="E11769" t="s">
        <v>177</v>
      </c>
      <c r="F11769" t="s">
        <v>293</v>
      </c>
      <c r="G11769" t="s">
        <v>70</v>
      </c>
      <c r="H11769" t="s">
        <v>74</v>
      </c>
      <c r="I11769" t="s">
        <v>65</v>
      </c>
      <c r="J11769" t="s">
        <v>670</v>
      </c>
      <c r="K11769" t="s">
        <v>76</v>
      </c>
      <c r="L11769" t="s">
        <v>77</v>
      </c>
      <c r="M11769" t="s">
        <v>121</v>
      </c>
      <c r="N11769" t="s">
        <v>73</v>
      </c>
      <c r="O11769" t="s">
        <v>260</v>
      </c>
      <c r="P11769" t="s">
        <v>73</v>
      </c>
      <c r="Q11769" t="s">
        <v>150</v>
      </c>
      <c r="R11769" t="s">
        <v>68</v>
      </c>
    </row>
    <row r="11770" spans="1:18" x14ac:dyDescent="0.35">
      <c r="A11770" t="s">
        <v>7</v>
      </c>
      <c r="B11770" t="s">
        <v>285</v>
      </c>
      <c r="C11770">
        <v>169</v>
      </c>
      <c r="D11770" t="s">
        <v>999</v>
      </c>
      <c r="E11770" t="s">
        <v>92</v>
      </c>
      <c r="F11770" t="s">
        <v>164</v>
      </c>
      <c r="G11770" t="s">
        <v>286</v>
      </c>
      <c r="H11770" t="s">
        <v>121</v>
      </c>
      <c r="I11770" t="s">
        <v>119</v>
      </c>
      <c r="J11770" t="s">
        <v>313</v>
      </c>
      <c r="K11770" t="s">
        <v>76</v>
      </c>
      <c r="L11770" t="s">
        <v>76</v>
      </c>
      <c r="M11770" t="s">
        <v>217</v>
      </c>
      <c r="N11770" t="s">
        <v>77</v>
      </c>
      <c r="O11770" t="s">
        <v>237</v>
      </c>
      <c r="P11770" t="s">
        <v>107</v>
      </c>
      <c r="Q11770" t="s">
        <v>88</v>
      </c>
      <c r="R11770" t="s">
        <v>76</v>
      </c>
    </row>
    <row r="11771" spans="1:18" x14ac:dyDescent="0.35">
      <c r="A11771" t="s">
        <v>241</v>
      </c>
      <c r="B11771" t="s">
        <v>267</v>
      </c>
      <c r="C11771">
        <v>1067</v>
      </c>
      <c r="D11771" t="s">
        <v>228</v>
      </c>
      <c r="E11771" t="s">
        <v>185</v>
      </c>
      <c r="F11771" t="s">
        <v>386</v>
      </c>
      <c r="G11771" t="s">
        <v>186</v>
      </c>
      <c r="H11771" t="s">
        <v>106</v>
      </c>
      <c r="I11771" t="s">
        <v>100</v>
      </c>
      <c r="J11771" t="s">
        <v>411</v>
      </c>
      <c r="K11771" t="s">
        <v>73</v>
      </c>
      <c r="L11771" t="s">
        <v>75</v>
      </c>
      <c r="M11771" t="s">
        <v>53</v>
      </c>
      <c r="N11771" t="s">
        <v>320</v>
      </c>
      <c r="O11771" t="s">
        <v>527</v>
      </c>
      <c r="P11771" t="s">
        <v>68</v>
      </c>
      <c r="Q11771" t="s">
        <v>142</v>
      </c>
      <c r="R11771" t="s">
        <v>105</v>
      </c>
    </row>
    <row r="11772" spans="1:18" x14ac:dyDescent="0.35">
      <c r="A11772" t="s">
        <v>241</v>
      </c>
      <c r="B11772" t="s">
        <v>279</v>
      </c>
      <c r="C11772">
        <v>10829</v>
      </c>
      <c r="D11772" t="s">
        <v>677</v>
      </c>
      <c r="E11772" t="s">
        <v>53</v>
      </c>
      <c r="F11772" t="s">
        <v>134</v>
      </c>
      <c r="G11772" t="s">
        <v>149</v>
      </c>
      <c r="H11772" t="s">
        <v>74</v>
      </c>
      <c r="I11772" t="s">
        <v>130</v>
      </c>
      <c r="J11772" t="s">
        <v>616</v>
      </c>
      <c r="K11772" t="s">
        <v>73</v>
      </c>
      <c r="L11772" t="s">
        <v>77</v>
      </c>
      <c r="M11772" t="s">
        <v>97</v>
      </c>
      <c r="N11772" t="s">
        <v>75</v>
      </c>
      <c r="O11772" t="s">
        <v>204</v>
      </c>
      <c r="P11772" t="s">
        <v>107</v>
      </c>
      <c r="Q11772" t="s">
        <v>63</v>
      </c>
      <c r="R11772" t="s">
        <v>71</v>
      </c>
    </row>
    <row r="11773" spans="1:18" x14ac:dyDescent="0.35">
      <c r="A11773" t="s">
        <v>241</v>
      </c>
      <c r="B11773" t="s">
        <v>285</v>
      </c>
      <c r="C11773">
        <v>1325</v>
      </c>
      <c r="D11773" t="s">
        <v>691</v>
      </c>
      <c r="E11773" t="s">
        <v>89</v>
      </c>
      <c r="F11773" t="s">
        <v>231</v>
      </c>
      <c r="G11773" t="s">
        <v>103</v>
      </c>
      <c r="H11773" t="s">
        <v>138</v>
      </c>
      <c r="I11773" t="s">
        <v>151</v>
      </c>
      <c r="J11773" t="s">
        <v>303</v>
      </c>
      <c r="K11773" t="s">
        <v>76</v>
      </c>
      <c r="L11773" t="s">
        <v>79</v>
      </c>
      <c r="M11773" t="s">
        <v>244</v>
      </c>
      <c r="N11773" t="s">
        <v>103</v>
      </c>
      <c r="O11773" t="s">
        <v>305</v>
      </c>
      <c r="P11773" t="s">
        <v>76</v>
      </c>
      <c r="Q11773" t="s">
        <v>62</v>
      </c>
      <c r="R11773" t="s">
        <v>150</v>
      </c>
    </row>
    <row r="11775" spans="1:18" x14ac:dyDescent="0.35">
      <c r="A11775" t="s">
        <v>2140</v>
      </c>
    </row>
    <row r="11776" spans="1:18" x14ac:dyDescent="0.35">
      <c r="A11776" t="s">
        <v>14</v>
      </c>
      <c r="B11776" t="s">
        <v>2141</v>
      </c>
      <c r="C11776" t="s">
        <v>2</v>
      </c>
      <c r="D11776" t="s">
        <v>2126</v>
      </c>
      <c r="E11776" t="s">
        <v>2127</v>
      </c>
      <c r="F11776" t="s">
        <v>2128</v>
      </c>
      <c r="G11776" t="s">
        <v>2129</v>
      </c>
      <c r="H11776" t="s">
        <v>2130</v>
      </c>
      <c r="I11776" t="s">
        <v>2131</v>
      </c>
      <c r="J11776" t="s">
        <v>2132</v>
      </c>
      <c r="K11776" t="s">
        <v>2133</v>
      </c>
      <c r="L11776" t="s">
        <v>2134</v>
      </c>
      <c r="M11776" t="s">
        <v>2135</v>
      </c>
      <c r="N11776" t="s">
        <v>2136</v>
      </c>
      <c r="O11776" t="s">
        <v>2137</v>
      </c>
      <c r="P11776" t="s">
        <v>2138</v>
      </c>
      <c r="Q11776" t="s">
        <v>609</v>
      </c>
      <c r="R11776" t="s">
        <v>50</v>
      </c>
    </row>
    <row r="11777" spans="1:18" x14ac:dyDescent="0.35">
      <c r="A11777" t="s">
        <v>3</v>
      </c>
      <c r="B11777" t="s">
        <v>2116</v>
      </c>
      <c r="C11777">
        <v>60</v>
      </c>
      <c r="D11777" t="s">
        <v>76</v>
      </c>
      <c r="E11777" t="s">
        <v>76</v>
      </c>
      <c r="F11777" t="s">
        <v>76</v>
      </c>
      <c r="G11777" t="s">
        <v>76</v>
      </c>
      <c r="H11777" t="s">
        <v>76</v>
      </c>
      <c r="I11777" t="s">
        <v>76</v>
      </c>
      <c r="J11777" t="s">
        <v>76</v>
      </c>
      <c r="K11777" t="s">
        <v>76</v>
      </c>
      <c r="L11777" t="s">
        <v>76</v>
      </c>
      <c r="M11777" t="s">
        <v>85</v>
      </c>
      <c r="N11777" t="s">
        <v>557</v>
      </c>
      <c r="O11777" t="s">
        <v>662</v>
      </c>
      <c r="P11777" t="s">
        <v>76</v>
      </c>
      <c r="Q11777" t="s">
        <v>76</v>
      </c>
      <c r="R11777" t="s">
        <v>76</v>
      </c>
    </row>
    <row r="11778" spans="1:18" x14ac:dyDescent="0.35">
      <c r="A11778" t="s">
        <v>3</v>
      </c>
      <c r="B11778" t="s">
        <v>1260</v>
      </c>
      <c r="C11778">
        <v>1948</v>
      </c>
      <c r="D11778" t="s">
        <v>677</v>
      </c>
      <c r="E11778" t="s">
        <v>355</v>
      </c>
      <c r="F11778" t="s">
        <v>134</v>
      </c>
      <c r="G11778" t="s">
        <v>180</v>
      </c>
      <c r="H11778" t="s">
        <v>57</v>
      </c>
      <c r="I11778" t="s">
        <v>100</v>
      </c>
      <c r="J11778" t="s">
        <v>751</v>
      </c>
      <c r="K11778" t="s">
        <v>73</v>
      </c>
      <c r="L11778" t="s">
        <v>75</v>
      </c>
      <c r="M11778" t="s">
        <v>204</v>
      </c>
      <c r="N11778" t="s">
        <v>104</v>
      </c>
      <c r="O11778" t="s">
        <v>61</v>
      </c>
      <c r="P11778" t="s">
        <v>76</v>
      </c>
      <c r="Q11778" t="s">
        <v>63</v>
      </c>
      <c r="R11778" t="s">
        <v>79</v>
      </c>
    </row>
    <row r="11779" spans="1:18" x14ac:dyDescent="0.35">
      <c r="A11779" t="s">
        <v>4</v>
      </c>
      <c r="B11779" t="s">
        <v>2116</v>
      </c>
      <c r="C11779">
        <v>134</v>
      </c>
      <c r="D11779" t="s">
        <v>76</v>
      </c>
      <c r="E11779" t="s">
        <v>76</v>
      </c>
      <c r="F11779" t="s">
        <v>76</v>
      </c>
      <c r="G11779" t="s">
        <v>76</v>
      </c>
      <c r="H11779" t="s">
        <v>76</v>
      </c>
      <c r="I11779" t="s">
        <v>76</v>
      </c>
      <c r="J11779" t="s">
        <v>76</v>
      </c>
      <c r="K11779" t="s">
        <v>76</v>
      </c>
      <c r="L11779" t="s">
        <v>76</v>
      </c>
      <c r="M11779" t="s">
        <v>292</v>
      </c>
      <c r="N11779" t="s">
        <v>493</v>
      </c>
      <c r="O11779" t="s">
        <v>794</v>
      </c>
      <c r="P11779" t="s">
        <v>76</v>
      </c>
      <c r="Q11779" t="s">
        <v>76</v>
      </c>
      <c r="R11779" t="s">
        <v>76</v>
      </c>
    </row>
    <row r="11780" spans="1:18" x14ac:dyDescent="0.35">
      <c r="A11780" t="s">
        <v>4</v>
      </c>
      <c r="B11780" t="s">
        <v>1260</v>
      </c>
      <c r="C11780">
        <v>3071</v>
      </c>
      <c r="D11780" t="s">
        <v>552</v>
      </c>
      <c r="E11780" t="s">
        <v>280</v>
      </c>
      <c r="F11780" t="s">
        <v>217</v>
      </c>
      <c r="G11780" t="s">
        <v>122</v>
      </c>
      <c r="H11780" t="s">
        <v>75</v>
      </c>
      <c r="I11780" t="s">
        <v>86</v>
      </c>
      <c r="J11780" t="s">
        <v>693</v>
      </c>
      <c r="K11780" t="s">
        <v>76</v>
      </c>
      <c r="L11780" t="s">
        <v>79</v>
      </c>
      <c r="M11780" t="s">
        <v>179</v>
      </c>
      <c r="N11780" t="s">
        <v>175</v>
      </c>
      <c r="O11780" t="s">
        <v>202</v>
      </c>
      <c r="P11780" t="s">
        <v>76</v>
      </c>
      <c r="Q11780" t="s">
        <v>86</v>
      </c>
      <c r="R11780" t="s">
        <v>75</v>
      </c>
    </row>
    <row r="11781" spans="1:18" x14ac:dyDescent="0.35">
      <c r="A11781" t="s">
        <v>5</v>
      </c>
      <c r="B11781" t="s">
        <v>2116</v>
      </c>
      <c r="C11781">
        <v>77</v>
      </c>
      <c r="D11781" t="s">
        <v>76</v>
      </c>
      <c r="E11781" t="s">
        <v>76</v>
      </c>
      <c r="F11781" t="s">
        <v>76</v>
      </c>
      <c r="G11781" t="s">
        <v>76</v>
      </c>
      <c r="H11781" t="s">
        <v>76</v>
      </c>
      <c r="I11781" t="s">
        <v>76</v>
      </c>
      <c r="J11781" t="s">
        <v>76</v>
      </c>
      <c r="K11781" t="s">
        <v>76</v>
      </c>
      <c r="L11781" t="s">
        <v>76</v>
      </c>
      <c r="M11781" t="s">
        <v>586</v>
      </c>
      <c r="N11781" t="s">
        <v>220</v>
      </c>
      <c r="O11781" t="s">
        <v>246</v>
      </c>
      <c r="P11781" t="s">
        <v>76</v>
      </c>
      <c r="Q11781" t="s">
        <v>76</v>
      </c>
      <c r="R11781" t="s">
        <v>76</v>
      </c>
    </row>
    <row r="11782" spans="1:18" x14ac:dyDescent="0.35">
      <c r="A11782" t="s">
        <v>5</v>
      </c>
      <c r="B11782" t="s">
        <v>1260</v>
      </c>
      <c r="C11782">
        <v>3352</v>
      </c>
      <c r="D11782" t="s">
        <v>602</v>
      </c>
      <c r="E11782" t="s">
        <v>217</v>
      </c>
      <c r="F11782" t="s">
        <v>135</v>
      </c>
      <c r="G11782" t="s">
        <v>105</v>
      </c>
      <c r="H11782" t="s">
        <v>77</v>
      </c>
      <c r="I11782" t="s">
        <v>94</v>
      </c>
      <c r="J11782" t="s">
        <v>728</v>
      </c>
      <c r="K11782" t="s">
        <v>150</v>
      </c>
      <c r="L11782" t="s">
        <v>77</v>
      </c>
      <c r="M11782" t="s">
        <v>130</v>
      </c>
      <c r="N11782" t="s">
        <v>79</v>
      </c>
      <c r="O11782" t="s">
        <v>62</v>
      </c>
      <c r="P11782" t="s">
        <v>106</v>
      </c>
      <c r="Q11782" t="s">
        <v>94</v>
      </c>
      <c r="R11782" t="s">
        <v>78</v>
      </c>
    </row>
    <row r="11783" spans="1:18" x14ac:dyDescent="0.35">
      <c r="A11783" t="s">
        <v>6</v>
      </c>
      <c r="B11783" t="s">
        <v>2116</v>
      </c>
      <c r="C11783">
        <v>63</v>
      </c>
      <c r="D11783" t="s">
        <v>76</v>
      </c>
      <c r="E11783" t="s">
        <v>76</v>
      </c>
      <c r="F11783" t="s">
        <v>76</v>
      </c>
      <c r="G11783" t="s">
        <v>76</v>
      </c>
      <c r="H11783" t="s">
        <v>76</v>
      </c>
      <c r="I11783" t="s">
        <v>76</v>
      </c>
      <c r="J11783" t="s">
        <v>76</v>
      </c>
      <c r="K11783" t="s">
        <v>76</v>
      </c>
      <c r="L11783" t="s">
        <v>76</v>
      </c>
      <c r="M11783" t="s">
        <v>454</v>
      </c>
      <c r="N11783" t="s">
        <v>455</v>
      </c>
      <c r="O11783" t="s">
        <v>721</v>
      </c>
      <c r="P11783" t="s">
        <v>76</v>
      </c>
      <c r="Q11783" t="s">
        <v>76</v>
      </c>
      <c r="R11783" t="s">
        <v>76</v>
      </c>
    </row>
    <row r="11784" spans="1:18" x14ac:dyDescent="0.35">
      <c r="A11784" t="s">
        <v>6</v>
      </c>
      <c r="B11784" t="s">
        <v>1260</v>
      </c>
      <c r="C11784">
        <v>1332</v>
      </c>
      <c r="D11784" t="s">
        <v>747</v>
      </c>
      <c r="E11784" t="s">
        <v>136</v>
      </c>
      <c r="F11784" t="s">
        <v>317</v>
      </c>
      <c r="G11784" t="s">
        <v>175</v>
      </c>
      <c r="H11784" t="s">
        <v>103</v>
      </c>
      <c r="I11784" t="s">
        <v>151</v>
      </c>
      <c r="J11784" t="s">
        <v>482</v>
      </c>
      <c r="K11784" t="s">
        <v>76</v>
      </c>
      <c r="L11784" t="s">
        <v>106</v>
      </c>
      <c r="M11784" t="s">
        <v>130</v>
      </c>
      <c r="N11784" t="s">
        <v>137</v>
      </c>
      <c r="O11784" t="s">
        <v>226</v>
      </c>
      <c r="P11784" t="s">
        <v>73</v>
      </c>
      <c r="Q11784" t="s">
        <v>102</v>
      </c>
      <c r="R11784" t="s">
        <v>75</v>
      </c>
    </row>
    <row r="11785" spans="1:18" x14ac:dyDescent="0.35">
      <c r="A11785" t="s">
        <v>7</v>
      </c>
      <c r="B11785" t="s">
        <v>2116</v>
      </c>
      <c r="C11785">
        <v>83</v>
      </c>
      <c r="D11785" t="s">
        <v>76</v>
      </c>
      <c r="E11785" t="s">
        <v>76</v>
      </c>
      <c r="F11785" t="s">
        <v>76</v>
      </c>
      <c r="G11785" t="s">
        <v>76</v>
      </c>
      <c r="H11785" t="s">
        <v>76</v>
      </c>
      <c r="I11785" t="s">
        <v>76</v>
      </c>
      <c r="J11785" t="s">
        <v>76</v>
      </c>
      <c r="K11785" t="s">
        <v>76</v>
      </c>
      <c r="L11785" t="s">
        <v>76</v>
      </c>
      <c r="M11785" t="s">
        <v>292</v>
      </c>
      <c r="N11785" t="s">
        <v>135</v>
      </c>
      <c r="O11785" t="s">
        <v>1430</v>
      </c>
      <c r="P11785" t="s">
        <v>76</v>
      </c>
      <c r="Q11785" t="s">
        <v>76</v>
      </c>
      <c r="R11785" t="s">
        <v>76</v>
      </c>
    </row>
    <row r="11786" spans="1:18" x14ac:dyDescent="0.35">
      <c r="A11786" t="s">
        <v>7</v>
      </c>
      <c r="B11786" t="s">
        <v>1260</v>
      </c>
      <c r="C11786">
        <v>3101</v>
      </c>
      <c r="D11786" t="s">
        <v>419</v>
      </c>
      <c r="E11786" t="s">
        <v>366</v>
      </c>
      <c r="F11786" t="s">
        <v>145</v>
      </c>
      <c r="G11786" t="s">
        <v>88</v>
      </c>
      <c r="H11786" t="s">
        <v>142</v>
      </c>
      <c r="I11786" t="s">
        <v>57</v>
      </c>
      <c r="J11786" t="s">
        <v>949</v>
      </c>
      <c r="K11786" t="s">
        <v>76</v>
      </c>
      <c r="L11786" t="s">
        <v>106</v>
      </c>
      <c r="M11786" t="s">
        <v>109</v>
      </c>
      <c r="N11786" t="s">
        <v>71</v>
      </c>
      <c r="O11786" t="s">
        <v>112</v>
      </c>
      <c r="P11786" t="s">
        <v>73</v>
      </c>
      <c r="Q11786" t="s">
        <v>78</v>
      </c>
      <c r="R11786" t="s">
        <v>68</v>
      </c>
    </row>
    <row r="11787" spans="1:18" x14ac:dyDescent="0.35">
      <c r="A11787" t="s">
        <v>241</v>
      </c>
      <c r="B11787" t="s">
        <v>2116</v>
      </c>
      <c r="C11787">
        <v>417</v>
      </c>
      <c r="D11787" t="s">
        <v>76</v>
      </c>
      <c r="E11787" t="s">
        <v>76</v>
      </c>
      <c r="F11787" t="s">
        <v>76</v>
      </c>
      <c r="G11787" t="s">
        <v>76</v>
      </c>
      <c r="H11787" t="s">
        <v>76</v>
      </c>
      <c r="I11787" t="s">
        <v>76</v>
      </c>
      <c r="J11787" t="s">
        <v>76</v>
      </c>
      <c r="K11787" t="s">
        <v>76</v>
      </c>
      <c r="L11787" t="s">
        <v>76</v>
      </c>
      <c r="M11787" t="s">
        <v>454</v>
      </c>
      <c r="N11787" t="s">
        <v>294</v>
      </c>
      <c r="O11787" t="s">
        <v>879</v>
      </c>
      <c r="P11787" t="s">
        <v>76</v>
      </c>
      <c r="Q11787" t="s">
        <v>76</v>
      </c>
      <c r="R11787" t="s">
        <v>76</v>
      </c>
    </row>
    <row r="11788" spans="1:18" x14ac:dyDescent="0.35">
      <c r="A11788" t="s">
        <v>241</v>
      </c>
      <c r="B11788" t="s">
        <v>1260</v>
      </c>
      <c r="C11788">
        <v>12804</v>
      </c>
      <c r="D11788" t="s">
        <v>686</v>
      </c>
      <c r="E11788" t="s">
        <v>305</v>
      </c>
      <c r="F11788" t="s">
        <v>209</v>
      </c>
      <c r="G11788" t="s">
        <v>149</v>
      </c>
      <c r="H11788" t="s">
        <v>55</v>
      </c>
      <c r="I11788" t="s">
        <v>130</v>
      </c>
      <c r="J11788" t="s">
        <v>612</v>
      </c>
      <c r="K11788" t="s">
        <v>73</v>
      </c>
      <c r="L11788" t="s">
        <v>79</v>
      </c>
      <c r="M11788" t="s">
        <v>175</v>
      </c>
      <c r="N11788" t="s">
        <v>74</v>
      </c>
      <c r="O11788" t="s">
        <v>112</v>
      </c>
      <c r="P11788" t="s">
        <v>107</v>
      </c>
      <c r="Q11788" t="s">
        <v>55</v>
      </c>
      <c r="R11788" t="s">
        <v>150</v>
      </c>
    </row>
    <row r="11790" spans="1:18" x14ac:dyDescent="0.35">
      <c r="A11790" t="s">
        <v>2142</v>
      </c>
    </row>
    <row r="11791" spans="1:18" x14ac:dyDescent="0.35">
      <c r="A11791" t="s">
        <v>14</v>
      </c>
      <c r="B11791" t="s">
        <v>1259</v>
      </c>
      <c r="C11791" t="s">
        <v>2</v>
      </c>
      <c r="D11791" t="s">
        <v>2126</v>
      </c>
      <c r="E11791" t="s">
        <v>2127</v>
      </c>
      <c r="F11791" t="s">
        <v>2128</v>
      </c>
      <c r="G11791" t="s">
        <v>2129</v>
      </c>
      <c r="H11791" t="s">
        <v>2130</v>
      </c>
      <c r="I11791" t="s">
        <v>2131</v>
      </c>
      <c r="J11791" t="s">
        <v>2132</v>
      </c>
      <c r="K11791" t="s">
        <v>2133</v>
      </c>
      <c r="L11791" t="s">
        <v>2134</v>
      </c>
      <c r="M11791" t="s">
        <v>2135</v>
      </c>
      <c r="N11791" t="s">
        <v>2136</v>
      </c>
      <c r="O11791" t="s">
        <v>2137</v>
      </c>
      <c r="P11791" t="s">
        <v>2138</v>
      </c>
      <c r="Q11791" t="s">
        <v>609</v>
      </c>
      <c r="R11791" t="s">
        <v>50</v>
      </c>
    </row>
    <row r="11792" spans="1:18" x14ac:dyDescent="0.35">
      <c r="A11792" t="s">
        <v>3</v>
      </c>
      <c r="B11792" t="s">
        <v>1260</v>
      </c>
      <c r="C11792">
        <v>1939</v>
      </c>
      <c r="D11792" t="s">
        <v>411</v>
      </c>
      <c r="E11792" t="s">
        <v>217</v>
      </c>
      <c r="F11792" t="s">
        <v>134</v>
      </c>
      <c r="G11792" t="s">
        <v>84</v>
      </c>
      <c r="H11792" t="s">
        <v>65</v>
      </c>
      <c r="I11792" t="s">
        <v>63</v>
      </c>
      <c r="J11792" t="s">
        <v>653</v>
      </c>
      <c r="K11792" t="s">
        <v>73</v>
      </c>
      <c r="L11792" t="s">
        <v>150</v>
      </c>
      <c r="M11792" t="s">
        <v>442</v>
      </c>
      <c r="N11792" t="s">
        <v>149</v>
      </c>
      <c r="O11792" t="s">
        <v>209</v>
      </c>
      <c r="P11792" t="s">
        <v>76</v>
      </c>
      <c r="Q11792" t="s">
        <v>138</v>
      </c>
      <c r="R11792" t="s">
        <v>79</v>
      </c>
    </row>
    <row r="11793" spans="1:18" x14ac:dyDescent="0.35">
      <c r="A11793" t="s">
        <v>3</v>
      </c>
      <c r="B11793" t="s">
        <v>1261</v>
      </c>
      <c r="C11793">
        <v>67</v>
      </c>
      <c r="D11793" t="s">
        <v>610</v>
      </c>
      <c r="E11793" t="s">
        <v>88</v>
      </c>
      <c r="F11793" t="s">
        <v>105</v>
      </c>
      <c r="G11793" t="s">
        <v>105</v>
      </c>
      <c r="H11793" t="s">
        <v>65</v>
      </c>
      <c r="I11793" t="s">
        <v>177</v>
      </c>
      <c r="J11793" t="s">
        <v>74</v>
      </c>
      <c r="K11793" t="s">
        <v>76</v>
      </c>
      <c r="L11793" t="s">
        <v>65</v>
      </c>
      <c r="M11793" t="s">
        <v>318</v>
      </c>
      <c r="N11793" t="s">
        <v>435</v>
      </c>
      <c r="O11793" t="s">
        <v>323</v>
      </c>
      <c r="P11793" t="s">
        <v>76</v>
      </c>
      <c r="Q11793" t="s">
        <v>386</v>
      </c>
      <c r="R11793" t="s">
        <v>76</v>
      </c>
    </row>
    <row r="11794" spans="1:18" x14ac:dyDescent="0.35">
      <c r="A11794" t="s">
        <v>3</v>
      </c>
      <c r="B11794" t="s">
        <v>1262</v>
      </c>
      <c r="C11794">
        <v>2</v>
      </c>
      <c r="D11794" t="s">
        <v>923</v>
      </c>
      <c r="E11794" t="s">
        <v>76</v>
      </c>
      <c r="F11794" t="s">
        <v>76</v>
      </c>
      <c r="G11794" t="s">
        <v>923</v>
      </c>
      <c r="H11794" t="s">
        <v>76</v>
      </c>
      <c r="I11794" t="s">
        <v>76</v>
      </c>
      <c r="J11794" t="s">
        <v>76</v>
      </c>
      <c r="K11794" t="s">
        <v>76</v>
      </c>
      <c r="L11794" t="s">
        <v>76</v>
      </c>
      <c r="M11794" t="s">
        <v>76</v>
      </c>
      <c r="N11794" t="s">
        <v>76</v>
      </c>
      <c r="O11794" t="s">
        <v>923</v>
      </c>
      <c r="P11794" t="s">
        <v>76</v>
      </c>
      <c r="Q11794" t="s">
        <v>76</v>
      </c>
      <c r="R11794" t="s">
        <v>76</v>
      </c>
    </row>
    <row r="11795" spans="1:18" x14ac:dyDescent="0.35">
      <c r="A11795" t="s">
        <v>4</v>
      </c>
      <c r="B11795" t="s">
        <v>1260</v>
      </c>
      <c r="C11795">
        <v>3106</v>
      </c>
      <c r="D11795" t="s">
        <v>125</v>
      </c>
      <c r="E11795" t="s">
        <v>67</v>
      </c>
      <c r="F11795" t="s">
        <v>211</v>
      </c>
      <c r="G11795" t="s">
        <v>122</v>
      </c>
      <c r="H11795" t="s">
        <v>75</v>
      </c>
      <c r="I11795" t="s">
        <v>104</v>
      </c>
      <c r="J11795" t="s">
        <v>798</v>
      </c>
      <c r="K11795" t="s">
        <v>76</v>
      </c>
      <c r="L11795" t="s">
        <v>79</v>
      </c>
      <c r="M11795" t="s">
        <v>221</v>
      </c>
      <c r="N11795" t="s">
        <v>102</v>
      </c>
      <c r="O11795" t="s">
        <v>207</v>
      </c>
      <c r="P11795" t="s">
        <v>76</v>
      </c>
      <c r="Q11795" t="s">
        <v>108</v>
      </c>
      <c r="R11795" t="s">
        <v>75</v>
      </c>
    </row>
    <row r="11796" spans="1:18" x14ac:dyDescent="0.35">
      <c r="A11796" t="s">
        <v>4</v>
      </c>
      <c r="B11796" t="s">
        <v>1261</v>
      </c>
      <c r="C11796">
        <v>91</v>
      </c>
      <c r="D11796" t="s">
        <v>808</v>
      </c>
      <c r="E11796" t="s">
        <v>126</v>
      </c>
      <c r="F11796" t="s">
        <v>130</v>
      </c>
      <c r="G11796" t="s">
        <v>68</v>
      </c>
      <c r="H11796" t="s">
        <v>75</v>
      </c>
      <c r="I11796" t="s">
        <v>103</v>
      </c>
      <c r="J11796" t="s">
        <v>255</v>
      </c>
      <c r="K11796" t="s">
        <v>106</v>
      </c>
      <c r="L11796" t="s">
        <v>107</v>
      </c>
      <c r="M11796" t="s">
        <v>198</v>
      </c>
      <c r="N11796" t="s">
        <v>112</v>
      </c>
      <c r="O11796" t="s">
        <v>577</v>
      </c>
      <c r="P11796" t="s">
        <v>76</v>
      </c>
      <c r="Q11796" t="s">
        <v>130</v>
      </c>
      <c r="R11796" t="s">
        <v>107</v>
      </c>
    </row>
    <row r="11797" spans="1:18" x14ac:dyDescent="0.35">
      <c r="A11797" t="s">
        <v>4</v>
      </c>
      <c r="B11797" t="s">
        <v>1262</v>
      </c>
      <c r="C11797">
        <v>8</v>
      </c>
      <c r="D11797" t="s">
        <v>405</v>
      </c>
      <c r="E11797" t="s">
        <v>76</v>
      </c>
      <c r="F11797" t="s">
        <v>76</v>
      </c>
      <c r="G11797" t="s">
        <v>76</v>
      </c>
      <c r="H11797" t="s">
        <v>76</v>
      </c>
      <c r="I11797" t="s">
        <v>76</v>
      </c>
      <c r="J11797" t="s">
        <v>1525</v>
      </c>
      <c r="K11797" t="s">
        <v>76</v>
      </c>
      <c r="L11797" t="s">
        <v>76</v>
      </c>
      <c r="M11797" t="s">
        <v>76</v>
      </c>
      <c r="N11797" t="s">
        <v>76</v>
      </c>
      <c r="O11797" t="s">
        <v>108</v>
      </c>
      <c r="P11797" t="s">
        <v>76</v>
      </c>
      <c r="Q11797" t="s">
        <v>76</v>
      </c>
      <c r="R11797" t="s">
        <v>76</v>
      </c>
    </row>
    <row r="11798" spans="1:18" x14ac:dyDescent="0.35">
      <c r="A11798" t="s">
        <v>5</v>
      </c>
      <c r="B11798" t="s">
        <v>1260</v>
      </c>
      <c r="C11798">
        <v>3360</v>
      </c>
      <c r="D11798" t="s">
        <v>469</v>
      </c>
      <c r="E11798" t="s">
        <v>121</v>
      </c>
      <c r="F11798" t="s">
        <v>164</v>
      </c>
      <c r="G11798" t="s">
        <v>105</v>
      </c>
      <c r="H11798" t="s">
        <v>77</v>
      </c>
      <c r="I11798" t="s">
        <v>94</v>
      </c>
      <c r="J11798" t="s">
        <v>728</v>
      </c>
      <c r="K11798" t="s">
        <v>150</v>
      </c>
      <c r="L11798" t="s">
        <v>77</v>
      </c>
      <c r="M11798" t="s">
        <v>103</v>
      </c>
      <c r="N11798" t="s">
        <v>71</v>
      </c>
      <c r="O11798" t="s">
        <v>88</v>
      </c>
      <c r="P11798" t="s">
        <v>106</v>
      </c>
      <c r="Q11798" t="s">
        <v>75</v>
      </c>
      <c r="R11798" t="s">
        <v>78</v>
      </c>
    </row>
    <row r="11799" spans="1:18" x14ac:dyDescent="0.35">
      <c r="A11799" t="s">
        <v>5</v>
      </c>
      <c r="B11799" t="s">
        <v>1261</v>
      </c>
      <c r="C11799">
        <v>64</v>
      </c>
      <c r="D11799" t="s">
        <v>755</v>
      </c>
      <c r="E11799" t="s">
        <v>274</v>
      </c>
      <c r="F11799" t="s">
        <v>120</v>
      </c>
      <c r="G11799" t="s">
        <v>80</v>
      </c>
      <c r="H11799" t="s">
        <v>76</v>
      </c>
      <c r="I11799" t="s">
        <v>77</v>
      </c>
      <c r="J11799" t="s">
        <v>238</v>
      </c>
      <c r="K11799" t="s">
        <v>76</v>
      </c>
      <c r="L11799" t="s">
        <v>76</v>
      </c>
      <c r="M11799" t="s">
        <v>133</v>
      </c>
      <c r="N11799" t="s">
        <v>76</v>
      </c>
      <c r="O11799" t="s">
        <v>293</v>
      </c>
      <c r="P11799" t="s">
        <v>76</v>
      </c>
      <c r="Q11799" t="s">
        <v>79</v>
      </c>
      <c r="R11799" t="s">
        <v>76</v>
      </c>
    </row>
    <row r="11800" spans="1:18" x14ac:dyDescent="0.35">
      <c r="A11800" t="s">
        <v>5</v>
      </c>
      <c r="B11800" t="s">
        <v>1262</v>
      </c>
      <c r="C11800">
        <v>5</v>
      </c>
      <c r="D11800" t="s">
        <v>376</v>
      </c>
      <c r="E11800" t="s">
        <v>644</v>
      </c>
      <c r="F11800" t="s">
        <v>76</v>
      </c>
      <c r="G11800" t="s">
        <v>76</v>
      </c>
      <c r="H11800" t="s">
        <v>76</v>
      </c>
      <c r="I11800" t="s">
        <v>76</v>
      </c>
      <c r="J11800" t="s">
        <v>76</v>
      </c>
      <c r="K11800" t="s">
        <v>76</v>
      </c>
      <c r="L11800" t="s">
        <v>76</v>
      </c>
      <c r="M11800" t="s">
        <v>76</v>
      </c>
      <c r="N11800" t="s">
        <v>76</v>
      </c>
      <c r="O11800" t="s">
        <v>132</v>
      </c>
      <c r="P11800" t="s">
        <v>76</v>
      </c>
      <c r="Q11800" t="s">
        <v>76</v>
      </c>
      <c r="R11800" t="s">
        <v>76</v>
      </c>
    </row>
    <row r="11801" spans="1:18" x14ac:dyDescent="0.35">
      <c r="A11801" t="s">
        <v>6</v>
      </c>
      <c r="B11801" t="s">
        <v>1260</v>
      </c>
      <c r="C11801">
        <v>1339</v>
      </c>
      <c r="D11801" t="s">
        <v>223</v>
      </c>
      <c r="E11801" t="s">
        <v>282</v>
      </c>
      <c r="F11801" t="s">
        <v>435</v>
      </c>
      <c r="G11801" t="s">
        <v>88</v>
      </c>
      <c r="H11801" t="s">
        <v>149</v>
      </c>
      <c r="I11801" t="s">
        <v>142</v>
      </c>
      <c r="J11801" t="s">
        <v>479</v>
      </c>
      <c r="K11801" t="s">
        <v>76</v>
      </c>
      <c r="L11801" t="s">
        <v>106</v>
      </c>
      <c r="M11801" t="s">
        <v>65</v>
      </c>
      <c r="N11801" t="s">
        <v>221</v>
      </c>
      <c r="O11801" t="s">
        <v>168</v>
      </c>
      <c r="P11801" t="s">
        <v>73</v>
      </c>
      <c r="Q11801" t="s">
        <v>163</v>
      </c>
      <c r="R11801" t="s">
        <v>75</v>
      </c>
    </row>
    <row r="11802" spans="1:18" x14ac:dyDescent="0.35">
      <c r="A11802" t="s">
        <v>6</v>
      </c>
      <c r="B11802" t="s">
        <v>1261</v>
      </c>
      <c r="C11802">
        <v>51</v>
      </c>
      <c r="D11802" t="s">
        <v>519</v>
      </c>
      <c r="E11802" t="s">
        <v>225</v>
      </c>
      <c r="F11802" t="s">
        <v>133</v>
      </c>
      <c r="G11802" t="s">
        <v>106</v>
      </c>
      <c r="H11802" t="s">
        <v>133</v>
      </c>
      <c r="I11802" t="s">
        <v>80</v>
      </c>
      <c r="J11802" t="s">
        <v>202</v>
      </c>
      <c r="K11802" t="s">
        <v>76</v>
      </c>
      <c r="L11802" t="s">
        <v>106</v>
      </c>
      <c r="M11802" t="s">
        <v>515</v>
      </c>
      <c r="N11802" t="s">
        <v>180</v>
      </c>
      <c r="O11802" t="s">
        <v>346</v>
      </c>
      <c r="P11802" t="s">
        <v>68</v>
      </c>
      <c r="Q11802" t="s">
        <v>345</v>
      </c>
      <c r="R11802" t="s">
        <v>76</v>
      </c>
    </row>
    <row r="11803" spans="1:18" x14ac:dyDescent="0.35">
      <c r="A11803" t="s">
        <v>6</v>
      </c>
      <c r="B11803" t="s">
        <v>1262</v>
      </c>
      <c r="C11803">
        <v>5</v>
      </c>
      <c r="D11803" t="s">
        <v>1004</v>
      </c>
      <c r="E11803" t="s">
        <v>88</v>
      </c>
      <c r="F11803" t="s">
        <v>76</v>
      </c>
      <c r="G11803" t="s">
        <v>76</v>
      </c>
      <c r="H11803" t="s">
        <v>76</v>
      </c>
      <c r="I11803" t="s">
        <v>574</v>
      </c>
      <c r="J11803" t="s">
        <v>76</v>
      </c>
      <c r="K11803" t="s">
        <v>76</v>
      </c>
      <c r="L11803" t="s">
        <v>76</v>
      </c>
      <c r="M11803" t="s">
        <v>76</v>
      </c>
      <c r="N11803" t="s">
        <v>76</v>
      </c>
      <c r="O11803" t="s">
        <v>12</v>
      </c>
      <c r="P11803" t="s">
        <v>76</v>
      </c>
      <c r="Q11803" t="s">
        <v>76</v>
      </c>
      <c r="R11803" t="s">
        <v>76</v>
      </c>
    </row>
    <row r="11804" spans="1:18" x14ac:dyDescent="0.35">
      <c r="A11804" t="s">
        <v>7</v>
      </c>
      <c r="B11804" t="s">
        <v>1260</v>
      </c>
      <c r="C11804">
        <v>3072</v>
      </c>
      <c r="D11804" t="s">
        <v>741</v>
      </c>
      <c r="E11804" t="s">
        <v>132</v>
      </c>
      <c r="F11804" t="s">
        <v>113</v>
      </c>
      <c r="G11804" t="s">
        <v>88</v>
      </c>
      <c r="H11804" t="s">
        <v>142</v>
      </c>
      <c r="I11804" t="s">
        <v>149</v>
      </c>
      <c r="J11804" t="s">
        <v>661</v>
      </c>
      <c r="K11804" t="s">
        <v>76</v>
      </c>
      <c r="L11804" t="s">
        <v>106</v>
      </c>
      <c r="M11804" t="s">
        <v>181</v>
      </c>
      <c r="N11804" t="s">
        <v>150</v>
      </c>
      <c r="O11804" t="s">
        <v>58</v>
      </c>
      <c r="P11804" t="s">
        <v>73</v>
      </c>
      <c r="Q11804" t="s">
        <v>94</v>
      </c>
      <c r="R11804" t="s">
        <v>68</v>
      </c>
    </row>
    <row r="11805" spans="1:18" x14ac:dyDescent="0.35">
      <c r="A11805" t="s">
        <v>7</v>
      </c>
      <c r="B11805" t="s">
        <v>1261</v>
      </c>
      <c r="C11805">
        <v>107</v>
      </c>
      <c r="D11805" t="s">
        <v>663</v>
      </c>
      <c r="E11805" t="s">
        <v>355</v>
      </c>
      <c r="F11805" t="s">
        <v>302</v>
      </c>
      <c r="G11805" t="s">
        <v>72</v>
      </c>
      <c r="H11805" t="s">
        <v>142</v>
      </c>
      <c r="I11805" t="s">
        <v>252</v>
      </c>
      <c r="J11805" t="s">
        <v>121</v>
      </c>
      <c r="K11805" t="s">
        <v>76</v>
      </c>
      <c r="L11805" t="s">
        <v>68</v>
      </c>
      <c r="M11805" t="s">
        <v>249</v>
      </c>
      <c r="N11805" t="s">
        <v>137</v>
      </c>
      <c r="O11805" t="s">
        <v>322</v>
      </c>
      <c r="P11805" t="s">
        <v>94</v>
      </c>
      <c r="Q11805" t="s">
        <v>122</v>
      </c>
      <c r="R11805" t="s">
        <v>76</v>
      </c>
    </row>
    <row r="11806" spans="1:18" x14ac:dyDescent="0.35">
      <c r="A11806" t="s">
        <v>7</v>
      </c>
      <c r="B11806" t="s">
        <v>1262</v>
      </c>
      <c r="C11806">
        <v>5</v>
      </c>
      <c r="D11806" t="s">
        <v>1009</v>
      </c>
      <c r="E11806" t="s">
        <v>76</v>
      </c>
      <c r="F11806" t="s">
        <v>76</v>
      </c>
      <c r="G11806" t="s">
        <v>76</v>
      </c>
      <c r="H11806" t="s">
        <v>76</v>
      </c>
      <c r="I11806" t="s">
        <v>76</v>
      </c>
      <c r="J11806" t="s">
        <v>309</v>
      </c>
      <c r="K11806" t="s">
        <v>76</v>
      </c>
      <c r="L11806" t="s">
        <v>76</v>
      </c>
      <c r="M11806" t="s">
        <v>76</v>
      </c>
      <c r="N11806" t="s">
        <v>76</v>
      </c>
      <c r="O11806" t="s">
        <v>1009</v>
      </c>
      <c r="P11806" t="s">
        <v>76</v>
      </c>
      <c r="Q11806" t="s">
        <v>135</v>
      </c>
      <c r="R11806" t="s">
        <v>76</v>
      </c>
    </row>
    <row r="11807" spans="1:18" x14ac:dyDescent="0.35">
      <c r="A11807" t="s">
        <v>241</v>
      </c>
      <c r="B11807" t="s">
        <v>1260</v>
      </c>
      <c r="C11807">
        <v>12816</v>
      </c>
      <c r="D11807" t="s">
        <v>598</v>
      </c>
      <c r="E11807" t="s">
        <v>260</v>
      </c>
      <c r="F11807" t="s">
        <v>226</v>
      </c>
      <c r="G11807" t="s">
        <v>173</v>
      </c>
      <c r="H11807" t="s">
        <v>186</v>
      </c>
      <c r="I11807" t="s">
        <v>122</v>
      </c>
      <c r="J11807" t="s">
        <v>422</v>
      </c>
      <c r="K11807" t="s">
        <v>73</v>
      </c>
      <c r="L11807" t="s">
        <v>77</v>
      </c>
      <c r="M11807" t="s">
        <v>221</v>
      </c>
      <c r="N11807" t="s">
        <v>151</v>
      </c>
      <c r="O11807" t="s">
        <v>226</v>
      </c>
      <c r="P11807" t="s">
        <v>107</v>
      </c>
      <c r="Q11807" t="s">
        <v>100</v>
      </c>
      <c r="R11807" t="s">
        <v>150</v>
      </c>
    </row>
    <row r="11808" spans="1:18" x14ac:dyDescent="0.35">
      <c r="A11808" t="s">
        <v>241</v>
      </c>
      <c r="B11808" t="s">
        <v>1261</v>
      </c>
      <c r="C11808">
        <v>380</v>
      </c>
      <c r="D11808" t="s">
        <v>598</v>
      </c>
      <c r="E11808" t="s">
        <v>231</v>
      </c>
      <c r="F11808" t="s">
        <v>299</v>
      </c>
      <c r="G11808" t="s">
        <v>105</v>
      </c>
      <c r="H11808" t="s">
        <v>186</v>
      </c>
      <c r="I11808" t="s">
        <v>185</v>
      </c>
      <c r="J11808" t="s">
        <v>114</v>
      </c>
      <c r="K11808" t="s">
        <v>76</v>
      </c>
      <c r="L11808" t="s">
        <v>150</v>
      </c>
      <c r="M11808" t="s">
        <v>114</v>
      </c>
      <c r="N11808" t="s">
        <v>181</v>
      </c>
      <c r="O11808" t="s">
        <v>90</v>
      </c>
      <c r="P11808" t="s">
        <v>79</v>
      </c>
      <c r="Q11808" t="s">
        <v>137</v>
      </c>
      <c r="R11808" t="s">
        <v>76</v>
      </c>
    </row>
    <row r="11809" spans="1:18" x14ac:dyDescent="0.35">
      <c r="A11809" t="s">
        <v>241</v>
      </c>
      <c r="B11809" t="s">
        <v>1262</v>
      </c>
      <c r="C11809">
        <v>25</v>
      </c>
      <c r="D11809" t="s">
        <v>729</v>
      </c>
      <c r="E11809" t="s">
        <v>428</v>
      </c>
      <c r="F11809" t="s">
        <v>76</v>
      </c>
      <c r="G11809" t="s">
        <v>74</v>
      </c>
      <c r="H11809" t="s">
        <v>76</v>
      </c>
      <c r="I11809" t="s">
        <v>280</v>
      </c>
      <c r="J11809" t="s">
        <v>263</v>
      </c>
      <c r="K11809" t="s">
        <v>76</v>
      </c>
      <c r="L11809" t="s">
        <v>76</v>
      </c>
      <c r="M11809" t="s">
        <v>76</v>
      </c>
      <c r="N11809" t="s">
        <v>76</v>
      </c>
      <c r="O11809" t="s">
        <v>412</v>
      </c>
      <c r="P11809" t="s">
        <v>76</v>
      </c>
      <c r="Q11809" t="s">
        <v>63</v>
      </c>
      <c r="R11809" t="s">
        <v>76</v>
      </c>
    </row>
    <row r="11811" spans="1:18" x14ac:dyDescent="0.35">
      <c r="A11811" t="s">
        <v>2143</v>
      </c>
    </row>
    <row r="11812" spans="1:18" x14ac:dyDescent="0.35">
      <c r="A11812" t="s">
        <v>14</v>
      </c>
      <c r="B11812" t="s">
        <v>461</v>
      </c>
      <c r="C11812" t="s">
        <v>2</v>
      </c>
      <c r="D11812" t="s">
        <v>2126</v>
      </c>
      <c r="E11812" t="s">
        <v>2127</v>
      </c>
      <c r="F11812" t="s">
        <v>2128</v>
      </c>
      <c r="G11812" t="s">
        <v>2129</v>
      </c>
      <c r="H11812" t="s">
        <v>2130</v>
      </c>
      <c r="I11812" t="s">
        <v>2131</v>
      </c>
      <c r="J11812" t="s">
        <v>2132</v>
      </c>
      <c r="K11812" t="s">
        <v>2133</v>
      </c>
      <c r="L11812" t="s">
        <v>2134</v>
      </c>
      <c r="M11812" t="s">
        <v>2135</v>
      </c>
      <c r="N11812" t="s">
        <v>2136</v>
      </c>
      <c r="O11812" t="s">
        <v>2137</v>
      </c>
      <c r="P11812" t="s">
        <v>2138</v>
      </c>
      <c r="Q11812" t="s">
        <v>609</v>
      </c>
      <c r="R11812" t="s">
        <v>50</v>
      </c>
    </row>
    <row r="11813" spans="1:18" x14ac:dyDescent="0.35">
      <c r="A11813" t="s">
        <v>3</v>
      </c>
      <c r="B11813" t="s">
        <v>462</v>
      </c>
      <c r="C11813">
        <v>1076</v>
      </c>
      <c r="D11813" t="s">
        <v>946</v>
      </c>
      <c r="E11813" t="s">
        <v>58</v>
      </c>
      <c r="F11813" t="s">
        <v>8</v>
      </c>
      <c r="G11813" t="s">
        <v>176</v>
      </c>
      <c r="H11813" t="s">
        <v>62</v>
      </c>
      <c r="I11813" t="s">
        <v>186</v>
      </c>
      <c r="J11813" t="s">
        <v>297</v>
      </c>
      <c r="K11813" t="s">
        <v>106</v>
      </c>
      <c r="L11813" t="s">
        <v>80</v>
      </c>
      <c r="M11813" t="s">
        <v>84</v>
      </c>
      <c r="N11813" t="s">
        <v>119</v>
      </c>
      <c r="O11813" t="s">
        <v>320</v>
      </c>
      <c r="P11813" t="s">
        <v>76</v>
      </c>
      <c r="Q11813" t="s">
        <v>74</v>
      </c>
      <c r="R11813" t="s">
        <v>71</v>
      </c>
    </row>
    <row r="11814" spans="1:18" x14ac:dyDescent="0.35">
      <c r="A11814" t="s">
        <v>3</v>
      </c>
      <c r="B11814" t="s">
        <v>464</v>
      </c>
      <c r="C11814">
        <v>931</v>
      </c>
      <c r="D11814" t="s">
        <v>143</v>
      </c>
      <c r="E11814" t="s">
        <v>93</v>
      </c>
      <c r="F11814" t="s">
        <v>86</v>
      </c>
      <c r="G11814" t="s">
        <v>151</v>
      </c>
      <c r="H11814" t="s">
        <v>194</v>
      </c>
      <c r="I11814" t="s">
        <v>63</v>
      </c>
      <c r="J11814" t="s">
        <v>1250</v>
      </c>
      <c r="K11814" t="s">
        <v>76</v>
      </c>
      <c r="L11814" t="s">
        <v>76</v>
      </c>
      <c r="M11814" t="s">
        <v>367</v>
      </c>
      <c r="N11814" t="s">
        <v>138</v>
      </c>
      <c r="O11814" t="s">
        <v>87</v>
      </c>
      <c r="P11814" t="s">
        <v>76</v>
      </c>
      <c r="Q11814" t="s">
        <v>150</v>
      </c>
      <c r="R11814" t="s">
        <v>107</v>
      </c>
    </row>
    <row r="11815" spans="1:18" x14ac:dyDescent="0.35">
      <c r="A11815" t="s">
        <v>3</v>
      </c>
      <c r="B11815" t="s">
        <v>468</v>
      </c>
      <c r="C11815">
        <v>1</v>
      </c>
      <c r="D11815" t="s">
        <v>395</v>
      </c>
      <c r="E11815" t="s">
        <v>76</v>
      </c>
      <c r="F11815" t="s">
        <v>76</v>
      </c>
      <c r="G11815" t="s">
        <v>76</v>
      </c>
      <c r="H11815" t="s">
        <v>76</v>
      </c>
      <c r="I11815" t="s">
        <v>76</v>
      </c>
      <c r="J11815" t="s">
        <v>395</v>
      </c>
      <c r="K11815" t="s">
        <v>76</v>
      </c>
      <c r="L11815" t="s">
        <v>76</v>
      </c>
      <c r="M11815" t="s">
        <v>76</v>
      </c>
      <c r="N11815" t="s">
        <v>76</v>
      </c>
      <c r="O11815" t="s">
        <v>76</v>
      </c>
      <c r="P11815" t="s">
        <v>76</v>
      </c>
      <c r="Q11815" t="s">
        <v>76</v>
      </c>
      <c r="R11815" t="s">
        <v>76</v>
      </c>
    </row>
    <row r="11816" spans="1:18" x14ac:dyDescent="0.35">
      <c r="A11816" t="s">
        <v>4</v>
      </c>
      <c r="B11816" t="s">
        <v>462</v>
      </c>
      <c r="C11816">
        <v>1630</v>
      </c>
      <c r="D11816" t="s">
        <v>559</v>
      </c>
      <c r="E11816" t="s">
        <v>226</v>
      </c>
      <c r="F11816" t="s">
        <v>366</v>
      </c>
      <c r="G11816" t="s">
        <v>62</v>
      </c>
      <c r="H11816" t="s">
        <v>77</v>
      </c>
      <c r="I11816" t="s">
        <v>81</v>
      </c>
      <c r="J11816" t="s">
        <v>474</v>
      </c>
      <c r="K11816" t="s">
        <v>76</v>
      </c>
      <c r="L11816" t="s">
        <v>71</v>
      </c>
      <c r="M11816" t="s">
        <v>217</v>
      </c>
      <c r="N11816" t="s">
        <v>121</v>
      </c>
      <c r="O11816" t="s">
        <v>191</v>
      </c>
      <c r="P11816" t="s">
        <v>76</v>
      </c>
      <c r="Q11816" t="s">
        <v>137</v>
      </c>
      <c r="R11816" t="s">
        <v>105</v>
      </c>
    </row>
    <row r="11817" spans="1:18" x14ac:dyDescent="0.35">
      <c r="A11817" t="s">
        <v>4</v>
      </c>
      <c r="B11817" t="s">
        <v>464</v>
      </c>
      <c r="C11817">
        <v>1575</v>
      </c>
      <c r="D11817" t="s">
        <v>294</v>
      </c>
      <c r="E11817" t="s">
        <v>151</v>
      </c>
      <c r="F11817" t="s">
        <v>55</v>
      </c>
      <c r="G11817" t="s">
        <v>150</v>
      </c>
      <c r="H11817" t="s">
        <v>72</v>
      </c>
      <c r="I11817" t="s">
        <v>180</v>
      </c>
      <c r="J11817" t="s">
        <v>1267</v>
      </c>
      <c r="K11817" t="s">
        <v>76</v>
      </c>
      <c r="L11817" t="s">
        <v>107</v>
      </c>
      <c r="M11817" t="s">
        <v>65</v>
      </c>
      <c r="N11817" t="s">
        <v>244</v>
      </c>
      <c r="O11817" t="s">
        <v>11</v>
      </c>
      <c r="P11817" t="s">
        <v>76</v>
      </c>
      <c r="Q11817" t="s">
        <v>150</v>
      </c>
      <c r="R11817" t="s">
        <v>106</v>
      </c>
    </row>
    <row r="11818" spans="1:18" x14ac:dyDescent="0.35">
      <c r="A11818" t="s">
        <v>5</v>
      </c>
      <c r="B11818" t="s">
        <v>462</v>
      </c>
      <c r="C11818">
        <v>1625</v>
      </c>
      <c r="D11818" t="s">
        <v>921</v>
      </c>
      <c r="E11818" t="s">
        <v>307</v>
      </c>
      <c r="F11818" t="s">
        <v>277</v>
      </c>
      <c r="G11818" t="s">
        <v>93</v>
      </c>
      <c r="H11818" t="s">
        <v>106</v>
      </c>
      <c r="I11818" t="s">
        <v>94</v>
      </c>
      <c r="J11818" t="s">
        <v>254</v>
      </c>
      <c r="K11818" t="s">
        <v>81</v>
      </c>
      <c r="L11818" t="s">
        <v>71</v>
      </c>
      <c r="M11818" t="s">
        <v>198</v>
      </c>
      <c r="N11818" t="s">
        <v>73</v>
      </c>
      <c r="O11818" t="s">
        <v>221</v>
      </c>
      <c r="P11818" t="s">
        <v>79</v>
      </c>
      <c r="Q11818" t="s">
        <v>94</v>
      </c>
      <c r="R11818" t="s">
        <v>55</v>
      </c>
    </row>
    <row r="11819" spans="1:18" x14ac:dyDescent="0.35">
      <c r="A11819" t="s">
        <v>5</v>
      </c>
      <c r="B11819" t="s">
        <v>464</v>
      </c>
      <c r="C11819">
        <v>1804</v>
      </c>
      <c r="D11819" t="s">
        <v>373</v>
      </c>
      <c r="E11819" t="s">
        <v>104</v>
      </c>
      <c r="F11819" t="s">
        <v>102</v>
      </c>
      <c r="G11819" t="s">
        <v>106</v>
      </c>
      <c r="H11819" t="s">
        <v>77</v>
      </c>
      <c r="I11819" t="s">
        <v>75</v>
      </c>
      <c r="J11819" t="s">
        <v>1101</v>
      </c>
      <c r="K11819" t="s">
        <v>76</v>
      </c>
      <c r="L11819" t="s">
        <v>107</v>
      </c>
      <c r="M11819" t="s">
        <v>175</v>
      </c>
      <c r="N11819" t="s">
        <v>105</v>
      </c>
      <c r="O11819" t="s">
        <v>62</v>
      </c>
      <c r="P11819" t="s">
        <v>107</v>
      </c>
      <c r="Q11819" t="s">
        <v>150</v>
      </c>
      <c r="R11819" t="s">
        <v>76</v>
      </c>
    </row>
    <row r="11820" spans="1:18" x14ac:dyDescent="0.35">
      <c r="A11820" t="s">
        <v>6</v>
      </c>
      <c r="B11820" t="s">
        <v>462</v>
      </c>
      <c r="C11820">
        <v>874</v>
      </c>
      <c r="D11820" t="s">
        <v>722</v>
      </c>
      <c r="E11820" t="s">
        <v>129</v>
      </c>
      <c r="F11820" t="s">
        <v>227</v>
      </c>
      <c r="G11820" t="s">
        <v>149</v>
      </c>
      <c r="H11820" t="s">
        <v>94</v>
      </c>
      <c r="I11820" t="s">
        <v>72</v>
      </c>
      <c r="J11820" t="s">
        <v>139</v>
      </c>
      <c r="K11820" t="s">
        <v>76</v>
      </c>
      <c r="L11820" t="s">
        <v>77</v>
      </c>
      <c r="M11820" t="s">
        <v>137</v>
      </c>
      <c r="N11820" t="s">
        <v>121</v>
      </c>
      <c r="O11820" t="s">
        <v>8</v>
      </c>
      <c r="P11820" t="s">
        <v>73</v>
      </c>
      <c r="Q11820" t="s">
        <v>119</v>
      </c>
      <c r="R11820" t="s">
        <v>105</v>
      </c>
    </row>
    <row r="11821" spans="1:18" x14ac:dyDescent="0.35">
      <c r="A11821" t="s">
        <v>6</v>
      </c>
      <c r="B11821" t="s">
        <v>464</v>
      </c>
      <c r="C11821">
        <v>521</v>
      </c>
      <c r="D11821" t="s">
        <v>306</v>
      </c>
      <c r="E11821" t="s">
        <v>221</v>
      </c>
      <c r="F11821" t="s">
        <v>217</v>
      </c>
      <c r="G11821" t="s">
        <v>161</v>
      </c>
      <c r="H11821" t="s">
        <v>99</v>
      </c>
      <c r="I11821" t="s">
        <v>194</v>
      </c>
      <c r="J11821" t="s">
        <v>1136</v>
      </c>
      <c r="K11821" t="s">
        <v>76</v>
      </c>
      <c r="L11821" t="s">
        <v>107</v>
      </c>
      <c r="M11821" t="s">
        <v>104</v>
      </c>
      <c r="N11821" t="s">
        <v>137</v>
      </c>
      <c r="O11821" t="s">
        <v>181</v>
      </c>
      <c r="P11821" t="s">
        <v>107</v>
      </c>
      <c r="Q11821" t="s">
        <v>70</v>
      </c>
      <c r="R11821" t="s">
        <v>73</v>
      </c>
    </row>
    <row r="11822" spans="1:18" x14ac:dyDescent="0.35">
      <c r="A11822" t="s">
        <v>7</v>
      </c>
      <c r="B11822" t="s">
        <v>462</v>
      </c>
      <c r="C11822">
        <v>1858</v>
      </c>
      <c r="D11822" t="s">
        <v>774</v>
      </c>
      <c r="E11822" t="s">
        <v>126</v>
      </c>
      <c r="F11822" t="s">
        <v>364</v>
      </c>
      <c r="G11822" t="s">
        <v>355</v>
      </c>
      <c r="H11822" t="s">
        <v>122</v>
      </c>
      <c r="I11822" t="s">
        <v>198</v>
      </c>
      <c r="J11822" t="s">
        <v>242</v>
      </c>
      <c r="K11822" t="s">
        <v>76</v>
      </c>
      <c r="L11822" t="s">
        <v>79</v>
      </c>
      <c r="M11822" t="s">
        <v>103</v>
      </c>
      <c r="N11822" t="s">
        <v>78</v>
      </c>
      <c r="O11822" t="s">
        <v>218</v>
      </c>
      <c r="P11822" t="s">
        <v>73</v>
      </c>
      <c r="Q11822" t="s">
        <v>81</v>
      </c>
      <c r="R11822" t="s">
        <v>75</v>
      </c>
    </row>
    <row r="11823" spans="1:18" x14ac:dyDescent="0.35">
      <c r="A11823" t="s">
        <v>7</v>
      </c>
      <c r="B11823" t="s">
        <v>464</v>
      </c>
      <c r="C11823">
        <v>1325</v>
      </c>
      <c r="D11823" t="s">
        <v>160</v>
      </c>
      <c r="E11823" t="s">
        <v>175</v>
      </c>
      <c r="F11823" t="s">
        <v>119</v>
      </c>
      <c r="G11823" t="s">
        <v>78</v>
      </c>
      <c r="H11823" t="s">
        <v>74</v>
      </c>
      <c r="I11823" t="s">
        <v>121</v>
      </c>
      <c r="J11823" t="s">
        <v>863</v>
      </c>
      <c r="K11823" t="s">
        <v>76</v>
      </c>
      <c r="L11823" t="s">
        <v>76</v>
      </c>
      <c r="M11823" t="s">
        <v>61</v>
      </c>
      <c r="N11823" t="s">
        <v>68</v>
      </c>
      <c r="O11823" t="s">
        <v>280</v>
      </c>
      <c r="P11823" t="s">
        <v>107</v>
      </c>
      <c r="Q11823" t="s">
        <v>71</v>
      </c>
      <c r="R11823" t="s">
        <v>73</v>
      </c>
    </row>
    <row r="11824" spans="1:18" x14ac:dyDescent="0.35">
      <c r="A11824" t="s">
        <v>7</v>
      </c>
      <c r="B11824" t="s">
        <v>468</v>
      </c>
      <c r="C11824">
        <v>1</v>
      </c>
      <c r="D11824" t="s">
        <v>76</v>
      </c>
      <c r="E11824" t="s">
        <v>76</v>
      </c>
      <c r="F11824" t="s">
        <v>395</v>
      </c>
      <c r="G11824" t="s">
        <v>76</v>
      </c>
      <c r="H11824" t="s">
        <v>76</v>
      </c>
      <c r="I11824" t="s">
        <v>76</v>
      </c>
      <c r="J11824" t="s">
        <v>76</v>
      </c>
      <c r="K11824" t="s">
        <v>76</v>
      </c>
      <c r="L11824" t="s">
        <v>76</v>
      </c>
      <c r="M11824" t="s">
        <v>76</v>
      </c>
      <c r="N11824" t="s">
        <v>76</v>
      </c>
      <c r="O11824" t="s">
        <v>76</v>
      </c>
      <c r="P11824" t="s">
        <v>76</v>
      </c>
      <c r="Q11824" t="s">
        <v>76</v>
      </c>
      <c r="R11824" t="s">
        <v>76</v>
      </c>
    </row>
    <row r="11825" spans="1:18" x14ac:dyDescent="0.35">
      <c r="A11825" t="s">
        <v>241</v>
      </c>
      <c r="B11825" t="s">
        <v>462</v>
      </c>
      <c r="C11825">
        <v>7063</v>
      </c>
      <c r="D11825" t="s">
        <v>754</v>
      </c>
      <c r="E11825" t="s">
        <v>135</v>
      </c>
      <c r="F11825" t="s">
        <v>192</v>
      </c>
      <c r="G11825" t="s">
        <v>163</v>
      </c>
      <c r="H11825" t="s">
        <v>72</v>
      </c>
      <c r="I11825" t="s">
        <v>100</v>
      </c>
      <c r="J11825" t="s">
        <v>203</v>
      </c>
      <c r="K11825" t="s">
        <v>106</v>
      </c>
      <c r="L11825" t="s">
        <v>71</v>
      </c>
      <c r="M11825" t="s">
        <v>88</v>
      </c>
      <c r="N11825" t="s">
        <v>86</v>
      </c>
      <c r="O11825" t="s">
        <v>435</v>
      </c>
      <c r="P11825" t="s">
        <v>73</v>
      </c>
      <c r="Q11825" t="s">
        <v>198</v>
      </c>
      <c r="R11825" t="s">
        <v>105</v>
      </c>
    </row>
    <row r="11826" spans="1:18" x14ac:dyDescent="0.35">
      <c r="A11826" t="s">
        <v>241</v>
      </c>
      <c r="B11826" t="s">
        <v>464</v>
      </c>
      <c r="C11826">
        <v>6156</v>
      </c>
      <c r="D11826" t="s">
        <v>318</v>
      </c>
      <c r="E11826" t="s">
        <v>149</v>
      </c>
      <c r="F11826" t="s">
        <v>88</v>
      </c>
      <c r="G11826" t="s">
        <v>81</v>
      </c>
      <c r="H11826" t="s">
        <v>122</v>
      </c>
      <c r="I11826" t="s">
        <v>179</v>
      </c>
      <c r="J11826" t="s">
        <v>868</v>
      </c>
      <c r="K11826" t="s">
        <v>76</v>
      </c>
      <c r="L11826" t="s">
        <v>107</v>
      </c>
      <c r="M11826" t="s">
        <v>89</v>
      </c>
      <c r="N11826" t="s">
        <v>93</v>
      </c>
      <c r="O11826" t="s">
        <v>314</v>
      </c>
      <c r="P11826" t="s">
        <v>107</v>
      </c>
      <c r="Q11826" t="s">
        <v>94</v>
      </c>
      <c r="R11826" t="s">
        <v>73</v>
      </c>
    </row>
    <row r="11827" spans="1:18" x14ac:dyDescent="0.35">
      <c r="A11827" t="s">
        <v>241</v>
      </c>
      <c r="B11827" t="s">
        <v>468</v>
      </c>
      <c r="C11827">
        <v>2</v>
      </c>
      <c r="D11827" t="s">
        <v>483</v>
      </c>
      <c r="E11827" t="s">
        <v>76</v>
      </c>
      <c r="F11827" t="s">
        <v>484</v>
      </c>
      <c r="G11827" t="s">
        <v>76</v>
      </c>
      <c r="H11827" t="s">
        <v>76</v>
      </c>
      <c r="I11827" t="s">
        <v>76</v>
      </c>
      <c r="J11827" t="s">
        <v>483</v>
      </c>
      <c r="K11827" t="s">
        <v>76</v>
      </c>
      <c r="L11827" t="s">
        <v>76</v>
      </c>
      <c r="M11827" t="s">
        <v>76</v>
      </c>
      <c r="N11827" t="s">
        <v>76</v>
      </c>
      <c r="O11827" t="s">
        <v>76</v>
      </c>
      <c r="P11827" t="s">
        <v>76</v>
      </c>
      <c r="Q11827" t="s">
        <v>76</v>
      </c>
      <c r="R11827" t="s">
        <v>76</v>
      </c>
    </row>
    <row r="11829" spans="1:18" x14ac:dyDescent="0.35">
      <c r="A11829" t="s">
        <v>2144</v>
      </c>
    </row>
    <row r="11830" spans="1:18" x14ac:dyDescent="0.35">
      <c r="A11830" t="s">
        <v>14</v>
      </c>
      <c r="B11830" t="s">
        <v>2145</v>
      </c>
      <c r="C11830" t="s">
        <v>2</v>
      </c>
      <c r="D11830" t="s">
        <v>2126</v>
      </c>
      <c r="E11830" t="s">
        <v>2127</v>
      </c>
      <c r="F11830" t="s">
        <v>2128</v>
      </c>
      <c r="G11830" t="s">
        <v>2129</v>
      </c>
      <c r="H11830" t="s">
        <v>2130</v>
      </c>
      <c r="I11830" t="s">
        <v>2131</v>
      </c>
      <c r="J11830" t="s">
        <v>2132</v>
      </c>
      <c r="K11830" t="s">
        <v>2133</v>
      </c>
      <c r="L11830" t="s">
        <v>2134</v>
      </c>
      <c r="M11830" t="s">
        <v>2135</v>
      </c>
      <c r="N11830" t="s">
        <v>2136</v>
      </c>
      <c r="O11830" t="s">
        <v>2137</v>
      </c>
      <c r="P11830" t="s">
        <v>2138</v>
      </c>
      <c r="Q11830" t="s">
        <v>609</v>
      </c>
      <c r="R11830" t="s">
        <v>50</v>
      </c>
    </row>
    <row r="11831" spans="1:18" x14ac:dyDescent="0.35">
      <c r="A11831" t="s">
        <v>3</v>
      </c>
      <c r="B11831" t="s">
        <v>2146</v>
      </c>
      <c r="C11831">
        <v>816</v>
      </c>
      <c r="D11831" t="s">
        <v>907</v>
      </c>
      <c r="E11831" t="s">
        <v>116</v>
      </c>
      <c r="F11831" t="s">
        <v>247</v>
      </c>
      <c r="G11831" t="s">
        <v>146</v>
      </c>
      <c r="H11831" t="s">
        <v>80</v>
      </c>
      <c r="I11831" t="s">
        <v>72</v>
      </c>
      <c r="J11831" t="s">
        <v>8</v>
      </c>
      <c r="K11831" t="s">
        <v>76</v>
      </c>
      <c r="L11831" t="s">
        <v>78</v>
      </c>
      <c r="M11831" t="s">
        <v>62</v>
      </c>
      <c r="N11831" t="s">
        <v>133</v>
      </c>
      <c r="O11831" t="s">
        <v>58</v>
      </c>
      <c r="P11831" t="s">
        <v>76</v>
      </c>
      <c r="Q11831" t="s">
        <v>72</v>
      </c>
      <c r="R11831" t="s">
        <v>71</v>
      </c>
    </row>
    <row r="11832" spans="1:18" x14ac:dyDescent="0.35">
      <c r="A11832" t="s">
        <v>3</v>
      </c>
      <c r="B11832" t="s">
        <v>2147</v>
      </c>
      <c r="C11832">
        <v>86</v>
      </c>
      <c r="D11832" t="s">
        <v>663</v>
      </c>
      <c r="E11832" t="s">
        <v>103</v>
      </c>
      <c r="F11832" t="s">
        <v>255</v>
      </c>
      <c r="G11832" t="s">
        <v>78</v>
      </c>
      <c r="H11832" t="s">
        <v>347</v>
      </c>
      <c r="I11832" t="s">
        <v>105</v>
      </c>
      <c r="J11832" t="s">
        <v>413</v>
      </c>
      <c r="K11832" t="s">
        <v>76</v>
      </c>
      <c r="L11832" t="s">
        <v>76</v>
      </c>
      <c r="M11832" t="s">
        <v>282</v>
      </c>
      <c r="N11832" t="s">
        <v>184</v>
      </c>
      <c r="O11832" t="s">
        <v>189</v>
      </c>
      <c r="P11832" t="s">
        <v>76</v>
      </c>
      <c r="Q11832" t="s">
        <v>239</v>
      </c>
      <c r="R11832" t="s">
        <v>76</v>
      </c>
    </row>
    <row r="11833" spans="1:18" x14ac:dyDescent="0.35">
      <c r="A11833" t="s">
        <v>3</v>
      </c>
      <c r="B11833" t="s">
        <v>50</v>
      </c>
      <c r="C11833">
        <v>15</v>
      </c>
      <c r="D11833" t="s">
        <v>288</v>
      </c>
      <c r="E11833" t="s">
        <v>76</v>
      </c>
      <c r="F11833" t="s">
        <v>76</v>
      </c>
      <c r="G11833" t="s">
        <v>472</v>
      </c>
      <c r="H11833" t="s">
        <v>76</v>
      </c>
      <c r="I11833" t="s">
        <v>515</v>
      </c>
      <c r="J11833" t="s">
        <v>356</v>
      </c>
      <c r="K11833" t="s">
        <v>76</v>
      </c>
      <c r="L11833" t="s">
        <v>8</v>
      </c>
      <c r="M11833" t="s">
        <v>208</v>
      </c>
      <c r="N11833" t="s">
        <v>67</v>
      </c>
      <c r="O11833" t="s">
        <v>475</v>
      </c>
      <c r="P11833" t="s">
        <v>76</v>
      </c>
      <c r="Q11833" t="s">
        <v>173</v>
      </c>
      <c r="R11833" t="s">
        <v>76</v>
      </c>
    </row>
    <row r="11834" spans="1:18" x14ac:dyDescent="0.35">
      <c r="A11834" t="s">
        <v>3</v>
      </c>
      <c r="B11834" t="s">
        <v>2148</v>
      </c>
      <c r="C11834">
        <v>950</v>
      </c>
      <c r="D11834" t="s">
        <v>392</v>
      </c>
      <c r="E11834" t="s">
        <v>100</v>
      </c>
      <c r="F11834" t="s">
        <v>104</v>
      </c>
      <c r="G11834" t="s">
        <v>186</v>
      </c>
      <c r="H11834" t="s">
        <v>244</v>
      </c>
      <c r="I11834" t="s">
        <v>63</v>
      </c>
      <c r="J11834" t="s">
        <v>1565</v>
      </c>
      <c r="K11834" t="s">
        <v>76</v>
      </c>
      <c r="L11834" t="s">
        <v>76</v>
      </c>
      <c r="M11834" t="s">
        <v>342</v>
      </c>
      <c r="N11834" t="s">
        <v>72</v>
      </c>
      <c r="O11834" t="s">
        <v>355</v>
      </c>
      <c r="P11834" t="s">
        <v>76</v>
      </c>
      <c r="Q11834" t="s">
        <v>71</v>
      </c>
      <c r="R11834" t="s">
        <v>107</v>
      </c>
    </row>
    <row r="11835" spans="1:18" x14ac:dyDescent="0.35">
      <c r="A11835" t="s">
        <v>3</v>
      </c>
      <c r="B11835" t="s">
        <v>2149</v>
      </c>
      <c r="C11835">
        <v>141</v>
      </c>
      <c r="D11835" t="s">
        <v>272</v>
      </c>
      <c r="E11835" t="s">
        <v>161</v>
      </c>
      <c r="F11835" t="s">
        <v>314</v>
      </c>
      <c r="G11835" t="s">
        <v>84</v>
      </c>
      <c r="H11835" t="s">
        <v>97</v>
      </c>
      <c r="I11835" t="s">
        <v>179</v>
      </c>
      <c r="J11835" t="s">
        <v>532</v>
      </c>
      <c r="K11835" t="s">
        <v>74</v>
      </c>
      <c r="L11835" t="s">
        <v>163</v>
      </c>
      <c r="M11835" t="s">
        <v>286</v>
      </c>
      <c r="N11835" t="s">
        <v>435</v>
      </c>
      <c r="O11835" t="s">
        <v>325</v>
      </c>
      <c r="P11835" t="s">
        <v>76</v>
      </c>
      <c r="Q11835" t="s">
        <v>86</v>
      </c>
      <c r="R11835" t="s">
        <v>105</v>
      </c>
    </row>
    <row r="11836" spans="1:18" x14ac:dyDescent="0.35">
      <c r="A11836" t="s">
        <v>4</v>
      </c>
      <c r="B11836" t="s">
        <v>2146</v>
      </c>
      <c r="C11836">
        <v>1075</v>
      </c>
      <c r="D11836" t="s">
        <v>867</v>
      </c>
      <c r="E11836" t="s">
        <v>69</v>
      </c>
      <c r="F11836" t="s">
        <v>164</v>
      </c>
      <c r="G11836" t="s">
        <v>133</v>
      </c>
      <c r="H11836" t="s">
        <v>77</v>
      </c>
      <c r="I11836" t="s">
        <v>105</v>
      </c>
      <c r="J11836" t="s">
        <v>413</v>
      </c>
      <c r="K11836" t="s">
        <v>76</v>
      </c>
      <c r="L11836" t="s">
        <v>79</v>
      </c>
      <c r="M11836" t="s">
        <v>194</v>
      </c>
      <c r="N11836" t="s">
        <v>65</v>
      </c>
      <c r="O11836" t="s">
        <v>148</v>
      </c>
      <c r="P11836" t="s">
        <v>76</v>
      </c>
      <c r="Q11836" t="s">
        <v>78</v>
      </c>
      <c r="R11836" t="s">
        <v>75</v>
      </c>
    </row>
    <row r="11837" spans="1:18" x14ac:dyDescent="0.35">
      <c r="A11837" t="s">
        <v>4</v>
      </c>
      <c r="B11837" t="s">
        <v>2147</v>
      </c>
      <c r="C11837">
        <v>235</v>
      </c>
      <c r="D11837" t="s">
        <v>316</v>
      </c>
      <c r="E11837" t="s">
        <v>86</v>
      </c>
      <c r="F11837" t="s">
        <v>149</v>
      </c>
      <c r="G11837" t="s">
        <v>188</v>
      </c>
      <c r="H11837" t="s">
        <v>78</v>
      </c>
      <c r="I11837" t="s">
        <v>86</v>
      </c>
      <c r="J11837" t="s">
        <v>458</v>
      </c>
      <c r="K11837" t="s">
        <v>107</v>
      </c>
      <c r="L11837" t="s">
        <v>94</v>
      </c>
      <c r="M11837" t="s">
        <v>371</v>
      </c>
      <c r="N11837" t="s">
        <v>209</v>
      </c>
      <c r="O11837" t="s">
        <v>520</v>
      </c>
      <c r="P11837" t="s">
        <v>76</v>
      </c>
      <c r="Q11837" t="s">
        <v>133</v>
      </c>
      <c r="R11837" t="s">
        <v>94</v>
      </c>
    </row>
    <row r="11838" spans="1:18" x14ac:dyDescent="0.35">
      <c r="A11838" t="s">
        <v>4</v>
      </c>
      <c r="B11838" t="s">
        <v>50</v>
      </c>
      <c r="C11838">
        <v>24</v>
      </c>
      <c r="D11838" t="s">
        <v>328</v>
      </c>
      <c r="E11838" t="s">
        <v>76</v>
      </c>
      <c r="F11838" t="s">
        <v>255</v>
      </c>
      <c r="G11838" t="s">
        <v>76</v>
      </c>
      <c r="H11838" t="s">
        <v>186</v>
      </c>
      <c r="I11838" t="s">
        <v>76</v>
      </c>
      <c r="J11838" t="s">
        <v>524</v>
      </c>
      <c r="K11838" t="s">
        <v>76</v>
      </c>
      <c r="L11838" t="s">
        <v>76</v>
      </c>
      <c r="M11838" t="s">
        <v>76</v>
      </c>
      <c r="N11838" t="s">
        <v>282</v>
      </c>
      <c r="O11838" t="s">
        <v>325</v>
      </c>
      <c r="P11838" t="s">
        <v>76</v>
      </c>
      <c r="Q11838" t="s">
        <v>134</v>
      </c>
      <c r="R11838" t="s">
        <v>252</v>
      </c>
    </row>
    <row r="11839" spans="1:18" x14ac:dyDescent="0.35">
      <c r="A11839" t="s">
        <v>4</v>
      </c>
      <c r="B11839" t="s">
        <v>2148</v>
      </c>
      <c r="C11839">
        <v>1571</v>
      </c>
      <c r="D11839" t="s">
        <v>458</v>
      </c>
      <c r="E11839" t="s">
        <v>151</v>
      </c>
      <c r="F11839" t="s">
        <v>63</v>
      </c>
      <c r="G11839" t="s">
        <v>78</v>
      </c>
      <c r="H11839" t="s">
        <v>72</v>
      </c>
      <c r="I11839" t="s">
        <v>102</v>
      </c>
      <c r="J11839" t="s">
        <v>404</v>
      </c>
      <c r="K11839" t="s">
        <v>76</v>
      </c>
      <c r="L11839" t="s">
        <v>73</v>
      </c>
      <c r="M11839" t="s">
        <v>175</v>
      </c>
      <c r="N11839" t="s">
        <v>149</v>
      </c>
      <c r="O11839" t="s">
        <v>208</v>
      </c>
      <c r="P11839" t="s">
        <v>76</v>
      </c>
      <c r="Q11839" t="s">
        <v>71</v>
      </c>
      <c r="R11839" t="s">
        <v>76</v>
      </c>
    </row>
    <row r="11840" spans="1:18" x14ac:dyDescent="0.35">
      <c r="A11840" t="s">
        <v>4</v>
      </c>
      <c r="B11840" t="s">
        <v>2149</v>
      </c>
      <c r="C11840">
        <v>300</v>
      </c>
      <c r="D11840" t="s">
        <v>341</v>
      </c>
      <c r="E11840" t="s">
        <v>84</v>
      </c>
      <c r="F11840" t="s">
        <v>237</v>
      </c>
      <c r="G11840" t="s">
        <v>142</v>
      </c>
      <c r="H11840" t="s">
        <v>106</v>
      </c>
      <c r="I11840" t="s">
        <v>138</v>
      </c>
      <c r="J11840" t="s">
        <v>576</v>
      </c>
      <c r="K11840" t="s">
        <v>76</v>
      </c>
      <c r="L11840" t="s">
        <v>138</v>
      </c>
      <c r="M11840" t="s">
        <v>163</v>
      </c>
      <c r="N11840" t="s">
        <v>135</v>
      </c>
      <c r="O11840" t="s">
        <v>238</v>
      </c>
      <c r="P11840" t="s">
        <v>76</v>
      </c>
      <c r="Q11840" t="s">
        <v>166</v>
      </c>
      <c r="R11840" t="s">
        <v>93</v>
      </c>
    </row>
    <row r="11841" spans="1:18" x14ac:dyDescent="0.35">
      <c r="A11841" t="s">
        <v>5</v>
      </c>
      <c r="B11841" t="s">
        <v>2146</v>
      </c>
      <c r="C11841">
        <v>1225</v>
      </c>
      <c r="D11841" t="s">
        <v>1306</v>
      </c>
      <c r="E11841" t="s">
        <v>299</v>
      </c>
      <c r="F11841" t="s">
        <v>191</v>
      </c>
      <c r="G11841" t="s">
        <v>63</v>
      </c>
      <c r="H11841" t="s">
        <v>73</v>
      </c>
      <c r="I11841" t="s">
        <v>77</v>
      </c>
      <c r="J11841" t="s">
        <v>207</v>
      </c>
      <c r="K11841" t="s">
        <v>68</v>
      </c>
      <c r="L11841" t="s">
        <v>107</v>
      </c>
      <c r="M11841" t="s">
        <v>94</v>
      </c>
      <c r="N11841" t="s">
        <v>73</v>
      </c>
      <c r="O11841" t="s">
        <v>86</v>
      </c>
      <c r="P11841" t="s">
        <v>76</v>
      </c>
      <c r="Q11841" t="s">
        <v>68</v>
      </c>
      <c r="R11841" t="s">
        <v>81</v>
      </c>
    </row>
    <row r="11842" spans="1:18" x14ac:dyDescent="0.35">
      <c r="A11842" t="s">
        <v>5</v>
      </c>
      <c r="B11842" t="s">
        <v>2147</v>
      </c>
      <c r="C11842">
        <v>151</v>
      </c>
      <c r="D11842" t="s">
        <v>1005</v>
      </c>
      <c r="E11842" t="s">
        <v>78</v>
      </c>
      <c r="F11842" t="s">
        <v>342</v>
      </c>
      <c r="G11842" t="s">
        <v>100</v>
      </c>
      <c r="H11842" t="s">
        <v>100</v>
      </c>
      <c r="I11842" t="s">
        <v>63</v>
      </c>
      <c r="J11842" t="s">
        <v>9</v>
      </c>
      <c r="K11842" t="s">
        <v>76</v>
      </c>
      <c r="L11842" t="s">
        <v>107</v>
      </c>
      <c r="M11842" t="s">
        <v>65</v>
      </c>
      <c r="N11842" t="s">
        <v>106</v>
      </c>
      <c r="O11842" t="s">
        <v>8</v>
      </c>
      <c r="P11842" t="s">
        <v>76</v>
      </c>
      <c r="Q11842" t="s">
        <v>63</v>
      </c>
      <c r="R11842" t="s">
        <v>198</v>
      </c>
    </row>
    <row r="11843" spans="1:18" x14ac:dyDescent="0.35">
      <c r="A11843" t="s">
        <v>5</v>
      </c>
      <c r="B11843" t="s">
        <v>50</v>
      </c>
      <c r="C11843">
        <v>27</v>
      </c>
      <c r="D11843" t="s">
        <v>659</v>
      </c>
      <c r="E11843" t="s">
        <v>100</v>
      </c>
      <c r="F11843" t="s">
        <v>307</v>
      </c>
      <c r="G11843" t="s">
        <v>97</v>
      </c>
      <c r="H11843" t="s">
        <v>76</v>
      </c>
      <c r="I11843" t="s">
        <v>76</v>
      </c>
      <c r="J11843" t="s">
        <v>211</v>
      </c>
      <c r="K11843" t="s">
        <v>76</v>
      </c>
      <c r="L11843" t="s">
        <v>175</v>
      </c>
      <c r="M11843" t="s">
        <v>168</v>
      </c>
      <c r="N11843" t="s">
        <v>175</v>
      </c>
      <c r="O11843" t="s">
        <v>748</v>
      </c>
      <c r="P11843" t="s">
        <v>76</v>
      </c>
      <c r="Q11843" t="s">
        <v>556</v>
      </c>
      <c r="R11843" t="s">
        <v>76</v>
      </c>
    </row>
    <row r="11844" spans="1:18" x14ac:dyDescent="0.35">
      <c r="A11844" t="s">
        <v>5</v>
      </c>
      <c r="B11844" t="s">
        <v>2148</v>
      </c>
      <c r="C11844">
        <v>1804</v>
      </c>
      <c r="D11844" t="s">
        <v>364</v>
      </c>
      <c r="E11844" t="s">
        <v>81</v>
      </c>
      <c r="F11844" t="s">
        <v>70</v>
      </c>
      <c r="G11844" t="s">
        <v>106</v>
      </c>
      <c r="H11844" t="s">
        <v>77</v>
      </c>
      <c r="I11844" t="s">
        <v>75</v>
      </c>
      <c r="J11844" t="s">
        <v>1283</v>
      </c>
      <c r="K11844" t="s">
        <v>76</v>
      </c>
      <c r="L11844" t="s">
        <v>107</v>
      </c>
      <c r="M11844" t="s">
        <v>70</v>
      </c>
      <c r="N11844" t="s">
        <v>71</v>
      </c>
      <c r="O11844" t="s">
        <v>108</v>
      </c>
      <c r="P11844" t="s">
        <v>107</v>
      </c>
      <c r="Q11844" t="s">
        <v>150</v>
      </c>
      <c r="R11844" t="s">
        <v>76</v>
      </c>
    </row>
    <row r="11845" spans="1:18" x14ac:dyDescent="0.35">
      <c r="A11845" t="s">
        <v>5</v>
      </c>
      <c r="B11845" t="s">
        <v>2149</v>
      </c>
      <c r="C11845">
        <v>222</v>
      </c>
      <c r="D11845" t="s">
        <v>322</v>
      </c>
      <c r="E11845" t="s">
        <v>55</v>
      </c>
      <c r="F11845" t="s">
        <v>103</v>
      </c>
      <c r="G11845" t="s">
        <v>70</v>
      </c>
      <c r="H11845" t="s">
        <v>106</v>
      </c>
      <c r="I11845" t="s">
        <v>216</v>
      </c>
      <c r="J11845" t="s">
        <v>110</v>
      </c>
      <c r="K11845" t="s">
        <v>204</v>
      </c>
      <c r="L11845" t="s">
        <v>96</v>
      </c>
      <c r="M11845" t="s">
        <v>129</v>
      </c>
      <c r="N11845" t="s">
        <v>65</v>
      </c>
      <c r="O11845" t="s">
        <v>372</v>
      </c>
      <c r="P11845" t="s">
        <v>70</v>
      </c>
      <c r="Q11845" t="s">
        <v>71</v>
      </c>
      <c r="R11845" t="s">
        <v>97</v>
      </c>
    </row>
    <row r="11846" spans="1:18" x14ac:dyDescent="0.35">
      <c r="A11846" t="s">
        <v>6</v>
      </c>
      <c r="B11846" t="s">
        <v>2146</v>
      </c>
      <c r="C11846">
        <v>684</v>
      </c>
      <c r="D11846" t="s">
        <v>738</v>
      </c>
      <c r="E11846" t="s">
        <v>171</v>
      </c>
      <c r="F11846" t="s">
        <v>139</v>
      </c>
      <c r="G11846" t="s">
        <v>104</v>
      </c>
      <c r="H11846" t="s">
        <v>77</v>
      </c>
      <c r="I11846" t="s">
        <v>100</v>
      </c>
      <c r="J11846" t="s">
        <v>129</v>
      </c>
      <c r="K11846" t="s">
        <v>76</v>
      </c>
      <c r="L11846" t="s">
        <v>107</v>
      </c>
      <c r="M11846" t="s">
        <v>100</v>
      </c>
      <c r="N11846" t="s">
        <v>194</v>
      </c>
      <c r="O11846" t="s">
        <v>226</v>
      </c>
      <c r="P11846" t="s">
        <v>107</v>
      </c>
      <c r="Q11846" t="s">
        <v>100</v>
      </c>
      <c r="R11846" t="s">
        <v>106</v>
      </c>
    </row>
    <row r="11847" spans="1:18" x14ac:dyDescent="0.35">
      <c r="A11847" t="s">
        <v>6</v>
      </c>
      <c r="B11847" t="s">
        <v>2147</v>
      </c>
      <c r="C11847">
        <v>96</v>
      </c>
      <c r="D11847" t="s">
        <v>523</v>
      </c>
      <c r="E11847" t="s">
        <v>132</v>
      </c>
      <c r="F11847" t="s">
        <v>126</v>
      </c>
      <c r="G11847" t="s">
        <v>55</v>
      </c>
      <c r="H11847" t="s">
        <v>280</v>
      </c>
      <c r="I11847" t="s">
        <v>70</v>
      </c>
      <c r="J11847" t="s">
        <v>291</v>
      </c>
      <c r="K11847" t="s">
        <v>76</v>
      </c>
      <c r="L11847" t="s">
        <v>106</v>
      </c>
      <c r="M11847" t="s">
        <v>252</v>
      </c>
      <c r="N11847" t="s">
        <v>164</v>
      </c>
      <c r="O11847" t="s">
        <v>336</v>
      </c>
      <c r="P11847" t="s">
        <v>81</v>
      </c>
      <c r="Q11847" t="s">
        <v>177</v>
      </c>
      <c r="R11847" t="s">
        <v>109</v>
      </c>
    </row>
    <row r="11848" spans="1:18" x14ac:dyDescent="0.35">
      <c r="A11848" t="s">
        <v>6</v>
      </c>
      <c r="B11848" t="s">
        <v>50</v>
      </c>
      <c r="C11848">
        <v>21</v>
      </c>
      <c r="D11848" t="s">
        <v>308</v>
      </c>
      <c r="E11848" t="s">
        <v>210</v>
      </c>
      <c r="F11848" t="s">
        <v>88</v>
      </c>
      <c r="G11848" t="s">
        <v>240</v>
      </c>
      <c r="H11848" t="s">
        <v>96</v>
      </c>
      <c r="I11848" t="s">
        <v>76</v>
      </c>
      <c r="J11848" t="s">
        <v>441</v>
      </c>
      <c r="K11848" t="s">
        <v>76</v>
      </c>
      <c r="L11848" t="s">
        <v>76</v>
      </c>
      <c r="M11848" t="s">
        <v>355</v>
      </c>
      <c r="N11848" t="s">
        <v>255</v>
      </c>
      <c r="O11848" t="s">
        <v>254</v>
      </c>
      <c r="P11848" t="s">
        <v>76</v>
      </c>
      <c r="Q11848" t="s">
        <v>54</v>
      </c>
      <c r="R11848" t="s">
        <v>386</v>
      </c>
    </row>
    <row r="11849" spans="1:18" x14ac:dyDescent="0.35">
      <c r="A11849" t="s">
        <v>6</v>
      </c>
      <c r="B11849" t="s">
        <v>2148</v>
      </c>
      <c r="C11849">
        <v>477</v>
      </c>
      <c r="D11849" t="s">
        <v>261</v>
      </c>
      <c r="E11849" t="s">
        <v>173</v>
      </c>
      <c r="F11849" t="s">
        <v>211</v>
      </c>
      <c r="G11849" t="s">
        <v>355</v>
      </c>
      <c r="H11849" t="s">
        <v>99</v>
      </c>
      <c r="I11849" t="s">
        <v>57</v>
      </c>
      <c r="J11849" t="s">
        <v>1256</v>
      </c>
      <c r="K11849" t="s">
        <v>76</v>
      </c>
      <c r="L11849" t="s">
        <v>76</v>
      </c>
      <c r="M11849" t="s">
        <v>104</v>
      </c>
      <c r="N11849" t="s">
        <v>180</v>
      </c>
      <c r="O11849" t="s">
        <v>355</v>
      </c>
      <c r="P11849" t="s">
        <v>107</v>
      </c>
      <c r="Q11849" t="s">
        <v>130</v>
      </c>
      <c r="R11849" t="s">
        <v>76</v>
      </c>
    </row>
    <row r="11850" spans="1:18" x14ac:dyDescent="0.35">
      <c r="A11850" t="s">
        <v>6</v>
      </c>
      <c r="B11850" t="s">
        <v>2149</v>
      </c>
      <c r="C11850">
        <v>117</v>
      </c>
      <c r="D11850" t="s">
        <v>412</v>
      </c>
      <c r="E11850" t="s">
        <v>135</v>
      </c>
      <c r="F11850" t="s">
        <v>221</v>
      </c>
      <c r="G11850" t="s">
        <v>194</v>
      </c>
      <c r="H11850" t="s">
        <v>74</v>
      </c>
      <c r="I11850" t="s">
        <v>150</v>
      </c>
      <c r="J11850" t="s">
        <v>374</v>
      </c>
      <c r="K11850" t="s">
        <v>76</v>
      </c>
      <c r="L11850" t="s">
        <v>186</v>
      </c>
      <c r="M11850" t="s">
        <v>132</v>
      </c>
      <c r="N11850" t="s">
        <v>99</v>
      </c>
      <c r="O11850" t="s">
        <v>312</v>
      </c>
      <c r="P11850" t="s">
        <v>106</v>
      </c>
      <c r="Q11850" t="s">
        <v>148</v>
      </c>
      <c r="R11850" t="s">
        <v>107</v>
      </c>
    </row>
    <row r="11851" spans="1:18" x14ac:dyDescent="0.35">
      <c r="A11851" t="s">
        <v>7</v>
      </c>
      <c r="B11851" t="s">
        <v>2146</v>
      </c>
      <c r="C11851">
        <v>1483</v>
      </c>
      <c r="D11851" t="s">
        <v>1146</v>
      </c>
      <c r="E11851" t="s">
        <v>282</v>
      </c>
      <c r="F11851" t="s">
        <v>277</v>
      </c>
      <c r="G11851" t="s">
        <v>355</v>
      </c>
      <c r="H11851" t="s">
        <v>55</v>
      </c>
      <c r="I11851" t="s">
        <v>100</v>
      </c>
      <c r="J11851" t="s">
        <v>207</v>
      </c>
      <c r="K11851" t="s">
        <v>76</v>
      </c>
      <c r="L11851" t="s">
        <v>77</v>
      </c>
      <c r="M11851" t="s">
        <v>122</v>
      </c>
      <c r="N11851" t="s">
        <v>150</v>
      </c>
      <c r="O11851" t="s">
        <v>92</v>
      </c>
      <c r="P11851" t="s">
        <v>107</v>
      </c>
      <c r="Q11851" t="s">
        <v>150</v>
      </c>
      <c r="R11851" t="s">
        <v>79</v>
      </c>
    </row>
    <row r="11852" spans="1:18" x14ac:dyDescent="0.35">
      <c r="A11852" t="s">
        <v>7</v>
      </c>
      <c r="B11852" t="s">
        <v>2147</v>
      </c>
      <c r="C11852">
        <v>219</v>
      </c>
      <c r="D11852" t="s">
        <v>741</v>
      </c>
      <c r="E11852" t="s">
        <v>244</v>
      </c>
      <c r="F11852" t="s">
        <v>129</v>
      </c>
      <c r="G11852" t="s">
        <v>149</v>
      </c>
      <c r="H11852" t="s">
        <v>104</v>
      </c>
      <c r="I11852" t="s">
        <v>53</v>
      </c>
      <c r="J11852" t="s">
        <v>261</v>
      </c>
      <c r="K11852" t="s">
        <v>76</v>
      </c>
      <c r="L11852" t="s">
        <v>76</v>
      </c>
      <c r="M11852" t="s">
        <v>89</v>
      </c>
      <c r="N11852" t="s">
        <v>71</v>
      </c>
      <c r="O11852" t="s">
        <v>541</v>
      </c>
      <c r="P11852" t="s">
        <v>77</v>
      </c>
      <c r="Q11852" t="s">
        <v>100</v>
      </c>
      <c r="R11852" t="s">
        <v>78</v>
      </c>
    </row>
    <row r="11853" spans="1:18" x14ac:dyDescent="0.35">
      <c r="A11853" t="s">
        <v>7</v>
      </c>
      <c r="B11853" t="s">
        <v>50</v>
      </c>
      <c r="C11853">
        <v>25</v>
      </c>
      <c r="D11853" t="s">
        <v>341</v>
      </c>
      <c r="E11853" t="s">
        <v>229</v>
      </c>
      <c r="F11853" t="s">
        <v>96</v>
      </c>
      <c r="G11853" t="s">
        <v>69</v>
      </c>
      <c r="H11853" t="s">
        <v>76</v>
      </c>
      <c r="I11853" t="s">
        <v>179</v>
      </c>
      <c r="J11853" t="s">
        <v>497</v>
      </c>
      <c r="K11853" t="s">
        <v>76</v>
      </c>
      <c r="L11853" t="s">
        <v>76</v>
      </c>
      <c r="M11853" t="s">
        <v>163</v>
      </c>
      <c r="N11853" t="s">
        <v>373</v>
      </c>
      <c r="O11853" t="s">
        <v>934</v>
      </c>
      <c r="P11853" t="s">
        <v>76</v>
      </c>
      <c r="Q11853" t="s">
        <v>204</v>
      </c>
      <c r="R11853" t="s">
        <v>72</v>
      </c>
    </row>
    <row r="11854" spans="1:18" x14ac:dyDescent="0.35">
      <c r="A11854" t="s">
        <v>7</v>
      </c>
      <c r="B11854" t="s">
        <v>2148</v>
      </c>
      <c r="C11854">
        <v>1245</v>
      </c>
      <c r="D11854" t="s">
        <v>171</v>
      </c>
      <c r="E11854" t="s">
        <v>84</v>
      </c>
      <c r="F11854" t="s">
        <v>97</v>
      </c>
      <c r="G11854" t="s">
        <v>105</v>
      </c>
      <c r="H11854" t="s">
        <v>122</v>
      </c>
      <c r="I11854" t="s">
        <v>102</v>
      </c>
      <c r="J11854" t="s">
        <v>1108</v>
      </c>
      <c r="K11854" t="s">
        <v>76</v>
      </c>
      <c r="L11854" t="s">
        <v>76</v>
      </c>
      <c r="M11854" t="s">
        <v>58</v>
      </c>
      <c r="N11854" t="s">
        <v>68</v>
      </c>
      <c r="O11854" t="s">
        <v>56</v>
      </c>
      <c r="P11854" t="s">
        <v>107</v>
      </c>
      <c r="Q11854" t="s">
        <v>150</v>
      </c>
      <c r="R11854" t="s">
        <v>73</v>
      </c>
    </row>
    <row r="11855" spans="1:18" x14ac:dyDescent="0.35">
      <c r="A11855" t="s">
        <v>7</v>
      </c>
      <c r="B11855" t="s">
        <v>2149</v>
      </c>
      <c r="C11855">
        <v>212</v>
      </c>
      <c r="D11855" t="s">
        <v>292</v>
      </c>
      <c r="E11855" t="s">
        <v>237</v>
      </c>
      <c r="F11855" t="s">
        <v>134</v>
      </c>
      <c r="G11855" t="s">
        <v>175</v>
      </c>
      <c r="H11855" t="s">
        <v>62</v>
      </c>
      <c r="I11855" t="s">
        <v>209</v>
      </c>
      <c r="J11855" t="s">
        <v>399</v>
      </c>
      <c r="K11855" t="s">
        <v>76</v>
      </c>
      <c r="L11855" t="s">
        <v>100</v>
      </c>
      <c r="M11855" t="s">
        <v>193</v>
      </c>
      <c r="N11855" t="s">
        <v>108</v>
      </c>
      <c r="O11855" t="s">
        <v>441</v>
      </c>
      <c r="P11855" t="s">
        <v>72</v>
      </c>
      <c r="Q11855" t="s">
        <v>84</v>
      </c>
      <c r="R11855" t="s">
        <v>149</v>
      </c>
    </row>
    <row r="11856" spans="1:18" x14ac:dyDescent="0.35">
      <c r="A11856" t="s">
        <v>241</v>
      </c>
      <c r="B11856" t="s">
        <v>2146</v>
      </c>
      <c r="C11856">
        <v>5283</v>
      </c>
      <c r="D11856" t="s">
        <v>1403</v>
      </c>
      <c r="E11856" t="s">
        <v>269</v>
      </c>
      <c r="F11856" t="s">
        <v>416</v>
      </c>
      <c r="G11856" t="s">
        <v>244</v>
      </c>
      <c r="H11856" t="s">
        <v>78</v>
      </c>
      <c r="I11856" t="s">
        <v>81</v>
      </c>
      <c r="J11856" t="s">
        <v>416</v>
      </c>
      <c r="K11856" t="s">
        <v>107</v>
      </c>
      <c r="L11856" t="s">
        <v>77</v>
      </c>
      <c r="M11856" t="s">
        <v>151</v>
      </c>
      <c r="N11856" t="s">
        <v>186</v>
      </c>
      <c r="O11856" t="s">
        <v>225</v>
      </c>
      <c r="P11856" t="s">
        <v>76</v>
      </c>
      <c r="Q11856" t="s">
        <v>94</v>
      </c>
      <c r="R11856" t="s">
        <v>150</v>
      </c>
    </row>
    <row r="11857" spans="1:18" x14ac:dyDescent="0.35">
      <c r="A11857" t="s">
        <v>241</v>
      </c>
      <c r="B11857" t="s">
        <v>2147</v>
      </c>
      <c r="C11857">
        <v>787</v>
      </c>
      <c r="D11857" t="s">
        <v>675</v>
      </c>
      <c r="E11857" t="s">
        <v>96</v>
      </c>
      <c r="F11857" t="s">
        <v>164</v>
      </c>
      <c r="G11857" t="s">
        <v>57</v>
      </c>
      <c r="H11857" t="s">
        <v>244</v>
      </c>
      <c r="I11857" t="s">
        <v>88</v>
      </c>
      <c r="J11857" t="s">
        <v>445</v>
      </c>
      <c r="K11857" t="s">
        <v>76</v>
      </c>
      <c r="L11857" t="s">
        <v>106</v>
      </c>
      <c r="M11857" t="s">
        <v>304</v>
      </c>
      <c r="N11857" t="s">
        <v>217</v>
      </c>
      <c r="O11857" t="s">
        <v>710</v>
      </c>
      <c r="P11857" t="s">
        <v>106</v>
      </c>
      <c r="Q11857" t="s">
        <v>179</v>
      </c>
      <c r="R11857" t="s">
        <v>80</v>
      </c>
    </row>
    <row r="11858" spans="1:18" x14ac:dyDescent="0.35">
      <c r="A11858" t="s">
        <v>241</v>
      </c>
      <c r="B11858" t="s">
        <v>50</v>
      </c>
      <c r="C11858">
        <v>112</v>
      </c>
      <c r="D11858" t="s">
        <v>601</v>
      </c>
      <c r="E11858" t="s">
        <v>204</v>
      </c>
      <c r="F11858" t="s">
        <v>180</v>
      </c>
      <c r="G11858" t="s">
        <v>250</v>
      </c>
      <c r="H11858" t="s">
        <v>186</v>
      </c>
      <c r="I11858" t="s">
        <v>122</v>
      </c>
      <c r="J11858" t="s">
        <v>59</v>
      </c>
      <c r="K11858" t="s">
        <v>76</v>
      </c>
      <c r="L11858" t="s">
        <v>86</v>
      </c>
      <c r="M11858" t="s">
        <v>264</v>
      </c>
      <c r="N11858" t="s">
        <v>185</v>
      </c>
      <c r="O11858" t="s">
        <v>441</v>
      </c>
      <c r="P11858" t="s">
        <v>76</v>
      </c>
      <c r="Q11858" t="s">
        <v>195</v>
      </c>
      <c r="R11858" t="s">
        <v>53</v>
      </c>
    </row>
    <row r="11859" spans="1:18" x14ac:dyDescent="0.35">
      <c r="A11859" t="s">
        <v>241</v>
      </c>
      <c r="B11859" t="s">
        <v>2148</v>
      </c>
      <c r="C11859">
        <v>6047</v>
      </c>
      <c r="D11859" t="s">
        <v>294</v>
      </c>
      <c r="E11859" t="s">
        <v>133</v>
      </c>
      <c r="F11859" t="s">
        <v>70</v>
      </c>
      <c r="G11859" t="s">
        <v>72</v>
      </c>
      <c r="H11859" t="s">
        <v>151</v>
      </c>
      <c r="I11859" t="s">
        <v>103</v>
      </c>
      <c r="J11859" t="s">
        <v>1132</v>
      </c>
      <c r="K11859" t="s">
        <v>76</v>
      </c>
      <c r="L11859" t="s">
        <v>107</v>
      </c>
      <c r="M11859" t="s">
        <v>314</v>
      </c>
      <c r="N11859" t="s">
        <v>80</v>
      </c>
      <c r="O11859" t="s">
        <v>67</v>
      </c>
      <c r="P11859" t="s">
        <v>107</v>
      </c>
      <c r="Q11859" t="s">
        <v>75</v>
      </c>
      <c r="R11859" t="s">
        <v>107</v>
      </c>
    </row>
    <row r="11860" spans="1:18" x14ac:dyDescent="0.35">
      <c r="A11860" t="s">
        <v>241</v>
      </c>
      <c r="B11860" t="s">
        <v>2149</v>
      </c>
      <c r="C11860">
        <v>992</v>
      </c>
      <c r="D11860" t="s">
        <v>253</v>
      </c>
      <c r="E11860" t="s">
        <v>121</v>
      </c>
      <c r="F11860" t="s">
        <v>89</v>
      </c>
      <c r="G11860" t="s">
        <v>103</v>
      </c>
      <c r="H11860" t="s">
        <v>80</v>
      </c>
      <c r="I11860" t="s">
        <v>57</v>
      </c>
      <c r="J11860" t="s">
        <v>532</v>
      </c>
      <c r="K11860" t="s">
        <v>72</v>
      </c>
      <c r="L11860" t="s">
        <v>142</v>
      </c>
      <c r="M11860" t="s">
        <v>225</v>
      </c>
      <c r="N11860" t="s">
        <v>157</v>
      </c>
      <c r="O11860" t="s">
        <v>413</v>
      </c>
      <c r="P11860" t="s">
        <v>94</v>
      </c>
      <c r="Q11860" t="s">
        <v>92</v>
      </c>
      <c r="R11860" t="s">
        <v>151</v>
      </c>
    </row>
    <row r="11862" spans="1:18" x14ac:dyDescent="0.35">
      <c r="A11862" t="s">
        <v>2150</v>
      </c>
    </row>
    <row r="11863" spans="1:18" x14ac:dyDescent="0.35">
      <c r="A11863" t="s">
        <v>14</v>
      </c>
      <c r="B11863" t="s">
        <v>487</v>
      </c>
      <c r="C11863" t="s">
        <v>2</v>
      </c>
      <c r="D11863" t="s">
        <v>2126</v>
      </c>
      <c r="E11863" t="s">
        <v>2127</v>
      </c>
      <c r="F11863" t="s">
        <v>2128</v>
      </c>
      <c r="G11863" t="s">
        <v>2129</v>
      </c>
      <c r="H11863" t="s">
        <v>2130</v>
      </c>
      <c r="I11863" t="s">
        <v>2131</v>
      </c>
      <c r="J11863" t="s">
        <v>2132</v>
      </c>
      <c r="K11863" t="s">
        <v>2133</v>
      </c>
      <c r="L11863" t="s">
        <v>2134</v>
      </c>
      <c r="M11863" t="s">
        <v>2135</v>
      </c>
      <c r="N11863" t="s">
        <v>2136</v>
      </c>
      <c r="O11863" t="s">
        <v>2137</v>
      </c>
      <c r="P11863" t="s">
        <v>2138</v>
      </c>
      <c r="Q11863" t="s">
        <v>609</v>
      </c>
      <c r="R11863" t="s">
        <v>50</v>
      </c>
    </row>
    <row r="11864" spans="1:18" x14ac:dyDescent="0.35">
      <c r="A11864" t="s">
        <v>3</v>
      </c>
      <c r="B11864" t="s">
        <v>488</v>
      </c>
      <c r="C11864">
        <v>1106</v>
      </c>
      <c r="D11864" t="s">
        <v>513</v>
      </c>
      <c r="E11864" t="s">
        <v>119</v>
      </c>
      <c r="F11864" t="s">
        <v>56</v>
      </c>
      <c r="G11864" t="s">
        <v>173</v>
      </c>
      <c r="H11864" t="s">
        <v>163</v>
      </c>
      <c r="I11864" t="s">
        <v>130</v>
      </c>
      <c r="J11864" t="s">
        <v>729</v>
      </c>
      <c r="K11864" t="s">
        <v>73</v>
      </c>
      <c r="L11864" t="s">
        <v>94</v>
      </c>
      <c r="M11864" t="s">
        <v>255</v>
      </c>
      <c r="N11864" t="s">
        <v>88</v>
      </c>
      <c r="O11864" t="s">
        <v>162</v>
      </c>
      <c r="P11864" t="s">
        <v>76</v>
      </c>
      <c r="Q11864" t="s">
        <v>93</v>
      </c>
      <c r="R11864" t="s">
        <v>77</v>
      </c>
    </row>
    <row r="11865" spans="1:18" x14ac:dyDescent="0.35">
      <c r="A11865" t="s">
        <v>3</v>
      </c>
      <c r="B11865" t="s">
        <v>491</v>
      </c>
      <c r="C11865">
        <v>902</v>
      </c>
      <c r="D11865" t="s">
        <v>480</v>
      </c>
      <c r="E11865" t="s">
        <v>204</v>
      </c>
      <c r="F11865" t="s">
        <v>199</v>
      </c>
      <c r="G11865" t="s">
        <v>67</v>
      </c>
      <c r="H11865" t="s">
        <v>108</v>
      </c>
      <c r="I11865" t="s">
        <v>68</v>
      </c>
      <c r="J11865" t="s">
        <v>473</v>
      </c>
      <c r="K11865" t="s">
        <v>107</v>
      </c>
      <c r="L11865" t="s">
        <v>150</v>
      </c>
      <c r="M11865" t="s">
        <v>264</v>
      </c>
      <c r="N11865" t="s">
        <v>130</v>
      </c>
      <c r="O11865" t="s">
        <v>515</v>
      </c>
      <c r="P11865" t="s">
        <v>76</v>
      </c>
      <c r="Q11865" t="s">
        <v>150</v>
      </c>
      <c r="R11865" t="s">
        <v>79</v>
      </c>
    </row>
    <row r="11866" spans="1:18" x14ac:dyDescent="0.35">
      <c r="A11866" t="s">
        <v>4</v>
      </c>
      <c r="B11866" t="s">
        <v>488</v>
      </c>
      <c r="C11866">
        <v>1906</v>
      </c>
      <c r="D11866" t="s">
        <v>111</v>
      </c>
      <c r="E11866" t="s">
        <v>221</v>
      </c>
      <c r="F11866" t="s">
        <v>163</v>
      </c>
      <c r="G11866" t="s">
        <v>186</v>
      </c>
      <c r="H11866" t="s">
        <v>79</v>
      </c>
      <c r="I11866" t="s">
        <v>88</v>
      </c>
      <c r="J11866" t="s">
        <v>890</v>
      </c>
      <c r="K11866" t="s">
        <v>76</v>
      </c>
      <c r="L11866" t="s">
        <v>68</v>
      </c>
      <c r="M11866" t="s">
        <v>119</v>
      </c>
      <c r="N11866" t="s">
        <v>181</v>
      </c>
      <c r="O11866" t="s">
        <v>182</v>
      </c>
      <c r="P11866" t="s">
        <v>76</v>
      </c>
      <c r="Q11866" t="s">
        <v>96</v>
      </c>
      <c r="R11866" t="s">
        <v>71</v>
      </c>
    </row>
    <row r="11867" spans="1:18" x14ac:dyDescent="0.35">
      <c r="A11867" t="s">
        <v>4</v>
      </c>
      <c r="B11867" t="s">
        <v>491</v>
      </c>
      <c r="C11867">
        <v>1299</v>
      </c>
      <c r="D11867" t="s">
        <v>492</v>
      </c>
      <c r="E11867" t="s">
        <v>112</v>
      </c>
      <c r="F11867" t="s">
        <v>249</v>
      </c>
      <c r="G11867" t="s">
        <v>104</v>
      </c>
      <c r="H11867" t="s">
        <v>81</v>
      </c>
      <c r="I11867" t="s">
        <v>105</v>
      </c>
      <c r="J11867" t="s">
        <v>759</v>
      </c>
      <c r="K11867" t="s">
        <v>76</v>
      </c>
      <c r="L11867" t="s">
        <v>77</v>
      </c>
      <c r="M11867" t="s">
        <v>216</v>
      </c>
      <c r="N11867" t="s">
        <v>194</v>
      </c>
      <c r="O11867" t="s">
        <v>250</v>
      </c>
      <c r="P11867" t="s">
        <v>76</v>
      </c>
      <c r="Q11867" t="s">
        <v>63</v>
      </c>
      <c r="R11867" t="s">
        <v>75</v>
      </c>
    </row>
    <row r="11868" spans="1:18" x14ac:dyDescent="0.35">
      <c r="A11868" t="s">
        <v>5</v>
      </c>
      <c r="B11868" t="s">
        <v>488</v>
      </c>
      <c r="C11868">
        <v>2065</v>
      </c>
      <c r="D11868" t="s">
        <v>469</v>
      </c>
      <c r="E11868" t="s">
        <v>137</v>
      </c>
      <c r="F11868" t="s">
        <v>112</v>
      </c>
      <c r="G11868" t="s">
        <v>94</v>
      </c>
      <c r="H11868" t="s">
        <v>77</v>
      </c>
      <c r="I11868" t="s">
        <v>78</v>
      </c>
      <c r="J11868" t="s">
        <v>610</v>
      </c>
      <c r="K11868" t="s">
        <v>77</v>
      </c>
      <c r="L11868" t="s">
        <v>77</v>
      </c>
      <c r="M11868" t="s">
        <v>86</v>
      </c>
      <c r="N11868" t="s">
        <v>75</v>
      </c>
      <c r="O11868" t="s">
        <v>244</v>
      </c>
      <c r="P11868" t="s">
        <v>107</v>
      </c>
      <c r="Q11868" t="s">
        <v>68</v>
      </c>
      <c r="R11868" t="s">
        <v>71</v>
      </c>
    </row>
    <row r="11869" spans="1:18" x14ac:dyDescent="0.35">
      <c r="A11869" t="s">
        <v>5</v>
      </c>
      <c r="B11869" t="s">
        <v>491</v>
      </c>
      <c r="C11869">
        <v>1364</v>
      </c>
      <c r="D11869" t="s">
        <v>680</v>
      </c>
      <c r="E11869" t="s">
        <v>92</v>
      </c>
      <c r="F11869" t="s">
        <v>192</v>
      </c>
      <c r="G11869" t="s">
        <v>72</v>
      </c>
      <c r="H11869" t="s">
        <v>77</v>
      </c>
      <c r="I11869" t="s">
        <v>150</v>
      </c>
      <c r="J11869" t="s">
        <v>602</v>
      </c>
      <c r="K11869" t="s">
        <v>138</v>
      </c>
      <c r="L11869" t="s">
        <v>106</v>
      </c>
      <c r="M11869" t="s">
        <v>96</v>
      </c>
      <c r="N11869" t="s">
        <v>77</v>
      </c>
      <c r="O11869" t="s">
        <v>175</v>
      </c>
      <c r="P11869" t="s">
        <v>68</v>
      </c>
      <c r="Q11869" t="s">
        <v>72</v>
      </c>
      <c r="R11869" t="s">
        <v>80</v>
      </c>
    </row>
    <row r="11870" spans="1:18" x14ac:dyDescent="0.35">
      <c r="A11870" t="s">
        <v>6</v>
      </c>
      <c r="B11870" t="s">
        <v>488</v>
      </c>
      <c r="C11870">
        <v>789</v>
      </c>
      <c r="D11870" t="s">
        <v>579</v>
      </c>
      <c r="E11870" t="s">
        <v>209</v>
      </c>
      <c r="F11870" t="s">
        <v>286</v>
      </c>
      <c r="G11870" t="s">
        <v>119</v>
      </c>
      <c r="H11870" t="s">
        <v>221</v>
      </c>
      <c r="I11870" t="s">
        <v>151</v>
      </c>
      <c r="J11870" t="s">
        <v>670</v>
      </c>
      <c r="K11870" t="s">
        <v>76</v>
      </c>
      <c r="L11870" t="s">
        <v>107</v>
      </c>
      <c r="M11870" t="s">
        <v>97</v>
      </c>
      <c r="N11870" t="s">
        <v>240</v>
      </c>
      <c r="O11870" t="s">
        <v>101</v>
      </c>
      <c r="P11870" t="s">
        <v>106</v>
      </c>
      <c r="Q11870" t="s">
        <v>84</v>
      </c>
      <c r="R11870" t="s">
        <v>77</v>
      </c>
    </row>
    <row r="11871" spans="1:18" x14ac:dyDescent="0.35">
      <c r="A11871" t="s">
        <v>6</v>
      </c>
      <c r="B11871" t="s">
        <v>491</v>
      </c>
      <c r="C11871">
        <v>606</v>
      </c>
      <c r="D11871" t="s">
        <v>422</v>
      </c>
      <c r="E11871" t="s">
        <v>236</v>
      </c>
      <c r="F11871" t="s">
        <v>373</v>
      </c>
      <c r="G11871" t="s">
        <v>151</v>
      </c>
      <c r="H11871" t="s">
        <v>150</v>
      </c>
      <c r="I11871" t="s">
        <v>142</v>
      </c>
      <c r="J11871" t="s">
        <v>589</v>
      </c>
      <c r="K11871" t="s">
        <v>76</v>
      </c>
      <c r="L11871" t="s">
        <v>79</v>
      </c>
      <c r="M11871" t="s">
        <v>198</v>
      </c>
      <c r="N11871" t="s">
        <v>88</v>
      </c>
      <c r="O11871" t="s">
        <v>307</v>
      </c>
      <c r="P11871" t="s">
        <v>76</v>
      </c>
      <c r="Q11871" t="s">
        <v>216</v>
      </c>
      <c r="R11871" t="s">
        <v>72</v>
      </c>
    </row>
    <row r="11872" spans="1:18" x14ac:dyDescent="0.35">
      <c r="A11872" t="s">
        <v>7</v>
      </c>
      <c r="B11872" t="s">
        <v>488</v>
      </c>
      <c r="C11872">
        <v>1689</v>
      </c>
      <c r="D11872" t="s">
        <v>385</v>
      </c>
      <c r="E11872" t="s">
        <v>355</v>
      </c>
      <c r="F11872" t="s">
        <v>255</v>
      </c>
      <c r="G11872" t="s">
        <v>122</v>
      </c>
      <c r="H11872" t="s">
        <v>186</v>
      </c>
      <c r="I11872" t="s">
        <v>180</v>
      </c>
      <c r="J11872" t="s">
        <v>694</v>
      </c>
      <c r="K11872" t="s">
        <v>76</v>
      </c>
      <c r="L11872" t="s">
        <v>106</v>
      </c>
      <c r="M11872" t="s">
        <v>89</v>
      </c>
      <c r="N11872" t="s">
        <v>138</v>
      </c>
      <c r="O11872" t="s">
        <v>326</v>
      </c>
      <c r="P11872" t="s">
        <v>107</v>
      </c>
      <c r="Q11872" t="s">
        <v>72</v>
      </c>
      <c r="R11872" t="s">
        <v>79</v>
      </c>
    </row>
    <row r="11873" spans="1:18" x14ac:dyDescent="0.35">
      <c r="A11873" t="s">
        <v>7</v>
      </c>
      <c r="B11873" t="s">
        <v>491</v>
      </c>
      <c r="C11873">
        <v>1495</v>
      </c>
      <c r="D11873" t="s">
        <v>789</v>
      </c>
      <c r="E11873" t="s">
        <v>135</v>
      </c>
      <c r="F11873" t="s">
        <v>166</v>
      </c>
      <c r="G11873" t="s">
        <v>87</v>
      </c>
      <c r="H11873" t="s">
        <v>198</v>
      </c>
      <c r="I11873" t="s">
        <v>104</v>
      </c>
      <c r="J11873" t="s">
        <v>501</v>
      </c>
      <c r="K11873" t="s">
        <v>76</v>
      </c>
      <c r="L11873" t="s">
        <v>106</v>
      </c>
      <c r="M11873" t="s">
        <v>102</v>
      </c>
      <c r="N11873" t="s">
        <v>79</v>
      </c>
      <c r="O11873" t="s">
        <v>177</v>
      </c>
      <c r="P11873" t="s">
        <v>106</v>
      </c>
      <c r="Q11873" t="s">
        <v>68</v>
      </c>
      <c r="R11873" t="s">
        <v>68</v>
      </c>
    </row>
    <row r="11874" spans="1:18" x14ac:dyDescent="0.35">
      <c r="A11874" t="s">
        <v>241</v>
      </c>
      <c r="B11874" t="s">
        <v>488</v>
      </c>
      <c r="C11874">
        <v>7555</v>
      </c>
      <c r="D11874" t="s">
        <v>680</v>
      </c>
      <c r="E11874" t="s">
        <v>240</v>
      </c>
      <c r="F11874" t="s">
        <v>260</v>
      </c>
      <c r="G11874" t="s">
        <v>122</v>
      </c>
      <c r="H11874" t="s">
        <v>186</v>
      </c>
      <c r="I11874" t="s">
        <v>173</v>
      </c>
      <c r="J11874" t="s">
        <v>547</v>
      </c>
      <c r="K11874" t="s">
        <v>107</v>
      </c>
      <c r="L11874" t="s">
        <v>79</v>
      </c>
      <c r="M11874" t="s">
        <v>87</v>
      </c>
      <c r="N11874" t="s">
        <v>173</v>
      </c>
      <c r="O11874" t="s">
        <v>515</v>
      </c>
      <c r="P11874" t="s">
        <v>107</v>
      </c>
      <c r="Q11874" t="s">
        <v>142</v>
      </c>
      <c r="R11874" t="s">
        <v>68</v>
      </c>
    </row>
    <row r="11875" spans="1:18" x14ac:dyDescent="0.35">
      <c r="A11875" t="s">
        <v>241</v>
      </c>
      <c r="B11875" t="s">
        <v>491</v>
      </c>
      <c r="C11875">
        <v>5666</v>
      </c>
      <c r="D11875" t="s">
        <v>520</v>
      </c>
      <c r="E11875" t="s">
        <v>226</v>
      </c>
      <c r="F11875" t="s">
        <v>199</v>
      </c>
      <c r="G11875" t="s">
        <v>194</v>
      </c>
      <c r="H11875" t="s">
        <v>100</v>
      </c>
      <c r="I11875" t="s">
        <v>80</v>
      </c>
      <c r="J11875" t="s">
        <v>823</v>
      </c>
      <c r="K11875" t="s">
        <v>106</v>
      </c>
      <c r="L11875" t="s">
        <v>77</v>
      </c>
      <c r="M11875" t="s">
        <v>84</v>
      </c>
      <c r="N11875" t="s">
        <v>55</v>
      </c>
      <c r="O11875" t="s">
        <v>278</v>
      </c>
      <c r="P11875" t="s">
        <v>73</v>
      </c>
      <c r="Q11875" t="s">
        <v>72</v>
      </c>
      <c r="R11875" t="s">
        <v>94</v>
      </c>
    </row>
    <row r="11877" spans="1:18" x14ac:dyDescent="0.35">
      <c r="A11877" t="s">
        <v>2151</v>
      </c>
    </row>
    <row r="11878" spans="1:18" x14ac:dyDescent="0.35">
      <c r="A11878" t="s">
        <v>14</v>
      </c>
      <c r="B11878" t="s">
        <v>505</v>
      </c>
      <c r="C11878" t="s">
        <v>2</v>
      </c>
      <c r="D11878" t="s">
        <v>2126</v>
      </c>
      <c r="E11878" t="s">
        <v>2127</v>
      </c>
      <c r="F11878" t="s">
        <v>2128</v>
      </c>
      <c r="G11878" t="s">
        <v>2129</v>
      </c>
      <c r="H11878" t="s">
        <v>2130</v>
      </c>
      <c r="I11878" t="s">
        <v>2131</v>
      </c>
      <c r="J11878" t="s">
        <v>2132</v>
      </c>
      <c r="K11878" t="s">
        <v>2133</v>
      </c>
      <c r="L11878" t="s">
        <v>2134</v>
      </c>
      <c r="M11878" t="s">
        <v>2135</v>
      </c>
      <c r="N11878" t="s">
        <v>2136</v>
      </c>
      <c r="O11878" t="s">
        <v>2137</v>
      </c>
      <c r="P11878" t="s">
        <v>2138</v>
      </c>
      <c r="Q11878" t="s">
        <v>609</v>
      </c>
      <c r="R11878" t="s">
        <v>50</v>
      </c>
    </row>
    <row r="11879" spans="1:18" x14ac:dyDescent="0.35">
      <c r="A11879" t="s">
        <v>3</v>
      </c>
      <c r="B11879" t="s">
        <v>506</v>
      </c>
      <c r="C11879">
        <v>569</v>
      </c>
      <c r="D11879" t="s">
        <v>776</v>
      </c>
      <c r="E11879" t="s">
        <v>366</v>
      </c>
      <c r="F11879" t="s">
        <v>386</v>
      </c>
      <c r="G11879" t="s">
        <v>180</v>
      </c>
      <c r="H11879" t="s">
        <v>84</v>
      </c>
      <c r="I11879" t="s">
        <v>133</v>
      </c>
      <c r="J11879" t="s">
        <v>172</v>
      </c>
      <c r="K11879" t="s">
        <v>77</v>
      </c>
      <c r="L11879" t="s">
        <v>186</v>
      </c>
      <c r="M11879" t="s">
        <v>67</v>
      </c>
      <c r="N11879" t="s">
        <v>89</v>
      </c>
      <c r="O11879" t="s">
        <v>207</v>
      </c>
      <c r="P11879" t="s">
        <v>76</v>
      </c>
      <c r="Q11879" t="s">
        <v>103</v>
      </c>
      <c r="R11879" t="s">
        <v>150</v>
      </c>
    </row>
    <row r="11880" spans="1:18" x14ac:dyDescent="0.35">
      <c r="A11880" t="s">
        <v>3</v>
      </c>
      <c r="B11880" t="s">
        <v>507</v>
      </c>
      <c r="C11880">
        <v>536</v>
      </c>
      <c r="D11880" t="s">
        <v>238</v>
      </c>
      <c r="E11880" t="s">
        <v>80</v>
      </c>
      <c r="F11880" t="s">
        <v>122</v>
      </c>
      <c r="G11880" t="s">
        <v>63</v>
      </c>
      <c r="H11880" t="s">
        <v>88</v>
      </c>
      <c r="I11880" t="s">
        <v>198</v>
      </c>
      <c r="J11880" t="s">
        <v>1242</v>
      </c>
      <c r="K11880" t="s">
        <v>76</v>
      </c>
      <c r="L11880" t="s">
        <v>76</v>
      </c>
      <c r="M11880" t="s">
        <v>145</v>
      </c>
      <c r="N11880" t="s">
        <v>72</v>
      </c>
      <c r="O11880" t="s">
        <v>109</v>
      </c>
      <c r="P11880" t="s">
        <v>76</v>
      </c>
      <c r="Q11880" t="s">
        <v>75</v>
      </c>
      <c r="R11880" t="s">
        <v>76</v>
      </c>
    </row>
    <row r="11881" spans="1:18" x14ac:dyDescent="0.35">
      <c r="A11881" t="s">
        <v>3</v>
      </c>
      <c r="B11881" t="s">
        <v>509</v>
      </c>
      <c r="C11881">
        <v>507</v>
      </c>
      <c r="D11881" t="s">
        <v>704</v>
      </c>
      <c r="E11881" t="s">
        <v>290</v>
      </c>
      <c r="F11881" t="s">
        <v>330</v>
      </c>
      <c r="G11881" t="s">
        <v>177</v>
      </c>
      <c r="H11881" t="s">
        <v>74</v>
      </c>
      <c r="I11881" t="s">
        <v>75</v>
      </c>
      <c r="J11881" t="s">
        <v>330</v>
      </c>
      <c r="K11881" t="s">
        <v>73</v>
      </c>
      <c r="L11881" t="s">
        <v>81</v>
      </c>
      <c r="M11881" t="s">
        <v>130</v>
      </c>
      <c r="N11881" t="s">
        <v>57</v>
      </c>
      <c r="O11881" t="s">
        <v>8</v>
      </c>
      <c r="P11881" t="s">
        <v>76</v>
      </c>
      <c r="Q11881" t="s">
        <v>94</v>
      </c>
      <c r="R11881" t="s">
        <v>68</v>
      </c>
    </row>
    <row r="11882" spans="1:18" x14ac:dyDescent="0.35">
      <c r="A11882" t="s">
        <v>3</v>
      </c>
      <c r="B11882" t="s">
        <v>510</v>
      </c>
      <c r="C11882">
        <v>395</v>
      </c>
      <c r="D11882" t="s">
        <v>98</v>
      </c>
      <c r="E11882" t="s">
        <v>198</v>
      </c>
      <c r="F11882" t="s">
        <v>96</v>
      </c>
      <c r="G11882" t="s">
        <v>57</v>
      </c>
      <c r="H11882" t="s">
        <v>194</v>
      </c>
      <c r="I11882" t="s">
        <v>73</v>
      </c>
      <c r="J11882" t="s">
        <v>1130</v>
      </c>
      <c r="K11882" t="s">
        <v>76</v>
      </c>
      <c r="L11882" t="s">
        <v>76</v>
      </c>
      <c r="M11882" t="s">
        <v>113</v>
      </c>
      <c r="N11882" t="s">
        <v>94</v>
      </c>
      <c r="O11882" t="s">
        <v>217</v>
      </c>
      <c r="P11882" t="s">
        <v>76</v>
      </c>
      <c r="Q11882" t="s">
        <v>68</v>
      </c>
      <c r="R11882" t="s">
        <v>106</v>
      </c>
    </row>
    <row r="11883" spans="1:18" x14ac:dyDescent="0.35">
      <c r="A11883" t="s">
        <v>3</v>
      </c>
      <c r="B11883" t="s">
        <v>50</v>
      </c>
      <c r="C11883">
        <v>1</v>
      </c>
      <c r="D11883" t="s">
        <v>395</v>
      </c>
      <c r="E11883" t="s">
        <v>76</v>
      </c>
      <c r="F11883" t="s">
        <v>76</v>
      </c>
      <c r="G11883" t="s">
        <v>76</v>
      </c>
      <c r="H11883" t="s">
        <v>76</v>
      </c>
      <c r="I11883" t="s">
        <v>76</v>
      </c>
      <c r="J11883" t="s">
        <v>395</v>
      </c>
      <c r="K11883" t="s">
        <v>76</v>
      </c>
      <c r="L11883" t="s">
        <v>76</v>
      </c>
      <c r="M11883" t="s">
        <v>76</v>
      </c>
      <c r="N11883" t="s">
        <v>76</v>
      </c>
      <c r="O11883" t="s">
        <v>76</v>
      </c>
      <c r="P11883" t="s">
        <v>76</v>
      </c>
      <c r="Q11883" t="s">
        <v>76</v>
      </c>
      <c r="R11883" t="s">
        <v>76</v>
      </c>
    </row>
    <row r="11884" spans="1:18" x14ac:dyDescent="0.35">
      <c r="A11884" t="s">
        <v>4</v>
      </c>
      <c r="B11884" t="s">
        <v>506</v>
      </c>
      <c r="C11884">
        <v>888</v>
      </c>
      <c r="D11884" t="s">
        <v>612</v>
      </c>
      <c r="E11884" t="s">
        <v>204</v>
      </c>
      <c r="F11884" t="s">
        <v>264</v>
      </c>
      <c r="G11884" t="s">
        <v>104</v>
      </c>
      <c r="H11884" t="s">
        <v>77</v>
      </c>
      <c r="I11884" t="s">
        <v>78</v>
      </c>
      <c r="J11884" t="s">
        <v>214</v>
      </c>
      <c r="K11884" t="s">
        <v>76</v>
      </c>
      <c r="L11884" t="s">
        <v>75</v>
      </c>
      <c r="M11884" t="s">
        <v>237</v>
      </c>
      <c r="N11884" t="s">
        <v>280</v>
      </c>
      <c r="O11884" t="s">
        <v>413</v>
      </c>
      <c r="P11884" t="s">
        <v>76</v>
      </c>
      <c r="Q11884" t="s">
        <v>89</v>
      </c>
      <c r="R11884" t="s">
        <v>81</v>
      </c>
    </row>
    <row r="11885" spans="1:18" x14ac:dyDescent="0.35">
      <c r="A11885" t="s">
        <v>4</v>
      </c>
      <c r="B11885" t="s">
        <v>507</v>
      </c>
      <c r="C11885">
        <v>1018</v>
      </c>
      <c r="D11885" t="s">
        <v>254</v>
      </c>
      <c r="E11885" t="s">
        <v>173</v>
      </c>
      <c r="F11885" t="s">
        <v>130</v>
      </c>
      <c r="G11885" t="s">
        <v>75</v>
      </c>
      <c r="H11885" t="s">
        <v>71</v>
      </c>
      <c r="I11885" t="s">
        <v>53</v>
      </c>
      <c r="J11885" t="s">
        <v>1272</v>
      </c>
      <c r="K11885" t="s">
        <v>76</v>
      </c>
      <c r="L11885" t="s">
        <v>73</v>
      </c>
      <c r="M11885" t="s">
        <v>62</v>
      </c>
      <c r="N11885" t="s">
        <v>163</v>
      </c>
      <c r="O11885" t="s">
        <v>299</v>
      </c>
      <c r="P11885" t="s">
        <v>76</v>
      </c>
      <c r="Q11885" t="s">
        <v>94</v>
      </c>
      <c r="R11885" t="s">
        <v>76</v>
      </c>
    </row>
    <row r="11886" spans="1:18" x14ac:dyDescent="0.35">
      <c r="A11886" t="s">
        <v>4</v>
      </c>
      <c r="B11886" t="s">
        <v>509</v>
      </c>
      <c r="C11886">
        <v>742</v>
      </c>
      <c r="D11886" t="s">
        <v>873</v>
      </c>
      <c r="E11886" t="s">
        <v>199</v>
      </c>
      <c r="F11886" t="s">
        <v>126</v>
      </c>
      <c r="G11886" t="s">
        <v>194</v>
      </c>
      <c r="H11886" t="s">
        <v>79</v>
      </c>
      <c r="I11886" t="s">
        <v>100</v>
      </c>
      <c r="J11886" t="s">
        <v>256</v>
      </c>
      <c r="K11886" t="s">
        <v>76</v>
      </c>
      <c r="L11886" t="s">
        <v>79</v>
      </c>
      <c r="M11886" t="s">
        <v>221</v>
      </c>
      <c r="N11886" t="s">
        <v>57</v>
      </c>
      <c r="O11886" t="s">
        <v>373</v>
      </c>
      <c r="P11886" t="s">
        <v>76</v>
      </c>
      <c r="Q11886" t="s">
        <v>122</v>
      </c>
      <c r="R11886" t="s">
        <v>94</v>
      </c>
    </row>
    <row r="11887" spans="1:18" x14ac:dyDescent="0.35">
      <c r="A11887" t="s">
        <v>4</v>
      </c>
      <c r="B11887" t="s">
        <v>510</v>
      </c>
      <c r="C11887">
        <v>557</v>
      </c>
      <c r="D11887" t="s">
        <v>392</v>
      </c>
      <c r="E11887" t="s">
        <v>138</v>
      </c>
      <c r="F11887" t="s">
        <v>150</v>
      </c>
      <c r="G11887" t="s">
        <v>71</v>
      </c>
      <c r="H11887" t="s">
        <v>108</v>
      </c>
      <c r="I11887" t="s">
        <v>107</v>
      </c>
      <c r="J11887" t="s">
        <v>906</v>
      </c>
      <c r="K11887" t="s">
        <v>76</v>
      </c>
      <c r="L11887" t="s">
        <v>107</v>
      </c>
      <c r="M11887" t="s">
        <v>88</v>
      </c>
      <c r="N11887" t="s">
        <v>244</v>
      </c>
      <c r="O11887" t="s">
        <v>249</v>
      </c>
      <c r="P11887" t="s">
        <v>76</v>
      </c>
      <c r="Q11887" t="s">
        <v>106</v>
      </c>
      <c r="R11887" t="s">
        <v>150</v>
      </c>
    </row>
    <row r="11888" spans="1:18" x14ac:dyDescent="0.35">
      <c r="A11888" t="s">
        <v>5</v>
      </c>
      <c r="B11888" t="s">
        <v>506</v>
      </c>
      <c r="C11888">
        <v>896</v>
      </c>
      <c r="D11888" t="s">
        <v>1443</v>
      </c>
      <c r="E11888" t="s">
        <v>249</v>
      </c>
      <c r="F11888" t="s">
        <v>282</v>
      </c>
      <c r="G11888" t="s">
        <v>186</v>
      </c>
      <c r="H11888" t="s">
        <v>106</v>
      </c>
      <c r="I11888" t="s">
        <v>63</v>
      </c>
      <c r="J11888" t="s">
        <v>283</v>
      </c>
      <c r="K11888" t="s">
        <v>150</v>
      </c>
      <c r="L11888" t="s">
        <v>75</v>
      </c>
      <c r="M11888" t="s">
        <v>93</v>
      </c>
      <c r="N11888" t="s">
        <v>107</v>
      </c>
      <c r="O11888" t="s">
        <v>355</v>
      </c>
      <c r="P11888" t="s">
        <v>107</v>
      </c>
      <c r="Q11888" t="s">
        <v>150</v>
      </c>
      <c r="R11888" t="s">
        <v>81</v>
      </c>
    </row>
    <row r="11889" spans="1:18" x14ac:dyDescent="0.35">
      <c r="A11889" t="s">
        <v>5</v>
      </c>
      <c r="B11889" t="s">
        <v>507</v>
      </c>
      <c r="C11889">
        <v>1169</v>
      </c>
      <c r="D11889" t="s">
        <v>242</v>
      </c>
      <c r="E11889" t="s">
        <v>80</v>
      </c>
      <c r="F11889" t="s">
        <v>109</v>
      </c>
      <c r="G11889" t="s">
        <v>73</v>
      </c>
      <c r="H11889" t="s">
        <v>77</v>
      </c>
      <c r="I11889" t="s">
        <v>68</v>
      </c>
      <c r="J11889" t="s">
        <v>1103</v>
      </c>
      <c r="K11889" t="s">
        <v>76</v>
      </c>
      <c r="L11889" t="s">
        <v>76</v>
      </c>
      <c r="M11889" t="s">
        <v>96</v>
      </c>
      <c r="N11889" t="s">
        <v>80</v>
      </c>
      <c r="O11889" t="s">
        <v>130</v>
      </c>
      <c r="P11889" t="s">
        <v>107</v>
      </c>
      <c r="Q11889" t="s">
        <v>77</v>
      </c>
      <c r="R11889" t="s">
        <v>76</v>
      </c>
    </row>
    <row r="11890" spans="1:18" x14ac:dyDescent="0.35">
      <c r="A11890" t="s">
        <v>5</v>
      </c>
      <c r="B11890" t="s">
        <v>509</v>
      </c>
      <c r="C11890">
        <v>729</v>
      </c>
      <c r="D11890" t="s">
        <v>650</v>
      </c>
      <c r="E11890" t="s">
        <v>135</v>
      </c>
      <c r="F11890" t="s">
        <v>409</v>
      </c>
      <c r="G11890" t="s">
        <v>74</v>
      </c>
      <c r="H11890" t="s">
        <v>106</v>
      </c>
      <c r="I11890" t="s">
        <v>106</v>
      </c>
      <c r="J11890" t="s">
        <v>126</v>
      </c>
      <c r="K11890" t="s">
        <v>74</v>
      </c>
      <c r="L11890" t="s">
        <v>77</v>
      </c>
      <c r="M11890" t="s">
        <v>149</v>
      </c>
      <c r="N11890" t="s">
        <v>79</v>
      </c>
      <c r="O11890" t="s">
        <v>70</v>
      </c>
      <c r="P11890" t="s">
        <v>78</v>
      </c>
      <c r="Q11890" t="s">
        <v>138</v>
      </c>
      <c r="R11890" t="s">
        <v>104</v>
      </c>
    </row>
    <row r="11891" spans="1:18" x14ac:dyDescent="0.35">
      <c r="A11891" t="s">
        <v>5</v>
      </c>
      <c r="B11891" t="s">
        <v>510</v>
      </c>
      <c r="C11891">
        <v>635</v>
      </c>
      <c r="D11891" t="s">
        <v>519</v>
      </c>
      <c r="E11891" t="s">
        <v>109</v>
      </c>
      <c r="F11891" t="s">
        <v>244</v>
      </c>
      <c r="G11891" t="s">
        <v>79</v>
      </c>
      <c r="H11891" t="s">
        <v>68</v>
      </c>
      <c r="I11891" t="s">
        <v>63</v>
      </c>
      <c r="J11891" t="s">
        <v>1140</v>
      </c>
      <c r="K11891" t="s">
        <v>76</v>
      </c>
      <c r="L11891" t="s">
        <v>73</v>
      </c>
      <c r="M11891" t="s">
        <v>102</v>
      </c>
      <c r="N11891" t="s">
        <v>73</v>
      </c>
      <c r="O11891" t="s">
        <v>102</v>
      </c>
      <c r="P11891" t="s">
        <v>76</v>
      </c>
      <c r="Q11891" t="s">
        <v>100</v>
      </c>
      <c r="R11891" t="s">
        <v>76</v>
      </c>
    </row>
    <row r="11892" spans="1:18" x14ac:dyDescent="0.35">
      <c r="A11892" t="s">
        <v>6</v>
      </c>
      <c r="B11892" t="s">
        <v>506</v>
      </c>
      <c r="C11892">
        <v>437</v>
      </c>
      <c r="D11892" t="s">
        <v>662</v>
      </c>
      <c r="E11892" t="s">
        <v>352</v>
      </c>
      <c r="F11892" t="s">
        <v>193</v>
      </c>
      <c r="G11892" t="s">
        <v>70</v>
      </c>
      <c r="H11892" t="s">
        <v>81</v>
      </c>
      <c r="I11892" t="s">
        <v>81</v>
      </c>
      <c r="J11892" t="s">
        <v>160</v>
      </c>
      <c r="K11892" t="s">
        <v>76</v>
      </c>
      <c r="L11892" t="s">
        <v>73</v>
      </c>
      <c r="M11892" t="s">
        <v>314</v>
      </c>
      <c r="N11892" t="s">
        <v>56</v>
      </c>
      <c r="O11892" t="s">
        <v>171</v>
      </c>
      <c r="P11892" t="s">
        <v>77</v>
      </c>
      <c r="Q11892" t="s">
        <v>181</v>
      </c>
      <c r="R11892" t="s">
        <v>79</v>
      </c>
    </row>
    <row r="11893" spans="1:18" x14ac:dyDescent="0.35">
      <c r="A11893" t="s">
        <v>6</v>
      </c>
      <c r="B11893" t="s">
        <v>507</v>
      </c>
      <c r="C11893">
        <v>352</v>
      </c>
      <c r="D11893" t="s">
        <v>331</v>
      </c>
      <c r="E11893" t="s">
        <v>137</v>
      </c>
      <c r="F11893" t="s">
        <v>211</v>
      </c>
      <c r="G11893" t="s">
        <v>53</v>
      </c>
      <c r="H11893" t="s">
        <v>11</v>
      </c>
      <c r="I11893" t="s">
        <v>96</v>
      </c>
      <c r="J11893" t="s">
        <v>892</v>
      </c>
      <c r="K11893" t="s">
        <v>76</v>
      </c>
      <c r="L11893" t="s">
        <v>76</v>
      </c>
      <c r="M11893" t="s">
        <v>86</v>
      </c>
      <c r="N11893" t="s">
        <v>180</v>
      </c>
      <c r="O11893" t="s">
        <v>280</v>
      </c>
      <c r="P11893" t="s">
        <v>73</v>
      </c>
      <c r="Q11893" t="s">
        <v>173</v>
      </c>
      <c r="R11893" t="s">
        <v>106</v>
      </c>
    </row>
    <row r="11894" spans="1:18" x14ac:dyDescent="0.35">
      <c r="A11894" t="s">
        <v>6</v>
      </c>
      <c r="B11894" t="s">
        <v>509</v>
      </c>
      <c r="C11894">
        <v>437</v>
      </c>
      <c r="D11894" t="s">
        <v>674</v>
      </c>
      <c r="E11894" t="s">
        <v>254</v>
      </c>
      <c r="F11894" t="s">
        <v>519</v>
      </c>
      <c r="G11894" t="s">
        <v>104</v>
      </c>
      <c r="H11894" t="s">
        <v>71</v>
      </c>
      <c r="I11894" t="s">
        <v>72</v>
      </c>
      <c r="J11894" t="s">
        <v>220</v>
      </c>
      <c r="K11894" t="s">
        <v>76</v>
      </c>
      <c r="L11894" t="s">
        <v>79</v>
      </c>
      <c r="M11894" t="s">
        <v>130</v>
      </c>
      <c r="N11894" t="s">
        <v>175</v>
      </c>
      <c r="O11894" t="s">
        <v>113</v>
      </c>
      <c r="P11894" t="s">
        <v>76</v>
      </c>
      <c r="Q11894" t="s">
        <v>102</v>
      </c>
      <c r="R11894" t="s">
        <v>55</v>
      </c>
    </row>
    <row r="11895" spans="1:18" x14ac:dyDescent="0.35">
      <c r="A11895" t="s">
        <v>6</v>
      </c>
      <c r="B11895" t="s">
        <v>510</v>
      </c>
      <c r="C11895">
        <v>169</v>
      </c>
      <c r="D11895" t="s">
        <v>399</v>
      </c>
      <c r="E11895" t="s">
        <v>176</v>
      </c>
      <c r="F11895" t="s">
        <v>56</v>
      </c>
      <c r="G11895" t="s">
        <v>81</v>
      </c>
      <c r="H11895" t="s">
        <v>75</v>
      </c>
      <c r="I11895" t="s">
        <v>163</v>
      </c>
      <c r="J11895" t="s">
        <v>988</v>
      </c>
      <c r="K11895" t="s">
        <v>76</v>
      </c>
      <c r="L11895" t="s">
        <v>106</v>
      </c>
      <c r="M11895" t="s">
        <v>151</v>
      </c>
      <c r="N11895" t="s">
        <v>96</v>
      </c>
      <c r="O11895" t="s">
        <v>103</v>
      </c>
      <c r="P11895" t="s">
        <v>76</v>
      </c>
      <c r="Q11895" t="s">
        <v>84</v>
      </c>
      <c r="R11895" t="s">
        <v>107</v>
      </c>
    </row>
    <row r="11896" spans="1:18" x14ac:dyDescent="0.35">
      <c r="A11896" t="s">
        <v>7</v>
      </c>
      <c r="B11896" t="s">
        <v>506</v>
      </c>
      <c r="C11896">
        <v>928</v>
      </c>
      <c r="D11896" t="s">
        <v>793</v>
      </c>
      <c r="E11896" t="s">
        <v>226</v>
      </c>
      <c r="F11896" t="s">
        <v>192</v>
      </c>
      <c r="G11896" t="s">
        <v>194</v>
      </c>
      <c r="H11896" t="s">
        <v>186</v>
      </c>
      <c r="I11896" t="s">
        <v>179</v>
      </c>
      <c r="J11896" t="s">
        <v>159</v>
      </c>
      <c r="K11896" t="s">
        <v>76</v>
      </c>
      <c r="L11896" t="s">
        <v>79</v>
      </c>
      <c r="M11896" t="s">
        <v>137</v>
      </c>
      <c r="N11896" t="s">
        <v>80</v>
      </c>
      <c r="O11896" t="s">
        <v>416</v>
      </c>
      <c r="P11896" t="s">
        <v>107</v>
      </c>
      <c r="Q11896" t="s">
        <v>55</v>
      </c>
      <c r="R11896" t="s">
        <v>94</v>
      </c>
    </row>
    <row r="11897" spans="1:18" x14ac:dyDescent="0.35">
      <c r="A11897" t="s">
        <v>7</v>
      </c>
      <c r="B11897" t="s">
        <v>507</v>
      </c>
      <c r="C11897">
        <v>761</v>
      </c>
      <c r="D11897" t="s">
        <v>330</v>
      </c>
      <c r="E11897" t="s">
        <v>74</v>
      </c>
      <c r="F11897" t="s">
        <v>133</v>
      </c>
      <c r="G11897" t="s">
        <v>79</v>
      </c>
      <c r="H11897" t="s">
        <v>55</v>
      </c>
      <c r="I11897" t="s">
        <v>355</v>
      </c>
      <c r="J11897" t="s">
        <v>1119</v>
      </c>
      <c r="K11897" t="s">
        <v>76</v>
      </c>
      <c r="L11897" t="s">
        <v>76</v>
      </c>
      <c r="M11897" t="s">
        <v>278</v>
      </c>
      <c r="N11897" t="s">
        <v>75</v>
      </c>
      <c r="O11897" t="s">
        <v>260</v>
      </c>
      <c r="P11897" t="s">
        <v>76</v>
      </c>
      <c r="Q11897" t="s">
        <v>94</v>
      </c>
      <c r="R11897" t="s">
        <v>76</v>
      </c>
    </row>
    <row r="11898" spans="1:18" x14ac:dyDescent="0.35">
      <c r="A11898" t="s">
        <v>7</v>
      </c>
      <c r="B11898" t="s">
        <v>509</v>
      </c>
      <c r="C11898">
        <v>930</v>
      </c>
      <c r="D11898" t="s">
        <v>1407</v>
      </c>
      <c r="E11898" t="s">
        <v>101</v>
      </c>
      <c r="F11898" t="s">
        <v>328</v>
      </c>
      <c r="G11898" t="s">
        <v>177</v>
      </c>
      <c r="H11898" t="s">
        <v>133</v>
      </c>
      <c r="I11898" t="s">
        <v>100</v>
      </c>
      <c r="J11898" t="s">
        <v>435</v>
      </c>
      <c r="K11898" t="s">
        <v>76</v>
      </c>
      <c r="L11898" t="s">
        <v>79</v>
      </c>
      <c r="M11898" t="s">
        <v>142</v>
      </c>
      <c r="N11898" t="s">
        <v>71</v>
      </c>
      <c r="O11898" t="s">
        <v>61</v>
      </c>
      <c r="P11898" t="s">
        <v>106</v>
      </c>
      <c r="Q11898" t="s">
        <v>150</v>
      </c>
      <c r="R11898" t="s">
        <v>150</v>
      </c>
    </row>
    <row r="11899" spans="1:18" x14ac:dyDescent="0.35">
      <c r="A11899" t="s">
        <v>7</v>
      </c>
      <c r="B11899" t="s">
        <v>510</v>
      </c>
      <c r="C11899">
        <v>564</v>
      </c>
      <c r="D11899" t="s">
        <v>384</v>
      </c>
      <c r="E11899" t="s">
        <v>56</v>
      </c>
      <c r="F11899" t="s">
        <v>239</v>
      </c>
      <c r="G11899" t="s">
        <v>80</v>
      </c>
      <c r="H11899" t="s">
        <v>122</v>
      </c>
      <c r="I11899" t="s">
        <v>137</v>
      </c>
      <c r="J11899" t="s">
        <v>1128</v>
      </c>
      <c r="K11899" t="s">
        <v>76</v>
      </c>
      <c r="L11899" t="s">
        <v>76</v>
      </c>
      <c r="M11899" t="s">
        <v>58</v>
      </c>
      <c r="N11899" t="s">
        <v>73</v>
      </c>
      <c r="O11899" t="s">
        <v>355</v>
      </c>
      <c r="P11899" t="s">
        <v>106</v>
      </c>
      <c r="Q11899" t="s">
        <v>73</v>
      </c>
      <c r="R11899" t="s">
        <v>77</v>
      </c>
    </row>
    <row r="11900" spans="1:18" x14ac:dyDescent="0.35">
      <c r="A11900" t="s">
        <v>7</v>
      </c>
      <c r="B11900" t="s">
        <v>50</v>
      </c>
      <c r="C11900">
        <v>1</v>
      </c>
      <c r="D11900" t="s">
        <v>76</v>
      </c>
      <c r="E11900" t="s">
        <v>76</v>
      </c>
      <c r="F11900" t="s">
        <v>395</v>
      </c>
      <c r="G11900" t="s">
        <v>76</v>
      </c>
      <c r="H11900" t="s">
        <v>76</v>
      </c>
      <c r="I11900" t="s">
        <v>76</v>
      </c>
      <c r="J11900" t="s">
        <v>76</v>
      </c>
      <c r="K11900" t="s">
        <v>76</v>
      </c>
      <c r="L11900" t="s">
        <v>76</v>
      </c>
      <c r="M11900" t="s">
        <v>76</v>
      </c>
      <c r="N11900" t="s">
        <v>76</v>
      </c>
      <c r="O11900" t="s">
        <v>76</v>
      </c>
      <c r="P11900" t="s">
        <v>76</v>
      </c>
      <c r="Q11900" t="s">
        <v>76</v>
      </c>
      <c r="R11900" t="s">
        <v>76</v>
      </c>
    </row>
    <row r="11901" spans="1:18" x14ac:dyDescent="0.35">
      <c r="A11901" t="s">
        <v>241</v>
      </c>
      <c r="B11901" t="s">
        <v>506</v>
      </c>
      <c r="C11901">
        <v>3718</v>
      </c>
      <c r="D11901" t="s">
        <v>922</v>
      </c>
      <c r="E11901" t="s">
        <v>307</v>
      </c>
      <c r="F11901" t="s">
        <v>113</v>
      </c>
      <c r="G11901" t="s">
        <v>103</v>
      </c>
      <c r="H11901" t="s">
        <v>72</v>
      </c>
      <c r="I11901" t="s">
        <v>74</v>
      </c>
      <c r="J11901" t="s">
        <v>140</v>
      </c>
      <c r="K11901" t="s">
        <v>73</v>
      </c>
      <c r="L11901" t="s">
        <v>75</v>
      </c>
      <c r="M11901" t="s">
        <v>97</v>
      </c>
      <c r="N11901" t="s">
        <v>57</v>
      </c>
      <c r="O11901" t="s">
        <v>117</v>
      </c>
      <c r="P11901" t="s">
        <v>107</v>
      </c>
      <c r="Q11901" t="s">
        <v>103</v>
      </c>
      <c r="R11901" t="s">
        <v>78</v>
      </c>
    </row>
    <row r="11902" spans="1:18" x14ac:dyDescent="0.35">
      <c r="A11902" t="s">
        <v>241</v>
      </c>
      <c r="B11902" t="s">
        <v>507</v>
      </c>
      <c r="C11902">
        <v>3836</v>
      </c>
      <c r="D11902" t="s">
        <v>143</v>
      </c>
      <c r="E11902" t="s">
        <v>151</v>
      </c>
      <c r="F11902" t="s">
        <v>70</v>
      </c>
      <c r="G11902" t="s">
        <v>138</v>
      </c>
      <c r="H11902" t="s">
        <v>122</v>
      </c>
      <c r="I11902" t="s">
        <v>244</v>
      </c>
      <c r="J11902" t="s">
        <v>1002</v>
      </c>
      <c r="K11902" t="s">
        <v>76</v>
      </c>
      <c r="L11902" t="s">
        <v>76</v>
      </c>
      <c r="M11902" t="s">
        <v>355</v>
      </c>
      <c r="N11902" t="s">
        <v>122</v>
      </c>
      <c r="O11902" t="s">
        <v>146</v>
      </c>
      <c r="P11902" t="s">
        <v>107</v>
      </c>
      <c r="Q11902" t="s">
        <v>94</v>
      </c>
      <c r="R11902" t="s">
        <v>76</v>
      </c>
    </row>
    <row r="11903" spans="1:18" x14ac:dyDescent="0.35">
      <c r="A11903" t="s">
        <v>241</v>
      </c>
      <c r="B11903" t="s">
        <v>509</v>
      </c>
      <c r="C11903">
        <v>3345</v>
      </c>
      <c r="D11903" t="s">
        <v>708</v>
      </c>
      <c r="E11903" t="s">
        <v>269</v>
      </c>
      <c r="F11903" t="s">
        <v>373</v>
      </c>
      <c r="G11903" t="s">
        <v>87</v>
      </c>
      <c r="H11903" t="s">
        <v>72</v>
      </c>
      <c r="I11903" t="s">
        <v>81</v>
      </c>
      <c r="J11903" t="s">
        <v>328</v>
      </c>
      <c r="K11903" t="s">
        <v>77</v>
      </c>
      <c r="L11903" t="s">
        <v>68</v>
      </c>
      <c r="M11903" t="s">
        <v>173</v>
      </c>
      <c r="N11903" t="s">
        <v>74</v>
      </c>
      <c r="O11903" t="s">
        <v>113</v>
      </c>
      <c r="P11903" t="s">
        <v>106</v>
      </c>
      <c r="Q11903" t="s">
        <v>100</v>
      </c>
      <c r="R11903" t="s">
        <v>138</v>
      </c>
    </row>
    <row r="11904" spans="1:18" x14ac:dyDescent="0.35">
      <c r="A11904" t="s">
        <v>241</v>
      </c>
      <c r="B11904" t="s">
        <v>510</v>
      </c>
      <c r="C11904">
        <v>2320</v>
      </c>
      <c r="D11904" t="s">
        <v>337</v>
      </c>
      <c r="E11904" t="s">
        <v>137</v>
      </c>
      <c r="F11904" t="s">
        <v>221</v>
      </c>
      <c r="G11904" t="s">
        <v>63</v>
      </c>
      <c r="H11904" t="s">
        <v>142</v>
      </c>
      <c r="I11904" t="s">
        <v>142</v>
      </c>
      <c r="J11904" t="s">
        <v>1406</v>
      </c>
      <c r="K11904" t="s">
        <v>76</v>
      </c>
      <c r="L11904" t="s">
        <v>107</v>
      </c>
      <c r="M11904" t="s">
        <v>237</v>
      </c>
      <c r="N11904" t="s">
        <v>72</v>
      </c>
      <c r="O11904" t="s">
        <v>264</v>
      </c>
      <c r="P11904" t="s">
        <v>107</v>
      </c>
      <c r="Q11904" t="s">
        <v>75</v>
      </c>
      <c r="R11904" t="s">
        <v>77</v>
      </c>
    </row>
    <row r="11905" spans="1:18" x14ac:dyDescent="0.35">
      <c r="A11905" t="s">
        <v>241</v>
      </c>
      <c r="B11905" t="s">
        <v>50</v>
      </c>
      <c r="C11905">
        <v>2</v>
      </c>
      <c r="D11905" t="s">
        <v>483</v>
      </c>
      <c r="E11905" t="s">
        <v>76</v>
      </c>
      <c r="F11905" t="s">
        <v>484</v>
      </c>
      <c r="G11905" t="s">
        <v>76</v>
      </c>
      <c r="H11905" t="s">
        <v>76</v>
      </c>
      <c r="I11905" t="s">
        <v>76</v>
      </c>
      <c r="J11905" t="s">
        <v>483</v>
      </c>
      <c r="K11905" t="s">
        <v>76</v>
      </c>
      <c r="L11905" t="s">
        <v>76</v>
      </c>
      <c r="M11905" t="s">
        <v>76</v>
      </c>
      <c r="N11905" t="s">
        <v>76</v>
      </c>
      <c r="O11905" t="s">
        <v>76</v>
      </c>
      <c r="P11905" t="s">
        <v>76</v>
      </c>
      <c r="Q11905" t="s">
        <v>76</v>
      </c>
      <c r="R11905" t="s">
        <v>76</v>
      </c>
    </row>
    <row r="11907" spans="1:18" x14ac:dyDescent="0.35">
      <c r="A11907" t="s">
        <v>2152</v>
      </c>
    </row>
    <row r="11908" spans="1:18" x14ac:dyDescent="0.35">
      <c r="A11908" t="s">
        <v>14</v>
      </c>
      <c r="B11908" t="s">
        <v>530</v>
      </c>
      <c r="C11908" t="s">
        <v>2</v>
      </c>
      <c r="D11908" t="s">
        <v>2126</v>
      </c>
      <c r="E11908" t="s">
        <v>2127</v>
      </c>
      <c r="F11908" t="s">
        <v>2128</v>
      </c>
      <c r="G11908" t="s">
        <v>2129</v>
      </c>
      <c r="H11908" t="s">
        <v>2130</v>
      </c>
      <c r="I11908" t="s">
        <v>2131</v>
      </c>
      <c r="J11908" t="s">
        <v>2132</v>
      </c>
      <c r="K11908" t="s">
        <v>2133</v>
      </c>
      <c r="L11908" t="s">
        <v>2134</v>
      </c>
      <c r="M11908" t="s">
        <v>2135</v>
      </c>
      <c r="N11908" t="s">
        <v>2136</v>
      </c>
      <c r="O11908" t="s">
        <v>2137</v>
      </c>
      <c r="P11908" t="s">
        <v>2138</v>
      </c>
      <c r="Q11908" t="s">
        <v>609</v>
      </c>
      <c r="R11908" t="s">
        <v>50</v>
      </c>
    </row>
    <row r="11909" spans="1:18" x14ac:dyDescent="0.35">
      <c r="A11909" t="s">
        <v>3</v>
      </c>
      <c r="B11909" t="s">
        <v>531</v>
      </c>
      <c r="C11909">
        <v>280</v>
      </c>
      <c r="D11909" t="s">
        <v>253</v>
      </c>
      <c r="E11909" t="s">
        <v>122</v>
      </c>
      <c r="F11909" t="s">
        <v>87</v>
      </c>
      <c r="G11909" t="s">
        <v>130</v>
      </c>
      <c r="H11909" t="s">
        <v>185</v>
      </c>
      <c r="I11909" t="s">
        <v>108</v>
      </c>
      <c r="J11909" t="s">
        <v>891</v>
      </c>
      <c r="K11909" t="s">
        <v>76</v>
      </c>
      <c r="L11909" t="s">
        <v>106</v>
      </c>
      <c r="M11909" t="s">
        <v>136</v>
      </c>
      <c r="N11909" t="s">
        <v>130</v>
      </c>
      <c r="O11909" t="s">
        <v>11</v>
      </c>
      <c r="P11909" t="s">
        <v>76</v>
      </c>
      <c r="Q11909" t="s">
        <v>76</v>
      </c>
      <c r="R11909" t="s">
        <v>106</v>
      </c>
    </row>
    <row r="11910" spans="1:18" x14ac:dyDescent="0.35">
      <c r="A11910" t="s">
        <v>3</v>
      </c>
      <c r="B11910" t="s">
        <v>534</v>
      </c>
      <c r="C11910">
        <v>748</v>
      </c>
      <c r="D11910" t="s">
        <v>675</v>
      </c>
      <c r="E11910" t="s">
        <v>176</v>
      </c>
      <c r="F11910" t="s">
        <v>280</v>
      </c>
      <c r="G11910" t="s">
        <v>173</v>
      </c>
      <c r="H11910" t="s">
        <v>130</v>
      </c>
      <c r="I11910" t="s">
        <v>133</v>
      </c>
      <c r="J11910" t="s">
        <v>721</v>
      </c>
      <c r="K11910" t="s">
        <v>106</v>
      </c>
      <c r="L11910" t="s">
        <v>78</v>
      </c>
      <c r="M11910" t="s">
        <v>442</v>
      </c>
      <c r="N11910" t="s">
        <v>62</v>
      </c>
      <c r="O11910" t="s">
        <v>204</v>
      </c>
      <c r="P11910" t="s">
        <v>76</v>
      </c>
      <c r="Q11910" t="s">
        <v>142</v>
      </c>
      <c r="R11910" t="s">
        <v>79</v>
      </c>
    </row>
    <row r="11911" spans="1:18" x14ac:dyDescent="0.35">
      <c r="A11911" t="s">
        <v>3</v>
      </c>
      <c r="B11911" t="s">
        <v>535</v>
      </c>
      <c r="C11911">
        <v>78</v>
      </c>
      <c r="D11911" t="s">
        <v>942</v>
      </c>
      <c r="E11911" t="s">
        <v>237</v>
      </c>
      <c r="F11911" t="s">
        <v>61</v>
      </c>
      <c r="G11911" t="s">
        <v>109</v>
      </c>
      <c r="H11911" t="s">
        <v>151</v>
      </c>
      <c r="I11911" t="s">
        <v>150</v>
      </c>
      <c r="J11911" t="s">
        <v>557</v>
      </c>
      <c r="K11911" t="s">
        <v>76</v>
      </c>
      <c r="L11911" t="s">
        <v>151</v>
      </c>
      <c r="M11911" t="s">
        <v>515</v>
      </c>
      <c r="N11911" t="s">
        <v>117</v>
      </c>
      <c r="O11911" t="s">
        <v>251</v>
      </c>
      <c r="P11911" t="s">
        <v>76</v>
      </c>
      <c r="Q11911" t="s">
        <v>305</v>
      </c>
      <c r="R11911" t="s">
        <v>76</v>
      </c>
    </row>
    <row r="11912" spans="1:18" x14ac:dyDescent="0.35">
      <c r="A11912" t="s">
        <v>3</v>
      </c>
      <c r="B11912" t="s">
        <v>536</v>
      </c>
      <c r="C11912">
        <v>164</v>
      </c>
      <c r="D11912" t="s">
        <v>152</v>
      </c>
      <c r="E11912" t="s">
        <v>88</v>
      </c>
      <c r="F11912" t="s">
        <v>142</v>
      </c>
      <c r="G11912" t="s">
        <v>88</v>
      </c>
      <c r="H11912" t="s">
        <v>177</v>
      </c>
      <c r="I11912" t="s">
        <v>94</v>
      </c>
      <c r="J11912" t="s">
        <v>834</v>
      </c>
      <c r="K11912" t="s">
        <v>76</v>
      </c>
      <c r="L11912" t="s">
        <v>76</v>
      </c>
      <c r="M11912" t="s">
        <v>165</v>
      </c>
      <c r="N11912" t="s">
        <v>173</v>
      </c>
      <c r="O11912" t="s">
        <v>202</v>
      </c>
      <c r="P11912" t="s">
        <v>76</v>
      </c>
      <c r="Q11912" t="s">
        <v>105</v>
      </c>
      <c r="R11912" t="s">
        <v>68</v>
      </c>
    </row>
    <row r="11913" spans="1:18" x14ac:dyDescent="0.35">
      <c r="A11913" t="s">
        <v>3</v>
      </c>
      <c r="B11913" t="s">
        <v>538</v>
      </c>
      <c r="C11913">
        <v>676</v>
      </c>
      <c r="D11913" t="s">
        <v>923</v>
      </c>
      <c r="E11913" t="s">
        <v>114</v>
      </c>
      <c r="F11913" t="s">
        <v>220</v>
      </c>
      <c r="G11913" t="s">
        <v>56</v>
      </c>
      <c r="H11913" t="s">
        <v>80</v>
      </c>
      <c r="I11913" t="s">
        <v>79</v>
      </c>
      <c r="J11913" t="s">
        <v>340</v>
      </c>
      <c r="K11913" t="s">
        <v>73</v>
      </c>
      <c r="L11913" t="s">
        <v>105</v>
      </c>
      <c r="M11913" t="s">
        <v>216</v>
      </c>
      <c r="N11913" t="s">
        <v>198</v>
      </c>
      <c r="O11913" t="s">
        <v>309</v>
      </c>
      <c r="P11913" t="s">
        <v>76</v>
      </c>
      <c r="Q11913" t="s">
        <v>75</v>
      </c>
      <c r="R11913" t="s">
        <v>106</v>
      </c>
    </row>
    <row r="11914" spans="1:18" x14ac:dyDescent="0.35">
      <c r="A11914" t="s">
        <v>3</v>
      </c>
      <c r="B11914" t="s">
        <v>540</v>
      </c>
      <c r="C11914">
        <v>62</v>
      </c>
      <c r="D11914" t="s">
        <v>888</v>
      </c>
      <c r="E11914" t="s">
        <v>211</v>
      </c>
      <c r="F11914" t="s">
        <v>330</v>
      </c>
      <c r="G11914" t="s">
        <v>239</v>
      </c>
      <c r="H11914" t="s">
        <v>74</v>
      </c>
      <c r="I11914" t="s">
        <v>94</v>
      </c>
      <c r="J11914" t="s">
        <v>174</v>
      </c>
      <c r="K11914" t="s">
        <v>76</v>
      </c>
      <c r="L11914" t="s">
        <v>76</v>
      </c>
      <c r="M11914" t="s">
        <v>71</v>
      </c>
      <c r="N11914" t="s">
        <v>122</v>
      </c>
      <c r="O11914" t="s">
        <v>394</v>
      </c>
      <c r="P11914" t="s">
        <v>76</v>
      </c>
      <c r="Q11914" t="s">
        <v>76</v>
      </c>
      <c r="R11914" t="s">
        <v>80</v>
      </c>
    </row>
    <row r="11915" spans="1:18" x14ac:dyDescent="0.35">
      <c r="A11915" t="s">
        <v>4</v>
      </c>
      <c r="B11915" t="s">
        <v>531</v>
      </c>
      <c r="C11915">
        <v>533</v>
      </c>
      <c r="D11915" t="s">
        <v>428</v>
      </c>
      <c r="E11915" t="s">
        <v>57</v>
      </c>
      <c r="F11915" t="s">
        <v>137</v>
      </c>
      <c r="G11915" t="s">
        <v>75</v>
      </c>
      <c r="H11915" t="s">
        <v>73</v>
      </c>
      <c r="I11915" t="s">
        <v>121</v>
      </c>
      <c r="J11915" t="s">
        <v>1429</v>
      </c>
      <c r="K11915" t="s">
        <v>76</v>
      </c>
      <c r="L11915" t="s">
        <v>79</v>
      </c>
      <c r="M11915" t="s">
        <v>88</v>
      </c>
      <c r="N11915" t="s">
        <v>53</v>
      </c>
      <c r="O11915" t="s">
        <v>8</v>
      </c>
      <c r="P11915" t="s">
        <v>76</v>
      </c>
      <c r="Q11915" t="s">
        <v>75</v>
      </c>
      <c r="R11915" t="s">
        <v>77</v>
      </c>
    </row>
    <row r="11916" spans="1:18" x14ac:dyDescent="0.35">
      <c r="A11916" t="s">
        <v>4</v>
      </c>
      <c r="B11916" t="s">
        <v>534</v>
      </c>
      <c r="C11916">
        <v>1240</v>
      </c>
      <c r="D11916" t="s">
        <v>714</v>
      </c>
      <c r="E11916" t="s">
        <v>314</v>
      </c>
      <c r="F11916" t="s">
        <v>137</v>
      </c>
      <c r="G11916" t="s">
        <v>130</v>
      </c>
      <c r="H11916" t="s">
        <v>71</v>
      </c>
      <c r="I11916" t="s">
        <v>57</v>
      </c>
      <c r="J11916" t="s">
        <v>419</v>
      </c>
      <c r="K11916" t="s">
        <v>76</v>
      </c>
      <c r="L11916" t="s">
        <v>79</v>
      </c>
      <c r="M11916" t="s">
        <v>65</v>
      </c>
      <c r="N11916" t="s">
        <v>88</v>
      </c>
      <c r="O11916" t="s">
        <v>11</v>
      </c>
      <c r="P11916" t="s">
        <v>76</v>
      </c>
      <c r="Q11916" t="s">
        <v>176</v>
      </c>
      <c r="R11916" t="s">
        <v>75</v>
      </c>
    </row>
    <row r="11917" spans="1:18" x14ac:dyDescent="0.35">
      <c r="A11917" t="s">
        <v>4</v>
      </c>
      <c r="B11917" t="s">
        <v>535</v>
      </c>
      <c r="C11917">
        <v>133</v>
      </c>
      <c r="D11917" t="s">
        <v>298</v>
      </c>
      <c r="E11917" t="s">
        <v>72</v>
      </c>
      <c r="F11917" t="s">
        <v>86</v>
      </c>
      <c r="G11917" t="s">
        <v>106</v>
      </c>
      <c r="H11917" t="s">
        <v>73</v>
      </c>
      <c r="I11917" t="s">
        <v>63</v>
      </c>
      <c r="J11917" t="s">
        <v>378</v>
      </c>
      <c r="K11917" t="s">
        <v>107</v>
      </c>
      <c r="L11917" t="s">
        <v>105</v>
      </c>
      <c r="M11917" t="s">
        <v>413</v>
      </c>
      <c r="N11917" t="s">
        <v>255</v>
      </c>
      <c r="O11917" t="s">
        <v>795</v>
      </c>
      <c r="P11917" t="s">
        <v>76</v>
      </c>
      <c r="Q11917" t="s">
        <v>79</v>
      </c>
      <c r="R11917" t="s">
        <v>78</v>
      </c>
    </row>
    <row r="11918" spans="1:18" x14ac:dyDescent="0.35">
      <c r="A11918" t="s">
        <v>4</v>
      </c>
      <c r="B11918" t="s">
        <v>536</v>
      </c>
      <c r="C11918">
        <v>300</v>
      </c>
      <c r="D11918" t="s">
        <v>183</v>
      </c>
      <c r="E11918" t="s">
        <v>86</v>
      </c>
      <c r="F11918" t="s">
        <v>221</v>
      </c>
      <c r="G11918" t="s">
        <v>93</v>
      </c>
      <c r="H11918" t="s">
        <v>77</v>
      </c>
      <c r="I11918" t="s">
        <v>107</v>
      </c>
      <c r="J11918" t="s">
        <v>870</v>
      </c>
      <c r="K11918" t="s">
        <v>76</v>
      </c>
      <c r="L11918" t="s">
        <v>107</v>
      </c>
      <c r="M11918" t="s">
        <v>70</v>
      </c>
      <c r="N11918" t="s">
        <v>314</v>
      </c>
      <c r="O11918" t="s">
        <v>280</v>
      </c>
      <c r="P11918" t="s">
        <v>76</v>
      </c>
      <c r="Q11918" t="s">
        <v>71</v>
      </c>
      <c r="R11918" t="s">
        <v>93</v>
      </c>
    </row>
    <row r="11919" spans="1:18" x14ac:dyDescent="0.35">
      <c r="A11919" t="s">
        <v>4</v>
      </c>
      <c r="B11919" t="s">
        <v>538</v>
      </c>
      <c r="C11919">
        <v>880</v>
      </c>
      <c r="D11919" t="s">
        <v>450</v>
      </c>
      <c r="E11919" t="s">
        <v>342</v>
      </c>
      <c r="F11919" t="s">
        <v>278</v>
      </c>
      <c r="G11919" t="s">
        <v>149</v>
      </c>
      <c r="H11919" t="s">
        <v>93</v>
      </c>
      <c r="I11919" t="s">
        <v>80</v>
      </c>
      <c r="J11919" t="s">
        <v>934</v>
      </c>
      <c r="K11919" t="s">
        <v>76</v>
      </c>
      <c r="L11919" t="s">
        <v>68</v>
      </c>
      <c r="M11919" t="s">
        <v>142</v>
      </c>
      <c r="N11919" t="s">
        <v>173</v>
      </c>
      <c r="O11919" t="s">
        <v>146</v>
      </c>
      <c r="P11919" t="s">
        <v>76</v>
      </c>
      <c r="Q11919" t="s">
        <v>142</v>
      </c>
      <c r="R11919" t="s">
        <v>68</v>
      </c>
    </row>
    <row r="11920" spans="1:18" x14ac:dyDescent="0.35">
      <c r="A11920" t="s">
        <v>4</v>
      </c>
      <c r="B11920" t="s">
        <v>540</v>
      </c>
      <c r="C11920">
        <v>119</v>
      </c>
      <c r="D11920" t="s">
        <v>817</v>
      </c>
      <c r="E11920" t="s">
        <v>255</v>
      </c>
      <c r="F11920" t="s">
        <v>119</v>
      </c>
      <c r="G11920" t="s">
        <v>151</v>
      </c>
      <c r="H11920" t="s">
        <v>73</v>
      </c>
      <c r="I11920" t="s">
        <v>105</v>
      </c>
      <c r="J11920" t="s">
        <v>325</v>
      </c>
      <c r="K11920" t="s">
        <v>76</v>
      </c>
      <c r="L11920" t="s">
        <v>107</v>
      </c>
      <c r="M11920" t="s">
        <v>200</v>
      </c>
      <c r="N11920" t="s">
        <v>108</v>
      </c>
      <c r="O11920" t="s">
        <v>825</v>
      </c>
      <c r="P11920" t="s">
        <v>76</v>
      </c>
      <c r="Q11920" t="s">
        <v>106</v>
      </c>
      <c r="R11920" t="s">
        <v>76</v>
      </c>
    </row>
    <row r="11921" spans="1:18" x14ac:dyDescent="0.35">
      <c r="A11921" t="s">
        <v>5</v>
      </c>
      <c r="B11921" t="s">
        <v>531</v>
      </c>
      <c r="C11921">
        <v>645</v>
      </c>
      <c r="D11921" t="s">
        <v>319</v>
      </c>
      <c r="E11921" t="s">
        <v>94</v>
      </c>
      <c r="F11921" t="s">
        <v>108</v>
      </c>
      <c r="G11921" t="s">
        <v>79</v>
      </c>
      <c r="H11921" t="s">
        <v>79</v>
      </c>
      <c r="I11921" t="s">
        <v>105</v>
      </c>
      <c r="J11921" t="s">
        <v>1104</v>
      </c>
      <c r="K11921" t="s">
        <v>76</v>
      </c>
      <c r="L11921" t="s">
        <v>107</v>
      </c>
      <c r="M11921" t="s">
        <v>109</v>
      </c>
      <c r="N11921" t="s">
        <v>73</v>
      </c>
      <c r="O11921" t="s">
        <v>181</v>
      </c>
      <c r="P11921" t="s">
        <v>77</v>
      </c>
      <c r="Q11921" t="s">
        <v>105</v>
      </c>
      <c r="R11921" t="s">
        <v>76</v>
      </c>
    </row>
    <row r="11922" spans="1:18" x14ac:dyDescent="0.35">
      <c r="A11922" t="s">
        <v>5</v>
      </c>
      <c r="B11922" t="s">
        <v>534</v>
      </c>
      <c r="C11922">
        <v>1268</v>
      </c>
      <c r="D11922" t="s">
        <v>823</v>
      </c>
      <c r="E11922" t="s">
        <v>121</v>
      </c>
      <c r="F11922" t="s">
        <v>286</v>
      </c>
      <c r="G11922" t="s">
        <v>78</v>
      </c>
      <c r="H11922" t="s">
        <v>106</v>
      </c>
      <c r="I11922" t="s">
        <v>78</v>
      </c>
      <c r="J11922" t="s">
        <v>654</v>
      </c>
      <c r="K11922" t="s">
        <v>79</v>
      </c>
      <c r="L11922" t="s">
        <v>68</v>
      </c>
      <c r="M11922" t="s">
        <v>122</v>
      </c>
      <c r="N11922" t="s">
        <v>105</v>
      </c>
      <c r="O11922" t="s">
        <v>74</v>
      </c>
      <c r="P11922" t="s">
        <v>76</v>
      </c>
      <c r="Q11922" t="s">
        <v>77</v>
      </c>
      <c r="R11922" t="s">
        <v>150</v>
      </c>
    </row>
    <row r="11923" spans="1:18" x14ac:dyDescent="0.35">
      <c r="A11923" t="s">
        <v>5</v>
      </c>
      <c r="B11923" t="s">
        <v>535</v>
      </c>
      <c r="C11923">
        <v>152</v>
      </c>
      <c r="D11923" t="s">
        <v>1312</v>
      </c>
      <c r="E11923" t="s">
        <v>221</v>
      </c>
      <c r="F11923" t="s">
        <v>247</v>
      </c>
      <c r="G11923" t="s">
        <v>150</v>
      </c>
      <c r="H11923" t="s">
        <v>79</v>
      </c>
      <c r="I11923" t="s">
        <v>150</v>
      </c>
      <c r="J11923" t="s">
        <v>497</v>
      </c>
      <c r="K11923" t="s">
        <v>76</v>
      </c>
      <c r="L11923" t="s">
        <v>76</v>
      </c>
      <c r="M11923" t="s">
        <v>104</v>
      </c>
      <c r="N11923" t="s">
        <v>76</v>
      </c>
      <c r="O11923" t="s">
        <v>158</v>
      </c>
      <c r="P11923" t="s">
        <v>76</v>
      </c>
      <c r="Q11923" t="s">
        <v>106</v>
      </c>
      <c r="R11923" t="s">
        <v>79</v>
      </c>
    </row>
    <row r="11924" spans="1:18" x14ac:dyDescent="0.35">
      <c r="A11924" t="s">
        <v>5</v>
      </c>
      <c r="B11924" t="s">
        <v>536</v>
      </c>
      <c r="C11924">
        <v>315</v>
      </c>
      <c r="D11924" t="s">
        <v>248</v>
      </c>
      <c r="E11924" t="s">
        <v>87</v>
      </c>
      <c r="F11924" t="s">
        <v>57</v>
      </c>
      <c r="G11924" t="s">
        <v>77</v>
      </c>
      <c r="H11924" t="s">
        <v>150</v>
      </c>
      <c r="I11924" t="s">
        <v>70</v>
      </c>
      <c r="J11924" t="s">
        <v>1382</v>
      </c>
      <c r="K11924" t="s">
        <v>76</v>
      </c>
      <c r="L11924" t="s">
        <v>73</v>
      </c>
      <c r="M11924" t="s">
        <v>181</v>
      </c>
      <c r="N11924" t="s">
        <v>106</v>
      </c>
      <c r="O11924" t="s">
        <v>146</v>
      </c>
      <c r="P11924" t="s">
        <v>76</v>
      </c>
      <c r="Q11924" t="s">
        <v>65</v>
      </c>
      <c r="R11924" t="s">
        <v>73</v>
      </c>
    </row>
    <row r="11925" spans="1:18" x14ac:dyDescent="0.35">
      <c r="A11925" t="s">
        <v>5</v>
      </c>
      <c r="B11925" t="s">
        <v>538</v>
      </c>
      <c r="C11925">
        <v>965</v>
      </c>
      <c r="D11925" t="s">
        <v>624</v>
      </c>
      <c r="E11925" t="s">
        <v>185</v>
      </c>
      <c r="F11925" t="s">
        <v>458</v>
      </c>
      <c r="G11925" t="s">
        <v>100</v>
      </c>
      <c r="H11925" t="s">
        <v>77</v>
      </c>
      <c r="I11925" t="s">
        <v>73</v>
      </c>
      <c r="J11925" t="s">
        <v>558</v>
      </c>
      <c r="K11925" t="s">
        <v>80</v>
      </c>
      <c r="L11925" t="s">
        <v>106</v>
      </c>
      <c r="M11925" t="s">
        <v>70</v>
      </c>
      <c r="N11925" t="s">
        <v>106</v>
      </c>
      <c r="O11925" t="s">
        <v>151</v>
      </c>
      <c r="P11925" t="s">
        <v>150</v>
      </c>
      <c r="Q11925" t="s">
        <v>75</v>
      </c>
      <c r="R11925" t="s">
        <v>55</v>
      </c>
    </row>
    <row r="11926" spans="1:18" x14ac:dyDescent="0.35">
      <c r="A11926" t="s">
        <v>5</v>
      </c>
      <c r="B11926" t="s">
        <v>540</v>
      </c>
      <c r="C11926">
        <v>84</v>
      </c>
      <c r="D11926" t="s">
        <v>862</v>
      </c>
      <c r="E11926" t="s">
        <v>62</v>
      </c>
      <c r="F11926" t="s">
        <v>157</v>
      </c>
      <c r="G11926" t="s">
        <v>63</v>
      </c>
      <c r="H11926" t="s">
        <v>76</v>
      </c>
      <c r="I11926" t="s">
        <v>79</v>
      </c>
      <c r="J11926" t="s">
        <v>582</v>
      </c>
      <c r="K11926" t="s">
        <v>76</v>
      </c>
      <c r="L11926" t="s">
        <v>150</v>
      </c>
      <c r="M11926" t="s">
        <v>63</v>
      </c>
      <c r="N11926" t="s">
        <v>150</v>
      </c>
      <c r="O11926" t="s">
        <v>140</v>
      </c>
      <c r="P11926" t="s">
        <v>76</v>
      </c>
      <c r="Q11926" t="s">
        <v>149</v>
      </c>
      <c r="R11926" t="s">
        <v>100</v>
      </c>
    </row>
    <row r="11927" spans="1:18" x14ac:dyDescent="0.35">
      <c r="A11927" t="s">
        <v>6</v>
      </c>
      <c r="B11927" t="s">
        <v>531</v>
      </c>
      <c r="C11927">
        <v>236</v>
      </c>
      <c r="D11927" t="s">
        <v>440</v>
      </c>
      <c r="E11927" t="s">
        <v>255</v>
      </c>
      <c r="F11927" t="s">
        <v>89</v>
      </c>
      <c r="G11927" t="s">
        <v>142</v>
      </c>
      <c r="H11927" t="s">
        <v>150</v>
      </c>
      <c r="I11927" t="s">
        <v>106</v>
      </c>
      <c r="J11927" t="s">
        <v>973</v>
      </c>
      <c r="K11927" t="s">
        <v>76</v>
      </c>
      <c r="L11927" t="s">
        <v>76</v>
      </c>
      <c r="M11927" t="s">
        <v>146</v>
      </c>
      <c r="N11927" t="s">
        <v>92</v>
      </c>
      <c r="O11927" t="s">
        <v>293</v>
      </c>
      <c r="P11927" t="s">
        <v>106</v>
      </c>
      <c r="Q11927" t="s">
        <v>72</v>
      </c>
      <c r="R11927" t="s">
        <v>77</v>
      </c>
    </row>
    <row r="11928" spans="1:18" x14ac:dyDescent="0.35">
      <c r="A11928" t="s">
        <v>6</v>
      </c>
      <c r="B11928" t="s">
        <v>534</v>
      </c>
      <c r="C11928">
        <v>496</v>
      </c>
      <c r="D11928" t="s">
        <v>759</v>
      </c>
      <c r="E11928" t="s">
        <v>135</v>
      </c>
      <c r="F11928" t="s">
        <v>164</v>
      </c>
      <c r="G11928" t="s">
        <v>249</v>
      </c>
      <c r="H11928" t="s">
        <v>305</v>
      </c>
      <c r="I11928" t="s">
        <v>194</v>
      </c>
      <c r="J11928" t="s">
        <v>456</v>
      </c>
      <c r="K11928" t="s">
        <v>76</v>
      </c>
      <c r="L11928" t="s">
        <v>73</v>
      </c>
      <c r="M11928" t="s">
        <v>163</v>
      </c>
      <c r="N11928" t="s">
        <v>163</v>
      </c>
      <c r="O11928" t="s">
        <v>132</v>
      </c>
      <c r="P11928" t="s">
        <v>106</v>
      </c>
      <c r="Q11928" t="s">
        <v>119</v>
      </c>
      <c r="R11928" t="s">
        <v>76</v>
      </c>
    </row>
    <row r="11929" spans="1:18" x14ac:dyDescent="0.35">
      <c r="A11929" t="s">
        <v>6</v>
      </c>
      <c r="B11929" t="s">
        <v>535</v>
      </c>
      <c r="C11929">
        <v>57</v>
      </c>
      <c r="D11929" t="s">
        <v>633</v>
      </c>
      <c r="E11929" t="s">
        <v>112</v>
      </c>
      <c r="F11929" t="s">
        <v>208</v>
      </c>
      <c r="G11929" t="s">
        <v>77</v>
      </c>
      <c r="H11929" t="s">
        <v>133</v>
      </c>
      <c r="I11929" t="s">
        <v>76</v>
      </c>
      <c r="J11929" t="s">
        <v>452</v>
      </c>
      <c r="K11929" t="s">
        <v>76</v>
      </c>
      <c r="L11929" t="s">
        <v>76</v>
      </c>
      <c r="M11929" t="s">
        <v>133</v>
      </c>
      <c r="N11929" t="s">
        <v>176</v>
      </c>
      <c r="O11929" t="s">
        <v>654</v>
      </c>
      <c r="P11929" t="s">
        <v>68</v>
      </c>
      <c r="Q11929" t="s">
        <v>199</v>
      </c>
      <c r="R11929" t="s">
        <v>149</v>
      </c>
    </row>
    <row r="11930" spans="1:18" x14ac:dyDescent="0.35">
      <c r="A11930" t="s">
        <v>6</v>
      </c>
      <c r="B11930" t="s">
        <v>536</v>
      </c>
      <c r="C11930">
        <v>133</v>
      </c>
      <c r="D11930" t="s">
        <v>398</v>
      </c>
      <c r="E11930" t="s">
        <v>304</v>
      </c>
      <c r="F11930" t="s">
        <v>166</v>
      </c>
      <c r="G11930" t="s">
        <v>142</v>
      </c>
      <c r="H11930" t="s">
        <v>107</v>
      </c>
      <c r="I11930" t="s">
        <v>88</v>
      </c>
      <c r="J11930" t="s">
        <v>695</v>
      </c>
      <c r="K11930" t="s">
        <v>76</v>
      </c>
      <c r="L11930" t="s">
        <v>76</v>
      </c>
      <c r="M11930" t="s">
        <v>89</v>
      </c>
      <c r="N11930" t="s">
        <v>75</v>
      </c>
      <c r="O11930" t="s">
        <v>99</v>
      </c>
      <c r="P11930" t="s">
        <v>76</v>
      </c>
      <c r="Q11930" t="s">
        <v>65</v>
      </c>
      <c r="R11930" t="s">
        <v>106</v>
      </c>
    </row>
    <row r="11931" spans="1:18" x14ac:dyDescent="0.35">
      <c r="A11931" t="s">
        <v>6</v>
      </c>
      <c r="B11931" t="s">
        <v>538</v>
      </c>
      <c r="C11931">
        <v>414</v>
      </c>
      <c r="D11931" t="s">
        <v>945</v>
      </c>
      <c r="E11931" t="s">
        <v>242</v>
      </c>
      <c r="F11931" t="s">
        <v>328</v>
      </c>
      <c r="G11931" t="s">
        <v>133</v>
      </c>
      <c r="H11931" t="s">
        <v>94</v>
      </c>
      <c r="I11931" t="s">
        <v>55</v>
      </c>
      <c r="J11931" t="s">
        <v>331</v>
      </c>
      <c r="K11931" t="s">
        <v>76</v>
      </c>
      <c r="L11931" t="s">
        <v>106</v>
      </c>
      <c r="M11931" t="s">
        <v>80</v>
      </c>
      <c r="N11931" t="s">
        <v>180</v>
      </c>
      <c r="O11931" t="s">
        <v>84</v>
      </c>
      <c r="P11931" t="s">
        <v>76</v>
      </c>
      <c r="Q11931" t="s">
        <v>240</v>
      </c>
      <c r="R11931" t="s">
        <v>55</v>
      </c>
    </row>
    <row r="11932" spans="1:18" x14ac:dyDescent="0.35">
      <c r="A11932" t="s">
        <v>6</v>
      </c>
      <c r="B11932" t="s">
        <v>540</v>
      </c>
      <c r="C11932">
        <v>59</v>
      </c>
      <c r="D11932" t="s">
        <v>976</v>
      </c>
      <c r="E11932" t="s">
        <v>372</v>
      </c>
      <c r="F11932" t="s">
        <v>338</v>
      </c>
      <c r="G11932" t="s">
        <v>78</v>
      </c>
      <c r="H11932" t="s">
        <v>77</v>
      </c>
      <c r="I11932" t="s">
        <v>76</v>
      </c>
      <c r="J11932" t="s">
        <v>137</v>
      </c>
      <c r="K11932" t="s">
        <v>76</v>
      </c>
      <c r="L11932" t="s">
        <v>173</v>
      </c>
      <c r="M11932" t="s">
        <v>77</v>
      </c>
      <c r="N11932" t="s">
        <v>53</v>
      </c>
      <c r="O11932" t="s">
        <v>343</v>
      </c>
      <c r="P11932" t="s">
        <v>76</v>
      </c>
      <c r="Q11932" t="s">
        <v>76</v>
      </c>
      <c r="R11932" t="s">
        <v>76</v>
      </c>
    </row>
    <row r="11933" spans="1:18" x14ac:dyDescent="0.35">
      <c r="A11933" t="s">
        <v>7</v>
      </c>
      <c r="B11933" t="s">
        <v>531</v>
      </c>
      <c r="C11933">
        <v>444</v>
      </c>
      <c r="D11933" t="s">
        <v>425</v>
      </c>
      <c r="E11933" t="s">
        <v>88</v>
      </c>
      <c r="F11933" t="s">
        <v>121</v>
      </c>
      <c r="G11933" t="s">
        <v>80</v>
      </c>
      <c r="H11933" t="s">
        <v>81</v>
      </c>
      <c r="I11933" t="s">
        <v>151</v>
      </c>
      <c r="J11933" t="s">
        <v>896</v>
      </c>
      <c r="K11933" t="s">
        <v>76</v>
      </c>
      <c r="L11933" t="s">
        <v>106</v>
      </c>
      <c r="M11933" t="s">
        <v>157</v>
      </c>
      <c r="N11933" t="s">
        <v>105</v>
      </c>
      <c r="O11933" t="s">
        <v>193</v>
      </c>
      <c r="P11933" t="s">
        <v>107</v>
      </c>
      <c r="Q11933" t="s">
        <v>81</v>
      </c>
      <c r="R11933" t="s">
        <v>106</v>
      </c>
    </row>
    <row r="11934" spans="1:18" x14ac:dyDescent="0.35">
      <c r="A11934" t="s">
        <v>7</v>
      </c>
      <c r="B11934" t="s">
        <v>534</v>
      </c>
      <c r="C11934">
        <v>1061</v>
      </c>
      <c r="D11934" t="s">
        <v>808</v>
      </c>
      <c r="E11934" t="s">
        <v>260</v>
      </c>
      <c r="F11934" t="s">
        <v>286</v>
      </c>
      <c r="G11934" t="s">
        <v>93</v>
      </c>
      <c r="H11934" t="s">
        <v>93</v>
      </c>
      <c r="I11934" t="s">
        <v>87</v>
      </c>
      <c r="J11934" t="s">
        <v>718</v>
      </c>
      <c r="K11934" t="s">
        <v>76</v>
      </c>
      <c r="L11934" t="s">
        <v>106</v>
      </c>
      <c r="M11934" t="s">
        <v>211</v>
      </c>
      <c r="N11934" t="s">
        <v>105</v>
      </c>
      <c r="O11934" t="s">
        <v>92</v>
      </c>
      <c r="P11934" t="s">
        <v>76</v>
      </c>
      <c r="Q11934" t="s">
        <v>63</v>
      </c>
      <c r="R11934" t="s">
        <v>71</v>
      </c>
    </row>
    <row r="11935" spans="1:18" x14ac:dyDescent="0.35">
      <c r="A11935" t="s">
        <v>7</v>
      </c>
      <c r="B11935" t="s">
        <v>535</v>
      </c>
      <c r="C11935">
        <v>184</v>
      </c>
      <c r="D11935" t="s">
        <v>706</v>
      </c>
      <c r="E11935" t="s">
        <v>86</v>
      </c>
      <c r="F11935" t="s">
        <v>117</v>
      </c>
      <c r="G11935" t="s">
        <v>280</v>
      </c>
      <c r="H11935" t="s">
        <v>198</v>
      </c>
      <c r="I11935" t="s">
        <v>102</v>
      </c>
      <c r="J11935" t="s">
        <v>378</v>
      </c>
      <c r="K11935" t="s">
        <v>76</v>
      </c>
      <c r="L11935" t="s">
        <v>76</v>
      </c>
      <c r="M11935" t="s">
        <v>112</v>
      </c>
      <c r="N11935" t="s">
        <v>108</v>
      </c>
      <c r="O11935" t="s">
        <v>434</v>
      </c>
      <c r="P11935" t="s">
        <v>79</v>
      </c>
      <c r="Q11935" t="s">
        <v>78</v>
      </c>
      <c r="R11935" t="s">
        <v>76</v>
      </c>
    </row>
    <row r="11936" spans="1:18" x14ac:dyDescent="0.35">
      <c r="A11936" t="s">
        <v>7</v>
      </c>
      <c r="B11936" t="s">
        <v>536</v>
      </c>
      <c r="C11936">
        <v>338</v>
      </c>
      <c r="D11936" t="s">
        <v>755</v>
      </c>
      <c r="E11936" t="s">
        <v>135</v>
      </c>
      <c r="F11936" t="s">
        <v>92</v>
      </c>
      <c r="G11936" t="s">
        <v>104</v>
      </c>
      <c r="H11936" t="s">
        <v>138</v>
      </c>
      <c r="I11936" t="s">
        <v>88</v>
      </c>
      <c r="J11936" t="s">
        <v>1106</v>
      </c>
      <c r="K11936" t="s">
        <v>76</v>
      </c>
      <c r="L11936" t="s">
        <v>76</v>
      </c>
      <c r="M11936" t="s">
        <v>218</v>
      </c>
      <c r="N11936" t="s">
        <v>77</v>
      </c>
      <c r="O11936" t="s">
        <v>126</v>
      </c>
      <c r="P11936" t="s">
        <v>76</v>
      </c>
      <c r="Q11936" t="s">
        <v>75</v>
      </c>
      <c r="R11936" t="s">
        <v>73</v>
      </c>
    </row>
    <row r="11937" spans="1:18" x14ac:dyDescent="0.35">
      <c r="A11937" t="s">
        <v>7</v>
      </c>
      <c r="B11937" t="s">
        <v>538</v>
      </c>
      <c r="C11937">
        <v>1003</v>
      </c>
      <c r="D11937" t="s">
        <v>622</v>
      </c>
      <c r="E11937" t="s">
        <v>11</v>
      </c>
      <c r="F11937" t="s">
        <v>364</v>
      </c>
      <c r="G11937" t="s">
        <v>161</v>
      </c>
      <c r="H11937" t="s">
        <v>151</v>
      </c>
      <c r="I11937" t="s">
        <v>122</v>
      </c>
      <c r="J11937" t="s">
        <v>463</v>
      </c>
      <c r="K11937" t="s">
        <v>76</v>
      </c>
      <c r="L11937" t="s">
        <v>79</v>
      </c>
      <c r="M11937" t="s">
        <v>133</v>
      </c>
      <c r="N11937" t="s">
        <v>106</v>
      </c>
      <c r="O11937" t="s">
        <v>180</v>
      </c>
      <c r="P11937" t="s">
        <v>107</v>
      </c>
      <c r="Q11937" t="s">
        <v>68</v>
      </c>
      <c r="R11937" t="s">
        <v>68</v>
      </c>
    </row>
    <row r="11938" spans="1:18" x14ac:dyDescent="0.35">
      <c r="A11938" t="s">
        <v>7</v>
      </c>
      <c r="B11938" t="s">
        <v>540</v>
      </c>
      <c r="C11938">
        <v>154</v>
      </c>
      <c r="D11938" t="s">
        <v>639</v>
      </c>
      <c r="E11938" t="s">
        <v>220</v>
      </c>
      <c r="F11938" t="s">
        <v>304</v>
      </c>
      <c r="G11938" t="s">
        <v>165</v>
      </c>
      <c r="H11938" t="s">
        <v>260</v>
      </c>
      <c r="I11938" t="s">
        <v>108</v>
      </c>
      <c r="J11938" t="s">
        <v>430</v>
      </c>
      <c r="K11938" t="s">
        <v>76</v>
      </c>
      <c r="L11938" t="s">
        <v>76</v>
      </c>
      <c r="M11938" t="s">
        <v>163</v>
      </c>
      <c r="N11938" t="s">
        <v>198</v>
      </c>
      <c r="O11938" t="s">
        <v>601</v>
      </c>
      <c r="P11938" t="s">
        <v>142</v>
      </c>
      <c r="Q11938" t="s">
        <v>77</v>
      </c>
      <c r="R11938" t="s">
        <v>80</v>
      </c>
    </row>
    <row r="11939" spans="1:18" x14ac:dyDescent="0.35">
      <c r="A11939" t="s">
        <v>241</v>
      </c>
      <c r="B11939" t="s">
        <v>531</v>
      </c>
      <c r="C11939">
        <v>2138</v>
      </c>
      <c r="D11939" t="s">
        <v>539</v>
      </c>
      <c r="E11939" t="s">
        <v>57</v>
      </c>
      <c r="F11939" t="s">
        <v>216</v>
      </c>
      <c r="G11939" t="s">
        <v>72</v>
      </c>
      <c r="H11939" t="s">
        <v>186</v>
      </c>
      <c r="I11939" t="s">
        <v>104</v>
      </c>
      <c r="J11939" t="s">
        <v>1540</v>
      </c>
      <c r="K11939" t="s">
        <v>76</v>
      </c>
      <c r="L11939" t="s">
        <v>106</v>
      </c>
      <c r="M11939" t="s">
        <v>146</v>
      </c>
      <c r="N11939" t="s">
        <v>96</v>
      </c>
      <c r="O11939" t="s">
        <v>293</v>
      </c>
      <c r="P11939" t="s">
        <v>107</v>
      </c>
      <c r="Q11939" t="s">
        <v>94</v>
      </c>
      <c r="R11939" t="s">
        <v>106</v>
      </c>
    </row>
    <row r="11940" spans="1:18" x14ac:dyDescent="0.35">
      <c r="A11940" t="s">
        <v>241</v>
      </c>
      <c r="B11940" t="s">
        <v>534</v>
      </c>
      <c r="C11940">
        <v>4813</v>
      </c>
      <c r="D11940" t="s">
        <v>664</v>
      </c>
      <c r="E11940" t="s">
        <v>146</v>
      </c>
      <c r="F11940" t="s">
        <v>114</v>
      </c>
      <c r="G11940" t="s">
        <v>130</v>
      </c>
      <c r="H11940" t="s">
        <v>55</v>
      </c>
      <c r="I11940" t="s">
        <v>62</v>
      </c>
      <c r="J11940" t="s">
        <v>684</v>
      </c>
      <c r="K11940" t="s">
        <v>73</v>
      </c>
      <c r="L11940" t="s">
        <v>79</v>
      </c>
      <c r="M11940" t="s">
        <v>84</v>
      </c>
      <c r="N11940" t="s">
        <v>151</v>
      </c>
      <c r="O11940" t="s">
        <v>204</v>
      </c>
      <c r="P11940" t="s">
        <v>76</v>
      </c>
      <c r="Q11940" t="s">
        <v>130</v>
      </c>
      <c r="R11940" t="s">
        <v>71</v>
      </c>
    </row>
    <row r="11941" spans="1:18" x14ac:dyDescent="0.35">
      <c r="A11941" t="s">
        <v>241</v>
      </c>
      <c r="B11941" t="s">
        <v>535</v>
      </c>
      <c r="C11941">
        <v>604</v>
      </c>
      <c r="D11941" t="s">
        <v>653</v>
      </c>
      <c r="E11941" t="s">
        <v>175</v>
      </c>
      <c r="F11941" t="s">
        <v>515</v>
      </c>
      <c r="G11941" t="s">
        <v>173</v>
      </c>
      <c r="H11941" t="s">
        <v>63</v>
      </c>
      <c r="I11941" t="s">
        <v>74</v>
      </c>
      <c r="J11941" t="s">
        <v>160</v>
      </c>
      <c r="K11941" t="s">
        <v>76</v>
      </c>
      <c r="L11941" t="s">
        <v>68</v>
      </c>
      <c r="M11941" t="s">
        <v>290</v>
      </c>
      <c r="N11941" t="s">
        <v>240</v>
      </c>
      <c r="O11941" t="s">
        <v>390</v>
      </c>
      <c r="P11941" t="s">
        <v>73</v>
      </c>
      <c r="Q11941" t="s">
        <v>108</v>
      </c>
      <c r="R11941" t="s">
        <v>71</v>
      </c>
    </row>
    <row r="11942" spans="1:18" x14ac:dyDescent="0.35">
      <c r="A11942" t="s">
        <v>241</v>
      </c>
      <c r="B11942" t="s">
        <v>536</v>
      </c>
      <c r="C11942">
        <v>1250</v>
      </c>
      <c r="D11942" t="s">
        <v>425</v>
      </c>
      <c r="E11942" t="s">
        <v>237</v>
      </c>
      <c r="F11942" t="s">
        <v>89</v>
      </c>
      <c r="G11942" t="s">
        <v>122</v>
      </c>
      <c r="H11942" t="s">
        <v>80</v>
      </c>
      <c r="I11942" t="s">
        <v>198</v>
      </c>
      <c r="J11942" t="s">
        <v>980</v>
      </c>
      <c r="K11942" t="s">
        <v>76</v>
      </c>
      <c r="L11942" t="s">
        <v>76</v>
      </c>
      <c r="M11942" t="s">
        <v>92</v>
      </c>
      <c r="N11942" t="s">
        <v>151</v>
      </c>
      <c r="O11942" t="s">
        <v>286</v>
      </c>
      <c r="P11942" t="s">
        <v>76</v>
      </c>
      <c r="Q11942" t="s">
        <v>63</v>
      </c>
      <c r="R11942" t="s">
        <v>150</v>
      </c>
    </row>
    <row r="11943" spans="1:18" x14ac:dyDescent="0.35">
      <c r="A11943" t="s">
        <v>241</v>
      </c>
      <c r="B11943" t="s">
        <v>538</v>
      </c>
      <c r="C11943">
        <v>3938</v>
      </c>
      <c r="D11943" t="s">
        <v>640</v>
      </c>
      <c r="E11943" t="s">
        <v>164</v>
      </c>
      <c r="F11943" t="s">
        <v>8</v>
      </c>
      <c r="G11943" t="s">
        <v>175</v>
      </c>
      <c r="H11943" t="s">
        <v>80</v>
      </c>
      <c r="I11943" t="s">
        <v>72</v>
      </c>
      <c r="J11943" t="s">
        <v>449</v>
      </c>
      <c r="K11943" t="s">
        <v>77</v>
      </c>
      <c r="L11943" t="s">
        <v>79</v>
      </c>
      <c r="M11943" t="s">
        <v>86</v>
      </c>
      <c r="N11943" t="s">
        <v>63</v>
      </c>
      <c r="O11943" t="s">
        <v>221</v>
      </c>
      <c r="P11943" t="s">
        <v>73</v>
      </c>
      <c r="Q11943" t="s">
        <v>63</v>
      </c>
      <c r="R11943" t="s">
        <v>94</v>
      </c>
    </row>
    <row r="11944" spans="1:18" x14ac:dyDescent="0.35">
      <c r="A11944" t="s">
        <v>241</v>
      </c>
      <c r="B11944" t="s">
        <v>540</v>
      </c>
      <c r="C11944">
        <v>478</v>
      </c>
      <c r="D11944" t="s">
        <v>971</v>
      </c>
      <c r="E11944" t="s">
        <v>11</v>
      </c>
      <c r="F11944" t="s">
        <v>282</v>
      </c>
      <c r="G11944" t="s">
        <v>204</v>
      </c>
      <c r="H11944" t="s">
        <v>86</v>
      </c>
      <c r="I11944" t="s">
        <v>63</v>
      </c>
      <c r="J11944" t="s">
        <v>409</v>
      </c>
      <c r="K11944" t="s">
        <v>76</v>
      </c>
      <c r="L11944" t="s">
        <v>77</v>
      </c>
      <c r="M11944" t="s">
        <v>309</v>
      </c>
      <c r="N11944" t="s">
        <v>108</v>
      </c>
      <c r="O11944" t="s">
        <v>141</v>
      </c>
      <c r="P11944" t="s">
        <v>150</v>
      </c>
      <c r="Q11944" t="s">
        <v>79</v>
      </c>
      <c r="R11944" t="s">
        <v>78</v>
      </c>
    </row>
    <row r="11946" spans="1:18" x14ac:dyDescent="0.35">
      <c r="A11946" t="s">
        <v>2153</v>
      </c>
    </row>
    <row r="11947" spans="1:18" x14ac:dyDescent="0.35">
      <c r="A11947" t="s">
        <v>14</v>
      </c>
      <c r="B11947" t="s">
        <v>565</v>
      </c>
      <c r="C11947" t="s">
        <v>2</v>
      </c>
      <c r="D11947" t="s">
        <v>2126</v>
      </c>
      <c r="E11947" t="s">
        <v>2127</v>
      </c>
      <c r="F11947" t="s">
        <v>2128</v>
      </c>
      <c r="G11947" t="s">
        <v>2129</v>
      </c>
      <c r="H11947" t="s">
        <v>2130</v>
      </c>
      <c r="I11947" t="s">
        <v>2131</v>
      </c>
      <c r="J11947" t="s">
        <v>2132</v>
      </c>
      <c r="K11947" t="s">
        <v>2133</v>
      </c>
      <c r="L11947" t="s">
        <v>2134</v>
      </c>
      <c r="M11947" t="s">
        <v>2135</v>
      </c>
      <c r="N11947" t="s">
        <v>2136</v>
      </c>
      <c r="O11947" t="s">
        <v>2137</v>
      </c>
      <c r="P11947" t="s">
        <v>2138</v>
      </c>
      <c r="Q11947" t="s">
        <v>609</v>
      </c>
      <c r="R11947" t="s">
        <v>50</v>
      </c>
    </row>
    <row r="11948" spans="1:18" x14ac:dyDescent="0.35">
      <c r="A11948" t="s">
        <v>3</v>
      </c>
      <c r="B11948" t="s">
        <v>566</v>
      </c>
      <c r="C11948">
        <v>153</v>
      </c>
      <c r="D11948" t="s">
        <v>443</v>
      </c>
      <c r="E11948" t="s">
        <v>181</v>
      </c>
      <c r="F11948" t="s">
        <v>121</v>
      </c>
      <c r="G11948" t="s">
        <v>68</v>
      </c>
      <c r="H11948" t="s">
        <v>77</v>
      </c>
      <c r="I11948" t="s">
        <v>104</v>
      </c>
      <c r="J11948" t="s">
        <v>910</v>
      </c>
      <c r="K11948" t="s">
        <v>72</v>
      </c>
      <c r="L11948" t="s">
        <v>88</v>
      </c>
      <c r="M11948" t="s">
        <v>193</v>
      </c>
      <c r="N11948" t="s">
        <v>358</v>
      </c>
      <c r="O11948" t="s">
        <v>603</v>
      </c>
      <c r="P11948" t="s">
        <v>76</v>
      </c>
      <c r="Q11948" t="s">
        <v>130</v>
      </c>
      <c r="R11948" t="s">
        <v>105</v>
      </c>
    </row>
    <row r="11949" spans="1:18" x14ac:dyDescent="0.35">
      <c r="A11949" t="s">
        <v>3</v>
      </c>
      <c r="B11949" t="s">
        <v>569</v>
      </c>
      <c r="C11949">
        <v>922</v>
      </c>
      <c r="D11949" t="s">
        <v>568</v>
      </c>
      <c r="E11949" t="s">
        <v>97</v>
      </c>
      <c r="F11949" t="s">
        <v>237</v>
      </c>
      <c r="G11949" t="s">
        <v>65</v>
      </c>
      <c r="H11949" t="s">
        <v>97</v>
      </c>
      <c r="I11949" t="s">
        <v>142</v>
      </c>
      <c r="J11949" t="s">
        <v>623</v>
      </c>
      <c r="K11949" t="s">
        <v>76</v>
      </c>
      <c r="L11949" t="s">
        <v>79</v>
      </c>
      <c r="M11949" t="s">
        <v>366</v>
      </c>
      <c r="N11949" t="s">
        <v>73</v>
      </c>
      <c r="O11949" t="s">
        <v>121</v>
      </c>
      <c r="P11949" t="s">
        <v>76</v>
      </c>
      <c r="Q11949" t="s">
        <v>74</v>
      </c>
      <c r="R11949" t="s">
        <v>106</v>
      </c>
    </row>
    <row r="11950" spans="1:18" x14ac:dyDescent="0.35">
      <c r="A11950" t="s">
        <v>3</v>
      </c>
      <c r="B11950" t="s">
        <v>570</v>
      </c>
      <c r="C11950">
        <v>31</v>
      </c>
      <c r="D11950" t="s">
        <v>727</v>
      </c>
      <c r="E11950" t="s">
        <v>11</v>
      </c>
      <c r="F11950" t="s">
        <v>163</v>
      </c>
      <c r="G11950" t="s">
        <v>76</v>
      </c>
      <c r="H11950" t="s">
        <v>137</v>
      </c>
      <c r="I11950" t="s">
        <v>278</v>
      </c>
      <c r="J11950" t="s">
        <v>496</v>
      </c>
      <c r="K11950" t="s">
        <v>76</v>
      </c>
      <c r="L11950" t="s">
        <v>76</v>
      </c>
      <c r="M11950" t="s">
        <v>80</v>
      </c>
      <c r="N11950" t="s">
        <v>97</v>
      </c>
      <c r="O11950" t="s">
        <v>250</v>
      </c>
      <c r="P11950" t="s">
        <v>76</v>
      </c>
      <c r="Q11950" t="s">
        <v>76</v>
      </c>
      <c r="R11950" t="s">
        <v>76</v>
      </c>
    </row>
    <row r="11951" spans="1:18" x14ac:dyDescent="0.35">
      <c r="A11951" t="s">
        <v>3</v>
      </c>
      <c r="B11951" t="s">
        <v>571</v>
      </c>
      <c r="C11951">
        <v>108</v>
      </c>
      <c r="D11951" t="s">
        <v>489</v>
      </c>
      <c r="E11951" t="s">
        <v>435</v>
      </c>
      <c r="F11951" t="s">
        <v>515</v>
      </c>
      <c r="G11951" t="s">
        <v>89</v>
      </c>
      <c r="H11951" t="s">
        <v>63</v>
      </c>
      <c r="I11951" t="s">
        <v>76</v>
      </c>
      <c r="J11951" t="s">
        <v>251</v>
      </c>
      <c r="K11951" t="s">
        <v>76</v>
      </c>
      <c r="L11951" t="s">
        <v>108</v>
      </c>
      <c r="M11951" t="s">
        <v>240</v>
      </c>
      <c r="N11951" t="s">
        <v>247</v>
      </c>
      <c r="O11951" t="s">
        <v>484</v>
      </c>
      <c r="P11951" t="s">
        <v>76</v>
      </c>
      <c r="Q11951" t="s">
        <v>71</v>
      </c>
      <c r="R11951" t="s">
        <v>74</v>
      </c>
    </row>
    <row r="11952" spans="1:18" x14ac:dyDescent="0.35">
      <c r="A11952" t="s">
        <v>3</v>
      </c>
      <c r="B11952" t="s">
        <v>572</v>
      </c>
      <c r="C11952">
        <v>763</v>
      </c>
      <c r="D11952" t="s">
        <v>382</v>
      </c>
      <c r="E11952" t="s">
        <v>355</v>
      </c>
      <c r="F11952" t="s">
        <v>269</v>
      </c>
      <c r="G11952" t="s">
        <v>240</v>
      </c>
      <c r="H11952" t="s">
        <v>173</v>
      </c>
      <c r="I11952" t="s">
        <v>79</v>
      </c>
      <c r="J11952" t="s">
        <v>759</v>
      </c>
      <c r="K11952" t="s">
        <v>107</v>
      </c>
      <c r="L11952" t="s">
        <v>79</v>
      </c>
      <c r="M11952" t="s">
        <v>355</v>
      </c>
      <c r="N11952" t="s">
        <v>107</v>
      </c>
      <c r="O11952" t="s">
        <v>97</v>
      </c>
      <c r="P11952" t="s">
        <v>76</v>
      </c>
      <c r="Q11952" t="s">
        <v>75</v>
      </c>
      <c r="R11952" t="s">
        <v>107</v>
      </c>
    </row>
    <row r="11953" spans="1:18" x14ac:dyDescent="0.35">
      <c r="A11953" t="s">
        <v>3</v>
      </c>
      <c r="B11953" t="s">
        <v>573</v>
      </c>
      <c r="C11953">
        <v>31</v>
      </c>
      <c r="D11953" t="s">
        <v>1183</v>
      </c>
      <c r="E11953" t="s">
        <v>137</v>
      </c>
      <c r="F11953" t="s">
        <v>101</v>
      </c>
      <c r="G11953" t="s">
        <v>156</v>
      </c>
      <c r="H11953" t="s">
        <v>142</v>
      </c>
      <c r="I11953" t="s">
        <v>137</v>
      </c>
      <c r="J11953" t="s">
        <v>477</v>
      </c>
      <c r="K11953" t="s">
        <v>76</v>
      </c>
      <c r="L11953" t="s">
        <v>76</v>
      </c>
      <c r="M11953" t="s">
        <v>133</v>
      </c>
      <c r="N11953" t="s">
        <v>88</v>
      </c>
      <c r="O11953" t="s">
        <v>443</v>
      </c>
      <c r="P11953" t="s">
        <v>76</v>
      </c>
      <c r="Q11953" t="s">
        <v>76</v>
      </c>
      <c r="R11953" t="s">
        <v>81</v>
      </c>
    </row>
    <row r="11954" spans="1:18" x14ac:dyDescent="0.35">
      <c r="A11954" t="s">
        <v>4</v>
      </c>
      <c r="B11954" t="s">
        <v>566</v>
      </c>
      <c r="C11954">
        <v>212</v>
      </c>
      <c r="D11954" t="s">
        <v>196</v>
      </c>
      <c r="E11954" t="s">
        <v>239</v>
      </c>
      <c r="F11954" t="s">
        <v>102</v>
      </c>
      <c r="G11954" t="s">
        <v>107</v>
      </c>
      <c r="H11954" t="s">
        <v>76</v>
      </c>
      <c r="I11954" t="s">
        <v>72</v>
      </c>
      <c r="J11954" t="s">
        <v>778</v>
      </c>
      <c r="K11954" t="s">
        <v>107</v>
      </c>
      <c r="L11954" t="s">
        <v>68</v>
      </c>
      <c r="M11954" t="s">
        <v>72</v>
      </c>
      <c r="N11954" t="s">
        <v>361</v>
      </c>
      <c r="O11954" t="s">
        <v>568</v>
      </c>
      <c r="P11954" t="s">
        <v>76</v>
      </c>
      <c r="Q11954" t="s">
        <v>73</v>
      </c>
      <c r="R11954" t="s">
        <v>81</v>
      </c>
    </row>
    <row r="11955" spans="1:18" x14ac:dyDescent="0.35">
      <c r="A11955" t="s">
        <v>4</v>
      </c>
      <c r="B11955" t="s">
        <v>569</v>
      </c>
      <c r="C11955">
        <v>1543</v>
      </c>
      <c r="D11955" t="s">
        <v>190</v>
      </c>
      <c r="E11955" t="s">
        <v>240</v>
      </c>
      <c r="F11955" t="s">
        <v>84</v>
      </c>
      <c r="G11955" t="s">
        <v>100</v>
      </c>
      <c r="H11955" t="s">
        <v>71</v>
      </c>
      <c r="I11955" t="s">
        <v>181</v>
      </c>
      <c r="J11955" t="s">
        <v>1217</v>
      </c>
      <c r="K11955" t="s">
        <v>76</v>
      </c>
      <c r="L11955" t="s">
        <v>68</v>
      </c>
      <c r="M11955" t="s">
        <v>237</v>
      </c>
      <c r="N11955" t="s">
        <v>86</v>
      </c>
      <c r="O11955" t="s">
        <v>192</v>
      </c>
      <c r="P11955" t="s">
        <v>76</v>
      </c>
      <c r="Q11955" t="s">
        <v>142</v>
      </c>
      <c r="R11955" t="s">
        <v>75</v>
      </c>
    </row>
    <row r="11956" spans="1:18" x14ac:dyDescent="0.35">
      <c r="A11956" t="s">
        <v>4</v>
      </c>
      <c r="B11956" t="s">
        <v>570</v>
      </c>
      <c r="C11956">
        <v>151</v>
      </c>
      <c r="D11956" t="s">
        <v>632</v>
      </c>
      <c r="E11956" t="s">
        <v>78</v>
      </c>
      <c r="F11956" t="s">
        <v>179</v>
      </c>
      <c r="G11956" t="s">
        <v>103</v>
      </c>
      <c r="H11956" t="s">
        <v>73</v>
      </c>
      <c r="I11956" t="s">
        <v>105</v>
      </c>
      <c r="J11956" t="s">
        <v>651</v>
      </c>
      <c r="K11956" t="s">
        <v>76</v>
      </c>
      <c r="L11956" t="s">
        <v>79</v>
      </c>
      <c r="M11956" t="s">
        <v>133</v>
      </c>
      <c r="N11956" t="s">
        <v>56</v>
      </c>
      <c r="O11956" t="s">
        <v>280</v>
      </c>
      <c r="P11956" t="s">
        <v>76</v>
      </c>
      <c r="Q11956" t="s">
        <v>193</v>
      </c>
      <c r="R11956" t="s">
        <v>76</v>
      </c>
    </row>
    <row r="11957" spans="1:18" x14ac:dyDescent="0.35">
      <c r="A11957" t="s">
        <v>4</v>
      </c>
      <c r="B11957" t="s">
        <v>571</v>
      </c>
      <c r="C11957">
        <v>141</v>
      </c>
      <c r="D11957" t="s">
        <v>546</v>
      </c>
      <c r="E11957" t="s">
        <v>114</v>
      </c>
      <c r="F11957" t="s">
        <v>166</v>
      </c>
      <c r="G11957" t="s">
        <v>151</v>
      </c>
      <c r="H11957" t="s">
        <v>76</v>
      </c>
      <c r="I11957" t="s">
        <v>151</v>
      </c>
      <c r="J11957" t="s">
        <v>675</v>
      </c>
      <c r="K11957" t="s">
        <v>76</v>
      </c>
      <c r="L11957" t="s">
        <v>76</v>
      </c>
      <c r="M11957" t="s">
        <v>192</v>
      </c>
      <c r="N11957" t="s">
        <v>366</v>
      </c>
      <c r="O11957" t="s">
        <v>527</v>
      </c>
      <c r="P11957" t="s">
        <v>76</v>
      </c>
      <c r="Q11957" t="s">
        <v>150</v>
      </c>
      <c r="R11957" t="s">
        <v>122</v>
      </c>
    </row>
    <row r="11958" spans="1:18" x14ac:dyDescent="0.35">
      <c r="A11958" t="s">
        <v>4</v>
      </c>
      <c r="B11958" t="s">
        <v>572</v>
      </c>
      <c r="C11958">
        <v>1037</v>
      </c>
      <c r="D11958" t="s">
        <v>375</v>
      </c>
      <c r="E11958" t="s">
        <v>307</v>
      </c>
      <c r="F11958" t="s">
        <v>56</v>
      </c>
      <c r="G11958" t="s">
        <v>86</v>
      </c>
      <c r="H11958" t="s">
        <v>55</v>
      </c>
      <c r="I11958" t="s">
        <v>105</v>
      </c>
      <c r="J11958" t="s">
        <v>660</v>
      </c>
      <c r="K11958" t="s">
        <v>76</v>
      </c>
      <c r="L11958" t="s">
        <v>107</v>
      </c>
      <c r="M11958" t="s">
        <v>122</v>
      </c>
      <c r="N11958" t="s">
        <v>81</v>
      </c>
      <c r="O11958" t="s">
        <v>309</v>
      </c>
      <c r="P11958" t="s">
        <v>76</v>
      </c>
      <c r="Q11958" t="s">
        <v>142</v>
      </c>
      <c r="R11958" t="s">
        <v>106</v>
      </c>
    </row>
    <row r="11959" spans="1:18" x14ac:dyDescent="0.35">
      <c r="A11959" t="s">
        <v>4</v>
      </c>
      <c r="B11959" t="s">
        <v>573</v>
      </c>
      <c r="C11959">
        <v>121</v>
      </c>
      <c r="D11959" t="s">
        <v>340</v>
      </c>
      <c r="E11959" t="s">
        <v>146</v>
      </c>
      <c r="F11959" t="s">
        <v>97</v>
      </c>
      <c r="G11959" t="s">
        <v>142</v>
      </c>
      <c r="H11959" t="s">
        <v>71</v>
      </c>
      <c r="I11959" t="s">
        <v>107</v>
      </c>
      <c r="J11959" t="s">
        <v>678</v>
      </c>
      <c r="K11959" t="s">
        <v>76</v>
      </c>
      <c r="L11959" t="s">
        <v>63</v>
      </c>
      <c r="M11959" t="s">
        <v>244</v>
      </c>
      <c r="N11959" t="s">
        <v>112</v>
      </c>
      <c r="O11959" t="s">
        <v>515</v>
      </c>
      <c r="P11959" t="s">
        <v>76</v>
      </c>
      <c r="Q11959" t="s">
        <v>107</v>
      </c>
      <c r="R11959" t="s">
        <v>63</v>
      </c>
    </row>
    <row r="11960" spans="1:18" x14ac:dyDescent="0.35">
      <c r="A11960" t="s">
        <v>5</v>
      </c>
      <c r="B11960" t="s">
        <v>566</v>
      </c>
      <c r="C11960">
        <v>89</v>
      </c>
      <c r="D11960" t="s">
        <v>776</v>
      </c>
      <c r="E11960" t="s">
        <v>80</v>
      </c>
      <c r="F11960" t="s">
        <v>205</v>
      </c>
      <c r="G11960" t="s">
        <v>77</v>
      </c>
      <c r="H11960" t="s">
        <v>76</v>
      </c>
      <c r="I11960" t="s">
        <v>105</v>
      </c>
      <c r="J11960" t="s">
        <v>927</v>
      </c>
      <c r="K11960" t="s">
        <v>76</v>
      </c>
      <c r="L11960" t="s">
        <v>76</v>
      </c>
      <c r="M11960" t="s">
        <v>130</v>
      </c>
      <c r="N11960" t="s">
        <v>217</v>
      </c>
      <c r="O11960" t="s">
        <v>97</v>
      </c>
      <c r="P11960" t="s">
        <v>76</v>
      </c>
      <c r="Q11960" t="s">
        <v>106</v>
      </c>
      <c r="R11960" t="s">
        <v>76</v>
      </c>
    </row>
    <row r="11961" spans="1:18" x14ac:dyDescent="0.35">
      <c r="A11961" t="s">
        <v>5</v>
      </c>
      <c r="B11961" t="s">
        <v>569</v>
      </c>
      <c r="C11961">
        <v>1583</v>
      </c>
      <c r="D11961" t="s">
        <v>516</v>
      </c>
      <c r="E11961" t="s">
        <v>96</v>
      </c>
      <c r="F11961" t="s">
        <v>237</v>
      </c>
      <c r="G11961" t="s">
        <v>138</v>
      </c>
      <c r="H11961" t="s">
        <v>79</v>
      </c>
      <c r="I11961" t="s">
        <v>79</v>
      </c>
      <c r="J11961" t="s">
        <v>1153</v>
      </c>
      <c r="K11961" t="s">
        <v>68</v>
      </c>
      <c r="L11961" t="s">
        <v>68</v>
      </c>
      <c r="M11961" t="s">
        <v>198</v>
      </c>
      <c r="N11961" t="s">
        <v>71</v>
      </c>
      <c r="O11961" t="s">
        <v>65</v>
      </c>
      <c r="P11961" t="s">
        <v>107</v>
      </c>
      <c r="Q11961" t="s">
        <v>71</v>
      </c>
      <c r="R11961" t="s">
        <v>71</v>
      </c>
    </row>
    <row r="11962" spans="1:18" x14ac:dyDescent="0.35">
      <c r="A11962" t="s">
        <v>5</v>
      </c>
      <c r="B11962" t="s">
        <v>570</v>
      </c>
      <c r="C11962">
        <v>393</v>
      </c>
      <c r="D11962" t="s">
        <v>419</v>
      </c>
      <c r="E11962" t="s">
        <v>89</v>
      </c>
      <c r="F11962" t="s">
        <v>342</v>
      </c>
      <c r="G11962" t="s">
        <v>79</v>
      </c>
      <c r="H11962" t="s">
        <v>73</v>
      </c>
      <c r="I11962" t="s">
        <v>122</v>
      </c>
      <c r="J11962" t="s">
        <v>762</v>
      </c>
      <c r="K11962" t="s">
        <v>76</v>
      </c>
      <c r="L11962" t="s">
        <v>107</v>
      </c>
      <c r="M11962" t="s">
        <v>244</v>
      </c>
      <c r="N11962" t="s">
        <v>107</v>
      </c>
      <c r="O11962" t="s">
        <v>240</v>
      </c>
      <c r="P11962" t="s">
        <v>76</v>
      </c>
      <c r="Q11962" t="s">
        <v>77</v>
      </c>
      <c r="R11962" t="s">
        <v>71</v>
      </c>
    </row>
    <row r="11963" spans="1:18" x14ac:dyDescent="0.35">
      <c r="A11963" t="s">
        <v>5</v>
      </c>
      <c r="B11963" t="s">
        <v>571</v>
      </c>
      <c r="C11963">
        <v>46</v>
      </c>
      <c r="D11963" t="s">
        <v>337</v>
      </c>
      <c r="E11963" t="s">
        <v>105</v>
      </c>
      <c r="F11963" t="s">
        <v>127</v>
      </c>
      <c r="G11963" t="s">
        <v>78</v>
      </c>
      <c r="H11963" t="s">
        <v>76</v>
      </c>
      <c r="I11963" t="s">
        <v>68</v>
      </c>
      <c r="J11963" t="s">
        <v>518</v>
      </c>
      <c r="K11963" t="s">
        <v>76</v>
      </c>
      <c r="L11963" t="s">
        <v>94</v>
      </c>
      <c r="M11963" t="s">
        <v>74</v>
      </c>
      <c r="N11963" t="s">
        <v>179</v>
      </c>
      <c r="O11963" t="s">
        <v>308</v>
      </c>
      <c r="P11963" t="s">
        <v>276</v>
      </c>
      <c r="Q11963" t="s">
        <v>149</v>
      </c>
      <c r="R11963" t="s">
        <v>76</v>
      </c>
    </row>
    <row r="11964" spans="1:18" x14ac:dyDescent="0.35">
      <c r="A11964" t="s">
        <v>5</v>
      </c>
      <c r="B11964" t="s">
        <v>572</v>
      </c>
      <c r="C11964">
        <v>1049</v>
      </c>
      <c r="D11964" t="s">
        <v>128</v>
      </c>
      <c r="E11964" t="s">
        <v>366</v>
      </c>
      <c r="F11964" t="s">
        <v>202</v>
      </c>
      <c r="G11964" t="s">
        <v>100</v>
      </c>
      <c r="H11964" t="s">
        <v>79</v>
      </c>
      <c r="I11964" t="s">
        <v>78</v>
      </c>
      <c r="J11964" t="s">
        <v>651</v>
      </c>
      <c r="K11964" t="s">
        <v>100</v>
      </c>
      <c r="L11964" t="s">
        <v>107</v>
      </c>
      <c r="M11964" t="s">
        <v>65</v>
      </c>
      <c r="N11964" t="s">
        <v>73</v>
      </c>
      <c r="O11964" t="s">
        <v>133</v>
      </c>
      <c r="P11964" t="s">
        <v>76</v>
      </c>
      <c r="Q11964" t="s">
        <v>81</v>
      </c>
      <c r="R11964" t="s">
        <v>81</v>
      </c>
    </row>
    <row r="11965" spans="1:18" x14ac:dyDescent="0.35">
      <c r="A11965" t="s">
        <v>5</v>
      </c>
      <c r="B11965" t="s">
        <v>573</v>
      </c>
      <c r="C11965">
        <v>269</v>
      </c>
      <c r="D11965" t="s">
        <v>1174</v>
      </c>
      <c r="E11965" t="s">
        <v>61</v>
      </c>
      <c r="F11965" t="s">
        <v>171</v>
      </c>
      <c r="G11965" t="s">
        <v>150</v>
      </c>
      <c r="H11965" t="s">
        <v>107</v>
      </c>
      <c r="I11965" t="s">
        <v>76</v>
      </c>
      <c r="J11965" t="s">
        <v>499</v>
      </c>
      <c r="K11965" t="s">
        <v>76</v>
      </c>
      <c r="L11965" t="s">
        <v>68</v>
      </c>
      <c r="M11965" t="s">
        <v>180</v>
      </c>
      <c r="N11965" t="s">
        <v>106</v>
      </c>
      <c r="O11965" t="s">
        <v>97</v>
      </c>
      <c r="P11965" t="s">
        <v>76</v>
      </c>
      <c r="Q11965" t="s">
        <v>80</v>
      </c>
      <c r="R11965" t="s">
        <v>133</v>
      </c>
    </row>
    <row r="11966" spans="1:18" x14ac:dyDescent="0.35">
      <c r="A11966" t="s">
        <v>6</v>
      </c>
      <c r="B11966" t="s">
        <v>566</v>
      </c>
      <c r="C11966">
        <v>69</v>
      </c>
      <c r="D11966" t="s">
        <v>602</v>
      </c>
      <c r="E11966" t="s">
        <v>101</v>
      </c>
      <c r="F11966" t="s">
        <v>225</v>
      </c>
      <c r="G11966" t="s">
        <v>76</v>
      </c>
      <c r="H11966" t="s">
        <v>122</v>
      </c>
      <c r="I11966" t="s">
        <v>77</v>
      </c>
      <c r="J11966" t="s">
        <v>523</v>
      </c>
      <c r="K11966" t="s">
        <v>76</v>
      </c>
      <c r="L11966" t="s">
        <v>107</v>
      </c>
      <c r="M11966" t="s">
        <v>290</v>
      </c>
      <c r="N11966" t="s">
        <v>270</v>
      </c>
      <c r="O11966" t="s">
        <v>934</v>
      </c>
      <c r="P11966" t="s">
        <v>79</v>
      </c>
      <c r="Q11966" t="s">
        <v>218</v>
      </c>
      <c r="R11966" t="s">
        <v>76</v>
      </c>
    </row>
    <row r="11967" spans="1:18" x14ac:dyDescent="0.35">
      <c r="A11967" t="s">
        <v>6</v>
      </c>
      <c r="B11967" t="s">
        <v>569</v>
      </c>
      <c r="C11967">
        <v>630</v>
      </c>
      <c r="D11967" t="s">
        <v>575</v>
      </c>
      <c r="E11967" t="s">
        <v>185</v>
      </c>
      <c r="F11967" t="s">
        <v>114</v>
      </c>
      <c r="G11967" t="s">
        <v>355</v>
      </c>
      <c r="H11967" t="s">
        <v>314</v>
      </c>
      <c r="I11967" t="s">
        <v>80</v>
      </c>
      <c r="J11967" t="s">
        <v>369</v>
      </c>
      <c r="K11967" t="s">
        <v>76</v>
      </c>
      <c r="L11967" t="s">
        <v>107</v>
      </c>
      <c r="M11967" t="s">
        <v>70</v>
      </c>
      <c r="N11967" t="s">
        <v>133</v>
      </c>
      <c r="O11967" t="s">
        <v>185</v>
      </c>
      <c r="P11967" t="s">
        <v>106</v>
      </c>
      <c r="Q11967" t="s">
        <v>70</v>
      </c>
      <c r="R11967" t="s">
        <v>79</v>
      </c>
    </row>
    <row r="11968" spans="1:18" x14ac:dyDescent="0.35">
      <c r="A11968" t="s">
        <v>6</v>
      </c>
      <c r="B11968" t="s">
        <v>570</v>
      </c>
      <c r="C11968">
        <v>90</v>
      </c>
      <c r="D11968" t="s">
        <v>469</v>
      </c>
      <c r="E11968" t="s">
        <v>134</v>
      </c>
      <c r="F11968" t="s">
        <v>345</v>
      </c>
      <c r="G11968" t="s">
        <v>137</v>
      </c>
      <c r="H11968" t="s">
        <v>79</v>
      </c>
      <c r="I11968" t="s">
        <v>177</v>
      </c>
      <c r="J11968" t="s">
        <v>492</v>
      </c>
      <c r="K11968" t="s">
        <v>76</v>
      </c>
      <c r="L11968" t="s">
        <v>76</v>
      </c>
      <c r="M11968" t="s">
        <v>239</v>
      </c>
      <c r="N11968" t="s">
        <v>221</v>
      </c>
      <c r="O11968" t="s">
        <v>11</v>
      </c>
      <c r="P11968" t="s">
        <v>76</v>
      </c>
      <c r="Q11968" t="s">
        <v>96</v>
      </c>
      <c r="R11968" t="s">
        <v>76</v>
      </c>
    </row>
    <row r="11969" spans="1:18" x14ac:dyDescent="0.35">
      <c r="A11969" t="s">
        <v>6</v>
      </c>
      <c r="B11969" t="s">
        <v>571</v>
      </c>
      <c r="C11969">
        <v>54</v>
      </c>
      <c r="D11969" t="s">
        <v>634</v>
      </c>
      <c r="E11969" t="s">
        <v>519</v>
      </c>
      <c r="F11969" t="s">
        <v>352</v>
      </c>
      <c r="G11969" t="s">
        <v>73</v>
      </c>
      <c r="H11969" t="s">
        <v>76</v>
      </c>
      <c r="I11969" t="s">
        <v>76</v>
      </c>
      <c r="J11969" t="s">
        <v>344</v>
      </c>
      <c r="K11969" t="s">
        <v>76</v>
      </c>
      <c r="L11969" t="s">
        <v>73</v>
      </c>
      <c r="M11969" t="s">
        <v>76</v>
      </c>
      <c r="N11969" t="s">
        <v>378</v>
      </c>
      <c r="O11969" t="s">
        <v>849</v>
      </c>
      <c r="P11969" t="s">
        <v>76</v>
      </c>
      <c r="Q11969" t="s">
        <v>372</v>
      </c>
      <c r="R11969" t="s">
        <v>76</v>
      </c>
    </row>
    <row r="11970" spans="1:18" x14ac:dyDescent="0.35">
      <c r="A11970" t="s">
        <v>6</v>
      </c>
      <c r="B11970" t="s">
        <v>572</v>
      </c>
      <c r="C11970">
        <v>482</v>
      </c>
      <c r="D11970" t="s">
        <v>676</v>
      </c>
      <c r="E11970" t="s">
        <v>117</v>
      </c>
      <c r="F11970" t="s">
        <v>143</v>
      </c>
      <c r="G11970" t="s">
        <v>130</v>
      </c>
      <c r="H11970" t="s">
        <v>94</v>
      </c>
      <c r="I11970" t="s">
        <v>86</v>
      </c>
      <c r="J11970" t="s">
        <v>549</v>
      </c>
      <c r="K11970" t="s">
        <v>76</v>
      </c>
      <c r="L11970" t="s">
        <v>73</v>
      </c>
      <c r="M11970" t="s">
        <v>62</v>
      </c>
      <c r="N11970" t="s">
        <v>80</v>
      </c>
      <c r="O11970" t="s">
        <v>109</v>
      </c>
      <c r="P11970" t="s">
        <v>76</v>
      </c>
      <c r="Q11970" t="s">
        <v>175</v>
      </c>
      <c r="R11970" t="s">
        <v>55</v>
      </c>
    </row>
    <row r="11971" spans="1:18" x14ac:dyDescent="0.35">
      <c r="A11971" t="s">
        <v>6</v>
      </c>
      <c r="B11971" t="s">
        <v>573</v>
      </c>
      <c r="C11971">
        <v>70</v>
      </c>
      <c r="D11971" t="s">
        <v>989</v>
      </c>
      <c r="E11971" t="s">
        <v>132</v>
      </c>
      <c r="F11971" t="s">
        <v>320</v>
      </c>
      <c r="G11971" t="s">
        <v>173</v>
      </c>
      <c r="H11971" t="s">
        <v>106</v>
      </c>
      <c r="I11971" t="s">
        <v>76</v>
      </c>
      <c r="J11971" t="s">
        <v>498</v>
      </c>
      <c r="K11971" t="s">
        <v>76</v>
      </c>
      <c r="L11971" t="s">
        <v>186</v>
      </c>
      <c r="M11971" t="s">
        <v>76</v>
      </c>
      <c r="N11971" t="s">
        <v>237</v>
      </c>
      <c r="O11971" t="s">
        <v>102</v>
      </c>
      <c r="P11971" t="s">
        <v>76</v>
      </c>
      <c r="Q11971" t="s">
        <v>186</v>
      </c>
      <c r="R11971" t="s">
        <v>76</v>
      </c>
    </row>
    <row r="11972" spans="1:18" x14ac:dyDescent="0.35">
      <c r="A11972" t="s">
        <v>7</v>
      </c>
      <c r="B11972" t="s">
        <v>566</v>
      </c>
      <c r="C11972">
        <v>127</v>
      </c>
      <c r="D11972" t="s">
        <v>546</v>
      </c>
      <c r="E11972" t="s">
        <v>168</v>
      </c>
      <c r="F11972" t="s">
        <v>277</v>
      </c>
      <c r="G11972" t="s">
        <v>79</v>
      </c>
      <c r="H11972" t="s">
        <v>76</v>
      </c>
      <c r="I11972" t="s">
        <v>130</v>
      </c>
      <c r="J11972" t="s">
        <v>323</v>
      </c>
      <c r="K11972" t="s">
        <v>76</v>
      </c>
      <c r="L11972" t="s">
        <v>76</v>
      </c>
      <c r="M11972" t="s">
        <v>165</v>
      </c>
      <c r="N11972" t="s">
        <v>304</v>
      </c>
      <c r="O11972" t="s">
        <v>638</v>
      </c>
      <c r="P11972" t="s">
        <v>76</v>
      </c>
      <c r="Q11972" t="s">
        <v>94</v>
      </c>
      <c r="R11972" t="s">
        <v>76</v>
      </c>
    </row>
    <row r="11973" spans="1:18" x14ac:dyDescent="0.35">
      <c r="A11973" t="s">
        <v>7</v>
      </c>
      <c r="B11973" t="s">
        <v>569</v>
      </c>
      <c r="C11973">
        <v>1459</v>
      </c>
      <c r="D11973" t="s">
        <v>585</v>
      </c>
      <c r="E11973" t="s">
        <v>264</v>
      </c>
      <c r="F11973" t="s">
        <v>305</v>
      </c>
      <c r="G11973" t="s">
        <v>130</v>
      </c>
      <c r="H11973" t="s">
        <v>100</v>
      </c>
      <c r="I11973" t="s">
        <v>180</v>
      </c>
      <c r="J11973" t="s">
        <v>327</v>
      </c>
      <c r="K11973" t="s">
        <v>76</v>
      </c>
      <c r="L11973" t="s">
        <v>106</v>
      </c>
      <c r="M11973" t="s">
        <v>211</v>
      </c>
      <c r="N11973" t="s">
        <v>106</v>
      </c>
      <c r="O11973" t="s">
        <v>305</v>
      </c>
      <c r="P11973" t="s">
        <v>107</v>
      </c>
      <c r="Q11973" t="s">
        <v>78</v>
      </c>
      <c r="R11973" t="s">
        <v>68</v>
      </c>
    </row>
    <row r="11974" spans="1:18" x14ac:dyDescent="0.35">
      <c r="A11974" t="s">
        <v>7</v>
      </c>
      <c r="B11974" t="s">
        <v>570</v>
      </c>
      <c r="C11974">
        <v>103</v>
      </c>
      <c r="D11974" t="s">
        <v>617</v>
      </c>
      <c r="E11974" t="s">
        <v>173</v>
      </c>
      <c r="F11974" t="s">
        <v>116</v>
      </c>
      <c r="G11974" t="s">
        <v>138</v>
      </c>
      <c r="H11974" t="s">
        <v>161</v>
      </c>
      <c r="I11974" t="s">
        <v>53</v>
      </c>
      <c r="J11974" t="s">
        <v>140</v>
      </c>
      <c r="K11974" t="s">
        <v>76</v>
      </c>
      <c r="L11974" t="s">
        <v>76</v>
      </c>
      <c r="M11974" t="s">
        <v>237</v>
      </c>
      <c r="N11974" t="s">
        <v>75</v>
      </c>
      <c r="O11974" t="s">
        <v>305</v>
      </c>
      <c r="P11974" t="s">
        <v>76</v>
      </c>
      <c r="Q11974" t="s">
        <v>314</v>
      </c>
      <c r="R11974" t="s">
        <v>76</v>
      </c>
    </row>
    <row r="11975" spans="1:18" x14ac:dyDescent="0.35">
      <c r="A11975" t="s">
        <v>7</v>
      </c>
      <c r="B11975" t="s">
        <v>571</v>
      </c>
      <c r="C11975">
        <v>68</v>
      </c>
      <c r="D11975" t="s">
        <v>873</v>
      </c>
      <c r="E11975" t="s">
        <v>430</v>
      </c>
      <c r="F11975" t="s">
        <v>286</v>
      </c>
      <c r="G11975" t="s">
        <v>442</v>
      </c>
      <c r="H11975" t="s">
        <v>76</v>
      </c>
      <c r="I11975" t="s">
        <v>65</v>
      </c>
      <c r="J11975" t="s">
        <v>493</v>
      </c>
      <c r="K11975" t="s">
        <v>76</v>
      </c>
      <c r="L11975" t="s">
        <v>76</v>
      </c>
      <c r="M11975" t="s">
        <v>175</v>
      </c>
      <c r="N11975" t="s">
        <v>132</v>
      </c>
      <c r="O11975" t="s">
        <v>256</v>
      </c>
      <c r="P11975" t="s">
        <v>76</v>
      </c>
      <c r="Q11975" t="s">
        <v>77</v>
      </c>
      <c r="R11975" t="s">
        <v>74</v>
      </c>
    </row>
    <row r="11976" spans="1:18" x14ac:dyDescent="0.35">
      <c r="A11976" t="s">
        <v>7</v>
      </c>
      <c r="B11976" t="s">
        <v>572</v>
      </c>
      <c r="C11976">
        <v>1361</v>
      </c>
      <c r="D11976" t="s">
        <v>850</v>
      </c>
      <c r="E11976" t="s">
        <v>290</v>
      </c>
      <c r="F11976" t="s">
        <v>262</v>
      </c>
      <c r="G11976" t="s">
        <v>137</v>
      </c>
      <c r="H11976" t="s">
        <v>198</v>
      </c>
      <c r="I11976" t="s">
        <v>133</v>
      </c>
      <c r="J11976" t="s">
        <v>585</v>
      </c>
      <c r="K11976" t="s">
        <v>76</v>
      </c>
      <c r="L11976" t="s">
        <v>77</v>
      </c>
      <c r="M11976" t="s">
        <v>97</v>
      </c>
      <c r="N11976" t="s">
        <v>107</v>
      </c>
      <c r="O11976" t="s">
        <v>237</v>
      </c>
      <c r="P11976" t="s">
        <v>106</v>
      </c>
      <c r="Q11976" t="s">
        <v>68</v>
      </c>
      <c r="R11976" t="s">
        <v>68</v>
      </c>
    </row>
    <row r="11977" spans="1:18" x14ac:dyDescent="0.35">
      <c r="A11977" t="s">
        <v>7</v>
      </c>
      <c r="B11977" t="s">
        <v>573</v>
      </c>
      <c r="C11977">
        <v>66</v>
      </c>
      <c r="D11977" t="s">
        <v>415</v>
      </c>
      <c r="E11977" t="s">
        <v>8</v>
      </c>
      <c r="F11977" t="s">
        <v>58</v>
      </c>
      <c r="G11977" t="s">
        <v>171</v>
      </c>
      <c r="H11977" t="s">
        <v>109</v>
      </c>
      <c r="I11977" t="s">
        <v>104</v>
      </c>
      <c r="J11977" t="s">
        <v>426</v>
      </c>
      <c r="K11977" t="s">
        <v>76</v>
      </c>
      <c r="L11977" t="s">
        <v>76</v>
      </c>
      <c r="M11977" t="s">
        <v>97</v>
      </c>
      <c r="N11977" t="s">
        <v>76</v>
      </c>
      <c r="O11977" t="s">
        <v>176</v>
      </c>
      <c r="P11977" t="s">
        <v>73</v>
      </c>
      <c r="Q11977" t="s">
        <v>63</v>
      </c>
      <c r="R11977" t="s">
        <v>76</v>
      </c>
    </row>
    <row r="11978" spans="1:18" x14ac:dyDescent="0.35">
      <c r="A11978" t="s">
        <v>241</v>
      </c>
      <c r="B11978" t="s">
        <v>566</v>
      </c>
      <c r="C11978">
        <v>650</v>
      </c>
      <c r="D11978" t="s">
        <v>54</v>
      </c>
      <c r="E11978" t="s">
        <v>157</v>
      </c>
      <c r="F11978" t="s">
        <v>286</v>
      </c>
      <c r="G11978" t="s">
        <v>106</v>
      </c>
      <c r="H11978" t="s">
        <v>106</v>
      </c>
      <c r="I11978" t="s">
        <v>186</v>
      </c>
      <c r="J11978" t="s">
        <v>629</v>
      </c>
      <c r="K11978" t="s">
        <v>106</v>
      </c>
      <c r="L11978" t="s">
        <v>94</v>
      </c>
      <c r="M11978" t="s">
        <v>442</v>
      </c>
      <c r="N11978" t="s">
        <v>430</v>
      </c>
      <c r="O11978" t="s">
        <v>444</v>
      </c>
      <c r="P11978" t="s">
        <v>107</v>
      </c>
      <c r="Q11978" t="s">
        <v>74</v>
      </c>
      <c r="R11978" t="s">
        <v>71</v>
      </c>
    </row>
    <row r="11979" spans="1:18" x14ac:dyDescent="0.35">
      <c r="A11979" t="s">
        <v>241</v>
      </c>
      <c r="B11979" t="s">
        <v>569</v>
      </c>
      <c r="C11979">
        <v>6137</v>
      </c>
      <c r="D11979" t="s">
        <v>446</v>
      </c>
      <c r="E11979" t="s">
        <v>181</v>
      </c>
      <c r="F11979" t="s">
        <v>280</v>
      </c>
      <c r="G11979" t="s">
        <v>133</v>
      </c>
      <c r="H11979" t="s">
        <v>142</v>
      </c>
      <c r="I11979" t="s">
        <v>103</v>
      </c>
      <c r="J11979" t="s">
        <v>407</v>
      </c>
      <c r="K11979" t="s">
        <v>107</v>
      </c>
      <c r="L11979" t="s">
        <v>79</v>
      </c>
      <c r="M11979" t="s">
        <v>87</v>
      </c>
      <c r="N11979" t="s">
        <v>105</v>
      </c>
      <c r="O11979" t="s">
        <v>157</v>
      </c>
      <c r="P11979" t="s">
        <v>107</v>
      </c>
      <c r="Q11979" t="s">
        <v>80</v>
      </c>
      <c r="R11979" t="s">
        <v>68</v>
      </c>
    </row>
    <row r="11980" spans="1:18" x14ac:dyDescent="0.35">
      <c r="A11980" t="s">
        <v>241</v>
      </c>
      <c r="B11980" t="s">
        <v>570</v>
      </c>
      <c r="C11980">
        <v>768</v>
      </c>
      <c r="D11980" t="s">
        <v>611</v>
      </c>
      <c r="E11980" t="s">
        <v>216</v>
      </c>
      <c r="F11980" t="s">
        <v>366</v>
      </c>
      <c r="G11980" t="s">
        <v>186</v>
      </c>
      <c r="H11980" t="s">
        <v>105</v>
      </c>
      <c r="I11980" t="s">
        <v>179</v>
      </c>
      <c r="J11980" t="s">
        <v>544</v>
      </c>
      <c r="K11980" t="s">
        <v>76</v>
      </c>
      <c r="L11980" t="s">
        <v>73</v>
      </c>
      <c r="M11980" t="s">
        <v>137</v>
      </c>
      <c r="N11980" t="s">
        <v>108</v>
      </c>
      <c r="O11980" t="s">
        <v>442</v>
      </c>
      <c r="P11980" t="s">
        <v>76</v>
      </c>
      <c r="Q11980" t="s">
        <v>221</v>
      </c>
      <c r="R11980" t="s">
        <v>106</v>
      </c>
    </row>
    <row r="11981" spans="1:18" x14ac:dyDescent="0.35">
      <c r="A11981" t="s">
        <v>241</v>
      </c>
      <c r="B11981" t="s">
        <v>571</v>
      </c>
      <c r="C11981">
        <v>417</v>
      </c>
      <c r="D11981" t="s">
        <v>354</v>
      </c>
      <c r="E11981" t="s">
        <v>193</v>
      </c>
      <c r="F11981" t="s">
        <v>317</v>
      </c>
      <c r="G11981" t="s">
        <v>96</v>
      </c>
      <c r="H11981" t="s">
        <v>77</v>
      </c>
      <c r="I11981" t="s">
        <v>100</v>
      </c>
      <c r="J11981" t="s">
        <v>451</v>
      </c>
      <c r="K11981" t="s">
        <v>76</v>
      </c>
      <c r="L11981" t="s">
        <v>71</v>
      </c>
      <c r="M11981" t="s">
        <v>305</v>
      </c>
      <c r="N11981" t="s">
        <v>515</v>
      </c>
      <c r="O11981" t="s">
        <v>365</v>
      </c>
      <c r="P11981" t="s">
        <v>105</v>
      </c>
      <c r="Q11981" t="s">
        <v>122</v>
      </c>
      <c r="R11981" t="s">
        <v>186</v>
      </c>
    </row>
    <row r="11982" spans="1:18" x14ac:dyDescent="0.35">
      <c r="A11982" t="s">
        <v>241</v>
      </c>
      <c r="B11982" t="s">
        <v>572</v>
      </c>
      <c r="C11982">
        <v>4692</v>
      </c>
      <c r="D11982" t="s">
        <v>629</v>
      </c>
      <c r="E11982" t="s">
        <v>185</v>
      </c>
      <c r="F11982" t="s">
        <v>69</v>
      </c>
      <c r="G11982" t="s">
        <v>57</v>
      </c>
      <c r="H11982" t="s">
        <v>93</v>
      </c>
      <c r="I11982" t="s">
        <v>186</v>
      </c>
      <c r="J11982" t="s">
        <v>686</v>
      </c>
      <c r="K11982" t="s">
        <v>106</v>
      </c>
      <c r="L11982" t="s">
        <v>106</v>
      </c>
      <c r="M11982" t="s">
        <v>244</v>
      </c>
      <c r="N11982" t="s">
        <v>79</v>
      </c>
      <c r="O11982" t="s">
        <v>264</v>
      </c>
      <c r="P11982" t="s">
        <v>107</v>
      </c>
      <c r="Q11982" t="s">
        <v>81</v>
      </c>
      <c r="R11982" t="s">
        <v>150</v>
      </c>
    </row>
    <row r="11983" spans="1:18" x14ac:dyDescent="0.35">
      <c r="A11983" t="s">
        <v>241</v>
      </c>
      <c r="B11983" t="s">
        <v>573</v>
      </c>
      <c r="C11983">
        <v>557</v>
      </c>
      <c r="D11983" t="s">
        <v>753</v>
      </c>
      <c r="E11983" t="s">
        <v>278</v>
      </c>
      <c r="F11983" t="s">
        <v>193</v>
      </c>
      <c r="G11983" t="s">
        <v>121</v>
      </c>
      <c r="H11983" t="s">
        <v>81</v>
      </c>
      <c r="I11983" t="s">
        <v>150</v>
      </c>
      <c r="J11983" t="s">
        <v>591</v>
      </c>
      <c r="K11983" t="s">
        <v>76</v>
      </c>
      <c r="L11983" t="s">
        <v>75</v>
      </c>
      <c r="M11983" t="s">
        <v>194</v>
      </c>
      <c r="N11983" t="s">
        <v>65</v>
      </c>
      <c r="O11983" t="s">
        <v>92</v>
      </c>
      <c r="P11983" t="s">
        <v>76</v>
      </c>
      <c r="Q11983" t="s">
        <v>78</v>
      </c>
      <c r="R11983" t="s">
        <v>72</v>
      </c>
    </row>
    <row r="11985" spans="1:18" x14ac:dyDescent="0.35">
      <c r="A11985" t="s">
        <v>2154</v>
      </c>
    </row>
    <row r="11986" spans="1:18" x14ac:dyDescent="0.35">
      <c r="A11986" t="s">
        <v>14</v>
      </c>
      <c r="B11986" t="s">
        <v>593</v>
      </c>
      <c r="C11986" t="s">
        <v>2</v>
      </c>
      <c r="D11986" t="s">
        <v>2126</v>
      </c>
      <c r="E11986" t="s">
        <v>2127</v>
      </c>
      <c r="F11986" t="s">
        <v>2128</v>
      </c>
      <c r="G11986" t="s">
        <v>2129</v>
      </c>
      <c r="H11986" t="s">
        <v>2130</v>
      </c>
      <c r="I11986" t="s">
        <v>2131</v>
      </c>
      <c r="J11986" t="s">
        <v>2132</v>
      </c>
      <c r="K11986" t="s">
        <v>2133</v>
      </c>
      <c r="L11986" t="s">
        <v>2134</v>
      </c>
      <c r="M11986" t="s">
        <v>2135</v>
      </c>
      <c r="N11986" t="s">
        <v>2136</v>
      </c>
      <c r="O11986" t="s">
        <v>2137</v>
      </c>
      <c r="P11986" t="s">
        <v>2138</v>
      </c>
      <c r="Q11986" t="s">
        <v>609</v>
      </c>
      <c r="R11986" t="s">
        <v>50</v>
      </c>
    </row>
    <row r="11987" spans="1:18" x14ac:dyDescent="0.35">
      <c r="A11987" t="s">
        <v>3</v>
      </c>
      <c r="B11987" t="s">
        <v>594</v>
      </c>
      <c r="C11987">
        <v>937</v>
      </c>
      <c r="D11987" t="s">
        <v>234</v>
      </c>
      <c r="E11987" t="s">
        <v>244</v>
      </c>
      <c r="F11987" t="s">
        <v>58</v>
      </c>
      <c r="G11987" t="s">
        <v>244</v>
      </c>
      <c r="H11987" t="s">
        <v>264</v>
      </c>
      <c r="I11987" t="s">
        <v>71</v>
      </c>
      <c r="J11987" t="s">
        <v>753</v>
      </c>
      <c r="K11987" t="s">
        <v>76</v>
      </c>
      <c r="L11987" t="s">
        <v>106</v>
      </c>
      <c r="M11987" t="s">
        <v>99</v>
      </c>
      <c r="N11987" t="s">
        <v>70</v>
      </c>
      <c r="O11987" t="s">
        <v>112</v>
      </c>
      <c r="P11987" t="s">
        <v>76</v>
      </c>
      <c r="Q11987" t="s">
        <v>105</v>
      </c>
      <c r="R11987" t="s">
        <v>76</v>
      </c>
    </row>
    <row r="11988" spans="1:18" x14ac:dyDescent="0.35">
      <c r="A11988" t="s">
        <v>3</v>
      </c>
      <c r="B11988" t="s">
        <v>595</v>
      </c>
      <c r="C11988">
        <v>1071</v>
      </c>
      <c r="D11988" t="s">
        <v>522</v>
      </c>
      <c r="E11988" t="s">
        <v>260</v>
      </c>
      <c r="F11988" t="s">
        <v>61</v>
      </c>
      <c r="G11988" t="s">
        <v>216</v>
      </c>
      <c r="H11988" t="s">
        <v>93</v>
      </c>
      <c r="I11988" t="s">
        <v>198</v>
      </c>
      <c r="J11988" t="s">
        <v>726</v>
      </c>
      <c r="K11988" t="s">
        <v>106</v>
      </c>
      <c r="L11988" t="s">
        <v>81</v>
      </c>
      <c r="M11988" t="s">
        <v>309</v>
      </c>
      <c r="N11988" t="s">
        <v>103</v>
      </c>
      <c r="O11988" t="s">
        <v>210</v>
      </c>
      <c r="P11988" t="s">
        <v>76</v>
      </c>
      <c r="Q11988" t="s">
        <v>186</v>
      </c>
      <c r="R11988" t="s">
        <v>150</v>
      </c>
    </row>
    <row r="11989" spans="1:18" x14ac:dyDescent="0.35">
      <c r="A11989" t="s">
        <v>4</v>
      </c>
      <c r="B11989" t="s">
        <v>594</v>
      </c>
      <c r="C11989">
        <v>1674</v>
      </c>
      <c r="D11989" t="s">
        <v>518</v>
      </c>
      <c r="E11989" t="s">
        <v>264</v>
      </c>
      <c r="F11989" t="s">
        <v>108</v>
      </c>
      <c r="G11989" t="s">
        <v>173</v>
      </c>
      <c r="H11989" t="s">
        <v>93</v>
      </c>
      <c r="I11989" t="s">
        <v>355</v>
      </c>
      <c r="J11989" t="s">
        <v>560</v>
      </c>
      <c r="K11989" t="s">
        <v>76</v>
      </c>
      <c r="L11989" t="s">
        <v>73</v>
      </c>
      <c r="M11989" t="s">
        <v>255</v>
      </c>
      <c r="N11989" t="s">
        <v>264</v>
      </c>
      <c r="O11989" t="s">
        <v>341</v>
      </c>
      <c r="P11989" t="s">
        <v>76</v>
      </c>
      <c r="Q11989" t="s">
        <v>57</v>
      </c>
      <c r="R11989" t="s">
        <v>77</v>
      </c>
    </row>
    <row r="11990" spans="1:18" x14ac:dyDescent="0.35">
      <c r="A11990" t="s">
        <v>4</v>
      </c>
      <c r="B11990" t="s">
        <v>595</v>
      </c>
      <c r="C11990">
        <v>1531</v>
      </c>
      <c r="D11990" t="s">
        <v>586</v>
      </c>
      <c r="E11990" t="s">
        <v>146</v>
      </c>
      <c r="F11990" t="s">
        <v>99</v>
      </c>
      <c r="G11990" t="s">
        <v>100</v>
      </c>
      <c r="H11990" t="s">
        <v>106</v>
      </c>
      <c r="I11990" t="s">
        <v>94</v>
      </c>
      <c r="J11990" t="s">
        <v>653</v>
      </c>
      <c r="K11990" t="s">
        <v>76</v>
      </c>
      <c r="L11990" t="s">
        <v>68</v>
      </c>
      <c r="M11990" t="s">
        <v>86</v>
      </c>
      <c r="N11990" t="s">
        <v>163</v>
      </c>
      <c r="O11990" t="s">
        <v>145</v>
      </c>
      <c r="P11990" t="s">
        <v>76</v>
      </c>
      <c r="Q11990" t="s">
        <v>122</v>
      </c>
      <c r="R11990" t="s">
        <v>78</v>
      </c>
    </row>
    <row r="11991" spans="1:18" x14ac:dyDescent="0.35">
      <c r="A11991" t="s">
        <v>5</v>
      </c>
      <c r="B11991" t="s">
        <v>594</v>
      </c>
      <c r="C11991">
        <v>1255</v>
      </c>
      <c r="D11991" t="s">
        <v>634</v>
      </c>
      <c r="E11991" t="s">
        <v>181</v>
      </c>
      <c r="F11991" t="s">
        <v>92</v>
      </c>
      <c r="G11991" t="s">
        <v>81</v>
      </c>
      <c r="H11991" t="s">
        <v>78</v>
      </c>
      <c r="I11991" t="s">
        <v>138</v>
      </c>
      <c r="J11991" t="s">
        <v>683</v>
      </c>
      <c r="K11991" t="s">
        <v>76</v>
      </c>
      <c r="L11991" t="s">
        <v>73</v>
      </c>
      <c r="M11991" t="s">
        <v>97</v>
      </c>
      <c r="N11991" t="s">
        <v>77</v>
      </c>
      <c r="O11991" t="s">
        <v>176</v>
      </c>
      <c r="P11991" t="s">
        <v>107</v>
      </c>
      <c r="Q11991" t="s">
        <v>122</v>
      </c>
      <c r="R11991" t="s">
        <v>79</v>
      </c>
    </row>
    <row r="11992" spans="1:18" x14ac:dyDescent="0.35">
      <c r="A11992" t="s">
        <v>5</v>
      </c>
      <c r="B11992" t="s">
        <v>595</v>
      </c>
      <c r="C11992">
        <v>2174</v>
      </c>
      <c r="D11992" t="s">
        <v>680</v>
      </c>
      <c r="E11992" t="s">
        <v>217</v>
      </c>
      <c r="F11992" t="s">
        <v>515</v>
      </c>
      <c r="G11992" t="s">
        <v>78</v>
      </c>
      <c r="H11992" t="s">
        <v>73</v>
      </c>
      <c r="I11992" t="s">
        <v>75</v>
      </c>
      <c r="J11992" t="s">
        <v>640</v>
      </c>
      <c r="K11992" t="s">
        <v>75</v>
      </c>
      <c r="L11992" t="s">
        <v>77</v>
      </c>
      <c r="M11992" t="s">
        <v>108</v>
      </c>
      <c r="N11992" t="s">
        <v>150</v>
      </c>
      <c r="O11992" t="s">
        <v>57</v>
      </c>
      <c r="P11992" t="s">
        <v>106</v>
      </c>
      <c r="Q11992" t="s">
        <v>68</v>
      </c>
      <c r="R11992" t="s">
        <v>105</v>
      </c>
    </row>
    <row r="11993" spans="1:18" x14ac:dyDescent="0.35">
      <c r="A11993" t="s">
        <v>6</v>
      </c>
      <c r="B11993" t="s">
        <v>594</v>
      </c>
      <c r="C11993">
        <v>501</v>
      </c>
      <c r="D11993" t="s">
        <v>735</v>
      </c>
      <c r="E11993" t="s">
        <v>146</v>
      </c>
      <c r="F11993" t="s">
        <v>205</v>
      </c>
      <c r="G11993" t="s">
        <v>249</v>
      </c>
      <c r="H11993" t="s">
        <v>53</v>
      </c>
      <c r="I11993" t="s">
        <v>151</v>
      </c>
      <c r="J11993" t="s">
        <v>512</v>
      </c>
      <c r="K11993" t="s">
        <v>76</v>
      </c>
      <c r="L11993" t="s">
        <v>106</v>
      </c>
      <c r="M11993" t="s">
        <v>96</v>
      </c>
      <c r="N11993" t="s">
        <v>88</v>
      </c>
      <c r="O11993" t="s">
        <v>250</v>
      </c>
      <c r="P11993" t="s">
        <v>68</v>
      </c>
      <c r="Q11993" t="s">
        <v>240</v>
      </c>
      <c r="R11993" t="s">
        <v>150</v>
      </c>
    </row>
    <row r="11994" spans="1:18" x14ac:dyDescent="0.35">
      <c r="A11994" t="s">
        <v>6</v>
      </c>
      <c r="B11994" t="s">
        <v>595</v>
      </c>
      <c r="C11994">
        <v>894</v>
      </c>
      <c r="D11994" t="s">
        <v>472</v>
      </c>
      <c r="E11994" t="s">
        <v>352</v>
      </c>
      <c r="F11994" t="s">
        <v>218</v>
      </c>
      <c r="G11994" t="s">
        <v>130</v>
      </c>
      <c r="H11994" t="s">
        <v>72</v>
      </c>
      <c r="I11994" t="s">
        <v>122</v>
      </c>
      <c r="J11994" t="s">
        <v>424</v>
      </c>
      <c r="K11994" t="s">
        <v>76</v>
      </c>
      <c r="L11994" t="s">
        <v>73</v>
      </c>
      <c r="M11994" t="s">
        <v>96</v>
      </c>
      <c r="N11994" t="s">
        <v>161</v>
      </c>
      <c r="O11994" t="s">
        <v>168</v>
      </c>
      <c r="P11994" t="s">
        <v>76</v>
      </c>
      <c r="Q11994" t="s">
        <v>244</v>
      </c>
      <c r="R11994" t="s">
        <v>75</v>
      </c>
    </row>
    <row r="11995" spans="1:18" x14ac:dyDescent="0.35">
      <c r="A11995" t="s">
        <v>7</v>
      </c>
      <c r="B11995" t="s">
        <v>594</v>
      </c>
      <c r="C11995">
        <v>1562</v>
      </c>
      <c r="D11995" t="s">
        <v>512</v>
      </c>
      <c r="E11995" t="s">
        <v>280</v>
      </c>
      <c r="F11995" t="s">
        <v>136</v>
      </c>
      <c r="G11995" t="s">
        <v>97</v>
      </c>
      <c r="H11995" t="s">
        <v>103</v>
      </c>
      <c r="I11995" t="s">
        <v>104</v>
      </c>
      <c r="J11995" t="s">
        <v>822</v>
      </c>
      <c r="K11995" t="s">
        <v>76</v>
      </c>
      <c r="L11995" t="s">
        <v>73</v>
      </c>
      <c r="M11995" t="s">
        <v>109</v>
      </c>
      <c r="N11995" t="s">
        <v>71</v>
      </c>
      <c r="O11995" t="s">
        <v>231</v>
      </c>
      <c r="P11995" t="s">
        <v>76</v>
      </c>
      <c r="Q11995" t="s">
        <v>105</v>
      </c>
      <c r="R11995" t="s">
        <v>77</v>
      </c>
    </row>
    <row r="11996" spans="1:18" x14ac:dyDescent="0.35">
      <c r="A11996" t="s">
        <v>7</v>
      </c>
      <c r="B11996" t="s">
        <v>595</v>
      </c>
      <c r="C11996">
        <v>1622</v>
      </c>
      <c r="D11996" t="s">
        <v>508</v>
      </c>
      <c r="E11996" t="s">
        <v>226</v>
      </c>
      <c r="F11996" t="s">
        <v>11</v>
      </c>
      <c r="G11996" t="s">
        <v>149</v>
      </c>
      <c r="H11996" t="s">
        <v>72</v>
      </c>
      <c r="I11996" t="s">
        <v>137</v>
      </c>
      <c r="J11996" t="s">
        <v>587</v>
      </c>
      <c r="K11996" t="s">
        <v>76</v>
      </c>
      <c r="L11996" t="s">
        <v>77</v>
      </c>
      <c r="M11996" t="s">
        <v>176</v>
      </c>
      <c r="N11996" t="s">
        <v>78</v>
      </c>
      <c r="O11996" t="s">
        <v>162</v>
      </c>
      <c r="P11996" t="s">
        <v>106</v>
      </c>
      <c r="Q11996" t="s">
        <v>94</v>
      </c>
      <c r="R11996" t="s">
        <v>150</v>
      </c>
    </row>
    <row r="11997" spans="1:18" x14ac:dyDescent="0.35">
      <c r="A11997" t="s">
        <v>241</v>
      </c>
      <c r="B11997" t="s">
        <v>594</v>
      </c>
      <c r="C11997">
        <v>5929</v>
      </c>
      <c r="D11997" t="s">
        <v>687</v>
      </c>
      <c r="E11997" t="s">
        <v>217</v>
      </c>
      <c r="F11997" t="s">
        <v>58</v>
      </c>
      <c r="G11997" t="s">
        <v>175</v>
      </c>
      <c r="H11997" t="s">
        <v>179</v>
      </c>
      <c r="I11997" t="s">
        <v>108</v>
      </c>
      <c r="J11997" t="s">
        <v>672</v>
      </c>
      <c r="K11997" t="s">
        <v>76</v>
      </c>
      <c r="L11997" t="s">
        <v>73</v>
      </c>
      <c r="M11997" t="s">
        <v>355</v>
      </c>
      <c r="N11997" t="s">
        <v>130</v>
      </c>
      <c r="O11997" t="s">
        <v>202</v>
      </c>
      <c r="P11997" t="s">
        <v>107</v>
      </c>
      <c r="Q11997" t="s">
        <v>142</v>
      </c>
      <c r="R11997" t="s">
        <v>77</v>
      </c>
    </row>
    <row r="11998" spans="1:18" x14ac:dyDescent="0.35">
      <c r="A11998" t="s">
        <v>241</v>
      </c>
      <c r="B11998" t="s">
        <v>595</v>
      </c>
      <c r="C11998">
        <v>7292</v>
      </c>
      <c r="D11998" t="s">
        <v>649</v>
      </c>
      <c r="E11998" t="s">
        <v>239</v>
      </c>
      <c r="F11998" t="s">
        <v>231</v>
      </c>
      <c r="G11998" t="s">
        <v>151</v>
      </c>
      <c r="H11998" t="s">
        <v>75</v>
      </c>
      <c r="I11998" t="s">
        <v>142</v>
      </c>
      <c r="J11998" t="s">
        <v>701</v>
      </c>
      <c r="K11998" t="s">
        <v>106</v>
      </c>
      <c r="L11998" t="s">
        <v>68</v>
      </c>
      <c r="M11998" t="s">
        <v>84</v>
      </c>
      <c r="N11998" t="s">
        <v>198</v>
      </c>
      <c r="O11998" t="s">
        <v>278</v>
      </c>
      <c r="P11998" t="s">
        <v>73</v>
      </c>
      <c r="Q11998" t="s">
        <v>80</v>
      </c>
      <c r="R11998" t="s">
        <v>94</v>
      </c>
    </row>
    <row r="12000" spans="1:18" x14ac:dyDescent="0.35">
      <c r="A12000" t="s">
        <v>2155</v>
      </c>
    </row>
    <row r="12001" spans="1:17" x14ac:dyDescent="0.35">
      <c r="A12001" t="s">
        <v>14</v>
      </c>
      <c r="B12001" t="s">
        <v>2</v>
      </c>
      <c r="C12001" t="s">
        <v>2126</v>
      </c>
      <c r="D12001" t="s">
        <v>2127</v>
      </c>
      <c r="E12001" t="s">
        <v>2128</v>
      </c>
      <c r="F12001" t="s">
        <v>2129</v>
      </c>
      <c r="G12001" t="s">
        <v>2130</v>
      </c>
      <c r="H12001" t="s">
        <v>2131</v>
      </c>
      <c r="I12001" t="s">
        <v>2132</v>
      </c>
      <c r="J12001" t="s">
        <v>2133</v>
      </c>
      <c r="K12001" t="s">
        <v>2134</v>
      </c>
      <c r="L12001" t="s">
        <v>2135</v>
      </c>
      <c r="M12001" t="s">
        <v>2136</v>
      </c>
      <c r="N12001" t="s">
        <v>2137</v>
      </c>
      <c r="O12001" t="s">
        <v>2138</v>
      </c>
      <c r="P12001" t="s">
        <v>609</v>
      </c>
      <c r="Q12001" t="s">
        <v>50</v>
      </c>
    </row>
    <row r="12002" spans="1:17" x14ac:dyDescent="0.35">
      <c r="A12002" t="s">
        <v>3</v>
      </c>
      <c r="B12002">
        <v>2008</v>
      </c>
      <c r="C12002" t="s">
        <v>340</v>
      </c>
      <c r="D12002" t="s">
        <v>217</v>
      </c>
      <c r="E12002" t="s">
        <v>61</v>
      </c>
      <c r="F12002" t="s">
        <v>84</v>
      </c>
      <c r="G12002" t="s">
        <v>65</v>
      </c>
      <c r="H12002" t="s">
        <v>100</v>
      </c>
      <c r="I12002" t="s">
        <v>567</v>
      </c>
      <c r="J12002" t="s">
        <v>73</v>
      </c>
      <c r="K12002" t="s">
        <v>75</v>
      </c>
      <c r="L12002" t="s">
        <v>249</v>
      </c>
      <c r="M12002" t="s">
        <v>62</v>
      </c>
      <c r="N12002" t="s">
        <v>342</v>
      </c>
      <c r="O12002" t="s">
        <v>76</v>
      </c>
      <c r="P12002" t="s">
        <v>63</v>
      </c>
      <c r="Q12002" t="s">
        <v>77</v>
      </c>
    </row>
    <row r="12003" spans="1:17" x14ac:dyDescent="0.35">
      <c r="A12003" t="s">
        <v>4</v>
      </c>
      <c r="B12003">
        <v>3205</v>
      </c>
      <c r="C12003" t="s">
        <v>406</v>
      </c>
      <c r="D12003" t="s">
        <v>314</v>
      </c>
      <c r="E12003" t="s">
        <v>240</v>
      </c>
      <c r="F12003" t="s">
        <v>142</v>
      </c>
      <c r="G12003" t="s">
        <v>75</v>
      </c>
      <c r="H12003" t="s">
        <v>104</v>
      </c>
      <c r="I12003" t="s">
        <v>652</v>
      </c>
      <c r="J12003" t="s">
        <v>76</v>
      </c>
      <c r="K12003" t="s">
        <v>79</v>
      </c>
      <c r="L12003" t="s">
        <v>221</v>
      </c>
      <c r="M12003" t="s">
        <v>102</v>
      </c>
      <c r="N12003" t="s">
        <v>148</v>
      </c>
      <c r="O12003" t="s">
        <v>76</v>
      </c>
      <c r="P12003" t="s">
        <v>108</v>
      </c>
      <c r="Q12003" t="s">
        <v>150</v>
      </c>
    </row>
    <row r="12004" spans="1:17" x14ac:dyDescent="0.35">
      <c r="A12004" t="s">
        <v>5</v>
      </c>
      <c r="B12004">
        <v>3429</v>
      </c>
      <c r="C12004" t="s">
        <v>687</v>
      </c>
      <c r="D12004" t="s">
        <v>264</v>
      </c>
      <c r="E12004" t="s">
        <v>342</v>
      </c>
      <c r="F12004" t="s">
        <v>105</v>
      </c>
      <c r="G12004" t="s">
        <v>77</v>
      </c>
      <c r="H12004" t="s">
        <v>94</v>
      </c>
      <c r="I12004" t="s">
        <v>737</v>
      </c>
      <c r="J12004" t="s">
        <v>71</v>
      </c>
      <c r="K12004" t="s">
        <v>77</v>
      </c>
      <c r="L12004" t="s">
        <v>103</v>
      </c>
      <c r="M12004" t="s">
        <v>71</v>
      </c>
      <c r="N12004" t="s">
        <v>244</v>
      </c>
      <c r="O12004" t="s">
        <v>106</v>
      </c>
      <c r="P12004" t="s">
        <v>75</v>
      </c>
      <c r="Q12004" t="s">
        <v>78</v>
      </c>
    </row>
    <row r="12005" spans="1:17" x14ac:dyDescent="0.35">
      <c r="A12005" t="s">
        <v>6</v>
      </c>
      <c r="B12005">
        <v>1395</v>
      </c>
      <c r="C12005" t="s">
        <v>673</v>
      </c>
      <c r="D12005" t="s">
        <v>326</v>
      </c>
      <c r="E12005" t="s">
        <v>199</v>
      </c>
      <c r="F12005" t="s">
        <v>194</v>
      </c>
      <c r="G12005" t="s">
        <v>149</v>
      </c>
      <c r="H12005" t="s">
        <v>122</v>
      </c>
      <c r="I12005" t="s">
        <v>295</v>
      </c>
      <c r="J12005" t="s">
        <v>76</v>
      </c>
      <c r="K12005" t="s">
        <v>106</v>
      </c>
      <c r="L12005" t="s">
        <v>96</v>
      </c>
      <c r="M12005" t="s">
        <v>221</v>
      </c>
      <c r="N12005" t="s">
        <v>116</v>
      </c>
      <c r="O12005" t="s">
        <v>73</v>
      </c>
      <c r="P12005" t="s">
        <v>180</v>
      </c>
      <c r="Q12005" t="s">
        <v>75</v>
      </c>
    </row>
    <row r="12006" spans="1:17" x14ac:dyDescent="0.35">
      <c r="A12006" t="s">
        <v>7</v>
      </c>
      <c r="B12006">
        <v>3184</v>
      </c>
      <c r="C12006" t="s">
        <v>656</v>
      </c>
      <c r="D12006" t="s">
        <v>92</v>
      </c>
      <c r="E12006" t="s">
        <v>367</v>
      </c>
      <c r="F12006" t="s">
        <v>194</v>
      </c>
      <c r="G12006" t="s">
        <v>142</v>
      </c>
      <c r="H12006" t="s">
        <v>65</v>
      </c>
      <c r="I12006" t="s">
        <v>649</v>
      </c>
      <c r="J12006" t="s">
        <v>76</v>
      </c>
      <c r="K12006" t="s">
        <v>106</v>
      </c>
      <c r="L12006" t="s">
        <v>240</v>
      </c>
      <c r="M12006" t="s">
        <v>75</v>
      </c>
      <c r="N12006" t="s">
        <v>290</v>
      </c>
      <c r="O12006" t="s">
        <v>73</v>
      </c>
      <c r="P12006" t="s">
        <v>78</v>
      </c>
      <c r="Q12006" t="s">
        <v>68</v>
      </c>
    </row>
    <row r="12007" spans="1:17" x14ac:dyDescent="0.35">
      <c r="A12007" t="s">
        <v>241</v>
      </c>
      <c r="B12007">
        <v>13221</v>
      </c>
      <c r="C12007" t="s">
        <v>598</v>
      </c>
      <c r="D12007" t="s">
        <v>53</v>
      </c>
      <c r="E12007" t="s">
        <v>226</v>
      </c>
      <c r="F12007" t="s">
        <v>173</v>
      </c>
      <c r="G12007" t="s">
        <v>186</v>
      </c>
      <c r="H12007" t="s">
        <v>198</v>
      </c>
      <c r="I12007" t="s">
        <v>472</v>
      </c>
      <c r="J12007" t="s">
        <v>73</v>
      </c>
      <c r="K12007" t="s">
        <v>77</v>
      </c>
      <c r="L12007" t="s">
        <v>109</v>
      </c>
      <c r="M12007" t="s">
        <v>198</v>
      </c>
      <c r="N12007" t="s">
        <v>162</v>
      </c>
      <c r="O12007" t="s">
        <v>107</v>
      </c>
      <c r="P12007" t="s">
        <v>186</v>
      </c>
      <c r="Q12007" t="s">
        <v>71</v>
      </c>
    </row>
    <row r="12009" spans="1:17" x14ac:dyDescent="0.35">
      <c r="A12009" t="s">
        <v>2156</v>
      </c>
    </row>
    <row r="12010" spans="1:17" x14ac:dyDescent="0.35">
      <c r="A12010" t="s">
        <v>14</v>
      </c>
      <c r="B12010" t="s">
        <v>15</v>
      </c>
      <c r="C12010" t="s">
        <v>2</v>
      </c>
      <c r="D12010" t="s">
        <v>852</v>
      </c>
      <c r="E12010" t="s">
        <v>853</v>
      </c>
      <c r="F12010" t="s">
        <v>50</v>
      </c>
      <c r="G12010" t="s">
        <v>854</v>
      </c>
    </row>
    <row r="12011" spans="1:17" x14ac:dyDescent="0.35">
      <c r="A12011" t="s">
        <v>3</v>
      </c>
      <c r="B12011" t="s">
        <v>52</v>
      </c>
      <c r="C12011">
        <v>445</v>
      </c>
      <c r="D12011" t="s">
        <v>130</v>
      </c>
      <c r="E12011" t="s">
        <v>775</v>
      </c>
      <c r="F12011" t="s">
        <v>75</v>
      </c>
      <c r="G12011" t="s">
        <v>890</v>
      </c>
    </row>
    <row r="12012" spans="1:17" x14ac:dyDescent="0.35">
      <c r="A12012" t="s">
        <v>3</v>
      </c>
      <c r="B12012" t="s">
        <v>83</v>
      </c>
      <c r="C12012">
        <v>1443</v>
      </c>
      <c r="D12012" t="s">
        <v>122</v>
      </c>
      <c r="E12012" t="s">
        <v>431</v>
      </c>
      <c r="F12012" t="s">
        <v>63</v>
      </c>
      <c r="G12012" t="s">
        <v>775</v>
      </c>
    </row>
    <row r="12013" spans="1:17" x14ac:dyDescent="0.35">
      <c r="A12013" t="s">
        <v>3</v>
      </c>
      <c r="B12013" t="s">
        <v>50</v>
      </c>
      <c r="C12013">
        <v>141</v>
      </c>
      <c r="D12013" t="s">
        <v>77</v>
      </c>
      <c r="E12013" t="s">
        <v>671</v>
      </c>
      <c r="F12013" t="s">
        <v>105</v>
      </c>
      <c r="G12013" t="s">
        <v>424</v>
      </c>
    </row>
    <row r="12014" spans="1:17" x14ac:dyDescent="0.35">
      <c r="A12014" t="s">
        <v>4</v>
      </c>
      <c r="B12014" t="s">
        <v>52</v>
      </c>
      <c r="C12014">
        <v>841</v>
      </c>
      <c r="D12014" t="s">
        <v>72</v>
      </c>
      <c r="E12014" t="s">
        <v>627</v>
      </c>
      <c r="F12014" t="s">
        <v>71</v>
      </c>
      <c r="G12014" t="s">
        <v>632</v>
      </c>
    </row>
    <row r="12015" spans="1:17" x14ac:dyDescent="0.35">
      <c r="A12015" t="s">
        <v>4</v>
      </c>
      <c r="B12015" t="s">
        <v>83</v>
      </c>
      <c r="C12015">
        <v>2175</v>
      </c>
      <c r="D12015" t="s">
        <v>68</v>
      </c>
      <c r="E12015" t="s">
        <v>785</v>
      </c>
      <c r="F12015" t="s">
        <v>68</v>
      </c>
      <c r="G12015" t="s">
        <v>178</v>
      </c>
    </row>
    <row r="12016" spans="1:17" x14ac:dyDescent="0.35">
      <c r="A12016" t="s">
        <v>4</v>
      </c>
      <c r="B12016" t="s">
        <v>50</v>
      </c>
      <c r="C12016">
        <v>260</v>
      </c>
      <c r="D12016" t="s">
        <v>76</v>
      </c>
      <c r="E12016" t="s">
        <v>742</v>
      </c>
      <c r="F12016" t="s">
        <v>77</v>
      </c>
      <c r="G12016" t="s">
        <v>561</v>
      </c>
    </row>
    <row r="12017" spans="1:7" x14ac:dyDescent="0.35">
      <c r="A12017" t="s">
        <v>5</v>
      </c>
      <c r="B12017" t="s">
        <v>52</v>
      </c>
      <c r="C12017">
        <v>965</v>
      </c>
      <c r="D12017" t="s">
        <v>106</v>
      </c>
      <c r="E12017" t="s">
        <v>397</v>
      </c>
      <c r="F12017" t="s">
        <v>77</v>
      </c>
      <c r="G12017" t="s">
        <v>1158</v>
      </c>
    </row>
    <row r="12018" spans="1:7" x14ac:dyDescent="0.35">
      <c r="A12018" t="s">
        <v>5</v>
      </c>
      <c r="B12018" t="s">
        <v>83</v>
      </c>
      <c r="C12018">
        <v>2264</v>
      </c>
      <c r="D12018" t="s">
        <v>150</v>
      </c>
      <c r="E12018" t="s">
        <v>671</v>
      </c>
      <c r="F12018" t="s">
        <v>79</v>
      </c>
      <c r="G12018" t="s">
        <v>288</v>
      </c>
    </row>
    <row r="12019" spans="1:7" x14ac:dyDescent="0.35">
      <c r="A12019" t="s">
        <v>5</v>
      </c>
      <c r="B12019" t="s">
        <v>50</v>
      </c>
      <c r="C12019">
        <v>237</v>
      </c>
      <c r="D12019" t="s">
        <v>76</v>
      </c>
      <c r="E12019" t="s">
        <v>785</v>
      </c>
      <c r="F12019" t="s">
        <v>73</v>
      </c>
      <c r="G12019" t="s">
        <v>417</v>
      </c>
    </row>
    <row r="12020" spans="1:7" x14ac:dyDescent="0.35">
      <c r="A12020" t="s">
        <v>6</v>
      </c>
      <c r="B12020" t="s">
        <v>52</v>
      </c>
      <c r="C12020">
        <v>377</v>
      </c>
      <c r="D12020" t="s">
        <v>186</v>
      </c>
      <c r="E12020" t="s">
        <v>289</v>
      </c>
      <c r="F12020" t="s">
        <v>150</v>
      </c>
      <c r="G12020" t="s">
        <v>824</v>
      </c>
    </row>
    <row r="12021" spans="1:7" x14ac:dyDescent="0.35">
      <c r="A12021" t="s">
        <v>6</v>
      </c>
      <c r="B12021" t="s">
        <v>83</v>
      </c>
      <c r="C12021">
        <v>937</v>
      </c>
      <c r="D12021" t="s">
        <v>71</v>
      </c>
      <c r="E12021" t="s">
        <v>688</v>
      </c>
      <c r="F12021" t="s">
        <v>78</v>
      </c>
      <c r="G12021" t="s">
        <v>281</v>
      </c>
    </row>
    <row r="12022" spans="1:7" x14ac:dyDescent="0.35">
      <c r="A12022" t="s">
        <v>6</v>
      </c>
      <c r="B12022" t="s">
        <v>50</v>
      </c>
      <c r="C12022">
        <v>118</v>
      </c>
      <c r="D12022" t="s">
        <v>76</v>
      </c>
      <c r="E12022" t="s">
        <v>422</v>
      </c>
      <c r="F12022" t="s">
        <v>76</v>
      </c>
      <c r="G12022" t="s">
        <v>576</v>
      </c>
    </row>
    <row r="12023" spans="1:7" x14ac:dyDescent="0.35">
      <c r="A12023" t="s">
        <v>7</v>
      </c>
      <c r="B12023" t="s">
        <v>52</v>
      </c>
      <c r="C12023">
        <v>792</v>
      </c>
      <c r="D12023" t="s">
        <v>68</v>
      </c>
      <c r="E12023" t="s">
        <v>599</v>
      </c>
      <c r="F12023" t="s">
        <v>68</v>
      </c>
      <c r="G12023" t="s">
        <v>897</v>
      </c>
    </row>
    <row r="12024" spans="1:7" x14ac:dyDescent="0.35">
      <c r="A12024" t="s">
        <v>7</v>
      </c>
      <c r="B12024" t="s">
        <v>83</v>
      </c>
      <c r="C12024">
        <v>2106</v>
      </c>
      <c r="D12024" t="s">
        <v>78</v>
      </c>
      <c r="E12024" t="s">
        <v>982</v>
      </c>
      <c r="F12024" t="s">
        <v>55</v>
      </c>
      <c r="G12024" t="s">
        <v>444</v>
      </c>
    </row>
    <row r="12025" spans="1:7" x14ac:dyDescent="0.35">
      <c r="A12025" t="s">
        <v>7</v>
      </c>
      <c r="B12025" t="s">
        <v>50</v>
      </c>
      <c r="C12025">
        <v>348</v>
      </c>
      <c r="D12025" t="s">
        <v>79</v>
      </c>
      <c r="E12025" t="s">
        <v>693</v>
      </c>
      <c r="F12025" t="s">
        <v>79</v>
      </c>
      <c r="G12025" t="s">
        <v>201</v>
      </c>
    </row>
    <row r="12026" spans="1:7" x14ac:dyDescent="0.35">
      <c r="A12026" t="s">
        <v>241</v>
      </c>
      <c r="B12026" t="s">
        <v>52</v>
      </c>
      <c r="C12026">
        <v>3420</v>
      </c>
      <c r="D12026" t="s">
        <v>105</v>
      </c>
      <c r="E12026" t="s">
        <v>335</v>
      </c>
      <c r="F12026" t="s">
        <v>71</v>
      </c>
      <c r="G12026" t="s">
        <v>705</v>
      </c>
    </row>
    <row r="12027" spans="1:7" x14ac:dyDescent="0.35">
      <c r="A12027" t="s">
        <v>241</v>
      </c>
      <c r="B12027" t="s">
        <v>83</v>
      </c>
      <c r="C12027">
        <v>8925</v>
      </c>
      <c r="D12027" t="s">
        <v>78</v>
      </c>
      <c r="E12027" t="s">
        <v>789</v>
      </c>
      <c r="F12027" t="s">
        <v>105</v>
      </c>
      <c r="G12027" t="s">
        <v>335</v>
      </c>
    </row>
    <row r="12028" spans="1:7" x14ac:dyDescent="0.35">
      <c r="A12028" t="s">
        <v>241</v>
      </c>
      <c r="B12028" t="s">
        <v>50</v>
      </c>
      <c r="C12028">
        <v>1104</v>
      </c>
      <c r="D12028" t="s">
        <v>73</v>
      </c>
      <c r="E12028" t="s">
        <v>669</v>
      </c>
      <c r="F12028" t="s">
        <v>79</v>
      </c>
      <c r="G12028" t="s">
        <v>501</v>
      </c>
    </row>
    <row r="12030" spans="1:7" x14ac:dyDescent="0.35">
      <c r="A12030" t="s">
        <v>2157</v>
      </c>
    </row>
    <row r="12031" spans="1:7" x14ac:dyDescent="0.35">
      <c r="A12031" t="s">
        <v>14</v>
      </c>
      <c r="B12031" t="s">
        <v>266</v>
      </c>
      <c r="C12031" t="s">
        <v>2</v>
      </c>
      <c r="D12031" t="s">
        <v>852</v>
      </c>
      <c r="E12031" t="s">
        <v>853</v>
      </c>
      <c r="F12031" t="s">
        <v>50</v>
      </c>
      <c r="G12031" t="s">
        <v>854</v>
      </c>
    </row>
    <row r="12032" spans="1:7" x14ac:dyDescent="0.35">
      <c r="A12032" t="s">
        <v>3</v>
      </c>
      <c r="B12032" t="s">
        <v>267</v>
      </c>
      <c r="C12032">
        <v>264</v>
      </c>
      <c r="D12032" t="s">
        <v>79</v>
      </c>
      <c r="E12032" t="s">
        <v>390</v>
      </c>
      <c r="F12032" t="s">
        <v>138</v>
      </c>
      <c r="G12032" t="s">
        <v>432</v>
      </c>
    </row>
    <row r="12033" spans="1:7" x14ac:dyDescent="0.35">
      <c r="A12033" t="s">
        <v>3</v>
      </c>
      <c r="B12033" t="s">
        <v>279</v>
      </c>
      <c r="C12033">
        <v>1701</v>
      </c>
      <c r="D12033" t="s">
        <v>151</v>
      </c>
      <c r="E12033" t="s">
        <v>749</v>
      </c>
      <c r="F12033" t="s">
        <v>78</v>
      </c>
      <c r="G12033" t="s">
        <v>178</v>
      </c>
    </row>
    <row r="12034" spans="1:7" x14ac:dyDescent="0.35">
      <c r="A12034" t="s">
        <v>3</v>
      </c>
      <c r="B12034" t="s">
        <v>285</v>
      </c>
      <c r="C12034">
        <v>64</v>
      </c>
      <c r="D12034" t="s">
        <v>194</v>
      </c>
      <c r="E12034" t="s">
        <v>370</v>
      </c>
      <c r="F12034" t="s">
        <v>260</v>
      </c>
      <c r="G12034" t="s">
        <v>190</v>
      </c>
    </row>
    <row r="12035" spans="1:7" x14ac:dyDescent="0.35">
      <c r="A12035" t="s">
        <v>4</v>
      </c>
      <c r="B12035" t="s">
        <v>267</v>
      </c>
      <c r="C12035">
        <v>355</v>
      </c>
      <c r="D12035" t="s">
        <v>63</v>
      </c>
      <c r="E12035" t="s">
        <v>444</v>
      </c>
      <c r="F12035" t="s">
        <v>55</v>
      </c>
      <c r="G12035" t="s">
        <v>652</v>
      </c>
    </row>
    <row r="12036" spans="1:7" x14ac:dyDescent="0.35">
      <c r="A12036" t="s">
        <v>4</v>
      </c>
      <c r="B12036" t="s">
        <v>279</v>
      </c>
      <c r="C12036">
        <v>2643</v>
      </c>
      <c r="D12036" t="s">
        <v>71</v>
      </c>
      <c r="E12036" t="s">
        <v>824</v>
      </c>
      <c r="F12036" t="s">
        <v>106</v>
      </c>
      <c r="G12036" t="s">
        <v>752</v>
      </c>
    </row>
    <row r="12037" spans="1:7" x14ac:dyDescent="0.35">
      <c r="A12037" t="s">
        <v>4</v>
      </c>
      <c r="B12037" t="s">
        <v>285</v>
      </c>
      <c r="C12037">
        <v>278</v>
      </c>
      <c r="D12037" t="s">
        <v>71</v>
      </c>
      <c r="E12037" t="s">
        <v>663</v>
      </c>
      <c r="F12037" t="s">
        <v>68</v>
      </c>
      <c r="G12037" t="s">
        <v>690</v>
      </c>
    </row>
    <row r="12038" spans="1:7" x14ac:dyDescent="0.35">
      <c r="A12038" t="s">
        <v>5</v>
      </c>
      <c r="B12038" t="s">
        <v>267</v>
      </c>
      <c r="C12038">
        <v>135</v>
      </c>
      <c r="D12038" t="s">
        <v>73</v>
      </c>
      <c r="E12038" t="s">
        <v>898</v>
      </c>
      <c r="F12038" t="s">
        <v>76</v>
      </c>
      <c r="G12038" t="s">
        <v>762</v>
      </c>
    </row>
    <row r="12039" spans="1:7" x14ac:dyDescent="0.35">
      <c r="A12039" t="s">
        <v>5</v>
      </c>
      <c r="B12039" t="s">
        <v>279</v>
      </c>
      <c r="C12039">
        <v>2662</v>
      </c>
      <c r="D12039" t="s">
        <v>75</v>
      </c>
      <c r="E12039" t="s">
        <v>726</v>
      </c>
      <c r="F12039" t="s">
        <v>68</v>
      </c>
      <c r="G12039" t="s">
        <v>820</v>
      </c>
    </row>
    <row r="12040" spans="1:7" x14ac:dyDescent="0.35">
      <c r="A12040" t="s">
        <v>5</v>
      </c>
      <c r="B12040" t="s">
        <v>285</v>
      </c>
      <c r="C12040">
        <v>669</v>
      </c>
      <c r="D12040" t="s">
        <v>107</v>
      </c>
      <c r="E12040" t="s">
        <v>945</v>
      </c>
      <c r="F12040" t="s">
        <v>77</v>
      </c>
      <c r="G12040" t="s">
        <v>621</v>
      </c>
    </row>
    <row r="12041" spans="1:7" x14ac:dyDescent="0.35">
      <c r="A12041" t="s">
        <v>6</v>
      </c>
      <c r="B12041" t="s">
        <v>267</v>
      </c>
      <c r="C12041">
        <v>127</v>
      </c>
      <c r="D12041" t="s">
        <v>105</v>
      </c>
      <c r="E12041" t="s">
        <v>721</v>
      </c>
      <c r="F12041" t="s">
        <v>68</v>
      </c>
      <c r="G12041" t="s">
        <v>390</v>
      </c>
    </row>
    <row r="12042" spans="1:7" x14ac:dyDescent="0.35">
      <c r="A12042" t="s">
        <v>6</v>
      </c>
      <c r="B12042" t="s">
        <v>279</v>
      </c>
      <c r="C12042">
        <v>1142</v>
      </c>
      <c r="D12042" t="s">
        <v>150</v>
      </c>
      <c r="E12042" t="s">
        <v>746</v>
      </c>
      <c r="F12042" t="s">
        <v>68</v>
      </c>
      <c r="G12042" t="s">
        <v>479</v>
      </c>
    </row>
    <row r="12043" spans="1:7" x14ac:dyDescent="0.35">
      <c r="A12043" t="s">
        <v>6</v>
      </c>
      <c r="B12043" t="s">
        <v>285</v>
      </c>
      <c r="C12043">
        <v>163</v>
      </c>
      <c r="D12043" t="s">
        <v>80</v>
      </c>
      <c r="E12043" t="s">
        <v>580</v>
      </c>
      <c r="F12043" t="s">
        <v>130</v>
      </c>
      <c r="G12043" t="s">
        <v>823</v>
      </c>
    </row>
    <row r="12044" spans="1:7" x14ac:dyDescent="0.35">
      <c r="A12044" t="s">
        <v>7</v>
      </c>
      <c r="B12044" t="s">
        <v>267</v>
      </c>
      <c r="C12044">
        <v>199</v>
      </c>
      <c r="D12044" t="s">
        <v>106</v>
      </c>
      <c r="E12044" t="s">
        <v>640</v>
      </c>
      <c r="F12044" t="s">
        <v>79</v>
      </c>
      <c r="G12044" t="s">
        <v>664</v>
      </c>
    </row>
    <row r="12045" spans="1:7" x14ac:dyDescent="0.35">
      <c r="A12045" t="s">
        <v>7</v>
      </c>
      <c r="B12045" t="s">
        <v>279</v>
      </c>
      <c r="C12045">
        <v>2875</v>
      </c>
      <c r="D12045" t="s">
        <v>75</v>
      </c>
      <c r="E12045" t="s">
        <v>667</v>
      </c>
      <c r="F12045" t="s">
        <v>80</v>
      </c>
      <c r="G12045" t="s">
        <v>243</v>
      </c>
    </row>
    <row r="12046" spans="1:7" x14ac:dyDescent="0.35">
      <c r="A12046" t="s">
        <v>7</v>
      </c>
      <c r="B12046" t="s">
        <v>285</v>
      </c>
      <c r="C12046">
        <v>172</v>
      </c>
      <c r="D12046" t="s">
        <v>55</v>
      </c>
      <c r="E12046" t="s">
        <v>542</v>
      </c>
      <c r="F12046" t="s">
        <v>107</v>
      </c>
      <c r="G12046" t="s">
        <v>748</v>
      </c>
    </row>
    <row r="12047" spans="1:7" x14ac:dyDescent="0.35">
      <c r="A12047" t="s">
        <v>241</v>
      </c>
      <c r="B12047" t="s">
        <v>267</v>
      </c>
      <c r="C12047">
        <v>1080</v>
      </c>
      <c r="D12047" t="s">
        <v>75</v>
      </c>
      <c r="E12047" t="s">
        <v>433</v>
      </c>
      <c r="F12047" t="s">
        <v>78</v>
      </c>
      <c r="G12047" t="s">
        <v>580</v>
      </c>
    </row>
    <row r="12048" spans="1:7" x14ac:dyDescent="0.35">
      <c r="A12048" t="s">
        <v>241</v>
      </c>
      <c r="B12048" t="s">
        <v>279</v>
      </c>
      <c r="C12048">
        <v>11023</v>
      </c>
      <c r="D12048" t="s">
        <v>78</v>
      </c>
      <c r="E12048" t="s">
        <v>763</v>
      </c>
      <c r="F12048" t="s">
        <v>94</v>
      </c>
      <c r="G12048" t="s">
        <v>602</v>
      </c>
    </row>
    <row r="12049" spans="1:7" x14ac:dyDescent="0.35">
      <c r="A12049" t="s">
        <v>241</v>
      </c>
      <c r="B12049" t="s">
        <v>285</v>
      </c>
      <c r="C12049">
        <v>1346</v>
      </c>
      <c r="D12049" t="s">
        <v>75</v>
      </c>
      <c r="E12049" t="s">
        <v>60</v>
      </c>
      <c r="F12049" t="s">
        <v>94</v>
      </c>
      <c r="G12049" t="s">
        <v>479</v>
      </c>
    </row>
    <row r="12051" spans="1:7" x14ac:dyDescent="0.35">
      <c r="A12051" t="s">
        <v>2158</v>
      </c>
    </row>
    <row r="12052" spans="1:7" x14ac:dyDescent="0.35">
      <c r="A12052" t="s">
        <v>14</v>
      </c>
      <c r="B12052" t="s">
        <v>350</v>
      </c>
      <c r="C12052" t="s">
        <v>2</v>
      </c>
      <c r="D12052" t="s">
        <v>852</v>
      </c>
      <c r="E12052" t="s">
        <v>853</v>
      </c>
      <c r="F12052" t="s">
        <v>50</v>
      </c>
      <c r="G12052" t="s">
        <v>854</v>
      </c>
    </row>
    <row r="12053" spans="1:7" x14ac:dyDescent="0.35">
      <c r="A12053" t="s">
        <v>3</v>
      </c>
      <c r="B12053" t="s">
        <v>351</v>
      </c>
      <c r="C12053">
        <v>1145</v>
      </c>
      <c r="D12053" t="s">
        <v>100</v>
      </c>
      <c r="E12053" t="s">
        <v>610</v>
      </c>
      <c r="F12053" t="s">
        <v>100</v>
      </c>
      <c r="G12053" t="s">
        <v>190</v>
      </c>
    </row>
    <row r="12054" spans="1:7" x14ac:dyDescent="0.35">
      <c r="A12054" t="s">
        <v>3</v>
      </c>
      <c r="B12054" t="s">
        <v>353</v>
      </c>
      <c r="C12054">
        <v>884</v>
      </c>
      <c r="D12054" t="s">
        <v>108</v>
      </c>
      <c r="E12054" t="s">
        <v>243</v>
      </c>
      <c r="F12054" t="s">
        <v>150</v>
      </c>
      <c r="G12054" t="s">
        <v>537</v>
      </c>
    </row>
    <row r="12055" spans="1:7" x14ac:dyDescent="0.35">
      <c r="A12055" t="s">
        <v>4</v>
      </c>
      <c r="B12055" t="s">
        <v>351</v>
      </c>
      <c r="C12055">
        <v>1715</v>
      </c>
      <c r="D12055" t="s">
        <v>79</v>
      </c>
      <c r="E12055" t="s">
        <v>679</v>
      </c>
      <c r="F12055" t="s">
        <v>75</v>
      </c>
      <c r="G12055" t="s">
        <v>215</v>
      </c>
    </row>
    <row r="12056" spans="1:7" x14ac:dyDescent="0.35">
      <c r="A12056" t="s">
        <v>4</v>
      </c>
      <c r="B12056" t="s">
        <v>353</v>
      </c>
      <c r="C12056">
        <v>1561</v>
      </c>
      <c r="D12056" t="s">
        <v>105</v>
      </c>
      <c r="E12056" t="s">
        <v>492</v>
      </c>
      <c r="F12056" t="s">
        <v>73</v>
      </c>
      <c r="G12056" t="s">
        <v>721</v>
      </c>
    </row>
    <row r="12057" spans="1:7" x14ac:dyDescent="0.35">
      <c r="A12057" t="s">
        <v>5</v>
      </c>
      <c r="B12057" t="s">
        <v>351</v>
      </c>
      <c r="C12057">
        <v>1912</v>
      </c>
      <c r="D12057" t="s">
        <v>94</v>
      </c>
      <c r="E12057" t="s">
        <v>805</v>
      </c>
      <c r="F12057" t="s">
        <v>79</v>
      </c>
      <c r="G12057" t="s">
        <v>360</v>
      </c>
    </row>
    <row r="12058" spans="1:7" x14ac:dyDescent="0.35">
      <c r="A12058" t="s">
        <v>5</v>
      </c>
      <c r="B12058" t="s">
        <v>353</v>
      </c>
      <c r="C12058">
        <v>1554</v>
      </c>
      <c r="D12058" t="s">
        <v>73</v>
      </c>
      <c r="E12058" t="s">
        <v>546</v>
      </c>
      <c r="F12058" t="s">
        <v>79</v>
      </c>
      <c r="G12058" t="s">
        <v>812</v>
      </c>
    </row>
    <row r="12059" spans="1:7" x14ac:dyDescent="0.35">
      <c r="A12059" t="s">
        <v>6</v>
      </c>
      <c r="B12059" t="s">
        <v>351</v>
      </c>
      <c r="C12059">
        <v>923</v>
      </c>
      <c r="D12059" t="s">
        <v>105</v>
      </c>
      <c r="E12059" t="s">
        <v>665</v>
      </c>
      <c r="F12059" t="s">
        <v>78</v>
      </c>
      <c r="G12059" t="s">
        <v>298</v>
      </c>
    </row>
    <row r="12060" spans="1:7" x14ac:dyDescent="0.35">
      <c r="A12060" t="s">
        <v>6</v>
      </c>
      <c r="B12060" t="s">
        <v>353</v>
      </c>
      <c r="C12060">
        <v>509</v>
      </c>
      <c r="D12060" t="s">
        <v>106</v>
      </c>
      <c r="E12060" t="s">
        <v>597</v>
      </c>
      <c r="F12060" t="s">
        <v>79</v>
      </c>
      <c r="G12060" t="s">
        <v>880</v>
      </c>
    </row>
    <row r="12061" spans="1:7" x14ac:dyDescent="0.35">
      <c r="A12061" t="s">
        <v>7</v>
      </c>
      <c r="B12061" t="s">
        <v>351</v>
      </c>
      <c r="C12061">
        <v>2107</v>
      </c>
      <c r="D12061" t="s">
        <v>75</v>
      </c>
      <c r="E12061" t="s">
        <v>431</v>
      </c>
      <c r="F12061" t="s">
        <v>72</v>
      </c>
      <c r="G12061" t="s">
        <v>599</v>
      </c>
    </row>
    <row r="12062" spans="1:7" x14ac:dyDescent="0.35">
      <c r="A12062" t="s">
        <v>7</v>
      </c>
      <c r="B12062" t="s">
        <v>353</v>
      </c>
      <c r="C12062">
        <v>1139</v>
      </c>
      <c r="D12062" t="s">
        <v>150</v>
      </c>
      <c r="E12062" t="s">
        <v>532</v>
      </c>
      <c r="F12062" t="s">
        <v>63</v>
      </c>
      <c r="G12062" t="s">
        <v>614</v>
      </c>
    </row>
    <row r="12063" spans="1:7" x14ac:dyDescent="0.35">
      <c r="A12063" t="s">
        <v>241</v>
      </c>
      <c r="B12063" t="s">
        <v>351</v>
      </c>
      <c r="C12063">
        <v>7802</v>
      </c>
      <c r="D12063" t="s">
        <v>94</v>
      </c>
      <c r="E12063" t="s">
        <v>824</v>
      </c>
      <c r="F12063" t="s">
        <v>105</v>
      </c>
      <c r="G12063" t="s">
        <v>470</v>
      </c>
    </row>
    <row r="12064" spans="1:7" x14ac:dyDescent="0.35">
      <c r="A12064" t="s">
        <v>241</v>
      </c>
      <c r="B12064" t="s">
        <v>353</v>
      </c>
      <c r="C12064">
        <v>5647</v>
      </c>
      <c r="D12064" t="s">
        <v>78</v>
      </c>
      <c r="E12064" t="s">
        <v>513</v>
      </c>
      <c r="F12064" t="s">
        <v>150</v>
      </c>
      <c r="G12064" t="s">
        <v>751</v>
      </c>
    </row>
    <row r="12066" spans="1:7" x14ac:dyDescent="0.35">
      <c r="A12066" t="s">
        <v>2159</v>
      </c>
    </row>
    <row r="12067" spans="1:7" x14ac:dyDescent="0.35">
      <c r="A12067" t="s">
        <v>14</v>
      </c>
      <c r="B12067" t="s">
        <v>1259</v>
      </c>
      <c r="C12067" t="s">
        <v>2</v>
      </c>
      <c r="D12067" t="s">
        <v>852</v>
      </c>
      <c r="E12067" t="s">
        <v>853</v>
      </c>
      <c r="F12067" t="s">
        <v>50</v>
      </c>
      <c r="G12067" t="s">
        <v>854</v>
      </c>
    </row>
    <row r="12068" spans="1:7" x14ac:dyDescent="0.35">
      <c r="A12068" t="s">
        <v>3</v>
      </c>
      <c r="B12068" t="s">
        <v>1260</v>
      </c>
      <c r="C12068">
        <v>1959</v>
      </c>
      <c r="D12068" t="s">
        <v>142</v>
      </c>
      <c r="E12068" t="s">
        <v>630</v>
      </c>
      <c r="F12068" t="s">
        <v>72</v>
      </c>
      <c r="G12068" t="s">
        <v>526</v>
      </c>
    </row>
    <row r="12069" spans="1:7" x14ac:dyDescent="0.35">
      <c r="A12069" t="s">
        <v>3</v>
      </c>
      <c r="B12069" t="s">
        <v>1261</v>
      </c>
      <c r="C12069">
        <v>68</v>
      </c>
      <c r="D12069" t="s">
        <v>138</v>
      </c>
      <c r="E12069" t="s">
        <v>125</v>
      </c>
      <c r="F12069" t="s">
        <v>76</v>
      </c>
      <c r="G12069" t="s">
        <v>812</v>
      </c>
    </row>
    <row r="12070" spans="1:7" x14ac:dyDescent="0.35">
      <c r="A12070" t="s">
        <v>3</v>
      </c>
      <c r="B12070" t="s">
        <v>1262</v>
      </c>
      <c r="C12070">
        <v>2</v>
      </c>
      <c r="D12070" t="s">
        <v>76</v>
      </c>
      <c r="E12070" t="s">
        <v>923</v>
      </c>
      <c r="F12070" t="s">
        <v>76</v>
      </c>
      <c r="G12070" t="s">
        <v>923</v>
      </c>
    </row>
    <row r="12071" spans="1:7" x14ac:dyDescent="0.35">
      <c r="A12071" t="s">
        <v>4</v>
      </c>
      <c r="B12071" t="s">
        <v>1260</v>
      </c>
      <c r="C12071">
        <v>3170</v>
      </c>
      <c r="D12071" t="s">
        <v>150</v>
      </c>
      <c r="E12071" t="s">
        <v>616</v>
      </c>
      <c r="F12071" t="s">
        <v>68</v>
      </c>
      <c r="G12071" t="s">
        <v>634</v>
      </c>
    </row>
    <row r="12072" spans="1:7" x14ac:dyDescent="0.35">
      <c r="A12072" t="s">
        <v>4</v>
      </c>
      <c r="B12072" t="s">
        <v>1261</v>
      </c>
      <c r="C12072">
        <v>98</v>
      </c>
      <c r="D12072" t="s">
        <v>76</v>
      </c>
      <c r="E12072" t="s">
        <v>561</v>
      </c>
      <c r="F12072" t="s">
        <v>76</v>
      </c>
      <c r="G12072" t="s">
        <v>945</v>
      </c>
    </row>
    <row r="12073" spans="1:7" x14ac:dyDescent="0.35">
      <c r="A12073" t="s">
        <v>4</v>
      </c>
      <c r="B12073" t="s">
        <v>1262</v>
      </c>
      <c r="C12073">
        <v>8</v>
      </c>
      <c r="D12073" t="s">
        <v>76</v>
      </c>
      <c r="E12073" t="s">
        <v>875</v>
      </c>
      <c r="F12073" t="s">
        <v>76</v>
      </c>
      <c r="G12073" t="s">
        <v>113</v>
      </c>
    </row>
    <row r="12074" spans="1:7" x14ac:dyDescent="0.35">
      <c r="A12074" t="s">
        <v>5</v>
      </c>
      <c r="B12074" t="s">
        <v>1260</v>
      </c>
      <c r="C12074">
        <v>3395</v>
      </c>
      <c r="D12074" t="s">
        <v>71</v>
      </c>
      <c r="E12074" t="s">
        <v>357</v>
      </c>
      <c r="F12074" t="s">
        <v>73</v>
      </c>
      <c r="G12074" t="s">
        <v>598</v>
      </c>
    </row>
    <row r="12075" spans="1:7" x14ac:dyDescent="0.35">
      <c r="A12075" t="s">
        <v>5</v>
      </c>
      <c r="B12075" t="s">
        <v>1261</v>
      </c>
      <c r="C12075">
        <v>65</v>
      </c>
      <c r="D12075" t="s">
        <v>76</v>
      </c>
      <c r="E12075" t="s">
        <v>412</v>
      </c>
      <c r="F12075" t="s">
        <v>269</v>
      </c>
      <c r="G12075" t="s">
        <v>739</v>
      </c>
    </row>
    <row r="12076" spans="1:7" x14ac:dyDescent="0.35">
      <c r="A12076" t="s">
        <v>5</v>
      </c>
      <c r="B12076" t="s">
        <v>1262</v>
      </c>
      <c r="C12076">
        <v>6</v>
      </c>
      <c r="D12076" t="s">
        <v>76</v>
      </c>
      <c r="E12076" t="s">
        <v>96</v>
      </c>
      <c r="F12076" t="s">
        <v>76</v>
      </c>
      <c r="G12076" t="s">
        <v>1103</v>
      </c>
    </row>
    <row r="12077" spans="1:7" x14ac:dyDescent="0.35">
      <c r="A12077" t="s">
        <v>6</v>
      </c>
      <c r="B12077" t="s">
        <v>1260</v>
      </c>
      <c r="C12077">
        <v>1372</v>
      </c>
      <c r="D12077" t="s">
        <v>94</v>
      </c>
      <c r="E12077" t="s">
        <v>737</v>
      </c>
      <c r="F12077" t="s">
        <v>75</v>
      </c>
      <c r="G12077" t="s">
        <v>481</v>
      </c>
    </row>
    <row r="12078" spans="1:7" x14ac:dyDescent="0.35">
      <c r="A12078" t="s">
        <v>6</v>
      </c>
      <c r="B12078" t="s">
        <v>1261</v>
      </c>
      <c r="C12078">
        <v>55</v>
      </c>
      <c r="D12078" t="s">
        <v>76</v>
      </c>
      <c r="E12078" t="s">
        <v>849</v>
      </c>
      <c r="F12078" t="s">
        <v>76</v>
      </c>
      <c r="G12078" t="s">
        <v>810</v>
      </c>
    </row>
    <row r="12079" spans="1:7" x14ac:dyDescent="0.35">
      <c r="A12079" t="s">
        <v>6</v>
      </c>
      <c r="B12079" t="s">
        <v>1262</v>
      </c>
      <c r="C12079">
        <v>5</v>
      </c>
      <c r="D12079" t="s">
        <v>76</v>
      </c>
      <c r="E12079" t="s">
        <v>395</v>
      </c>
      <c r="F12079" t="s">
        <v>76</v>
      </c>
      <c r="G12079" t="s">
        <v>76</v>
      </c>
    </row>
    <row r="12080" spans="1:7" x14ac:dyDescent="0.35">
      <c r="A12080" t="s">
        <v>7</v>
      </c>
      <c r="B12080" t="s">
        <v>1260</v>
      </c>
      <c r="C12080">
        <v>3124</v>
      </c>
      <c r="D12080" t="s">
        <v>75</v>
      </c>
      <c r="E12080" t="s">
        <v>422</v>
      </c>
      <c r="F12080" t="s">
        <v>72</v>
      </c>
      <c r="G12080" t="s">
        <v>624</v>
      </c>
    </row>
    <row r="12081" spans="1:7" x14ac:dyDescent="0.35">
      <c r="A12081" t="s">
        <v>7</v>
      </c>
      <c r="B12081" t="s">
        <v>1261</v>
      </c>
      <c r="C12081">
        <v>114</v>
      </c>
      <c r="D12081" t="s">
        <v>77</v>
      </c>
      <c r="E12081" t="s">
        <v>401</v>
      </c>
      <c r="F12081" t="s">
        <v>142</v>
      </c>
      <c r="G12081" t="s">
        <v>525</v>
      </c>
    </row>
    <row r="12082" spans="1:7" x14ac:dyDescent="0.35">
      <c r="A12082" t="s">
        <v>7</v>
      </c>
      <c r="B12082" t="s">
        <v>1262</v>
      </c>
      <c r="C12082">
        <v>8</v>
      </c>
      <c r="D12082" t="s">
        <v>76</v>
      </c>
      <c r="E12082" t="s">
        <v>731</v>
      </c>
      <c r="F12082" t="s">
        <v>86</v>
      </c>
      <c r="G12082" t="s">
        <v>318</v>
      </c>
    </row>
    <row r="12083" spans="1:7" x14ac:dyDescent="0.35">
      <c r="A12083" t="s">
        <v>241</v>
      </c>
      <c r="B12083" t="s">
        <v>1260</v>
      </c>
      <c r="C12083">
        <v>13020</v>
      </c>
      <c r="D12083" t="s">
        <v>78</v>
      </c>
      <c r="E12083" t="s">
        <v>660</v>
      </c>
      <c r="F12083" t="s">
        <v>94</v>
      </c>
      <c r="G12083" t="s">
        <v>390</v>
      </c>
    </row>
    <row r="12084" spans="1:7" x14ac:dyDescent="0.35">
      <c r="A12084" t="s">
        <v>241</v>
      </c>
      <c r="B12084" t="s">
        <v>1261</v>
      </c>
      <c r="C12084">
        <v>400</v>
      </c>
      <c r="D12084" t="s">
        <v>77</v>
      </c>
      <c r="E12084" t="s">
        <v>469</v>
      </c>
      <c r="F12084" t="s">
        <v>108</v>
      </c>
      <c r="G12084" t="s">
        <v>645</v>
      </c>
    </row>
    <row r="12085" spans="1:7" x14ac:dyDescent="0.35">
      <c r="A12085" t="s">
        <v>241</v>
      </c>
      <c r="B12085" t="s">
        <v>1262</v>
      </c>
      <c r="C12085">
        <v>29</v>
      </c>
      <c r="D12085" t="s">
        <v>76</v>
      </c>
      <c r="E12085" t="s">
        <v>653</v>
      </c>
      <c r="F12085" t="s">
        <v>71</v>
      </c>
      <c r="G12085" t="s">
        <v>554</v>
      </c>
    </row>
    <row r="12087" spans="1:7" x14ac:dyDescent="0.35">
      <c r="A12087" t="s">
        <v>2160</v>
      </c>
    </row>
    <row r="12088" spans="1:7" x14ac:dyDescent="0.35">
      <c r="A12088" t="s">
        <v>14</v>
      </c>
      <c r="B12088" t="s">
        <v>461</v>
      </c>
      <c r="C12088" t="s">
        <v>2</v>
      </c>
      <c r="D12088" t="s">
        <v>852</v>
      </c>
      <c r="E12088" t="s">
        <v>853</v>
      </c>
      <c r="F12088" t="s">
        <v>50</v>
      </c>
      <c r="G12088" t="s">
        <v>854</v>
      </c>
    </row>
    <row r="12089" spans="1:7" x14ac:dyDescent="0.35">
      <c r="A12089" t="s">
        <v>3</v>
      </c>
      <c r="B12089" t="s">
        <v>462</v>
      </c>
      <c r="C12089">
        <v>1093</v>
      </c>
      <c r="D12089" t="s">
        <v>100</v>
      </c>
      <c r="E12089" t="s">
        <v>671</v>
      </c>
      <c r="F12089" t="s">
        <v>63</v>
      </c>
      <c r="G12089" t="s">
        <v>201</v>
      </c>
    </row>
    <row r="12090" spans="1:7" x14ac:dyDescent="0.35">
      <c r="A12090" t="s">
        <v>3</v>
      </c>
      <c r="B12090" t="s">
        <v>464</v>
      </c>
      <c r="C12090">
        <v>935</v>
      </c>
      <c r="D12090" t="s">
        <v>104</v>
      </c>
      <c r="E12090" t="s">
        <v>583</v>
      </c>
      <c r="F12090" t="s">
        <v>105</v>
      </c>
      <c r="G12090" t="s">
        <v>450</v>
      </c>
    </row>
    <row r="12091" spans="1:7" x14ac:dyDescent="0.35">
      <c r="A12091" t="s">
        <v>3</v>
      </c>
      <c r="B12091" t="s">
        <v>468</v>
      </c>
      <c r="C12091">
        <v>1</v>
      </c>
      <c r="D12091" t="s">
        <v>76</v>
      </c>
      <c r="E12091" t="s">
        <v>395</v>
      </c>
      <c r="F12091" t="s">
        <v>76</v>
      </c>
      <c r="G12091" t="s">
        <v>76</v>
      </c>
    </row>
    <row r="12092" spans="1:7" x14ac:dyDescent="0.35">
      <c r="A12092" t="s">
        <v>4</v>
      </c>
      <c r="B12092" t="s">
        <v>462</v>
      </c>
      <c r="C12092">
        <v>1694</v>
      </c>
      <c r="D12092" t="s">
        <v>94</v>
      </c>
      <c r="E12092" t="s">
        <v>728</v>
      </c>
      <c r="F12092" t="s">
        <v>75</v>
      </c>
      <c r="G12092" t="s">
        <v>586</v>
      </c>
    </row>
    <row r="12093" spans="1:7" x14ac:dyDescent="0.35">
      <c r="A12093" t="s">
        <v>4</v>
      </c>
      <c r="B12093" t="s">
        <v>464</v>
      </c>
      <c r="C12093">
        <v>1582</v>
      </c>
      <c r="D12093" t="s">
        <v>68</v>
      </c>
      <c r="E12093" t="s">
        <v>630</v>
      </c>
      <c r="F12093" t="s">
        <v>73</v>
      </c>
      <c r="G12093" t="s">
        <v>700</v>
      </c>
    </row>
    <row r="12094" spans="1:7" x14ac:dyDescent="0.35">
      <c r="A12094" t="s">
        <v>5</v>
      </c>
      <c r="B12094" t="s">
        <v>462</v>
      </c>
      <c r="C12094">
        <v>1659</v>
      </c>
      <c r="D12094" t="s">
        <v>68</v>
      </c>
      <c r="E12094" t="s">
        <v>560</v>
      </c>
      <c r="F12094" t="s">
        <v>150</v>
      </c>
      <c r="G12094" t="s">
        <v>568</v>
      </c>
    </row>
    <row r="12095" spans="1:7" x14ac:dyDescent="0.35">
      <c r="A12095" t="s">
        <v>5</v>
      </c>
      <c r="B12095" t="s">
        <v>464</v>
      </c>
      <c r="C12095">
        <v>1807</v>
      </c>
      <c r="D12095" t="s">
        <v>71</v>
      </c>
      <c r="E12095" t="s">
        <v>514</v>
      </c>
      <c r="F12095" t="s">
        <v>73</v>
      </c>
      <c r="G12095" t="s">
        <v>224</v>
      </c>
    </row>
    <row r="12096" spans="1:7" x14ac:dyDescent="0.35">
      <c r="A12096" t="s">
        <v>6</v>
      </c>
      <c r="B12096" t="s">
        <v>462</v>
      </c>
      <c r="C12096">
        <v>906</v>
      </c>
      <c r="D12096" t="s">
        <v>75</v>
      </c>
      <c r="E12096" t="s">
        <v>60</v>
      </c>
      <c r="F12096" t="s">
        <v>78</v>
      </c>
      <c r="G12096" t="s">
        <v>479</v>
      </c>
    </row>
    <row r="12097" spans="1:7" x14ac:dyDescent="0.35">
      <c r="A12097" t="s">
        <v>6</v>
      </c>
      <c r="B12097" t="s">
        <v>464</v>
      </c>
      <c r="C12097">
        <v>526</v>
      </c>
      <c r="D12097" t="s">
        <v>94</v>
      </c>
      <c r="E12097" t="s">
        <v>721</v>
      </c>
      <c r="F12097" t="s">
        <v>79</v>
      </c>
      <c r="G12097" t="s">
        <v>700</v>
      </c>
    </row>
    <row r="12098" spans="1:7" x14ac:dyDescent="0.35">
      <c r="A12098" t="s">
        <v>7</v>
      </c>
      <c r="B12098" t="s">
        <v>462</v>
      </c>
      <c r="C12098">
        <v>1914</v>
      </c>
      <c r="D12098" t="s">
        <v>94</v>
      </c>
      <c r="E12098" t="s">
        <v>722</v>
      </c>
      <c r="F12098" t="s">
        <v>63</v>
      </c>
      <c r="G12098" t="s">
        <v>398</v>
      </c>
    </row>
    <row r="12099" spans="1:7" x14ac:dyDescent="0.35">
      <c r="A12099" t="s">
        <v>7</v>
      </c>
      <c r="B12099" t="s">
        <v>464</v>
      </c>
      <c r="C12099">
        <v>1331</v>
      </c>
      <c r="D12099" t="s">
        <v>150</v>
      </c>
      <c r="E12099" t="s">
        <v>469</v>
      </c>
      <c r="F12099" t="s">
        <v>72</v>
      </c>
      <c r="G12099" t="s">
        <v>630</v>
      </c>
    </row>
    <row r="12100" spans="1:7" x14ac:dyDescent="0.35">
      <c r="A12100" t="s">
        <v>7</v>
      </c>
      <c r="B12100" t="s">
        <v>468</v>
      </c>
      <c r="C12100">
        <v>1</v>
      </c>
      <c r="D12100" t="s">
        <v>76</v>
      </c>
      <c r="E12100" t="s">
        <v>395</v>
      </c>
      <c r="F12100" t="s">
        <v>76</v>
      </c>
      <c r="G12100" t="s">
        <v>76</v>
      </c>
    </row>
    <row r="12101" spans="1:7" x14ac:dyDescent="0.35">
      <c r="A12101" t="s">
        <v>241</v>
      </c>
      <c r="B12101" t="s">
        <v>462</v>
      </c>
      <c r="C12101">
        <v>7266</v>
      </c>
      <c r="D12101" t="s">
        <v>94</v>
      </c>
      <c r="E12101" t="s">
        <v>648</v>
      </c>
      <c r="F12101" t="s">
        <v>105</v>
      </c>
      <c r="G12101" t="s">
        <v>363</v>
      </c>
    </row>
    <row r="12102" spans="1:7" x14ac:dyDescent="0.35">
      <c r="A12102" t="s">
        <v>241</v>
      </c>
      <c r="B12102" t="s">
        <v>464</v>
      </c>
      <c r="C12102">
        <v>6181</v>
      </c>
      <c r="D12102" t="s">
        <v>78</v>
      </c>
      <c r="E12102" t="s">
        <v>949</v>
      </c>
      <c r="F12102" t="s">
        <v>150</v>
      </c>
      <c r="G12102" t="s">
        <v>629</v>
      </c>
    </row>
    <row r="12103" spans="1:7" x14ac:dyDescent="0.35">
      <c r="A12103" t="s">
        <v>241</v>
      </c>
      <c r="B12103" t="s">
        <v>468</v>
      </c>
      <c r="C12103">
        <v>2</v>
      </c>
      <c r="D12103" t="s">
        <v>76</v>
      </c>
      <c r="E12103" t="s">
        <v>395</v>
      </c>
      <c r="F12103" t="s">
        <v>76</v>
      </c>
      <c r="G12103" t="s">
        <v>76</v>
      </c>
    </row>
    <row r="12105" spans="1:7" x14ac:dyDescent="0.35">
      <c r="A12105" t="s">
        <v>2161</v>
      </c>
    </row>
    <row r="12106" spans="1:7" x14ac:dyDescent="0.35">
      <c r="A12106" t="s">
        <v>14</v>
      </c>
      <c r="B12106" t="s">
        <v>2145</v>
      </c>
      <c r="C12106" t="s">
        <v>2</v>
      </c>
      <c r="D12106" t="s">
        <v>852</v>
      </c>
      <c r="E12106" t="s">
        <v>853</v>
      </c>
      <c r="F12106" t="s">
        <v>50</v>
      </c>
      <c r="G12106" t="s">
        <v>854</v>
      </c>
    </row>
    <row r="12107" spans="1:7" x14ac:dyDescent="0.35">
      <c r="A12107" t="s">
        <v>3</v>
      </c>
      <c r="B12107" t="s">
        <v>2146</v>
      </c>
      <c r="C12107">
        <v>816</v>
      </c>
      <c r="D12107" t="s">
        <v>186</v>
      </c>
      <c r="E12107" t="s">
        <v>848</v>
      </c>
      <c r="F12107" t="s">
        <v>74</v>
      </c>
      <c r="G12107" t="s">
        <v>574</v>
      </c>
    </row>
    <row r="12108" spans="1:7" x14ac:dyDescent="0.35">
      <c r="A12108" t="s">
        <v>3</v>
      </c>
      <c r="B12108" t="s">
        <v>2147</v>
      </c>
      <c r="C12108">
        <v>89</v>
      </c>
      <c r="D12108" t="s">
        <v>68</v>
      </c>
      <c r="E12108" t="s">
        <v>676</v>
      </c>
      <c r="F12108" t="s">
        <v>76</v>
      </c>
      <c r="G12108" t="s">
        <v>473</v>
      </c>
    </row>
    <row r="12109" spans="1:7" x14ac:dyDescent="0.35">
      <c r="A12109" t="s">
        <v>3</v>
      </c>
      <c r="B12109" t="s">
        <v>50</v>
      </c>
      <c r="C12109">
        <v>19</v>
      </c>
      <c r="D12109" t="s">
        <v>76</v>
      </c>
      <c r="E12109" t="s">
        <v>433</v>
      </c>
      <c r="F12109" t="s">
        <v>76</v>
      </c>
      <c r="G12109" t="s">
        <v>640</v>
      </c>
    </row>
    <row r="12110" spans="1:7" x14ac:dyDescent="0.35">
      <c r="A12110" t="s">
        <v>3</v>
      </c>
      <c r="B12110" t="s">
        <v>2148</v>
      </c>
      <c r="C12110">
        <v>952</v>
      </c>
      <c r="D12110" t="s">
        <v>104</v>
      </c>
      <c r="E12110" t="s">
        <v>632</v>
      </c>
      <c r="F12110" t="s">
        <v>78</v>
      </c>
      <c r="G12110" t="s">
        <v>480</v>
      </c>
    </row>
    <row r="12111" spans="1:7" x14ac:dyDescent="0.35">
      <c r="A12111" t="s">
        <v>3</v>
      </c>
      <c r="B12111" t="s">
        <v>2149</v>
      </c>
      <c r="C12111">
        <v>153</v>
      </c>
      <c r="D12111" t="s">
        <v>100</v>
      </c>
      <c r="E12111" t="s">
        <v>541</v>
      </c>
      <c r="F12111" t="s">
        <v>76</v>
      </c>
      <c r="G12111" t="s">
        <v>964</v>
      </c>
    </row>
    <row r="12112" spans="1:7" x14ac:dyDescent="0.35">
      <c r="A12112" t="s">
        <v>4</v>
      </c>
      <c r="B12112" t="s">
        <v>2146</v>
      </c>
      <c r="C12112">
        <v>1075</v>
      </c>
      <c r="D12112" t="s">
        <v>77</v>
      </c>
      <c r="E12112" t="s">
        <v>655</v>
      </c>
      <c r="F12112" t="s">
        <v>71</v>
      </c>
      <c r="G12112" t="s">
        <v>500</v>
      </c>
    </row>
    <row r="12113" spans="1:7" x14ac:dyDescent="0.35">
      <c r="A12113" t="s">
        <v>4</v>
      </c>
      <c r="B12113" t="s">
        <v>2147</v>
      </c>
      <c r="C12113">
        <v>268</v>
      </c>
      <c r="D12113" t="s">
        <v>76</v>
      </c>
      <c r="E12113" t="s">
        <v>508</v>
      </c>
      <c r="F12113" t="s">
        <v>76</v>
      </c>
      <c r="G12113" t="s">
        <v>624</v>
      </c>
    </row>
    <row r="12114" spans="1:7" x14ac:dyDescent="0.35">
      <c r="A12114" t="s">
        <v>4</v>
      </c>
      <c r="B12114" t="s">
        <v>50</v>
      </c>
      <c r="C12114">
        <v>30</v>
      </c>
      <c r="D12114" t="s">
        <v>156</v>
      </c>
      <c r="E12114" t="s">
        <v>331</v>
      </c>
      <c r="F12114" t="s">
        <v>78</v>
      </c>
      <c r="G12114" t="s">
        <v>1174</v>
      </c>
    </row>
    <row r="12115" spans="1:7" x14ac:dyDescent="0.35">
      <c r="A12115" t="s">
        <v>4</v>
      </c>
      <c r="B12115" t="s">
        <v>2148</v>
      </c>
      <c r="C12115">
        <v>1572</v>
      </c>
      <c r="D12115" t="s">
        <v>75</v>
      </c>
      <c r="E12115" t="s">
        <v>763</v>
      </c>
      <c r="F12115" t="s">
        <v>73</v>
      </c>
      <c r="G12115" t="s">
        <v>492</v>
      </c>
    </row>
    <row r="12116" spans="1:7" x14ac:dyDescent="0.35">
      <c r="A12116" t="s">
        <v>4</v>
      </c>
      <c r="B12116" t="s">
        <v>2149</v>
      </c>
      <c r="C12116">
        <v>331</v>
      </c>
      <c r="D12116" t="s">
        <v>105</v>
      </c>
      <c r="E12116" t="s">
        <v>125</v>
      </c>
      <c r="F12116" t="s">
        <v>80</v>
      </c>
      <c r="G12116" t="s">
        <v>547</v>
      </c>
    </row>
    <row r="12117" spans="1:7" x14ac:dyDescent="0.35">
      <c r="A12117" t="s">
        <v>5</v>
      </c>
      <c r="B12117" t="s">
        <v>2146</v>
      </c>
      <c r="C12117">
        <v>1225</v>
      </c>
      <c r="D12117" t="s">
        <v>150</v>
      </c>
      <c r="E12117" t="s">
        <v>785</v>
      </c>
      <c r="F12117" t="s">
        <v>71</v>
      </c>
      <c r="G12117" t="s">
        <v>234</v>
      </c>
    </row>
    <row r="12118" spans="1:7" x14ac:dyDescent="0.35">
      <c r="A12118" t="s">
        <v>5</v>
      </c>
      <c r="B12118" t="s">
        <v>2147</v>
      </c>
      <c r="C12118">
        <v>159</v>
      </c>
      <c r="D12118" t="s">
        <v>107</v>
      </c>
      <c r="E12118" t="s">
        <v>921</v>
      </c>
      <c r="F12118" t="s">
        <v>76</v>
      </c>
      <c r="G12118" t="s">
        <v>698</v>
      </c>
    </row>
    <row r="12119" spans="1:7" x14ac:dyDescent="0.35">
      <c r="A12119" t="s">
        <v>5</v>
      </c>
      <c r="B12119" t="s">
        <v>50</v>
      </c>
      <c r="C12119">
        <v>34</v>
      </c>
      <c r="D12119" t="s">
        <v>76</v>
      </c>
      <c r="E12119" t="s">
        <v>514</v>
      </c>
      <c r="F12119" t="s">
        <v>226</v>
      </c>
      <c r="G12119" t="s">
        <v>544</v>
      </c>
    </row>
    <row r="12120" spans="1:7" x14ac:dyDescent="0.35">
      <c r="A12120" t="s">
        <v>5</v>
      </c>
      <c r="B12120" t="s">
        <v>2148</v>
      </c>
      <c r="C12120">
        <v>1806</v>
      </c>
      <c r="D12120" t="s">
        <v>71</v>
      </c>
      <c r="E12120" t="s">
        <v>154</v>
      </c>
      <c r="F12120" t="s">
        <v>106</v>
      </c>
      <c r="G12120" t="s">
        <v>422</v>
      </c>
    </row>
    <row r="12121" spans="1:7" x14ac:dyDescent="0.35">
      <c r="A12121" t="s">
        <v>5</v>
      </c>
      <c r="B12121" t="s">
        <v>2149</v>
      </c>
      <c r="C12121">
        <v>242</v>
      </c>
      <c r="D12121" t="s">
        <v>107</v>
      </c>
      <c r="E12121" t="s">
        <v>690</v>
      </c>
      <c r="F12121" t="s">
        <v>77</v>
      </c>
      <c r="G12121" t="s">
        <v>473</v>
      </c>
    </row>
    <row r="12122" spans="1:7" x14ac:dyDescent="0.35">
      <c r="A12122" t="s">
        <v>6</v>
      </c>
      <c r="B12122" t="s">
        <v>2146</v>
      </c>
      <c r="C12122">
        <v>685</v>
      </c>
      <c r="D12122" t="s">
        <v>75</v>
      </c>
      <c r="E12122" t="s">
        <v>553</v>
      </c>
      <c r="F12122" t="s">
        <v>72</v>
      </c>
      <c r="G12122" t="s">
        <v>54</v>
      </c>
    </row>
    <row r="12123" spans="1:7" x14ac:dyDescent="0.35">
      <c r="A12123" t="s">
        <v>6</v>
      </c>
      <c r="B12123" t="s">
        <v>2147</v>
      </c>
      <c r="C12123">
        <v>109</v>
      </c>
      <c r="D12123" t="s">
        <v>76</v>
      </c>
      <c r="E12123" t="s">
        <v>178</v>
      </c>
      <c r="F12123" t="s">
        <v>76</v>
      </c>
      <c r="G12123" t="s">
        <v>822</v>
      </c>
    </row>
    <row r="12124" spans="1:7" x14ac:dyDescent="0.35">
      <c r="A12124" t="s">
        <v>6</v>
      </c>
      <c r="B12124" t="s">
        <v>50</v>
      </c>
      <c r="C12124">
        <v>25</v>
      </c>
      <c r="D12124" t="s">
        <v>76</v>
      </c>
      <c r="E12124" t="s">
        <v>482</v>
      </c>
      <c r="F12124" t="s">
        <v>76</v>
      </c>
      <c r="G12124" t="s">
        <v>616</v>
      </c>
    </row>
    <row r="12125" spans="1:7" x14ac:dyDescent="0.35">
      <c r="A12125" t="s">
        <v>6</v>
      </c>
      <c r="B12125" t="s">
        <v>2148</v>
      </c>
      <c r="C12125">
        <v>479</v>
      </c>
      <c r="D12125" t="s">
        <v>75</v>
      </c>
      <c r="E12125" t="s">
        <v>721</v>
      </c>
      <c r="F12125" t="s">
        <v>79</v>
      </c>
      <c r="G12125" t="s">
        <v>700</v>
      </c>
    </row>
    <row r="12126" spans="1:7" x14ac:dyDescent="0.35">
      <c r="A12126" t="s">
        <v>6</v>
      </c>
      <c r="B12126" t="s">
        <v>2149</v>
      </c>
      <c r="C12126">
        <v>134</v>
      </c>
      <c r="D12126" t="s">
        <v>198</v>
      </c>
      <c r="E12126" t="s">
        <v>545</v>
      </c>
      <c r="F12126" t="s">
        <v>76</v>
      </c>
      <c r="G12126" t="s">
        <v>713</v>
      </c>
    </row>
    <row r="12127" spans="1:7" x14ac:dyDescent="0.35">
      <c r="A12127" t="s">
        <v>7</v>
      </c>
      <c r="B12127" t="s">
        <v>2146</v>
      </c>
      <c r="C12127">
        <v>1483</v>
      </c>
      <c r="D12127" t="s">
        <v>78</v>
      </c>
      <c r="E12127" t="s">
        <v>806</v>
      </c>
      <c r="F12127" t="s">
        <v>80</v>
      </c>
      <c r="G12127" t="s">
        <v>91</v>
      </c>
    </row>
    <row r="12128" spans="1:7" x14ac:dyDescent="0.35">
      <c r="A12128" t="s">
        <v>7</v>
      </c>
      <c r="B12128" t="s">
        <v>2147</v>
      </c>
      <c r="C12128">
        <v>242</v>
      </c>
      <c r="D12128" t="s">
        <v>106</v>
      </c>
      <c r="E12128" t="s">
        <v>949</v>
      </c>
      <c r="F12128" t="s">
        <v>80</v>
      </c>
      <c r="G12128" t="s">
        <v>673</v>
      </c>
    </row>
    <row r="12129" spans="1:7" x14ac:dyDescent="0.35">
      <c r="A12129" t="s">
        <v>7</v>
      </c>
      <c r="B12129" t="s">
        <v>50</v>
      </c>
      <c r="C12129">
        <v>29</v>
      </c>
      <c r="D12129" t="s">
        <v>149</v>
      </c>
      <c r="E12129" t="s">
        <v>561</v>
      </c>
      <c r="F12129" t="s">
        <v>78</v>
      </c>
      <c r="G12129" t="s">
        <v>690</v>
      </c>
    </row>
    <row r="12130" spans="1:7" x14ac:dyDescent="0.35">
      <c r="A12130" t="s">
        <v>7</v>
      </c>
      <c r="B12130" t="s">
        <v>2148</v>
      </c>
      <c r="C12130">
        <v>1247</v>
      </c>
      <c r="D12130" t="s">
        <v>150</v>
      </c>
      <c r="E12130" t="s">
        <v>745</v>
      </c>
      <c r="F12130" t="s">
        <v>81</v>
      </c>
      <c r="G12130" t="s">
        <v>850</v>
      </c>
    </row>
    <row r="12131" spans="1:7" x14ac:dyDescent="0.35">
      <c r="A12131" t="s">
        <v>7</v>
      </c>
      <c r="B12131" t="s">
        <v>2149</v>
      </c>
      <c r="C12131">
        <v>245</v>
      </c>
      <c r="D12131" t="s">
        <v>106</v>
      </c>
      <c r="E12131" t="s">
        <v>454</v>
      </c>
      <c r="F12131" t="s">
        <v>75</v>
      </c>
      <c r="G12131" t="s">
        <v>703</v>
      </c>
    </row>
    <row r="12132" spans="1:7" x14ac:dyDescent="0.35">
      <c r="A12132" t="s">
        <v>241</v>
      </c>
      <c r="B12132" t="s">
        <v>2146</v>
      </c>
      <c r="C12132">
        <v>5284</v>
      </c>
      <c r="D12132" t="s">
        <v>94</v>
      </c>
      <c r="E12132" t="s">
        <v>622</v>
      </c>
      <c r="F12132" t="s">
        <v>138</v>
      </c>
      <c r="G12132" t="s">
        <v>475</v>
      </c>
    </row>
    <row r="12133" spans="1:7" x14ac:dyDescent="0.35">
      <c r="A12133" t="s">
        <v>241</v>
      </c>
      <c r="B12133" t="s">
        <v>2147</v>
      </c>
      <c r="C12133">
        <v>867</v>
      </c>
      <c r="D12133" t="s">
        <v>73</v>
      </c>
      <c r="E12133" t="s">
        <v>521</v>
      </c>
      <c r="F12133" t="s">
        <v>68</v>
      </c>
      <c r="G12133" t="s">
        <v>657</v>
      </c>
    </row>
    <row r="12134" spans="1:7" x14ac:dyDescent="0.35">
      <c r="A12134" t="s">
        <v>241</v>
      </c>
      <c r="B12134" t="s">
        <v>50</v>
      </c>
      <c r="C12134">
        <v>137</v>
      </c>
      <c r="D12134" t="s">
        <v>108</v>
      </c>
      <c r="E12134" t="s">
        <v>469</v>
      </c>
      <c r="F12134" t="s">
        <v>72</v>
      </c>
      <c r="G12134" t="s">
        <v>370</v>
      </c>
    </row>
    <row r="12135" spans="1:7" x14ac:dyDescent="0.35">
      <c r="A12135" t="s">
        <v>241</v>
      </c>
      <c r="B12135" t="s">
        <v>2148</v>
      </c>
      <c r="C12135">
        <v>6056</v>
      </c>
      <c r="D12135" t="s">
        <v>78</v>
      </c>
      <c r="E12135" t="s">
        <v>514</v>
      </c>
      <c r="F12135" t="s">
        <v>150</v>
      </c>
      <c r="G12135" t="s">
        <v>676</v>
      </c>
    </row>
    <row r="12136" spans="1:7" x14ac:dyDescent="0.35">
      <c r="A12136" t="s">
        <v>241</v>
      </c>
      <c r="B12136" t="s">
        <v>2149</v>
      </c>
      <c r="C12136">
        <v>1105</v>
      </c>
      <c r="D12136" t="s">
        <v>78</v>
      </c>
      <c r="E12136" t="s">
        <v>558</v>
      </c>
      <c r="F12136" t="s">
        <v>75</v>
      </c>
      <c r="G12136" t="s">
        <v>890</v>
      </c>
    </row>
    <row r="12138" spans="1:7" x14ac:dyDescent="0.35">
      <c r="A12138" t="s">
        <v>2162</v>
      </c>
    </row>
    <row r="12139" spans="1:7" x14ac:dyDescent="0.35">
      <c r="A12139" t="s">
        <v>14</v>
      </c>
      <c r="B12139" t="s">
        <v>487</v>
      </c>
      <c r="C12139" t="s">
        <v>2</v>
      </c>
      <c r="D12139" t="s">
        <v>852</v>
      </c>
      <c r="E12139" t="s">
        <v>853</v>
      </c>
      <c r="F12139" t="s">
        <v>50</v>
      </c>
      <c r="G12139" t="s">
        <v>854</v>
      </c>
    </row>
    <row r="12140" spans="1:7" x14ac:dyDescent="0.35">
      <c r="A12140" t="s">
        <v>3</v>
      </c>
      <c r="B12140" t="s">
        <v>488</v>
      </c>
      <c r="C12140">
        <v>1119</v>
      </c>
      <c r="D12140" t="s">
        <v>108</v>
      </c>
      <c r="E12140" t="s">
        <v>223</v>
      </c>
      <c r="F12140" t="s">
        <v>72</v>
      </c>
      <c r="G12140" t="s">
        <v>343</v>
      </c>
    </row>
    <row r="12141" spans="1:7" x14ac:dyDescent="0.35">
      <c r="A12141" t="s">
        <v>3</v>
      </c>
      <c r="B12141" t="s">
        <v>491</v>
      </c>
      <c r="C12141">
        <v>910</v>
      </c>
      <c r="D12141" t="s">
        <v>81</v>
      </c>
      <c r="E12141" t="s">
        <v>890</v>
      </c>
      <c r="F12141" t="s">
        <v>81</v>
      </c>
      <c r="G12141" t="s">
        <v>755</v>
      </c>
    </row>
    <row r="12142" spans="1:7" x14ac:dyDescent="0.35">
      <c r="A12142" t="s">
        <v>4</v>
      </c>
      <c r="B12142" t="s">
        <v>488</v>
      </c>
      <c r="C12142">
        <v>1945</v>
      </c>
      <c r="D12142" t="s">
        <v>68</v>
      </c>
      <c r="E12142" t="s">
        <v>736</v>
      </c>
      <c r="F12142" t="s">
        <v>68</v>
      </c>
      <c r="G12142" t="s">
        <v>223</v>
      </c>
    </row>
    <row r="12143" spans="1:7" x14ac:dyDescent="0.35">
      <c r="A12143" t="s">
        <v>4</v>
      </c>
      <c r="B12143" t="s">
        <v>491</v>
      </c>
      <c r="C12143">
        <v>1331</v>
      </c>
      <c r="D12143" t="s">
        <v>94</v>
      </c>
      <c r="E12143" t="s">
        <v>944</v>
      </c>
      <c r="F12143" t="s">
        <v>68</v>
      </c>
      <c r="G12143" t="s">
        <v>619</v>
      </c>
    </row>
    <row r="12144" spans="1:7" x14ac:dyDescent="0.35">
      <c r="A12144" t="s">
        <v>5</v>
      </c>
      <c r="B12144" t="s">
        <v>488</v>
      </c>
      <c r="C12144">
        <v>2083</v>
      </c>
      <c r="D12144" t="s">
        <v>68</v>
      </c>
      <c r="E12144" t="s">
        <v>419</v>
      </c>
      <c r="F12144" t="s">
        <v>79</v>
      </c>
      <c r="G12144" t="s">
        <v>450</v>
      </c>
    </row>
    <row r="12145" spans="1:7" x14ac:dyDescent="0.35">
      <c r="A12145" t="s">
        <v>5</v>
      </c>
      <c r="B12145" t="s">
        <v>491</v>
      </c>
      <c r="C12145">
        <v>1383</v>
      </c>
      <c r="D12145" t="s">
        <v>71</v>
      </c>
      <c r="E12145" t="s">
        <v>562</v>
      </c>
      <c r="F12145" t="s">
        <v>77</v>
      </c>
      <c r="G12145" t="s">
        <v>937</v>
      </c>
    </row>
    <row r="12146" spans="1:7" x14ac:dyDescent="0.35">
      <c r="A12146" t="s">
        <v>6</v>
      </c>
      <c r="B12146" t="s">
        <v>488</v>
      </c>
      <c r="C12146">
        <v>805</v>
      </c>
      <c r="D12146" t="s">
        <v>94</v>
      </c>
      <c r="E12146" t="s">
        <v>667</v>
      </c>
      <c r="F12146" t="s">
        <v>106</v>
      </c>
      <c r="G12146" t="s">
        <v>480</v>
      </c>
    </row>
    <row r="12147" spans="1:7" x14ac:dyDescent="0.35">
      <c r="A12147" t="s">
        <v>6</v>
      </c>
      <c r="B12147" t="s">
        <v>491</v>
      </c>
      <c r="C12147">
        <v>627</v>
      </c>
      <c r="D12147" t="s">
        <v>75</v>
      </c>
      <c r="E12147" t="s">
        <v>691</v>
      </c>
      <c r="F12147" t="s">
        <v>80</v>
      </c>
      <c r="G12147" t="s">
        <v>459</v>
      </c>
    </row>
    <row r="12148" spans="1:7" x14ac:dyDescent="0.35">
      <c r="A12148" t="s">
        <v>7</v>
      </c>
      <c r="B12148" t="s">
        <v>488</v>
      </c>
      <c r="C12148">
        <v>1724</v>
      </c>
      <c r="D12148" t="s">
        <v>150</v>
      </c>
      <c r="E12148" t="s">
        <v>576</v>
      </c>
      <c r="F12148" t="s">
        <v>80</v>
      </c>
      <c r="G12148" t="s">
        <v>697</v>
      </c>
    </row>
    <row r="12149" spans="1:7" x14ac:dyDescent="0.35">
      <c r="A12149" t="s">
        <v>7</v>
      </c>
      <c r="B12149" t="s">
        <v>491</v>
      </c>
      <c r="C12149">
        <v>1522</v>
      </c>
      <c r="D12149" t="s">
        <v>94</v>
      </c>
      <c r="E12149" t="s">
        <v>167</v>
      </c>
      <c r="F12149" t="s">
        <v>138</v>
      </c>
      <c r="G12149" t="s">
        <v>360</v>
      </c>
    </row>
    <row r="12150" spans="1:7" x14ac:dyDescent="0.35">
      <c r="A12150" t="s">
        <v>241</v>
      </c>
      <c r="B12150" t="s">
        <v>488</v>
      </c>
      <c r="C12150">
        <v>7676</v>
      </c>
      <c r="D12150" t="s">
        <v>78</v>
      </c>
      <c r="E12150" t="s">
        <v>910</v>
      </c>
      <c r="F12150" t="s">
        <v>94</v>
      </c>
      <c r="G12150" t="s">
        <v>651</v>
      </c>
    </row>
    <row r="12151" spans="1:7" x14ac:dyDescent="0.35">
      <c r="A12151" t="s">
        <v>241</v>
      </c>
      <c r="B12151" t="s">
        <v>491</v>
      </c>
      <c r="C12151">
        <v>5773</v>
      </c>
      <c r="D12151" t="s">
        <v>94</v>
      </c>
      <c r="E12151" t="s">
        <v>789</v>
      </c>
      <c r="F12151" t="s">
        <v>78</v>
      </c>
      <c r="G12151" t="s">
        <v>484</v>
      </c>
    </row>
    <row r="12153" spans="1:7" x14ac:dyDescent="0.35">
      <c r="A12153" t="s">
        <v>2163</v>
      </c>
    </row>
    <row r="12154" spans="1:7" x14ac:dyDescent="0.35">
      <c r="A12154" t="s">
        <v>14</v>
      </c>
      <c r="B12154" t="s">
        <v>505</v>
      </c>
      <c r="C12154" t="s">
        <v>2</v>
      </c>
      <c r="D12154" t="s">
        <v>852</v>
      </c>
      <c r="E12154" t="s">
        <v>853</v>
      </c>
      <c r="F12154" t="s">
        <v>50</v>
      </c>
      <c r="G12154" t="s">
        <v>854</v>
      </c>
    </row>
    <row r="12155" spans="1:7" x14ac:dyDescent="0.35">
      <c r="A12155" t="s">
        <v>3</v>
      </c>
      <c r="B12155" t="s">
        <v>506</v>
      </c>
      <c r="C12155">
        <v>580</v>
      </c>
      <c r="D12155" t="s">
        <v>142</v>
      </c>
      <c r="E12155" t="s">
        <v>465</v>
      </c>
      <c r="F12155" t="s">
        <v>81</v>
      </c>
      <c r="G12155" t="s">
        <v>362</v>
      </c>
    </row>
    <row r="12156" spans="1:7" x14ac:dyDescent="0.35">
      <c r="A12156" t="s">
        <v>3</v>
      </c>
      <c r="B12156" t="s">
        <v>507</v>
      </c>
      <c r="C12156">
        <v>538</v>
      </c>
      <c r="D12156" t="s">
        <v>70</v>
      </c>
      <c r="E12156" t="s">
        <v>382</v>
      </c>
      <c r="F12156" t="s">
        <v>72</v>
      </c>
      <c r="G12156" t="s">
        <v>663</v>
      </c>
    </row>
    <row r="12157" spans="1:7" x14ac:dyDescent="0.35">
      <c r="A12157" t="s">
        <v>3</v>
      </c>
      <c r="B12157" t="s">
        <v>509</v>
      </c>
      <c r="C12157">
        <v>513</v>
      </c>
      <c r="D12157" t="s">
        <v>105</v>
      </c>
      <c r="E12157" t="s">
        <v>622</v>
      </c>
      <c r="F12157" t="s">
        <v>100</v>
      </c>
      <c r="G12157" t="s">
        <v>517</v>
      </c>
    </row>
    <row r="12158" spans="1:7" x14ac:dyDescent="0.35">
      <c r="A12158" t="s">
        <v>3</v>
      </c>
      <c r="B12158" t="s">
        <v>510</v>
      </c>
      <c r="C12158">
        <v>397</v>
      </c>
      <c r="D12158" t="s">
        <v>80</v>
      </c>
      <c r="E12158" t="s">
        <v>559</v>
      </c>
      <c r="F12158" t="s">
        <v>150</v>
      </c>
      <c r="G12158" t="s">
        <v>288</v>
      </c>
    </row>
    <row r="12159" spans="1:7" x14ac:dyDescent="0.35">
      <c r="A12159" t="s">
        <v>3</v>
      </c>
      <c r="B12159" t="s">
        <v>50</v>
      </c>
      <c r="C12159">
        <v>1</v>
      </c>
      <c r="D12159" t="s">
        <v>76</v>
      </c>
      <c r="E12159" t="s">
        <v>395</v>
      </c>
      <c r="F12159" t="s">
        <v>76</v>
      </c>
      <c r="G12159" t="s">
        <v>76</v>
      </c>
    </row>
    <row r="12160" spans="1:7" x14ac:dyDescent="0.35">
      <c r="A12160" t="s">
        <v>4</v>
      </c>
      <c r="B12160" t="s">
        <v>506</v>
      </c>
      <c r="C12160">
        <v>924</v>
      </c>
      <c r="D12160" t="s">
        <v>77</v>
      </c>
      <c r="E12160" t="s">
        <v>629</v>
      </c>
      <c r="F12160" t="s">
        <v>78</v>
      </c>
      <c r="G12160" t="s">
        <v>380</v>
      </c>
    </row>
    <row r="12161" spans="1:7" x14ac:dyDescent="0.35">
      <c r="A12161" t="s">
        <v>4</v>
      </c>
      <c r="B12161" t="s">
        <v>507</v>
      </c>
      <c r="C12161">
        <v>1021</v>
      </c>
      <c r="D12161" t="s">
        <v>75</v>
      </c>
      <c r="E12161" t="s">
        <v>627</v>
      </c>
      <c r="F12161" t="s">
        <v>107</v>
      </c>
      <c r="G12161" t="s">
        <v>583</v>
      </c>
    </row>
    <row r="12162" spans="1:7" x14ac:dyDescent="0.35">
      <c r="A12162" t="s">
        <v>4</v>
      </c>
      <c r="B12162" t="s">
        <v>509</v>
      </c>
      <c r="C12162">
        <v>770</v>
      </c>
      <c r="D12162" t="s">
        <v>72</v>
      </c>
      <c r="E12162" t="s">
        <v>682</v>
      </c>
      <c r="F12162" t="s">
        <v>71</v>
      </c>
      <c r="G12162" t="s">
        <v>289</v>
      </c>
    </row>
    <row r="12163" spans="1:7" x14ac:dyDescent="0.35">
      <c r="A12163" t="s">
        <v>4</v>
      </c>
      <c r="B12163" t="s">
        <v>510</v>
      </c>
      <c r="C12163">
        <v>561</v>
      </c>
      <c r="D12163" t="s">
        <v>73</v>
      </c>
      <c r="E12163" t="s">
        <v>921</v>
      </c>
      <c r="F12163" t="s">
        <v>79</v>
      </c>
      <c r="G12163" t="s">
        <v>659</v>
      </c>
    </row>
    <row r="12164" spans="1:7" x14ac:dyDescent="0.35">
      <c r="A12164" t="s">
        <v>5</v>
      </c>
      <c r="B12164" t="s">
        <v>506</v>
      </c>
      <c r="C12164">
        <v>914</v>
      </c>
      <c r="D12164" t="s">
        <v>94</v>
      </c>
      <c r="E12164" t="s">
        <v>722</v>
      </c>
      <c r="F12164" t="s">
        <v>78</v>
      </c>
      <c r="G12164" t="s">
        <v>599</v>
      </c>
    </row>
    <row r="12165" spans="1:7" x14ac:dyDescent="0.35">
      <c r="A12165" t="s">
        <v>5</v>
      </c>
      <c r="B12165" t="s">
        <v>507</v>
      </c>
      <c r="C12165">
        <v>1169</v>
      </c>
      <c r="D12165" t="s">
        <v>73</v>
      </c>
      <c r="E12165" t="s">
        <v>427</v>
      </c>
      <c r="F12165" t="s">
        <v>76</v>
      </c>
      <c r="G12165" t="s">
        <v>759</v>
      </c>
    </row>
    <row r="12166" spans="1:7" x14ac:dyDescent="0.35">
      <c r="A12166" t="s">
        <v>5</v>
      </c>
      <c r="B12166" t="s">
        <v>509</v>
      </c>
      <c r="C12166">
        <v>745</v>
      </c>
      <c r="D12166" t="s">
        <v>107</v>
      </c>
      <c r="E12166" t="s">
        <v>667</v>
      </c>
      <c r="F12166" t="s">
        <v>77</v>
      </c>
      <c r="G12166" t="s">
        <v>525</v>
      </c>
    </row>
    <row r="12167" spans="1:7" x14ac:dyDescent="0.35">
      <c r="A12167" t="s">
        <v>5</v>
      </c>
      <c r="B12167" t="s">
        <v>510</v>
      </c>
      <c r="C12167">
        <v>638</v>
      </c>
      <c r="D12167" t="s">
        <v>80</v>
      </c>
      <c r="E12167" t="s">
        <v>632</v>
      </c>
      <c r="F12167" t="s">
        <v>77</v>
      </c>
      <c r="G12167" t="s">
        <v>246</v>
      </c>
    </row>
    <row r="12168" spans="1:7" x14ac:dyDescent="0.35">
      <c r="A12168" t="s">
        <v>6</v>
      </c>
      <c r="B12168" t="s">
        <v>506</v>
      </c>
      <c r="C12168">
        <v>452</v>
      </c>
      <c r="D12168" t="s">
        <v>78</v>
      </c>
      <c r="E12168" t="s">
        <v>155</v>
      </c>
      <c r="F12168" t="s">
        <v>76</v>
      </c>
      <c r="G12168" t="s">
        <v>576</v>
      </c>
    </row>
    <row r="12169" spans="1:7" x14ac:dyDescent="0.35">
      <c r="A12169" t="s">
        <v>6</v>
      </c>
      <c r="B12169" t="s">
        <v>507</v>
      </c>
      <c r="C12169">
        <v>353</v>
      </c>
      <c r="D12169" t="s">
        <v>94</v>
      </c>
      <c r="E12169" t="s">
        <v>670</v>
      </c>
      <c r="F12169" t="s">
        <v>71</v>
      </c>
      <c r="G12169" t="s">
        <v>382</v>
      </c>
    </row>
    <row r="12170" spans="1:7" x14ac:dyDescent="0.35">
      <c r="A12170" t="s">
        <v>6</v>
      </c>
      <c r="B12170" t="s">
        <v>509</v>
      </c>
      <c r="C12170">
        <v>454</v>
      </c>
      <c r="D12170" t="s">
        <v>150</v>
      </c>
      <c r="E12170" t="s">
        <v>898</v>
      </c>
      <c r="F12170" t="s">
        <v>74</v>
      </c>
      <c r="G12170" t="s">
        <v>526</v>
      </c>
    </row>
    <row r="12171" spans="1:7" x14ac:dyDescent="0.35">
      <c r="A12171" t="s">
        <v>6</v>
      </c>
      <c r="B12171" t="s">
        <v>510</v>
      </c>
      <c r="C12171">
        <v>173</v>
      </c>
      <c r="D12171" t="s">
        <v>78</v>
      </c>
      <c r="E12171" t="s">
        <v>873</v>
      </c>
      <c r="F12171" t="s">
        <v>76</v>
      </c>
      <c r="G12171" t="s">
        <v>603</v>
      </c>
    </row>
    <row r="12172" spans="1:7" x14ac:dyDescent="0.35">
      <c r="A12172" t="s">
        <v>7</v>
      </c>
      <c r="B12172" t="s">
        <v>506</v>
      </c>
      <c r="C12172">
        <v>960</v>
      </c>
      <c r="D12172" t="s">
        <v>94</v>
      </c>
      <c r="E12172" t="s">
        <v>640</v>
      </c>
      <c r="F12172" t="s">
        <v>186</v>
      </c>
      <c r="G12172" t="s">
        <v>479</v>
      </c>
    </row>
    <row r="12173" spans="1:7" x14ac:dyDescent="0.35">
      <c r="A12173" t="s">
        <v>7</v>
      </c>
      <c r="B12173" t="s">
        <v>507</v>
      </c>
      <c r="C12173">
        <v>764</v>
      </c>
      <c r="D12173" t="s">
        <v>79</v>
      </c>
      <c r="E12173" t="s">
        <v>125</v>
      </c>
      <c r="F12173" t="s">
        <v>63</v>
      </c>
      <c r="G12173" t="s">
        <v>785</v>
      </c>
    </row>
    <row r="12174" spans="1:7" x14ac:dyDescent="0.35">
      <c r="A12174" t="s">
        <v>7</v>
      </c>
      <c r="B12174" t="s">
        <v>509</v>
      </c>
      <c r="C12174">
        <v>954</v>
      </c>
      <c r="D12174" t="s">
        <v>94</v>
      </c>
      <c r="E12174" t="s">
        <v>1318</v>
      </c>
      <c r="F12174" t="s">
        <v>138</v>
      </c>
      <c r="G12174" t="s">
        <v>325</v>
      </c>
    </row>
    <row r="12175" spans="1:7" x14ac:dyDescent="0.35">
      <c r="A12175" t="s">
        <v>7</v>
      </c>
      <c r="B12175" t="s">
        <v>510</v>
      </c>
      <c r="C12175">
        <v>567</v>
      </c>
      <c r="D12175" t="s">
        <v>78</v>
      </c>
      <c r="E12175" t="s">
        <v>433</v>
      </c>
      <c r="F12175" t="s">
        <v>138</v>
      </c>
      <c r="G12175" t="s">
        <v>583</v>
      </c>
    </row>
    <row r="12176" spans="1:7" x14ac:dyDescent="0.35">
      <c r="A12176" t="s">
        <v>7</v>
      </c>
      <c r="B12176" t="s">
        <v>50</v>
      </c>
      <c r="C12176">
        <v>1</v>
      </c>
      <c r="D12176" t="s">
        <v>76</v>
      </c>
      <c r="E12176" t="s">
        <v>395</v>
      </c>
      <c r="F12176" t="s">
        <v>76</v>
      </c>
      <c r="G12176" t="s">
        <v>76</v>
      </c>
    </row>
    <row r="12177" spans="1:7" x14ac:dyDescent="0.35">
      <c r="A12177" t="s">
        <v>241</v>
      </c>
      <c r="B12177" t="s">
        <v>506</v>
      </c>
      <c r="C12177">
        <v>3830</v>
      </c>
      <c r="D12177" t="s">
        <v>78</v>
      </c>
      <c r="E12177" t="s">
        <v>611</v>
      </c>
      <c r="F12177" t="s">
        <v>138</v>
      </c>
      <c r="G12177" t="s">
        <v>479</v>
      </c>
    </row>
    <row r="12178" spans="1:7" x14ac:dyDescent="0.35">
      <c r="A12178" t="s">
        <v>241</v>
      </c>
      <c r="B12178" t="s">
        <v>507</v>
      </c>
      <c r="C12178">
        <v>3845</v>
      </c>
      <c r="D12178" t="s">
        <v>94</v>
      </c>
      <c r="E12178" t="s">
        <v>343</v>
      </c>
      <c r="F12178" t="s">
        <v>71</v>
      </c>
      <c r="G12178" t="s">
        <v>741</v>
      </c>
    </row>
    <row r="12179" spans="1:7" x14ac:dyDescent="0.35">
      <c r="A12179" t="s">
        <v>241</v>
      </c>
      <c r="B12179" t="s">
        <v>509</v>
      </c>
      <c r="C12179">
        <v>3436</v>
      </c>
      <c r="D12179" t="s">
        <v>75</v>
      </c>
      <c r="E12179" t="s">
        <v>666</v>
      </c>
      <c r="F12179" t="s">
        <v>105</v>
      </c>
      <c r="G12179" t="s">
        <v>281</v>
      </c>
    </row>
    <row r="12180" spans="1:7" x14ac:dyDescent="0.35">
      <c r="A12180" t="s">
        <v>241</v>
      </c>
      <c r="B12180" t="s">
        <v>510</v>
      </c>
      <c r="C12180">
        <v>2336</v>
      </c>
      <c r="D12180" t="s">
        <v>78</v>
      </c>
      <c r="E12180" t="s">
        <v>645</v>
      </c>
      <c r="F12180" t="s">
        <v>150</v>
      </c>
      <c r="G12180" t="s">
        <v>700</v>
      </c>
    </row>
    <row r="12181" spans="1:7" x14ac:dyDescent="0.35">
      <c r="A12181" t="s">
        <v>241</v>
      </c>
      <c r="B12181" t="s">
        <v>50</v>
      </c>
      <c r="C12181">
        <v>2</v>
      </c>
      <c r="D12181" t="s">
        <v>76</v>
      </c>
      <c r="E12181" t="s">
        <v>395</v>
      </c>
      <c r="F12181" t="s">
        <v>76</v>
      </c>
      <c r="G12181" t="s">
        <v>76</v>
      </c>
    </row>
    <row r="12183" spans="1:7" x14ac:dyDescent="0.35">
      <c r="A12183" t="s">
        <v>2164</v>
      </c>
    </row>
    <row r="12184" spans="1:7" x14ac:dyDescent="0.35">
      <c r="A12184" t="s">
        <v>14</v>
      </c>
      <c r="B12184" t="s">
        <v>530</v>
      </c>
      <c r="C12184" t="s">
        <v>2</v>
      </c>
      <c r="D12184" t="s">
        <v>852</v>
      </c>
      <c r="E12184" t="s">
        <v>853</v>
      </c>
      <c r="F12184" t="s">
        <v>50</v>
      </c>
      <c r="G12184" t="s">
        <v>854</v>
      </c>
    </row>
    <row r="12185" spans="1:7" x14ac:dyDescent="0.35">
      <c r="A12185" t="s">
        <v>3</v>
      </c>
      <c r="B12185" t="s">
        <v>531</v>
      </c>
      <c r="C12185">
        <v>281</v>
      </c>
      <c r="D12185" t="s">
        <v>104</v>
      </c>
      <c r="E12185" t="s">
        <v>397</v>
      </c>
      <c r="F12185" t="s">
        <v>150</v>
      </c>
      <c r="G12185" t="s">
        <v>795</v>
      </c>
    </row>
    <row r="12186" spans="1:7" x14ac:dyDescent="0.35">
      <c r="A12186" t="s">
        <v>3</v>
      </c>
      <c r="B12186" t="s">
        <v>534</v>
      </c>
      <c r="C12186">
        <v>759</v>
      </c>
      <c r="D12186" t="s">
        <v>103</v>
      </c>
      <c r="E12186" t="s">
        <v>369</v>
      </c>
      <c r="F12186" t="s">
        <v>186</v>
      </c>
      <c r="G12186" t="s">
        <v>346</v>
      </c>
    </row>
    <row r="12187" spans="1:7" x14ac:dyDescent="0.35">
      <c r="A12187" t="s">
        <v>3</v>
      </c>
      <c r="B12187" t="s">
        <v>535</v>
      </c>
      <c r="C12187">
        <v>79</v>
      </c>
      <c r="D12187" t="s">
        <v>76</v>
      </c>
      <c r="E12187" t="s">
        <v>789</v>
      </c>
      <c r="F12187" t="s">
        <v>76</v>
      </c>
      <c r="G12187" t="s">
        <v>745</v>
      </c>
    </row>
    <row r="12188" spans="1:7" x14ac:dyDescent="0.35">
      <c r="A12188" t="s">
        <v>3</v>
      </c>
      <c r="B12188" t="s">
        <v>536</v>
      </c>
      <c r="C12188">
        <v>164</v>
      </c>
      <c r="D12188" t="s">
        <v>151</v>
      </c>
      <c r="E12188" t="s">
        <v>624</v>
      </c>
      <c r="F12188" t="s">
        <v>78</v>
      </c>
      <c r="G12188" t="s">
        <v>667</v>
      </c>
    </row>
    <row r="12189" spans="1:7" x14ac:dyDescent="0.35">
      <c r="A12189" t="s">
        <v>3</v>
      </c>
      <c r="B12189" t="s">
        <v>538</v>
      </c>
      <c r="C12189">
        <v>684</v>
      </c>
      <c r="D12189" t="s">
        <v>105</v>
      </c>
      <c r="E12189" t="s">
        <v>720</v>
      </c>
      <c r="F12189" t="s">
        <v>138</v>
      </c>
      <c r="G12189" t="s">
        <v>523</v>
      </c>
    </row>
    <row r="12190" spans="1:7" x14ac:dyDescent="0.35">
      <c r="A12190" t="s">
        <v>3</v>
      </c>
      <c r="B12190" t="s">
        <v>540</v>
      </c>
      <c r="C12190">
        <v>62</v>
      </c>
      <c r="D12190" t="s">
        <v>150</v>
      </c>
      <c r="E12190" t="s">
        <v>691</v>
      </c>
      <c r="F12190" t="s">
        <v>122</v>
      </c>
      <c r="G12190" t="s">
        <v>178</v>
      </c>
    </row>
    <row r="12191" spans="1:7" x14ac:dyDescent="0.35">
      <c r="A12191" t="s">
        <v>4</v>
      </c>
      <c r="B12191" t="s">
        <v>531</v>
      </c>
      <c r="C12191">
        <v>539</v>
      </c>
      <c r="D12191" t="s">
        <v>94</v>
      </c>
      <c r="E12191" t="s">
        <v>675</v>
      </c>
      <c r="F12191" t="s">
        <v>76</v>
      </c>
      <c r="G12191" t="s">
        <v>694</v>
      </c>
    </row>
    <row r="12192" spans="1:7" x14ac:dyDescent="0.35">
      <c r="A12192" t="s">
        <v>4</v>
      </c>
      <c r="B12192" t="s">
        <v>534</v>
      </c>
      <c r="C12192">
        <v>1271</v>
      </c>
      <c r="D12192" t="s">
        <v>68</v>
      </c>
      <c r="E12192" t="s">
        <v>537</v>
      </c>
      <c r="F12192" t="s">
        <v>94</v>
      </c>
      <c r="G12192" t="s">
        <v>649</v>
      </c>
    </row>
    <row r="12193" spans="1:7" x14ac:dyDescent="0.35">
      <c r="A12193" t="s">
        <v>4</v>
      </c>
      <c r="B12193" t="s">
        <v>535</v>
      </c>
      <c r="C12193">
        <v>135</v>
      </c>
      <c r="D12193" t="s">
        <v>76</v>
      </c>
      <c r="E12193" t="s">
        <v>537</v>
      </c>
      <c r="F12193" t="s">
        <v>73</v>
      </c>
      <c r="G12193" t="s">
        <v>736</v>
      </c>
    </row>
    <row r="12194" spans="1:7" x14ac:dyDescent="0.35">
      <c r="A12194" t="s">
        <v>4</v>
      </c>
      <c r="B12194" t="s">
        <v>536</v>
      </c>
      <c r="C12194">
        <v>302</v>
      </c>
      <c r="D12194" t="s">
        <v>122</v>
      </c>
      <c r="E12194" t="s">
        <v>611</v>
      </c>
      <c r="F12194" t="s">
        <v>80</v>
      </c>
      <c r="G12194" t="s">
        <v>554</v>
      </c>
    </row>
    <row r="12195" spans="1:7" x14ac:dyDescent="0.35">
      <c r="A12195" t="s">
        <v>4</v>
      </c>
      <c r="B12195" t="s">
        <v>538</v>
      </c>
      <c r="C12195">
        <v>904</v>
      </c>
      <c r="D12195" t="s">
        <v>68</v>
      </c>
      <c r="E12195" t="s">
        <v>716</v>
      </c>
      <c r="F12195" t="s">
        <v>73</v>
      </c>
      <c r="G12195" t="s">
        <v>310</v>
      </c>
    </row>
    <row r="12196" spans="1:7" x14ac:dyDescent="0.35">
      <c r="A12196" t="s">
        <v>4</v>
      </c>
      <c r="B12196" t="s">
        <v>540</v>
      </c>
      <c r="C12196">
        <v>125</v>
      </c>
      <c r="D12196" t="s">
        <v>76</v>
      </c>
      <c r="E12196" t="s">
        <v>672</v>
      </c>
      <c r="F12196" t="s">
        <v>68</v>
      </c>
      <c r="G12196" t="s">
        <v>513</v>
      </c>
    </row>
    <row r="12197" spans="1:7" x14ac:dyDescent="0.35">
      <c r="A12197" t="s">
        <v>5</v>
      </c>
      <c r="B12197" t="s">
        <v>531</v>
      </c>
      <c r="C12197">
        <v>649</v>
      </c>
      <c r="D12197" t="s">
        <v>79</v>
      </c>
      <c r="E12197" t="s">
        <v>441</v>
      </c>
      <c r="F12197" t="s">
        <v>107</v>
      </c>
      <c r="G12197" t="s">
        <v>862</v>
      </c>
    </row>
    <row r="12198" spans="1:7" x14ac:dyDescent="0.35">
      <c r="A12198" t="s">
        <v>5</v>
      </c>
      <c r="B12198" t="s">
        <v>534</v>
      </c>
      <c r="C12198">
        <v>1281</v>
      </c>
      <c r="D12198" t="s">
        <v>71</v>
      </c>
      <c r="E12198" t="s">
        <v>777</v>
      </c>
      <c r="F12198" t="s">
        <v>71</v>
      </c>
      <c r="G12198" t="s">
        <v>273</v>
      </c>
    </row>
    <row r="12199" spans="1:7" x14ac:dyDescent="0.35">
      <c r="A12199" t="s">
        <v>5</v>
      </c>
      <c r="B12199" t="s">
        <v>535</v>
      </c>
      <c r="C12199">
        <v>153</v>
      </c>
      <c r="D12199" t="s">
        <v>76</v>
      </c>
      <c r="E12199" t="s">
        <v>890</v>
      </c>
      <c r="F12199" t="s">
        <v>73</v>
      </c>
      <c r="G12199" t="s">
        <v>484</v>
      </c>
    </row>
    <row r="12200" spans="1:7" x14ac:dyDescent="0.35">
      <c r="A12200" t="s">
        <v>5</v>
      </c>
      <c r="B12200" t="s">
        <v>536</v>
      </c>
      <c r="C12200">
        <v>316</v>
      </c>
      <c r="D12200" t="s">
        <v>76</v>
      </c>
      <c r="E12200" t="s">
        <v>258</v>
      </c>
      <c r="F12200" t="s">
        <v>78</v>
      </c>
      <c r="G12200" t="s">
        <v>1157</v>
      </c>
    </row>
    <row r="12201" spans="1:7" x14ac:dyDescent="0.35">
      <c r="A12201" t="s">
        <v>5</v>
      </c>
      <c r="B12201" t="s">
        <v>538</v>
      </c>
      <c r="C12201">
        <v>983</v>
      </c>
      <c r="D12201" t="s">
        <v>75</v>
      </c>
      <c r="E12201" t="s">
        <v>611</v>
      </c>
      <c r="F12201" t="s">
        <v>106</v>
      </c>
      <c r="G12201" t="s">
        <v>561</v>
      </c>
    </row>
    <row r="12202" spans="1:7" x14ac:dyDescent="0.35">
      <c r="A12202" t="s">
        <v>5</v>
      </c>
      <c r="B12202" t="s">
        <v>540</v>
      </c>
      <c r="C12202">
        <v>84</v>
      </c>
      <c r="D12202" t="s">
        <v>76</v>
      </c>
      <c r="E12202" t="s">
        <v>630</v>
      </c>
      <c r="F12202" t="s">
        <v>76</v>
      </c>
      <c r="G12202" t="s">
        <v>585</v>
      </c>
    </row>
    <row r="12203" spans="1:7" x14ac:dyDescent="0.35">
      <c r="A12203" t="s">
        <v>6</v>
      </c>
      <c r="B12203" t="s">
        <v>531</v>
      </c>
      <c r="C12203">
        <v>237</v>
      </c>
      <c r="D12203" t="s">
        <v>74</v>
      </c>
      <c r="E12203" t="s">
        <v>698</v>
      </c>
      <c r="F12203" t="s">
        <v>150</v>
      </c>
      <c r="G12203" t="s">
        <v>944</v>
      </c>
    </row>
    <row r="12204" spans="1:7" x14ac:dyDescent="0.35">
      <c r="A12204" t="s">
        <v>6</v>
      </c>
      <c r="B12204" t="s">
        <v>534</v>
      </c>
      <c r="C12204">
        <v>510</v>
      </c>
      <c r="D12204" t="s">
        <v>68</v>
      </c>
      <c r="E12204" t="s">
        <v>722</v>
      </c>
      <c r="F12204" t="s">
        <v>76</v>
      </c>
      <c r="G12204" t="s">
        <v>346</v>
      </c>
    </row>
    <row r="12205" spans="1:7" x14ac:dyDescent="0.35">
      <c r="A12205" t="s">
        <v>6</v>
      </c>
      <c r="B12205" t="s">
        <v>535</v>
      </c>
      <c r="C12205">
        <v>58</v>
      </c>
      <c r="D12205" t="s">
        <v>76</v>
      </c>
      <c r="E12205" t="s">
        <v>812</v>
      </c>
      <c r="F12205" t="s">
        <v>76</v>
      </c>
      <c r="G12205" t="s">
        <v>714</v>
      </c>
    </row>
    <row r="12206" spans="1:7" x14ac:dyDescent="0.35">
      <c r="A12206" t="s">
        <v>6</v>
      </c>
      <c r="B12206" t="s">
        <v>536</v>
      </c>
      <c r="C12206">
        <v>140</v>
      </c>
      <c r="D12206" t="s">
        <v>138</v>
      </c>
      <c r="E12206" t="s">
        <v>446</v>
      </c>
      <c r="F12206" t="s">
        <v>71</v>
      </c>
      <c r="G12206" t="s">
        <v>653</v>
      </c>
    </row>
    <row r="12207" spans="1:7" x14ac:dyDescent="0.35">
      <c r="A12207" t="s">
        <v>6</v>
      </c>
      <c r="B12207" t="s">
        <v>538</v>
      </c>
      <c r="C12207">
        <v>427</v>
      </c>
      <c r="D12207" t="s">
        <v>150</v>
      </c>
      <c r="E12207" t="s">
        <v>894</v>
      </c>
      <c r="F12207" t="s">
        <v>74</v>
      </c>
      <c r="G12207" t="s">
        <v>383</v>
      </c>
    </row>
    <row r="12208" spans="1:7" x14ac:dyDescent="0.35">
      <c r="A12208" t="s">
        <v>6</v>
      </c>
      <c r="B12208" t="s">
        <v>540</v>
      </c>
      <c r="C12208">
        <v>60</v>
      </c>
      <c r="D12208" t="s">
        <v>76</v>
      </c>
      <c r="E12208" t="s">
        <v>427</v>
      </c>
      <c r="F12208" t="s">
        <v>76</v>
      </c>
      <c r="G12208" t="s">
        <v>370</v>
      </c>
    </row>
    <row r="12209" spans="1:7" x14ac:dyDescent="0.35">
      <c r="A12209" t="s">
        <v>7</v>
      </c>
      <c r="B12209" t="s">
        <v>531</v>
      </c>
      <c r="C12209">
        <v>447</v>
      </c>
      <c r="D12209" t="s">
        <v>106</v>
      </c>
      <c r="E12209" t="s">
        <v>12</v>
      </c>
      <c r="F12209" t="s">
        <v>75</v>
      </c>
      <c r="G12209" t="s">
        <v>1008</v>
      </c>
    </row>
    <row r="12210" spans="1:7" x14ac:dyDescent="0.35">
      <c r="A12210" t="s">
        <v>7</v>
      </c>
      <c r="B12210" t="s">
        <v>534</v>
      </c>
      <c r="C12210">
        <v>1084</v>
      </c>
      <c r="D12210" t="s">
        <v>94</v>
      </c>
      <c r="E12210" t="s">
        <v>646</v>
      </c>
      <c r="F12210" t="s">
        <v>93</v>
      </c>
      <c r="G12210" t="s">
        <v>154</v>
      </c>
    </row>
    <row r="12211" spans="1:7" x14ac:dyDescent="0.35">
      <c r="A12211" t="s">
        <v>7</v>
      </c>
      <c r="B12211" t="s">
        <v>535</v>
      </c>
      <c r="C12211">
        <v>193</v>
      </c>
      <c r="D12211" t="s">
        <v>73</v>
      </c>
      <c r="E12211" t="s">
        <v>715</v>
      </c>
      <c r="F12211" t="s">
        <v>94</v>
      </c>
      <c r="G12211" t="s">
        <v>554</v>
      </c>
    </row>
    <row r="12212" spans="1:7" x14ac:dyDescent="0.35">
      <c r="A12212" t="s">
        <v>7</v>
      </c>
      <c r="B12212" t="s">
        <v>536</v>
      </c>
      <c r="C12212">
        <v>345</v>
      </c>
      <c r="D12212" t="s">
        <v>150</v>
      </c>
      <c r="E12212" t="s">
        <v>479</v>
      </c>
      <c r="F12212" t="s">
        <v>73</v>
      </c>
      <c r="G12212" t="s">
        <v>945</v>
      </c>
    </row>
    <row r="12213" spans="1:7" x14ac:dyDescent="0.35">
      <c r="A12213" t="s">
        <v>7</v>
      </c>
      <c r="B12213" t="s">
        <v>538</v>
      </c>
      <c r="C12213">
        <v>1022</v>
      </c>
      <c r="D12213" t="s">
        <v>78</v>
      </c>
      <c r="E12213" t="s">
        <v>170</v>
      </c>
      <c r="F12213" t="s">
        <v>186</v>
      </c>
      <c r="G12213" t="s">
        <v>577</v>
      </c>
    </row>
    <row r="12214" spans="1:7" x14ac:dyDescent="0.35">
      <c r="A12214" t="s">
        <v>7</v>
      </c>
      <c r="B12214" t="s">
        <v>540</v>
      </c>
      <c r="C12214">
        <v>155</v>
      </c>
      <c r="D12214" t="s">
        <v>150</v>
      </c>
      <c r="E12214" t="s">
        <v>170</v>
      </c>
      <c r="F12214" t="s">
        <v>76</v>
      </c>
      <c r="G12214" t="s">
        <v>287</v>
      </c>
    </row>
    <row r="12215" spans="1:7" x14ac:dyDescent="0.35">
      <c r="A12215" t="s">
        <v>241</v>
      </c>
      <c r="B12215" t="s">
        <v>531</v>
      </c>
      <c r="C12215">
        <v>2153</v>
      </c>
      <c r="D12215" t="s">
        <v>78</v>
      </c>
      <c r="E12215" t="s">
        <v>215</v>
      </c>
      <c r="F12215" t="s">
        <v>79</v>
      </c>
      <c r="G12215" t="s">
        <v>944</v>
      </c>
    </row>
    <row r="12216" spans="1:7" x14ac:dyDescent="0.35">
      <c r="A12216" t="s">
        <v>241</v>
      </c>
      <c r="B12216" t="s">
        <v>534</v>
      </c>
      <c r="C12216">
        <v>4905</v>
      </c>
      <c r="D12216" t="s">
        <v>105</v>
      </c>
      <c r="E12216" t="s">
        <v>630</v>
      </c>
      <c r="F12216" t="s">
        <v>138</v>
      </c>
      <c r="G12216" t="s">
        <v>687</v>
      </c>
    </row>
    <row r="12217" spans="1:7" x14ac:dyDescent="0.35">
      <c r="A12217" t="s">
        <v>241</v>
      </c>
      <c r="B12217" t="s">
        <v>535</v>
      </c>
      <c r="C12217">
        <v>618</v>
      </c>
      <c r="D12217" t="s">
        <v>107</v>
      </c>
      <c r="E12217" t="s">
        <v>559</v>
      </c>
      <c r="F12217" t="s">
        <v>77</v>
      </c>
      <c r="G12217" t="s">
        <v>295</v>
      </c>
    </row>
    <row r="12218" spans="1:7" x14ac:dyDescent="0.35">
      <c r="A12218" t="s">
        <v>241</v>
      </c>
      <c r="B12218" t="s">
        <v>536</v>
      </c>
      <c r="C12218">
        <v>1267</v>
      </c>
      <c r="D12218" t="s">
        <v>81</v>
      </c>
      <c r="E12218" t="s">
        <v>243</v>
      </c>
      <c r="F12218" t="s">
        <v>75</v>
      </c>
      <c r="G12218" t="s">
        <v>637</v>
      </c>
    </row>
    <row r="12219" spans="1:7" x14ac:dyDescent="0.35">
      <c r="A12219" t="s">
        <v>241</v>
      </c>
      <c r="B12219" t="s">
        <v>538</v>
      </c>
      <c r="C12219">
        <v>4020</v>
      </c>
      <c r="D12219" t="s">
        <v>94</v>
      </c>
      <c r="E12219" t="s">
        <v>702</v>
      </c>
      <c r="F12219" t="s">
        <v>105</v>
      </c>
      <c r="G12219" t="s">
        <v>215</v>
      </c>
    </row>
    <row r="12220" spans="1:7" x14ac:dyDescent="0.35">
      <c r="A12220" t="s">
        <v>241</v>
      </c>
      <c r="B12220" t="s">
        <v>540</v>
      </c>
      <c r="C12220">
        <v>486</v>
      </c>
      <c r="D12220" t="s">
        <v>77</v>
      </c>
      <c r="E12220" t="s">
        <v>672</v>
      </c>
      <c r="F12220" t="s">
        <v>68</v>
      </c>
      <c r="G12220" t="s">
        <v>424</v>
      </c>
    </row>
    <row r="12222" spans="1:7" x14ac:dyDescent="0.35">
      <c r="A12222" t="s">
        <v>2165</v>
      </c>
    </row>
    <row r="12223" spans="1:7" x14ac:dyDescent="0.35">
      <c r="A12223" t="s">
        <v>14</v>
      </c>
      <c r="B12223" t="s">
        <v>565</v>
      </c>
      <c r="C12223" t="s">
        <v>2</v>
      </c>
      <c r="D12223" t="s">
        <v>852</v>
      </c>
      <c r="E12223" t="s">
        <v>853</v>
      </c>
      <c r="F12223" t="s">
        <v>50</v>
      </c>
      <c r="G12223" t="s">
        <v>854</v>
      </c>
    </row>
    <row r="12224" spans="1:7" x14ac:dyDescent="0.35">
      <c r="A12224" t="s">
        <v>3</v>
      </c>
      <c r="B12224" t="s">
        <v>566</v>
      </c>
      <c r="C12224">
        <v>153</v>
      </c>
      <c r="D12224" t="s">
        <v>77</v>
      </c>
      <c r="E12224" t="s">
        <v>680</v>
      </c>
      <c r="F12224" t="s">
        <v>79</v>
      </c>
      <c r="G12224" t="s">
        <v>751</v>
      </c>
    </row>
    <row r="12225" spans="1:7" x14ac:dyDescent="0.35">
      <c r="A12225" t="s">
        <v>3</v>
      </c>
      <c r="B12225" t="s">
        <v>569</v>
      </c>
      <c r="C12225">
        <v>934</v>
      </c>
      <c r="D12225" t="s">
        <v>86</v>
      </c>
      <c r="E12225" t="s">
        <v>726</v>
      </c>
      <c r="F12225" t="s">
        <v>105</v>
      </c>
      <c r="G12225" t="s">
        <v>492</v>
      </c>
    </row>
    <row r="12226" spans="1:7" x14ac:dyDescent="0.35">
      <c r="A12226" t="s">
        <v>3</v>
      </c>
      <c r="B12226" t="s">
        <v>570</v>
      </c>
      <c r="C12226">
        <v>32</v>
      </c>
      <c r="D12226" t="s">
        <v>114</v>
      </c>
      <c r="E12226" t="s">
        <v>411</v>
      </c>
      <c r="F12226" t="s">
        <v>225</v>
      </c>
      <c r="G12226" t="s">
        <v>234</v>
      </c>
    </row>
    <row r="12227" spans="1:7" x14ac:dyDescent="0.35">
      <c r="A12227" t="s">
        <v>3</v>
      </c>
      <c r="B12227" t="s">
        <v>571</v>
      </c>
      <c r="C12227">
        <v>111</v>
      </c>
      <c r="D12227" t="s">
        <v>68</v>
      </c>
      <c r="E12227" t="s">
        <v>343</v>
      </c>
      <c r="F12227" t="s">
        <v>74</v>
      </c>
      <c r="G12227" t="s">
        <v>709</v>
      </c>
    </row>
    <row r="12228" spans="1:7" x14ac:dyDescent="0.35">
      <c r="A12228" t="s">
        <v>3</v>
      </c>
      <c r="B12228" t="s">
        <v>572</v>
      </c>
      <c r="C12228">
        <v>767</v>
      </c>
      <c r="D12228" t="s">
        <v>63</v>
      </c>
      <c r="E12228" t="s">
        <v>894</v>
      </c>
      <c r="F12228" t="s">
        <v>75</v>
      </c>
      <c r="G12228" t="s">
        <v>451</v>
      </c>
    </row>
    <row r="12229" spans="1:7" x14ac:dyDescent="0.35">
      <c r="A12229" t="s">
        <v>3</v>
      </c>
      <c r="B12229" t="s">
        <v>573</v>
      </c>
      <c r="C12229">
        <v>32</v>
      </c>
      <c r="D12229" t="s">
        <v>76</v>
      </c>
      <c r="E12229" t="s">
        <v>702</v>
      </c>
      <c r="F12229" t="s">
        <v>211</v>
      </c>
      <c r="G12229" t="s">
        <v>368</v>
      </c>
    </row>
    <row r="12230" spans="1:7" x14ac:dyDescent="0.35">
      <c r="A12230" t="s">
        <v>4</v>
      </c>
      <c r="B12230" t="s">
        <v>566</v>
      </c>
      <c r="C12230">
        <v>213</v>
      </c>
      <c r="D12230" t="s">
        <v>108</v>
      </c>
      <c r="E12230" t="s">
        <v>581</v>
      </c>
      <c r="F12230" t="s">
        <v>70</v>
      </c>
      <c r="G12230" t="s">
        <v>327</v>
      </c>
    </row>
    <row r="12231" spans="1:7" x14ac:dyDescent="0.35">
      <c r="A12231" t="s">
        <v>4</v>
      </c>
      <c r="B12231" t="s">
        <v>569</v>
      </c>
      <c r="C12231">
        <v>1578</v>
      </c>
      <c r="D12231" t="s">
        <v>106</v>
      </c>
      <c r="E12231" t="s">
        <v>711</v>
      </c>
      <c r="F12231" t="s">
        <v>107</v>
      </c>
      <c r="G12231" t="s">
        <v>677</v>
      </c>
    </row>
    <row r="12232" spans="1:7" x14ac:dyDescent="0.35">
      <c r="A12232" t="s">
        <v>4</v>
      </c>
      <c r="B12232" t="s">
        <v>570</v>
      </c>
      <c r="C12232">
        <v>154</v>
      </c>
      <c r="D12232" t="s">
        <v>107</v>
      </c>
      <c r="E12232" t="s">
        <v>424</v>
      </c>
      <c r="F12232" t="s">
        <v>76</v>
      </c>
      <c r="G12232" t="s">
        <v>695</v>
      </c>
    </row>
    <row r="12233" spans="1:7" x14ac:dyDescent="0.35">
      <c r="A12233" t="s">
        <v>4</v>
      </c>
      <c r="B12233" t="s">
        <v>571</v>
      </c>
      <c r="C12233">
        <v>142</v>
      </c>
      <c r="D12233" t="s">
        <v>76</v>
      </c>
      <c r="E12233" t="s">
        <v>563</v>
      </c>
      <c r="F12233" t="s">
        <v>107</v>
      </c>
      <c r="G12233" t="s">
        <v>630</v>
      </c>
    </row>
    <row r="12234" spans="1:7" x14ac:dyDescent="0.35">
      <c r="A12234" t="s">
        <v>4</v>
      </c>
      <c r="B12234" t="s">
        <v>572</v>
      </c>
      <c r="C12234">
        <v>1065</v>
      </c>
      <c r="D12234" t="s">
        <v>78</v>
      </c>
      <c r="E12234" t="s">
        <v>838</v>
      </c>
      <c r="F12234" t="s">
        <v>79</v>
      </c>
      <c r="G12234" t="s">
        <v>428</v>
      </c>
    </row>
    <row r="12235" spans="1:7" x14ac:dyDescent="0.35">
      <c r="A12235" t="s">
        <v>4</v>
      </c>
      <c r="B12235" t="s">
        <v>573</v>
      </c>
      <c r="C12235">
        <v>124</v>
      </c>
      <c r="D12235" t="s">
        <v>63</v>
      </c>
      <c r="E12235" t="s">
        <v>810</v>
      </c>
      <c r="F12235" t="s">
        <v>81</v>
      </c>
      <c r="G12235" t="s">
        <v>273</v>
      </c>
    </row>
    <row r="12236" spans="1:7" x14ac:dyDescent="0.35">
      <c r="A12236" t="s">
        <v>5</v>
      </c>
      <c r="B12236" t="s">
        <v>566</v>
      </c>
      <c r="C12236">
        <v>89</v>
      </c>
      <c r="D12236" t="s">
        <v>76</v>
      </c>
      <c r="E12236" t="s">
        <v>962</v>
      </c>
      <c r="F12236" t="s">
        <v>76</v>
      </c>
      <c r="G12236" t="s">
        <v>183</v>
      </c>
    </row>
    <row r="12237" spans="1:7" x14ac:dyDescent="0.35">
      <c r="A12237" t="s">
        <v>5</v>
      </c>
      <c r="B12237" t="s">
        <v>569</v>
      </c>
      <c r="C12237">
        <v>1595</v>
      </c>
      <c r="D12237" t="s">
        <v>75</v>
      </c>
      <c r="E12237" t="s">
        <v>911</v>
      </c>
      <c r="F12237" t="s">
        <v>71</v>
      </c>
      <c r="G12237" t="s">
        <v>512</v>
      </c>
    </row>
    <row r="12238" spans="1:7" x14ac:dyDescent="0.35">
      <c r="A12238" t="s">
        <v>5</v>
      </c>
      <c r="B12238" t="s">
        <v>570</v>
      </c>
      <c r="C12238">
        <v>399</v>
      </c>
      <c r="D12238" t="s">
        <v>107</v>
      </c>
      <c r="E12238" t="s">
        <v>638</v>
      </c>
      <c r="F12238" t="s">
        <v>77</v>
      </c>
      <c r="G12238" t="s">
        <v>568</v>
      </c>
    </row>
    <row r="12239" spans="1:7" x14ac:dyDescent="0.35">
      <c r="A12239" t="s">
        <v>5</v>
      </c>
      <c r="B12239" t="s">
        <v>571</v>
      </c>
      <c r="C12239">
        <v>46</v>
      </c>
      <c r="D12239" t="s">
        <v>150</v>
      </c>
      <c r="E12239" t="s">
        <v>206</v>
      </c>
      <c r="F12239" t="s">
        <v>76</v>
      </c>
      <c r="G12239" t="s">
        <v>831</v>
      </c>
    </row>
    <row r="12240" spans="1:7" x14ac:dyDescent="0.35">
      <c r="A12240" t="s">
        <v>5</v>
      </c>
      <c r="B12240" t="s">
        <v>572</v>
      </c>
      <c r="C12240">
        <v>1067</v>
      </c>
      <c r="D12240" t="s">
        <v>94</v>
      </c>
      <c r="E12240" t="s">
        <v>612</v>
      </c>
      <c r="F12240" t="s">
        <v>79</v>
      </c>
      <c r="G12240" t="s">
        <v>496</v>
      </c>
    </row>
    <row r="12241" spans="1:7" x14ac:dyDescent="0.35">
      <c r="A12241" t="s">
        <v>5</v>
      </c>
      <c r="B12241" t="s">
        <v>573</v>
      </c>
      <c r="C12241">
        <v>270</v>
      </c>
      <c r="D12241" t="s">
        <v>76</v>
      </c>
      <c r="E12241" t="s">
        <v>223</v>
      </c>
      <c r="F12241" t="s">
        <v>77</v>
      </c>
      <c r="G12241" t="s">
        <v>223</v>
      </c>
    </row>
    <row r="12242" spans="1:7" x14ac:dyDescent="0.35">
      <c r="A12242" t="s">
        <v>6</v>
      </c>
      <c r="B12242" t="s">
        <v>566</v>
      </c>
      <c r="C12242">
        <v>71</v>
      </c>
      <c r="D12242" t="s">
        <v>93</v>
      </c>
      <c r="E12242" t="s">
        <v>694</v>
      </c>
      <c r="F12242" t="s">
        <v>76</v>
      </c>
      <c r="G12242" t="s">
        <v>624</v>
      </c>
    </row>
    <row r="12243" spans="1:7" x14ac:dyDescent="0.35">
      <c r="A12243" t="s">
        <v>6</v>
      </c>
      <c r="B12243" t="s">
        <v>569</v>
      </c>
      <c r="C12243">
        <v>642</v>
      </c>
      <c r="D12243" t="s">
        <v>150</v>
      </c>
      <c r="E12243" t="s">
        <v>224</v>
      </c>
      <c r="F12243" t="s">
        <v>77</v>
      </c>
      <c r="G12243" t="s">
        <v>525</v>
      </c>
    </row>
    <row r="12244" spans="1:7" x14ac:dyDescent="0.35">
      <c r="A12244" t="s">
        <v>6</v>
      </c>
      <c r="B12244" t="s">
        <v>570</v>
      </c>
      <c r="C12244">
        <v>92</v>
      </c>
      <c r="D12244" t="s">
        <v>72</v>
      </c>
      <c r="E12244" t="s">
        <v>645</v>
      </c>
      <c r="F12244" t="s">
        <v>76</v>
      </c>
      <c r="G12244" t="s">
        <v>823</v>
      </c>
    </row>
    <row r="12245" spans="1:7" x14ac:dyDescent="0.35">
      <c r="A12245" t="s">
        <v>6</v>
      </c>
      <c r="B12245" t="s">
        <v>571</v>
      </c>
      <c r="C12245">
        <v>56</v>
      </c>
      <c r="D12245" t="s">
        <v>76</v>
      </c>
      <c r="E12245" t="s">
        <v>654</v>
      </c>
      <c r="F12245" t="s">
        <v>138</v>
      </c>
      <c r="G12245" t="s">
        <v>602</v>
      </c>
    </row>
    <row r="12246" spans="1:7" x14ac:dyDescent="0.35">
      <c r="A12246" t="s">
        <v>6</v>
      </c>
      <c r="B12246" t="s">
        <v>572</v>
      </c>
      <c r="C12246">
        <v>500</v>
      </c>
      <c r="D12246" t="s">
        <v>150</v>
      </c>
      <c r="E12246" t="s">
        <v>327</v>
      </c>
      <c r="F12246" t="s">
        <v>150</v>
      </c>
      <c r="G12246" t="s">
        <v>303</v>
      </c>
    </row>
    <row r="12247" spans="1:7" x14ac:dyDescent="0.35">
      <c r="A12247" t="s">
        <v>6</v>
      </c>
      <c r="B12247" t="s">
        <v>573</v>
      </c>
      <c r="C12247">
        <v>71</v>
      </c>
      <c r="D12247" t="s">
        <v>186</v>
      </c>
      <c r="E12247" t="s">
        <v>525</v>
      </c>
      <c r="F12247" t="s">
        <v>217</v>
      </c>
      <c r="G12247" t="s">
        <v>624</v>
      </c>
    </row>
    <row r="12248" spans="1:7" x14ac:dyDescent="0.35">
      <c r="A12248" t="s">
        <v>7</v>
      </c>
      <c r="B12248" t="s">
        <v>566</v>
      </c>
      <c r="C12248">
        <v>129</v>
      </c>
      <c r="D12248" t="s">
        <v>68</v>
      </c>
      <c r="E12248" t="s">
        <v>747</v>
      </c>
      <c r="F12248" t="s">
        <v>71</v>
      </c>
      <c r="G12248" t="s">
        <v>525</v>
      </c>
    </row>
    <row r="12249" spans="1:7" x14ac:dyDescent="0.35">
      <c r="A12249" t="s">
        <v>7</v>
      </c>
      <c r="B12249" t="s">
        <v>569</v>
      </c>
      <c r="C12249">
        <v>1489</v>
      </c>
      <c r="D12249" t="s">
        <v>79</v>
      </c>
      <c r="E12249" t="s">
        <v>561</v>
      </c>
      <c r="F12249" t="s">
        <v>55</v>
      </c>
      <c r="G12249" t="s">
        <v>656</v>
      </c>
    </row>
    <row r="12250" spans="1:7" x14ac:dyDescent="0.35">
      <c r="A12250" t="s">
        <v>7</v>
      </c>
      <c r="B12250" t="s">
        <v>570</v>
      </c>
      <c r="C12250">
        <v>106</v>
      </c>
      <c r="D12250" t="s">
        <v>70</v>
      </c>
      <c r="E12250" t="s">
        <v>693</v>
      </c>
      <c r="F12250" t="s">
        <v>107</v>
      </c>
      <c r="G12250" t="s">
        <v>500</v>
      </c>
    </row>
    <row r="12251" spans="1:7" x14ac:dyDescent="0.35">
      <c r="A12251" t="s">
        <v>7</v>
      </c>
      <c r="B12251" t="s">
        <v>571</v>
      </c>
      <c r="C12251">
        <v>70</v>
      </c>
      <c r="D12251" t="s">
        <v>76</v>
      </c>
      <c r="E12251" t="s">
        <v>850</v>
      </c>
      <c r="F12251" t="s">
        <v>76</v>
      </c>
      <c r="G12251" t="s">
        <v>934</v>
      </c>
    </row>
    <row r="12252" spans="1:7" x14ac:dyDescent="0.35">
      <c r="A12252" t="s">
        <v>7</v>
      </c>
      <c r="B12252" t="s">
        <v>572</v>
      </c>
      <c r="C12252">
        <v>1386</v>
      </c>
      <c r="D12252" t="s">
        <v>105</v>
      </c>
      <c r="E12252" t="s">
        <v>789</v>
      </c>
      <c r="F12252" t="s">
        <v>72</v>
      </c>
      <c r="G12252" t="s">
        <v>434</v>
      </c>
    </row>
    <row r="12253" spans="1:7" x14ac:dyDescent="0.35">
      <c r="A12253" t="s">
        <v>7</v>
      </c>
      <c r="B12253" t="s">
        <v>573</v>
      </c>
      <c r="C12253">
        <v>66</v>
      </c>
      <c r="D12253" t="s">
        <v>76</v>
      </c>
      <c r="E12253" t="s">
        <v>644</v>
      </c>
      <c r="F12253" t="s">
        <v>76</v>
      </c>
      <c r="G12253" t="s">
        <v>256</v>
      </c>
    </row>
    <row r="12254" spans="1:7" x14ac:dyDescent="0.35">
      <c r="A12254" t="s">
        <v>241</v>
      </c>
      <c r="B12254" t="s">
        <v>566</v>
      </c>
      <c r="C12254">
        <v>655</v>
      </c>
      <c r="D12254" t="s">
        <v>81</v>
      </c>
      <c r="E12254" t="s">
        <v>311</v>
      </c>
      <c r="F12254" t="s">
        <v>81</v>
      </c>
      <c r="G12254" t="s">
        <v>808</v>
      </c>
    </row>
    <row r="12255" spans="1:7" x14ac:dyDescent="0.35">
      <c r="A12255" t="s">
        <v>241</v>
      </c>
      <c r="B12255" t="s">
        <v>569</v>
      </c>
      <c r="C12255">
        <v>6238</v>
      </c>
      <c r="D12255" t="s">
        <v>94</v>
      </c>
      <c r="E12255" t="s">
        <v>223</v>
      </c>
      <c r="F12255" t="s">
        <v>94</v>
      </c>
      <c r="G12255" t="s">
        <v>663</v>
      </c>
    </row>
    <row r="12256" spans="1:7" x14ac:dyDescent="0.35">
      <c r="A12256" t="s">
        <v>241</v>
      </c>
      <c r="B12256" t="s">
        <v>570</v>
      </c>
      <c r="C12256">
        <v>783</v>
      </c>
      <c r="D12256" t="s">
        <v>78</v>
      </c>
      <c r="E12256" t="s">
        <v>472</v>
      </c>
      <c r="F12256" t="s">
        <v>79</v>
      </c>
      <c r="G12256" t="s">
        <v>522</v>
      </c>
    </row>
    <row r="12257" spans="1:7" x14ac:dyDescent="0.35">
      <c r="A12257" t="s">
        <v>241</v>
      </c>
      <c r="B12257" t="s">
        <v>571</v>
      </c>
      <c r="C12257">
        <v>425</v>
      </c>
      <c r="D12257" t="s">
        <v>73</v>
      </c>
      <c r="E12257" t="s">
        <v>664</v>
      </c>
      <c r="F12257" t="s">
        <v>71</v>
      </c>
      <c r="G12257" t="s">
        <v>640</v>
      </c>
    </row>
    <row r="12258" spans="1:7" x14ac:dyDescent="0.35">
      <c r="A12258" t="s">
        <v>241</v>
      </c>
      <c r="B12258" t="s">
        <v>572</v>
      </c>
      <c r="C12258">
        <v>4785</v>
      </c>
      <c r="D12258" t="s">
        <v>105</v>
      </c>
      <c r="E12258" t="s">
        <v>805</v>
      </c>
      <c r="F12258" t="s">
        <v>94</v>
      </c>
      <c r="G12258" t="s">
        <v>556</v>
      </c>
    </row>
    <row r="12259" spans="1:7" x14ac:dyDescent="0.35">
      <c r="A12259" t="s">
        <v>241</v>
      </c>
      <c r="B12259" t="s">
        <v>573</v>
      </c>
      <c r="C12259">
        <v>563</v>
      </c>
      <c r="D12259" t="s">
        <v>71</v>
      </c>
      <c r="E12259" t="s">
        <v>653</v>
      </c>
      <c r="F12259" t="s">
        <v>63</v>
      </c>
      <c r="G12259" t="s">
        <v>259</v>
      </c>
    </row>
    <row r="12261" spans="1:7" x14ac:dyDescent="0.35">
      <c r="A12261" t="s">
        <v>2166</v>
      </c>
    </row>
    <row r="12262" spans="1:7" x14ac:dyDescent="0.35">
      <c r="A12262" t="s">
        <v>14</v>
      </c>
      <c r="B12262" t="s">
        <v>593</v>
      </c>
      <c r="C12262" t="s">
        <v>2</v>
      </c>
      <c r="D12262" t="s">
        <v>852</v>
      </c>
      <c r="E12262" t="s">
        <v>853</v>
      </c>
      <c r="F12262" t="s">
        <v>50</v>
      </c>
      <c r="G12262" t="s">
        <v>854</v>
      </c>
    </row>
    <row r="12263" spans="1:7" x14ac:dyDescent="0.35">
      <c r="A12263" t="s">
        <v>3</v>
      </c>
      <c r="B12263" t="s">
        <v>594</v>
      </c>
      <c r="C12263">
        <v>948</v>
      </c>
      <c r="D12263" t="s">
        <v>108</v>
      </c>
      <c r="E12263" t="s">
        <v>742</v>
      </c>
      <c r="F12263" t="s">
        <v>94</v>
      </c>
      <c r="G12263" t="s">
        <v>745</v>
      </c>
    </row>
    <row r="12264" spans="1:7" x14ac:dyDescent="0.35">
      <c r="A12264" t="s">
        <v>3</v>
      </c>
      <c r="B12264" t="s">
        <v>595</v>
      </c>
      <c r="C12264">
        <v>1081</v>
      </c>
      <c r="D12264" t="s">
        <v>100</v>
      </c>
      <c r="E12264" t="s">
        <v>742</v>
      </c>
      <c r="F12264" t="s">
        <v>100</v>
      </c>
      <c r="G12264" t="s">
        <v>501</v>
      </c>
    </row>
    <row r="12265" spans="1:7" x14ac:dyDescent="0.35">
      <c r="A12265" t="s">
        <v>4</v>
      </c>
      <c r="B12265" t="s">
        <v>594</v>
      </c>
      <c r="C12265">
        <v>1729</v>
      </c>
      <c r="D12265" t="s">
        <v>107</v>
      </c>
      <c r="E12265" t="s">
        <v>982</v>
      </c>
      <c r="F12265" t="s">
        <v>68</v>
      </c>
      <c r="G12265" t="s">
        <v>552</v>
      </c>
    </row>
    <row r="12266" spans="1:7" x14ac:dyDescent="0.35">
      <c r="A12266" t="s">
        <v>4</v>
      </c>
      <c r="B12266" t="s">
        <v>595</v>
      </c>
      <c r="C12266">
        <v>1547</v>
      </c>
      <c r="D12266" t="s">
        <v>105</v>
      </c>
      <c r="E12266" t="s">
        <v>678</v>
      </c>
      <c r="F12266" t="s">
        <v>68</v>
      </c>
      <c r="G12266" t="s">
        <v>624</v>
      </c>
    </row>
    <row r="12267" spans="1:7" x14ac:dyDescent="0.35">
      <c r="A12267" t="s">
        <v>5</v>
      </c>
      <c r="B12267" t="s">
        <v>594</v>
      </c>
      <c r="C12267">
        <v>1277</v>
      </c>
      <c r="D12267" t="s">
        <v>79</v>
      </c>
      <c r="E12267" t="s">
        <v>624</v>
      </c>
      <c r="F12267" t="s">
        <v>68</v>
      </c>
      <c r="G12267" t="s">
        <v>742</v>
      </c>
    </row>
    <row r="12268" spans="1:7" x14ac:dyDescent="0.35">
      <c r="A12268" t="s">
        <v>5</v>
      </c>
      <c r="B12268" t="s">
        <v>595</v>
      </c>
      <c r="C12268">
        <v>2189</v>
      </c>
      <c r="D12268" t="s">
        <v>71</v>
      </c>
      <c r="E12268" t="s">
        <v>746</v>
      </c>
      <c r="F12268" t="s">
        <v>79</v>
      </c>
      <c r="G12268" t="s">
        <v>700</v>
      </c>
    </row>
    <row r="12269" spans="1:7" x14ac:dyDescent="0.35">
      <c r="A12269" t="s">
        <v>6</v>
      </c>
      <c r="B12269" t="s">
        <v>594</v>
      </c>
      <c r="C12269">
        <v>522</v>
      </c>
      <c r="D12269" t="s">
        <v>79</v>
      </c>
      <c r="E12269" t="s">
        <v>910</v>
      </c>
      <c r="F12269" t="s">
        <v>107</v>
      </c>
      <c r="G12269" t="s">
        <v>661</v>
      </c>
    </row>
    <row r="12270" spans="1:7" x14ac:dyDescent="0.35">
      <c r="A12270" t="s">
        <v>6</v>
      </c>
      <c r="B12270" t="s">
        <v>595</v>
      </c>
      <c r="C12270">
        <v>910</v>
      </c>
      <c r="D12270" t="s">
        <v>105</v>
      </c>
      <c r="E12270" t="s">
        <v>533</v>
      </c>
      <c r="F12270" t="s">
        <v>105</v>
      </c>
      <c r="G12270" t="s">
        <v>552</v>
      </c>
    </row>
    <row r="12271" spans="1:7" x14ac:dyDescent="0.35">
      <c r="A12271" t="s">
        <v>7</v>
      </c>
      <c r="B12271" t="s">
        <v>594</v>
      </c>
      <c r="C12271">
        <v>1602</v>
      </c>
      <c r="D12271" t="s">
        <v>150</v>
      </c>
      <c r="E12271" t="s">
        <v>949</v>
      </c>
      <c r="F12271" t="s">
        <v>150</v>
      </c>
      <c r="G12271" t="s">
        <v>808</v>
      </c>
    </row>
    <row r="12272" spans="1:7" x14ac:dyDescent="0.35">
      <c r="A12272" t="s">
        <v>7</v>
      </c>
      <c r="B12272" t="s">
        <v>595</v>
      </c>
      <c r="C12272">
        <v>1644</v>
      </c>
      <c r="D12272" t="s">
        <v>94</v>
      </c>
      <c r="E12272" t="s">
        <v>559</v>
      </c>
      <c r="F12272" t="s">
        <v>93</v>
      </c>
      <c r="G12272" t="s">
        <v>197</v>
      </c>
    </row>
    <row r="12273" spans="1:11" x14ac:dyDescent="0.35">
      <c r="A12273" t="s">
        <v>241</v>
      </c>
      <c r="B12273" t="s">
        <v>594</v>
      </c>
      <c r="C12273">
        <v>6078</v>
      </c>
      <c r="D12273" t="s">
        <v>94</v>
      </c>
      <c r="E12273" t="s">
        <v>224</v>
      </c>
      <c r="F12273" t="s">
        <v>71</v>
      </c>
      <c r="G12273" t="s">
        <v>575</v>
      </c>
    </row>
    <row r="12274" spans="1:11" x14ac:dyDescent="0.35">
      <c r="A12274" t="s">
        <v>241</v>
      </c>
      <c r="B12274" t="s">
        <v>595</v>
      </c>
      <c r="C12274">
        <v>7371</v>
      </c>
      <c r="D12274" t="s">
        <v>78</v>
      </c>
      <c r="E12274" t="s">
        <v>689</v>
      </c>
      <c r="F12274" t="s">
        <v>105</v>
      </c>
      <c r="G12274" t="s">
        <v>469</v>
      </c>
    </row>
    <row r="12276" spans="1:11" x14ac:dyDescent="0.35">
      <c r="A12276" t="s">
        <v>2167</v>
      </c>
    </row>
    <row r="12277" spans="1:11" x14ac:dyDescent="0.35">
      <c r="A12277" t="s">
        <v>14</v>
      </c>
      <c r="B12277" t="s">
        <v>2</v>
      </c>
      <c r="C12277" t="s">
        <v>852</v>
      </c>
      <c r="D12277" t="s">
        <v>853</v>
      </c>
      <c r="E12277" t="s">
        <v>50</v>
      </c>
      <c r="F12277" t="s">
        <v>854</v>
      </c>
    </row>
    <row r="12278" spans="1:11" x14ac:dyDescent="0.35">
      <c r="A12278" t="s">
        <v>3</v>
      </c>
      <c r="B12278">
        <v>2029</v>
      </c>
      <c r="C12278" t="s">
        <v>142</v>
      </c>
      <c r="D12278" t="s">
        <v>742</v>
      </c>
      <c r="E12278" t="s">
        <v>81</v>
      </c>
      <c r="F12278" t="s">
        <v>552</v>
      </c>
    </row>
    <row r="12279" spans="1:11" x14ac:dyDescent="0.35">
      <c r="A12279" t="s">
        <v>4</v>
      </c>
      <c r="B12279">
        <v>3276</v>
      </c>
      <c r="C12279" t="s">
        <v>150</v>
      </c>
      <c r="D12279" t="s">
        <v>689</v>
      </c>
      <c r="E12279" t="s">
        <v>68</v>
      </c>
      <c r="F12279" t="s">
        <v>362</v>
      </c>
    </row>
    <row r="12280" spans="1:11" x14ac:dyDescent="0.35">
      <c r="A12280" t="s">
        <v>5</v>
      </c>
      <c r="B12280">
        <v>3466</v>
      </c>
      <c r="C12280" t="s">
        <v>71</v>
      </c>
      <c r="D12280" t="s">
        <v>759</v>
      </c>
      <c r="E12280" t="s">
        <v>79</v>
      </c>
      <c r="F12280" t="s">
        <v>385</v>
      </c>
    </row>
    <row r="12281" spans="1:11" x14ac:dyDescent="0.35">
      <c r="A12281" t="s">
        <v>6</v>
      </c>
      <c r="B12281">
        <v>1432</v>
      </c>
      <c r="C12281" t="s">
        <v>94</v>
      </c>
      <c r="D12281" t="s">
        <v>660</v>
      </c>
      <c r="E12281" t="s">
        <v>75</v>
      </c>
      <c r="F12281" t="s">
        <v>762</v>
      </c>
    </row>
    <row r="12282" spans="1:11" x14ac:dyDescent="0.35">
      <c r="A12282" t="s">
        <v>7</v>
      </c>
      <c r="B12282">
        <v>3246</v>
      </c>
      <c r="C12282" t="s">
        <v>75</v>
      </c>
      <c r="D12282" t="s">
        <v>640</v>
      </c>
      <c r="E12282" t="s">
        <v>72</v>
      </c>
      <c r="F12282" t="s">
        <v>823</v>
      </c>
    </row>
    <row r="12283" spans="1:11" x14ac:dyDescent="0.35">
      <c r="A12283" t="s">
        <v>241</v>
      </c>
      <c r="B12283">
        <v>13449</v>
      </c>
      <c r="C12283" t="s">
        <v>94</v>
      </c>
      <c r="D12283" t="s">
        <v>611</v>
      </c>
      <c r="E12283" t="s">
        <v>94</v>
      </c>
      <c r="F12283" t="s">
        <v>700</v>
      </c>
    </row>
    <row r="12285" spans="1:11" x14ac:dyDescent="0.35">
      <c r="A12285" t="s">
        <v>2168</v>
      </c>
    </row>
    <row r="12286" spans="1:11" x14ac:dyDescent="0.35">
      <c r="A12286" t="s">
        <v>14</v>
      </c>
      <c r="B12286" t="s">
        <v>15</v>
      </c>
      <c r="C12286" t="s">
        <v>2</v>
      </c>
      <c r="D12286" t="s">
        <v>2169</v>
      </c>
      <c r="E12286" t="s">
        <v>2170</v>
      </c>
      <c r="F12286" t="s">
        <v>2171</v>
      </c>
      <c r="G12286" t="s">
        <v>2172</v>
      </c>
      <c r="H12286" t="s">
        <v>2173</v>
      </c>
      <c r="I12286" t="s">
        <v>609</v>
      </c>
      <c r="J12286" t="s">
        <v>49</v>
      </c>
      <c r="K12286" t="s">
        <v>50</v>
      </c>
    </row>
    <row r="12287" spans="1:11" x14ac:dyDescent="0.35">
      <c r="A12287" t="s">
        <v>3</v>
      </c>
      <c r="B12287" t="s">
        <v>52</v>
      </c>
      <c r="C12287">
        <v>247</v>
      </c>
      <c r="D12287" t="s">
        <v>426</v>
      </c>
      <c r="E12287" t="s">
        <v>1115</v>
      </c>
      <c r="F12287" t="s">
        <v>108</v>
      </c>
      <c r="G12287" t="s">
        <v>150</v>
      </c>
      <c r="H12287" t="s">
        <v>71</v>
      </c>
      <c r="I12287" t="s">
        <v>76</v>
      </c>
      <c r="J12287" t="s">
        <v>74</v>
      </c>
      <c r="K12287" t="s">
        <v>104</v>
      </c>
    </row>
    <row r="12288" spans="1:11" x14ac:dyDescent="0.35">
      <c r="A12288" t="s">
        <v>3</v>
      </c>
      <c r="B12288" t="s">
        <v>83</v>
      </c>
      <c r="C12288">
        <v>460</v>
      </c>
      <c r="D12288" t="s">
        <v>111</v>
      </c>
      <c r="E12288" t="s">
        <v>1146</v>
      </c>
      <c r="F12288" t="s">
        <v>89</v>
      </c>
      <c r="G12288" t="s">
        <v>77</v>
      </c>
      <c r="H12288" t="s">
        <v>68</v>
      </c>
      <c r="I12288" t="s">
        <v>73</v>
      </c>
      <c r="J12288" t="s">
        <v>138</v>
      </c>
      <c r="K12288" t="s">
        <v>186</v>
      </c>
    </row>
    <row r="12289" spans="1:11" x14ac:dyDescent="0.35">
      <c r="A12289" t="s">
        <v>3</v>
      </c>
      <c r="B12289" t="s">
        <v>50</v>
      </c>
      <c r="C12289">
        <v>58</v>
      </c>
      <c r="D12289" t="s">
        <v>354</v>
      </c>
      <c r="E12289" t="s">
        <v>771</v>
      </c>
      <c r="F12289" t="s">
        <v>355</v>
      </c>
      <c r="G12289" t="s">
        <v>76</v>
      </c>
      <c r="H12289" t="s">
        <v>76</v>
      </c>
      <c r="I12289" t="s">
        <v>76</v>
      </c>
      <c r="J12289" t="s">
        <v>76</v>
      </c>
      <c r="K12289" t="s">
        <v>63</v>
      </c>
    </row>
    <row r="12290" spans="1:11" x14ac:dyDescent="0.35">
      <c r="A12290" t="s">
        <v>4</v>
      </c>
      <c r="B12290" t="s">
        <v>52</v>
      </c>
      <c r="C12290">
        <v>375</v>
      </c>
      <c r="D12290" t="s">
        <v>545</v>
      </c>
      <c r="E12290" t="s">
        <v>645</v>
      </c>
      <c r="F12290" t="s">
        <v>314</v>
      </c>
      <c r="G12290" t="s">
        <v>173</v>
      </c>
      <c r="H12290" t="s">
        <v>188</v>
      </c>
      <c r="I12290" t="s">
        <v>81</v>
      </c>
      <c r="J12290" t="s">
        <v>225</v>
      </c>
      <c r="K12290" t="s">
        <v>79</v>
      </c>
    </row>
    <row r="12291" spans="1:11" x14ac:dyDescent="0.35">
      <c r="A12291" t="s">
        <v>4</v>
      </c>
      <c r="B12291" t="s">
        <v>83</v>
      </c>
      <c r="C12291">
        <v>795</v>
      </c>
      <c r="D12291" t="s">
        <v>298</v>
      </c>
      <c r="E12291" t="s">
        <v>652</v>
      </c>
      <c r="F12291" t="s">
        <v>61</v>
      </c>
      <c r="G12291" t="s">
        <v>151</v>
      </c>
      <c r="H12291" t="s">
        <v>142</v>
      </c>
      <c r="I12291" t="s">
        <v>180</v>
      </c>
      <c r="J12291" t="s">
        <v>74</v>
      </c>
      <c r="K12291" t="s">
        <v>105</v>
      </c>
    </row>
    <row r="12292" spans="1:11" x14ac:dyDescent="0.35">
      <c r="A12292" t="s">
        <v>4</v>
      </c>
      <c r="B12292" t="s">
        <v>50</v>
      </c>
      <c r="C12292">
        <v>102</v>
      </c>
      <c r="D12292" t="s">
        <v>246</v>
      </c>
      <c r="E12292" t="s">
        <v>673</v>
      </c>
      <c r="F12292" t="s">
        <v>67</v>
      </c>
      <c r="G12292" t="s">
        <v>88</v>
      </c>
      <c r="H12292" t="s">
        <v>76</v>
      </c>
      <c r="I12292" t="s">
        <v>76</v>
      </c>
      <c r="J12292" t="s">
        <v>73</v>
      </c>
      <c r="K12292" t="s">
        <v>76</v>
      </c>
    </row>
    <row r="12293" spans="1:11" x14ac:dyDescent="0.35">
      <c r="A12293" t="s">
        <v>5</v>
      </c>
      <c r="B12293" t="s">
        <v>52</v>
      </c>
      <c r="C12293">
        <v>584</v>
      </c>
      <c r="D12293" t="s">
        <v>254</v>
      </c>
      <c r="E12293" t="s">
        <v>875</v>
      </c>
      <c r="F12293" t="s">
        <v>96</v>
      </c>
      <c r="G12293" t="s">
        <v>77</v>
      </c>
      <c r="H12293" t="s">
        <v>150</v>
      </c>
      <c r="I12293" t="s">
        <v>76</v>
      </c>
      <c r="J12293" t="s">
        <v>75</v>
      </c>
      <c r="K12293" t="s">
        <v>68</v>
      </c>
    </row>
    <row r="12294" spans="1:11" x14ac:dyDescent="0.35">
      <c r="A12294" t="s">
        <v>5</v>
      </c>
      <c r="B12294" t="s">
        <v>83</v>
      </c>
      <c r="C12294">
        <v>1032</v>
      </c>
      <c r="D12294" t="s">
        <v>341</v>
      </c>
      <c r="E12294" t="s">
        <v>981</v>
      </c>
      <c r="F12294" t="s">
        <v>56</v>
      </c>
      <c r="G12294" t="s">
        <v>73</v>
      </c>
      <c r="H12294" t="s">
        <v>75</v>
      </c>
      <c r="I12294" t="s">
        <v>76</v>
      </c>
      <c r="J12294" t="s">
        <v>106</v>
      </c>
      <c r="K12294" t="s">
        <v>77</v>
      </c>
    </row>
    <row r="12295" spans="1:11" x14ac:dyDescent="0.35">
      <c r="A12295" t="s">
        <v>5</v>
      </c>
      <c r="B12295" t="s">
        <v>50</v>
      </c>
      <c r="C12295">
        <v>105</v>
      </c>
      <c r="D12295" t="s">
        <v>555</v>
      </c>
      <c r="E12295" t="s">
        <v>734</v>
      </c>
      <c r="F12295" t="s">
        <v>8</v>
      </c>
      <c r="G12295" t="s">
        <v>76</v>
      </c>
      <c r="H12295" t="s">
        <v>80</v>
      </c>
      <c r="I12295" t="s">
        <v>76</v>
      </c>
      <c r="J12295" t="s">
        <v>76</v>
      </c>
      <c r="K12295" t="s">
        <v>76</v>
      </c>
    </row>
    <row r="12296" spans="1:11" x14ac:dyDescent="0.35">
      <c r="A12296" t="s">
        <v>6</v>
      </c>
      <c r="B12296" t="s">
        <v>52</v>
      </c>
      <c r="C12296">
        <v>239</v>
      </c>
      <c r="D12296" t="s">
        <v>446</v>
      </c>
      <c r="E12296" t="s">
        <v>790</v>
      </c>
      <c r="F12296" t="s">
        <v>231</v>
      </c>
      <c r="G12296" t="s">
        <v>81</v>
      </c>
      <c r="H12296" t="s">
        <v>244</v>
      </c>
      <c r="I12296" t="s">
        <v>84</v>
      </c>
      <c r="J12296" t="s">
        <v>68</v>
      </c>
      <c r="K12296" t="s">
        <v>150</v>
      </c>
    </row>
    <row r="12297" spans="1:11" x14ac:dyDescent="0.35">
      <c r="A12297" t="s">
        <v>6</v>
      </c>
      <c r="B12297" t="s">
        <v>83</v>
      </c>
      <c r="C12297">
        <v>382</v>
      </c>
      <c r="D12297" t="s">
        <v>473</v>
      </c>
      <c r="E12297" t="s">
        <v>864</v>
      </c>
      <c r="F12297" t="s">
        <v>392</v>
      </c>
      <c r="G12297" t="s">
        <v>74</v>
      </c>
      <c r="H12297" t="s">
        <v>100</v>
      </c>
      <c r="I12297" t="s">
        <v>76</v>
      </c>
      <c r="J12297" t="s">
        <v>71</v>
      </c>
      <c r="K12297" t="s">
        <v>94</v>
      </c>
    </row>
    <row r="12298" spans="1:11" x14ac:dyDescent="0.35">
      <c r="A12298" t="s">
        <v>6</v>
      </c>
      <c r="B12298" t="s">
        <v>50</v>
      </c>
      <c r="C12298">
        <v>60</v>
      </c>
      <c r="D12298" t="s">
        <v>618</v>
      </c>
      <c r="E12298" t="s">
        <v>652</v>
      </c>
      <c r="F12298" t="s">
        <v>152</v>
      </c>
      <c r="G12298" t="s">
        <v>80</v>
      </c>
      <c r="H12298" t="s">
        <v>63</v>
      </c>
      <c r="I12298" t="s">
        <v>179</v>
      </c>
      <c r="J12298" t="s">
        <v>76</v>
      </c>
      <c r="K12298" t="s">
        <v>76</v>
      </c>
    </row>
    <row r="12299" spans="1:11" x14ac:dyDescent="0.35">
      <c r="A12299" t="s">
        <v>7</v>
      </c>
      <c r="B12299" t="s">
        <v>52</v>
      </c>
      <c r="C12299">
        <v>447</v>
      </c>
      <c r="D12299" t="s">
        <v>429</v>
      </c>
      <c r="E12299" t="s">
        <v>1009</v>
      </c>
      <c r="F12299" t="s">
        <v>119</v>
      </c>
      <c r="G12299" t="s">
        <v>80</v>
      </c>
      <c r="H12299" t="s">
        <v>105</v>
      </c>
      <c r="I12299" t="s">
        <v>76</v>
      </c>
      <c r="J12299" t="s">
        <v>80</v>
      </c>
      <c r="K12299" t="s">
        <v>93</v>
      </c>
    </row>
    <row r="12300" spans="1:11" x14ac:dyDescent="0.35">
      <c r="A12300" t="s">
        <v>7</v>
      </c>
      <c r="B12300" t="s">
        <v>83</v>
      </c>
      <c r="C12300">
        <v>828</v>
      </c>
      <c r="D12300" t="s">
        <v>503</v>
      </c>
      <c r="E12300" t="s">
        <v>997</v>
      </c>
      <c r="F12300" t="s">
        <v>293</v>
      </c>
      <c r="G12300" t="s">
        <v>105</v>
      </c>
      <c r="H12300" t="s">
        <v>105</v>
      </c>
      <c r="I12300" t="s">
        <v>76</v>
      </c>
      <c r="J12300" t="s">
        <v>81</v>
      </c>
      <c r="K12300" t="s">
        <v>63</v>
      </c>
    </row>
    <row r="12301" spans="1:11" x14ac:dyDescent="0.35">
      <c r="A12301" t="s">
        <v>7</v>
      </c>
      <c r="B12301" t="s">
        <v>50</v>
      </c>
      <c r="C12301">
        <v>133</v>
      </c>
      <c r="D12301" t="s">
        <v>649</v>
      </c>
      <c r="E12301" t="s">
        <v>772</v>
      </c>
      <c r="F12301" t="s">
        <v>69</v>
      </c>
      <c r="G12301" t="s">
        <v>122</v>
      </c>
      <c r="H12301" t="s">
        <v>94</v>
      </c>
      <c r="I12301" t="s">
        <v>76</v>
      </c>
      <c r="J12301" t="s">
        <v>79</v>
      </c>
      <c r="K12301" t="s">
        <v>93</v>
      </c>
    </row>
    <row r="12302" spans="1:11" x14ac:dyDescent="0.35">
      <c r="A12302" t="s">
        <v>241</v>
      </c>
      <c r="B12302" t="s">
        <v>52</v>
      </c>
      <c r="C12302">
        <v>1892</v>
      </c>
      <c r="D12302" t="s">
        <v>550</v>
      </c>
      <c r="E12302" t="s">
        <v>639</v>
      </c>
      <c r="F12302" t="s">
        <v>161</v>
      </c>
      <c r="G12302" t="s">
        <v>80</v>
      </c>
      <c r="H12302" t="s">
        <v>173</v>
      </c>
      <c r="I12302" t="s">
        <v>75</v>
      </c>
      <c r="J12302" t="s">
        <v>149</v>
      </c>
      <c r="K12302" t="s">
        <v>81</v>
      </c>
    </row>
    <row r="12303" spans="1:11" x14ac:dyDescent="0.35">
      <c r="A12303" t="s">
        <v>241</v>
      </c>
      <c r="B12303" t="s">
        <v>83</v>
      </c>
      <c r="C12303">
        <v>3497</v>
      </c>
      <c r="D12303" t="s">
        <v>189</v>
      </c>
      <c r="E12303" t="s">
        <v>731</v>
      </c>
      <c r="F12303" t="s">
        <v>226</v>
      </c>
      <c r="G12303" t="s">
        <v>105</v>
      </c>
      <c r="H12303" t="s">
        <v>138</v>
      </c>
      <c r="I12303" t="s">
        <v>94</v>
      </c>
      <c r="J12303" t="s">
        <v>105</v>
      </c>
      <c r="K12303" t="s">
        <v>105</v>
      </c>
    </row>
    <row r="12304" spans="1:11" x14ac:dyDescent="0.35">
      <c r="A12304" t="s">
        <v>241</v>
      </c>
      <c r="B12304" t="s">
        <v>50</v>
      </c>
      <c r="C12304">
        <v>458</v>
      </c>
      <c r="D12304" t="s">
        <v>627</v>
      </c>
      <c r="E12304" t="s">
        <v>708</v>
      </c>
      <c r="F12304" t="s">
        <v>113</v>
      </c>
      <c r="G12304" t="s">
        <v>93</v>
      </c>
      <c r="H12304" t="s">
        <v>71</v>
      </c>
      <c r="I12304" t="s">
        <v>77</v>
      </c>
      <c r="J12304" t="s">
        <v>73</v>
      </c>
      <c r="K12304" t="s">
        <v>75</v>
      </c>
    </row>
    <row r="12306" spans="1:11" x14ac:dyDescent="0.35">
      <c r="A12306" t="s">
        <v>2174</v>
      </c>
    </row>
    <row r="12307" spans="1:11" x14ac:dyDescent="0.35">
      <c r="A12307" t="s">
        <v>14</v>
      </c>
      <c r="B12307" t="s">
        <v>266</v>
      </c>
      <c r="C12307" t="s">
        <v>2</v>
      </c>
      <c r="D12307" t="s">
        <v>2169</v>
      </c>
      <c r="E12307" t="s">
        <v>2170</v>
      </c>
      <c r="F12307" t="s">
        <v>2171</v>
      </c>
      <c r="G12307" t="s">
        <v>2172</v>
      </c>
      <c r="H12307" t="s">
        <v>2173</v>
      </c>
      <c r="I12307" t="s">
        <v>609</v>
      </c>
      <c r="J12307" t="s">
        <v>49</v>
      </c>
      <c r="K12307" t="s">
        <v>50</v>
      </c>
    </row>
    <row r="12308" spans="1:11" x14ac:dyDescent="0.35">
      <c r="A12308" t="s">
        <v>3</v>
      </c>
      <c r="B12308" t="s">
        <v>267</v>
      </c>
      <c r="C12308">
        <v>131</v>
      </c>
      <c r="D12308" t="s">
        <v>890</v>
      </c>
      <c r="E12308" t="s">
        <v>715</v>
      </c>
      <c r="F12308" t="s">
        <v>99</v>
      </c>
      <c r="G12308" t="s">
        <v>75</v>
      </c>
      <c r="H12308" t="s">
        <v>73</v>
      </c>
      <c r="I12308" t="s">
        <v>76</v>
      </c>
      <c r="J12308" t="s">
        <v>151</v>
      </c>
      <c r="K12308" t="s">
        <v>180</v>
      </c>
    </row>
    <row r="12309" spans="1:11" x14ac:dyDescent="0.35">
      <c r="A12309" t="s">
        <v>3</v>
      </c>
      <c r="B12309" t="s">
        <v>279</v>
      </c>
      <c r="C12309">
        <v>612</v>
      </c>
      <c r="D12309" t="s">
        <v>391</v>
      </c>
      <c r="E12309" t="s">
        <v>1116</v>
      </c>
      <c r="F12309" t="s">
        <v>102</v>
      </c>
      <c r="G12309" t="s">
        <v>106</v>
      </c>
      <c r="H12309" t="s">
        <v>71</v>
      </c>
      <c r="I12309" t="s">
        <v>107</v>
      </c>
      <c r="J12309" t="s">
        <v>78</v>
      </c>
      <c r="K12309" t="s">
        <v>63</v>
      </c>
    </row>
    <row r="12310" spans="1:11" x14ac:dyDescent="0.35">
      <c r="A12310" t="s">
        <v>3</v>
      </c>
      <c r="B12310" t="s">
        <v>285</v>
      </c>
      <c r="C12310">
        <v>22</v>
      </c>
      <c r="D12310" t="s">
        <v>344</v>
      </c>
      <c r="E12310" t="s">
        <v>1525</v>
      </c>
      <c r="F12310" t="s">
        <v>161</v>
      </c>
      <c r="G12310" t="s">
        <v>149</v>
      </c>
      <c r="H12310" t="s">
        <v>76</v>
      </c>
      <c r="I12310" t="s">
        <v>76</v>
      </c>
      <c r="J12310" t="s">
        <v>102</v>
      </c>
      <c r="K12310" t="s">
        <v>93</v>
      </c>
    </row>
    <row r="12311" spans="1:11" x14ac:dyDescent="0.35">
      <c r="A12311" t="s">
        <v>4</v>
      </c>
      <c r="B12311" t="s">
        <v>267</v>
      </c>
      <c r="C12311">
        <v>160</v>
      </c>
      <c r="D12311" t="s">
        <v>451</v>
      </c>
      <c r="E12311" t="s">
        <v>432</v>
      </c>
      <c r="F12311" t="s">
        <v>157</v>
      </c>
      <c r="G12311" t="s">
        <v>70</v>
      </c>
      <c r="H12311" t="s">
        <v>133</v>
      </c>
      <c r="I12311" t="s">
        <v>86</v>
      </c>
      <c r="J12311" t="s">
        <v>211</v>
      </c>
      <c r="K12311" t="s">
        <v>107</v>
      </c>
    </row>
    <row r="12312" spans="1:11" x14ac:dyDescent="0.35">
      <c r="A12312" t="s">
        <v>4</v>
      </c>
      <c r="B12312" t="s">
        <v>279</v>
      </c>
      <c r="C12312">
        <v>984</v>
      </c>
      <c r="D12312" t="s">
        <v>588</v>
      </c>
      <c r="E12312" t="s">
        <v>553</v>
      </c>
      <c r="F12312" t="s">
        <v>239</v>
      </c>
      <c r="G12312" t="s">
        <v>108</v>
      </c>
      <c r="H12312" t="s">
        <v>244</v>
      </c>
      <c r="I12312" t="s">
        <v>151</v>
      </c>
      <c r="J12312" t="s">
        <v>63</v>
      </c>
      <c r="K12312" t="s">
        <v>105</v>
      </c>
    </row>
    <row r="12313" spans="1:11" x14ac:dyDescent="0.35">
      <c r="A12313" t="s">
        <v>4</v>
      </c>
      <c r="B12313" t="s">
        <v>285</v>
      </c>
      <c r="C12313">
        <v>128</v>
      </c>
      <c r="D12313" t="s">
        <v>434</v>
      </c>
      <c r="E12313" t="s">
        <v>346</v>
      </c>
      <c r="F12313" t="s">
        <v>442</v>
      </c>
      <c r="G12313" t="s">
        <v>93</v>
      </c>
      <c r="H12313" t="s">
        <v>84</v>
      </c>
      <c r="I12313" t="s">
        <v>84</v>
      </c>
      <c r="J12313" t="s">
        <v>58</v>
      </c>
      <c r="K12313" t="s">
        <v>79</v>
      </c>
    </row>
    <row r="12314" spans="1:11" x14ac:dyDescent="0.35">
      <c r="A12314" t="s">
        <v>5</v>
      </c>
      <c r="B12314" t="s">
        <v>267</v>
      </c>
      <c r="C12314">
        <v>72</v>
      </c>
      <c r="D12314" t="s">
        <v>745</v>
      </c>
      <c r="E12314" t="s">
        <v>520</v>
      </c>
      <c r="F12314" t="s">
        <v>165</v>
      </c>
      <c r="G12314" t="s">
        <v>80</v>
      </c>
      <c r="H12314" t="s">
        <v>202</v>
      </c>
      <c r="I12314" t="s">
        <v>76</v>
      </c>
      <c r="J12314" t="s">
        <v>76</v>
      </c>
      <c r="K12314" t="s">
        <v>79</v>
      </c>
    </row>
    <row r="12315" spans="1:11" x14ac:dyDescent="0.35">
      <c r="A12315" t="s">
        <v>5</v>
      </c>
      <c r="B12315" t="s">
        <v>279</v>
      </c>
      <c r="C12315">
        <v>1348</v>
      </c>
      <c r="D12315" t="s">
        <v>10</v>
      </c>
      <c r="E12315" t="s">
        <v>1129</v>
      </c>
      <c r="F12315" t="s">
        <v>161</v>
      </c>
      <c r="G12315" t="s">
        <v>73</v>
      </c>
      <c r="H12315" t="s">
        <v>77</v>
      </c>
      <c r="I12315" t="s">
        <v>76</v>
      </c>
      <c r="J12315" t="s">
        <v>106</v>
      </c>
      <c r="K12315" t="s">
        <v>68</v>
      </c>
    </row>
    <row r="12316" spans="1:11" x14ac:dyDescent="0.35">
      <c r="A12316" t="s">
        <v>5</v>
      </c>
      <c r="B12316" t="s">
        <v>285</v>
      </c>
      <c r="C12316">
        <v>301</v>
      </c>
      <c r="D12316" t="s">
        <v>98</v>
      </c>
      <c r="E12316" t="s">
        <v>1320</v>
      </c>
      <c r="F12316" t="s">
        <v>237</v>
      </c>
      <c r="G12316" t="s">
        <v>76</v>
      </c>
      <c r="H12316" t="s">
        <v>107</v>
      </c>
      <c r="I12316" t="s">
        <v>76</v>
      </c>
      <c r="J12316" t="s">
        <v>150</v>
      </c>
      <c r="K12316" t="s">
        <v>76</v>
      </c>
    </row>
    <row r="12317" spans="1:11" x14ac:dyDescent="0.35">
      <c r="A12317" t="s">
        <v>6</v>
      </c>
      <c r="B12317" t="s">
        <v>267</v>
      </c>
      <c r="C12317">
        <v>59</v>
      </c>
      <c r="D12317" t="s">
        <v>542</v>
      </c>
      <c r="E12317" t="s">
        <v>288</v>
      </c>
      <c r="F12317" t="s">
        <v>194</v>
      </c>
      <c r="G12317" t="s">
        <v>133</v>
      </c>
      <c r="H12317" t="s">
        <v>133</v>
      </c>
      <c r="I12317" t="s">
        <v>260</v>
      </c>
      <c r="J12317" t="s">
        <v>194</v>
      </c>
      <c r="K12317" t="s">
        <v>76</v>
      </c>
    </row>
    <row r="12318" spans="1:11" x14ac:dyDescent="0.35">
      <c r="A12318" t="s">
        <v>6</v>
      </c>
      <c r="B12318" t="s">
        <v>279</v>
      </c>
      <c r="C12318">
        <v>546</v>
      </c>
      <c r="D12318" t="s">
        <v>732</v>
      </c>
      <c r="E12318" t="s">
        <v>999</v>
      </c>
      <c r="F12318" t="s">
        <v>117</v>
      </c>
      <c r="G12318" t="s">
        <v>93</v>
      </c>
      <c r="H12318" t="s">
        <v>149</v>
      </c>
      <c r="I12318" t="s">
        <v>138</v>
      </c>
      <c r="J12318" t="s">
        <v>107</v>
      </c>
      <c r="K12318" t="s">
        <v>75</v>
      </c>
    </row>
    <row r="12319" spans="1:11" x14ac:dyDescent="0.35">
      <c r="A12319" t="s">
        <v>6</v>
      </c>
      <c r="B12319" t="s">
        <v>285</v>
      </c>
      <c r="C12319">
        <v>76</v>
      </c>
      <c r="D12319" t="s">
        <v>745</v>
      </c>
      <c r="E12319" t="s">
        <v>907</v>
      </c>
      <c r="F12319" t="s">
        <v>127</v>
      </c>
      <c r="G12319" t="s">
        <v>76</v>
      </c>
      <c r="H12319" t="s">
        <v>76</v>
      </c>
      <c r="I12319" t="s">
        <v>55</v>
      </c>
      <c r="J12319" t="s">
        <v>76</v>
      </c>
      <c r="K12319" t="s">
        <v>72</v>
      </c>
    </row>
    <row r="12320" spans="1:11" x14ac:dyDescent="0.35">
      <c r="A12320" t="s">
        <v>7</v>
      </c>
      <c r="B12320" t="s">
        <v>267</v>
      </c>
      <c r="C12320">
        <v>100</v>
      </c>
      <c r="D12320" t="s">
        <v>638</v>
      </c>
      <c r="E12320" t="s">
        <v>672</v>
      </c>
      <c r="F12320" t="s">
        <v>317</v>
      </c>
      <c r="G12320" t="s">
        <v>57</v>
      </c>
      <c r="H12320" t="s">
        <v>76</v>
      </c>
      <c r="I12320" t="s">
        <v>76</v>
      </c>
      <c r="J12320" t="s">
        <v>76</v>
      </c>
      <c r="K12320" t="s">
        <v>62</v>
      </c>
    </row>
    <row r="12321" spans="1:11" x14ac:dyDescent="0.35">
      <c r="A12321" t="s">
        <v>7</v>
      </c>
      <c r="B12321" t="s">
        <v>279</v>
      </c>
      <c r="C12321">
        <v>1254</v>
      </c>
      <c r="D12321" t="s">
        <v>550</v>
      </c>
      <c r="E12321" t="s">
        <v>1540</v>
      </c>
      <c r="F12321" t="s">
        <v>92</v>
      </c>
      <c r="G12321" t="s">
        <v>138</v>
      </c>
      <c r="H12321" t="s">
        <v>138</v>
      </c>
      <c r="I12321" t="s">
        <v>76</v>
      </c>
      <c r="J12321" t="s">
        <v>138</v>
      </c>
      <c r="K12321" t="s">
        <v>100</v>
      </c>
    </row>
    <row r="12322" spans="1:11" x14ac:dyDescent="0.35">
      <c r="A12322" t="s">
        <v>7</v>
      </c>
      <c r="B12322" t="s">
        <v>285</v>
      </c>
      <c r="C12322">
        <v>54</v>
      </c>
      <c r="D12322" t="s">
        <v>236</v>
      </c>
      <c r="E12322" t="s">
        <v>877</v>
      </c>
      <c r="F12322" t="s">
        <v>9</v>
      </c>
      <c r="G12322" t="s">
        <v>186</v>
      </c>
      <c r="H12322" t="s">
        <v>76</v>
      </c>
      <c r="I12322" t="s">
        <v>76</v>
      </c>
      <c r="J12322" t="s">
        <v>240</v>
      </c>
      <c r="K12322" t="s">
        <v>73</v>
      </c>
    </row>
    <row r="12323" spans="1:11" x14ac:dyDescent="0.35">
      <c r="A12323" t="s">
        <v>241</v>
      </c>
      <c r="B12323" t="s">
        <v>267</v>
      </c>
      <c r="C12323">
        <v>522</v>
      </c>
      <c r="D12323" t="s">
        <v>663</v>
      </c>
      <c r="E12323" t="s">
        <v>678</v>
      </c>
      <c r="F12323" t="s">
        <v>225</v>
      </c>
      <c r="G12323" t="s">
        <v>104</v>
      </c>
      <c r="H12323" t="s">
        <v>198</v>
      </c>
      <c r="I12323" t="s">
        <v>55</v>
      </c>
      <c r="J12323" t="s">
        <v>103</v>
      </c>
      <c r="K12323" t="s">
        <v>80</v>
      </c>
    </row>
    <row r="12324" spans="1:11" x14ac:dyDescent="0.35">
      <c r="A12324" t="s">
        <v>241</v>
      </c>
      <c r="B12324" t="s">
        <v>279</v>
      </c>
      <c r="C12324">
        <v>4744</v>
      </c>
      <c r="D12324" t="s">
        <v>232</v>
      </c>
      <c r="E12324" t="s">
        <v>835</v>
      </c>
      <c r="F12324" t="s">
        <v>114</v>
      </c>
      <c r="G12324" t="s">
        <v>138</v>
      </c>
      <c r="H12324" t="s">
        <v>100</v>
      </c>
      <c r="I12324" t="s">
        <v>68</v>
      </c>
      <c r="J12324" t="s">
        <v>94</v>
      </c>
      <c r="K12324" t="s">
        <v>138</v>
      </c>
    </row>
    <row r="12325" spans="1:11" x14ac:dyDescent="0.35">
      <c r="A12325" t="s">
        <v>241</v>
      </c>
      <c r="B12325" t="s">
        <v>285</v>
      </c>
      <c r="C12325">
        <v>581</v>
      </c>
      <c r="D12325" t="s">
        <v>539</v>
      </c>
      <c r="E12325" t="s">
        <v>799</v>
      </c>
      <c r="F12325" t="s">
        <v>342</v>
      </c>
      <c r="G12325" t="s">
        <v>78</v>
      </c>
      <c r="H12325" t="s">
        <v>100</v>
      </c>
      <c r="I12325" t="s">
        <v>55</v>
      </c>
      <c r="J12325" t="s">
        <v>84</v>
      </c>
      <c r="K12325" t="s">
        <v>79</v>
      </c>
    </row>
    <row r="12327" spans="1:11" x14ac:dyDescent="0.35">
      <c r="A12327" t="s">
        <v>2175</v>
      </c>
    </row>
    <row r="12328" spans="1:11" x14ac:dyDescent="0.35">
      <c r="A12328" t="s">
        <v>14</v>
      </c>
      <c r="B12328" t="s">
        <v>350</v>
      </c>
      <c r="C12328" t="s">
        <v>2</v>
      </c>
      <c r="D12328" t="s">
        <v>2169</v>
      </c>
      <c r="E12328" t="s">
        <v>2170</v>
      </c>
      <c r="F12328" t="s">
        <v>2171</v>
      </c>
      <c r="G12328" t="s">
        <v>2172</v>
      </c>
      <c r="H12328" t="s">
        <v>2173</v>
      </c>
      <c r="I12328" t="s">
        <v>609</v>
      </c>
      <c r="J12328" t="s">
        <v>49</v>
      </c>
      <c r="K12328" t="s">
        <v>50</v>
      </c>
    </row>
    <row r="12329" spans="1:11" x14ac:dyDescent="0.35">
      <c r="A12329" t="s">
        <v>3</v>
      </c>
      <c r="B12329" t="s">
        <v>351</v>
      </c>
      <c r="C12329">
        <v>356</v>
      </c>
      <c r="D12329" t="s">
        <v>775</v>
      </c>
      <c r="E12329" t="s">
        <v>744</v>
      </c>
      <c r="F12329" t="s">
        <v>366</v>
      </c>
      <c r="G12329" t="s">
        <v>68</v>
      </c>
      <c r="H12329" t="s">
        <v>107</v>
      </c>
      <c r="I12329" t="s">
        <v>73</v>
      </c>
      <c r="J12329" t="s">
        <v>68</v>
      </c>
      <c r="K12329" t="s">
        <v>63</v>
      </c>
    </row>
    <row r="12330" spans="1:11" x14ac:dyDescent="0.35">
      <c r="A12330" t="s">
        <v>3</v>
      </c>
      <c r="B12330" t="s">
        <v>353</v>
      </c>
      <c r="C12330">
        <v>409</v>
      </c>
      <c r="D12330" t="s">
        <v>256</v>
      </c>
      <c r="E12330" t="s">
        <v>1109</v>
      </c>
      <c r="F12330" t="s">
        <v>93</v>
      </c>
      <c r="G12330" t="s">
        <v>77</v>
      </c>
      <c r="H12330" t="s">
        <v>78</v>
      </c>
      <c r="I12330" t="s">
        <v>76</v>
      </c>
      <c r="J12330" t="s">
        <v>122</v>
      </c>
      <c r="K12330" t="s">
        <v>133</v>
      </c>
    </row>
    <row r="12331" spans="1:11" x14ac:dyDescent="0.35">
      <c r="A12331" t="s">
        <v>4</v>
      </c>
      <c r="B12331" t="s">
        <v>351</v>
      </c>
      <c r="C12331">
        <v>558</v>
      </c>
      <c r="D12331" t="s">
        <v>574</v>
      </c>
      <c r="E12331" t="s">
        <v>688</v>
      </c>
      <c r="F12331" t="s">
        <v>145</v>
      </c>
      <c r="G12331" t="s">
        <v>104</v>
      </c>
      <c r="H12331" t="s">
        <v>57</v>
      </c>
      <c r="I12331" t="s">
        <v>88</v>
      </c>
      <c r="J12331" t="s">
        <v>68</v>
      </c>
      <c r="K12331" t="s">
        <v>68</v>
      </c>
    </row>
    <row r="12332" spans="1:11" x14ac:dyDescent="0.35">
      <c r="A12332" t="s">
        <v>4</v>
      </c>
      <c r="B12332" t="s">
        <v>353</v>
      </c>
      <c r="C12332">
        <v>714</v>
      </c>
      <c r="D12332" t="s">
        <v>408</v>
      </c>
      <c r="E12332" t="s">
        <v>910</v>
      </c>
      <c r="F12332" t="s">
        <v>109</v>
      </c>
      <c r="G12332" t="s">
        <v>108</v>
      </c>
      <c r="H12332" t="s">
        <v>244</v>
      </c>
      <c r="I12332" t="s">
        <v>142</v>
      </c>
      <c r="J12332" t="s">
        <v>260</v>
      </c>
      <c r="K12332" t="s">
        <v>94</v>
      </c>
    </row>
    <row r="12333" spans="1:11" x14ac:dyDescent="0.35">
      <c r="A12333" t="s">
        <v>5</v>
      </c>
      <c r="B12333" t="s">
        <v>351</v>
      </c>
      <c r="C12333">
        <v>843</v>
      </c>
      <c r="D12333" t="s">
        <v>219</v>
      </c>
      <c r="E12333" t="s">
        <v>869</v>
      </c>
      <c r="F12333" t="s">
        <v>145</v>
      </c>
      <c r="G12333" t="s">
        <v>106</v>
      </c>
      <c r="H12333" t="s">
        <v>81</v>
      </c>
      <c r="I12333" t="s">
        <v>76</v>
      </c>
      <c r="J12333" t="s">
        <v>73</v>
      </c>
      <c r="K12333" t="s">
        <v>106</v>
      </c>
    </row>
    <row r="12334" spans="1:11" x14ac:dyDescent="0.35">
      <c r="A12334" t="s">
        <v>5</v>
      </c>
      <c r="B12334" t="s">
        <v>353</v>
      </c>
      <c r="C12334">
        <v>878</v>
      </c>
      <c r="D12334" t="s">
        <v>158</v>
      </c>
      <c r="E12334" t="s">
        <v>804</v>
      </c>
      <c r="F12334" t="s">
        <v>68</v>
      </c>
      <c r="G12334" t="s">
        <v>73</v>
      </c>
      <c r="H12334" t="s">
        <v>77</v>
      </c>
      <c r="I12334" t="s">
        <v>76</v>
      </c>
      <c r="J12334" t="s">
        <v>68</v>
      </c>
      <c r="K12334" t="s">
        <v>71</v>
      </c>
    </row>
    <row r="12335" spans="1:11" x14ac:dyDescent="0.35">
      <c r="A12335" t="s">
        <v>6</v>
      </c>
      <c r="B12335" t="s">
        <v>351</v>
      </c>
      <c r="C12335">
        <v>375</v>
      </c>
      <c r="D12335" t="s">
        <v>585</v>
      </c>
      <c r="E12335" t="s">
        <v>780</v>
      </c>
      <c r="F12335" t="s">
        <v>341</v>
      </c>
      <c r="G12335" t="s">
        <v>80</v>
      </c>
      <c r="H12335" t="s">
        <v>186</v>
      </c>
      <c r="I12335" t="s">
        <v>78</v>
      </c>
      <c r="J12335" t="s">
        <v>150</v>
      </c>
      <c r="K12335" t="s">
        <v>68</v>
      </c>
    </row>
    <row r="12336" spans="1:11" x14ac:dyDescent="0.35">
      <c r="A12336" t="s">
        <v>6</v>
      </c>
      <c r="B12336" t="s">
        <v>353</v>
      </c>
      <c r="C12336">
        <v>306</v>
      </c>
      <c r="D12336" t="s">
        <v>747</v>
      </c>
      <c r="E12336" t="s">
        <v>777</v>
      </c>
      <c r="F12336" t="s">
        <v>87</v>
      </c>
      <c r="G12336" t="s">
        <v>55</v>
      </c>
      <c r="H12336" t="s">
        <v>65</v>
      </c>
      <c r="I12336" t="s">
        <v>103</v>
      </c>
      <c r="J12336" t="s">
        <v>73</v>
      </c>
      <c r="K12336" t="s">
        <v>105</v>
      </c>
    </row>
    <row r="12337" spans="1:11" x14ac:dyDescent="0.35">
      <c r="A12337" t="s">
        <v>7</v>
      </c>
      <c r="B12337" t="s">
        <v>351</v>
      </c>
      <c r="C12337">
        <v>776</v>
      </c>
      <c r="D12337" t="s">
        <v>187</v>
      </c>
      <c r="E12337" t="s">
        <v>1123</v>
      </c>
      <c r="F12337" t="s">
        <v>236</v>
      </c>
      <c r="G12337" t="s">
        <v>105</v>
      </c>
      <c r="H12337" t="s">
        <v>138</v>
      </c>
      <c r="I12337" t="s">
        <v>76</v>
      </c>
      <c r="J12337" t="s">
        <v>79</v>
      </c>
      <c r="K12337" t="s">
        <v>63</v>
      </c>
    </row>
    <row r="12338" spans="1:11" x14ac:dyDescent="0.35">
      <c r="A12338" t="s">
        <v>7</v>
      </c>
      <c r="B12338" t="s">
        <v>353</v>
      </c>
      <c r="C12338">
        <v>632</v>
      </c>
      <c r="D12338" t="s">
        <v>341</v>
      </c>
      <c r="E12338" t="s">
        <v>1167</v>
      </c>
      <c r="F12338" t="s">
        <v>142</v>
      </c>
      <c r="G12338" t="s">
        <v>100</v>
      </c>
      <c r="H12338" t="s">
        <v>94</v>
      </c>
      <c r="I12338" t="s">
        <v>76</v>
      </c>
      <c r="J12338" t="s">
        <v>133</v>
      </c>
      <c r="K12338" t="s">
        <v>93</v>
      </c>
    </row>
    <row r="12339" spans="1:11" x14ac:dyDescent="0.35">
      <c r="A12339" t="s">
        <v>241</v>
      </c>
      <c r="B12339" t="s">
        <v>351</v>
      </c>
      <c r="C12339">
        <v>2908</v>
      </c>
      <c r="D12339" t="s">
        <v>574</v>
      </c>
      <c r="E12339" t="s">
        <v>1146</v>
      </c>
      <c r="F12339" t="s">
        <v>165</v>
      </c>
      <c r="G12339" t="s">
        <v>138</v>
      </c>
      <c r="H12339" t="s">
        <v>80</v>
      </c>
      <c r="I12339" t="s">
        <v>94</v>
      </c>
      <c r="J12339" t="s">
        <v>79</v>
      </c>
      <c r="K12339" t="s">
        <v>94</v>
      </c>
    </row>
    <row r="12340" spans="1:11" x14ac:dyDescent="0.35">
      <c r="A12340" t="s">
        <v>241</v>
      </c>
      <c r="B12340" t="s">
        <v>353</v>
      </c>
      <c r="C12340">
        <v>2939</v>
      </c>
      <c r="D12340" t="s">
        <v>524</v>
      </c>
      <c r="E12340" t="s">
        <v>699</v>
      </c>
      <c r="F12340" t="s">
        <v>108</v>
      </c>
      <c r="G12340" t="s">
        <v>63</v>
      </c>
      <c r="H12340" t="s">
        <v>55</v>
      </c>
      <c r="I12340" t="s">
        <v>75</v>
      </c>
      <c r="J12340" t="s">
        <v>173</v>
      </c>
      <c r="K12340" t="s">
        <v>72</v>
      </c>
    </row>
    <row r="12342" spans="1:11" x14ac:dyDescent="0.35">
      <c r="A12342" t="s">
        <v>2176</v>
      </c>
    </row>
    <row r="12343" spans="1:11" x14ac:dyDescent="0.35">
      <c r="A12343" t="s">
        <v>14</v>
      </c>
      <c r="B12343" t="s">
        <v>1259</v>
      </c>
      <c r="C12343" t="s">
        <v>2</v>
      </c>
      <c r="D12343" t="s">
        <v>2169</v>
      </c>
      <c r="E12343" t="s">
        <v>2170</v>
      </c>
      <c r="F12343" t="s">
        <v>2171</v>
      </c>
      <c r="G12343" t="s">
        <v>2172</v>
      </c>
      <c r="H12343" t="s">
        <v>2173</v>
      </c>
      <c r="I12343" t="s">
        <v>609</v>
      </c>
      <c r="J12343" t="s">
        <v>49</v>
      </c>
      <c r="K12343" t="s">
        <v>50</v>
      </c>
    </row>
    <row r="12344" spans="1:11" x14ac:dyDescent="0.35">
      <c r="A12344" t="s">
        <v>3</v>
      </c>
      <c r="B12344" t="s">
        <v>1260</v>
      </c>
      <c r="C12344">
        <v>729</v>
      </c>
      <c r="D12344" t="s">
        <v>440</v>
      </c>
      <c r="E12344" t="s">
        <v>827</v>
      </c>
      <c r="F12344" t="s">
        <v>161</v>
      </c>
      <c r="G12344" t="s">
        <v>79</v>
      </c>
      <c r="H12344" t="s">
        <v>68</v>
      </c>
      <c r="I12344" t="s">
        <v>107</v>
      </c>
      <c r="J12344" t="s">
        <v>72</v>
      </c>
      <c r="K12344" t="s">
        <v>142</v>
      </c>
    </row>
    <row r="12345" spans="1:11" x14ac:dyDescent="0.35">
      <c r="A12345" t="s">
        <v>3</v>
      </c>
      <c r="B12345" t="s">
        <v>1261</v>
      </c>
      <c r="C12345">
        <v>35</v>
      </c>
      <c r="D12345" t="s">
        <v>601</v>
      </c>
      <c r="E12345" t="s">
        <v>994</v>
      </c>
      <c r="F12345" t="s">
        <v>186</v>
      </c>
      <c r="G12345" t="s">
        <v>76</v>
      </c>
      <c r="H12345" t="s">
        <v>76</v>
      </c>
      <c r="I12345" t="s">
        <v>76</v>
      </c>
      <c r="J12345" t="s">
        <v>76</v>
      </c>
      <c r="K12345" t="s">
        <v>76</v>
      </c>
    </row>
    <row r="12346" spans="1:11" x14ac:dyDescent="0.35">
      <c r="A12346" t="s">
        <v>3</v>
      </c>
      <c r="B12346" t="s">
        <v>1262</v>
      </c>
      <c r="C12346">
        <v>1</v>
      </c>
      <c r="D12346" t="s">
        <v>395</v>
      </c>
      <c r="E12346" t="s">
        <v>395</v>
      </c>
      <c r="F12346" t="s">
        <v>76</v>
      </c>
      <c r="G12346" t="s">
        <v>76</v>
      </c>
      <c r="H12346" t="s">
        <v>76</v>
      </c>
      <c r="I12346" t="s">
        <v>76</v>
      </c>
      <c r="J12346" t="s">
        <v>76</v>
      </c>
      <c r="K12346" t="s">
        <v>76</v>
      </c>
    </row>
    <row r="12347" spans="1:11" x14ac:dyDescent="0.35">
      <c r="A12347" t="s">
        <v>4</v>
      </c>
      <c r="B12347" t="s">
        <v>1260</v>
      </c>
      <c r="C12347">
        <v>1223</v>
      </c>
      <c r="D12347" t="s">
        <v>518</v>
      </c>
      <c r="E12347" t="s">
        <v>746</v>
      </c>
      <c r="F12347" t="s">
        <v>114</v>
      </c>
      <c r="G12347" t="s">
        <v>108</v>
      </c>
      <c r="H12347" t="s">
        <v>175</v>
      </c>
      <c r="I12347" t="s">
        <v>149</v>
      </c>
      <c r="J12347" t="s">
        <v>163</v>
      </c>
      <c r="K12347" t="s">
        <v>75</v>
      </c>
    </row>
    <row r="12348" spans="1:11" x14ac:dyDescent="0.35">
      <c r="A12348" t="s">
        <v>4</v>
      </c>
      <c r="B12348" t="s">
        <v>1261</v>
      </c>
      <c r="C12348">
        <v>46</v>
      </c>
      <c r="D12348" t="s">
        <v>91</v>
      </c>
      <c r="E12348" t="s">
        <v>802</v>
      </c>
      <c r="F12348" t="s">
        <v>132</v>
      </c>
      <c r="G12348" t="s">
        <v>76</v>
      </c>
      <c r="H12348" t="s">
        <v>76</v>
      </c>
      <c r="I12348" t="s">
        <v>76</v>
      </c>
      <c r="J12348" t="s">
        <v>76</v>
      </c>
      <c r="K12348" t="s">
        <v>76</v>
      </c>
    </row>
    <row r="12349" spans="1:11" x14ac:dyDescent="0.35">
      <c r="A12349" t="s">
        <v>4</v>
      </c>
      <c r="B12349" t="s">
        <v>1262</v>
      </c>
      <c r="C12349">
        <v>3</v>
      </c>
      <c r="D12349" t="s">
        <v>76</v>
      </c>
      <c r="E12349" t="s">
        <v>1433</v>
      </c>
      <c r="F12349" t="s">
        <v>76</v>
      </c>
      <c r="G12349" t="s">
        <v>76</v>
      </c>
      <c r="H12349" t="s">
        <v>76</v>
      </c>
      <c r="I12349" t="s">
        <v>76</v>
      </c>
      <c r="J12349" t="s">
        <v>76</v>
      </c>
      <c r="K12349" t="s">
        <v>296</v>
      </c>
    </row>
    <row r="12350" spans="1:11" x14ac:dyDescent="0.35">
      <c r="A12350" t="s">
        <v>5</v>
      </c>
      <c r="B12350" t="s">
        <v>1260</v>
      </c>
      <c r="C12350">
        <v>1677</v>
      </c>
      <c r="D12350" t="s">
        <v>426</v>
      </c>
      <c r="E12350" t="s">
        <v>881</v>
      </c>
      <c r="F12350" t="s">
        <v>240</v>
      </c>
      <c r="G12350" t="s">
        <v>106</v>
      </c>
      <c r="H12350" t="s">
        <v>94</v>
      </c>
      <c r="I12350" t="s">
        <v>76</v>
      </c>
      <c r="J12350" t="s">
        <v>77</v>
      </c>
      <c r="K12350" t="s">
        <v>79</v>
      </c>
    </row>
    <row r="12351" spans="1:11" x14ac:dyDescent="0.35">
      <c r="A12351" t="s">
        <v>5</v>
      </c>
      <c r="B12351" t="s">
        <v>1261</v>
      </c>
      <c r="C12351">
        <v>40</v>
      </c>
      <c r="D12351" t="s">
        <v>217</v>
      </c>
      <c r="E12351" t="s">
        <v>1132</v>
      </c>
      <c r="F12351" t="s">
        <v>149</v>
      </c>
      <c r="G12351" t="s">
        <v>76</v>
      </c>
      <c r="H12351" t="s">
        <v>76</v>
      </c>
      <c r="I12351" t="s">
        <v>76</v>
      </c>
      <c r="J12351" t="s">
        <v>76</v>
      </c>
      <c r="K12351" t="s">
        <v>106</v>
      </c>
    </row>
    <row r="12352" spans="1:11" x14ac:dyDescent="0.35">
      <c r="A12352" t="s">
        <v>5</v>
      </c>
      <c r="B12352" t="s">
        <v>1262</v>
      </c>
      <c r="C12352">
        <v>4</v>
      </c>
      <c r="D12352" t="s">
        <v>788</v>
      </c>
      <c r="E12352" t="s">
        <v>1420</v>
      </c>
      <c r="F12352" t="s">
        <v>864</v>
      </c>
      <c r="G12352" t="s">
        <v>76</v>
      </c>
      <c r="H12352" t="s">
        <v>76</v>
      </c>
      <c r="I12352" t="s">
        <v>76</v>
      </c>
      <c r="J12352" t="s">
        <v>76</v>
      </c>
      <c r="K12352" t="s">
        <v>76</v>
      </c>
    </row>
    <row r="12353" spans="1:11" x14ac:dyDescent="0.35">
      <c r="A12353" t="s">
        <v>6</v>
      </c>
      <c r="B12353" t="s">
        <v>1260</v>
      </c>
      <c r="C12353">
        <v>648</v>
      </c>
      <c r="D12353" t="s">
        <v>433</v>
      </c>
      <c r="E12353" t="s">
        <v>962</v>
      </c>
      <c r="F12353" t="s">
        <v>345</v>
      </c>
      <c r="G12353" t="s">
        <v>186</v>
      </c>
      <c r="H12353" t="s">
        <v>130</v>
      </c>
      <c r="I12353" t="s">
        <v>93</v>
      </c>
      <c r="J12353" t="s">
        <v>68</v>
      </c>
      <c r="K12353" t="s">
        <v>75</v>
      </c>
    </row>
    <row r="12354" spans="1:11" x14ac:dyDescent="0.35">
      <c r="A12354" t="s">
        <v>6</v>
      </c>
      <c r="B12354" t="s">
        <v>1261</v>
      </c>
      <c r="C12354">
        <v>33</v>
      </c>
      <c r="D12354" t="s">
        <v>807</v>
      </c>
      <c r="E12354" t="s">
        <v>739</v>
      </c>
      <c r="F12354" t="s">
        <v>109</v>
      </c>
      <c r="G12354" t="s">
        <v>138</v>
      </c>
      <c r="H12354" t="s">
        <v>198</v>
      </c>
      <c r="I12354" t="s">
        <v>76</v>
      </c>
      <c r="J12354" t="s">
        <v>76</v>
      </c>
      <c r="K12354" t="s">
        <v>76</v>
      </c>
    </row>
    <row r="12355" spans="1:11" x14ac:dyDescent="0.35">
      <c r="A12355" t="s">
        <v>7</v>
      </c>
      <c r="B12355" t="s">
        <v>1260</v>
      </c>
      <c r="C12355">
        <v>1362</v>
      </c>
      <c r="D12355" t="s">
        <v>90</v>
      </c>
      <c r="E12355" t="s">
        <v>804</v>
      </c>
      <c r="F12355" t="s">
        <v>278</v>
      </c>
      <c r="G12355" t="s">
        <v>72</v>
      </c>
      <c r="H12355" t="s">
        <v>105</v>
      </c>
      <c r="I12355" t="s">
        <v>76</v>
      </c>
      <c r="J12355" t="s">
        <v>72</v>
      </c>
      <c r="K12355" t="s">
        <v>100</v>
      </c>
    </row>
    <row r="12356" spans="1:11" x14ac:dyDescent="0.35">
      <c r="A12356" t="s">
        <v>7</v>
      </c>
      <c r="B12356" t="s">
        <v>1261</v>
      </c>
      <c r="C12356">
        <v>44</v>
      </c>
      <c r="D12356" t="s">
        <v>453</v>
      </c>
      <c r="E12356" t="s">
        <v>410</v>
      </c>
      <c r="F12356" t="s">
        <v>98</v>
      </c>
      <c r="G12356" t="s">
        <v>76</v>
      </c>
      <c r="H12356" t="s">
        <v>94</v>
      </c>
      <c r="I12356" t="s">
        <v>76</v>
      </c>
      <c r="J12356" t="s">
        <v>76</v>
      </c>
      <c r="K12356" t="s">
        <v>81</v>
      </c>
    </row>
    <row r="12357" spans="1:11" x14ac:dyDescent="0.35">
      <c r="A12357" t="s">
        <v>7</v>
      </c>
      <c r="B12357" t="s">
        <v>1262</v>
      </c>
      <c r="C12357">
        <v>2</v>
      </c>
      <c r="D12357" t="s">
        <v>541</v>
      </c>
      <c r="E12357" t="s">
        <v>1317</v>
      </c>
      <c r="F12357" t="s">
        <v>76</v>
      </c>
      <c r="G12357" t="s">
        <v>76</v>
      </c>
      <c r="H12357" t="s">
        <v>76</v>
      </c>
      <c r="I12357" t="s">
        <v>76</v>
      </c>
      <c r="J12357" t="s">
        <v>76</v>
      </c>
      <c r="K12357" t="s">
        <v>76</v>
      </c>
    </row>
    <row r="12358" spans="1:11" x14ac:dyDescent="0.35">
      <c r="A12358" t="s">
        <v>241</v>
      </c>
      <c r="B12358" t="s">
        <v>1260</v>
      </c>
      <c r="C12358">
        <v>5639</v>
      </c>
      <c r="D12358" t="s">
        <v>557</v>
      </c>
      <c r="E12358" t="s">
        <v>1170</v>
      </c>
      <c r="F12358" t="s">
        <v>239</v>
      </c>
      <c r="G12358" t="s">
        <v>72</v>
      </c>
      <c r="H12358" t="s">
        <v>186</v>
      </c>
      <c r="I12358" t="s">
        <v>94</v>
      </c>
      <c r="J12358" t="s">
        <v>186</v>
      </c>
      <c r="K12358" t="s">
        <v>138</v>
      </c>
    </row>
    <row r="12359" spans="1:11" x14ac:dyDescent="0.35">
      <c r="A12359" t="s">
        <v>241</v>
      </c>
      <c r="B12359" t="s">
        <v>1261</v>
      </c>
      <c r="C12359">
        <v>198</v>
      </c>
      <c r="D12359" t="s">
        <v>232</v>
      </c>
      <c r="E12359" t="s">
        <v>787</v>
      </c>
      <c r="F12359" t="s">
        <v>162</v>
      </c>
      <c r="G12359" t="s">
        <v>107</v>
      </c>
      <c r="H12359" t="s">
        <v>68</v>
      </c>
      <c r="I12359" t="s">
        <v>76</v>
      </c>
      <c r="J12359" t="s">
        <v>76</v>
      </c>
      <c r="K12359" t="s">
        <v>79</v>
      </c>
    </row>
    <row r="12360" spans="1:11" x14ac:dyDescent="0.35">
      <c r="A12360" t="s">
        <v>241</v>
      </c>
      <c r="B12360" t="s">
        <v>1262</v>
      </c>
      <c r="C12360">
        <v>10</v>
      </c>
      <c r="D12360" t="s">
        <v>967</v>
      </c>
      <c r="E12360" t="s">
        <v>1472</v>
      </c>
      <c r="F12360" t="s">
        <v>873</v>
      </c>
      <c r="G12360" t="s">
        <v>76</v>
      </c>
      <c r="H12360" t="s">
        <v>76</v>
      </c>
      <c r="I12360" t="s">
        <v>76</v>
      </c>
      <c r="J12360" t="s">
        <v>76</v>
      </c>
      <c r="K12360" t="s">
        <v>150</v>
      </c>
    </row>
    <row r="12362" spans="1:11" x14ac:dyDescent="0.35">
      <c r="A12362" t="s">
        <v>2177</v>
      </c>
    </row>
    <row r="12363" spans="1:11" x14ac:dyDescent="0.35">
      <c r="A12363" t="s">
        <v>14</v>
      </c>
      <c r="B12363" t="s">
        <v>461</v>
      </c>
      <c r="C12363" t="s">
        <v>2</v>
      </c>
      <c r="D12363" t="s">
        <v>2169</v>
      </c>
      <c r="E12363" t="s">
        <v>2170</v>
      </c>
      <c r="F12363" t="s">
        <v>2171</v>
      </c>
      <c r="G12363" t="s">
        <v>2172</v>
      </c>
      <c r="H12363" t="s">
        <v>2173</v>
      </c>
      <c r="I12363" t="s">
        <v>609</v>
      </c>
      <c r="J12363" t="s">
        <v>49</v>
      </c>
      <c r="K12363" t="s">
        <v>50</v>
      </c>
    </row>
    <row r="12364" spans="1:11" x14ac:dyDescent="0.35">
      <c r="A12364" t="s">
        <v>3</v>
      </c>
      <c r="B12364" t="s">
        <v>462</v>
      </c>
      <c r="C12364">
        <v>395</v>
      </c>
      <c r="D12364" t="s">
        <v>427</v>
      </c>
      <c r="E12364" t="s">
        <v>842</v>
      </c>
      <c r="F12364" t="s">
        <v>61</v>
      </c>
      <c r="G12364" t="s">
        <v>71</v>
      </c>
      <c r="H12364" t="s">
        <v>107</v>
      </c>
      <c r="I12364" t="s">
        <v>73</v>
      </c>
      <c r="J12364" t="s">
        <v>106</v>
      </c>
      <c r="K12364" t="s">
        <v>78</v>
      </c>
    </row>
    <row r="12365" spans="1:11" x14ac:dyDescent="0.35">
      <c r="A12365" t="s">
        <v>3</v>
      </c>
      <c r="B12365" t="s">
        <v>464</v>
      </c>
      <c r="C12365">
        <v>370</v>
      </c>
      <c r="D12365" t="s">
        <v>233</v>
      </c>
      <c r="E12365" t="s">
        <v>836</v>
      </c>
      <c r="F12365" t="s">
        <v>138</v>
      </c>
      <c r="G12365" t="s">
        <v>73</v>
      </c>
      <c r="H12365" t="s">
        <v>105</v>
      </c>
      <c r="I12365" t="s">
        <v>76</v>
      </c>
      <c r="J12365" t="s">
        <v>130</v>
      </c>
      <c r="K12365" t="s">
        <v>149</v>
      </c>
    </row>
    <row r="12366" spans="1:11" x14ac:dyDescent="0.35">
      <c r="A12366" t="s">
        <v>4</v>
      </c>
      <c r="B12366" t="s">
        <v>462</v>
      </c>
      <c r="C12366">
        <v>664</v>
      </c>
      <c r="D12366" t="s">
        <v>563</v>
      </c>
      <c r="E12366" t="s">
        <v>525</v>
      </c>
      <c r="F12366" t="s">
        <v>11</v>
      </c>
      <c r="G12366" t="s">
        <v>108</v>
      </c>
      <c r="H12366" t="s">
        <v>244</v>
      </c>
      <c r="I12366" t="s">
        <v>194</v>
      </c>
      <c r="J12366" t="s">
        <v>94</v>
      </c>
      <c r="K12366" t="s">
        <v>79</v>
      </c>
    </row>
    <row r="12367" spans="1:11" x14ac:dyDescent="0.35">
      <c r="A12367" t="s">
        <v>4</v>
      </c>
      <c r="B12367" t="s">
        <v>464</v>
      </c>
      <c r="C12367">
        <v>608</v>
      </c>
      <c r="D12367" t="s">
        <v>191</v>
      </c>
      <c r="E12367" t="s">
        <v>615</v>
      </c>
      <c r="F12367" t="s">
        <v>102</v>
      </c>
      <c r="G12367" t="s">
        <v>104</v>
      </c>
      <c r="H12367" t="s">
        <v>57</v>
      </c>
      <c r="I12367" t="s">
        <v>186</v>
      </c>
      <c r="J12367" t="s">
        <v>366</v>
      </c>
      <c r="K12367" t="s">
        <v>138</v>
      </c>
    </row>
    <row r="12368" spans="1:11" x14ac:dyDescent="0.35">
      <c r="A12368" t="s">
        <v>5</v>
      </c>
      <c r="B12368" t="s">
        <v>462</v>
      </c>
      <c r="C12368">
        <v>777</v>
      </c>
      <c r="D12368" t="s">
        <v>399</v>
      </c>
      <c r="E12368" t="s">
        <v>855</v>
      </c>
      <c r="F12368" t="s">
        <v>11</v>
      </c>
      <c r="G12368" t="s">
        <v>73</v>
      </c>
      <c r="H12368" t="s">
        <v>106</v>
      </c>
      <c r="I12368" t="s">
        <v>76</v>
      </c>
      <c r="J12368" t="s">
        <v>73</v>
      </c>
      <c r="K12368" t="s">
        <v>106</v>
      </c>
    </row>
    <row r="12369" spans="1:11" x14ac:dyDescent="0.35">
      <c r="A12369" t="s">
        <v>5</v>
      </c>
      <c r="B12369" t="s">
        <v>464</v>
      </c>
      <c r="C12369">
        <v>944</v>
      </c>
      <c r="D12369" t="s">
        <v>236</v>
      </c>
      <c r="E12369" t="s">
        <v>1466</v>
      </c>
      <c r="F12369" t="s">
        <v>130</v>
      </c>
      <c r="G12369" t="s">
        <v>106</v>
      </c>
      <c r="H12369" t="s">
        <v>72</v>
      </c>
      <c r="I12369" t="s">
        <v>76</v>
      </c>
      <c r="J12369" t="s">
        <v>68</v>
      </c>
      <c r="K12369" t="s">
        <v>68</v>
      </c>
    </row>
    <row r="12370" spans="1:11" x14ac:dyDescent="0.35">
      <c r="A12370" t="s">
        <v>6</v>
      </c>
      <c r="B12370" t="s">
        <v>462</v>
      </c>
      <c r="C12370">
        <v>421</v>
      </c>
      <c r="D12370" t="s">
        <v>567</v>
      </c>
      <c r="E12370" t="s">
        <v>964</v>
      </c>
      <c r="F12370" t="s">
        <v>263</v>
      </c>
      <c r="G12370" t="s">
        <v>55</v>
      </c>
      <c r="H12370" t="s">
        <v>130</v>
      </c>
      <c r="I12370" t="s">
        <v>75</v>
      </c>
      <c r="J12370" t="s">
        <v>71</v>
      </c>
      <c r="K12370" t="s">
        <v>75</v>
      </c>
    </row>
    <row r="12371" spans="1:11" x14ac:dyDescent="0.35">
      <c r="A12371" t="s">
        <v>6</v>
      </c>
      <c r="B12371" t="s">
        <v>464</v>
      </c>
      <c r="C12371">
        <v>260</v>
      </c>
      <c r="D12371" t="s">
        <v>212</v>
      </c>
      <c r="E12371" t="s">
        <v>750</v>
      </c>
      <c r="F12371" t="s">
        <v>92</v>
      </c>
      <c r="G12371" t="s">
        <v>72</v>
      </c>
      <c r="H12371" t="s">
        <v>133</v>
      </c>
      <c r="I12371" t="s">
        <v>88</v>
      </c>
      <c r="J12371" t="s">
        <v>106</v>
      </c>
      <c r="K12371" t="s">
        <v>150</v>
      </c>
    </row>
    <row r="12372" spans="1:11" x14ac:dyDescent="0.35">
      <c r="A12372" t="s">
        <v>7</v>
      </c>
      <c r="B12372" t="s">
        <v>462</v>
      </c>
      <c r="C12372">
        <v>704</v>
      </c>
      <c r="D12372" t="s">
        <v>398</v>
      </c>
      <c r="E12372" t="s">
        <v>828</v>
      </c>
      <c r="F12372" t="s">
        <v>101</v>
      </c>
      <c r="G12372" t="s">
        <v>105</v>
      </c>
      <c r="H12372" t="s">
        <v>138</v>
      </c>
      <c r="I12372" t="s">
        <v>76</v>
      </c>
      <c r="J12372" t="s">
        <v>150</v>
      </c>
      <c r="K12372" t="s">
        <v>93</v>
      </c>
    </row>
    <row r="12373" spans="1:11" x14ac:dyDescent="0.35">
      <c r="A12373" t="s">
        <v>7</v>
      </c>
      <c r="B12373" t="s">
        <v>464</v>
      </c>
      <c r="C12373">
        <v>704</v>
      </c>
      <c r="D12373" t="s">
        <v>238</v>
      </c>
      <c r="E12373" t="s">
        <v>840</v>
      </c>
      <c r="F12373" t="s">
        <v>240</v>
      </c>
      <c r="G12373" t="s">
        <v>100</v>
      </c>
      <c r="H12373" t="s">
        <v>78</v>
      </c>
      <c r="I12373" t="s">
        <v>76</v>
      </c>
      <c r="J12373" t="s">
        <v>93</v>
      </c>
      <c r="K12373" t="s">
        <v>72</v>
      </c>
    </row>
    <row r="12374" spans="1:11" x14ac:dyDescent="0.35">
      <c r="A12374" t="s">
        <v>241</v>
      </c>
      <c r="B12374" t="s">
        <v>462</v>
      </c>
      <c r="C12374">
        <v>2961</v>
      </c>
      <c r="D12374" t="s">
        <v>513</v>
      </c>
      <c r="E12374" t="s">
        <v>888</v>
      </c>
      <c r="F12374" t="s">
        <v>282</v>
      </c>
      <c r="G12374" t="s">
        <v>72</v>
      </c>
      <c r="H12374" t="s">
        <v>186</v>
      </c>
      <c r="I12374" t="s">
        <v>105</v>
      </c>
      <c r="J12374" t="s">
        <v>71</v>
      </c>
      <c r="K12374" t="s">
        <v>78</v>
      </c>
    </row>
    <row r="12375" spans="1:11" x14ac:dyDescent="0.35">
      <c r="A12375" t="s">
        <v>241</v>
      </c>
      <c r="B12375" t="s">
        <v>464</v>
      </c>
      <c r="C12375">
        <v>2886</v>
      </c>
      <c r="D12375" t="s">
        <v>131</v>
      </c>
      <c r="E12375" t="s">
        <v>833</v>
      </c>
      <c r="F12375" t="s">
        <v>163</v>
      </c>
      <c r="G12375" t="s">
        <v>81</v>
      </c>
      <c r="H12375" t="s">
        <v>186</v>
      </c>
      <c r="I12375" t="s">
        <v>71</v>
      </c>
      <c r="J12375" t="s">
        <v>86</v>
      </c>
      <c r="K12375" t="s">
        <v>72</v>
      </c>
    </row>
    <row r="12377" spans="1:11" x14ac:dyDescent="0.35">
      <c r="A12377" t="s">
        <v>2178</v>
      </c>
    </row>
    <row r="12378" spans="1:11" x14ac:dyDescent="0.35">
      <c r="A12378" t="s">
        <v>14</v>
      </c>
      <c r="B12378" t="s">
        <v>2145</v>
      </c>
      <c r="C12378" t="s">
        <v>2</v>
      </c>
      <c r="D12378" t="s">
        <v>2169</v>
      </c>
      <c r="E12378" t="s">
        <v>2170</v>
      </c>
      <c r="F12378" t="s">
        <v>2171</v>
      </c>
      <c r="G12378" t="s">
        <v>2172</v>
      </c>
      <c r="H12378" t="s">
        <v>2173</v>
      </c>
      <c r="I12378" t="s">
        <v>609</v>
      </c>
      <c r="J12378" t="s">
        <v>49</v>
      </c>
      <c r="K12378" t="s">
        <v>50</v>
      </c>
    </row>
    <row r="12379" spans="1:11" x14ac:dyDescent="0.35">
      <c r="A12379" t="s">
        <v>3</v>
      </c>
      <c r="B12379" t="s">
        <v>2146</v>
      </c>
      <c r="C12379">
        <v>216</v>
      </c>
      <c r="D12379" t="s">
        <v>448</v>
      </c>
      <c r="E12379" t="s">
        <v>869</v>
      </c>
      <c r="F12379" t="s">
        <v>367</v>
      </c>
      <c r="G12379" t="s">
        <v>150</v>
      </c>
      <c r="H12379" t="s">
        <v>76</v>
      </c>
      <c r="I12379" t="s">
        <v>77</v>
      </c>
      <c r="J12379" t="s">
        <v>106</v>
      </c>
      <c r="K12379" t="s">
        <v>63</v>
      </c>
    </row>
    <row r="12380" spans="1:11" x14ac:dyDescent="0.35">
      <c r="A12380" t="s">
        <v>3</v>
      </c>
      <c r="B12380" t="s">
        <v>2147</v>
      </c>
      <c r="C12380">
        <v>53</v>
      </c>
      <c r="D12380" t="s">
        <v>1091</v>
      </c>
      <c r="E12380" t="s">
        <v>615</v>
      </c>
      <c r="F12380" t="s">
        <v>134</v>
      </c>
      <c r="G12380" t="s">
        <v>55</v>
      </c>
      <c r="H12380" t="s">
        <v>150</v>
      </c>
      <c r="I12380" t="s">
        <v>76</v>
      </c>
      <c r="J12380" t="s">
        <v>63</v>
      </c>
      <c r="K12380" t="s">
        <v>76</v>
      </c>
    </row>
    <row r="12381" spans="1:11" x14ac:dyDescent="0.35">
      <c r="A12381" t="s">
        <v>3</v>
      </c>
      <c r="B12381" t="s">
        <v>50</v>
      </c>
      <c r="C12381">
        <v>5</v>
      </c>
      <c r="D12381" t="s">
        <v>619</v>
      </c>
      <c r="E12381" t="s">
        <v>395</v>
      </c>
      <c r="F12381" t="s">
        <v>563</v>
      </c>
      <c r="G12381" t="s">
        <v>76</v>
      </c>
      <c r="H12381" t="s">
        <v>134</v>
      </c>
      <c r="I12381" t="s">
        <v>76</v>
      </c>
      <c r="J12381" t="s">
        <v>76</v>
      </c>
      <c r="K12381" t="s">
        <v>76</v>
      </c>
    </row>
    <row r="12382" spans="1:11" x14ac:dyDescent="0.35">
      <c r="A12382" t="s">
        <v>3</v>
      </c>
      <c r="B12382" t="s">
        <v>2148</v>
      </c>
      <c r="C12382">
        <v>389</v>
      </c>
      <c r="D12382" t="s">
        <v>182</v>
      </c>
      <c r="E12382" t="s">
        <v>1387</v>
      </c>
      <c r="F12382" t="s">
        <v>94</v>
      </c>
      <c r="G12382" t="s">
        <v>73</v>
      </c>
      <c r="H12382" t="s">
        <v>71</v>
      </c>
      <c r="I12382" t="s">
        <v>76</v>
      </c>
      <c r="J12382" t="s">
        <v>151</v>
      </c>
      <c r="K12382" t="s">
        <v>173</v>
      </c>
    </row>
    <row r="12383" spans="1:11" x14ac:dyDescent="0.35">
      <c r="A12383" t="s">
        <v>3</v>
      </c>
      <c r="B12383" t="s">
        <v>2149</v>
      </c>
      <c r="C12383">
        <v>102</v>
      </c>
      <c r="D12383" t="s">
        <v>1737</v>
      </c>
      <c r="E12383" t="s">
        <v>741</v>
      </c>
      <c r="F12383" t="s">
        <v>97</v>
      </c>
      <c r="G12383" t="s">
        <v>106</v>
      </c>
      <c r="H12383" t="s">
        <v>94</v>
      </c>
      <c r="I12383" t="s">
        <v>76</v>
      </c>
      <c r="J12383" t="s">
        <v>76</v>
      </c>
      <c r="K12383" t="s">
        <v>71</v>
      </c>
    </row>
    <row r="12384" spans="1:11" x14ac:dyDescent="0.35">
      <c r="A12384" t="s">
        <v>4</v>
      </c>
      <c r="B12384" t="s">
        <v>2146</v>
      </c>
      <c r="C12384">
        <v>333</v>
      </c>
      <c r="D12384" t="s">
        <v>373</v>
      </c>
      <c r="E12384" t="s">
        <v>889</v>
      </c>
      <c r="F12384" t="s">
        <v>206</v>
      </c>
      <c r="G12384" t="s">
        <v>62</v>
      </c>
      <c r="H12384" t="s">
        <v>121</v>
      </c>
      <c r="I12384" t="s">
        <v>355</v>
      </c>
      <c r="J12384" t="s">
        <v>79</v>
      </c>
      <c r="K12384" t="s">
        <v>75</v>
      </c>
    </row>
    <row r="12385" spans="1:11" x14ac:dyDescent="0.35">
      <c r="A12385" t="s">
        <v>4</v>
      </c>
      <c r="B12385" t="s">
        <v>2147</v>
      </c>
      <c r="C12385">
        <v>111</v>
      </c>
      <c r="D12385" t="s">
        <v>896</v>
      </c>
      <c r="E12385" t="s">
        <v>174</v>
      </c>
      <c r="F12385" t="s">
        <v>71</v>
      </c>
      <c r="G12385" t="s">
        <v>89</v>
      </c>
      <c r="H12385" t="s">
        <v>106</v>
      </c>
      <c r="I12385" t="s">
        <v>122</v>
      </c>
      <c r="J12385" t="s">
        <v>76</v>
      </c>
      <c r="K12385" t="s">
        <v>106</v>
      </c>
    </row>
    <row r="12386" spans="1:11" x14ac:dyDescent="0.35">
      <c r="A12386" t="s">
        <v>4</v>
      </c>
      <c r="B12386" t="s">
        <v>50</v>
      </c>
      <c r="C12386">
        <v>15</v>
      </c>
      <c r="D12386" t="s">
        <v>890</v>
      </c>
      <c r="E12386" t="s">
        <v>557</v>
      </c>
      <c r="F12386" t="s">
        <v>126</v>
      </c>
      <c r="G12386" t="s">
        <v>76</v>
      </c>
      <c r="H12386" t="s">
        <v>76</v>
      </c>
      <c r="I12386" t="s">
        <v>76</v>
      </c>
      <c r="J12386" t="s">
        <v>76</v>
      </c>
      <c r="K12386" t="s">
        <v>76</v>
      </c>
    </row>
    <row r="12387" spans="1:11" x14ac:dyDescent="0.35">
      <c r="A12387" t="s">
        <v>4</v>
      </c>
      <c r="B12387" t="s">
        <v>2148</v>
      </c>
      <c r="C12387">
        <v>610</v>
      </c>
      <c r="D12387" t="s">
        <v>416</v>
      </c>
      <c r="E12387" t="s">
        <v>802</v>
      </c>
      <c r="F12387" t="s">
        <v>88</v>
      </c>
      <c r="G12387" t="s">
        <v>100</v>
      </c>
      <c r="H12387" t="s">
        <v>137</v>
      </c>
      <c r="I12387" t="s">
        <v>75</v>
      </c>
      <c r="J12387" t="s">
        <v>307</v>
      </c>
      <c r="K12387" t="s">
        <v>138</v>
      </c>
    </row>
    <row r="12388" spans="1:11" x14ac:dyDescent="0.35">
      <c r="A12388" t="s">
        <v>4</v>
      </c>
      <c r="B12388" t="s">
        <v>2149</v>
      </c>
      <c r="C12388">
        <v>203</v>
      </c>
      <c r="D12388" t="s">
        <v>1398</v>
      </c>
      <c r="E12388" t="s">
        <v>344</v>
      </c>
      <c r="F12388" t="s">
        <v>185</v>
      </c>
      <c r="G12388" t="s">
        <v>103</v>
      </c>
      <c r="H12388" t="s">
        <v>133</v>
      </c>
      <c r="I12388" t="s">
        <v>103</v>
      </c>
      <c r="J12388" t="s">
        <v>55</v>
      </c>
      <c r="K12388" t="s">
        <v>76</v>
      </c>
    </row>
    <row r="12389" spans="1:11" x14ac:dyDescent="0.35">
      <c r="A12389" t="s">
        <v>5</v>
      </c>
      <c r="B12389" t="s">
        <v>2146</v>
      </c>
      <c r="C12389">
        <v>516</v>
      </c>
      <c r="D12389" t="s">
        <v>254</v>
      </c>
      <c r="E12389" t="s">
        <v>1244</v>
      </c>
      <c r="F12389" t="s">
        <v>210</v>
      </c>
      <c r="G12389" t="s">
        <v>106</v>
      </c>
      <c r="H12389" t="s">
        <v>80</v>
      </c>
      <c r="I12389" t="s">
        <v>76</v>
      </c>
      <c r="J12389" t="s">
        <v>73</v>
      </c>
      <c r="K12389" t="s">
        <v>73</v>
      </c>
    </row>
    <row r="12390" spans="1:11" x14ac:dyDescent="0.35">
      <c r="A12390" t="s">
        <v>5</v>
      </c>
      <c r="B12390" t="s">
        <v>2147</v>
      </c>
      <c r="C12390">
        <v>71</v>
      </c>
      <c r="D12390" t="s">
        <v>746</v>
      </c>
      <c r="E12390" t="s">
        <v>773</v>
      </c>
      <c r="F12390" t="s">
        <v>269</v>
      </c>
      <c r="G12390" t="s">
        <v>76</v>
      </c>
      <c r="H12390" t="s">
        <v>76</v>
      </c>
      <c r="I12390" t="s">
        <v>76</v>
      </c>
      <c r="J12390" t="s">
        <v>76</v>
      </c>
      <c r="K12390" t="s">
        <v>76</v>
      </c>
    </row>
    <row r="12391" spans="1:11" x14ac:dyDescent="0.35">
      <c r="A12391" t="s">
        <v>5</v>
      </c>
      <c r="B12391" t="s">
        <v>50</v>
      </c>
      <c r="C12391">
        <v>11</v>
      </c>
      <c r="D12391" t="s">
        <v>758</v>
      </c>
      <c r="E12391" t="s">
        <v>709</v>
      </c>
      <c r="F12391" t="s">
        <v>393</v>
      </c>
      <c r="G12391" t="s">
        <v>76</v>
      </c>
      <c r="H12391" t="s">
        <v>452</v>
      </c>
      <c r="I12391" t="s">
        <v>76</v>
      </c>
      <c r="J12391" t="s">
        <v>76</v>
      </c>
      <c r="K12391" t="s">
        <v>76</v>
      </c>
    </row>
    <row r="12392" spans="1:11" x14ac:dyDescent="0.35">
      <c r="A12392" t="s">
        <v>5</v>
      </c>
      <c r="B12392" t="s">
        <v>2148</v>
      </c>
      <c r="C12392">
        <v>958</v>
      </c>
      <c r="D12392" t="s">
        <v>352</v>
      </c>
      <c r="E12392" t="s">
        <v>1131</v>
      </c>
      <c r="F12392" t="s">
        <v>186</v>
      </c>
      <c r="G12392" t="s">
        <v>106</v>
      </c>
      <c r="H12392" t="s">
        <v>106</v>
      </c>
      <c r="I12392" t="s">
        <v>76</v>
      </c>
      <c r="J12392" t="s">
        <v>68</v>
      </c>
      <c r="K12392" t="s">
        <v>79</v>
      </c>
    </row>
    <row r="12393" spans="1:11" x14ac:dyDescent="0.35">
      <c r="A12393" t="s">
        <v>5</v>
      </c>
      <c r="B12393" t="s">
        <v>2149</v>
      </c>
      <c r="C12393">
        <v>165</v>
      </c>
      <c r="D12393" t="s">
        <v>1146</v>
      </c>
      <c r="E12393" t="s">
        <v>287</v>
      </c>
      <c r="F12393" t="s">
        <v>151</v>
      </c>
      <c r="G12393" t="s">
        <v>76</v>
      </c>
      <c r="H12393" t="s">
        <v>76</v>
      </c>
      <c r="I12393" t="s">
        <v>76</v>
      </c>
      <c r="J12393" t="s">
        <v>76</v>
      </c>
      <c r="K12393" t="s">
        <v>63</v>
      </c>
    </row>
    <row r="12394" spans="1:11" x14ac:dyDescent="0.35">
      <c r="A12394" t="s">
        <v>6</v>
      </c>
      <c r="B12394" t="s">
        <v>2146</v>
      </c>
      <c r="C12394">
        <v>259</v>
      </c>
      <c r="D12394" t="s">
        <v>354</v>
      </c>
      <c r="E12394" t="s">
        <v>787</v>
      </c>
      <c r="F12394" t="s">
        <v>160</v>
      </c>
      <c r="G12394" t="s">
        <v>74</v>
      </c>
      <c r="H12394" t="s">
        <v>186</v>
      </c>
      <c r="I12394" t="s">
        <v>76</v>
      </c>
      <c r="J12394" t="s">
        <v>150</v>
      </c>
      <c r="K12394" t="s">
        <v>71</v>
      </c>
    </row>
    <row r="12395" spans="1:11" x14ac:dyDescent="0.35">
      <c r="A12395" t="s">
        <v>6</v>
      </c>
      <c r="B12395" t="s">
        <v>2147</v>
      </c>
      <c r="C12395">
        <v>66</v>
      </c>
      <c r="D12395" t="s">
        <v>905</v>
      </c>
      <c r="E12395" t="s">
        <v>522</v>
      </c>
      <c r="F12395" t="s">
        <v>330</v>
      </c>
      <c r="G12395" t="s">
        <v>108</v>
      </c>
      <c r="H12395" t="s">
        <v>119</v>
      </c>
      <c r="I12395" t="s">
        <v>176</v>
      </c>
      <c r="J12395" t="s">
        <v>80</v>
      </c>
      <c r="K12395" t="s">
        <v>76</v>
      </c>
    </row>
    <row r="12396" spans="1:11" x14ac:dyDescent="0.35">
      <c r="A12396" t="s">
        <v>6</v>
      </c>
      <c r="B12396" t="s">
        <v>50</v>
      </c>
      <c r="C12396">
        <v>14</v>
      </c>
      <c r="D12396" t="s">
        <v>742</v>
      </c>
      <c r="E12396" t="s">
        <v>98</v>
      </c>
      <c r="F12396" t="s">
        <v>255</v>
      </c>
      <c r="G12396" t="s">
        <v>76</v>
      </c>
      <c r="H12396" t="s">
        <v>226</v>
      </c>
      <c r="I12396" t="s">
        <v>67</v>
      </c>
      <c r="J12396" t="s">
        <v>76</v>
      </c>
      <c r="K12396" t="s">
        <v>67</v>
      </c>
    </row>
    <row r="12397" spans="1:11" x14ac:dyDescent="0.35">
      <c r="A12397" t="s">
        <v>6</v>
      </c>
      <c r="B12397" t="s">
        <v>2148</v>
      </c>
      <c r="C12397">
        <v>242</v>
      </c>
      <c r="D12397" t="s">
        <v>474</v>
      </c>
      <c r="E12397" t="s">
        <v>1540</v>
      </c>
      <c r="F12397" t="s">
        <v>84</v>
      </c>
      <c r="G12397" t="s">
        <v>63</v>
      </c>
      <c r="H12397" t="s">
        <v>74</v>
      </c>
      <c r="I12397" t="s">
        <v>104</v>
      </c>
      <c r="J12397" t="s">
        <v>77</v>
      </c>
      <c r="K12397" t="s">
        <v>75</v>
      </c>
    </row>
    <row r="12398" spans="1:11" x14ac:dyDescent="0.35">
      <c r="A12398" t="s">
        <v>6</v>
      </c>
      <c r="B12398" t="s">
        <v>2149</v>
      </c>
      <c r="C12398">
        <v>100</v>
      </c>
      <c r="D12398" t="s">
        <v>1117</v>
      </c>
      <c r="E12398" t="s">
        <v>401</v>
      </c>
      <c r="F12398" t="s">
        <v>192</v>
      </c>
      <c r="G12398" t="s">
        <v>138</v>
      </c>
      <c r="H12398" t="s">
        <v>74</v>
      </c>
      <c r="I12398" t="s">
        <v>186</v>
      </c>
      <c r="J12398" t="s">
        <v>76</v>
      </c>
      <c r="K12398" t="s">
        <v>76</v>
      </c>
    </row>
    <row r="12399" spans="1:11" x14ac:dyDescent="0.35">
      <c r="A12399" t="s">
        <v>7</v>
      </c>
      <c r="B12399" t="s">
        <v>2146</v>
      </c>
      <c r="C12399">
        <v>478</v>
      </c>
      <c r="D12399" t="s">
        <v>172</v>
      </c>
      <c r="E12399" t="s">
        <v>1139</v>
      </c>
      <c r="F12399" t="s">
        <v>227</v>
      </c>
      <c r="G12399" t="s">
        <v>72</v>
      </c>
      <c r="H12399" t="s">
        <v>72</v>
      </c>
      <c r="I12399" t="s">
        <v>76</v>
      </c>
      <c r="J12399" t="s">
        <v>150</v>
      </c>
      <c r="K12399" t="s">
        <v>142</v>
      </c>
    </row>
    <row r="12400" spans="1:11" x14ac:dyDescent="0.35">
      <c r="A12400" t="s">
        <v>7</v>
      </c>
      <c r="B12400" t="s">
        <v>2147</v>
      </c>
      <c r="C12400">
        <v>119</v>
      </c>
      <c r="D12400" t="s">
        <v>990</v>
      </c>
      <c r="E12400" t="s">
        <v>846</v>
      </c>
      <c r="F12400" t="s">
        <v>181</v>
      </c>
      <c r="G12400" t="s">
        <v>68</v>
      </c>
      <c r="H12400" t="s">
        <v>73</v>
      </c>
      <c r="I12400" t="s">
        <v>76</v>
      </c>
      <c r="J12400" t="s">
        <v>76</v>
      </c>
      <c r="K12400" t="s">
        <v>76</v>
      </c>
    </row>
    <row r="12401" spans="1:11" x14ac:dyDescent="0.35">
      <c r="A12401" t="s">
        <v>7</v>
      </c>
      <c r="B12401" t="s">
        <v>50</v>
      </c>
      <c r="C12401">
        <v>10</v>
      </c>
      <c r="D12401" t="s">
        <v>632</v>
      </c>
      <c r="E12401" t="s">
        <v>697</v>
      </c>
      <c r="F12401" t="s">
        <v>393</v>
      </c>
      <c r="G12401" t="s">
        <v>76</v>
      </c>
      <c r="H12401" t="s">
        <v>76</v>
      </c>
      <c r="I12401" t="s">
        <v>76</v>
      </c>
      <c r="J12401" t="s">
        <v>76</v>
      </c>
      <c r="K12401" t="s">
        <v>76</v>
      </c>
    </row>
    <row r="12402" spans="1:11" x14ac:dyDescent="0.35">
      <c r="A12402" t="s">
        <v>7</v>
      </c>
      <c r="B12402" t="s">
        <v>2148</v>
      </c>
      <c r="C12402">
        <v>666</v>
      </c>
      <c r="D12402" t="s">
        <v>334</v>
      </c>
      <c r="E12402" t="s">
        <v>840</v>
      </c>
      <c r="F12402" t="s">
        <v>121</v>
      </c>
      <c r="G12402" t="s">
        <v>100</v>
      </c>
      <c r="H12402" t="s">
        <v>78</v>
      </c>
      <c r="I12402" t="s">
        <v>76</v>
      </c>
      <c r="J12402" t="s">
        <v>74</v>
      </c>
      <c r="K12402" t="s">
        <v>72</v>
      </c>
    </row>
    <row r="12403" spans="1:11" x14ac:dyDescent="0.35">
      <c r="A12403" t="s">
        <v>7</v>
      </c>
      <c r="B12403" t="s">
        <v>2149</v>
      </c>
      <c r="C12403">
        <v>135</v>
      </c>
      <c r="D12403" t="s">
        <v>672</v>
      </c>
      <c r="E12403" t="s">
        <v>631</v>
      </c>
      <c r="F12403" t="s">
        <v>121</v>
      </c>
      <c r="G12403" t="s">
        <v>76</v>
      </c>
      <c r="H12403" t="s">
        <v>71</v>
      </c>
      <c r="I12403" t="s">
        <v>76</v>
      </c>
      <c r="J12403" t="s">
        <v>78</v>
      </c>
      <c r="K12403" t="s">
        <v>103</v>
      </c>
    </row>
    <row r="12404" spans="1:11" x14ac:dyDescent="0.35">
      <c r="A12404" t="s">
        <v>241</v>
      </c>
      <c r="B12404" t="s">
        <v>2146</v>
      </c>
      <c r="C12404">
        <v>1802</v>
      </c>
      <c r="D12404" t="s">
        <v>338</v>
      </c>
      <c r="E12404" t="s">
        <v>909</v>
      </c>
      <c r="F12404" t="s">
        <v>276</v>
      </c>
      <c r="G12404" t="s">
        <v>63</v>
      </c>
      <c r="H12404" t="s">
        <v>74</v>
      </c>
      <c r="I12404" t="s">
        <v>138</v>
      </c>
      <c r="J12404" t="s">
        <v>68</v>
      </c>
      <c r="K12404" t="s">
        <v>105</v>
      </c>
    </row>
    <row r="12405" spans="1:11" x14ac:dyDescent="0.35">
      <c r="A12405" t="s">
        <v>241</v>
      </c>
      <c r="B12405" t="s">
        <v>2147</v>
      </c>
      <c r="C12405">
        <v>420</v>
      </c>
      <c r="D12405" t="s">
        <v>1370</v>
      </c>
      <c r="E12405" t="s">
        <v>562</v>
      </c>
      <c r="F12405" t="s">
        <v>309</v>
      </c>
      <c r="G12405" t="s">
        <v>198</v>
      </c>
      <c r="H12405" t="s">
        <v>78</v>
      </c>
      <c r="I12405" t="s">
        <v>80</v>
      </c>
      <c r="J12405" t="s">
        <v>79</v>
      </c>
      <c r="K12405" t="s">
        <v>107</v>
      </c>
    </row>
    <row r="12406" spans="1:11" x14ac:dyDescent="0.35">
      <c r="A12406" t="s">
        <v>241</v>
      </c>
      <c r="B12406" t="s">
        <v>50</v>
      </c>
      <c r="C12406">
        <v>55</v>
      </c>
      <c r="D12406" t="s">
        <v>640</v>
      </c>
      <c r="E12406" t="s">
        <v>752</v>
      </c>
      <c r="F12406" t="s">
        <v>458</v>
      </c>
      <c r="G12406" t="s">
        <v>76</v>
      </c>
      <c r="H12406" t="s">
        <v>114</v>
      </c>
      <c r="I12406" t="s">
        <v>108</v>
      </c>
      <c r="J12406" t="s">
        <v>76</v>
      </c>
      <c r="K12406" t="s">
        <v>108</v>
      </c>
    </row>
    <row r="12407" spans="1:11" x14ac:dyDescent="0.35">
      <c r="A12407" t="s">
        <v>241</v>
      </c>
      <c r="B12407" t="s">
        <v>2148</v>
      </c>
      <c r="C12407">
        <v>2865</v>
      </c>
      <c r="D12407" t="s">
        <v>182</v>
      </c>
      <c r="E12407" t="s">
        <v>1144</v>
      </c>
      <c r="F12407" t="s">
        <v>179</v>
      </c>
      <c r="G12407" t="s">
        <v>105</v>
      </c>
      <c r="H12407" t="s">
        <v>63</v>
      </c>
      <c r="I12407" t="s">
        <v>77</v>
      </c>
      <c r="J12407" t="s">
        <v>173</v>
      </c>
      <c r="K12407" t="s">
        <v>81</v>
      </c>
    </row>
    <row r="12408" spans="1:11" x14ac:dyDescent="0.35">
      <c r="A12408" t="s">
        <v>241</v>
      </c>
      <c r="B12408" t="s">
        <v>2149</v>
      </c>
      <c r="C12408">
        <v>705</v>
      </c>
      <c r="D12408" t="s">
        <v>639</v>
      </c>
      <c r="E12408" t="s">
        <v>484</v>
      </c>
      <c r="F12408" t="s">
        <v>309</v>
      </c>
      <c r="G12408" t="s">
        <v>72</v>
      </c>
      <c r="H12408" t="s">
        <v>80</v>
      </c>
      <c r="I12408" t="s">
        <v>72</v>
      </c>
      <c r="J12408" t="s">
        <v>94</v>
      </c>
      <c r="K12408" t="s">
        <v>94</v>
      </c>
    </row>
    <row r="12410" spans="1:11" x14ac:dyDescent="0.35">
      <c r="A12410" t="s">
        <v>2179</v>
      </c>
    </row>
    <row r="12411" spans="1:11" x14ac:dyDescent="0.35">
      <c r="A12411" t="s">
        <v>14</v>
      </c>
      <c r="B12411" t="s">
        <v>487</v>
      </c>
      <c r="C12411" t="s">
        <v>2</v>
      </c>
      <c r="D12411" t="s">
        <v>2169</v>
      </c>
      <c r="E12411" t="s">
        <v>2170</v>
      </c>
      <c r="F12411" t="s">
        <v>2171</v>
      </c>
      <c r="G12411" t="s">
        <v>2172</v>
      </c>
      <c r="H12411" t="s">
        <v>2173</v>
      </c>
      <c r="I12411" t="s">
        <v>609</v>
      </c>
      <c r="J12411" t="s">
        <v>49</v>
      </c>
      <c r="K12411" t="s">
        <v>50</v>
      </c>
    </row>
    <row r="12412" spans="1:11" x14ac:dyDescent="0.35">
      <c r="A12412" t="s">
        <v>3</v>
      </c>
      <c r="B12412" t="s">
        <v>488</v>
      </c>
      <c r="C12412">
        <v>484</v>
      </c>
      <c r="D12412" t="s">
        <v>441</v>
      </c>
      <c r="E12412" t="s">
        <v>993</v>
      </c>
      <c r="F12412" t="s">
        <v>109</v>
      </c>
      <c r="G12412" t="s">
        <v>73</v>
      </c>
      <c r="H12412" t="s">
        <v>107</v>
      </c>
      <c r="I12412" t="s">
        <v>76</v>
      </c>
      <c r="J12412" t="s">
        <v>55</v>
      </c>
      <c r="K12412" t="s">
        <v>55</v>
      </c>
    </row>
    <row r="12413" spans="1:11" x14ac:dyDescent="0.35">
      <c r="A12413" t="s">
        <v>3</v>
      </c>
      <c r="B12413" t="s">
        <v>491</v>
      </c>
      <c r="C12413">
        <v>281</v>
      </c>
      <c r="D12413" t="s">
        <v>558</v>
      </c>
      <c r="E12413" t="s">
        <v>976</v>
      </c>
      <c r="F12413" t="s">
        <v>181</v>
      </c>
      <c r="G12413" t="s">
        <v>75</v>
      </c>
      <c r="H12413" t="s">
        <v>72</v>
      </c>
      <c r="I12413" t="s">
        <v>106</v>
      </c>
      <c r="J12413" t="s">
        <v>68</v>
      </c>
      <c r="K12413" t="s">
        <v>151</v>
      </c>
    </row>
    <row r="12414" spans="1:11" x14ac:dyDescent="0.35">
      <c r="A12414" t="s">
        <v>4</v>
      </c>
      <c r="B12414" t="s">
        <v>488</v>
      </c>
      <c r="C12414">
        <v>797</v>
      </c>
      <c r="D12414" t="s">
        <v>212</v>
      </c>
      <c r="E12414" t="s">
        <v>742</v>
      </c>
      <c r="F12414" t="s">
        <v>260</v>
      </c>
      <c r="G12414" t="s">
        <v>103</v>
      </c>
      <c r="H12414" t="s">
        <v>130</v>
      </c>
      <c r="I12414" t="s">
        <v>133</v>
      </c>
      <c r="J12414" t="s">
        <v>264</v>
      </c>
      <c r="K12414" t="s">
        <v>94</v>
      </c>
    </row>
    <row r="12415" spans="1:11" x14ac:dyDescent="0.35">
      <c r="A12415" t="s">
        <v>4</v>
      </c>
      <c r="B12415" t="s">
        <v>491</v>
      </c>
      <c r="C12415">
        <v>475</v>
      </c>
      <c r="D12415" t="s">
        <v>457</v>
      </c>
      <c r="E12415" t="s">
        <v>850</v>
      </c>
      <c r="F12415" t="s">
        <v>307</v>
      </c>
      <c r="G12415" t="s">
        <v>93</v>
      </c>
      <c r="H12415" t="s">
        <v>56</v>
      </c>
      <c r="I12415" t="s">
        <v>65</v>
      </c>
      <c r="J12415" t="s">
        <v>105</v>
      </c>
      <c r="K12415" t="s">
        <v>79</v>
      </c>
    </row>
    <row r="12416" spans="1:11" x14ac:dyDescent="0.35">
      <c r="A12416" t="s">
        <v>5</v>
      </c>
      <c r="B12416" t="s">
        <v>488</v>
      </c>
      <c r="C12416">
        <v>1109</v>
      </c>
      <c r="D12416" t="s">
        <v>445</v>
      </c>
      <c r="E12416" t="s">
        <v>901</v>
      </c>
      <c r="F12416" t="s">
        <v>175</v>
      </c>
      <c r="G12416" t="s">
        <v>106</v>
      </c>
      <c r="H12416" t="s">
        <v>94</v>
      </c>
      <c r="I12416" t="s">
        <v>76</v>
      </c>
      <c r="J12416" t="s">
        <v>77</v>
      </c>
      <c r="K12416" t="s">
        <v>77</v>
      </c>
    </row>
    <row r="12417" spans="1:11" x14ac:dyDescent="0.35">
      <c r="A12417" t="s">
        <v>5</v>
      </c>
      <c r="B12417" t="s">
        <v>491</v>
      </c>
      <c r="C12417">
        <v>612</v>
      </c>
      <c r="D12417" t="s">
        <v>274</v>
      </c>
      <c r="E12417" t="s">
        <v>1429</v>
      </c>
      <c r="F12417" t="s">
        <v>226</v>
      </c>
      <c r="G12417" t="s">
        <v>73</v>
      </c>
      <c r="H12417" t="s">
        <v>150</v>
      </c>
      <c r="I12417" t="s">
        <v>76</v>
      </c>
      <c r="J12417" t="s">
        <v>79</v>
      </c>
      <c r="K12417" t="s">
        <v>68</v>
      </c>
    </row>
    <row r="12418" spans="1:11" x14ac:dyDescent="0.35">
      <c r="A12418" t="s">
        <v>6</v>
      </c>
      <c r="B12418" t="s">
        <v>488</v>
      </c>
      <c r="C12418">
        <v>408</v>
      </c>
      <c r="D12418" t="s">
        <v>714</v>
      </c>
      <c r="E12418" t="s">
        <v>774</v>
      </c>
      <c r="F12418" t="s">
        <v>435</v>
      </c>
      <c r="G12418" t="s">
        <v>81</v>
      </c>
      <c r="H12418" t="s">
        <v>74</v>
      </c>
      <c r="I12418" t="s">
        <v>108</v>
      </c>
      <c r="J12418" t="s">
        <v>150</v>
      </c>
      <c r="K12418" t="s">
        <v>94</v>
      </c>
    </row>
    <row r="12419" spans="1:11" x14ac:dyDescent="0.35">
      <c r="A12419" t="s">
        <v>6</v>
      </c>
      <c r="B12419" t="s">
        <v>491</v>
      </c>
      <c r="C12419">
        <v>273</v>
      </c>
      <c r="D12419" t="s">
        <v>638</v>
      </c>
      <c r="E12419" t="s">
        <v>1091</v>
      </c>
      <c r="F12419" t="s">
        <v>252</v>
      </c>
      <c r="G12419" t="s">
        <v>122</v>
      </c>
      <c r="H12419" t="s">
        <v>62</v>
      </c>
      <c r="I12419" t="s">
        <v>71</v>
      </c>
      <c r="J12419" t="s">
        <v>73</v>
      </c>
      <c r="K12419" t="s">
        <v>71</v>
      </c>
    </row>
    <row r="12420" spans="1:11" x14ac:dyDescent="0.35">
      <c r="A12420" t="s">
        <v>7</v>
      </c>
      <c r="B12420" t="s">
        <v>488</v>
      </c>
      <c r="C12420">
        <v>826</v>
      </c>
      <c r="D12420" t="s">
        <v>172</v>
      </c>
      <c r="E12420" t="s">
        <v>1120</v>
      </c>
      <c r="F12420" t="s">
        <v>161</v>
      </c>
      <c r="G12420" t="s">
        <v>55</v>
      </c>
      <c r="H12420" t="s">
        <v>94</v>
      </c>
      <c r="I12420" t="s">
        <v>76</v>
      </c>
      <c r="J12420" t="s">
        <v>138</v>
      </c>
      <c r="K12420" t="s">
        <v>94</v>
      </c>
    </row>
    <row r="12421" spans="1:11" x14ac:dyDescent="0.35">
      <c r="A12421" t="s">
        <v>7</v>
      </c>
      <c r="B12421" t="s">
        <v>491</v>
      </c>
      <c r="C12421">
        <v>582</v>
      </c>
      <c r="D12421" t="s">
        <v>379</v>
      </c>
      <c r="E12421" t="s">
        <v>1305</v>
      </c>
      <c r="F12421" t="s">
        <v>207</v>
      </c>
      <c r="G12421" t="s">
        <v>71</v>
      </c>
      <c r="H12421" t="s">
        <v>72</v>
      </c>
      <c r="I12421" t="s">
        <v>76</v>
      </c>
      <c r="J12421" t="s">
        <v>63</v>
      </c>
      <c r="K12421" t="s">
        <v>104</v>
      </c>
    </row>
    <row r="12422" spans="1:11" x14ac:dyDescent="0.35">
      <c r="A12422" t="s">
        <v>241</v>
      </c>
      <c r="B12422" t="s">
        <v>488</v>
      </c>
      <c r="C12422">
        <v>3624</v>
      </c>
      <c r="D12422" t="s">
        <v>306</v>
      </c>
      <c r="E12422" t="s">
        <v>841</v>
      </c>
      <c r="F12422" t="s">
        <v>67</v>
      </c>
      <c r="G12422" t="s">
        <v>80</v>
      </c>
      <c r="H12422" t="s">
        <v>81</v>
      </c>
      <c r="I12422" t="s">
        <v>94</v>
      </c>
      <c r="J12422" t="s">
        <v>142</v>
      </c>
      <c r="K12422" t="s">
        <v>94</v>
      </c>
    </row>
    <row r="12423" spans="1:11" x14ac:dyDescent="0.35">
      <c r="A12423" t="s">
        <v>241</v>
      </c>
      <c r="B12423" t="s">
        <v>491</v>
      </c>
      <c r="C12423">
        <v>2223</v>
      </c>
      <c r="D12423" t="s">
        <v>497</v>
      </c>
      <c r="E12423" t="s">
        <v>1443</v>
      </c>
      <c r="F12423" t="s">
        <v>193</v>
      </c>
      <c r="G12423" t="s">
        <v>78</v>
      </c>
      <c r="H12423" t="s">
        <v>198</v>
      </c>
      <c r="I12423" t="s">
        <v>75</v>
      </c>
      <c r="J12423" t="s">
        <v>94</v>
      </c>
      <c r="K12423" t="s">
        <v>63</v>
      </c>
    </row>
    <row r="12425" spans="1:11" x14ac:dyDescent="0.35">
      <c r="A12425" t="s">
        <v>2180</v>
      </c>
    </row>
    <row r="12426" spans="1:11" x14ac:dyDescent="0.35">
      <c r="A12426" t="s">
        <v>14</v>
      </c>
      <c r="B12426" t="s">
        <v>505</v>
      </c>
      <c r="C12426" t="s">
        <v>2</v>
      </c>
      <c r="D12426" t="s">
        <v>2169</v>
      </c>
      <c r="E12426" t="s">
        <v>2170</v>
      </c>
      <c r="F12426" t="s">
        <v>2171</v>
      </c>
      <c r="G12426" t="s">
        <v>2172</v>
      </c>
      <c r="H12426" t="s">
        <v>2173</v>
      </c>
      <c r="I12426" t="s">
        <v>609</v>
      </c>
      <c r="J12426" t="s">
        <v>49</v>
      </c>
      <c r="K12426" t="s">
        <v>50</v>
      </c>
    </row>
    <row r="12427" spans="1:11" x14ac:dyDescent="0.35">
      <c r="A12427" t="s">
        <v>3</v>
      </c>
      <c r="B12427" t="s">
        <v>506</v>
      </c>
      <c r="C12427">
        <v>248</v>
      </c>
      <c r="D12427" t="s">
        <v>496</v>
      </c>
      <c r="E12427" t="s">
        <v>1429</v>
      </c>
      <c r="F12427" t="s">
        <v>208</v>
      </c>
      <c r="G12427" t="s">
        <v>79</v>
      </c>
      <c r="H12427" t="s">
        <v>107</v>
      </c>
      <c r="I12427" t="s">
        <v>76</v>
      </c>
      <c r="J12427" t="s">
        <v>106</v>
      </c>
      <c r="K12427" t="s">
        <v>105</v>
      </c>
    </row>
    <row r="12428" spans="1:11" x14ac:dyDescent="0.35">
      <c r="A12428" t="s">
        <v>3</v>
      </c>
      <c r="B12428" t="s">
        <v>507</v>
      </c>
      <c r="C12428">
        <v>236</v>
      </c>
      <c r="D12428" t="s">
        <v>282</v>
      </c>
      <c r="E12428" t="s">
        <v>1000</v>
      </c>
      <c r="F12428" t="s">
        <v>75</v>
      </c>
      <c r="G12428" t="s">
        <v>76</v>
      </c>
      <c r="H12428" t="s">
        <v>76</v>
      </c>
      <c r="I12428" t="s">
        <v>76</v>
      </c>
      <c r="J12428" t="s">
        <v>70</v>
      </c>
      <c r="K12428" t="s">
        <v>130</v>
      </c>
    </row>
    <row r="12429" spans="1:11" x14ac:dyDescent="0.35">
      <c r="A12429" t="s">
        <v>3</v>
      </c>
      <c r="B12429" t="s">
        <v>509</v>
      </c>
      <c r="C12429">
        <v>147</v>
      </c>
      <c r="D12429" t="s">
        <v>923</v>
      </c>
      <c r="E12429" t="s">
        <v>1161</v>
      </c>
      <c r="F12429" t="s">
        <v>132</v>
      </c>
      <c r="G12429" t="s">
        <v>78</v>
      </c>
      <c r="H12429" t="s">
        <v>76</v>
      </c>
      <c r="I12429" t="s">
        <v>79</v>
      </c>
      <c r="J12429" t="s">
        <v>77</v>
      </c>
      <c r="K12429" t="s">
        <v>75</v>
      </c>
    </row>
    <row r="12430" spans="1:11" x14ac:dyDescent="0.35">
      <c r="A12430" t="s">
        <v>3</v>
      </c>
      <c r="B12430" t="s">
        <v>510</v>
      </c>
      <c r="C12430">
        <v>134</v>
      </c>
      <c r="D12430" t="s">
        <v>9</v>
      </c>
      <c r="E12430" t="s">
        <v>1181</v>
      </c>
      <c r="F12430" t="s">
        <v>93</v>
      </c>
      <c r="G12430" t="s">
        <v>68</v>
      </c>
      <c r="H12430" t="s">
        <v>149</v>
      </c>
      <c r="I12430" t="s">
        <v>76</v>
      </c>
      <c r="J12430" t="s">
        <v>75</v>
      </c>
      <c r="K12430" t="s">
        <v>163</v>
      </c>
    </row>
    <row r="12431" spans="1:11" x14ac:dyDescent="0.35">
      <c r="A12431" t="s">
        <v>4</v>
      </c>
      <c r="B12431" t="s">
        <v>506</v>
      </c>
      <c r="C12431">
        <v>393</v>
      </c>
      <c r="D12431" t="s">
        <v>627</v>
      </c>
      <c r="E12431" t="s">
        <v>700</v>
      </c>
      <c r="F12431" t="s">
        <v>61</v>
      </c>
      <c r="G12431" t="s">
        <v>57</v>
      </c>
      <c r="H12431" t="s">
        <v>137</v>
      </c>
      <c r="I12431" t="s">
        <v>104</v>
      </c>
      <c r="J12431" t="s">
        <v>77</v>
      </c>
      <c r="K12431" t="s">
        <v>79</v>
      </c>
    </row>
    <row r="12432" spans="1:11" x14ac:dyDescent="0.35">
      <c r="A12432" t="s">
        <v>4</v>
      </c>
      <c r="B12432" t="s">
        <v>507</v>
      </c>
      <c r="C12432">
        <v>404</v>
      </c>
      <c r="D12432" t="s">
        <v>118</v>
      </c>
      <c r="E12432" t="s">
        <v>848</v>
      </c>
      <c r="F12432" t="s">
        <v>161</v>
      </c>
      <c r="G12432" t="s">
        <v>133</v>
      </c>
      <c r="H12432" t="s">
        <v>68</v>
      </c>
      <c r="I12432" t="s">
        <v>130</v>
      </c>
      <c r="J12432" t="s">
        <v>282</v>
      </c>
      <c r="K12432" t="s">
        <v>63</v>
      </c>
    </row>
    <row r="12433" spans="1:11" x14ac:dyDescent="0.35">
      <c r="A12433" t="s">
        <v>4</v>
      </c>
      <c r="B12433" t="s">
        <v>509</v>
      </c>
      <c r="C12433">
        <v>271</v>
      </c>
      <c r="D12433" t="s">
        <v>303</v>
      </c>
      <c r="E12433" t="s">
        <v>155</v>
      </c>
      <c r="F12433" t="s">
        <v>304</v>
      </c>
      <c r="G12433" t="s">
        <v>63</v>
      </c>
      <c r="H12433" t="s">
        <v>96</v>
      </c>
      <c r="I12433" t="s">
        <v>181</v>
      </c>
      <c r="J12433" t="s">
        <v>100</v>
      </c>
      <c r="K12433" t="s">
        <v>68</v>
      </c>
    </row>
    <row r="12434" spans="1:11" x14ac:dyDescent="0.35">
      <c r="A12434" t="s">
        <v>4</v>
      </c>
      <c r="B12434" t="s">
        <v>510</v>
      </c>
      <c r="C12434">
        <v>204</v>
      </c>
      <c r="D12434" t="s">
        <v>319</v>
      </c>
      <c r="E12434" t="s">
        <v>946</v>
      </c>
      <c r="F12434" t="s">
        <v>179</v>
      </c>
      <c r="G12434" t="s">
        <v>86</v>
      </c>
      <c r="H12434" t="s">
        <v>282</v>
      </c>
      <c r="I12434" t="s">
        <v>76</v>
      </c>
      <c r="J12434" t="s">
        <v>107</v>
      </c>
      <c r="K12434" t="s">
        <v>79</v>
      </c>
    </row>
    <row r="12435" spans="1:11" x14ac:dyDescent="0.35">
      <c r="A12435" t="s">
        <v>5</v>
      </c>
      <c r="B12435" t="s">
        <v>506</v>
      </c>
      <c r="C12435">
        <v>462</v>
      </c>
      <c r="D12435" t="s">
        <v>331</v>
      </c>
      <c r="E12435" t="s">
        <v>969</v>
      </c>
      <c r="F12435" t="s">
        <v>161</v>
      </c>
      <c r="G12435" t="s">
        <v>106</v>
      </c>
      <c r="H12435" t="s">
        <v>76</v>
      </c>
      <c r="I12435" t="s">
        <v>76</v>
      </c>
      <c r="J12435" t="s">
        <v>77</v>
      </c>
      <c r="K12435" t="s">
        <v>73</v>
      </c>
    </row>
    <row r="12436" spans="1:11" x14ac:dyDescent="0.35">
      <c r="A12436" t="s">
        <v>5</v>
      </c>
      <c r="B12436" t="s">
        <v>507</v>
      </c>
      <c r="C12436">
        <v>647</v>
      </c>
      <c r="D12436" t="s">
        <v>242</v>
      </c>
      <c r="E12436" t="s">
        <v>869</v>
      </c>
      <c r="F12436" t="s">
        <v>149</v>
      </c>
      <c r="G12436" t="s">
        <v>73</v>
      </c>
      <c r="H12436" t="s">
        <v>80</v>
      </c>
      <c r="I12436" t="s">
        <v>76</v>
      </c>
      <c r="J12436" t="s">
        <v>106</v>
      </c>
      <c r="K12436" t="s">
        <v>79</v>
      </c>
    </row>
    <row r="12437" spans="1:11" x14ac:dyDescent="0.35">
      <c r="A12437" t="s">
        <v>5</v>
      </c>
      <c r="B12437" t="s">
        <v>509</v>
      </c>
      <c r="C12437">
        <v>315</v>
      </c>
      <c r="D12437" t="s">
        <v>448</v>
      </c>
      <c r="E12437" t="s">
        <v>828</v>
      </c>
      <c r="F12437" t="s">
        <v>242</v>
      </c>
      <c r="G12437" t="s">
        <v>107</v>
      </c>
      <c r="H12437" t="s">
        <v>68</v>
      </c>
      <c r="I12437" t="s">
        <v>76</v>
      </c>
      <c r="J12437" t="s">
        <v>76</v>
      </c>
      <c r="K12437" t="s">
        <v>106</v>
      </c>
    </row>
    <row r="12438" spans="1:11" x14ac:dyDescent="0.35">
      <c r="A12438" t="s">
        <v>5</v>
      </c>
      <c r="B12438" t="s">
        <v>510</v>
      </c>
      <c r="C12438">
        <v>297</v>
      </c>
      <c r="D12438" t="s">
        <v>136</v>
      </c>
      <c r="E12438" t="s">
        <v>901</v>
      </c>
      <c r="F12438" t="s">
        <v>81</v>
      </c>
      <c r="G12438" t="s">
        <v>77</v>
      </c>
      <c r="H12438" t="s">
        <v>75</v>
      </c>
      <c r="I12438" t="s">
        <v>76</v>
      </c>
      <c r="J12438" t="s">
        <v>138</v>
      </c>
      <c r="K12438" t="s">
        <v>94</v>
      </c>
    </row>
    <row r="12439" spans="1:11" x14ac:dyDescent="0.35">
      <c r="A12439" t="s">
        <v>6</v>
      </c>
      <c r="B12439" t="s">
        <v>506</v>
      </c>
      <c r="C12439">
        <v>230</v>
      </c>
      <c r="D12439" t="s">
        <v>697</v>
      </c>
      <c r="E12439" t="s">
        <v>743</v>
      </c>
      <c r="F12439" t="s">
        <v>392</v>
      </c>
      <c r="G12439" t="s">
        <v>81</v>
      </c>
      <c r="H12439" t="s">
        <v>78</v>
      </c>
      <c r="I12439" t="s">
        <v>75</v>
      </c>
      <c r="J12439" t="s">
        <v>81</v>
      </c>
      <c r="K12439" t="s">
        <v>94</v>
      </c>
    </row>
    <row r="12440" spans="1:11" x14ac:dyDescent="0.35">
      <c r="A12440" t="s">
        <v>6</v>
      </c>
      <c r="B12440" t="s">
        <v>507</v>
      </c>
      <c r="C12440">
        <v>178</v>
      </c>
      <c r="D12440" t="s">
        <v>601</v>
      </c>
      <c r="E12440" t="s">
        <v>781</v>
      </c>
      <c r="F12440" t="s">
        <v>314</v>
      </c>
      <c r="G12440" t="s">
        <v>81</v>
      </c>
      <c r="H12440" t="s">
        <v>179</v>
      </c>
      <c r="I12440" t="s">
        <v>240</v>
      </c>
      <c r="J12440" t="s">
        <v>107</v>
      </c>
      <c r="K12440" t="s">
        <v>78</v>
      </c>
    </row>
    <row r="12441" spans="1:11" x14ac:dyDescent="0.35">
      <c r="A12441" t="s">
        <v>6</v>
      </c>
      <c r="B12441" t="s">
        <v>509</v>
      </c>
      <c r="C12441">
        <v>191</v>
      </c>
      <c r="D12441" t="s">
        <v>610</v>
      </c>
      <c r="E12441" t="s">
        <v>809</v>
      </c>
      <c r="F12441" t="s">
        <v>196</v>
      </c>
      <c r="G12441" t="s">
        <v>198</v>
      </c>
      <c r="H12441" t="s">
        <v>244</v>
      </c>
      <c r="I12441" t="s">
        <v>94</v>
      </c>
      <c r="J12441" t="s">
        <v>76</v>
      </c>
      <c r="K12441" t="s">
        <v>150</v>
      </c>
    </row>
    <row r="12442" spans="1:11" x14ac:dyDescent="0.35">
      <c r="A12442" t="s">
        <v>6</v>
      </c>
      <c r="B12442" t="s">
        <v>510</v>
      </c>
      <c r="C12442">
        <v>82</v>
      </c>
      <c r="D12442" t="s">
        <v>246</v>
      </c>
      <c r="E12442" t="s">
        <v>794</v>
      </c>
      <c r="F12442" t="s">
        <v>165</v>
      </c>
      <c r="G12442" t="s">
        <v>80</v>
      </c>
      <c r="H12442" t="s">
        <v>75</v>
      </c>
      <c r="I12442" t="s">
        <v>76</v>
      </c>
      <c r="J12442" t="s">
        <v>75</v>
      </c>
      <c r="K12442" t="s">
        <v>73</v>
      </c>
    </row>
    <row r="12443" spans="1:11" x14ac:dyDescent="0.35">
      <c r="A12443" t="s">
        <v>7</v>
      </c>
      <c r="B12443" t="s">
        <v>506</v>
      </c>
      <c r="C12443">
        <v>395</v>
      </c>
      <c r="D12443" t="s">
        <v>303</v>
      </c>
      <c r="E12443" t="s">
        <v>870</v>
      </c>
      <c r="F12443" t="s">
        <v>231</v>
      </c>
      <c r="G12443" t="s">
        <v>94</v>
      </c>
      <c r="H12443" t="s">
        <v>79</v>
      </c>
      <c r="I12443" t="s">
        <v>76</v>
      </c>
      <c r="J12443" t="s">
        <v>150</v>
      </c>
      <c r="K12443" t="s">
        <v>150</v>
      </c>
    </row>
    <row r="12444" spans="1:11" x14ac:dyDescent="0.35">
      <c r="A12444" t="s">
        <v>7</v>
      </c>
      <c r="B12444" t="s">
        <v>507</v>
      </c>
      <c r="C12444">
        <v>431</v>
      </c>
      <c r="D12444" t="s">
        <v>262</v>
      </c>
      <c r="E12444" t="s">
        <v>834</v>
      </c>
      <c r="F12444" t="s">
        <v>80</v>
      </c>
      <c r="G12444" t="s">
        <v>104</v>
      </c>
      <c r="H12444" t="s">
        <v>138</v>
      </c>
      <c r="I12444" t="s">
        <v>76</v>
      </c>
      <c r="J12444" t="s">
        <v>100</v>
      </c>
      <c r="K12444" t="s">
        <v>105</v>
      </c>
    </row>
    <row r="12445" spans="1:11" x14ac:dyDescent="0.35">
      <c r="A12445" t="s">
        <v>7</v>
      </c>
      <c r="B12445" t="s">
        <v>509</v>
      </c>
      <c r="C12445">
        <v>309</v>
      </c>
      <c r="D12445" t="s">
        <v>463</v>
      </c>
      <c r="E12445" t="s">
        <v>1156</v>
      </c>
      <c r="F12445" t="s">
        <v>294</v>
      </c>
      <c r="G12445" t="s">
        <v>81</v>
      </c>
      <c r="H12445" t="s">
        <v>74</v>
      </c>
      <c r="I12445" t="s">
        <v>76</v>
      </c>
      <c r="J12445" t="s">
        <v>150</v>
      </c>
      <c r="K12445" t="s">
        <v>65</v>
      </c>
    </row>
    <row r="12446" spans="1:11" x14ac:dyDescent="0.35">
      <c r="A12446" t="s">
        <v>7</v>
      </c>
      <c r="B12446" t="s">
        <v>510</v>
      </c>
      <c r="C12446">
        <v>273</v>
      </c>
      <c r="D12446" t="s">
        <v>318</v>
      </c>
      <c r="E12446" t="s">
        <v>724</v>
      </c>
      <c r="F12446" t="s">
        <v>326</v>
      </c>
      <c r="G12446" t="s">
        <v>76</v>
      </c>
      <c r="H12446" t="s">
        <v>71</v>
      </c>
      <c r="I12446" t="s">
        <v>76</v>
      </c>
      <c r="J12446" t="s">
        <v>151</v>
      </c>
      <c r="K12446" t="s">
        <v>55</v>
      </c>
    </row>
    <row r="12447" spans="1:11" x14ac:dyDescent="0.35">
      <c r="A12447" t="s">
        <v>241</v>
      </c>
      <c r="B12447" t="s">
        <v>506</v>
      </c>
      <c r="C12447">
        <v>1728</v>
      </c>
      <c r="D12447" t="s">
        <v>555</v>
      </c>
      <c r="E12447" t="s">
        <v>862</v>
      </c>
      <c r="F12447" t="s">
        <v>231</v>
      </c>
      <c r="G12447" t="s">
        <v>63</v>
      </c>
      <c r="H12447" t="s">
        <v>72</v>
      </c>
      <c r="I12447" t="s">
        <v>75</v>
      </c>
      <c r="J12447" t="s">
        <v>68</v>
      </c>
      <c r="K12447" t="s">
        <v>71</v>
      </c>
    </row>
    <row r="12448" spans="1:11" x14ac:dyDescent="0.35">
      <c r="A12448" t="s">
        <v>241</v>
      </c>
      <c r="B12448" t="s">
        <v>507</v>
      </c>
      <c r="C12448">
        <v>1896</v>
      </c>
      <c r="D12448" t="s">
        <v>233</v>
      </c>
      <c r="E12448" t="s">
        <v>1186</v>
      </c>
      <c r="F12448" t="s">
        <v>149</v>
      </c>
      <c r="G12448" t="s">
        <v>80</v>
      </c>
      <c r="H12448" t="s">
        <v>138</v>
      </c>
      <c r="I12448" t="s">
        <v>78</v>
      </c>
      <c r="J12448" t="s">
        <v>57</v>
      </c>
      <c r="K12448" t="s">
        <v>138</v>
      </c>
    </row>
    <row r="12449" spans="1:11" x14ac:dyDescent="0.35">
      <c r="A12449" t="s">
        <v>241</v>
      </c>
      <c r="B12449" t="s">
        <v>509</v>
      </c>
      <c r="C12449">
        <v>1233</v>
      </c>
      <c r="D12449" t="s">
        <v>197</v>
      </c>
      <c r="E12449" t="s">
        <v>802</v>
      </c>
      <c r="F12449" t="s">
        <v>156</v>
      </c>
      <c r="G12449" t="s">
        <v>138</v>
      </c>
      <c r="H12449" t="s">
        <v>142</v>
      </c>
      <c r="I12449" t="s">
        <v>72</v>
      </c>
      <c r="J12449" t="s">
        <v>71</v>
      </c>
      <c r="K12449" t="s">
        <v>72</v>
      </c>
    </row>
    <row r="12450" spans="1:11" x14ac:dyDescent="0.35">
      <c r="A12450" t="s">
        <v>241</v>
      </c>
      <c r="B12450" t="s">
        <v>510</v>
      </c>
      <c r="C12450">
        <v>990</v>
      </c>
      <c r="D12450" t="s">
        <v>312</v>
      </c>
      <c r="E12450" t="s">
        <v>1398</v>
      </c>
      <c r="F12450" t="s">
        <v>280</v>
      </c>
      <c r="G12450" t="s">
        <v>150</v>
      </c>
      <c r="H12450" t="s">
        <v>86</v>
      </c>
      <c r="I12450" t="s">
        <v>76</v>
      </c>
      <c r="J12450" t="s">
        <v>72</v>
      </c>
      <c r="K12450" t="s">
        <v>100</v>
      </c>
    </row>
    <row r="12452" spans="1:11" x14ac:dyDescent="0.35">
      <c r="A12452" t="s">
        <v>2181</v>
      </c>
    </row>
    <row r="12453" spans="1:11" x14ac:dyDescent="0.35">
      <c r="A12453" t="s">
        <v>14</v>
      </c>
      <c r="B12453" t="s">
        <v>530</v>
      </c>
      <c r="C12453" t="s">
        <v>2</v>
      </c>
      <c r="D12453" t="s">
        <v>2169</v>
      </c>
      <c r="E12453" t="s">
        <v>2170</v>
      </c>
      <c r="F12453" t="s">
        <v>2171</v>
      </c>
      <c r="G12453" t="s">
        <v>2172</v>
      </c>
      <c r="H12453" t="s">
        <v>2173</v>
      </c>
      <c r="I12453" t="s">
        <v>609</v>
      </c>
      <c r="J12453" t="s">
        <v>49</v>
      </c>
      <c r="K12453" t="s">
        <v>50</v>
      </c>
    </row>
    <row r="12454" spans="1:11" x14ac:dyDescent="0.35">
      <c r="A12454" t="s">
        <v>3</v>
      </c>
      <c r="B12454" t="s">
        <v>531</v>
      </c>
      <c r="C12454">
        <v>176</v>
      </c>
      <c r="D12454" t="s">
        <v>294</v>
      </c>
      <c r="E12454" t="s">
        <v>1525</v>
      </c>
      <c r="F12454" t="s">
        <v>57</v>
      </c>
      <c r="G12454" t="s">
        <v>68</v>
      </c>
      <c r="H12454" t="s">
        <v>73</v>
      </c>
      <c r="I12454" t="s">
        <v>76</v>
      </c>
      <c r="J12454" t="s">
        <v>122</v>
      </c>
      <c r="K12454" t="s">
        <v>100</v>
      </c>
    </row>
    <row r="12455" spans="1:11" x14ac:dyDescent="0.35">
      <c r="A12455" t="s">
        <v>3</v>
      </c>
      <c r="B12455" t="s">
        <v>534</v>
      </c>
      <c r="C12455">
        <v>273</v>
      </c>
      <c r="D12455" t="s">
        <v>394</v>
      </c>
      <c r="E12455" t="s">
        <v>881</v>
      </c>
      <c r="F12455" t="s">
        <v>121</v>
      </c>
      <c r="G12455" t="s">
        <v>76</v>
      </c>
      <c r="H12455" t="s">
        <v>76</v>
      </c>
      <c r="I12455" t="s">
        <v>76</v>
      </c>
      <c r="J12455" t="s">
        <v>55</v>
      </c>
      <c r="K12455" t="s">
        <v>55</v>
      </c>
    </row>
    <row r="12456" spans="1:11" x14ac:dyDescent="0.35">
      <c r="A12456" t="s">
        <v>3</v>
      </c>
      <c r="B12456" t="s">
        <v>535</v>
      </c>
      <c r="C12456">
        <v>35</v>
      </c>
      <c r="D12456" t="s">
        <v>646</v>
      </c>
      <c r="E12456" t="s">
        <v>1407</v>
      </c>
      <c r="F12456" t="s">
        <v>11</v>
      </c>
      <c r="G12456" t="s">
        <v>76</v>
      </c>
      <c r="H12456" t="s">
        <v>76</v>
      </c>
      <c r="I12456" t="s">
        <v>76</v>
      </c>
      <c r="J12456" t="s">
        <v>76</v>
      </c>
      <c r="K12456" t="s">
        <v>149</v>
      </c>
    </row>
    <row r="12457" spans="1:11" x14ac:dyDescent="0.35">
      <c r="A12457" t="s">
        <v>3</v>
      </c>
      <c r="B12457" t="s">
        <v>536</v>
      </c>
      <c r="C12457">
        <v>71</v>
      </c>
      <c r="D12457" t="s">
        <v>448</v>
      </c>
      <c r="E12457" t="s">
        <v>1175</v>
      </c>
      <c r="F12457" t="s">
        <v>150</v>
      </c>
      <c r="G12457" t="s">
        <v>78</v>
      </c>
      <c r="H12457" t="s">
        <v>186</v>
      </c>
      <c r="I12457" t="s">
        <v>76</v>
      </c>
      <c r="J12457" t="s">
        <v>63</v>
      </c>
      <c r="K12457" t="s">
        <v>121</v>
      </c>
    </row>
    <row r="12458" spans="1:11" x14ac:dyDescent="0.35">
      <c r="A12458" t="s">
        <v>3</v>
      </c>
      <c r="B12458" t="s">
        <v>538</v>
      </c>
      <c r="C12458">
        <v>187</v>
      </c>
      <c r="D12458" t="s">
        <v>288</v>
      </c>
      <c r="E12458" t="s">
        <v>885</v>
      </c>
      <c r="F12458" t="s">
        <v>188</v>
      </c>
      <c r="G12458" t="s">
        <v>94</v>
      </c>
      <c r="H12458" t="s">
        <v>63</v>
      </c>
      <c r="I12458" t="s">
        <v>79</v>
      </c>
      <c r="J12458" t="s">
        <v>106</v>
      </c>
      <c r="K12458" t="s">
        <v>100</v>
      </c>
    </row>
    <row r="12459" spans="1:11" x14ac:dyDescent="0.35">
      <c r="A12459" t="s">
        <v>3</v>
      </c>
      <c r="B12459" t="s">
        <v>540</v>
      </c>
      <c r="C12459">
        <v>23</v>
      </c>
      <c r="D12459" t="s">
        <v>284</v>
      </c>
      <c r="E12459" t="s">
        <v>827</v>
      </c>
      <c r="F12459" t="s">
        <v>198</v>
      </c>
      <c r="G12459" t="s">
        <v>76</v>
      </c>
      <c r="H12459" t="s">
        <v>76</v>
      </c>
      <c r="I12459" t="s">
        <v>76</v>
      </c>
      <c r="J12459" t="s">
        <v>76</v>
      </c>
      <c r="K12459" t="s">
        <v>76</v>
      </c>
    </row>
    <row r="12460" spans="1:11" x14ac:dyDescent="0.35">
      <c r="A12460" t="s">
        <v>4</v>
      </c>
      <c r="B12460" t="s">
        <v>531</v>
      </c>
      <c r="C12460">
        <v>249</v>
      </c>
      <c r="D12460" t="s">
        <v>9</v>
      </c>
      <c r="E12460" t="s">
        <v>419</v>
      </c>
      <c r="F12460" t="s">
        <v>216</v>
      </c>
      <c r="G12460" t="s">
        <v>84</v>
      </c>
      <c r="H12460" t="s">
        <v>211</v>
      </c>
      <c r="I12460" t="s">
        <v>80</v>
      </c>
      <c r="J12460" t="s">
        <v>205</v>
      </c>
      <c r="K12460" t="s">
        <v>68</v>
      </c>
    </row>
    <row r="12461" spans="1:11" x14ac:dyDescent="0.35">
      <c r="A12461" t="s">
        <v>4</v>
      </c>
      <c r="B12461" t="s">
        <v>534</v>
      </c>
      <c r="C12461">
        <v>490</v>
      </c>
      <c r="D12461" t="s">
        <v>463</v>
      </c>
      <c r="E12461" t="s">
        <v>614</v>
      </c>
      <c r="F12461" t="s">
        <v>185</v>
      </c>
      <c r="G12461" t="s">
        <v>100</v>
      </c>
      <c r="H12461" t="s">
        <v>75</v>
      </c>
      <c r="I12461" t="s">
        <v>96</v>
      </c>
      <c r="J12461" t="s">
        <v>74</v>
      </c>
      <c r="K12461" t="s">
        <v>81</v>
      </c>
    </row>
    <row r="12462" spans="1:11" x14ac:dyDescent="0.35">
      <c r="A12462" t="s">
        <v>4</v>
      </c>
      <c r="B12462" t="s">
        <v>535</v>
      </c>
      <c r="C12462">
        <v>58</v>
      </c>
      <c r="D12462" t="s">
        <v>731</v>
      </c>
      <c r="E12462" t="s">
        <v>550</v>
      </c>
      <c r="F12462" t="s">
        <v>87</v>
      </c>
      <c r="G12462" t="s">
        <v>309</v>
      </c>
      <c r="H12462" t="s">
        <v>76</v>
      </c>
      <c r="I12462" t="s">
        <v>76</v>
      </c>
      <c r="J12462" t="s">
        <v>76</v>
      </c>
      <c r="K12462" t="s">
        <v>76</v>
      </c>
    </row>
    <row r="12463" spans="1:11" x14ac:dyDescent="0.35">
      <c r="A12463" t="s">
        <v>4</v>
      </c>
      <c r="B12463" t="s">
        <v>536</v>
      </c>
      <c r="C12463">
        <v>126</v>
      </c>
      <c r="D12463" t="s">
        <v>518</v>
      </c>
      <c r="E12463" t="s">
        <v>742</v>
      </c>
      <c r="F12463" t="s">
        <v>209</v>
      </c>
      <c r="G12463" t="s">
        <v>107</v>
      </c>
      <c r="H12463" t="s">
        <v>124</v>
      </c>
      <c r="I12463" t="s">
        <v>94</v>
      </c>
      <c r="J12463" t="s">
        <v>76</v>
      </c>
      <c r="K12463" t="s">
        <v>73</v>
      </c>
    </row>
    <row r="12464" spans="1:11" x14ac:dyDescent="0.35">
      <c r="A12464" t="s">
        <v>4</v>
      </c>
      <c r="B12464" t="s">
        <v>538</v>
      </c>
      <c r="C12464">
        <v>305</v>
      </c>
      <c r="D12464" t="s">
        <v>546</v>
      </c>
      <c r="E12464" t="s">
        <v>759</v>
      </c>
      <c r="F12464" t="s">
        <v>225</v>
      </c>
      <c r="G12464" t="s">
        <v>65</v>
      </c>
      <c r="H12464" t="s">
        <v>180</v>
      </c>
      <c r="I12464" t="s">
        <v>176</v>
      </c>
      <c r="J12464" t="s">
        <v>74</v>
      </c>
      <c r="K12464" t="s">
        <v>75</v>
      </c>
    </row>
    <row r="12465" spans="1:11" x14ac:dyDescent="0.35">
      <c r="A12465" t="s">
        <v>4</v>
      </c>
      <c r="B12465" t="s">
        <v>540</v>
      </c>
      <c r="C12465">
        <v>44</v>
      </c>
      <c r="D12465" t="s">
        <v>184</v>
      </c>
      <c r="E12465" t="s">
        <v>1109</v>
      </c>
      <c r="F12465" t="s">
        <v>442</v>
      </c>
      <c r="G12465" t="s">
        <v>76</v>
      </c>
      <c r="H12465" t="s">
        <v>76</v>
      </c>
      <c r="I12465" t="s">
        <v>76</v>
      </c>
      <c r="J12465" t="s">
        <v>77</v>
      </c>
      <c r="K12465" t="s">
        <v>76</v>
      </c>
    </row>
    <row r="12466" spans="1:11" x14ac:dyDescent="0.35">
      <c r="A12466" t="s">
        <v>5</v>
      </c>
      <c r="B12466" t="s">
        <v>531</v>
      </c>
      <c r="C12466">
        <v>401</v>
      </c>
      <c r="D12466" t="s">
        <v>220</v>
      </c>
      <c r="E12466" t="s">
        <v>1137</v>
      </c>
      <c r="F12466" t="s">
        <v>96</v>
      </c>
      <c r="G12466" t="s">
        <v>77</v>
      </c>
      <c r="H12466" t="s">
        <v>106</v>
      </c>
      <c r="I12466" t="s">
        <v>76</v>
      </c>
      <c r="J12466" t="s">
        <v>79</v>
      </c>
      <c r="K12466" t="s">
        <v>68</v>
      </c>
    </row>
    <row r="12467" spans="1:11" x14ac:dyDescent="0.35">
      <c r="A12467" t="s">
        <v>5</v>
      </c>
      <c r="B12467" t="s">
        <v>534</v>
      </c>
      <c r="C12467">
        <v>640</v>
      </c>
      <c r="D12467" t="s">
        <v>297</v>
      </c>
      <c r="E12467" t="s">
        <v>836</v>
      </c>
      <c r="F12467" t="s">
        <v>133</v>
      </c>
      <c r="G12467" t="s">
        <v>73</v>
      </c>
      <c r="H12467" t="s">
        <v>72</v>
      </c>
      <c r="I12467" t="s">
        <v>76</v>
      </c>
      <c r="J12467" t="s">
        <v>106</v>
      </c>
      <c r="K12467" t="s">
        <v>106</v>
      </c>
    </row>
    <row r="12468" spans="1:11" x14ac:dyDescent="0.35">
      <c r="A12468" t="s">
        <v>5</v>
      </c>
      <c r="B12468" t="s">
        <v>535</v>
      </c>
      <c r="C12468">
        <v>68</v>
      </c>
      <c r="D12468" t="s">
        <v>448</v>
      </c>
      <c r="E12468" t="s">
        <v>912</v>
      </c>
      <c r="F12468" t="s">
        <v>82</v>
      </c>
      <c r="G12468" t="s">
        <v>76</v>
      </c>
      <c r="H12468" t="s">
        <v>76</v>
      </c>
      <c r="I12468" t="s">
        <v>76</v>
      </c>
      <c r="J12468" t="s">
        <v>76</v>
      </c>
      <c r="K12468" t="s">
        <v>76</v>
      </c>
    </row>
    <row r="12469" spans="1:11" x14ac:dyDescent="0.35">
      <c r="A12469" t="s">
        <v>5</v>
      </c>
      <c r="B12469" t="s">
        <v>536</v>
      </c>
      <c r="C12469">
        <v>183</v>
      </c>
      <c r="D12469" t="s">
        <v>144</v>
      </c>
      <c r="E12469" t="s">
        <v>859</v>
      </c>
      <c r="F12469" t="s">
        <v>57</v>
      </c>
      <c r="G12469" t="s">
        <v>106</v>
      </c>
      <c r="H12469" t="s">
        <v>55</v>
      </c>
      <c r="I12469" t="s">
        <v>76</v>
      </c>
      <c r="J12469" t="s">
        <v>80</v>
      </c>
      <c r="K12469" t="s">
        <v>71</v>
      </c>
    </row>
    <row r="12470" spans="1:11" x14ac:dyDescent="0.35">
      <c r="A12470" t="s">
        <v>5</v>
      </c>
      <c r="B12470" t="s">
        <v>538</v>
      </c>
      <c r="C12470">
        <v>392</v>
      </c>
      <c r="D12470" t="s">
        <v>200</v>
      </c>
      <c r="E12470" t="s">
        <v>1385</v>
      </c>
      <c r="F12470" t="s">
        <v>282</v>
      </c>
      <c r="G12470" t="s">
        <v>73</v>
      </c>
      <c r="H12470" t="s">
        <v>107</v>
      </c>
      <c r="I12470" t="s">
        <v>76</v>
      </c>
      <c r="J12470" t="s">
        <v>73</v>
      </c>
      <c r="K12470" t="s">
        <v>68</v>
      </c>
    </row>
    <row r="12471" spans="1:11" x14ac:dyDescent="0.35">
      <c r="A12471" t="s">
        <v>5</v>
      </c>
      <c r="B12471" t="s">
        <v>540</v>
      </c>
      <c r="C12471">
        <v>37</v>
      </c>
      <c r="D12471" t="s">
        <v>897</v>
      </c>
      <c r="E12471" t="s">
        <v>737</v>
      </c>
      <c r="F12471" t="s">
        <v>80</v>
      </c>
      <c r="G12471" t="s">
        <v>76</v>
      </c>
      <c r="H12471" t="s">
        <v>97</v>
      </c>
      <c r="I12471" t="s">
        <v>76</v>
      </c>
      <c r="J12471" t="s">
        <v>76</v>
      </c>
      <c r="K12471" t="s">
        <v>76</v>
      </c>
    </row>
    <row r="12472" spans="1:11" x14ac:dyDescent="0.35">
      <c r="A12472" t="s">
        <v>6</v>
      </c>
      <c r="B12472" t="s">
        <v>531</v>
      </c>
      <c r="C12472">
        <v>149</v>
      </c>
      <c r="D12472" t="s">
        <v>298</v>
      </c>
      <c r="E12472" t="s">
        <v>1402</v>
      </c>
      <c r="F12472" t="s">
        <v>442</v>
      </c>
      <c r="G12472" t="s">
        <v>186</v>
      </c>
      <c r="H12472" t="s">
        <v>65</v>
      </c>
      <c r="I12472" t="s">
        <v>240</v>
      </c>
      <c r="J12472" t="s">
        <v>68</v>
      </c>
      <c r="K12472" t="s">
        <v>73</v>
      </c>
    </row>
    <row r="12473" spans="1:11" x14ac:dyDescent="0.35">
      <c r="A12473" t="s">
        <v>6</v>
      </c>
      <c r="B12473" t="s">
        <v>534</v>
      </c>
      <c r="C12473">
        <v>229</v>
      </c>
      <c r="D12473" t="s">
        <v>424</v>
      </c>
      <c r="E12473" t="s">
        <v>1282</v>
      </c>
      <c r="F12473" t="s">
        <v>131</v>
      </c>
      <c r="G12473" t="s">
        <v>94</v>
      </c>
      <c r="H12473" t="s">
        <v>78</v>
      </c>
      <c r="I12473" t="s">
        <v>76</v>
      </c>
      <c r="J12473" t="s">
        <v>78</v>
      </c>
      <c r="K12473" t="s">
        <v>186</v>
      </c>
    </row>
    <row r="12474" spans="1:11" x14ac:dyDescent="0.35">
      <c r="A12474" t="s">
        <v>6</v>
      </c>
      <c r="B12474" t="s">
        <v>535</v>
      </c>
      <c r="C12474">
        <v>30</v>
      </c>
      <c r="D12474" t="s">
        <v>921</v>
      </c>
      <c r="E12474" t="s">
        <v>752</v>
      </c>
      <c r="F12474" t="s">
        <v>205</v>
      </c>
      <c r="G12474" t="s">
        <v>72</v>
      </c>
      <c r="H12474" t="s">
        <v>76</v>
      </c>
      <c r="I12474" t="s">
        <v>280</v>
      </c>
      <c r="J12474" t="s">
        <v>76</v>
      </c>
      <c r="K12474" t="s">
        <v>76</v>
      </c>
    </row>
    <row r="12475" spans="1:11" x14ac:dyDescent="0.35">
      <c r="A12475" t="s">
        <v>6</v>
      </c>
      <c r="B12475" t="s">
        <v>536</v>
      </c>
      <c r="C12475">
        <v>90</v>
      </c>
      <c r="D12475" t="s">
        <v>580</v>
      </c>
      <c r="E12475" t="s">
        <v>617</v>
      </c>
      <c r="F12475" t="s">
        <v>257</v>
      </c>
      <c r="G12475" t="s">
        <v>106</v>
      </c>
      <c r="H12475" t="s">
        <v>121</v>
      </c>
      <c r="I12475" t="s">
        <v>151</v>
      </c>
      <c r="J12475" t="s">
        <v>79</v>
      </c>
      <c r="K12475" t="s">
        <v>74</v>
      </c>
    </row>
    <row r="12476" spans="1:11" x14ac:dyDescent="0.35">
      <c r="A12476" t="s">
        <v>6</v>
      </c>
      <c r="B12476" t="s">
        <v>538</v>
      </c>
      <c r="C12476">
        <v>153</v>
      </c>
      <c r="D12476" t="s">
        <v>705</v>
      </c>
      <c r="E12476" t="s">
        <v>889</v>
      </c>
      <c r="F12476" t="s">
        <v>294</v>
      </c>
      <c r="G12476" t="s">
        <v>62</v>
      </c>
      <c r="H12476" t="s">
        <v>198</v>
      </c>
      <c r="I12476" t="s">
        <v>76</v>
      </c>
      <c r="J12476" t="s">
        <v>107</v>
      </c>
      <c r="K12476" t="s">
        <v>76</v>
      </c>
    </row>
    <row r="12477" spans="1:11" x14ac:dyDescent="0.35">
      <c r="A12477" t="s">
        <v>6</v>
      </c>
      <c r="B12477" t="s">
        <v>540</v>
      </c>
      <c r="C12477">
        <v>30</v>
      </c>
      <c r="D12477" t="s">
        <v>790</v>
      </c>
      <c r="E12477" t="s">
        <v>841</v>
      </c>
      <c r="F12477" t="s">
        <v>590</v>
      </c>
      <c r="G12477" t="s">
        <v>55</v>
      </c>
      <c r="H12477" t="s">
        <v>149</v>
      </c>
      <c r="I12477" t="s">
        <v>76</v>
      </c>
      <c r="J12477" t="s">
        <v>76</v>
      </c>
      <c r="K12477" t="s">
        <v>76</v>
      </c>
    </row>
    <row r="12478" spans="1:11" x14ac:dyDescent="0.35">
      <c r="A12478" t="s">
        <v>7</v>
      </c>
      <c r="B12478" t="s">
        <v>531</v>
      </c>
      <c r="C12478">
        <v>270</v>
      </c>
      <c r="D12478" t="s">
        <v>144</v>
      </c>
      <c r="E12478" t="s">
        <v>1429</v>
      </c>
      <c r="F12478" t="s">
        <v>55</v>
      </c>
      <c r="G12478" t="s">
        <v>104</v>
      </c>
      <c r="H12478" t="s">
        <v>186</v>
      </c>
      <c r="I12478" t="s">
        <v>76</v>
      </c>
      <c r="J12478" t="s">
        <v>63</v>
      </c>
      <c r="K12478" t="s">
        <v>105</v>
      </c>
    </row>
    <row r="12479" spans="1:11" x14ac:dyDescent="0.35">
      <c r="A12479" t="s">
        <v>7</v>
      </c>
      <c r="B12479" t="s">
        <v>534</v>
      </c>
      <c r="C12479">
        <v>480</v>
      </c>
      <c r="D12479" t="s">
        <v>123</v>
      </c>
      <c r="E12479" t="s">
        <v>1387</v>
      </c>
      <c r="F12479" t="s">
        <v>56</v>
      </c>
      <c r="G12479" t="s">
        <v>72</v>
      </c>
      <c r="H12479" t="s">
        <v>68</v>
      </c>
      <c r="I12479" t="s">
        <v>76</v>
      </c>
      <c r="J12479" t="s">
        <v>138</v>
      </c>
      <c r="K12479" t="s">
        <v>78</v>
      </c>
    </row>
    <row r="12480" spans="1:11" x14ac:dyDescent="0.35">
      <c r="A12480" t="s">
        <v>7</v>
      </c>
      <c r="B12480" t="s">
        <v>535</v>
      </c>
      <c r="C12480">
        <v>76</v>
      </c>
      <c r="D12480" t="s">
        <v>420</v>
      </c>
      <c r="E12480" t="s">
        <v>1122</v>
      </c>
      <c r="F12480" t="s">
        <v>342</v>
      </c>
      <c r="G12480" t="s">
        <v>130</v>
      </c>
      <c r="H12480" t="s">
        <v>76</v>
      </c>
      <c r="I12480" t="s">
        <v>76</v>
      </c>
      <c r="J12480" t="s">
        <v>79</v>
      </c>
      <c r="K12480" t="s">
        <v>76</v>
      </c>
    </row>
    <row r="12481" spans="1:11" x14ac:dyDescent="0.35">
      <c r="A12481" t="s">
        <v>7</v>
      </c>
      <c r="B12481" t="s">
        <v>536</v>
      </c>
      <c r="C12481">
        <v>177</v>
      </c>
      <c r="D12481" t="s">
        <v>296</v>
      </c>
      <c r="E12481" t="s">
        <v>859</v>
      </c>
      <c r="F12481" t="s">
        <v>162</v>
      </c>
      <c r="G12481" t="s">
        <v>107</v>
      </c>
      <c r="H12481" t="s">
        <v>73</v>
      </c>
      <c r="I12481" t="s">
        <v>76</v>
      </c>
      <c r="J12481" t="s">
        <v>186</v>
      </c>
      <c r="K12481" t="s">
        <v>62</v>
      </c>
    </row>
    <row r="12482" spans="1:11" x14ac:dyDescent="0.35">
      <c r="A12482" t="s">
        <v>7</v>
      </c>
      <c r="B12482" t="s">
        <v>538</v>
      </c>
      <c r="C12482">
        <v>348</v>
      </c>
      <c r="D12482" t="s">
        <v>498</v>
      </c>
      <c r="E12482" t="s">
        <v>784</v>
      </c>
      <c r="F12482" t="s">
        <v>328</v>
      </c>
      <c r="G12482" t="s">
        <v>150</v>
      </c>
      <c r="H12482" t="s">
        <v>55</v>
      </c>
      <c r="I12482" t="s">
        <v>76</v>
      </c>
      <c r="J12482" t="s">
        <v>63</v>
      </c>
      <c r="K12482" t="s">
        <v>122</v>
      </c>
    </row>
    <row r="12483" spans="1:11" x14ac:dyDescent="0.35">
      <c r="A12483" t="s">
        <v>7</v>
      </c>
      <c r="B12483" t="s">
        <v>540</v>
      </c>
      <c r="C12483">
        <v>57</v>
      </c>
      <c r="D12483" t="s">
        <v>576</v>
      </c>
      <c r="E12483" t="s">
        <v>1309</v>
      </c>
      <c r="F12483" t="s">
        <v>276</v>
      </c>
      <c r="G12483" t="s">
        <v>93</v>
      </c>
      <c r="H12483" t="s">
        <v>93</v>
      </c>
      <c r="I12483" t="s">
        <v>76</v>
      </c>
      <c r="J12483" t="s">
        <v>68</v>
      </c>
      <c r="K12483" t="s">
        <v>163</v>
      </c>
    </row>
    <row r="12484" spans="1:11" x14ac:dyDescent="0.35">
      <c r="A12484" t="s">
        <v>241</v>
      </c>
      <c r="B12484" t="s">
        <v>531</v>
      </c>
      <c r="C12484">
        <v>1245</v>
      </c>
      <c r="D12484" t="s">
        <v>494</v>
      </c>
      <c r="E12484" t="s">
        <v>817</v>
      </c>
      <c r="F12484" t="s">
        <v>194</v>
      </c>
      <c r="G12484" t="s">
        <v>122</v>
      </c>
      <c r="H12484" t="s">
        <v>198</v>
      </c>
      <c r="I12484" t="s">
        <v>78</v>
      </c>
      <c r="J12484" t="s">
        <v>244</v>
      </c>
      <c r="K12484" t="s">
        <v>75</v>
      </c>
    </row>
    <row r="12485" spans="1:11" x14ac:dyDescent="0.35">
      <c r="A12485" t="s">
        <v>241</v>
      </c>
      <c r="B12485" t="s">
        <v>534</v>
      </c>
      <c r="C12485">
        <v>2112</v>
      </c>
      <c r="D12485" t="s">
        <v>548</v>
      </c>
      <c r="E12485" t="s">
        <v>771</v>
      </c>
      <c r="F12485" t="s">
        <v>442</v>
      </c>
      <c r="G12485" t="s">
        <v>94</v>
      </c>
      <c r="H12485" t="s">
        <v>150</v>
      </c>
      <c r="I12485" t="s">
        <v>75</v>
      </c>
      <c r="J12485" t="s">
        <v>138</v>
      </c>
      <c r="K12485" t="s">
        <v>105</v>
      </c>
    </row>
    <row r="12486" spans="1:11" x14ac:dyDescent="0.35">
      <c r="A12486" t="s">
        <v>241</v>
      </c>
      <c r="B12486" t="s">
        <v>535</v>
      </c>
      <c r="C12486">
        <v>267</v>
      </c>
      <c r="D12486" t="s">
        <v>508</v>
      </c>
      <c r="E12486" t="s">
        <v>722</v>
      </c>
      <c r="F12486" t="s">
        <v>367</v>
      </c>
      <c r="G12486" t="s">
        <v>173</v>
      </c>
      <c r="H12486" t="s">
        <v>76</v>
      </c>
      <c r="I12486" t="s">
        <v>71</v>
      </c>
      <c r="J12486" t="s">
        <v>73</v>
      </c>
      <c r="K12486" t="s">
        <v>77</v>
      </c>
    </row>
    <row r="12487" spans="1:11" x14ac:dyDescent="0.35">
      <c r="A12487" t="s">
        <v>241</v>
      </c>
      <c r="B12487" t="s">
        <v>536</v>
      </c>
      <c r="C12487">
        <v>647</v>
      </c>
      <c r="D12487" t="s">
        <v>399</v>
      </c>
      <c r="E12487" t="s">
        <v>962</v>
      </c>
      <c r="F12487" t="s">
        <v>92</v>
      </c>
      <c r="G12487" t="s">
        <v>106</v>
      </c>
      <c r="H12487" t="s">
        <v>175</v>
      </c>
      <c r="I12487" t="s">
        <v>79</v>
      </c>
      <c r="J12487" t="s">
        <v>105</v>
      </c>
      <c r="K12487" t="s">
        <v>122</v>
      </c>
    </row>
    <row r="12488" spans="1:11" x14ac:dyDescent="0.35">
      <c r="A12488" t="s">
        <v>241</v>
      </c>
      <c r="B12488" t="s">
        <v>538</v>
      </c>
      <c r="C12488">
        <v>1385</v>
      </c>
      <c r="D12488" t="s">
        <v>528</v>
      </c>
      <c r="E12488" t="s">
        <v>696</v>
      </c>
      <c r="F12488" t="s">
        <v>205</v>
      </c>
      <c r="G12488" t="s">
        <v>72</v>
      </c>
      <c r="H12488" t="s">
        <v>55</v>
      </c>
      <c r="I12488" t="s">
        <v>105</v>
      </c>
      <c r="J12488" t="s">
        <v>94</v>
      </c>
      <c r="K12488" t="s">
        <v>138</v>
      </c>
    </row>
    <row r="12489" spans="1:11" x14ac:dyDescent="0.35">
      <c r="A12489" t="s">
        <v>241</v>
      </c>
      <c r="B12489" t="s">
        <v>540</v>
      </c>
      <c r="C12489">
        <v>191</v>
      </c>
      <c r="D12489" t="s">
        <v>363</v>
      </c>
      <c r="E12489" t="s">
        <v>967</v>
      </c>
      <c r="F12489" t="s">
        <v>213</v>
      </c>
      <c r="G12489" t="s">
        <v>75</v>
      </c>
      <c r="H12489" t="s">
        <v>63</v>
      </c>
      <c r="I12489" t="s">
        <v>76</v>
      </c>
      <c r="J12489" t="s">
        <v>106</v>
      </c>
      <c r="K12489" t="s">
        <v>72</v>
      </c>
    </row>
    <row r="12491" spans="1:11" x14ac:dyDescent="0.35">
      <c r="A12491" t="s">
        <v>2182</v>
      </c>
    </row>
    <row r="12492" spans="1:11" x14ac:dyDescent="0.35">
      <c r="A12492" t="s">
        <v>14</v>
      </c>
      <c r="B12492" t="s">
        <v>565</v>
      </c>
      <c r="C12492" t="s">
        <v>2</v>
      </c>
      <c r="D12492" t="s">
        <v>2169</v>
      </c>
      <c r="E12492" t="s">
        <v>2170</v>
      </c>
      <c r="F12492" t="s">
        <v>2171</v>
      </c>
      <c r="G12492" t="s">
        <v>2172</v>
      </c>
      <c r="H12492" t="s">
        <v>2173</v>
      </c>
      <c r="I12492" t="s">
        <v>609</v>
      </c>
      <c r="J12492" t="s">
        <v>49</v>
      </c>
      <c r="K12492" t="s">
        <v>50</v>
      </c>
    </row>
    <row r="12493" spans="1:11" x14ac:dyDescent="0.35">
      <c r="A12493" t="s">
        <v>3</v>
      </c>
      <c r="B12493" t="s">
        <v>566</v>
      </c>
      <c r="C12493">
        <v>81</v>
      </c>
      <c r="D12493" t="s">
        <v>927</v>
      </c>
      <c r="E12493" t="s">
        <v>559</v>
      </c>
      <c r="F12493" t="s">
        <v>53</v>
      </c>
      <c r="G12493" t="s">
        <v>77</v>
      </c>
      <c r="H12493" t="s">
        <v>77</v>
      </c>
      <c r="I12493" t="s">
        <v>76</v>
      </c>
      <c r="J12493" t="s">
        <v>163</v>
      </c>
      <c r="K12493" t="s">
        <v>70</v>
      </c>
    </row>
    <row r="12494" spans="1:11" x14ac:dyDescent="0.35">
      <c r="A12494" t="s">
        <v>3</v>
      </c>
      <c r="B12494" t="s">
        <v>569</v>
      </c>
      <c r="C12494">
        <v>390</v>
      </c>
      <c r="D12494" t="s">
        <v>502</v>
      </c>
      <c r="E12494" t="s">
        <v>1142</v>
      </c>
      <c r="F12494" t="s">
        <v>216</v>
      </c>
      <c r="G12494" t="s">
        <v>73</v>
      </c>
      <c r="H12494" t="s">
        <v>76</v>
      </c>
      <c r="I12494" t="s">
        <v>76</v>
      </c>
      <c r="J12494" t="s">
        <v>105</v>
      </c>
      <c r="K12494" t="s">
        <v>63</v>
      </c>
    </row>
    <row r="12495" spans="1:11" x14ac:dyDescent="0.35">
      <c r="A12495" t="s">
        <v>3</v>
      </c>
      <c r="B12495" t="s">
        <v>570</v>
      </c>
      <c r="C12495">
        <v>13</v>
      </c>
      <c r="D12495" t="s">
        <v>230</v>
      </c>
      <c r="E12495" t="s">
        <v>1578</v>
      </c>
      <c r="F12495" t="s">
        <v>88</v>
      </c>
      <c r="G12495" t="s">
        <v>76</v>
      </c>
      <c r="H12495" t="s">
        <v>76</v>
      </c>
      <c r="I12495" t="s">
        <v>76</v>
      </c>
      <c r="J12495" t="s">
        <v>286</v>
      </c>
      <c r="K12495" t="s">
        <v>57</v>
      </c>
    </row>
    <row r="12496" spans="1:11" x14ac:dyDescent="0.35">
      <c r="A12496" t="s">
        <v>3</v>
      </c>
      <c r="B12496" t="s">
        <v>571</v>
      </c>
      <c r="C12496">
        <v>50</v>
      </c>
      <c r="D12496" t="s">
        <v>674</v>
      </c>
      <c r="E12496" t="s">
        <v>715</v>
      </c>
      <c r="F12496" t="s">
        <v>237</v>
      </c>
      <c r="G12496" t="s">
        <v>72</v>
      </c>
      <c r="H12496" t="s">
        <v>76</v>
      </c>
      <c r="I12496" t="s">
        <v>76</v>
      </c>
      <c r="J12496" t="s">
        <v>76</v>
      </c>
      <c r="K12496" t="s">
        <v>264</v>
      </c>
    </row>
    <row r="12497" spans="1:11" x14ac:dyDescent="0.35">
      <c r="A12497" t="s">
        <v>3</v>
      </c>
      <c r="B12497" t="s">
        <v>572</v>
      </c>
      <c r="C12497">
        <v>222</v>
      </c>
      <c r="D12497" t="s">
        <v>275</v>
      </c>
      <c r="E12497" t="s">
        <v>1122</v>
      </c>
      <c r="F12497" t="s">
        <v>109</v>
      </c>
      <c r="G12497" t="s">
        <v>77</v>
      </c>
      <c r="H12497" t="s">
        <v>186</v>
      </c>
      <c r="I12497" t="s">
        <v>77</v>
      </c>
      <c r="J12497" t="s">
        <v>150</v>
      </c>
      <c r="K12497" t="s">
        <v>100</v>
      </c>
    </row>
    <row r="12498" spans="1:11" x14ac:dyDescent="0.35">
      <c r="A12498" t="s">
        <v>3</v>
      </c>
      <c r="B12498" t="s">
        <v>573</v>
      </c>
      <c r="C12498">
        <v>9</v>
      </c>
      <c r="D12498" t="s">
        <v>235</v>
      </c>
      <c r="E12498" t="s">
        <v>1591</v>
      </c>
      <c r="F12498" t="s">
        <v>204</v>
      </c>
      <c r="G12498" t="s">
        <v>204</v>
      </c>
      <c r="H12498" t="s">
        <v>76</v>
      </c>
      <c r="I12498" t="s">
        <v>76</v>
      </c>
      <c r="J12498" t="s">
        <v>76</v>
      </c>
      <c r="K12498" t="s">
        <v>76</v>
      </c>
    </row>
    <row r="12499" spans="1:11" x14ac:dyDescent="0.35">
      <c r="A12499" t="s">
        <v>4</v>
      </c>
      <c r="B12499" t="s">
        <v>566</v>
      </c>
      <c r="C12499">
        <v>96</v>
      </c>
      <c r="D12499" t="s">
        <v>440</v>
      </c>
      <c r="E12499" t="s">
        <v>676</v>
      </c>
      <c r="F12499" t="s">
        <v>112</v>
      </c>
      <c r="G12499" t="s">
        <v>146</v>
      </c>
      <c r="H12499" t="s">
        <v>107</v>
      </c>
      <c r="I12499" t="s">
        <v>186</v>
      </c>
      <c r="J12499" t="s">
        <v>113</v>
      </c>
      <c r="K12499" t="s">
        <v>107</v>
      </c>
    </row>
    <row r="12500" spans="1:11" x14ac:dyDescent="0.35">
      <c r="A12500" t="s">
        <v>4</v>
      </c>
      <c r="B12500" t="s">
        <v>569</v>
      </c>
      <c r="C12500">
        <v>624</v>
      </c>
      <c r="D12500" t="s">
        <v>589</v>
      </c>
      <c r="E12500" t="s">
        <v>1157</v>
      </c>
      <c r="F12500" t="s">
        <v>278</v>
      </c>
      <c r="G12500" t="s">
        <v>86</v>
      </c>
      <c r="H12500" t="s">
        <v>80</v>
      </c>
      <c r="I12500" t="s">
        <v>74</v>
      </c>
      <c r="J12500" t="s">
        <v>138</v>
      </c>
      <c r="K12500" t="s">
        <v>80</v>
      </c>
    </row>
    <row r="12501" spans="1:11" x14ac:dyDescent="0.35">
      <c r="A12501" t="s">
        <v>4</v>
      </c>
      <c r="B12501" t="s">
        <v>570</v>
      </c>
      <c r="C12501">
        <v>77</v>
      </c>
      <c r="D12501" t="s">
        <v>516</v>
      </c>
      <c r="E12501" t="s">
        <v>197</v>
      </c>
      <c r="F12501" t="s">
        <v>104</v>
      </c>
      <c r="G12501" t="s">
        <v>63</v>
      </c>
      <c r="H12501" t="s">
        <v>56</v>
      </c>
      <c r="I12501" t="s">
        <v>216</v>
      </c>
      <c r="J12501" t="s">
        <v>166</v>
      </c>
      <c r="K12501" t="s">
        <v>76</v>
      </c>
    </row>
    <row r="12502" spans="1:11" x14ac:dyDescent="0.35">
      <c r="A12502" t="s">
        <v>4</v>
      </c>
      <c r="B12502" t="s">
        <v>571</v>
      </c>
      <c r="C12502">
        <v>64</v>
      </c>
      <c r="D12502" t="s">
        <v>558</v>
      </c>
      <c r="E12502" t="s">
        <v>695</v>
      </c>
      <c r="F12502" t="s">
        <v>260</v>
      </c>
      <c r="G12502" t="s">
        <v>76</v>
      </c>
      <c r="H12502" t="s">
        <v>264</v>
      </c>
      <c r="I12502" t="s">
        <v>137</v>
      </c>
      <c r="J12502" t="s">
        <v>76</v>
      </c>
      <c r="K12502" t="s">
        <v>76</v>
      </c>
    </row>
    <row r="12503" spans="1:11" x14ac:dyDescent="0.35">
      <c r="A12503" t="s">
        <v>4</v>
      </c>
      <c r="B12503" t="s">
        <v>572</v>
      </c>
      <c r="C12503">
        <v>360</v>
      </c>
      <c r="D12503" t="s">
        <v>557</v>
      </c>
      <c r="E12503" t="s">
        <v>944</v>
      </c>
      <c r="F12503" t="s">
        <v>56</v>
      </c>
      <c r="G12503" t="s">
        <v>133</v>
      </c>
      <c r="H12503" t="s">
        <v>208</v>
      </c>
      <c r="I12503" t="s">
        <v>173</v>
      </c>
      <c r="J12503" t="s">
        <v>142</v>
      </c>
      <c r="K12503" t="s">
        <v>77</v>
      </c>
    </row>
    <row r="12504" spans="1:11" x14ac:dyDescent="0.35">
      <c r="A12504" t="s">
        <v>4</v>
      </c>
      <c r="B12504" t="s">
        <v>573</v>
      </c>
      <c r="C12504">
        <v>51</v>
      </c>
      <c r="D12504" t="s">
        <v>762</v>
      </c>
      <c r="E12504" t="s">
        <v>365</v>
      </c>
      <c r="F12504" t="s">
        <v>184</v>
      </c>
      <c r="G12504" t="s">
        <v>86</v>
      </c>
      <c r="H12504" t="s">
        <v>76</v>
      </c>
      <c r="I12504" t="s">
        <v>175</v>
      </c>
      <c r="J12504" t="s">
        <v>76</v>
      </c>
      <c r="K12504" t="s">
        <v>63</v>
      </c>
    </row>
    <row r="12505" spans="1:11" x14ac:dyDescent="0.35">
      <c r="A12505" t="s">
        <v>5</v>
      </c>
      <c r="B12505" t="s">
        <v>566</v>
      </c>
      <c r="C12505">
        <v>50</v>
      </c>
      <c r="D12505" t="s">
        <v>456</v>
      </c>
      <c r="E12505" t="s">
        <v>643</v>
      </c>
      <c r="F12505" t="s">
        <v>150</v>
      </c>
      <c r="G12505" t="s">
        <v>103</v>
      </c>
      <c r="H12505" t="s">
        <v>140</v>
      </c>
      <c r="I12505" t="s">
        <v>76</v>
      </c>
      <c r="J12505" t="s">
        <v>76</v>
      </c>
      <c r="K12505" t="s">
        <v>94</v>
      </c>
    </row>
    <row r="12506" spans="1:11" x14ac:dyDescent="0.35">
      <c r="A12506" t="s">
        <v>5</v>
      </c>
      <c r="B12506" t="s">
        <v>569</v>
      </c>
      <c r="C12506">
        <v>872</v>
      </c>
      <c r="D12506" t="s">
        <v>143</v>
      </c>
      <c r="E12506" t="s">
        <v>1112</v>
      </c>
      <c r="F12506" t="s">
        <v>180</v>
      </c>
      <c r="G12506" t="s">
        <v>73</v>
      </c>
      <c r="H12506" t="s">
        <v>107</v>
      </c>
      <c r="I12506" t="s">
        <v>76</v>
      </c>
      <c r="J12506" t="s">
        <v>107</v>
      </c>
      <c r="K12506" t="s">
        <v>79</v>
      </c>
    </row>
    <row r="12507" spans="1:11" x14ac:dyDescent="0.35">
      <c r="A12507" t="s">
        <v>5</v>
      </c>
      <c r="B12507" t="s">
        <v>570</v>
      </c>
      <c r="C12507">
        <v>187</v>
      </c>
      <c r="D12507" t="s">
        <v>467</v>
      </c>
      <c r="E12507" t="s">
        <v>836</v>
      </c>
      <c r="F12507" t="s">
        <v>149</v>
      </c>
      <c r="G12507" t="s">
        <v>76</v>
      </c>
      <c r="H12507" t="s">
        <v>76</v>
      </c>
      <c r="I12507" t="s">
        <v>76</v>
      </c>
      <c r="J12507" t="s">
        <v>94</v>
      </c>
      <c r="K12507" t="s">
        <v>76</v>
      </c>
    </row>
    <row r="12508" spans="1:11" x14ac:dyDescent="0.35">
      <c r="A12508" t="s">
        <v>5</v>
      </c>
      <c r="B12508" t="s">
        <v>571</v>
      </c>
      <c r="C12508">
        <v>22</v>
      </c>
      <c r="D12508" t="s">
        <v>444</v>
      </c>
      <c r="E12508" t="s">
        <v>555</v>
      </c>
      <c r="F12508" t="s">
        <v>391</v>
      </c>
      <c r="G12508" t="s">
        <v>76</v>
      </c>
      <c r="H12508" t="s">
        <v>72</v>
      </c>
      <c r="I12508" t="s">
        <v>76</v>
      </c>
      <c r="J12508" t="s">
        <v>76</v>
      </c>
      <c r="K12508" t="s">
        <v>76</v>
      </c>
    </row>
    <row r="12509" spans="1:11" x14ac:dyDescent="0.35">
      <c r="A12509" t="s">
        <v>5</v>
      </c>
      <c r="B12509" t="s">
        <v>572</v>
      </c>
      <c r="C12509">
        <v>476</v>
      </c>
      <c r="D12509" t="s">
        <v>319</v>
      </c>
      <c r="E12509" t="s">
        <v>832</v>
      </c>
      <c r="F12509" t="s">
        <v>204</v>
      </c>
      <c r="G12509" t="s">
        <v>106</v>
      </c>
      <c r="H12509" t="s">
        <v>75</v>
      </c>
      <c r="I12509" t="s">
        <v>76</v>
      </c>
      <c r="J12509" t="s">
        <v>68</v>
      </c>
      <c r="K12509" t="s">
        <v>150</v>
      </c>
    </row>
    <row r="12510" spans="1:11" x14ac:dyDescent="0.35">
      <c r="A12510" t="s">
        <v>5</v>
      </c>
      <c r="B12510" t="s">
        <v>573</v>
      </c>
      <c r="C12510">
        <v>114</v>
      </c>
      <c r="D12510" t="s">
        <v>236</v>
      </c>
      <c r="E12510" t="s">
        <v>892</v>
      </c>
      <c r="F12510" t="s">
        <v>269</v>
      </c>
      <c r="G12510" t="s">
        <v>76</v>
      </c>
      <c r="H12510" t="s">
        <v>73</v>
      </c>
      <c r="I12510" t="s">
        <v>76</v>
      </c>
      <c r="J12510" t="s">
        <v>79</v>
      </c>
      <c r="K12510" t="s">
        <v>76</v>
      </c>
    </row>
    <row r="12511" spans="1:11" x14ac:dyDescent="0.35">
      <c r="A12511" t="s">
        <v>6</v>
      </c>
      <c r="B12511" t="s">
        <v>566</v>
      </c>
      <c r="C12511">
        <v>36</v>
      </c>
      <c r="D12511" t="s">
        <v>614</v>
      </c>
      <c r="E12511" t="s">
        <v>482</v>
      </c>
      <c r="F12511" t="s">
        <v>180</v>
      </c>
      <c r="G12511" t="s">
        <v>76</v>
      </c>
      <c r="H12511" t="s">
        <v>194</v>
      </c>
      <c r="I12511" t="s">
        <v>269</v>
      </c>
      <c r="J12511" t="s">
        <v>204</v>
      </c>
      <c r="K12511" t="s">
        <v>76</v>
      </c>
    </row>
    <row r="12512" spans="1:11" x14ac:dyDescent="0.35">
      <c r="A12512" t="s">
        <v>6</v>
      </c>
      <c r="B12512" t="s">
        <v>569</v>
      </c>
      <c r="C12512">
        <v>330</v>
      </c>
      <c r="D12512" t="s">
        <v>398</v>
      </c>
      <c r="E12512" t="s">
        <v>740</v>
      </c>
      <c r="F12512" t="s">
        <v>101</v>
      </c>
      <c r="G12512" t="s">
        <v>186</v>
      </c>
      <c r="H12512" t="s">
        <v>142</v>
      </c>
      <c r="I12512" t="s">
        <v>93</v>
      </c>
      <c r="J12512" t="s">
        <v>76</v>
      </c>
      <c r="K12512" t="s">
        <v>81</v>
      </c>
    </row>
    <row r="12513" spans="1:11" x14ac:dyDescent="0.35">
      <c r="A12513" t="s">
        <v>6</v>
      </c>
      <c r="B12513" t="s">
        <v>570</v>
      </c>
      <c r="C12513">
        <v>42</v>
      </c>
      <c r="D12513" t="s">
        <v>561</v>
      </c>
      <c r="E12513" t="s">
        <v>1166</v>
      </c>
      <c r="F12513" t="s">
        <v>378</v>
      </c>
      <c r="G12513" t="s">
        <v>76</v>
      </c>
      <c r="H12513" t="s">
        <v>76</v>
      </c>
      <c r="I12513" t="s">
        <v>76</v>
      </c>
      <c r="J12513" t="s">
        <v>76</v>
      </c>
      <c r="K12513" t="s">
        <v>76</v>
      </c>
    </row>
    <row r="12514" spans="1:11" x14ac:dyDescent="0.35">
      <c r="A12514" t="s">
        <v>6</v>
      </c>
      <c r="B12514" t="s">
        <v>571</v>
      </c>
      <c r="C12514">
        <v>23</v>
      </c>
      <c r="D12514" t="s">
        <v>1156</v>
      </c>
      <c r="E12514" t="s">
        <v>775</v>
      </c>
      <c r="F12514" t="s">
        <v>173</v>
      </c>
      <c r="G12514" t="s">
        <v>314</v>
      </c>
      <c r="H12514" t="s">
        <v>78</v>
      </c>
      <c r="I12514" t="s">
        <v>76</v>
      </c>
      <c r="J12514" t="s">
        <v>76</v>
      </c>
      <c r="K12514" t="s">
        <v>76</v>
      </c>
    </row>
    <row r="12515" spans="1:11" x14ac:dyDescent="0.35">
      <c r="A12515" t="s">
        <v>6</v>
      </c>
      <c r="B12515" t="s">
        <v>572</v>
      </c>
      <c r="C12515">
        <v>216</v>
      </c>
      <c r="D12515" t="s">
        <v>431</v>
      </c>
      <c r="E12515" t="s">
        <v>1404</v>
      </c>
      <c r="F12515" t="s">
        <v>378</v>
      </c>
      <c r="G12515" t="s">
        <v>142</v>
      </c>
      <c r="H12515" t="s">
        <v>180</v>
      </c>
      <c r="I12515" t="s">
        <v>76</v>
      </c>
      <c r="J12515" t="s">
        <v>106</v>
      </c>
      <c r="K12515" t="s">
        <v>107</v>
      </c>
    </row>
    <row r="12516" spans="1:11" x14ac:dyDescent="0.35">
      <c r="A12516" t="s">
        <v>6</v>
      </c>
      <c r="B12516" t="s">
        <v>573</v>
      </c>
      <c r="C12516">
        <v>34</v>
      </c>
      <c r="D12516" t="s">
        <v>449</v>
      </c>
      <c r="E12516" t="s">
        <v>842</v>
      </c>
      <c r="F12516" t="s">
        <v>539</v>
      </c>
      <c r="G12516" t="s">
        <v>76</v>
      </c>
      <c r="H12516" t="s">
        <v>76</v>
      </c>
      <c r="I12516" t="s">
        <v>175</v>
      </c>
      <c r="J12516" t="s">
        <v>76</v>
      </c>
      <c r="K12516" t="s">
        <v>149</v>
      </c>
    </row>
    <row r="12517" spans="1:11" x14ac:dyDescent="0.35">
      <c r="A12517" t="s">
        <v>7</v>
      </c>
      <c r="B12517" t="s">
        <v>566</v>
      </c>
      <c r="C12517">
        <v>62</v>
      </c>
      <c r="D12517" t="s">
        <v>941</v>
      </c>
      <c r="E12517" t="s">
        <v>641</v>
      </c>
      <c r="F12517" t="s">
        <v>162</v>
      </c>
      <c r="G12517" t="s">
        <v>78</v>
      </c>
      <c r="H12517" t="s">
        <v>76</v>
      </c>
      <c r="I12517" t="s">
        <v>76</v>
      </c>
      <c r="J12517" t="s">
        <v>76</v>
      </c>
      <c r="K12517" t="s">
        <v>76</v>
      </c>
    </row>
    <row r="12518" spans="1:11" x14ac:dyDescent="0.35">
      <c r="A12518" t="s">
        <v>7</v>
      </c>
      <c r="B12518" t="s">
        <v>569</v>
      </c>
      <c r="C12518">
        <v>727</v>
      </c>
      <c r="D12518" t="s">
        <v>158</v>
      </c>
      <c r="E12518" t="s">
        <v>993</v>
      </c>
      <c r="F12518" t="s">
        <v>216</v>
      </c>
      <c r="G12518" t="s">
        <v>93</v>
      </c>
      <c r="H12518" t="s">
        <v>78</v>
      </c>
      <c r="I12518" t="s">
        <v>76</v>
      </c>
      <c r="J12518" t="s">
        <v>78</v>
      </c>
      <c r="K12518" t="s">
        <v>105</v>
      </c>
    </row>
    <row r="12519" spans="1:11" x14ac:dyDescent="0.35">
      <c r="A12519" t="s">
        <v>7</v>
      </c>
      <c r="B12519" t="s">
        <v>570</v>
      </c>
      <c r="C12519">
        <v>37</v>
      </c>
      <c r="D12519" t="s">
        <v>136</v>
      </c>
      <c r="E12519" t="s">
        <v>780</v>
      </c>
      <c r="F12519" t="s">
        <v>226</v>
      </c>
      <c r="G12519" t="s">
        <v>108</v>
      </c>
      <c r="H12519" t="s">
        <v>76</v>
      </c>
      <c r="I12519" t="s">
        <v>76</v>
      </c>
      <c r="J12519" t="s">
        <v>314</v>
      </c>
      <c r="K12519" t="s">
        <v>76</v>
      </c>
    </row>
    <row r="12520" spans="1:11" x14ac:dyDescent="0.35">
      <c r="A12520" t="s">
        <v>7</v>
      </c>
      <c r="B12520" t="s">
        <v>571</v>
      </c>
      <c r="C12520">
        <v>38</v>
      </c>
      <c r="D12520" t="s">
        <v>616</v>
      </c>
      <c r="E12520" t="s">
        <v>555</v>
      </c>
      <c r="F12520" t="s">
        <v>291</v>
      </c>
      <c r="G12520" t="s">
        <v>225</v>
      </c>
      <c r="H12520" t="s">
        <v>76</v>
      </c>
      <c r="I12520" t="s">
        <v>76</v>
      </c>
      <c r="J12520" t="s">
        <v>76</v>
      </c>
      <c r="K12520" t="s">
        <v>208</v>
      </c>
    </row>
    <row r="12521" spans="1:11" x14ac:dyDescent="0.35">
      <c r="A12521" t="s">
        <v>7</v>
      </c>
      <c r="B12521" t="s">
        <v>572</v>
      </c>
      <c r="C12521">
        <v>527</v>
      </c>
      <c r="D12521" t="s">
        <v>453</v>
      </c>
      <c r="E12521" t="s">
        <v>968</v>
      </c>
      <c r="F12521" t="s">
        <v>317</v>
      </c>
      <c r="G12521" t="s">
        <v>73</v>
      </c>
      <c r="H12521" t="s">
        <v>63</v>
      </c>
      <c r="I12521" t="s">
        <v>76</v>
      </c>
      <c r="J12521" t="s">
        <v>72</v>
      </c>
      <c r="K12521" t="s">
        <v>198</v>
      </c>
    </row>
    <row r="12522" spans="1:11" x14ac:dyDescent="0.35">
      <c r="A12522" t="s">
        <v>7</v>
      </c>
      <c r="B12522" t="s">
        <v>573</v>
      </c>
      <c r="C12522">
        <v>17</v>
      </c>
      <c r="D12522" t="s">
        <v>171</v>
      </c>
      <c r="E12522" t="s">
        <v>828</v>
      </c>
      <c r="F12522" t="s">
        <v>762</v>
      </c>
      <c r="G12522" t="s">
        <v>76</v>
      </c>
      <c r="H12522" t="s">
        <v>76</v>
      </c>
      <c r="I12522" t="s">
        <v>76</v>
      </c>
      <c r="J12522" t="s">
        <v>84</v>
      </c>
      <c r="K12522" t="s">
        <v>71</v>
      </c>
    </row>
    <row r="12523" spans="1:11" x14ac:dyDescent="0.35">
      <c r="A12523" t="s">
        <v>241</v>
      </c>
      <c r="B12523" t="s">
        <v>566</v>
      </c>
      <c r="C12523">
        <v>325</v>
      </c>
      <c r="D12523" t="s">
        <v>525</v>
      </c>
      <c r="E12523" t="s">
        <v>654</v>
      </c>
      <c r="F12523" t="s">
        <v>249</v>
      </c>
      <c r="G12523" t="s">
        <v>149</v>
      </c>
      <c r="H12523" t="s">
        <v>151</v>
      </c>
      <c r="I12523" t="s">
        <v>93</v>
      </c>
      <c r="J12523" t="s">
        <v>240</v>
      </c>
      <c r="K12523" t="s">
        <v>75</v>
      </c>
    </row>
    <row r="12524" spans="1:11" x14ac:dyDescent="0.35">
      <c r="A12524" t="s">
        <v>241</v>
      </c>
      <c r="B12524" t="s">
        <v>569</v>
      </c>
      <c r="C12524">
        <v>2943</v>
      </c>
      <c r="D12524" t="s">
        <v>582</v>
      </c>
      <c r="E12524" t="s">
        <v>1540</v>
      </c>
      <c r="F12524" t="s">
        <v>67</v>
      </c>
      <c r="G12524" t="s">
        <v>63</v>
      </c>
      <c r="H12524" t="s">
        <v>94</v>
      </c>
      <c r="I12524" t="s">
        <v>68</v>
      </c>
      <c r="J12524" t="s">
        <v>75</v>
      </c>
      <c r="K12524" t="s">
        <v>105</v>
      </c>
    </row>
    <row r="12525" spans="1:11" x14ac:dyDescent="0.35">
      <c r="A12525" t="s">
        <v>241</v>
      </c>
      <c r="B12525" t="s">
        <v>570</v>
      </c>
      <c r="C12525">
        <v>356</v>
      </c>
      <c r="D12525" t="s">
        <v>316</v>
      </c>
      <c r="E12525" t="s">
        <v>1025</v>
      </c>
      <c r="F12525" t="s">
        <v>109</v>
      </c>
      <c r="G12525" t="s">
        <v>94</v>
      </c>
      <c r="H12525" t="s">
        <v>133</v>
      </c>
      <c r="I12525" t="s">
        <v>55</v>
      </c>
      <c r="J12525" t="s">
        <v>280</v>
      </c>
      <c r="K12525" t="s">
        <v>107</v>
      </c>
    </row>
    <row r="12526" spans="1:11" x14ac:dyDescent="0.35">
      <c r="A12526" t="s">
        <v>241</v>
      </c>
      <c r="B12526" t="s">
        <v>571</v>
      </c>
      <c r="C12526">
        <v>197</v>
      </c>
      <c r="D12526" t="s">
        <v>673</v>
      </c>
      <c r="E12526" t="s">
        <v>670</v>
      </c>
      <c r="F12526" t="s">
        <v>213</v>
      </c>
      <c r="G12526" t="s">
        <v>122</v>
      </c>
      <c r="H12526" t="s">
        <v>133</v>
      </c>
      <c r="I12526" t="s">
        <v>55</v>
      </c>
      <c r="J12526" t="s">
        <v>76</v>
      </c>
      <c r="K12526" t="s">
        <v>104</v>
      </c>
    </row>
    <row r="12527" spans="1:11" x14ac:dyDescent="0.35">
      <c r="A12527" t="s">
        <v>241</v>
      </c>
      <c r="B12527" t="s">
        <v>572</v>
      </c>
      <c r="C12527">
        <v>1801</v>
      </c>
      <c r="D12527" t="s">
        <v>336</v>
      </c>
      <c r="E12527" t="s">
        <v>1167</v>
      </c>
      <c r="F12527" t="s">
        <v>164</v>
      </c>
      <c r="G12527" t="s">
        <v>75</v>
      </c>
      <c r="H12527" t="s">
        <v>108</v>
      </c>
      <c r="I12527" t="s">
        <v>79</v>
      </c>
      <c r="J12527" t="s">
        <v>105</v>
      </c>
      <c r="K12527" t="s">
        <v>72</v>
      </c>
    </row>
    <row r="12528" spans="1:11" x14ac:dyDescent="0.35">
      <c r="A12528" t="s">
        <v>241</v>
      </c>
      <c r="B12528" t="s">
        <v>573</v>
      </c>
      <c r="C12528">
        <v>225</v>
      </c>
      <c r="D12528" t="s">
        <v>153</v>
      </c>
      <c r="E12528" t="s">
        <v>807</v>
      </c>
      <c r="F12528" t="s">
        <v>120</v>
      </c>
      <c r="G12528" t="s">
        <v>138</v>
      </c>
      <c r="H12528" t="s">
        <v>107</v>
      </c>
      <c r="I12528" t="s">
        <v>186</v>
      </c>
      <c r="J12528" t="s">
        <v>71</v>
      </c>
      <c r="K12528" t="s">
        <v>94</v>
      </c>
    </row>
    <row r="12530" spans="1:11" x14ac:dyDescent="0.35">
      <c r="A12530" t="s">
        <v>2183</v>
      </c>
    </row>
    <row r="12531" spans="1:11" x14ac:dyDescent="0.35">
      <c r="A12531" t="s">
        <v>14</v>
      </c>
      <c r="B12531" t="s">
        <v>593</v>
      </c>
      <c r="C12531" t="s">
        <v>2</v>
      </c>
      <c r="D12531" t="s">
        <v>2169</v>
      </c>
      <c r="E12531" t="s">
        <v>2170</v>
      </c>
      <c r="F12531" t="s">
        <v>2171</v>
      </c>
      <c r="G12531" t="s">
        <v>2172</v>
      </c>
      <c r="H12531" t="s">
        <v>2173</v>
      </c>
      <c r="I12531" t="s">
        <v>609</v>
      </c>
      <c r="J12531" t="s">
        <v>49</v>
      </c>
      <c r="K12531" t="s">
        <v>50</v>
      </c>
    </row>
    <row r="12532" spans="1:11" x14ac:dyDescent="0.35">
      <c r="A12532" t="s">
        <v>3</v>
      </c>
      <c r="B12532" t="s">
        <v>594</v>
      </c>
      <c r="C12532">
        <v>376</v>
      </c>
      <c r="D12532" t="s">
        <v>497</v>
      </c>
      <c r="E12532" t="s">
        <v>909</v>
      </c>
      <c r="F12532" t="s">
        <v>70</v>
      </c>
      <c r="G12532" t="s">
        <v>79</v>
      </c>
      <c r="H12532" t="s">
        <v>81</v>
      </c>
      <c r="I12532" t="s">
        <v>76</v>
      </c>
      <c r="J12532" t="s">
        <v>79</v>
      </c>
      <c r="K12532" t="s">
        <v>150</v>
      </c>
    </row>
    <row r="12533" spans="1:11" x14ac:dyDescent="0.35">
      <c r="A12533" t="s">
        <v>3</v>
      </c>
      <c r="B12533" t="s">
        <v>595</v>
      </c>
      <c r="C12533">
        <v>389</v>
      </c>
      <c r="D12533" t="s">
        <v>310</v>
      </c>
      <c r="E12533" t="s">
        <v>1146</v>
      </c>
      <c r="F12533" t="s">
        <v>56</v>
      </c>
      <c r="G12533" t="s">
        <v>79</v>
      </c>
      <c r="H12533" t="s">
        <v>76</v>
      </c>
      <c r="I12533" t="s">
        <v>73</v>
      </c>
      <c r="J12533" t="s">
        <v>74</v>
      </c>
      <c r="K12533" t="s">
        <v>149</v>
      </c>
    </row>
    <row r="12534" spans="1:11" x14ac:dyDescent="0.35">
      <c r="A12534" t="s">
        <v>4</v>
      </c>
      <c r="B12534" t="s">
        <v>594</v>
      </c>
      <c r="C12534">
        <v>659</v>
      </c>
      <c r="D12534" t="s">
        <v>735</v>
      </c>
      <c r="E12534" t="s">
        <v>820</v>
      </c>
      <c r="F12534" t="s">
        <v>65</v>
      </c>
      <c r="G12534" t="s">
        <v>74</v>
      </c>
      <c r="H12534" t="s">
        <v>240</v>
      </c>
      <c r="I12534" t="s">
        <v>81</v>
      </c>
      <c r="J12534" t="s">
        <v>314</v>
      </c>
      <c r="K12534" t="s">
        <v>79</v>
      </c>
    </row>
    <row r="12535" spans="1:11" x14ac:dyDescent="0.35">
      <c r="A12535" t="s">
        <v>4</v>
      </c>
      <c r="B12535" t="s">
        <v>595</v>
      </c>
      <c r="C12535">
        <v>613</v>
      </c>
      <c r="D12535" t="s">
        <v>548</v>
      </c>
      <c r="E12535" t="s">
        <v>927</v>
      </c>
      <c r="F12535" t="s">
        <v>164</v>
      </c>
      <c r="G12535" t="s">
        <v>149</v>
      </c>
      <c r="H12535" t="s">
        <v>173</v>
      </c>
      <c r="I12535" t="s">
        <v>194</v>
      </c>
      <c r="J12535" t="s">
        <v>86</v>
      </c>
      <c r="K12535" t="s">
        <v>94</v>
      </c>
    </row>
    <row r="12536" spans="1:11" x14ac:dyDescent="0.35">
      <c r="A12536" t="s">
        <v>5</v>
      </c>
      <c r="B12536" t="s">
        <v>594</v>
      </c>
      <c r="C12536">
        <v>667</v>
      </c>
      <c r="D12536" t="s">
        <v>748</v>
      </c>
      <c r="E12536" t="s">
        <v>1115</v>
      </c>
      <c r="F12536" t="s">
        <v>62</v>
      </c>
      <c r="G12536" t="s">
        <v>71</v>
      </c>
      <c r="H12536" t="s">
        <v>81</v>
      </c>
      <c r="I12536" t="s">
        <v>76</v>
      </c>
      <c r="J12536" t="s">
        <v>106</v>
      </c>
      <c r="K12536" t="s">
        <v>106</v>
      </c>
    </row>
    <row r="12537" spans="1:11" x14ac:dyDescent="0.35">
      <c r="A12537" t="s">
        <v>5</v>
      </c>
      <c r="B12537" t="s">
        <v>595</v>
      </c>
      <c r="C12537">
        <v>1054</v>
      </c>
      <c r="D12537" t="s">
        <v>493</v>
      </c>
      <c r="E12537" t="s">
        <v>410</v>
      </c>
      <c r="F12537" t="s">
        <v>99</v>
      </c>
      <c r="G12537" t="s">
        <v>107</v>
      </c>
      <c r="H12537" t="s">
        <v>150</v>
      </c>
      <c r="I12537" t="s">
        <v>76</v>
      </c>
      <c r="J12537" t="s">
        <v>77</v>
      </c>
      <c r="K12537" t="s">
        <v>79</v>
      </c>
    </row>
    <row r="12538" spans="1:11" x14ac:dyDescent="0.35">
      <c r="A12538" t="s">
        <v>6</v>
      </c>
      <c r="B12538" t="s">
        <v>594</v>
      </c>
      <c r="C12538">
        <v>299</v>
      </c>
      <c r="D12538" t="s">
        <v>553</v>
      </c>
      <c r="E12538" t="s">
        <v>1518</v>
      </c>
      <c r="F12538" t="s">
        <v>416</v>
      </c>
      <c r="G12538" t="s">
        <v>151</v>
      </c>
      <c r="H12538" t="s">
        <v>157</v>
      </c>
      <c r="I12538" t="s">
        <v>151</v>
      </c>
      <c r="J12538" t="s">
        <v>107</v>
      </c>
      <c r="K12538" t="s">
        <v>75</v>
      </c>
    </row>
    <row r="12539" spans="1:11" x14ac:dyDescent="0.35">
      <c r="A12539" t="s">
        <v>6</v>
      </c>
      <c r="B12539" t="s">
        <v>595</v>
      </c>
      <c r="C12539">
        <v>382</v>
      </c>
      <c r="D12539" t="s">
        <v>197</v>
      </c>
      <c r="E12539" t="s">
        <v>738</v>
      </c>
      <c r="F12539" t="s">
        <v>8</v>
      </c>
      <c r="G12539" t="s">
        <v>72</v>
      </c>
      <c r="H12539" t="s">
        <v>107</v>
      </c>
      <c r="I12539" t="s">
        <v>186</v>
      </c>
      <c r="J12539" t="s">
        <v>150</v>
      </c>
      <c r="K12539" t="s">
        <v>75</v>
      </c>
    </row>
    <row r="12540" spans="1:11" x14ac:dyDescent="0.35">
      <c r="A12540" t="s">
        <v>7</v>
      </c>
      <c r="B12540" t="s">
        <v>594</v>
      </c>
      <c r="C12540">
        <v>773</v>
      </c>
      <c r="D12540" t="s">
        <v>523</v>
      </c>
      <c r="E12540" t="s">
        <v>783</v>
      </c>
      <c r="F12540" t="s">
        <v>181</v>
      </c>
      <c r="G12540" t="s">
        <v>78</v>
      </c>
      <c r="H12540" t="s">
        <v>74</v>
      </c>
      <c r="I12540" t="s">
        <v>76</v>
      </c>
      <c r="J12540" t="s">
        <v>55</v>
      </c>
      <c r="K12540" t="s">
        <v>105</v>
      </c>
    </row>
    <row r="12541" spans="1:11" x14ac:dyDescent="0.35">
      <c r="A12541" t="s">
        <v>7</v>
      </c>
      <c r="B12541" t="s">
        <v>595</v>
      </c>
      <c r="C12541">
        <v>635</v>
      </c>
      <c r="D12541" t="s">
        <v>519</v>
      </c>
      <c r="E12541" t="s">
        <v>783</v>
      </c>
      <c r="F12541" t="s">
        <v>165</v>
      </c>
      <c r="G12541" t="s">
        <v>186</v>
      </c>
      <c r="H12541" t="s">
        <v>107</v>
      </c>
      <c r="I12541" t="s">
        <v>76</v>
      </c>
      <c r="J12541" t="s">
        <v>75</v>
      </c>
      <c r="K12541" t="s">
        <v>122</v>
      </c>
    </row>
    <row r="12542" spans="1:11" x14ac:dyDescent="0.35">
      <c r="A12542" t="s">
        <v>241</v>
      </c>
      <c r="B12542" t="s">
        <v>594</v>
      </c>
      <c r="C12542">
        <v>2774</v>
      </c>
      <c r="D12542" t="s">
        <v>449</v>
      </c>
      <c r="E12542" t="s">
        <v>1612</v>
      </c>
      <c r="F12542" t="s">
        <v>87</v>
      </c>
      <c r="G12542" t="s">
        <v>138</v>
      </c>
      <c r="H12542" t="s">
        <v>173</v>
      </c>
      <c r="I12542" t="s">
        <v>79</v>
      </c>
      <c r="J12542" t="s">
        <v>142</v>
      </c>
      <c r="K12542" t="s">
        <v>75</v>
      </c>
    </row>
    <row r="12543" spans="1:11" x14ac:dyDescent="0.35">
      <c r="A12543" t="s">
        <v>241</v>
      </c>
      <c r="B12543" t="s">
        <v>595</v>
      </c>
      <c r="C12543">
        <v>3073</v>
      </c>
      <c r="D12543" t="s">
        <v>253</v>
      </c>
      <c r="E12543" t="s">
        <v>1729</v>
      </c>
      <c r="F12543" t="s">
        <v>11</v>
      </c>
      <c r="G12543" t="s">
        <v>72</v>
      </c>
      <c r="H12543" t="s">
        <v>94</v>
      </c>
      <c r="I12543" t="s">
        <v>105</v>
      </c>
      <c r="J12543" t="s">
        <v>72</v>
      </c>
      <c r="K12543" t="s">
        <v>72</v>
      </c>
    </row>
    <row r="12545" spans="1:10" x14ac:dyDescent="0.35">
      <c r="A12545" t="s">
        <v>2184</v>
      </c>
    </row>
    <row r="12546" spans="1:10" x14ac:dyDescent="0.35">
      <c r="A12546" t="s">
        <v>14</v>
      </c>
      <c r="B12546" t="s">
        <v>2</v>
      </c>
      <c r="C12546" t="s">
        <v>2169</v>
      </c>
      <c r="D12546" t="s">
        <v>2170</v>
      </c>
      <c r="E12546" t="s">
        <v>2171</v>
      </c>
      <c r="F12546" t="s">
        <v>2172</v>
      </c>
      <c r="G12546" t="s">
        <v>2173</v>
      </c>
      <c r="H12546" t="s">
        <v>609</v>
      </c>
      <c r="I12546" t="s">
        <v>49</v>
      </c>
      <c r="J12546" t="s">
        <v>50</v>
      </c>
    </row>
    <row r="12547" spans="1:10" x14ac:dyDescent="0.35">
      <c r="A12547" t="s">
        <v>3</v>
      </c>
      <c r="B12547">
        <v>765</v>
      </c>
      <c r="C12547" t="s">
        <v>589</v>
      </c>
      <c r="D12547" t="s">
        <v>1429</v>
      </c>
      <c r="E12547" t="s">
        <v>121</v>
      </c>
      <c r="F12547" t="s">
        <v>79</v>
      </c>
      <c r="G12547" t="s">
        <v>68</v>
      </c>
      <c r="H12547" t="s">
        <v>107</v>
      </c>
      <c r="I12547" t="s">
        <v>72</v>
      </c>
      <c r="J12547" t="s">
        <v>74</v>
      </c>
    </row>
    <row r="12548" spans="1:10" x14ac:dyDescent="0.35">
      <c r="A12548" t="s">
        <v>4</v>
      </c>
      <c r="B12548">
        <v>1272</v>
      </c>
      <c r="C12548" t="s">
        <v>463</v>
      </c>
      <c r="D12548" t="s">
        <v>689</v>
      </c>
      <c r="E12548" t="s">
        <v>114</v>
      </c>
      <c r="F12548" t="s">
        <v>104</v>
      </c>
      <c r="G12548" t="s">
        <v>88</v>
      </c>
      <c r="H12548" t="s">
        <v>173</v>
      </c>
      <c r="I12548" t="s">
        <v>244</v>
      </c>
      <c r="J12548" t="s">
        <v>150</v>
      </c>
    </row>
    <row r="12549" spans="1:10" x14ac:dyDescent="0.35">
      <c r="A12549" t="s">
        <v>5</v>
      </c>
      <c r="B12549">
        <v>1721</v>
      </c>
      <c r="C12549" t="s">
        <v>426</v>
      </c>
      <c r="D12549" t="s">
        <v>920</v>
      </c>
      <c r="E12549" t="s">
        <v>176</v>
      </c>
      <c r="F12549" t="s">
        <v>106</v>
      </c>
      <c r="G12549" t="s">
        <v>75</v>
      </c>
      <c r="H12549" t="s">
        <v>76</v>
      </c>
      <c r="I12549" t="s">
        <v>77</v>
      </c>
      <c r="J12549" t="s">
        <v>79</v>
      </c>
    </row>
    <row r="12550" spans="1:10" x14ac:dyDescent="0.35">
      <c r="A12550" t="s">
        <v>6</v>
      </c>
      <c r="B12550">
        <v>681</v>
      </c>
      <c r="C12550" t="s">
        <v>311</v>
      </c>
      <c r="D12550" t="s">
        <v>707</v>
      </c>
      <c r="E12550" t="s">
        <v>117</v>
      </c>
      <c r="F12550" t="s">
        <v>100</v>
      </c>
      <c r="G12550" t="s">
        <v>130</v>
      </c>
      <c r="H12550" t="s">
        <v>93</v>
      </c>
      <c r="I12550" t="s">
        <v>68</v>
      </c>
      <c r="J12550" t="s">
        <v>75</v>
      </c>
    </row>
    <row r="12551" spans="1:10" x14ac:dyDescent="0.35">
      <c r="A12551" t="s">
        <v>7</v>
      </c>
      <c r="B12551">
        <v>1408</v>
      </c>
      <c r="C12551" t="s">
        <v>90</v>
      </c>
      <c r="D12551" t="s">
        <v>783</v>
      </c>
      <c r="E12551" t="s">
        <v>185</v>
      </c>
      <c r="F12551" t="s">
        <v>72</v>
      </c>
      <c r="G12551" t="s">
        <v>105</v>
      </c>
      <c r="H12551" t="s">
        <v>76</v>
      </c>
      <c r="I12551" t="s">
        <v>81</v>
      </c>
      <c r="J12551" t="s">
        <v>100</v>
      </c>
    </row>
    <row r="12552" spans="1:10" x14ac:dyDescent="0.35">
      <c r="A12552" t="s">
        <v>241</v>
      </c>
      <c r="B12552">
        <v>5847</v>
      </c>
      <c r="C12552" t="s">
        <v>557</v>
      </c>
      <c r="D12552" t="s">
        <v>639</v>
      </c>
      <c r="E12552" t="s">
        <v>92</v>
      </c>
      <c r="F12552" t="s">
        <v>81</v>
      </c>
      <c r="G12552" t="s">
        <v>186</v>
      </c>
      <c r="H12552" t="s">
        <v>75</v>
      </c>
      <c r="I12552" t="s">
        <v>100</v>
      </c>
      <c r="J12552" t="s">
        <v>138</v>
      </c>
    </row>
    <row r="12554" spans="1:10" x14ac:dyDescent="0.35">
      <c r="A12554" t="s">
        <v>2185</v>
      </c>
    </row>
    <row r="12555" spans="1:10" x14ac:dyDescent="0.35">
      <c r="A12555" t="s">
        <v>14</v>
      </c>
      <c r="B12555" t="s">
        <v>15</v>
      </c>
      <c r="C12555" t="s">
        <v>2</v>
      </c>
      <c r="D12555" t="s">
        <v>1189</v>
      </c>
      <c r="E12555" t="s">
        <v>1190</v>
      </c>
      <c r="F12555" t="s">
        <v>1191</v>
      </c>
      <c r="G12555" t="s">
        <v>1192</v>
      </c>
    </row>
    <row r="12556" spans="1:10" x14ac:dyDescent="0.35">
      <c r="A12556" t="s">
        <v>3</v>
      </c>
      <c r="B12556" t="s">
        <v>52</v>
      </c>
      <c r="C12556">
        <v>445</v>
      </c>
      <c r="D12556">
        <v>9507.9699999999993</v>
      </c>
      <c r="E12556">
        <v>7265</v>
      </c>
      <c r="F12556">
        <v>0</v>
      </c>
      <c r="G12556">
        <v>49583.33</v>
      </c>
    </row>
    <row r="12557" spans="1:10" x14ac:dyDescent="0.35">
      <c r="A12557" t="s">
        <v>3</v>
      </c>
      <c r="B12557" t="s">
        <v>83</v>
      </c>
      <c r="C12557">
        <v>1443</v>
      </c>
      <c r="D12557">
        <v>12552.6</v>
      </c>
      <c r="E12557">
        <v>10066.67</v>
      </c>
      <c r="F12557">
        <v>0</v>
      </c>
      <c r="G12557">
        <v>71760.33</v>
      </c>
    </row>
    <row r="12558" spans="1:10" x14ac:dyDescent="0.35">
      <c r="A12558" t="s">
        <v>3</v>
      </c>
      <c r="B12558" t="s">
        <v>50</v>
      </c>
      <c r="C12558">
        <v>141</v>
      </c>
      <c r="D12558">
        <v>19944.54</v>
      </c>
      <c r="E12558">
        <v>18183.330000000002</v>
      </c>
      <c r="F12558">
        <v>2900</v>
      </c>
      <c r="G12558">
        <v>64100</v>
      </c>
    </row>
    <row r="12559" spans="1:10" x14ac:dyDescent="0.35">
      <c r="A12559" t="s">
        <v>4</v>
      </c>
      <c r="B12559" t="s">
        <v>52</v>
      </c>
      <c r="C12559">
        <v>841</v>
      </c>
      <c r="D12559">
        <v>12383.99</v>
      </c>
      <c r="E12559">
        <v>8966.67</v>
      </c>
      <c r="F12559">
        <v>0</v>
      </c>
      <c r="G12559">
        <v>141133.32999999999</v>
      </c>
    </row>
    <row r="12560" spans="1:10" x14ac:dyDescent="0.35">
      <c r="A12560" t="s">
        <v>4</v>
      </c>
      <c r="B12560" t="s">
        <v>83</v>
      </c>
      <c r="C12560">
        <v>2175</v>
      </c>
      <c r="D12560">
        <v>12080.79</v>
      </c>
      <c r="E12560">
        <v>9283.33</v>
      </c>
      <c r="F12560">
        <v>0</v>
      </c>
      <c r="G12560">
        <v>122250</v>
      </c>
    </row>
    <row r="12561" spans="1:7" x14ac:dyDescent="0.35">
      <c r="A12561" t="s">
        <v>4</v>
      </c>
      <c r="B12561" t="s">
        <v>50</v>
      </c>
      <c r="C12561">
        <v>260</v>
      </c>
      <c r="D12561">
        <v>20792.34</v>
      </c>
      <c r="E12561">
        <v>21350</v>
      </c>
      <c r="F12561">
        <v>1100</v>
      </c>
      <c r="G12561">
        <v>70990</v>
      </c>
    </row>
    <row r="12562" spans="1:7" x14ac:dyDescent="0.35">
      <c r="A12562" t="s">
        <v>5</v>
      </c>
      <c r="B12562" t="s">
        <v>52</v>
      </c>
      <c r="C12562">
        <v>965</v>
      </c>
      <c r="D12562">
        <v>7765.11</v>
      </c>
      <c r="E12562">
        <v>5965</v>
      </c>
      <c r="F12562">
        <v>0</v>
      </c>
      <c r="G12562">
        <v>66266.67</v>
      </c>
    </row>
    <row r="12563" spans="1:7" x14ac:dyDescent="0.35">
      <c r="A12563" t="s">
        <v>5</v>
      </c>
      <c r="B12563" t="s">
        <v>83</v>
      </c>
      <c r="C12563">
        <v>2264</v>
      </c>
      <c r="D12563">
        <v>10103.24</v>
      </c>
      <c r="E12563">
        <v>8000</v>
      </c>
      <c r="F12563">
        <v>0</v>
      </c>
      <c r="G12563">
        <v>72866.67</v>
      </c>
    </row>
    <row r="12564" spans="1:7" x14ac:dyDescent="0.35">
      <c r="A12564" t="s">
        <v>5</v>
      </c>
      <c r="B12564" t="s">
        <v>50</v>
      </c>
      <c r="C12564">
        <v>237</v>
      </c>
      <c r="D12564">
        <v>21647.07</v>
      </c>
      <c r="E12564">
        <v>16060</v>
      </c>
      <c r="F12564">
        <v>0</v>
      </c>
      <c r="G12564">
        <v>89041.67</v>
      </c>
    </row>
    <row r="12565" spans="1:7" x14ac:dyDescent="0.35">
      <c r="A12565" t="s">
        <v>6</v>
      </c>
      <c r="B12565" t="s">
        <v>52</v>
      </c>
      <c r="C12565">
        <v>377</v>
      </c>
      <c r="D12565">
        <v>13381.37</v>
      </c>
      <c r="E12565">
        <v>9450</v>
      </c>
      <c r="F12565">
        <v>0</v>
      </c>
      <c r="G12565">
        <v>91866.67</v>
      </c>
    </row>
    <row r="12566" spans="1:7" x14ac:dyDescent="0.35">
      <c r="A12566" t="s">
        <v>6</v>
      </c>
      <c r="B12566" t="s">
        <v>83</v>
      </c>
      <c r="C12566">
        <v>937</v>
      </c>
      <c r="D12566">
        <v>15425.41</v>
      </c>
      <c r="E12566">
        <v>12066.67</v>
      </c>
      <c r="F12566">
        <v>0</v>
      </c>
      <c r="G12566">
        <v>104650</v>
      </c>
    </row>
    <row r="12567" spans="1:7" x14ac:dyDescent="0.35">
      <c r="A12567" t="s">
        <v>6</v>
      </c>
      <c r="B12567" t="s">
        <v>50</v>
      </c>
      <c r="C12567">
        <v>118</v>
      </c>
      <c r="D12567">
        <v>25085.64</v>
      </c>
      <c r="E12567">
        <v>21066.67</v>
      </c>
      <c r="F12567">
        <v>0</v>
      </c>
      <c r="G12567">
        <v>112050</v>
      </c>
    </row>
    <row r="12568" spans="1:7" x14ac:dyDescent="0.35">
      <c r="A12568" t="s">
        <v>7</v>
      </c>
      <c r="B12568" t="s">
        <v>52</v>
      </c>
      <c r="C12568">
        <v>792</v>
      </c>
      <c r="D12568">
        <v>11580.27</v>
      </c>
      <c r="E12568">
        <v>8563.33</v>
      </c>
      <c r="F12568">
        <v>0</v>
      </c>
      <c r="G12568">
        <v>68166.67</v>
      </c>
    </row>
    <row r="12569" spans="1:7" x14ac:dyDescent="0.35">
      <c r="A12569" t="s">
        <v>7</v>
      </c>
      <c r="B12569" t="s">
        <v>83</v>
      </c>
      <c r="C12569">
        <v>2106</v>
      </c>
      <c r="D12569">
        <v>12922.26</v>
      </c>
      <c r="E12569">
        <v>10620</v>
      </c>
      <c r="F12569">
        <v>0</v>
      </c>
      <c r="G12569">
        <v>107716.67</v>
      </c>
    </row>
    <row r="12570" spans="1:7" x14ac:dyDescent="0.35">
      <c r="A12570" t="s">
        <v>7</v>
      </c>
      <c r="B12570" t="s">
        <v>50</v>
      </c>
      <c r="C12570">
        <v>348</v>
      </c>
      <c r="D12570">
        <v>17753.43</v>
      </c>
      <c r="E12570">
        <v>15966.67</v>
      </c>
      <c r="F12570">
        <v>0</v>
      </c>
      <c r="G12570">
        <v>99716.67</v>
      </c>
    </row>
    <row r="12571" spans="1:7" x14ac:dyDescent="0.35">
      <c r="A12571" t="s">
        <v>241</v>
      </c>
      <c r="B12571" t="s">
        <v>52</v>
      </c>
      <c r="C12571">
        <v>3420</v>
      </c>
      <c r="D12571">
        <v>11096.94</v>
      </c>
      <c r="E12571">
        <v>8088.33</v>
      </c>
      <c r="F12571">
        <v>0</v>
      </c>
      <c r="G12571">
        <v>141133.32999999999</v>
      </c>
    </row>
    <row r="12572" spans="1:7" x14ac:dyDescent="0.35">
      <c r="A12572" t="s">
        <v>241</v>
      </c>
      <c r="B12572" t="s">
        <v>83</v>
      </c>
      <c r="C12572">
        <v>8925</v>
      </c>
      <c r="D12572">
        <v>12290.44</v>
      </c>
      <c r="E12572">
        <v>9533.33</v>
      </c>
      <c r="F12572">
        <v>0</v>
      </c>
      <c r="G12572">
        <v>122250</v>
      </c>
    </row>
    <row r="12573" spans="1:7" x14ac:dyDescent="0.35">
      <c r="A12573" t="s">
        <v>241</v>
      </c>
      <c r="B12573" t="s">
        <v>50</v>
      </c>
      <c r="C12573">
        <v>1104</v>
      </c>
      <c r="D12573">
        <v>20252.310000000001</v>
      </c>
      <c r="E12573">
        <v>16986.669999999998</v>
      </c>
      <c r="F12573">
        <v>0</v>
      </c>
      <c r="G12573">
        <v>112050</v>
      </c>
    </row>
    <row r="12575" spans="1:7" x14ac:dyDescent="0.35">
      <c r="A12575" t="s">
        <v>2186</v>
      </c>
    </row>
    <row r="12576" spans="1:7" x14ac:dyDescent="0.35">
      <c r="A12576" t="s">
        <v>14</v>
      </c>
      <c r="B12576" t="s">
        <v>266</v>
      </c>
      <c r="C12576" t="s">
        <v>2</v>
      </c>
      <c r="D12576" t="s">
        <v>1189</v>
      </c>
      <c r="E12576" t="s">
        <v>1190</v>
      </c>
      <c r="F12576" t="s">
        <v>1191</v>
      </c>
      <c r="G12576" t="s">
        <v>1192</v>
      </c>
    </row>
    <row r="12577" spans="1:7" x14ac:dyDescent="0.35">
      <c r="A12577" t="s">
        <v>3</v>
      </c>
      <c r="B12577" t="s">
        <v>267</v>
      </c>
      <c r="C12577">
        <v>264</v>
      </c>
      <c r="D12577">
        <v>14014.85</v>
      </c>
      <c r="E12577">
        <v>11516.67</v>
      </c>
      <c r="F12577">
        <v>1383.33</v>
      </c>
      <c r="G12577">
        <v>51466.67</v>
      </c>
    </row>
    <row r="12578" spans="1:7" x14ac:dyDescent="0.35">
      <c r="A12578" t="s">
        <v>3</v>
      </c>
      <c r="B12578" t="s">
        <v>279</v>
      </c>
      <c r="C12578">
        <v>1701</v>
      </c>
      <c r="D12578">
        <v>11918.29</v>
      </c>
      <c r="E12578">
        <v>9516.67</v>
      </c>
      <c r="F12578">
        <v>0</v>
      </c>
      <c r="G12578">
        <v>71760.33</v>
      </c>
    </row>
    <row r="12579" spans="1:7" x14ac:dyDescent="0.35">
      <c r="A12579" t="s">
        <v>3</v>
      </c>
      <c r="B12579" t="s">
        <v>285</v>
      </c>
      <c r="C12579">
        <v>64</v>
      </c>
      <c r="D12579">
        <v>18974.86</v>
      </c>
      <c r="E12579">
        <v>17933.330000000002</v>
      </c>
      <c r="F12579">
        <v>2680.67</v>
      </c>
      <c r="G12579">
        <v>42666.67</v>
      </c>
    </row>
    <row r="12580" spans="1:7" x14ac:dyDescent="0.35">
      <c r="A12580" t="s">
        <v>4</v>
      </c>
      <c r="B12580" t="s">
        <v>267</v>
      </c>
      <c r="C12580">
        <v>355</v>
      </c>
      <c r="D12580">
        <v>14910.36</v>
      </c>
      <c r="E12580">
        <v>12266.67</v>
      </c>
      <c r="F12580">
        <v>0</v>
      </c>
      <c r="G12580">
        <v>70183.33</v>
      </c>
    </row>
    <row r="12581" spans="1:7" x14ac:dyDescent="0.35">
      <c r="A12581" t="s">
        <v>4</v>
      </c>
      <c r="B12581" t="s">
        <v>279</v>
      </c>
      <c r="C12581">
        <v>2643</v>
      </c>
      <c r="D12581">
        <v>12251.29</v>
      </c>
      <c r="E12581">
        <v>9033.33</v>
      </c>
      <c r="F12581">
        <v>0</v>
      </c>
      <c r="G12581">
        <v>141133.32999999999</v>
      </c>
    </row>
    <row r="12582" spans="1:7" x14ac:dyDescent="0.35">
      <c r="A12582" t="s">
        <v>4</v>
      </c>
      <c r="B12582" t="s">
        <v>285</v>
      </c>
      <c r="C12582">
        <v>278</v>
      </c>
      <c r="D12582">
        <v>14029.12</v>
      </c>
      <c r="E12582">
        <v>9620</v>
      </c>
      <c r="F12582">
        <v>170</v>
      </c>
      <c r="G12582">
        <v>82500</v>
      </c>
    </row>
    <row r="12583" spans="1:7" x14ac:dyDescent="0.35">
      <c r="A12583" t="s">
        <v>5</v>
      </c>
      <c r="B12583" t="s">
        <v>267</v>
      </c>
      <c r="C12583">
        <v>135</v>
      </c>
      <c r="D12583">
        <v>13593.36</v>
      </c>
      <c r="E12583">
        <v>10133.33</v>
      </c>
      <c r="F12583">
        <v>200</v>
      </c>
      <c r="G12583">
        <v>51246.67</v>
      </c>
    </row>
    <row r="12584" spans="1:7" x14ac:dyDescent="0.35">
      <c r="A12584" t="s">
        <v>5</v>
      </c>
      <c r="B12584" t="s">
        <v>279</v>
      </c>
      <c r="C12584">
        <v>2662</v>
      </c>
      <c r="D12584">
        <v>9334.56</v>
      </c>
      <c r="E12584">
        <v>7000</v>
      </c>
      <c r="F12584">
        <v>0</v>
      </c>
      <c r="G12584">
        <v>89041.67</v>
      </c>
    </row>
    <row r="12585" spans="1:7" x14ac:dyDescent="0.35">
      <c r="A12585" t="s">
        <v>5</v>
      </c>
      <c r="B12585" t="s">
        <v>285</v>
      </c>
      <c r="C12585">
        <v>669</v>
      </c>
      <c r="D12585">
        <v>12321.37</v>
      </c>
      <c r="E12585">
        <v>10325</v>
      </c>
      <c r="F12585">
        <v>0</v>
      </c>
      <c r="G12585">
        <v>68048.33</v>
      </c>
    </row>
    <row r="12586" spans="1:7" x14ac:dyDescent="0.35">
      <c r="A12586" t="s">
        <v>6</v>
      </c>
      <c r="B12586" t="s">
        <v>267</v>
      </c>
      <c r="C12586">
        <v>127</v>
      </c>
      <c r="D12586">
        <v>21326.52</v>
      </c>
      <c r="E12586">
        <v>16715</v>
      </c>
      <c r="F12586">
        <v>0</v>
      </c>
      <c r="G12586">
        <v>104650</v>
      </c>
    </row>
    <row r="12587" spans="1:7" x14ac:dyDescent="0.35">
      <c r="A12587" t="s">
        <v>6</v>
      </c>
      <c r="B12587" t="s">
        <v>279</v>
      </c>
      <c r="C12587">
        <v>1142</v>
      </c>
      <c r="D12587">
        <v>14500</v>
      </c>
      <c r="E12587">
        <v>11216.67</v>
      </c>
      <c r="F12587">
        <v>0</v>
      </c>
      <c r="G12587">
        <v>101553.33</v>
      </c>
    </row>
    <row r="12588" spans="1:7" x14ac:dyDescent="0.35">
      <c r="A12588" t="s">
        <v>6</v>
      </c>
      <c r="B12588" t="s">
        <v>285</v>
      </c>
      <c r="C12588">
        <v>163</v>
      </c>
      <c r="D12588">
        <v>17925.22</v>
      </c>
      <c r="E12588">
        <v>14100</v>
      </c>
      <c r="F12588">
        <v>1150</v>
      </c>
      <c r="G12588">
        <v>112050</v>
      </c>
    </row>
    <row r="12589" spans="1:7" x14ac:dyDescent="0.35">
      <c r="A12589" t="s">
        <v>7</v>
      </c>
      <c r="B12589" t="s">
        <v>267</v>
      </c>
      <c r="C12589">
        <v>199</v>
      </c>
      <c r="D12589">
        <v>14785.58</v>
      </c>
      <c r="E12589">
        <v>12633.33</v>
      </c>
      <c r="F12589">
        <v>0</v>
      </c>
      <c r="G12589">
        <v>63200</v>
      </c>
    </row>
    <row r="12590" spans="1:7" x14ac:dyDescent="0.35">
      <c r="A12590" t="s">
        <v>7</v>
      </c>
      <c r="B12590" t="s">
        <v>279</v>
      </c>
      <c r="C12590">
        <v>2875</v>
      </c>
      <c r="D12590">
        <v>12516.24</v>
      </c>
      <c r="E12590">
        <v>10150</v>
      </c>
      <c r="F12590">
        <v>0</v>
      </c>
      <c r="G12590">
        <v>107716.67</v>
      </c>
    </row>
    <row r="12591" spans="1:7" x14ac:dyDescent="0.35">
      <c r="A12591" t="s">
        <v>7</v>
      </c>
      <c r="B12591" t="s">
        <v>285</v>
      </c>
      <c r="C12591">
        <v>172</v>
      </c>
      <c r="D12591">
        <v>17631.96</v>
      </c>
      <c r="E12591">
        <v>14063.33</v>
      </c>
      <c r="F12591">
        <v>0</v>
      </c>
      <c r="G12591">
        <v>68166.67</v>
      </c>
    </row>
    <row r="12592" spans="1:7" x14ac:dyDescent="0.35">
      <c r="A12592" t="s">
        <v>241</v>
      </c>
      <c r="B12592" t="s">
        <v>267</v>
      </c>
      <c r="C12592">
        <v>1080</v>
      </c>
      <c r="D12592">
        <v>15269.35</v>
      </c>
      <c r="E12592">
        <v>12266.67</v>
      </c>
      <c r="F12592">
        <v>0</v>
      </c>
      <c r="G12592">
        <v>104650</v>
      </c>
    </row>
    <row r="12593" spans="1:7" x14ac:dyDescent="0.35">
      <c r="A12593" t="s">
        <v>241</v>
      </c>
      <c r="B12593" t="s">
        <v>279</v>
      </c>
      <c r="C12593">
        <v>11023</v>
      </c>
      <c r="D12593">
        <v>11963.46</v>
      </c>
      <c r="E12593">
        <v>9181.67</v>
      </c>
      <c r="F12593">
        <v>0</v>
      </c>
      <c r="G12593">
        <v>141133.32999999999</v>
      </c>
    </row>
    <row r="12594" spans="1:7" x14ac:dyDescent="0.35">
      <c r="A12594" t="s">
        <v>241</v>
      </c>
      <c r="B12594" t="s">
        <v>285</v>
      </c>
      <c r="C12594">
        <v>1346</v>
      </c>
      <c r="D12594">
        <v>14627.85</v>
      </c>
      <c r="E12594">
        <v>11250</v>
      </c>
      <c r="F12594">
        <v>0</v>
      </c>
      <c r="G12594">
        <v>112050</v>
      </c>
    </row>
    <row r="12596" spans="1:7" x14ac:dyDescent="0.35">
      <c r="A12596" t="s">
        <v>2187</v>
      </c>
    </row>
    <row r="12597" spans="1:7" x14ac:dyDescent="0.35">
      <c r="A12597" t="s">
        <v>14</v>
      </c>
      <c r="B12597" t="s">
        <v>388</v>
      </c>
      <c r="C12597" t="s">
        <v>2</v>
      </c>
      <c r="D12597" t="s">
        <v>1189</v>
      </c>
      <c r="E12597" t="s">
        <v>1190</v>
      </c>
      <c r="F12597" t="s">
        <v>1191</v>
      </c>
      <c r="G12597" t="s">
        <v>1192</v>
      </c>
    </row>
    <row r="12598" spans="1:7" x14ac:dyDescent="0.35">
      <c r="A12598" t="s">
        <v>3</v>
      </c>
      <c r="B12598" t="s">
        <v>389</v>
      </c>
      <c r="C12598">
        <v>38</v>
      </c>
      <c r="D12598">
        <v>22308.66</v>
      </c>
      <c r="E12598">
        <v>21466.67</v>
      </c>
      <c r="F12598">
        <v>3831.67</v>
      </c>
      <c r="G12598">
        <v>49583.33</v>
      </c>
    </row>
    <row r="12599" spans="1:7" x14ac:dyDescent="0.35">
      <c r="A12599" t="s">
        <v>3</v>
      </c>
      <c r="B12599" t="s">
        <v>50</v>
      </c>
      <c r="C12599">
        <v>1</v>
      </c>
      <c r="D12599">
        <v>630</v>
      </c>
      <c r="E12599">
        <v>630</v>
      </c>
      <c r="F12599">
        <v>630</v>
      </c>
      <c r="G12599">
        <v>630</v>
      </c>
    </row>
    <row r="12600" spans="1:7" x14ac:dyDescent="0.35">
      <c r="A12600" t="s">
        <v>3</v>
      </c>
      <c r="B12600" t="s">
        <v>396</v>
      </c>
      <c r="C12600">
        <v>1990</v>
      </c>
      <c r="D12600">
        <v>12353.8</v>
      </c>
      <c r="E12600">
        <v>9966.67</v>
      </c>
      <c r="F12600">
        <v>0</v>
      </c>
      <c r="G12600">
        <v>71760.33</v>
      </c>
    </row>
    <row r="12601" spans="1:7" x14ac:dyDescent="0.35">
      <c r="A12601" t="s">
        <v>4</v>
      </c>
      <c r="B12601" t="s">
        <v>389</v>
      </c>
      <c r="C12601">
        <v>103</v>
      </c>
      <c r="D12601">
        <v>21694.18</v>
      </c>
      <c r="E12601">
        <v>22866.67</v>
      </c>
      <c r="F12601">
        <v>1460</v>
      </c>
      <c r="G12601">
        <v>141133.32999999999</v>
      </c>
    </row>
    <row r="12602" spans="1:7" x14ac:dyDescent="0.35">
      <c r="A12602" t="s">
        <v>4</v>
      </c>
      <c r="B12602" t="s">
        <v>50</v>
      </c>
      <c r="C12602">
        <v>5</v>
      </c>
      <c r="D12602">
        <v>13991.91</v>
      </c>
      <c r="E12602">
        <v>13383.33</v>
      </c>
      <c r="F12602">
        <v>6333.33</v>
      </c>
      <c r="G12602">
        <v>19583.330000000002</v>
      </c>
    </row>
    <row r="12603" spans="1:7" x14ac:dyDescent="0.35">
      <c r="A12603" t="s">
        <v>4</v>
      </c>
      <c r="B12603" t="s">
        <v>396</v>
      </c>
      <c r="C12603">
        <v>3168</v>
      </c>
      <c r="D12603">
        <v>12813.53</v>
      </c>
      <c r="E12603">
        <v>9475</v>
      </c>
      <c r="F12603">
        <v>0</v>
      </c>
      <c r="G12603">
        <v>122250</v>
      </c>
    </row>
    <row r="12604" spans="1:7" x14ac:dyDescent="0.35">
      <c r="A12604" t="s">
        <v>5</v>
      </c>
      <c r="B12604" t="s">
        <v>389</v>
      </c>
      <c r="C12604">
        <v>56</v>
      </c>
      <c r="D12604">
        <v>13718.64</v>
      </c>
      <c r="E12604">
        <v>11000</v>
      </c>
      <c r="F12604">
        <v>1000</v>
      </c>
      <c r="G12604">
        <v>51683.33</v>
      </c>
    </row>
    <row r="12605" spans="1:7" x14ac:dyDescent="0.35">
      <c r="A12605" t="s">
        <v>5</v>
      </c>
      <c r="B12605" t="s">
        <v>50</v>
      </c>
      <c r="C12605">
        <v>5</v>
      </c>
      <c r="D12605">
        <v>13171.95</v>
      </c>
      <c r="E12605">
        <v>13400</v>
      </c>
      <c r="F12605">
        <v>0</v>
      </c>
      <c r="G12605">
        <v>17116.669999999998</v>
      </c>
    </row>
    <row r="12606" spans="1:7" x14ac:dyDescent="0.35">
      <c r="A12606" t="s">
        <v>5</v>
      </c>
      <c r="B12606" t="s">
        <v>396</v>
      </c>
      <c r="C12606">
        <v>3405</v>
      </c>
      <c r="D12606">
        <v>10295.08</v>
      </c>
      <c r="E12606">
        <v>7783.33</v>
      </c>
      <c r="F12606">
        <v>0</v>
      </c>
      <c r="G12606">
        <v>89041.67</v>
      </c>
    </row>
    <row r="12607" spans="1:7" x14ac:dyDescent="0.35">
      <c r="A12607" t="s">
        <v>6</v>
      </c>
      <c r="B12607" t="s">
        <v>389</v>
      </c>
      <c r="C12607">
        <v>54</v>
      </c>
      <c r="D12607">
        <v>22685.119999999999</v>
      </c>
      <c r="E12607">
        <v>21066.67</v>
      </c>
      <c r="F12607">
        <v>0</v>
      </c>
      <c r="G12607">
        <v>64750</v>
      </c>
    </row>
    <row r="12608" spans="1:7" x14ac:dyDescent="0.35">
      <c r="A12608" t="s">
        <v>6</v>
      </c>
      <c r="B12608" t="s">
        <v>50</v>
      </c>
      <c r="C12608">
        <v>2</v>
      </c>
      <c r="D12608">
        <v>10831.37</v>
      </c>
      <c r="E12608">
        <v>12745</v>
      </c>
      <c r="F12608">
        <v>158.33000000000001</v>
      </c>
      <c r="G12608">
        <v>12745</v>
      </c>
    </row>
    <row r="12609" spans="1:7" x14ac:dyDescent="0.35">
      <c r="A12609" t="s">
        <v>6</v>
      </c>
      <c r="B12609" t="s">
        <v>396</v>
      </c>
      <c r="C12609">
        <v>1376</v>
      </c>
      <c r="D12609">
        <v>15540.24</v>
      </c>
      <c r="E12609">
        <v>11650</v>
      </c>
      <c r="F12609">
        <v>0</v>
      </c>
      <c r="G12609">
        <v>112050</v>
      </c>
    </row>
    <row r="12610" spans="1:7" x14ac:dyDescent="0.35">
      <c r="A12610" t="s">
        <v>7</v>
      </c>
      <c r="B12610" t="s">
        <v>389</v>
      </c>
      <c r="C12610">
        <v>143</v>
      </c>
      <c r="D12610">
        <v>19030.240000000002</v>
      </c>
      <c r="E12610">
        <v>17500</v>
      </c>
      <c r="F12610">
        <v>900</v>
      </c>
      <c r="G12610">
        <v>66650</v>
      </c>
    </row>
    <row r="12611" spans="1:7" x14ac:dyDescent="0.35">
      <c r="A12611" t="s">
        <v>7</v>
      </c>
      <c r="B12611" t="s">
        <v>50</v>
      </c>
      <c r="C12611">
        <v>7</v>
      </c>
      <c r="D12611">
        <v>8465.93</v>
      </c>
      <c r="E12611">
        <v>7416.67</v>
      </c>
      <c r="F12611">
        <v>0</v>
      </c>
      <c r="G12611">
        <v>19950</v>
      </c>
    </row>
    <row r="12612" spans="1:7" x14ac:dyDescent="0.35">
      <c r="A12612" t="s">
        <v>7</v>
      </c>
      <c r="B12612" t="s">
        <v>396</v>
      </c>
      <c r="C12612">
        <v>3096</v>
      </c>
      <c r="D12612">
        <v>12871.71</v>
      </c>
      <c r="E12612">
        <v>10450</v>
      </c>
      <c r="F12612">
        <v>0</v>
      </c>
      <c r="G12612">
        <v>107716.67</v>
      </c>
    </row>
    <row r="12613" spans="1:7" x14ac:dyDescent="0.35">
      <c r="A12613" t="s">
        <v>241</v>
      </c>
      <c r="B12613" t="s">
        <v>389</v>
      </c>
      <c r="C12613">
        <v>394</v>
      </c>
      <c r="D12613">
        <v>19935.21</v>
      </c>
      <c r="E12613">
        <v>19433.330000000002</v>
      </c>
      <c r="F12613">
        <v>0</v>
      </c>
      <c r="G12613">
        <v>141133.32999999999</v>
      </c>
    </row>
    <row r="12614" spans="1:7" x14ac:dyDescent="0.35">
      <c r="A12614" t="s">
        <v>241</v>
      </c>
      <c r="B12614" t="s">
        <v>50</v>
      </c>
      <c r="C12614">
        <v>20</v>
      </c>
      <c r="D12614">
        <v>12125.18</v>
      </c>
      <c r="E12614">
        <v>13383.33</v>
      </c>
      <c r="F12614">
        <v>0</v>
      </c>
      <c r="G12614">
        <v>19950</v>
      </c>
    </row>
    <row r="12615" spans="1:7" x14ac:dyDescent="0.35">
      <c r="A12615" t="s">
        <v>241</v>
      </c>
      <c r="B12615" t="s">
        <v>396</v>
      </c>
      <c r="C12615">
        <v>13035</v>
      </c>
      <c r="D12615">
        <v>12508.25</v>
      </c>
      <c r="E12615">
        <v>9541.67</v>
      </c>
      <c r="F12615">
        <v>0</v>
      </c>
      <c r="G12615">
        <v>122250</v>
      </c>
    </row>
    <row r="12617" spans="1:7" x14ac:dyDescent="0.35">
      <c r="A12617" t="s">
        <v>2188</v>
      </c>
    </row>
    <row r="12618" spans="1:7" x14ac:dyDescent="0.35">
      <c r="A12618" t="s">
        <v>14</v>
      </c>
      <c r="B12618" t="s">
        <v>487</v>
      </c>
      <c r="C12618" t="s">
        <v>2</v>
      </c>
      <c r="D12618" t="s">
        <v>1189</v>
      </c>
      <c r="E12618" t="s">
        <v>1190</v>
      </c>
      <c r="F12618" t="s">
        <v>1191</v>
      </c>
      <c r="G12618" t="s">
        <v>1192</v>
      </c>
    </row>
    <row r="12619" spans="1:7" x14ac:dyDescent="0.35">
      <c r="A12619" t="s">
        <v>3</v>
      </c>
      <c r="B12619" t="s">
        <v>488</v>
      </c>
      <c r="C12619">
        <v>1119</v>
      </c>
      <c r="D12619">
        <v>11316</v>
      </c>
      <c r="E12619">
        <v>8866.67</v>
      </c>
      <c r="F12619">
        <v>0</v>
      </c>
      <c r="G12619">
        <v>68866.67</v>
      </c>
    </row>
    <row r="12620" spans="1:7" x14ac:dyDescent="0.35">
      <c r="A12620" t="s">
        <v>3</v>
      </c>
      <c r="B12620" t="s">
        <v>491</v>
      </c>
      <c r="C12620">
        <v>910</v>
      </c>
      <c r="D12620">
        <v>14076.43</v>
      </c>
      <c r="E12620">
        <v>11383.33</v>
      </c>
      <c r="F12620">
        <v>300</v>
      </c>
      <c r="G12620">
        <v>71760.33</v>
      </c>
    </row>
    <row r="12621" spans="1:7" x14ac:dyDescent="0.35">
      <c r="A12621" t="s">
        <v>4</v>
      </c>
      <c r="B12621" t="s">
        <v>488</v>
      </c>
      <c r="C12621">
        <v>1945</v>
      </c>
      <c r="D12621">
        <v>11608.95</v>
      </c>
      <c r="E12621">
        <v>8466.67</v>
      </c>
      <c r="F12621">
        <v>0</v>
      </c>
      <c r="G12621">
        <v>141133.32999999999</v>
      </c>
    </row>
    <row r="12622" spans="1:7" x14ac:dyDescent="0.35">
      <c r="A12622" t="s">
        <v>4</v>
      </c>
      <c r="B12622" t="s">
        <v>491</v>
      </c>
      <c r="C12622">
        <v>1331</v>
      </c>
      <c r="D12622">
        <v>14878.71</v>
      </c>
      <c r="E12622">
        <v>11093.33</v>
      </c>
      <c r="F12622">
        <v>0</v>
      </c>
      <c r="G12622">
        <v>122250</v>
      </c>
    </row>
    <row r="12623" spans="1:7" x14ac:dyDescent="0.35">
      <c r="A12623" t="s">
        <v>5</v>
      </c>
      <c r="B12623" t="s">
        <v>488</v>
      </c>
      <c r="C12623">
        <v>2083</v>
      </c>
      <c r="D12623">
        <v>10189.17</v>
      </c>
      <c r="E12623">
        <v>7800</v>
      </c>
      <c r="F12623">
        <v>0</v>
      </c>
      <c r="G12623">
        <v>89041.67</v>
      </c>
    </row>
    <row r="12624" spans="1:7" x14ac:dyDescent="0.35">
      <c r="A12624" t="s">
        <v>5</v>
      </c>
      <c r="B12624" t="s">
        <v>491</v>
      </c>
      <c r="C12624">
        <v>1383</v>
      </c>
      <c r="D12624">
        <v>10593.95</v>
      </c>
      <c r="E12624">
        <v>7913.33</v>
      </c>
      <c r="F12624">
        <v>0</v>
      </c>
      <c r="G12624">
        <v>72866.67</v>
      </c>
    </row>
    <row r="12625" spans="1:7" x14ac:dyDescent="0.35">
      <c r="A12625" t="s">
        <v>6</v>
      </c>
      <c r="B12625" t="s">
        <v>488</v>
      </c>
      <c r="C12625">
        <v>805</v>
      </c>
      <c r="D12625">
        <v>14292.62</v>
      </c>
      <c r="E12625">
        <v>10533.33</v>
      </c>
      <c r="F12625">
        <v>0</v>
      </c>
      <c r="G12625">
        <v>101553.33</v>
      </c>
    </row>
    <row r="12626" spans="1:7" x14ac:dyDescent="0.35">
      <c r="A12626" t="s">
        <v>6</v>
      </c>
      <c r="B12626" t="s">
        <v>491</v>
      </c>
      <c r="C12626">
        <v>627</v>
      </c>
      <c r="D12626">
        <v>17583.93</v>
      </c>
      <c r="E12626">
        <v>13883.33</v>
      </c>
      <c r="F12626">
        <v>0</v>
      </c>
      <c r="G12626">
        <v>112050</v>
      </c>
    </row>
    <row r="12627" spans="1:7" x14ac:dyDescent="0.35">
      <c r="A12627" t="s">
        <v>7</v>
      </c>
      <c r="B12627" t="s">
        <v>488</v>
      </c>
      <c r="C12627">
        <v>1724</v>
      </c>
      <c r="D12627">
        <v>12170.35</v>
      </c>
      <c r="E12627">
        <v>9588.33</v>
      </c>
      <c r="F12627">
        <v>0</v>
      </c>
      <c r="G12627">
        <v>92800</v>
      </c>
    </row>
    <row r="12628" spans="1:7" x14ac:dyDescent="0.35">
      <c r="A12628" t="s">
        <v>7</v>
      </c>
      <c r="B12628" t="s">
        <v>491</v>
      </c>
      <c r="C12628">
        <v>1522</v>
      </c>
      <c r="D12628">
        <v>13917.51</v>
      </c>
      <c r="E12628">
        <v>11533.33</v>
      </c>
      <c r="F12628">
        <v>0</v>
      </c>
      <c r="G12628">
        <v>107716.67</v>
      </c>
    </row>
    <row r="12629" spans="1:7" x14ac:dyDescent="0.35">
      <c r="A12629" t="s">
        <v>241</v>
      </c>
      <c r="B12629" t="s">
        <v>488</v>
      </c>
      <c r="C12629">
        <v>7676</v>
      </c>
      <c r="D12629">
        <v>11668.78</v>
      </c>
      <c r="E12629">
        <v>8966.67</v>
      </c>
      <c r="F12629">
        <v>0</v>
      </c>
      <c r="G12629">
        <v>141133.32999999999</v>
      </c>
    </row>
    <row r="12630" spans="1:7" x14ac:dyDescent="0.35">
      <c r="A12630" t="s">
        <v>241</v>
      </c>
      <c r="B12630" t="s">
        <v>491</v>
      </c>
      <c r="C12630">
        <v>5773</v>
      </c>
      <c r="D12630">
        <v>13935.15</v>
      </c>
      <c r="E12630">
        <v>10868.33</v>
      </c>
      <c r="F12630">
        <v>0</v>
      </c>
      <c r="G12630">
        <v>122250</v>
      </c>
    </row>
    <row r="12632" spans="1:7" x14ac:dyDescent="0.35">
      <c r="A12632" t="s">
        <v>2189</v>
      </c>
    </row>
    <row r="12633" spans="1:7" x14ac:dyDescent="0.35">
      <c r="A12633" t="s">
        <v>14</v>
      </c>
      <c r="B12633" t="s">
        <v>505</v>
      </c>
      <c r="C12633" t="s">
        <v>2</v>
      </c>
      <c r="D12633" t="s">
        <v>1189</v>
      </c>
      <c r="E12633" t="s">
        <v>1190</v>
      </c>
      <c r="F12633" t="s">
        <v>1191</v>
      </c>
      <c r="G12633" t="s">
        <v>1192</v>
      </c>
    </row>
    <row r="12634" spans="1:7" x14ac:dyDescent="0.35">
      <c r="A12634" t="s">
        <v>3</v>
      </c>
      <c r="B12634" t="s">
        <v>506</v>
      </c>
      <c r="C12634">
        <v>580</v>
      </c>
      <c r="D12634">
        <v>14166.62</v>
      </c>
      <c r="E12634">
        <v>11680</v>
      </c>
      <c r="F12634">
        <v>0</v>
      </c>
      <c r="G12634">
        <v>51933.33</v>
      </c>
    </row>
    <row r="12635" spans="1:7" x14ac:dyDescent="0.35">
      <c r="A12635" t="s">
        <v>3</v>
      </c>
      <c r="B12635" t="s">
        <v>507</v>
      </c>
      <c r="C12635">
        <v>538</v>
      </c>
      <c r="D12635">
        <v>8208.09</v>
      </c>
      <c r="E12635">
        <v>5976.67</v>
      </c>
      <c r="F12635">
        <v>0</v>
      </c>
      <c r="G12635">
        <v>68866.67</v>
      </c>
    </row>
    <row r="12636" spans="1:7" x14ac:dyDescent="0.35">
      <c r="A12636" t="s">
        <v>3</v>
      </c>
      <c r="B12636" t="s">
        <v>509</v>
      </c>
      <c r="C12636">
        <v>513</v>
      </c>
      <c r="D12636">
        <v>16628.02</v>
      </c>
      <c r="E12636">
        <v>14216.67</v>
      </c>
      <c r="F12636">
        <v>416.67</v>
      </c>
      <c r="G12636">
        <v>71760.33</v>
      </c>
    </row>
    <row r="12637" spans="1:7" x14ac:dyDescent="0.35">
      <c r="A12637" t="s">
        <v>3</v>
      </c>
      <c r="B12637" t="s">
        <v>510</v>
      </c>
      <c r="C12637">
        <v>397</v>
      </c>
      <c r="D12637">
        <v>10286.629999999999</v>
      </c>
      <c r="E12637">
        <v>7995</v>
      </c>
      <c r="F12637">
        <v>300</v>
      </c>
      <c r="G12637">
        <v>47933.33</v>
      </c>
    </row>
    <row r="12638" spans="1:7" x14ac:dyDescent="0.35">
      <c r="A12638" t="s">
        <v>3</v>
      </c>
      <c r="B12638" t="s">
        <v>50</v>
      </c>
      <c r="C12638">
        <v>1</v>
      </c>
      <c r="D12638">
        <v>630</v>
      </c>
      <c r="E12638">
        <v>630</v>
      </c>
      <c r="F12638">
        <v>630</v>
      </c>
      <c r="G12638">
        <v>630</v>
      </c>
    </row>
    <row r="12639" spans="1:7" x14ac:dyDescent="0.35">
      <c r="A12639" t="s">
        <v>4</v>
      </c>
      <c r="B12639" t="s">
        <v>506</v>
      </c>
      <c r="C12639">
        <v>924</v>
      </c>
      <c r="D12639">
        <v>13920.5</v>
      </c>
      <c r="E12639">
        <v>10916.67</v>
      </c>
      <c r="F12639">
        <v>0</v>
      </c>
      <c r="G12639">
        <v>141133.32999999999</v>
      </c>
    </row>
    <row r="12640" spans="1:7" x14ac:dyDescent="0.35">
      <c r="A12640" t="s">
        <v>4</v>
      </c>
      <c r="B12640" t="s">
        <v>507</v>
      </c>
      <c r="C12640">
        <v>1021</v>
      </c>
      <c r="D12640">
        <v>9079.61</v>
      </c>
      <c r="E12640">
        <v>6410</v>
      </c>
      <c r="F12640">
        <v>100</v>
      </c>
      <c r="G12640">
        <v>48230</v>
      </c>
    </row>
    <row r="12641" spans="1:7" x14ac:dyDescent="0.35">
      <c r="A12641" t="s">
        <v>4</v>
      </c>
      <c r="B12641" t="s">
        <v>509</v>
      </c>
      <c r="C12641">
        <v>770</v>
      </c>
      <c r="D12641">
        <v>18168.45</v>
      </c>
      <c r="E12641">
        <v>13383.33</v>
      </c>
      <c r="F12641">
        <v>0</v>
      </c>
      <c r="G12641">
        <v>122250</v>
      </c>
    </row>
    <row r="12642" spans="1:7" x14ac:dyDescent="0.35">
      <c r="A12642" t="s">
        <v>4</v>
      </c>
      <c r="B12642" t="s">
        <v>510</v>
      </c>
      <c r="C12642">
        <v>561</v>
      </c>
      <c r="D12642">
        <v>9189.23</v>
      </c>
      <c r="E12642">
        <v>7516.67</v>
      </c>
      <c r="F12642">
        <v>410</v>
      </c>
      <c r="G12642">
        <v>68176.67</v>
      </c>
    </row>
    <row r="12643" spans="1:7" x14ac:dyDescent="0.35">
      <c r="A12643" t="s">
        <v>5</v>
      </c>
      <c r="B12643" t="s">
        <v>506</v>
      </c>
      <c r="C12643">
        <v>914</v>
      </c>
      <c r="D12643">
        <v>14251.87</v>
      </c>
      <c r="E12643">
        <v>11891.67</v>
      </c>
      <c r="F12643">
        <v>0</v>
      </c>
      <c r="G12643">
        <v>89041.67</v>
      </c>
    </row>
    <row r="12644" spans="1:7" x14ac:dyDescent="0.35">
      <c r="A12644" t="s">
        <v>5</v>
      </c>
      <c r="B12644" t="s">
        <v>507</v>
      </c>
      <c r="C12644">
        <v>1169</v>
      </c>
      <c r="D12644">
        <v>6450.28</v>
      </c>
      <c r="E12644">
        <v>4758.33</v>
      </c>
      <c r="F12644">
        <v>0</v>
      </c>
      <c r="G12644">
        <v>47224</v>
      </c>
    </row>
    <row r="12645" spans="1:7" x14ac:dyDescent="0.35">
      <c r="A12645" t="s">
        <v>5</v>
      </c>
      <c r="B12645" t="s">
        <v>509</v>
      </c>
      <c r="C12645">
        <v>745</v>
      </c>
      <c r="D12645">
        <v>12801.17</v>
      </c>
      <c r="E12645">
        <v>9783.33</v>
      </c>
      <c r="F12645">
        <v>0</v>
      </c>
      <c r="G12645">
        <v>72866.67</v>
      </c>
    </row>
    <row r="12646" spans="1:7" x14ac:dyDescent="0.35">
      <c r="A12646" t="s">
        <v>5</v>
      </c>
      <c r="B12646" t="s">
        <v>510</v>
      </c>
      <c r="C12646">
        <v>638</v>
      </c>
      <c r="D12646">
        <v>7390.89</v>
      </c>
      <c r="E12646">
        <v>5451.67</v>
      </c>
      <c r="F12646">
        <v>50</v>
      </c>
      <c r="G12646">
        <v>45833.33</v>
      </c>
    </row>
    <row r="12647" spans="1:7" x14ac:dyDescent="0.35">
      <c r="A12647" t="s">
        <v>6</v>
      </c>
      <c r="B12647" t="s">
        <v>506</v>
      </c>
      <c r="C12647">
        <v>452</v>
      </c>
      <c r="D12647">
        <v>16969.330000000002</v>
      </c>
      <c r="E12647">
        <v>13450</v>
      </c>
      <c r="F12647">
        <v>0</v>
      </c>
      <c r="G12647">
        <v>101553.33</v>
      </c>
    </row>
    <row r="12648" spans="1:7" x14ac:dyDescent="0.35">
      <c r="A12648" t="s">
        <v>6</v>
      </c>
      <c r="B12648" t="s">
        <v>507</v>
      </c>
      <c r="C12648">
        <v>353</v>
      </c>
      <c r="D12648">
        <v>10642.06</v>
      </c>
      <c r="E12648">
        <v>7860</v>
      </c>
      <c r="F12648">
        <v>0</v>
      </c>
      <c r="G12648">
        <v>72233.33</v>
      </c>
    </row>
    <row r="12649" spans="1:7" x14ac:dyDescent="0.35">
      <c r="A12649" t="s">
        <v>6</v>
      </c>
      <c r="B12649" t="s">
        <v>509</v>
      </c>
      <c r="C12649">
        <v>454</v>
      </c>
      <c r="D12649">
        <v>19598.759999999998</v>
      </c>
      <c r="E12649">
        <v>16486.669999999998</v>
      </c>
      <c r="F12649">
        <v>0</v>
      </c>
      <c r="G12649">
        <v>112050</v>
      </c>
    </row>
    <row r="12650" spans="1:7" x14ac:dyDescent="0.35">
      <c r="A12650" t="s">
        <v>6</v>
      </c>
      <c r="B12650" t="s">
        <v>510</v>
      </c>
      <c r="C12650">
        <v>173</v>
      </c>
      <c r="D12650">
        <v>11534.65</v>
      </c>
      <c r="E12650">
        <v>9016.67</v>
      </c>
      <c r="F12650">
        <v>0</v>
      </c>
      <c r="G12650">
        <v>62500</v>
      </c>
    </row>
    <row r="12651" spans="1:7" x14ac:dyDescent="0.35">
      <c r="A12651" t="s">
        <v>7</v>
      </c>
      <c r="B12651" t="s">
        <v>506</v>
      </c>
      <c r="C12651">
        <v>960</v>
      </c>
      <c r="D12651">
        <v>15359.15</v>
      </c>
      <c r="E12651">
        <v>12850</v>
      </c>
      <c r="F12651">
        <v>0</v>
      </c>
      <c r="G12651">
        <v>92800</v>
      </c>
    </row>
    <row r="12652" spans="1:7" x14ac:dyDescent="0.35">
      <c r="A12652" t="s">
        <v>7</v>
      </c>
      <c r="B12652" t="s">
        <v>507</v>
      </c>
      <c r="C12652">
        <v>764</v>
      </c>
      <c r="D12652">
        <v>8421.49</v>
      </c>
      <c r="E12652">
        <v>6380</v>
      </c>
      <c r="F12652">
        <v>0</v>
      </c>
      <c r="G12652">
        <v>67116.67</v>
      </c>
    </row>
    <row r="12653" spans="1:7" x14ac:dyDescent="0.35">
      <c r="A12653" t="s">
        <v>7</v>
      </c>
      <c r="B12653" t="s">
        <v>509</v>
      </c>
      <c r="C12653">
        <v>954</v>
      </c>
      <c r="D12653">
        <v>15910.45</v>
      </c>
      <c r="E12653">
        <v>14016.67</v>
      </c>
      <c r="F12653">
        <v>0</v>
      </c>
      <c r="G12653">
        <v>107716.67</v>
      </c>
    </row>
    <row r="12654" spans="1:7" x14ac:dyDescent="0.35">
      <c r="A12654" t="s">
        <v>7</v>
      </c>
      <c r="B12654" t="s">
        <v>510</v>
      </c>
      <c r="C12654">
        <v>567</v>
      </c>
      <c r="D12654">
        <v>10614.08</v>
      </c>
      <c r="E12654">
        <v>8016.67</v>
      </c>
      <c r="F12654">
        <v>0</v>
      </c>
      <c r="G12654">
        <v>80653.33</v>
      </c>
    </row>
    <row r="12655" spans="1:7" x14ac:dyDescent="0.35">
      <c r="A12655" t="s">
        <v>7</v>
      </c>
      <c r="B12655" t="s">
        <v>50</v>
      </c>
      <c r="C12655">
        <v>1</v>
      </c>
      <c r="D12655">
        <v>7383.33</v>
      </c>
      <c r="E12655">
        <v>7383.33</v>
      </c>
      <c r="F12655">
        <v>7383.33</v>
      </c>
      <c r="G12655">
        <v>7383.33</v>
      </c>
    </row>
    <row r="12656" spans="1:7" x14ac:dyDescent="0.35">
      <c r="A12656" t="s">
        <v>241</v>
      </c>
      <c r="B12656" t="s">
        <v>506</v>
      </c>
      <c r="C12656">
        <v>3830</v>
      </c>
      <c r="D12656">
        <v>14799.98</v>
      </c>
      <c r="E12656">
        <v>12058.33</v>
      </c>
      <c r="F12656">
        <v>0</v>
      </c>
      <c r="G12656">
        <v>141133.32999999999</v>
      </c>
    </row>
    <row r="12657" spans="1:7" x14ac:dyDescent="0.35">
      <c r="A12657" t="s">
        <v>241</v>
      </c>
      <c r="B12657" t="s">
        <v>507</v>
      </c>
      <c r="C12657">
        <v>3845</v>
      </c>
      <c r="D12657">
        <v>8237.33</v>
      </c>
      <c r="E12657">
        <v>5918.33</v>
      </c>
      <c r="F12657">
        <v>0</v>
      </c>
      <c r="G12657">
        <v>72233.33</v>
      </c>
    </row>
    <row r="12658" spans="1:7" x14ac:dyDescent="0.35">
      <c r="A12658" t="s">
        <v>241</v>
      </c>
      <c r="B12658" t="s">
        <v>509</v>
      </c>
      <c r="C12658">
        <v>3436</v>
      </c>
      <c r="D12658">
        <v>16435.97</v>
      </c>
      <c r="E12658">
        <v>13483.33</v>
      </c>
      <c r="F12658">
        <v>0</v>
      </c>
      <c r="G12658">
        <v>122250</v>
      </c>
    </row>
    <row r="12659" spans="1:7" x14ac:dyDescent="0.35">
      <c r="A12659" t="s">
        <v>241</v>
      </c>
      <c r="B12659" t="s">
        <v>510</v>
      </c>
      <c r="C12659">
        <v>2336</v>
      </c>
      <c r="D12659">
        <v>9684.9500000000007</v>
      </c>
      <c r="E12659">
        <v>7333.33</v>
      </c>
      <c r="F12659">
        <v>0</v>
      </c>
      <c r="G12659">
        <v>80653.33</v>
      </c>
    </row>
    <row r="12660" spans="1:7" x14ac:dyDescent="0.35">
      <c r="A12660" t="s">
        <v>241</v>
      </c>
      <c r="B12660" t="s">
        <v>50</v>
      </c>
      <c r="C12660">
        <v>2</v>
      </c>
      <c r="D12660">
        <v>3289.93</v>
      </c>
      <c r="E12660">
        <v>7383.33</v>
      </c>
      <c r="F12660">
        <v>630</v>
      </c>
      <c r="G12660">
        <v>7383.33</v>
      </c>
    </row>
    <row r="12662" spans="1:7" x14ac:dyDescent="0.35">
      <c r="A12662" t="s">
        <v>2190</v>
      </c>
    </row>
    <row r="12663" spans="1:7" x14ac:dyDescent="0.35">
      <c r="A12663" t="s">
        <v>14</v>
      </c>
      <c r="B12663" t="s">
        <v>530</v>
      </c>
      <c r="C12663" t="s">
        <v>2</v>
      </c>
      <c r="D12663" t="s">
        <v>1189</v>
      </c>
      <c r="E12663" t="s">
        <v>1190</v>
      </c>
      <c r="F12663" t="s">
        <v>1191</v>
      </c>
      <c r="G12663" t="s">
        <v>1192</v>
      </c>
    </row>
    <row r="12664" spans="1:7" x14ac:dyDescent="0.35">
      <c r="A12664" t="s">
        <v>3</v>
      </c>
      <c r="B12664" t="s">
        <v>531</v>
      </c>
      <c r="C12664">
        <v>281</v>
      </c>
      <c r="D12664">
        <v>8644.44</v>
      </c>
      <c r="E12664">
        <v>6091.67</v>
      </c>
      <c r="F12664">
        <v>0</v>
      </c>
      <c r="G12664">
        <v>33583.33</v>
      </c>
    </row>
    <row r="12665" spans="1:7" x14ac:dyDescent="0.35">
      <c r="A12665" t="s">
        <v>3</v>
      </c>
      <c r="B12665" t="s">
        <v>534</v>
      </c>
      <c r="C12665">
        <v>759</v>
      </c>
      <c r="D12665">
        <v>11481.4</v>
      </c>
      <c r="E12665">
        <v>9116.67</v>
      </c>
      <c r="F12665">
        <v>0</v>
      </c>
      <c r="G12665">
        <v>68866.67</v>
      </c>
    </row>
    <row r="12666" spans="1:7" x14ac:dyDescent="0.35">
      <c r="A12666" t="s">
        <v>3</v>
      </c>
      <c r="B12666" t="s">
        <v>535</v>
      </c>
      <c r="C12666">
        <v>79</v>
      </c>
      <c r="D12666">
        <v>18570.580000000002</v>
      </c>
      <c r="E12666">
        <v>16150</v>
      </c>
      <c r="F12666">
        <v>2900</v>
      </c>
      <c r="G12666">
        <v>39716.67</v>
      </c>
    </row>
    <row r="12667" spans="1:7" x14ac:dyDescent="0.35">
      <c r="A12667" t="s">
        <v>3</v>
      </c>
      <c r="B12667" t="s">
        <v>536</v>
      </c>
      <c r="C12667">
        <v>164</v>
      </c>
      <c r="D12667">
        <v>11033.12</v>
      </c>
      <c r="E12667">
        <v>9005</v>
      </c>
      <c r="F12667">
        <v>416.67</v>
      </c>
      <c r="G12667">
        <v>49583.33</v>
      </c>
    </row>
    <row r="12668" spans="1:7" x14ac:dyDescent="0.35">
      <c r="A12668" t="s">
        <v>3</v>
      </c>
      <c r="B12668" t="s">
        <v>538</v>
      </c>
      <c r="C12668">
        <v>684</v>
      </c>
      <c r="D12668">
        <v>13814.11</v>
      </c>
      <c r="E12668">
        <v>11391.67</v>
      </c>
      <c r="F12668">
        <v>300</v>
      </c>
      <c r="G12668">
        <v>71760.33</v>
      </c>
    </row>
    <row r="12669" spans="1:7" x14ac:dyDescent="0.35">
      <c r="A12669" t="s">
        <v>3</v>
      </c>
      <c r="B12669" t="s">
        <v>540</v>
      </c>
      <c r="C12669">
        <v>62</v>
      </c>
      <c r="D12669">
        <v>21262.87</v>
      </c>
      <c r="E12669">
        <v>19486.669999999998</v>
      </c>
      <c r="F12669">
        <v>3166.67</v>
      </c>
      <c r="G12669">
        <v>64100</v>
      </c>
    </row>
    <row r="12670" spans="1:7" x14ac:dyDescent="0.35">
      <c r="A12670" t="s">
        <v>4</v>
      </c>
      <c r="B12670" t="s">
        <v>531</v>
      </c>
      <c r="C12670">
        <v>539</v>
      </c>
      <c r="D12670">
        <v>12514.52</v>
      </c>
      <c r="E12670">
        <v>8466.67</v>
      </c>
      <c r="F12670">
        <v>0</v>
      </c>
      <c r="G12670">
        <v>141133.32999999999</v>
      </c>
    </row>
    <row r="12671" spans="1:7" x14ac:dyDescent="0.35">
      <c r="A12671" t="s">
        <v>4</v>
      </c>
      <c r="B12671" t="s">
        <v>534</v>
      </c>
      <c r="C12671">
        <v>1271</v>
      </c>
      <c r="D12671">
        <v>10462.719999999999</v>
      </c>
      <c r="E12671">
        <v>7756.67</v>
      </c>
      <c r="F12671">
        <v>170</v>
      </c>
      <c r="G12671">
        <v>73533.33</v>
      </c>
    </row>
    <row r="12672" spans="1:7" x14ac:dyDescent="0.35">
      <c r="A12672" t="s">
        <v>4</v>
      </c>
      <c r="B12672" t="s">
        <v>535</v>
      </c>
      <c r="C12672">
        <v>135</v>
      </c>
      <c r="D12672">
        <v>15530.63</v>
      </c>
      <c r="E12672">
        <v>14290</v>
      </c>
      <c r="F12672">
        <v>2200</v>
      </c>
      <c r="G12672">
        <v>44466.67</v>
      </c>
    </row>
    <row r="12673" spans="1:7" x14ac:dyDescent="0.35">
      <c r="A12673" t="s">
        <v>4</v>
      </c>
      <c r="B12673" t="s">
        <v>536</v>
      </c>
      <c r="C12673">
        <v>302</v>
      </c>
      <c r="D12673">
        <v>12166.11</v>
      </c>
      <c r="E12673">
        <v>10666.67</v>
      </c>
      <c r="F12673">
        <v>0</v>
      </c>
      <c r="G12673">
        <v>82500</v>
      </c>
    </row>
    <row r="12674" spans="1:7" x14ac:dyDescent="0.35">
      <c r="A12674" t="s">
        <v>4</v>
      </c>
      <c r="B12674" t="s">
        <v>538</v>
      </c>
      <c r="C12674">
        <v>904</v>
      </c>
      <c r="D12674">
        <v>14020.12</v>
      </c>
      <c r="E12674">
        <v>9900</v>
      </c>
      <c r="F12674">
        <v>0</v>
      </c>
      <c r="G12674">
        <v>122250</v>
      </c>
    </row>
    <row r="12675" spans="1:7" x14ac:dyDescent="0.35">
      <c r="A12675" t="s">
        <v>4</v>
      </c>
      <c r="B12675" t="s">
        <v>540</v>
      </c>
      <c r="C12675">
        <v>125</v>
      </c>
      <c r="D12675">
        <v>26048.85</v>
      </c>
      <c r="E12675">
        <v>32656.67</v>
      </c>
      <c r="F12675">
        <v>1100</v>
      </c>
      <c r="G12675">
        <v>70990</v>
      </c>
    </row>
    <row r="12676" spans="1:7" x14ac:dyDescent="0.35">
      <c r="A12676" t="s">
        <v>5</v>
      </c>
      <c r="B12676" t="s">
        <v>531</v>
      </c>
      <c r="C12676">
        <v>649</v>
      </c>
      <c r="D12676">
        <v>7477.75</v>
      </c>
      <c r="E12676">
        <v>5918.33</v>
      </c>
      <c r="F12676">
        <v>0</v>
      </c>
      <c r="G12676">
        <v>46016.67</v>
      </c>
    </row>
    <row r="12677" spans="1:7" x14ac:dyDescent="0.35">
      <c r="A12677" t="s">
        <v>5</v>
      </c>
      <c r="B12677" t="s">
        <v>534</v>
      </c>
      <c r="C12677">
        <v>1281</v>
      </c>
      <c r="D12677">
        <v>9822.41</v>
      </c>
      <c r="E12677">
        <v>7966.67</v>
      </c>
      <c r="F12677">
        <v>0</v>
      </c>
      <c r="G12677">
        <v>71670</v>
      </c>
    </row>
    <row r="12678" spans="1:7" x14ac:dyDescent="0.35">
      <c r="A12678" t="s">
        <v>5</v>
      </c>
      <c r="B12678" t="s">
        <v>535</v>
      </c>
      <c r="C12678">
        <v>153</v>
      </c>
      <c r="D12678">
        <v>22534.93</v>
      </c>
      <c r="E12678">
        <v>16060</v>
      </c>
      <c r="F12678">
        <v>1000</v>
      </c>
      <c r="G12678">
        <v>89041.67</v>
      </c>
    </row>
    <row r="12679" spans="1:7" x14ac:dyDescent="0.35">
      <c r="A12679" t="s">
        <v>5</v>
      </c>
      <c r="B12679" t="s">
        <v>536</v>
      </c>
      <c r="C12679">
        <v>316</v>
      </c>
      <c r="D12679">
        <v>8324.82</v>
      </c>
      <c r="E12679">
        <v>6850</v>
      </c>
      <c r="F12679">
        <v>0</v>
      </c>
      <c r="G12679">
        <v>66266.67</v>
      </c>
    </row>
    <row r="12680" spans="1:7" x14ac:dyDescent="0.35">
      <c r="A12680" t="s">
        <v>5</v>
      </c>
      <c r="B12680" t="s">
        <v>538</v>
      </c>
      <c r="C12680">
        <v>983</v>
      </c>
      <c r="D12680">
        <v>10532.94</v>
      </c>
      <c r="E12680">
        <v>8096.67</v>
      </c>
      <c r="F12680">
        <v>0</v>
      </c>
      <c r="G12680">
        <v>72866.67</v>
      </c>
    </row>
    <row r="12681" spans="1:7" x14ac:dyDescent="0.35">
      <c r="A12681" t="s">
        <v>5</v>
      </c>
      <c r="B12681" t="s">
        <v>540</v>
      </c>
      <c r="C12681">
        <v>84</v>
      </c>
      <c r="D12681">
        <v>19653.349999999999</v>
      </c>
      <c r="E12681">
        <v>14100</v>
      </c>
      <c r="F12681">
        <v>0</v>
      </c>
      <c r="G12681">
        <v>51246.67</v>
      </c>
    </row>
    <row r="12682" spans="1:7" x14ac:dyDescent="0.35">
      <c r="A12682" t="s">
        <v>6</v>
      </c>
      <c r="B12682" t="s">
        <v>531</v>
      </c>
      <c r="C12682">
        <v>237</v>
      </c>
      <c r="D12682">
        <v>12511.4</v>
      </c>
      <c r="E12682">
        <v>9100</v>
      </c>
      <c r="F12682">
        <v>0</v>
      </c>
      <c r="G12682">
        <v>91866.67</v>
      </c>
    </row>
    <row r="12683" spans="1:7" x14ac:dyDescent="0.35">
      <c r="A12683" t="s">
        <v>6</v>
      </c>
      <c r="B12683" t="s">
        <v>534</v>
      </c>
      <c r="C12683">
        <v>510</v>
      </c>
      <c r="D12683">
        <v>14255.28</v>
      </c>
      <c r="E12683">
        <v>10771</v>
      </c>
      <c r="F12683">
        <v>0</v>
      </c>
      <c r="G12683">
        <v>101553.33</v>
      </c>
    </row>
    <row r="12684" spans="1:7" x14ac:dyDescent="0.35">
      <c r="A12684" t="s">
        <v>6</v>
      </c>
      <c r="B12684" t="s">
        <v>535</v>
      </c>
      <c r="C12684">
        <v>58</v>
      </c>
      <c r="D12684">
        <v>21558.51</v>
      </c>
      <c r="E12684">
        <v>18863.330000000002</v>
      </c>
      <c r="F12684">
        <v>0</v>
      </c>
      <c r="G12684">
        <v>91600</v>
      </c>
    </row>
    <row r="12685" spans="1:7" x14ac:dyDescent="0.35">
      <c r="A12685" t="s">
        <v>6</v>
      </c>
      <c r="B12685" t="s">
        <v>536</v>
      </c>
      <c r="C12685">
        <v>140</v>
      </c>
      <c r="D12685">
        <v>15045.63</v>
      </c>
      <c r="E12685">
        <v>10508.33</v>
      </c>
      <c r="F12685">
        <v>0</v>
      </c>
      <c r="G12685">
        <v>61233.33</v>
      </c>
    </row>
    <row r="12686" spans="1:7" x14ac:dyDescent="0.35">
      <c r="A12686" t="s">
        <v>6</v>
      </c>
      <c r="B12686" t="s">
        <v>538</v>
      </c>
      <c r="C12686">
        <v>427</v>
      </c>
      <c r="D12686">
        <v>16700.95</v>
      </c>
      <c r="E12686">
        <v>13163.33</v>
      </c>
      <c r="F12686">
        <v>0</v>
      </c>
      <c r="G12686">
        <v>104650</v>
      </c>
    </row>
    <row r="12687" spans="1:7" x14ac:dyDescent="0.35">
      <c r="A12687" t="s">
        <v>6</v>
      </c>
      <c r="B12687" t="s">
        <v>540</v>
      </c>
      <c r="C12687">
        <v>60</v>
      </c>
      <c r="D12687">
        <v>28504.82</v>
      </c>
      <c r="E12687">
        <v>21625</v>
      </c>
      <c r="F12687">
        <v>0</v>
      </c>
      <c r="G12687">
        <v>112050</v>
      </c>
    </row>
    <row r="12688" spans="1:7" x14ac:dyDescent="0.35">
      <c r="A12688" t="s">
        <v>7</v>
      </c>
      <c r="B12688" t="s">
        <v>531</v>
      </c>
      <c r="C12688">
        <v>447</v>
      </c>
      <c r="D12688">
        <v>11042.3</v>
      </c>
      <c r="E12688">
        <v>7890</v>
      </c>
      <c r="F12688">
        <v>0</v>
      </c>
      <c r="G12688">
        <v>68166.67</v>
      </c>
    </row>
    <row r="12689" spans="1:7" x14ac:dyDescent="0.35">
      <c r="A12689" t="s">
        <v>7</v>
      </c>
      <c r="B12689" t="s">
        <v>534</v>
      </c>
      <c r="C12689">
        <v>1084</v>
      </c>
      <c r="D12689">
        <v>11768.61</v>
      </c>
      <c r="E12689">
        <v>9453.33</v>
      </c>
      <c r="F12689">
        <v>0</v>
      </c>
      <c r="G12689">
        <v>92800</v>
      </c>
    </row>
    <row r="12690" spans="1:7" x14ac:dyDescent="0.35">
      <c r="A12690" t="s">
        <v>7</v>
      </c>
      <c r="B12690" t="s">
        <v>535</v>
      </c>
      <c r="C12690">
        <v>193</v>
      </c>
      <c r="D12690">
        <v>18068.57</v>
      </c>
      <c r="E12690">
        <v>15033.33</v>
      </c>
      <c r="F12690">
        <v>1466.67</v>
      </c>
      <c r="G12690">
        <v>74900</v>
      </c>
    </row>
    <row r="12691" spans="1:7" x14ac:dyDescent="0.35">
      <c r="A12691" t="s">
        <v>7</v>
      </c>
      <c r="B12691" t="s">
        <v>536</v>
      </c>
      <c r="C12691">
        <v>345</v>
      </c>
      <c r="D12691">
        <v>12181.18</v>
      </c>
      <c r="E12691">
        <v>9541.67</v>
      </c>
      <c r="F12691">
        <v>0</v>
      </c>
      <c r="G12691">
        <v>53343.33</v>
      </c>
    </row>
    <row r="12692" spans="1:7" x14ac:dyDescent="0.35">
      <c r="A12692" t="s">
        <v>7</v>
      </c>
      <c r="B12692" t="s">
        <v>538</v>
      </c>
      <c r="C12692">
        <v>1022</v>
      </c>
      <c r="D12692">
        <v>14006.97</v>
      </c>
      <c r="E12692">
        <v>11640</v>
      </c>
      <c r="F12692">
        <v>0</v>
      </c>
      <c r="G12692">
        <v>107716.67</v>
      </c>
    </row>
    <row r="12693" spans="1:7" x14ac:dyDescent="0.35">
      <c r="A12693" t="s">
        <v>7</v>
      </c>
      <c r="B12693" t="s">
        <v>540</v>
      </c>
      <c r="C12693">
        <v>155</v>
      </c>
      <c r="D12693">
        <v>17432.310000000001</v>
      </c>
      <c r="E12693">
        <v>16233.33</v>
      </c>
      <c r="F12693">
        <v>0</v>
      </c>
      <c r="G12693">
        <v>99716.67</v>
      </c>
    </row>
    <row r="12694" spans="1:7" x14ac:dyDescent="0.35">
      <c r="A12694" t="s">
        <v>241</v>
      </c>
      <c r="B12694" t="s">
        <v>531</v>
      </c>
      <c r="C12694">
        <v>2153</v>
      </c>
      <c r="D12694">
        <v>10669.02</v>
      </c>
      <c r="E12694">
        <v>7300</v>
      </c>
      <c r="F12694">
        <v>0</v>
      </c>
      <c r="G12694">
        <v>141133.32999999999</v>
      </c>
    </row>
    <row r="12695" spans="1:7" x14ac:dyDescent="0.35">
      <c r="A12695" t="s">
        <v>241</v>
      </c>
      <c r="B12695" t="s">
        <v>534</v>
      </c>
      <c r="C12695">
        <v>4905</v>
      </c>
      <c r="D12695">
        <v>11191.1</v>
      </c>
      <c r="E12695">
        <v>8920</v>
      </c>
      <c r="F12695">
        <v>0</v>
      </c>
      <c r="G12695">
        <v>101553.33</v>
      </c>
    </row>
    <row r="12696" spans="1:7" x14ac:dyDescent="0.35">
      <c r="A12696" t="s">
        <v>241</v>
      </c>
      <c r="B12696" t="s">
        <v>535</v>
      </c>
      <c r="C12696">
        <v>618</v>
      </c>
      <c r="D12696">
        <v>18751.740000000002</v>
      </c>
      <c r="E12696">
        <v>15900</v>
      </c>
      <c r="F12696">
        <v>0</v>
      </c>
      <c r="G12696">
        <v>91600</v>
      </c>
    </row>
    <row r="12697" spans="1:7" x14ac:dyDescent="0.35">
      <c r="A12697" t="s">
        <v>241</v>
      </c>
      <c r="B12697" t="s">
        <v>536</v>
      </c>
      <c r="C12697">
        <v>1267</v>
      </c>
      <c r="D12697">
        <v>11759.41</v>
      </c>
      <c r="E12697">
        <v>8940</v>
      </c>
      <c r="F12697">
        <v>0</v>
      </c>
      <c r="G12697">
        <v>82500</v>
      </c>
    </row>
    <row r="12698" spans="1:7" x14ac:dyDescent="0.35">
      <c r="A12698" t="s">
        <v>241</v>
      </c>
      <c r="B12698" t="s">
        <v>538</v>
      </c>
      <c r="C12698">
        <v>4020</v>
      </c>
      <c r="D12698">
        <v>13564.23</v>
      </c>
      <c r="E12698">
        <v>10616.67</v>
      </c>
      <c r="F12698">
        <v>0</v>
      </c>
      <c r="G12698">
        <v>122250</v>
      </c>
    </row>
    <row r="12699" spans="1:7" x14ac:dyDescent="0.35">
      <c r="A12699" t="s">
        <v>241</v>
      </c>
      <c r="B12699" t="s">
        <v>540</v>
      </c>
      <c r="C12699">
        <v>486</v>
      </c>
      <c r="D12699">
        <v>21927.96</v>
      </c>
      <c r="E12699">
        <v>20483.330000000002</v>
      </c>
      <c r="F12699">
        <v>0</v>
      </c>
      <c r="G12699">
        <v>112050</v>
      </c>
    </row>
    <row r="12701" spans="1:7" x14ac:dyDescent="0.35">
      <c r="A12701" t="s">
        <v>2191</v>
      </c>
    </row>
    <row r="12702" spans="1:7" x14ac:dyDescent="0.35">
      <c r="A12702" t="s">
        <v>14</v>
      </c>
      <c r="B12702" t="s">
        <v>565</v>
      </c>
      <c r="C12702" t="s">
        <v>2</v>
      </c>
      <c r="D12702" t="s">
        <v>1189</v>
      </c>
      <c r="E12702" t="s">
        <v>1190</v>
      </c>
      <c r="F12702" t="s">
        <v>1191</v>
      </c>
      <c r="G12702" t="s">
        <v>1192</v>
      </c>
    </row>
    <row r="12703" spans="1:7" x14ac:dyDescent="0.35">
      <c r="A12703" t="s">
        <v>3</v>
      </c>
      <c r="B12703" t="s">
        <v>566</v>
      </c>
      <c r="C12703">
        <v>153</v>
      </c>
      <c r="D12703">
        <v>12577.58</v>
      </c>
      <c r="E12703">
        <v>10083.33</v>
      </c>
      <c r="F12703">
        <v>1383.33</v>
      </c>
      <c r="G12703">
        <v>51466.67</v>
      </c>
    </row>
    <row r="12704" spans="1:7" x14ac:dyDescent="0.35">
      <c r="A12704" t="s">
        <v>3</v>
      </c>
      <c r="B12704" t="s">
        <v>569</v>
      </c>
      <c r="C12704">
        <v>934</v>
      </c>
      <c r="D12704">
        <v>10854.6</v>
      </c>
      <c r="E12704">
        <v>8518.33</v>
      </c>
      <c r="F12704">
        <v>0</v>
      </c>
      <c r="G12704">
        <v>68866.67</v>
      </c>
    </row>
    <row r="12705" spans="1:7" x14ac:dyDescent="0.35">
      <c r="A12705" t="s">
        <v>3</v>
      </c>
      <c r="B12705" t="s">
        <v>570</v>
      </c>
      <c r="C12705">
        <v>32</v>
      </c>
      <c r="D12705">
        <v>16382.4</v>
      </c>
      <c r="E12705">
        <v>16490</v>
      </c>
      <c r="F12705">
        <v>2680.67</v>
      </c>
      <c r="G12705">
        <v>39433.33</v>
      </c>
    </row>
    <row r="12706" spans="1:7" x14ac:dyDescent="0.35">
      <c r="A12706" t="s">
        <v>3</v>
      </c>
      <c r="B12706" t="s">
        <v>571</v>
      </c>
      <c r="C12706">
        <v>111</v>
      </c>
      <c r="D12706">
        <v>15680.57</v>
      </c>
      <c r="E12706">
        <v>13000</v>
      </c>
      <c r="F12706">
        <v>2240</v>
      </c>
      <c r="G12706">
        <v>49583.33</v>
      </c>
    </row>
    <row r="12707" spans="1:7" x14ac:dyDescent="0.35">
      <c r="A12707" t="s">
        <v>3</v>
      </c>
      <c r="B12707" t="s">
        <v>572</v>
      </c>
      <c r="C12707">
        <v>767</v>
      </c>
      <c r="D12707">
        <v>13297.09</v>
      </c>
      <c r="E12707">
        <v>10766.67</v>
      </c>
      <c r="F12707">
        <v>300</v>
      </c>
      <c r="G12707">
        <v>71760.33</v>
      </c>
    </row>
    <row r="12708" spans="1:7" x14ac:dyDescent="0.35">
      <c r="A12708" t="s">
        <v>3</v>
      </c>
      <c r="B12708" t="s">
        <v>573</v>
      </c>
      <c r="C12708">
        <v>32</v>
      </c>
      <c r="D12708">
        <v>21614.68</v>
      </c>
      <c r="E12708">
        <v>19350</v>
      </c>
      <c r="F12708">
        <v>3805</v>
      </c>
      <c r="G12708">
        <v>42666.67</v>
      </c>
    </row>
    <row r="12709" spans="1:7" x14ac:dyDescent="0.35">
      <c r="A12709" t="s">
        <v>4</v>
      </c>
      <c r="B12709" t="s">
        <v>566</v>
      </c>
      <c r="C12709">
        <v>213</v>
      </c>
      <c r="D12709">
        <v>11328.26</v>
      </c>
      <c r="E12709">
        <v>10533.33</v>
      </c>
      <c r="F12709">
        <v>200</v>
      </c>
      <c r="G12709">
        <v>66033.33</v>
      </c>
    </row>
    <row r="12710" spans="1:7" x14ac:dyDescent="0.35">
      <c r="A12710" t="s">
        <v>4</v>
      </c>
      <c r="B12710" t="s">
        <v>569</v>
      </c>
      <c r="C12710">
        <v>1578</v>
      </c>
      <c r="D12710">
        <v>11305.08</v>
      </c>
      <c r="E12710">
        <v>7663.33</v>
      </c>
      <c r="F12710">
        <v>0</v>
      </c>
      <c r="G12710">
        <v>141133.32999999999</v>
      </c>
    </row>
    <row r="12711" spans="1:7" x14ac:dyDescent="0.35">
      <c r="A12711" t="s">
        <v>4</v>
      </c>
      <c r="B12711" t="s">
        <v>570</v>
      </c>
      <c r="C12711">
        <v>154</v>
      </c>
      <c r="D12711">
        <v>12732.78</v>
      </c>
      <c r="E12711">
        <v>9620</v>
      </c>
      <c r="F12711">
        <v>170</v>
      </c>
      <c r="G12711">
        <v>55100</v>
      </c>
    </row>
    <row r="12712" spans="1:7" x14ac:dyDescent="0.35">
      <c r="A12712" t="s">
        <v>4</v>
      </c>
      <c r="B12712" t="s">
        <v>571</v>
      </c>
      <c r="C12712">
        <v>142</v>
      </c>
      <c r="D12712">
        <v>18833.05</v>
      </c>
      <c r="E12712">
        <v>13950</v>
      </c>
      <c r="F12712">
        <v>0</v>
      </c>
      <c r="G12712">
        <v>70183.33</v>
      </c>
    </row>
    <row r="12713" spans="1:7" x14ac:dyDescent="0.35">
      <c r="A12713" t="s">
        <v>4</v>
      </c>
      <c r="B12713" t="s">
        <v>572</v>
      </c>
      <c r="C12713">
        <v>1065</v>
      </c>
      <c r="D12713">
        <v>13507.18</v>
      </c>
      <c r="E12713">
        <v>10300</v>
      </c>
      <c r="F12713">
        <v>0</v>
      </c>
      <c r="G12713">
        <v>122250</v>
      </c>
    </row>
    <row r="12714" spans="1:7" x14ac:dyDescent="0.35">
      <c r="A12714" t="s">
        <v>4</v>
      </c>
      <c r="B12714" t="s">
        <v>573</v>
      </c>
      <c r="C12714">
        <v>124</v>
      </c>
      <c r="D12714">
        <v>15851.29</v>
      </c>
      <c r="E12714">
        <v>10650</v>
      </c>
      <c r="F12714">
        <v>773.33</v>
      </c>
      <c r="G12714">
        <v>82500</v>
      </c>
    </row>
    <row r="12715" spans="1:7" x14ac:dyDescent="0.35">
      <c r="A12715" t="s">
        <v>5</v>
      </c>
      <c r="B12715" t="s">
        <v>566</v>
      </c>
      <c r="C12715">
        <v>89</v>
      </c>
      <c r="D12715">
        <v>12688.82</v>
      </c>
      <c r="E12715">
        <v>12766.67</v>
      </c>
      <c r="F12715">
        <v>200</v>
      </c>
      <c r="G12715">
        <v>46900</v>
      </c>
    </row>
    <row r="12716" spans="1:7" x14ac:dyDescent="0.35">
      <c r="A12716" t="s">
        <v>5</v>
      </c>
      <c r="B12716" t="s">
        <v>569</v>
      </c>
      <c r="C12716">
        <v>1595</v>
      </c>
      <c r="D12716">
        <v>9351.1</v>
      </c>
      <c r="E12716">
        <v>6796.67</v>
      </c>
      <c r="F12716">
        <v>0</v>
      </c>
      <c r="G12716">
        <v>89041.67</v>
      </c>
    </row>
    <row r="12717" spans="1:7" x14ac:dyDescent="0.35">
      <c r="A12717" t="s">
        <v>5</v>
      </c>
      <c r="B12717" t="s">
        <v>570</v>
      </c>
      <c r="C12717">
        <v>399</v>
      </c>
      <c r="D12717">
        <v>11695.07</v>
      </c>
      <c r="E12717">
        <v>9803.33</v>
      </c>
      <c r="F12717">
        <v>0</v>
      </c>
      <c r="G12717">
        <v>55333.33</v>
      </c>
    </row>
    <row r="12718" spans="1:7" x14ac:dyDescent="0.35">
      <c r="A12718" t="s">
        <v>5</v>
      </c>
      <c r="B12718" t="s">
        <v>571</v>
      </c>
      <c r="C12718">
        <v>46</v>
      </c>
      <c r="D12718">
        <v>15921.09</v>
      </c>
      <c r="E12718">
        <v>8446.67</v>
      </c>
      <c r="F12718">
        <v>600</v>
      </c>
      <c r="G12718">
        <v>51246.67</v>
      </c>
    </row>
    <row r="12719" spans="1:7" x14ac:dyDescent="0.35">
      <c r="A12719" t="s">
        <v>5</v>
      </c>
      <c r="B12719" t="s">
        <v>572</v>
      </c>
      <c r="C12719">
        <v>1067</v>
      </c>
      <c r="D12719">
        <v>9309.09</v>
      </c>
      <c r="E12719">
        <v>7208.33</v>
      </c>
      <c r="F12719">
        <v>0</v>
      </c>
      <c r="G12719">
        <v>72866.67</v>
      </c>
    </row>
    <row r="12720" spans="1:7" x14ac:dyDescent="0.35">
      <c r="A12720" t="s">
        <v>5</v>
      </c>
      <c r="B12720" t="s">
        <v>573</v>
      </c>
      <c r="C12720">
        <v>270</v>
      </c>
      <c r="D12720">
        <v>13426.1</v>
      </c>
      <c r="E12720">
        <v>11243.33</v>
      </c>
      <c r="F12720">
        <v>0</v>
      </c>
      <c r="G12720">
        <v>68048.33</v>
      </c>
    </row>
    <row r="12721" spans="1:7" x14ac:dyDescent="0.35">
      <c r="A12721" t="s">
        <v>6</v>
      </c>
      <c r="B12721" t="s">
        <v>566</v>
      </c>
      <c r="C12721">
        <v>71</v>
      </c>
      <c r="D12721">
        <v>20152.060000000001</v>
      </c>
      <c r="E12721">
        <v>14600</v>
      </c>
      <c r="F12721">
        <v>100</v>
      </c>
      <c r="G12721">
        <v>62661.67</v>
      </c>
    </row>
    <row r="12722" spans="1:7" x14ac:dyDescent="0.35">
      <c r="A12722" t="s">
        <v>6</v>
      </c>
      <c r="B12722" t="s">
        <v>569</v>
      </c>
      <c r="C12722">
        <v>642</v>
      </c>
      <c r="D12722">
        <v>13440.74</v>
      </c>
      <c r="E12722">
        <v>10250</v>
      </c>
      <c r="F12722">
        <v>0</v>
      </c>
      <c r="G12722">
        <v>101553.33</v>
      </c>
    </row>
    <row r="12723" spans="1:7" x14ac:dyDescent="0.35">
      <c r="A12723" t="s">
        <v>6</v>
      </c>
      <c r="B12723" t="s">
        <v>570</v>
      </c>
      <c r="C12723">
        <v>92</v>
      </c>
      <c r="D12723">
        <v>14240.71</v>
      </c>
      <c r="E12723">
        <v>10771</v>
      </c>
      <c r="F12723">
        <v>2000</v>
      </c>
      <c r="G12723">
        <v>74416.67</v>
      </c>
    </row>
    <row r="12724" spans="1:7" x14ac:dyDescent="0.35">
      <c r="A12724" t="s">
        <v>6</v>
      </c>
      <c r="B12724" t="s">
        <v>571</v>
      </c>
      <c r="C12724">
        <v>56</v>
      </c>
      <c r="D12724">
        <v>22805.82</v>
      </c>
      <c r="E12724">
        <v>17783.330000000002</v>
      </c>
      <c r="F12724">
        <v>0</v>
      </c>
      <c r="G12724">
        <v>104650</v>
      </c>
    </row>
    <row r="12725" spans="1:7" x14ac:dyDescent="0.35">
      <c r="A12725" t="s">
        <v>6</v>
      </c>
      <c r="B12725" t="s">
        <v>572</v>
      </c>
      <c r="C12725">
        <v>500</v>
      </c>
      <c r="D12725">
        <v>15816.35</v>
      </c>
      <c r="E12725">
        <v>12166.67</v>
      </c>
      <c r="F12725">
        <v>0</v>
      </c>
      <c r="G12725">
        <v>82280</v>
      </c>
    </row>
    <row r="12726" spans="1:7" x14ac:dyDescent="0.35">
      <c r="A12726" t="s">
        <v>6</v>
      </c>
      <c r="B12726" t="s">
        <v>573</v>
      </c>
      <c r="C12726">
        <v>71</v>
      </c>
      <c r="D12726">
        <v>22569.64</v>
      </c>
      <c r="E12726">
        <v>17383.330000000002</v>
      </c>
      <c r="F12726">
        <v>1150</v>
      </c>
      <c r="G12726">
        <v>112050</v>
      </c>
    </row>
    <row r="12727" spans="1:7" x14ac:dyDescent="0.35">
      <c r="A12727" t="s">
        <v>7</v>
      </c>
      <c r="B12727" t="s">
        <v>566</v>
      </c>
      <c r="C12727">
        <v>129</v>
      </c>
      <c r="D12727">
        <v>13412.25</v>
      </c>
      <c r="E12727">
        <v>10270</v>
      </c>
      <c r="F12727">
        <v>55</v>
      </c>
      <c r="G12727">
        <v>47316.67</v>
      </c>
    </row>
    <row r="12728" spans="1:7" x14ac:dyDescent="0.35">
      <c r="A12728" t="s">
        <v>7</v>
      </c>
      <c r="B12728" t="s">
        <v>569</v>
      </c>
      <c r="C12728">
        <v>1489</v>
      </c>
      <c r="D12728">
        <v>11504.54</v>
      </c>
      <c r="E12728">
        <v>9166.67</v>
      </c>
      <c r="F12728">
        <v>0</v>
      </c>
      <c r="G12728">
        <v>92800</v>
      </c>
    </row>
    <row r="12729" spans="1:7" x14ac:dyDescent="0.35">
      <c r="A12729" t="s">
        <v>7</v>
      </c>
      <c r="B12729" t="s">
        <v>570</v>
      </c>
      <c r="C12729">
        <v>106</v>
      </c>
      <c r="D12729">
        <v>17889.330000000002</v>
      </c>
      <c r="E12729">
        <v>14133.33</v>
      </c>
      <c r="F12729">
        <v>2246.67</v>
      </c>
      <c r="G12729">
        <v>68166.67</v>
      </c>
    </row>
    <row r="12730" spans="1:7" x14ac:dyDescent="0.35">
      <c r="A12730" t="s">
        <v>7</v>
      </c>
      <c r="B12730" t="s">
        <v>571</v>
      </c>
      <c r="C12730">
        <v>70</v>
      </c>
      <c r="D12730">
        <v>17000.099999999999</v>
      </c>
      <c r="E12730">
        <v>13550</v>
      </c>
      <c r="F12730">
        <v>0</v>
      </c>
      <c r="G12730">
        <v>63200</v>
      </c>
    </row>
    <row r="12731" spans="1:7" x14ac:dyDescent="0.35">
      <c r="A12731" t="s">
        <v>7</v>
      </c>
      <c r="B12731" t="s">
        <v>572</v>
      </c>
      <c r="C12731">
        <v>1386</v>
      </c>
      <c r="D12731">
        <v>13464.61</v>
      </c>
      <c r="E12731">
        <v>11130</v>
      </c>
      <c r="F12731">
        <v>0</v>
      </c>
      <c r="G12731">
        <v>107716.67</v>
      </c>
    </row>
    <row r="12732" spans="1:7" x14ac:dyDescent="0.35">
      <c r="A12732" t="s">
        <v>7</v>
      </c>
      <c r="B12732" t="s">
        <v>573</v>
      </c>
      <c r="C12732">
        <v>66</v>
      </c>
      <c r="D12732">
        <v>17343.27</v>
      </c>
      <c r="E12732">
        <v>13880</v>
      </c>
      <c r="F12732">
        <v>0</v>
      </c>
      <c r="G12732">
        <v>52633.33</v>
      </c>
    </row>
    <row r="12733" spans="1:7" x14ac:dyDescent="0.35">
      <c r="A12733" t="s">
        <v>241</v>
      </c>
      <c r="B12733" t="s">
        <v>566</v>
      </c>
      <c r="C12733">
        <v>655</v>
      </c>
      <c r="D12733">
        <v>13220.44</v>
      </c>
      <c r="E12733">
        <v>10666.67</v>
      </c>
      <c r="F12733">
        <v>55</v>
      </c>
      <c r="G12733">
        <v>66033.33</v>
      </c>
    </row>
    <row r="12734" spans="1:7" x14ac:dyDescent="0.35">
      <c r="A12734" t="s">
        <v>241</v>
      </c>
      <c r="B12734" t="s">
        <v>569</v>
      </c>
      <c r="C12734">
        <v>6238</v>
      </c>
      <c r="D12734">
        <v>11098.93</v>
      </c>
      <c r="E12734">
        <v>8380</v>
      </c>
      <c r="F12734">
        <v>0</v>
      </c>
      <c r="G12734">
        <v>141133.32999999999</v>
      </c>
    </row>
    <row r="12735" spans="1:7" x14ac:dyDescent="0.35">
      <c r="A12735" t="s">
        <v>241</v>
      </c>
      <c r="B12735" t="s">
        <v>570</v>
      </c>
      <c r="C12735">
        <v>783</v>
      </c>
      <c r="D12735">
        <v>13359.96</v>
      </c>
      <c r="E12735">
        <v>10358.33</v>
      </c>
      <c r="F12735">
        <v>0</v>
      </c>
      <c r="G12735">
        <v>74416.67</v>
      </c>
    </row>
    <row r="12736" spans="1:7" x14ac:dyDescent="0.35">
      <c r="A12736" t="s">
        <v>241</v>
      </c>
      <c r="B12736" t="s">
        <v>571</v>
      </c>
      <c r="C12736">
        <v>425</v>
      </c>
      <c r="D12736">
        <v>18028.21</v>
      </c>
      <c r="E12736">
        <v>13659</v>
      </c>
      <c r="F12736">
        <v>0</v>
      </c>
      <c r="G12736">
        <v>104650</v>
      </c>
    </row>
    <row r="12737" spans="1:7" x14ac:dyDescent="0.35">
      <c r="A12737" t="s">
        <v>241</v>
      </c>
      <c r="B12737" t="s">
        <v>572</v>
      </c>
      <c r="C12737">
        <v>4785</v>
      </c>
      <c r="D12737">
        <v>12993.42</v>
      </c>
      <c r="E12737">
        <v>10183.33</v>
      </c>
      <c r="F12737">
        <v>0</v>
      </c>
      <c r="G12737">
        <v>122250</v>
      </c>
    </row>
    <row r="12738" spans="1:7" x14ac:dyDescent="0.35">
      <c r="A12738" t="s">
        <v>241</v>
      </c>
      <c r="B12738" t="s">
        <v>573</v>
      </c>
      <c r="C12738">
        <v>563</v>
      </c>
      <c r="D12738">
        <v>16442.72</v>
      </c>
      <c r="E12738">
        <v>12396.67</v>
      </c>
      <c r="F12738">
        <v>0</v>
      </c>
      <c r="G12738">
        <v>112050</v>
      </c>
    </row>
    <row r="12740" spans="1:7" x14ac:dyDescent="0.35">
      <c r="A12740" t="s">
        <v>2192</v>
      </c>
    </row>
    <row r="12741" spans="1:7" x14ac:dyDescent="0.35">
      <c r="A12741" t="s">
        <v>14</v>
      </c>
      <c r="B12741" t="s">
        <v>593</v>
      </c>
      <c r="C12741" t="s">
        <v>2</v>
      </c>
      <c r="D12741" t="s">
        <v>1189</v>
      </c>
      <c r="E12741" t="s">
        <v>1190</v>
      </c>
      <c r="F12741" t="s">
        <v>1191</v>
      </c>
      <c r="G12741" t="s">
        <v>1192</v>
      </c>
    </row>
    <row r="12742" spans="1:7" x14ac:dyDescent="0.35">
      <c r="A12742" t="s">
        <v>3</v>
      </c>
      <c r="B12742" t="s">
        <v>594</v>
      </c>
      <c r="C12742">
        <v>948</v>
      </c>
      <c r="D12742">
        <v>12056.12</v>
      </c>
      <c r="E12742">
        <v>9350</v>
      </c>
      <c r="F12742">
        <v>250</v>
      </c>
      <c r="G12742">
        <v>69583.33</v>
      </c>
    </row>
    <row r="12743" spans="1:7" x14ac:dyDescent="0.35">
      <c r="A12743" t="s">
        <v>3</v>
      </c>
      <c r="B12743" t="s">
        <v>595</v>
      </c>
      <c r="C12743">
        <v>1081</v>
      </c>
      <c r="D12743">
        <v>12898.98</v>
      </c>
      <c r="E12743">
        <v>10486.67</v>
      </c>
      <c r="F12743">
        <v>0</v>
      </c>
      <c r="G12743">
        <v>71760.33</v>
      </c>
    </row>
    <row r="12744" spans="1:7" x14ac:dyDescent="0.35">
      <c r="A12744" t="s">
        <v>4</v>
      </c>
      <c r="B12744" t="s">
        <v>594</v>
      </c>
      <c r="C12744">
        <v>1729</v>
      </c>
      <c r="D12744">
        <v>12852.94</v>
      </c>
      <c r="E12744">
        <v>9166.67</v>
      </c>
      <c r="F12744">
        <v>0</v>
      </c>
      <c r="G12744">
        <v>66033.33</v>
      </c>
    </row>
    <row r="12745" spans="1:7" x14ac:dyDescent="0.35">
      <c r="A12745" t="s">
        <v>4</v>
      </c>
      <c r="B12745" t="s">
        <v>595</v>
      </c>
      <c r="C12745">
        <v>1547</v>
      </c>
      <c r="D12745">
        <v>13126.7</v>
      </c>
      <c r="E12745">
        <v>9850</v>
      </c>
      <c r="F12745">
        <v>0</v>
      </c>
      <c r="G12745">
        <v>141133.32999999999</v>
      </c>
    </row>
    <row r="12746" spans="1:7" x14ac:dyDescent="0.35">
      <c r="A12746" t="s">
        <v>5</v>
      </c>
      <c r="B12746" t="s">
        <v>594</v>
      </c>
      <c r="C12746">
        <v>1277</v>
      </c>
      <c r="D12746">
        <v>10975.27</v>
      </c>
      <c r="E12746">
        <v>8536.67</v>
      </c>
      <c r="F12746">
        <v>0</v>
      </c>
      <c r="G12746">
        <v>72866.67</v>
      </c>
    </row>
    <row r="12747" spans="1:7" x14ac:dyDescent="0.35">
      <c r="A12747" t="s">
        <v>5</v>
      </c>
      <c r="B12747" t="s">
        <v>595</v>
      </c>
      <c r="C12747">
        <v>2189</v>
      </c>
      <c r="D12747">
        <v>10178.870000000001</v>
      </c>
      <c r="E12747">
        <v>7600</v>
      </c>
      <c r="F12747">
        <v>0</v>
      </c>
      <c r="G12747">
        <v>89041.67</v>
      </c>
    </row>
    <row r="12748" spans="1:7" x14ac:dyDescent="0.35">
      <c r="A12748" t="s">
        <v>6</v>
      </c>
      <c r="B12748" t="s">
        <v>594</v>
      </c>
      <c r="C12748">
        <v>522</v>
      </c>
      <c r="D12748">
        <v>16125.3</v>
      </c>
      <c r="E12748">
        <v>13063.33</v>
      </c>
      <c r="F12748">
        <v>0</v>
      </c>
      <c r="G12748">
        <v>101553.33</v>
      </c>
    </row>
    <row r="12749" spans="1:7" x14ac:dyDescent="0.35">
      <c r="A12749" t="s">
        <v>6</v>
      </c>
      <c r="B12749" t="s">
        <v>595</v>
      </c>
      <c r="C12749">
        <v>910</v>
      </c>
      <c r="D12749">
        <v>15606.35</v>
      </c>
      <c r="E12749">
        <v>11683.33</v>
      </c>
      <c r="F12749">
        <v>0</v>
      </c>
      <c r="G12749">
        <v>112050</v>
      </c>
    </row>
    <row r="12750" spans="1:7" x14ac:dyDescent="0.35">
      <c r="A12750" t="s">
        <v>7</v>
      </c>
      <c r="B12750" t="s">
        <v>594</v>
      </c>
      <c r="C12750">
        <v>1602</v>
      </c>
      <c r="D12750">
        <v>13161.16</v>
      </c>
      <c r="E12750">
        <v>10633.33</v>
      </c>
      <c r="F12750">
        <v>0</v>
      </c>
      <c r="G12750">
        <v>80653.33</v>
      </c>
    </row>
    <row r="12751" spans="1:7" x14ac:dyDescent="0.35">
      <c r="A12751" t="s">
        <v>7</v>
      </c>
      <c r="B12751" t="s">
        <v>595</v>
      </c>
      <c r="C12751">
        <v>1644</v>
      </c>
      <c r="D12751">
        <v>12961.91</v>
      </c>
      <c r="E12751">
        <v>10616.67</v>
      </c>
      <c r="F12751">
        <v>0</v>
      </c>
      <c r="G12751">
        <v>107716.67</v>
      </c>
    </row>
    <row r="12752" spans="1:7" x14ac:dyDescent="0.35">
      <c r="A12752" t="s">
        <v>241</v>
      </c>
      <c r="B12752" t="s">
        <v>594</v>
      </c>
      <c r="C12752">
        <v>6078</v>
      </c>
      <c r="D12752">
        <v>12883.19</v>
      </c>
      <c r="E12752">
        <v>9800</v>
      </c>
      <c r="F12752">
        <v>0</v>
      </c>
      <c r="G12752">
        <v>101553.33</v>
      </c>
    </row>
    <row r="12753" spans="1:7" x14ac:dyDescent="0.35">
      <c r="A12753" t="s">
        <v>241</v>
      </c>
      <c r="B12753" t="s">
        <v>595</v>
      </c>
      <c r="C12753">
        <v>7371</v>
      </c>
      <c r="D12753">
        <v>12569.59</v>
      </c>
      <c r="E12753">
        <v>9620</v>
      </c>
      <c r="F12753">
        <v>0</v>
      </c>
      <c r="G12753">
        <v>141133.32999999999</v>
      </c>
    </row>
    <row r="12755" spans="1:7" x14ac:dyDescent="0.35">
      <c r="A12755" t="s">
        <v>2193</v>
      </c>
    </row>
    <row r="12756" spans="1:7" x14ac:dyDescent="0.35">
      <c r="A12756" t="s">
        <v>14</v>
      </c>
      <c r="B12756" t="s">
        <v>2</v>
      </c>
      <c r="C12756" t="s">
        <v>1189</v>
      </c>
      <c r="D12756" t="s">
        <v>1190</v>
      </c>
      <c r="E12756" t="s">
        <v>1191</v>
      </c>
      <c r="F12756" t="s">
        <v>1192</v>
      </c>
    </row>
    <row r="12757" spans="1:7" x14ac:dyDescent="0.35">
      <c r="A12757" t="s">
        <v>3</v>
      </c>
      <c r="B12757">
        <v>2029</v>
      </c>
      <c r="C12757">
        <v>12536.37</v>
      </c>
      <c r="D12757">
        <v>9990</v>
      </c>
      <c r="E12757">
        <v>0</v>
      </c>
      <c r="F12757">
        <v>71760.33</v>
      </c>
    </row>
    <row r="12758" spans="1:7" x14ac:dyDescent="0.35">
      <c r="A12758" t="s">
        <v>4</v>
      </c>
      <c r="B12758">
        <v>3276</v>
      </c>
      <c r="C12758">
        <v>13028.91</v>
      </c>
      <c r="D12758">
        <v>9617</v>
      </c>
      <c r="E12758">
        <v>0</v>
      </c>
      <c r="F12758">
        <v>141133.32999999999</v>
      </c>
    </row>
    <row r="12759" spans="1:7" x14ac:dyDescent="0.35">
      <c r="A12759" t="s">
        <v>5</v>
      </c>
      <c r="B12759">
        <v>3466</v>
      </c>
      <c r="C12759">
        <v>10342.6</v>
      </c>
      <c r="D12759">
        <v>7825</v>
      </c>
      <c r="E12759">
        <v>0</v>
      </c>
      <c r="F12759">
        <v>89041.67</v>
      </c>
    </row>
    <row r="12760" spans="1:7" x14ac:dyDescent="0.35">
      <c r="A12760" t="s">
        <v>6</v>
      </c>
      <c r="B12760">
        <v>1432</v>
      </c>
      <c r="C12760">
        <v>15757.25</v>
      </c>
      <c r="D12760">
        <v>12016.67</v>
      </c>
      <c r="E12760">
        <v>0</v>
      </c>
      <c r="F12760">
        <v>112050</v>
      </c>
    </row>
    <row r="12761" spans="1:7" x14ac:dyDescent="0.35">
      <c r="A12761" t="s">
        <v>7</v>
      </c>
      <c r="B12761">
        <v>3246</v>
      </c>
      <c r="C12761">
        <v>13050.35</v>
      </c>
      <c r="D12761">
        <v>10616.67</v>
      </c>
      <c r="E12761">
        <v>0</v>
      </c>
      <c r="F12761">
        <v>107716.67</v>
      </c>
    </row>
    <row r="12762" spans="1:7" x14ac:dyDescent="0.35">
      <c r="A12762" t="s">
        <v>241</v>
      </c>
      <c r="B12762">
        <v>13449</v>
      </c>
      <c r="C12762">
        <v>12681.33</v>
      </c>
      <c r="D12762">
        <v>9683.33</v>
      </c>
      <c r="E12762">
        <v>0</v>
      </c>
      <c r="F12762">
        <v>141133.32999999999</v>
      </c>
    </row>
    <row r="12764" spans="1:7" x14ac:dyDescent="0.35">
      <c r="A12764" t="s">
        <v>2194</v>
      </c>
    </row>
    <row r="12765" spans="1:7" x14ac:dyDescent="0.35">
      <c r="A12765" t="s">
        <v>14</v>
      </c>
      <c r="B12765" t="s">
        <v>15</v>
      </c>
      <c r="C12765" t="s">
        <v>2</v>
      </c>
      <c r="D12765" t="s">
        <v>1189</v>
      </c>
      <c r="E12765" t="s">
        <v>1190</v>
      </c>
      <c r="F12765" t="s">
        <v>1191</v>
      </c>
      <c r="G12765" t="s">
        <v>1192</v>
      </c>
    </row>
    <row r="12766" spans="1:7" x14ac:dyDescent="0.35">
      <c r="A12766" t="s">
        <v>3</v>
      </c>
      <c r="B12766" t="s">
        <v>52</v>
      </c>
      <c r="C12766">
        <v>445</v>
      </c>
      <c r="D12766">
        <v>8887.19</v>
      </c>
      <c r="E12766">
        <v>6400</v>
      </c>
      <c r="F12766">
        <v>0</v>
      </c>
      <c r="G12766">
        <v>53000</v>
      </c>
    </row>
    <row r="12767" spans="1:7" x14ac:dyDescent="0.35">
      <c r="A12767" t="s">
        <v>3</v>
      </c>
      <c r="B12767" t="s">
        <v>83</v>
      </c>
      <c r="C12767">
        <v>1443</v>
      </c>
      <c r="D12767">
        <v>11663.39</v>
      </c>
      <c r="E12767">
        <v>9600</v>
      </c>
      <c r="F12767">
        <v>0</v>
      </c>
      <c r="G12767">
        <v>95000</v>
      </c>
    </row>
    <row r="12768" spans="1:7" x14ac:dyDescent="0.35">
      <c r="A12768" t="s">
        <v>3</v>
      </c>
      <c r="B12768" t="s">
        <v>50</v>
      </c>
      <c r="C12768">
        <v>141</v>
      </c>
      <c r="D12768">
        <v>16326.52</v>
      </c>
      <c r="E12768">
        <v>15000</v>
      </c>
      <c r="F12768">
        <v>0</v>
      </c>
      <c r="G12768">
        <v>89100</v>
      </c>
    </row>
    <row r="12769" spans="1:7" x14ac:dyDescent="0.35">
      <c r="A12769" t="s">
        <v>4</v>
      </c>
      <c r="B12769" t="s">
        <v>52</v>
      </c>
      <c r="C12769">
        <v>841</v>
      </c>
      <c r="D12769">
        <v>8579.92</v>
      </c>
      <c r="E12769">
        <v>7000</v>
      </c>
      <c r="F12769">
        <v>0</v>
      </c>
      <c r="G12769">
        <v>100000</v>
      </c>
    </row>
    <row r="12770" spans="1:7" x14ac:dyDescent="0.35">
      <c r="A12770" t="s">
        <v>4</v>
      </c>
      <c r="B12770" t="s">
        <v>83</v>
      </c>
      <c r="C12770">
        <v>2175</v>
      </c>
      <c r="D12770">
        <v>9746.2000000000007</v>
      </c>
      <c r="E12770">
        <v>7600</v>
      </c>
      <c r="F12770">
        <v>0</v>
      </c>
      <c r="G12770">
        <v>120000</v>
      </c>
    </row>
    <row r="12771" spans="1:7" x14ac:dyDescent="0.35">
      <c r="A12771" t="s">
        <v>4</v>
      </c>
      <c r="B12771" t="s">
        <v>50</v>
      </c>
      <c r="C12771">
        <v>260</v>
      </c>
      <c r="D12771">
        <v>13231.26</v>
      </c>
      <c r="E12771">
        <v>11000</v>
      </c>
      <c r="F12771">
        <v>0</v>
      </c>
      <c r="G12771">
        <v>100070</v>
      </c>
    </row>
    <row r="12772" spans="1:7" x14ac:dyDescent="0.35">
      <c r="A12772" t="s">
        <v>5</v>
      </c>
      <c r="B12772" t="s">
        <v>52</v>
      </c>
      <c r="C12772">
        <v>965</v>
      </c>
      <c r="D12772">
        <v>6771.9</v>
      </c>
      <c r="E12772">
        <v>4500</v>
      </c>
      <c r="F12772">
        <v>0</v>
      </c>
      <c r="G12772">
        <v>62500</v>
      </c>
    </row>
    <row r="12773" spans="1:7" x14ac:dyDescent="0.35">
      <c r="A12773" t="s">
        <v>5</v>
      </c>
      <c r="B12773" t="s">
        <v>83</v>
      </c>
      <c r="C12773">
        <v>2264</v>
      </c>
      <c r="D12773">
        <v>8737.25</v>
      </c>
      <c r="E12773">
        <v>6500</v>
      </c>
      <c r="F12773">
        <v>0</v>
      </c>
      <c r="G12773">
        <v>137500</v>
      </c>
    </row>
    <row r="12774" spans="1:7" x14ac:dyDescent="0.35">
      <c r="A12774" t="s">
        <v>5</v>
      </c>
      <c r="B12774" t="s">
        <v>50</v>
      </c>
      <c r="C12774">
        <v>237</v>
      </c>
      <c r="D12774">
        <v>12929.62</v>
      </c>
      <c r="E12774">
        <v>12500</v>
      </c>
      <c r="F12774">
        <v>0</v>
      </c>
      <c r="G12774">
        <v>80000</v>
      </c>
    </row>
    <row r="12775" spans="1:7" x14ac:dyDescent="0.35">
      <c r="A12775" t="s">
        <v>6</v>
      </c>
      <c r="B12775" t="s">
        <v>52</v>
      </c>
      <c r="C12775">
        <v>377</v>
      </c>
      <c r="D12775">
        <v>8601.0300000000007</v>
      </c>
      <c r="E12775">
        <v>6000</v>
      </c>
      <c r="F12775">
        <v>0</v>
      </c>
      <c r="G12775">
        <v>62000</v>
      </c>
    </row>
    <row r="12776" spans="1:7" x14ac:dyDescent="0.35">
      <c r="A12776" t="s">
        <v>6</v>
      </c>
      <c r="B12776" t="s">
        <v>83</v>
      </c>
      <c r="C12776">
        <v>937</v>
      </c>
      <c r="D12776">
        <v>14957.25</v>
      </c>
      <c r="E12776">
        <v>11000</v>
      </c>
      <c r="F12776">
        <v>0</v>
      </c>
      <c r="G12776">
        <v>100000</v>
      </c>
    </row>
    <row r="12777" spans="1:7" x14ac:dyDescent="0.35">
      <c r="A12777" t="s">
        <v>6</v>
      </c>
      <c r="B12777" t="s">
        <v>50</v>
      </c>
      <c r="C12777">
        <v>118</v>
      </c>
      <c r="D12777">
        <v>16659.29</v>
      </c>
      <c r="E12777">
        <v>13000</v>
      </c>
      <c r="F12777">
        <v>0</v>
      </c>
      <c r="G12777">
        <v>54600</v>
      </c>
    </row>
    <row r="12778" spans="1:7" x14ac:dyDescent="0.35">
      <c r="A12778" t="s">
        <v>7</v>
      </c>
      <c r="B12778" t="s">
        <v>52</v>
      </c>
      <c r="C12778">
        <v>792</v>
      </c>
      <c r="D12778">
        <v>9648.15</v>
      </c>
      <c r="E12778">
        <v>6000</v>
      </c>
      <c r="F12778">
        <v>0</v>
      </c>
      <c r="G12778">
        <v>65000</v>
      </c>
    </row>
    <row r="12779" spans="1:7" x14ac:dyDescent="0.35">
      <c r="A12779" t="s">
        <v>7</v>
      </c>
      <c r="B12779" t="s">
        <v>83</v>
      </c>
      <c r="C12779">
        <v>2106</v>
      </c>
      <c r="D12779">
        <v>13831.5</v>
      </c>
      <c r="E12779">
        <v>10300</v>
      </c>
      <c r="F12779">
        <v>0</v>
      </c>
      <c r="G12779">
        <v>150000</v>
      </c>
    </row>
    <row r="12780" spans="1:7" x14ac:dyDescent="0.35">
      <c r="A12780" t="s">
        <v>7</v>
      </c>
      <c r="B12780" t="s">
        <v>50</v>
      </c>
      <c r="C12780">
        <v>348</v>
      </c>
      <c r="D12780">
        <v>16343.97</v>
      </c>
      <c r="E12780">
        <v>14000</v>
      </c>
      <c r="F12780">
        <v>0</v>
      </c>
      <c r="G12780">
        <v>100000</v>
      </c>
    </row>
    <row r="12781" spans="1:7" x14ac:dyDescent="0.35">
      <c r="A12781" t="s">
        <v>241</v>
      </c>
      <c r="B12781" t="s">
        <v>52</v>
      </c>
      <c r="C12781">
        <v>3420</v>
      </c>
      <c r="D12781">
        <v>8635.7199999999993</v>
      </c>
      <c r="E12781">
        <v>6000</v>
      </c>
      <c r="F12781">
        <v>0</v>
      </c>
      <c r="G12781">
        <v>100000</v>
      </c>
    </row>
    <row r="12782" spans="1:7" x14ac:dyDescent="0.35">
      <c r="A12782" t="s">
        <v>241</v>
      </c>
      <c r="B12782" t="s">
        <v>83</v>
      </c>
      <c r="C12782">
        <v>8925</v>
      </c>
      <c r="D12782">
        <v>11621.13</v>
      </c>
      <c r="E12782">
        <v>8770</v>
      </c>
      <c r="F12782">
        <v>0</v>
      </c>
      <c r="G12782">
        <v>150000</v>
      </c>
    </row>
    <row r="12783" spans="1:7" x14ac:dyDescent="0.35">
      <c r="A12783" t="s">
        <v>241</v>
      </c>
      <c r="B12783" t="s">
        <v>50</v>
      </c>
      <c r="C12783">
        <v>1104</v>
      </c>
      <c r="D12783">
        <v>15071.21</v>
      </c>
      <c r="E12783">
        <v>12500</v>
      </c>
      <c r="F12783">
        <v>0</v>
      </c>
      <c r="G12783">
        <v>100070</v>
      </c>
    </row>
    <row r="12785" spans="1:7" x14ac:dyDescent="0.35">
      <c r="A12785" t="s">
        <v>2195</v>
      </c>
    </row>
    <row r="12786" spans="1:7" x14ac:dyDescent="0.35">
      <c r="A12786" t="s">
        <v>14</v>
      </c>
      <c r="B12786" t="s">
        <v>266</v>
      </c>
      <c r="C12786" t="s">
        <v>2</v>
      </c>
      <c r="D12786" t="s">
        <v>1189</v>
      </c>
      <c r="E12786" t="s">
        <v>1190</v>
      </c>
      <c r="F12786" t="s">
        <v>1191</v>
      </c>
      <c r="G12786" t="s">
        <v>1192</v>
      </c>
    </row>
    <row r="12787" spans="1:7" x14ac:dyDescent="0.35">
      <c r="A12787" t="s">
        <v>3</v>
      </c>
      <c r="B12787" t="s">
        <v>267</v>
      </c>
      <c r="C12787">
        <v>264</v>
      </c>
      <c r="D12787">
        <v>13390.45</v>
      </c>
      <c r="E12787">
        <v>10000</v>
      </c>
      <c r="F12787">
        <v>0</v>
      </c>
      <c r="G12787">
        <v>59000</v>
      </c>
    </row>
    <row r="12788" spans="1:7" x14ac:dyDescent="0.35">
      <c r="A12788" t="s">
        <v>3</v>
      </c>
      <c r="B12788" t="s">
        <v>279</v>
      </c>
      <c r="C12788">
        <v>1701</v>
      </c>
      <c r="D12788">
        <v>10739.65</v>
      </c>
      <c r="E12788">
        <v>8300</v>
      </c>
      <c r="F12788">
        <v>0</v>
      </c>
      <c r="G12788">
        <v>95000</v>
      </c>
    </row>
    <row r="12789" spans="1:7" x14ac:dyDescent="0.35">
      <c r="A12789" t="s">
        <v>3</v>
      </c>
      <c r="B12789" t="s">
        <v>285</v>
      </c>
      <c r="C12789">
        <v>64</v>
      </c>
      <c r="D12789">
        <v>18433.900000000001</v>
      </c>
      <c r="E12789">
        <v>16000</v>
      </c>
      <c r="F12789">
        <v>0</v>
      </c>
      <c r="G12789">
        <v>80000</v>
      </c>
    </row>
    <row r="12790" spans="1:7" x14ac:dyDescent="0.35">
      <c r="A12790" t="s">
        <v>4</v>
      </c>
      <c r="B12790" t="s">
        <v>267</v>
      </c>
      <c r="C12790">
        <v>355</v>
      </c>
      <c r="D12790">
        <v>10548.14</v>
      </c>
      <c r="E12790">
        <v>10000</v>
      </c>
      <c r="F12790">
        <v>0</v>
      </c>
      <c r="G12790">
        <v>90000</v>
      </c>
    </row>
    <row r="12791" spans="1:7" x14ac:dyDescent="0.35">
      <c r="A12791" t="s">
        <v>4</v>
      </c>
      <c r="B12791" t="s">
        <v>279</v>
      </c>
      <c r="C12791">
        <v>2643</v>
      </c>
      <c r="D12791">
        <v>9316.2000000000007</v>
      </c>
      <c r="E12791">
        <v>7000</v>
      </c>
      <c r="F12791">
        <v>0</v>
      </c>
      <c r="G12791">
        <v>120000</v>
      </c>
    </row>
    <row r="12792" spans="1:7" x14ac:dyDescent="0.35">
      <c r="A12792" t="s">
        <v>4</v>
      </c>
      <c r="B12792" t="s">
        <v>285</v>
      </c>
      <c r="C12792">
        <v>278</v>
      </c>
      <c r="D12792">
        <v>10372.06</v>
      </c>
      <c r="E12792">
        <v>7532</v>
      </c>
      <c r="F12792">
        <v>0</v>
      </c>
      <c r="G12792">
        <v>100070</v>
      </c>
    </row>
    <row r="12793" spans="1:7" x14ac:dyDescent="0.35">
      <c r="A12793" t="s">
        <v>5</v>
      </c>
      <c r="B12793" t="s">
        <v>267</v>
      </c>
      <c r="C12793">
        <v>135</v>
      </c>
      <c r="D12793">
        <v>9862.3799999999992</v>
      </c>
      <c r="E12793">
        <v>7000</v>
      </c>
      <c r="F12793">
        <v>0</v>
      </c>
      <c r="G12793">
        <v>64440</v>
      </c>
    </row>
    <row r="12794" spans="1:7" x14ac:dyDescent="0.35">
      <c r="A12794" t="s">
        <v>5</v>
      </c>
      <c r="B12794" t="s">
        <v>279</v>
      </c>
      <c r="C12794">
        <v>2662</v>
      </c>
      <c r="D12794">
        <v>7607.81</v>
      </c>
      <c r="E12794">
        <v>6000</v>
      </c>
      <c r="F12794">
        <v>0</v>
      </c>
      <c r="G12794">
        <v>137500</v>
      </c>
    </row>
    <row r="12795" spans="1:7" x14ac:dyDescent="0.35">
      <c r="A12795" t="s">
        <v>5</v>
      </c>
      <c r="B12795" t="s">
        <v>285</v>
      </c>
      <c r="C12795">
        <v>669</v>
      </c>
      <c r="D12795">
        <v>11006.72</v>
      </c>
      <c r="E12795">
        <v>9000</v>
      </c>
      <c r="F12795">
        <v>0</v>
      </c>
      <c r="G12795">
        <v>80000</v>
      </c>
    </row>
    <row r="12796" spans="1:7" x14ac:dyDescent="0.35">
      <c r="A12796" t="s">
        <v>6</v>
      </c>
      <c r="B12796" t="s">
        <v>267</v>
      </c>
      <c r="C12796">
        <v>127</v>
      </c>
      <c r="D12796">
        <v>18077.25</v>
      </c>
      <c r="E12796">
        <v>12000</v>
      </c>
      <c r="F12796">
        <v>0</v>
      </c>
      <c r="G12796">
        <v>100000</v>
      </c>
    </row>
    <row r="12797" spans="1:7" x14ac:dyDescent="0.35">
      <c r="A12797" t="s">
        <v>6</v>
      </c>
      <c r="B12797" t="s">
        <v>279</v>
      </c>
      <c r="C12797">
        <v>1142</v>
      </c>
      <c r="D12797">
        <v>12782.27</v>
      </c>
      <c r="E12797">
        <v>9000</v>
      </c>
      <c r="F12797">
        <v>0</v>
      </c>
      <c r="G12797">
        <v>90000</v>
      </c>
    </row>
    <row r="12798" spans="1:7" x14ac:dyDescent="0.35">
      <c r="A12798" t="s">
        <v>6</v>
      </c>
      <c r="B12798" t="s">
        <v>285</v>
      </c>
      <c r="C12798">
        <v>163</v>
      </c>
      <c r="D12798">
        <v>13162.58</v>
      </c>
      <c r="E12798">
        <v>10000</v>
      </c>
      <c r="F12798">
        <v>0</v>
      </c>
      <c r="G12798">
        <v>80000</v>
      </c>
    </row>
    <row r="12799" spans="1:7" x14ac:dyDescent="0.35">
      <c r="A12799" t="s">
        <v>7</v>
      </c>
      <c r="B12799" t="s">
        <v>267</v>
      </c>
      <c r="C12799">
        <v>199</v>
      </c>
      <c r="D12799">
        <v>16187.53</v>
      </c>
      <c r="E12799">
        <v>13000</v>
      </c>
      <c r="F12799">
        <v>0</v>
      </c>
      <c r="G12799">
        <v>80000</v>
      </c>
    </row>
    <row r="12800" spans="1:7" x14ac:dyDescent="0.35">
      <c r="A12800" t="s">
        <v>7</v>
      </c>
      <c r="B12800" t="s">
        <v>279</v>
      </c>
      <c r="C12800">
        <v>2875</v>
      </c>
      <c r="D12800">
        <v>12220.2</v>
      </c>
      <c r="E12800">
        <v>9000</v>
      </c>
      <c r="F12800">
        <v>0</v>
      </c>
      <c r="G12800">
        <v>150000</v>
      </c>
    </row>
    <row r="12801" spans="1:7" x14ac:dyDescent="0.35">
      <c r="A12801" t="s">
        <v>7</v>
      </c>
      <c r="B12801" t="s">
        <v>285</v>
      </c>
      <c r="C12801">
        <v>172</v>
      </c>
      <c r="D12801">
        <v>20377.650000000001</v>
      </c>
      <c r="E12801">
        <v>18000</v>
      </c>
      <c r="F12801">
        <v>0</v>
      </c>
      <c r="G12801">
        <v>100000</v>
      </c>
    </row>
    <row r="12802" spans="1:7" x14ac:dyDescent="0.35">
      <c r="A12802" t="s">
        <v>241</v>
      </c>
      <c r="B12802" t="s">
        <v>267</v>
      </c>
      <c r="C12802">
        <v>1080</v>
      </c>
      <c r="D12802">
        <v>13102.4</v>
      </c>
      <c r="E12802">
        <v>10000</v>
      </c>
      <c r="F12802">
        <v>0</v>
      </c>
      <c r="G12802">
        <v>100000</v>
      </c>
    </row>
    <row r="12803" spans="1:7" x14ac:dyDescent="0.35">
      <c r="A12803" t="s">
        <v>241</v>
      </c>
      <c r="B12803" t="s">
        <v>279</v>
      </c>
      <c r="C12803">
        <v>11023</v>
      </c>
      <c r="D12803">
        <v>10606.97</v>
      </c>
      <c r="E12803">
        <v>7900</v>
      </c>
      <c r="F12803">
        <v>0</v>
      </c>
      <c r="G12803">
        <v>150000</v>
      </c>
    </row>
    <row r="12804" spans="1:7" x14ac:dyDescent="0.35">
      <c r="A12804" t="s">
        <v>241</v>
      </c>
      <c r="B12804" t="s">
        <v>285</v>
      </c>
      <c r="C12804">
        <v>1346</v>
      </c>
      <c r="D12804">
        <v>12892.47</v>
      </c>
      <c r="E12804">
        <v>10000</v>
      </c>
      <c r="F12804">
        <v>0</v>
      </c>
      <c r="G12804">
        <v>100070</v>
      </c>
    </row>
    <row r="12806" spans="1:7" x14ac:dyDescent="0.35">
      <c r="A12806" t="s">
        <v>2196</v>
      </c>
    </row>
    <row r="12807" spans="1:7" x14ac:dyDescent="0.35">
      <c r="A12807" t="s">
        <v>14</v>
      </c>
      <c r="B12807" t="s">
        <v>388</v>
      </c>
      <c r="C12807" t="s">
        <v>2</v>
      </c>
      <c r="D12807" t="s">
        <v>1189</v>
      </c>
      <c r="E12807" t="s">
        <v>1190</v>
      </c>
      <c r="F12807" t="s">
        <v>1191</v>
      </c>
      <c r="G12807" t="s">
        <v>1192</v>
      </c>
    </row>
    <row r="12808" spans="1:7" x14ac:dyDescent="0.35">
      <c r="A12808" t="s">
        <v>3</v>
      </c>
      <c r="B12808" t="s">
        <v>389</v>
      </c>
      <c r="C12808">
        <v>38</v>
      </c>
      <c r="D12808">
        <v>13935.19</v>
      </c>
      <c r="E12808">
        <v>11060</v>
      </c>
      <c r="F12808">
        <v>0</v>
      </c>
      <c r="G12808">
        <v>59000</v>
      </c>
    </row>
    <row r="12809" spans="1:7" x14ac:dyDescent="0.35">
      <c r="A12809" t="s">
        <v>3</v>
      </c>
      <c r="B12809" t="s">
        <v>50</v>
      </c>
      <c r="C12809">
        <v>1</v>
      </c>
      <c r="D12809">
        <v>9500</v>
      </c>
      <c r="E12809">
        <v>9500</v>
      </c>
      <c r="F12809">
        <v>9500</v>
      </c>
      <c r="G12809">
        <v>9500</v>
      </c>
    </row>
    <row r="12810" spans="1:7" x14ac:dyDescent="0.35">
      <c r="A12810" t="s">
        <v>3</v>
      </c>
      <c r="B12810" t="s">
        <v>396</v>
      </c>
      <c r="C12810">
        <v>1990</v>
      </c>
      <c r="D12810">
        <v>11416.82</v>
      </c>
      <c r="E12810">
        <v>9000</v>
      </c>
      <c r="F12810">
        <v>0</v>
      </c>
      <c r="G12810">
        <v>95000</v>
      </c>
    </row>
    <row r="12811" spans="1:7" x14ac:dyDescent="0.35">
      <c r="A12811" t="s">
        <v>4</v>
      </c>
      <c r="B12811" t="s">
        <v>389</v>
      </c>
      <c r="C12811">
        <v>103</v>
      </c>
      <c r="D12811">
        <v>13888.73</v>
      </c>
      <c r="E12811">
        <v>11000</v>
      </c>
      <c r="F12811">
        <v>0</v>
      </c>
      <c r="G12811">
        <v>100070</v>
      </c>
    </row>
    <row r="12812" spans="1:7" x14ac:dyDescent="0.35">
      <c r="A12812" t="s">
        <v>4</v>
      </c>
      <c r="B12812" t="s">
        <v>50</v>
      </c>
      <c r="C12812">
        <v>5</v>
      </c>
      <c r="D12812">
        <v>7791.75</v>
      </c>
      <c r="E12812">
        <v>5000</v>
      </c>
      <c r="F12812">
        <v>4800</v>
      </c>
      <c r="G12812">
        <v>16000</v>
      </c>
    </row>
    <row r="12813" spans="1:7" x14ac:dyDescent="0.35">
      <c r="A12813" t="s">
        <v>4</v>
      </c>
      <c r="B12813" t="s">
        <v>396</v>
      </c>
      <c r="C12813">
        <v>3168</v>
      </c>
      <c r="D12813">
        <v>9630.98</v>
      </c>
      <c r="E12813">
        <v>7300</v>
      </c>
      <c r="F12813">
        <v>0</v>
      </c>
      <c r="G12813">
        <v>120000</v>
      </c>
    </row>
    <row r="12814" spans="1:7" x14ac:dyDescent="0.35">
      <c r="A12814" t="s">
        <v>5</v>
      </c>
      <c r="B12814" t="s">
        <v>389</v>
      </c>
      <c r="C12814">
        <v>56</v>
      </c>
      <c r="D12814">
        <v>10863.49</v>
      </c>
      <c r="E12814">
        <v>9100</v>
      </c>
      <c r="F12814">
        <v>0</v>
      </c>
      <c r="G12814">
        <v>46000</v>
      </c>
    </row>
    <row r="12815" spans="1:7" x14ac:dyDescent="0.35">
      <c r="A12815" t="s">
        <v>5</v>
      </c>
      <c r="B12815" t="s">
        <v>50</v>
      </c>
      <c r="C12815">
        <v>5</v>
      </c>
      <c r="D12815">
        <v>12181.08</v>
      </c>
      <c r="E12815">
        <v>10000</v>
      </c>
      <c r="F12815">
        <v>0</v>
      </c>
      <c r="G12815">
        <v>25000</v>
      </c>
    </row>
    <row r="12816" spans="1:7" x14ac:dyDescent="0.35">
      <c r="A12816" t="s">
        <v>5</v>
      </c>
      <c r="B12816" t="s">
        <v>396</v>
      </c>
      <c r="C12816">
        <v>3405</v>
      </c>
      <c r="D12816">
        <v>8571.66</v>
      </c>
      <c r="E12816">
        <v>6500</v>
      </c>
      <c r="F12816">
        <v>0</v>
      </c>
      <c r="G12816">
        <v>137500</v>
      </c>
    </row>
    <row r="12817" spans="1:7" x14ac:dyDescent="0.35">
      <c r="A12817" t="s">
        <v>6</v>
      </c>
      <c r="B12817" t="s">
        <v>389</v>
      </c>
      <c r="C12817">
        <v>54</v>
      </c>
      <c r="D12817">
        <v>12675.46</v>
      </c>
      <c r="E12817">
        <v>10000</v>
      </c>
      <c r="F12817">
        <v>0</v>
      </c>
      <c r="G12817">
        <v>54600</v>
      </c>
    </row>
    <row r="12818" spans="1:7" x14ac:dyDescent="0.35">
      <c r="A12818" t="s">
        <v>6</v>
      </c>
      <c r="B12818" t="s">
        <v>50</v>
      </c>
      <c r="C12818">
        <v>2</v>
      </c>
      <c r="D12818">
        <v>15832.94</v>
      </c>
      <c r="E12818">
        <v>18600</v>
      </c>
      <c r="F12818">
        <v>400</v>
      </c>
      <c r="G12818">
        <v>18600</v>
      </c>
    </row>
    <row r="12819" spans="1:7" x14ac:dyDescent="0.35">
      <c r="A12819" t="s">
        <v>6</v>
      </c>
      <c r="B12819" t="s">
        <v>396</v>
      </c>
      <c r="C12819">
        <v>1376</v>
      </c>
      <c r="D12819">
        <v>13431.89</v>
      </c>
      <c r="E12819">
        <v>10000</v>
      </c>
      <c r="F12819">
        <v>0</v>
      </c>
      <c r="G12819">
        <v>100000</v>
      </c>
    </row>
    <row r="12820" spans="1:7" x14ac:dyDescent="0.35">
      <c r="A12820" t="s">
        <v>7</v>
      </c>
      <c r="B12820" t="s">
        <v>389</v>
      </c>
      <c r="C12820">
        <v>143</v>
      </c>
      <c r="D12820">
        <v>15648.98</v>
      </c>
      <c r="E12820">
        <v>13000</v>
      </c>
      <c r="F12820">
        <v>0</v>
      </c>
      <c r="G12820">
        <v>55200</v>
      </c>
    </row>
    <row r="12821" spans="1:7" x14ac:dyDescent="0.35">
      <c r="A12821" t="s">
        <v>7</v>
      </c>
      <c r="B12821" t="s">
        <v>50</v>
      </c>
      <c r="C12821">
        <v>7</v>
      </c>
      <c r="D12821">
        <v>4877.0200000000004</v>
      </c>
      <c r="E12821">
        <v>2027</v>
      </c>
      <c r="F12821">
        <v>0</v>
      </c>
      <c r="G12821">
        <v>20000</v>
      </c>
    </row>
    <row r="12822" spans="1:7" x14ac:dyDescent="0.35">
      <c r="A12822" t="s">
        <v>7</v>
      </c>
      <c r="B12822" t="s">
        <v>396</v>
      </c>
      <c r="C12822">
        <v>3096</v>
      </c>
      <c r="D12822">
        <v>13026.81</v>
      </c>
      <c r="E12822">
        <v>10000</v>
      </c>
      <c r="F12822">
        <v>0</v>
      </c>
      <c r="G12822">
        <v>150000</v>
      </c>
    </row>
    <row r="12823" spans="1:7" x14ac:dyDescent="0.35">
      <c r="A12823" t="s">
        <v>241</v>
      </c>
      <c r="B12823" t="s">
        <v>389</v>
      </c>
      <c r="C12823">
        <v>394</v>
      </c>
      <c r="D12823">
        <v>14086.99</v>
      </c>
      <c r="E12823">
        <v>11000</v>
      </c>
      <c r="F12823">
        <v>0</v>
      </c>
      <c r="G12823">
        <v>100070</v>
      </c>
    </row>
    <row r="12824" spans="1:7" x14ac:dyDescent="0.35">
      <c r="A12824" t="s">
        <v>241</v>
      </c>
      <c r="B12824" t="s">
        <v>50</v>
      </c>
      <c r="C12824">
        <v>20</v>
      </c>
      <c r="D12824">
        <v>9084.77</v>
      </c>
      <c r="E12824">
        <v>5000</v>
      </c>
      <c r="F12824">
        <v>0</v>
      </c>
      <c r="G12824">
        <v>25000</v>
      </c>
    </row>
    <row r="12825" spans="1:7" x14ac:dyDescent="0.35">
      <c r="A12825" t="s">
        <v>241</v>
      </c>
      <c r="B12825" t="s">
        <v>396</v>
      </c>
      <c r="C12825">
        <v>13035</v>
      </c>
      <c r="D12825">
        <v>11123.39</v>
      </c>
      <c r="E12825">
        <v>8000</v>
      </c>
      <c r="F12825">
        <v>0</v>
      </c>
      <c r="G12825">
        <v>150000</v>
      </c>
    </row>
    <row r="12827" spans="1:7" x14ac:dyDescent="0.35">
      <c r="A12827" t="s">
        <v>2197</v>
      </c>
    </row>
    <row r="12828" spans="1:7" x14ac:dyDescent="0.35">
      <c r="A12828" t="s">
        <v>14</v>
      </c>
      <c r="B12828" t="s">
        <v>487</v>
      </c>
      <c r="C12828" t="s">
        <v>2</v>
      </c>
      <c r="D12828" t="s">
        <v>1189</v>
      </c>
      <c r="E12828" t="s">
        <v>1190</v>
      </c>
      <c r="F12828" t="s">
        <v>1191</v>
      </c>
      <c r="G12828" t="s">
        <v>1192</v>
      </c>
    </row>
    <row r="12829" spans="1:7" x14ac:dyDescent="0.35">
      <c r="A12829" t="s">
        <v>3</v>
      </c>
      <c r="B12829" t="s">
        <v>488</v>
      </c>
      <c r="C12829">
        <v>1119</v>
      </c>
      <c r="D12829">
        <v>10203.23</v>
      </c>
      <c r="E12829">
        <v>7600</v>
      </c>
      <c r="F12829">
        <v>0</v>
      </c>
      <c r="G12829">
        <v>95000</v>
      </c>
    </row>
    <row r="12830" spans="1:7" x14ac:dyDescent="0.35">
      <c r="A12830" t="s">
        <v>3</v>
      </c>
      <c r="B12830" t="s">
        <v>491</v>
      </c>
      <c r="C12830">
        <v>910</v>
      </c>
      <c r="D12830">
        <v>13053.59</v>
      </c>
      <c r="E12830">
        <v>10000</v>
      </c>
      <c r="F12830">
        <v>0</v>
      </c>
      <c r="G12830">
        <v>80000</v>
      </c>
    </row>
    <row r="12831" spans="1:7" x14ac:dyDescent="0.35">
      <c r="A12831" t="s">
        <v>4</v>
      </c>
      <c r="B12831" t="s">
        <v>488</v>
      </c>
      <c r="C12831">
        <v>1945</v>
      </c>
      <c r="D12831">
        <v>8765.25</v>
      </c>
      <c r="E12831">
        <v>6800</v>
      </c>
      <c r="F12831">
        <v>0</v>
      </c>
      <c r="G12831">
        <v>100070</v>
      </c>
    </row>
    <row r="12832" spans="1:7" x14ac:dyDescent="0.35">
      <c r="A12832" t="s">
        <v>4</v>
      </c>
      <c r="B12832" t="s">
        <v>491</v>
      </c>
      <c r="C12832">
        <v>1331</v>
      </c>
      <c r="D12832">
        <v>10972.49</v>
      </c>
      <c r="E12832">
        <v>9800</v>
      </c>
      <c r="F12832">
        <v>0</v>
      </c>
      <c r="G12832">
        <v>120000</v>
      </c>
    </row>
    <row r="12833" spans="1:7" x14ac:dyDescent="0.35">
      <c r="A12833" t="s">
        <v>5</v>
      </c>
      <c r="B12833" t="s">
        <v>488</v>
      </c>
      <c r="C12833">
        <v>2083</v>
      </c>
      <c r="D12833">
        <v>8341.81</v>
      </c>
      <c r="E12833">
        <v>6000</v>
      </c>
      <c r="F12833">
        <v>0</v>
      </c>
      <c r="G12833">
        <v>137500</v>
      </c>
    </row>
    <row r="12834" spans="1:7" x14ac:dyDescent="0.35">
      <c r="A12834" t="s">
        <v>5</v>
      </c>
      <c r="B12834" t="s">
        <v>491</v>
      </c>
      <c r="C12834">
        <v>1383</v>
      </c>
      <c r="D12834">
        <v>9039.17</v>
      </c>
      <c r="E12834">
        <v>7000</v>
      </c>
      <c r="F12834">
        <v>0</v>
      </c>
      <c r="G12834">
        <v>70000</v>
      </c>
    </row>
    <row r="12835" spans="1:7" x14ac:dyDescent="0.35">
      <c r="A12835" t="s">
        <v>6</v>
      </c>
      <c r="B12835" t="s">
        <v>488</v>
      </c>
      <c r="C12835">
        <v>805</v>
      </c>
      <c r="D12835">
        <v>12458.91</v>
      </c>
      <c r="E12835">
        <v>8100</v>
      </c>
      <c r="F12835">
        <v>0</v>
      </c>
      <c r="G12835">
        <v>100000</v>
      </c>
    </row>
    <row r="12836" spans="1:7" x14ac:dyDescent="0.35">
      <c r="A12836" t="s">
        <v>6</v>
      </c>
      <c r="B12836" t="s">
        <v>491</v>
      </c>
      <c r="C12836">
        <v>627</v>
      </c>
      <c r="D12836">
        <v>14604.08</v>
      </c>
      <c r="E12836">
        <v>10800</v>
      </c>
      <c r="F12836">
        <v>0</v>
      </c>
      <c r="G12836">
        <v>80000</v>
      </c>
    </row>
    <row r="12837" spans="1:7" x14ac:dyDescent="0.35">
      <c r="A12837" t="s">
        <v>7</v>
      </c>
      <c r="B12837" t="s">
        <v>488</v>
      </c>
      <c r="C12837">
        <v>1724</v>
      </c>
      <c r="D12837">
        <v>10923.61</v>
      </c>
      <c r="E12837">
        <v>8000</v>
      </c>
      <c r="F12837">
        <v>0</v>
      </c>
      <c r="G12837">
        <v>100000</v>
      </c>
    </row>
    <row r="12838" spans="1:7" x14ac:dyDescent="0.35">
      <c r="A12838" t="s">
        <v>7</v>
      </c>
      <c r="B12838" t="s">
        <v>491</v>
      </c>
      <c r="C12838">
        <v>1522</v>
      </c>
      <c r="D12838">
        <v>15236.34</v>
      </c>
      <c r="E12838">
        <v>12000</v>
      </c>
      <c r="F12838">
        <v>0</v>
      </c>
      <c r="G12838">
        <v>150000</v>
      </c>
    </row>
    <row r="12839" spans="1:7" x14ac:dyDescent="0.35">
      <c r="A12839" t="s">
        <v>241</v>
      </c>
      <c r="B12839" t="s">
        <v>488</v>
      </c>
      <c r="C12839">
        <v>7676</v>
      </c>
      <c r="D12839">
        <v>9872.36</v>
      </c>
      <c r="E12839">
        <v>7000</v>
      </c>
      <c r="F12839">
        <v>0</v>
      </c>
      <c r="G12839">
        <v>137500</v>
      </c>
    </row>
    <row r="12840" spans="1:7" x14ac:dyDescent="0.35">
      <c r="A12840" t="s">
        <v>241</v>
      </c>
      <c r="B12840" t="s">
        <v>491</v>
      </c>
      <c r="C12840">
        <v>5773</v>
      </c>
      <c r="D12840">
        <v>12818.81</v>
      </c>
      <c r="E12840">
        <v>10000</v>
      </c>
      <c r="F12840">
        <v>0</v>
      </c>
      <c r="G12840">
        <v>150000</v>
      </c>
    </row>
    <row r="12842" spans="1:7" x14ac:dyDescent="0.35">
      <c r="A12842" t="s">
        <v>2198</v>
      </c>
    </row>
    <row r="12843" spans="1:7" x14ac:dyDescent="0.35">
      <c r="A12843" t="s">
        <v>14</v>
      </c>
      <c r="B12843" t="s">
        <v>505</v>
      </c>
      <c r="C12843" t="s">
        <v>2</v>
      </c>
      <c r="D12843" t="s">
        <v>1189</v>
      </c>
      <c r="E12843" t="s">
        <v>1190</v>
      </c>
      <c r="F12843" t="s">
        <v>1191</v>
      </c>
      <c r="G12843" t="s">
        <v>1192</v>
      </c>
    </row>
    <row r="12844" spans="1:7" x14ac:dyDescent="0.35">
      <c r="A12844" t="s">
        <v>3</v>
      </c>
      <c r="B12844" t="s">
        <v>506</v>
      </c>
      <c r="C12844">
        <v>580</v>
      </c>
      <c r="D12844">
        <v>13352.08</v>
      </c>
      <c r="E12844">
        <v>11000</v>
      </c>
      <c r="F12844">
        <v>0</v>
      </c>
      <c r="G12844">
        <v>95000</v>
      </c>
    </row>
    <row r="12845" spans="1:7" x14ac:dyDescent="0.35">
      <c r="A12845" t="s">
        <v>3</v>
      </c>
      <c r="B12845" t="s">
        <v>507</v>
      </c>
      <c r="C12845">
        <v>538</v>
      </c>
      <c r="D12845">
        <v>6756.47</v>
      </c>
      <c r="E12845">
        <v>4900</v>
      </c>
      <c r="F12845">
        <v>0</v>
      </c>
      <c r="G12845">
        <v>32300</v>
      </c>
    </row>
    <row r="12846" spans="1:7" x14ac:dyDescent="0.35">
      <c r="A12846" t="s">
        <v>3</v>
      </c>
      <c r="B12846" t="s">
        <v>509</v>
      </c>
      <c r="C12846">
        <v>513</v>
      </c>
      <c r="D12846">
        <v>15919.18</v>
      </c>
      <c r="E12846">
        <v>14000</v>
      </c>
      <c r="F12846">
        <v>0</v>
      </c>
      <c r="G12846">
        <v>80000</v>
      </c>
    </row>
    <row r="12847" spans="1:7" x14ac:dyDescent="0.35">
      <c r="A12847" t="s">
        <v>3</v>
      </c>
      <c r="B12847" t="s">
        <v>510</v>
      </c>
      <c r="C12847">
        <v>397</v>
      </c>
      <c r="D12847">
        <v>8797.43</v>
      </c>
      <c r="E12847">
        <v>7200</v>
      </c>
      <c r="F12847">
        <v>0</v>
      </c>
      <c r="G12847">
        <v>50000</v>
      </c>
    </row>
    <row r="12848" spans="1:7" x14ac:dyDescent="0.35">
      <c r="A12848" t="s">
        <v>3</v>
      </c>
      <c r="B12848" t="s">
        <v>50</v>
      </c>
      <c r="C12848">
        <v>1</v>
      </c>
      <c r="D12848">
        <v>9500</v>
      </c>
      <c r="E12848">
        <v>9500</v>
      </c>
      <c r="F12848">
        <v>9500</v>
      </c>
      <c r="G12848">
        <v>9500</v>
      </c>
    </row>
    <row r="12849" spans="1:7" x14ac:dyDescent="0.35">
      <c r="A12849" t="s">
        <v>4</v>
      </c>
      <c r="B12849" t="s">
        <v>506</v>
      </c>
      <c r="C12849">
        <v>924</v>
      </c>
      <c r="D12849">
        <v>10401.01</v>
      </c>
      <c r="E12849">
        <v>8000</v>
      </c>
      <c r="F12849">
        <v>0</v>
      </c>
      <c r="G12849">
        <v>80700</v>
      </c>
    </row>
    <row r="12850" spans="1:7" x14ac:dyDescent="0.35">
      <c r="A12850" t="s">
        <v>4</v>
      </c>
      <c r="B12850" t="s">
        <v>507</v>
      </c>
      <c r="C12850">
        <v>1021</v>
      </c>
      <c r="D12850">
        <v>6975.38</v>
      </c>
      <c r="E12850">
        <v>5300</v>
      </c>
      <c r="F12850">
        <v>0</v>
      </c>
      <c r="G12850">
        <v>100070</v>
      </c>
    </row>
    <row r="12851" spans="1:7" x14ac:dyDescent="0.35">
      <c r="A12851" t="s">
        <v>4</v>
      </c>
      <c r="B12851" t="s">
        <v>509</v>
      </c>
      <c r="C12851">
        <v>770</v>
      </c>
      <c r="D12851">
        <v>12387.51</v>
      </c>
      <c r="E12851">
        <v>10000</v>
      </c>
      <c r="F12851">
        <v>0</v>
      </c>
      <c r="G12851">
        <v>120000</v>
      </c>
    </row>
    <row r="12852" spans="1:7" x14ac:dyDescent="0.35">
      <c r="A12852" t="s">
        <v>4</v>
      </c>
      <c r="B12852" t="s">
        <v>510</v>
      </c>
      <c r="C12852">
        <v>561</v>
      </c>
      <c r="D12852">
        <v>8525.2800000000007</v>
      </c>
      <c r="E12852">
        <v>6500</v>
      </c>
      <c r="F12852">
        <v>0</v>
      </c>
      <c r="G12852">
        <v>90000</v>
      </c>
    </row>
    <row r="12853" spans="1:7" x14ac:dyDescent="0.35">
      <c r="A12853" t="s">
        <v>5</v>
      </c>
      <c r="B12853" t="s">
        <v>506</v>
      </c>
      <c r="C12853">
        <v>914</v>
      </c>
      <c r="D12853">
        <v>11112.12</v>
      </c>
      <c r="E12853">
        <v>10000</v>
      </c>
      <c r="F12853">
        <v>0</v>
      </c>
      <c r="G12853">
        <v>80000</v>
      </c>
    </row>
    <row r="12854" spans="1:7" x14ac:dyDescent="0.35">
      <c r="A12854" t="s">
        <v>5</v>
      </c>
      <c r="B12854" t="s">
        <v>507</v>
      </c>
      <c r="C12854">
        <v>1169</v>
      </c>
      <c r="D12854">
        <v>5792.31</v>
      </c>
      <c r="E12854">
        <v>4100</v>
      </c>
      <c r="F12854">
        <v>0</v>
      </c>
      <c r="G12854">
        <v>137500</v>
      </c>
    </row>
    <row r="12855" spans="1:7" x14ac:dyDescent="0.35">
      <c r="A12855" t="s">
        <v>5</v>
      </c>
      <c r="B12855" t="s">
        <v>509</v>
      </c>
      <c r="C12855">
        <v>745</v>
      </c>
      <c r="D12855">
        <v>10294.209999999999</v>
      </c>
      <c r="E12855">
        <v>8900</v>
      </c>
      <c r="F12855">
        <v>0</v>
      </c>
      <c r="G12855">
        <v>64440</v>
      </c>
    </row>
    <row r="12856" spans="1:7" x14ac:dyDescent="0.35">
      <c r="A12856" t="s">
        <v>5</v>
      </c>
      <c r="B12856" t="s">
        <v>510</v>
      </c>
      <c r="C12856">
        <v>638</v>
      </c>
      <c r="D12856">
        <v>7217.9</v>
      </c>
      <c r="E12856">
        <v>4630</v>
      </c>
      <c r="F12856">
        <v>0</v>
      </c>
      <c r="G12856">
        <v>70000</v>
      </c>
    </row>
    <row r="12857" spans="1:7" x14ac:dyDescent="0.35">
      <c r="A12857" t="s">
        <v>6</v>
      </c>
      <c r="B12857" t="s">
        <v>506</v>
      </c>
      <c r="C12857">
        <v>452</v>
      </c>
      <c r="D12857">
        <v>14473.9</v>
      </c>
      <c r="E12857">
        <v>10000</v>
      </c>
      <c r="F12857">
        <v>0</v>
      </c>
      <c r="G12857">
        <v>100000</v>
      </c>
    </row>
    <row r="12858" spans="1:7" x14ac:dyDescent="0.35">
      <c r="A12858" t="s">
        <v>6</v>
      </c>
      <c r="B12858" t="s">
        <v>507</v>
      </c>
      <c r="C12858">
        <v>353</v>
      </c>
      <c r="D12858">
        <v>9710.84</v>
      </c>
      <c r="E12858">
        <v>5600</v>
      </c>
      <c r="F12858">
        <v>0</v>
      </c>
      <c r="G12858">
        <v>62000</v>
      </c>
    </row>
    <row r="12859" spans="1:7" x14ac:dyDescent="0.35">
      <c r="A12859" t="s">
        <v>6</v>
      </c>
      <c r="B12859" t="s">
        <v>509</v>
      </c>
      <c r="C12859">
        <v>454</v>
      </c>
      <c r="D12859">
        <v>16149.75</v>
      </c>
      <c r="E12859">
        <v>12000</v>
      </c>
      <c r="F12859">
        <v>0</v>
      </c>
      <c r="G12859">
        <v>80000</v>
      </c>
    </row>
    <row r="12860" spans="1:7" x14ac:dyDescent="0.35">
      <c r="A12860" t="s">
        <v>6</v>
      </c>
      <c r="B12860" t="s">
        <v>510</v>
      </c>
      <c r="C12860">
        <v>173</v>
      </c>
      <c r="D12860">
        <v>9963.4</v>
      </c>
      <c r="E12860">
        <v>8000</v>
      </c>
      <c r="F12860">
        <v>0</v>
      </c>
      <c r="G12860">
        <v>52000</v>
      </c>
    </row>
    <row r="12861" spans="1:7" x14ac:dyDescent="0.35">
      <c r="A12861" t="s">
        <v>7</v>
      </c>
      <c r="B12861" t="s">
        <v>506</v>
      </c>
      <c r="C12861">
        <v>960</v>
      </c>
      <c r="D12861">
        <v>14330.57</v>
      </c>
      <c r="E12861">
        <v>12000</v>
      </c>
      <c r="F12861">
        <v>0</v>
      </c>
      <c r="G12861">
        <v>100000</v>
      </c>
    </row>
    <row r="12862" spans="1:7" x14ac:dyDescent="0.35">
      <c r="A12862" t="s">
        <v>7</v>
      </c>
      <c r="B12862" t="s">
        <v>507</v>
      </c>
      <c r="C12862">
        <v>764</v>
      </c>
      <c r="D12862">
        <v>6918.29</v>
      </c>
      <c r="E12862">
        <v>5000</v>
      </c>
      <c r="F12862">
        <v>0</v>
      </c>
      <c r="G12862">
        <v>48000</v>
      </c>
    </row>
    <row r="12863" spans="1:7" x14ac:dyDescent="0.35">
      <c r="A12863" t="s">
        <v>7</v>
      </c>
      <c r="B12863" t="s">
        <v>509</v>
      </c>
      <c r="C12863">
        <v>954</v>
      </c>
      <c r="D12863">
        <v>18110.759999999998</v>
      </c>
      <c r="E12863">
        <v>15000</v>
      </c>
      <c r="F12863">
        <v>0</v>
      </c>
      <c r="G12863">
        <v>150000</v>
      </c>
    </row>
    <row r="12864" spans="1:7" x14ac:dyDescent="0.35">
      <c r="A12864" t="s">
        <v>7</v>
      </c>
      <c r="B12864" t="s">
        <v>510</v>
      </c>
      <c r="C12864">
        <v>567</v>
      </c>
      <c r="D12864">
        <v>10464.41</v>
      </c>
      <c r="E12864">
        <v>6400</v>
      </c>
      <c r="F12864">
        <v>0</v>
      </c>
      <c r="G12864">
        <v>77680</v>
      </c>
    </row>
    <row r="12865" spans="1:7" x14ac:dyDescent="0.35">
      <c r="A12865" t="s">
        <v>7</v>
      </c>
      <c r="B12865" t="s">
        <v>50</v>
      </c>
      <c r="C12865">
        <v>1</v>
      </c>
      <c r="D12865">
        <v>20000</v>
      </c>
      <c r="E12865">
        <v>20000</v>
      </c>
      <c r="F12865">
        <v>20000</v>
      </c>
      <c r="G12865">
        <v>20000</v>
      </c>
    </row>
    <row r="12866" spans="1:7" x14ac:dyDescent="0.35">
      <c r="A12866" t="s">
        <v>241</v>
      </c>
      <c r="B12866" t="s">
        <v>506</v>
      </c>
      <c r="C12866">
        <v>3830</v>
      </c>
      <c r="D12866">
        <v>12605.8</v>
      </c>
      <c r="E12866">
        <v>10000</v>
      </c>
      <c r="F12866">
        <v>0</v>
      </c>
      <c r="G12866">
        <v>100000</v>
      </c>
    </row>
    <row r="12867" spans="1:7" x14ac:dyDescent="0.35">
      <c r="A12867" t="s">
        <v>241</v>
      </c>
      <c r="B12867" t="s">
        <v>507</v>
      </c>
      <c r="C12867">
        <v>3845</v>
      </c>
      <c r="D12867">
        <v>6875.13</v>
      </c>
      <c r="E12867">
        <v>4800</v>
      </c>
      <c r="F12867">
        <v>0</v>
      </c>
      <c r="G12867">
        <v>137500</v>
      </c>
    </row>
    <row r="12868" spans="1:7" x14ac:dyDescent="0.35">
      <c r="A12868" t="s">
        <v>241</v>
      </c>
      <c r="B12868" t="s">
        <v>509</v>
      </c>
      <c r="C12868">
        <v>3436</v>
      </c>
      <c r="D12868">
        <v>14999.26</v>
      </c>
      <c r="E12868">
        <v>12000</v>
      </c>
      <c r="F12868">
        <v>0</v>
      </c>
      <c r="G12868">
        <v>150000</v>
      </c>
    </row>
    <row r="12869" spans="1:7" x14ac:dyDescent="0.35">
      <c r="A12869" t="s">
        <v>241</v>
      </c>
      <c r="B12869" t="s">
        <v>510</v>
      </c>
      <c r="C12869">
        <v>2336</v>
      </c>
      <c r="D12869">
        <v>9110.69</v>
      </c>
      <c r="E12869">
        <v>6350</v>
      </c>
      <c r="F12869">
        <v>0</v>
      </c>
      <c r="G12869">
        <v>90000</v>
      </c>
    </row>
    <row r="12870" spans="1:7" x14ac:dyDescent="0.35">
      <c r="A12870" t="s">
        <v>241</v>
      </c>
      <c r="B12870" t="s">
        <v>50</v>
      </c>
      <c r="C12870">
        <v>2</v>
      </c>
      <c r="D12870">
        <v>13635.62</v>
      </c>
      <c r="E12870">
        <v>20000</v>
      </c>
      <c r="F12870">
        <v>9500</v>
      </c>
      <c r="G12870">
        <v>20000</v>
      </c>
    </row>
    <row r="12872" spans="1:7" x14ac:dyDescent="0.35">
      <c r="A12872" t="s">
        <v>2199</v>
      </c>
    </row>
    <row r="12873" spans="1:7" x14ac:dyDescent="0.35">
      <c r="A12873" t="s">
        <v>14</v>
      </c>
      <c r="B12873" t="s">
        <v>530</v>
      </c>
      <c r="C12873" t="s">
        <v>2</v>
      </c>
      <c r="D12873" t="s">
        <v>1189</v>
      </c>
      <c r="E12873" t="s">
        <v>1190</v>
      </c>
      <c r="F12873" t="s">
        <v>1191</v>
      </c>
      <c r="G12873" t="s">
        <v>1192</v>
      </c>
    </row>
    <row r="12874" spans="1:7" x14ac:dyDescent="0.35">
      <c r="A12874" t="s">
        <v>3</v>
      </c>
      <c r="B12874" t="s">
        <v>531</v>
      </c>
      <c r="C12874">
        <v>281</v>
      </c>
      <c r="D12874">
        <v>8566.39</v>
      </c>
      <c r="E12874">
        <v>5400</v>
      </c>
      <c r="F12874">
        <v>0</v>
      </c>
      <c r="G12874">
        <v>53000</v>
      </c>
    </row>
    <row r="12875" spans="1:7" x14ac:dyDescent="0.35">
      <c r="A12875" t="s">
        <v>3</v>
      </c>
      <c r="B12875" t="s">
        <v>534</v>
      </c>
      <c r="C12875">
        <v>759</v>
      </c>
      <c r="D12875">
        <v>10215.02</v>
      </c>
      <c r="E12875">
        <v>8000</v>
      </c>
      <c r="F12875">
        <v>0</v>
      </c>
      <c r="G12875">
        <v>95000</v>
      </c>
    </row>
    <row r="12876" spans="1:7" x14ac:dyDescent="0.35">
      <c r="A12876" t="s">
        <v>3</v>
      </c>
      <c r="B12876" t="s">
        <v>535</v>
      </c>
      <c r="C12876">
        <v>79</v>
      </c>
      <c r="D12876">
        <v>15412.09</v>
      </c>
      <c r="E12876">
        <v>14100</v>
      </c>
      <c r="F12876">
        <v>0</v>
      </c>
      <c r="G12876">
        <v>89100</v>
      </c>
    </row>
    <row r="12877" spans="1:7" x14ac:dyDescent="0.35">
      <c r="A12877" t="s">
        <v>3</v>
      </c>
      <c r="B12877" t="s">
        <v>536</v>
      </c>
      <c r="C12877">
        <v>164</v>
      </c>
      <c r="D12877">
        <v>9453.7800000000007</v>
      </c>
      <c r="E12877">
        <v>8000</v>
      </c>
      <c r="F12877">
        <v>0</v>
      </c>
      <c r="G12877">
        <v>42300</v>
      </c>
    </row>
    <row r="12878" spans="1:7" x14ac:dyDescent="0.35">
      <c r="A12878" t="s">
        <v>3</v>
      </c>
      <c r="B12878" t="s">
        <v>538</v>
      </c>
      <c r="C12878">
        <v>684</v>
      </c>
      <c r="D12878">
        <v>13369.08</v>
      </c>
      <c r="E12878">
        <v>10800</v>
      </c>
      <c r="F12878">
        <v>0</v>
      </c>
      <c r="G12878">
        <v>80000</v>
      </c>
    </row>
    <row r="12879" spans="1:7" x14ac:dyDescent="0.35">
      <c r="A12879" t="s">
        <v>3</v>
      </c>
      <c r="B12879" t="s">
        <v>540</v>
      </c>
      <c r="C12879">
        <v>62</v>
      </c>
      <c r="D12879">
        <v>17203.919999999998</v>
      </c>
      <c r="E12879">
        <v>18000</v>
      </c>
      <c r="F12879">
        <v>0</v>
      </c>
      <c r="G12879">
        <v>59000</v>
      </c>
    </row>
    <row r="12880" spans="1:7" x14ac:dyDescent="0.35">
      <c r="A12880" t="s">
        <v>4</v>
      </c>
      <c r="B12880" t="s">
        <v>531</v>
      </c>
      <c r="C12880">
        <v>539</v>
      </c>
      <c r="D12880">
        <v>7849.65</v>
      </c>
      <c r="E12880">
        <v>6700</v>
      </c>
      <c r="F12880">
        <v>0</v>
      </c>
      <c r="G12880">
        <v>38770</v>
      </c>
    </row>
    <row r="12881" spans="1:7" x14ac:dyDescent="0.35">
      <c r="A12881" t="s">
        <v>4</v>
      </c>
      <c r="B12881" t="s">
        <v>534</v>
      </c>
      <c r="C12881">
        <v>1271</v>
      </c>
      <c r="D12881">
        <v>9102.3700000000008</v>
      </c>
      <c r="E12881">
        <v>6000</v>
      </c>
      <c r="F12881">
        <v>0</v>
      </c>
      <c r="G12881">
        <v>80700</v>
      </c>
    </row>
    <row r="12882" spans="1:7" x14ac:dyDescent="0.35">
      <c r="A12882" t="s">
        <v>4</v>
      </c>
      <c r="B12882" t="s">
        <v>535</v>
      </c>
      <c r="C12882">
        <v>135</v>
      </c>
      <c r="D12882">
        <v>10198.85</v>
      </c>
      <c r="E12882">
        <v>10500</v>
      </c>
      <c r="F12882">
        <v>0</v>
      </c>
      <c r="G12882">
        <v>100070</v>
      </c>
    </row>
    <row r="12883" spans="1:7" x14ac:dyDescent="0.35">
      <c r="A12883" t="s">
        <v>4</v>
      </c>
      <c r="B12883" t="s">
        <v>536</v>
      </c>
      <c r="C12883">
        <v>302</v>
      </c>
      <c r="D12883">
        <v>9798.89</v>
      </c>
      <c r="E12883">
        <v>8000</v>
      </c>
      <c r="F12883">
        <v>0</v>
      </c>
      <c r="G12883">
        <v>100000</v>
      </c>
    </row>
    <row r="12884" spans="1:7" x14ac:dyDescent="0.35">
      <c r="A12884" t="s">
        <v>4</v>
      </c>
      <c r="B12884" t="s">
        <v>538</v>
      </c>
      <c r="C12884">
        <v>904</v>
      </c>
      <c r="D12884">
        <v>10517.85</v>
      </c>
      <c r="E12884">
        <v>9000</v>
      </c>
      <c r="F12884">
        <v>0</v>
      </c>
      <c r="G12884">
        <v>120000</v>
      </c>
    </row>
    <row r="12885" spans="1:7" x14ac:dyDescent="0.35">
      <c r="A12885" t="s">
        <v>4</v>
      </c>
      <c r="B12885" t="s">
        <v>540</v>
      </c>
      <c r="C12885">
        <v>125</v>
      </c>
      <c r="D12885">
        <v>16260.68</v>
      </c>
      <c r="E12885">
        <v>14810</v>
      </c>
      <c r="F12885">
        <v>0</v>
      </c>
      <c r="G12885">
        <v>90000</v>
      </c>
    </row>
    <row r="12886" spans="1:7" x14ac:dyDescent="0.35">
      <c r="A12886" t="s">
        <v>5</v>
      </c>
      <c r="B12886" t="s">
        <v>531</v>
      </c>
      <c r="C12886">
        <v>649</v>
      </c>
      <c r="D12886">
        <v>7156.49</v>
      </c>
      <c r="E12886">
        <v>4500</v>
      </c>
      <c r="F12886">
        <v>0</v>
      </c>
      <c r="G12886">
        <v>57000</v>
      </c>
    </row>
    <row r="12887" spans="1:7" x14ac:dyDescent="0.35">
      <c r="A12887" t="s">
        <v>5</v>
      </c>
      <c r="B12887" t="s">
        <v>534</v>
      </c>
      <c r="C12887">
        <v>1281</v>
      </c>
      <c r="D12887">
        <v>8156.99</v>
      </c>
      <c r="E12887">
        <v>6500</v>
      </c>
      <c r="F12887">
        <v>0</v>
      </c>
      <c r="G12887">
        <v>137500</v>
      </c>
    </row>
    <row r="12888" spans="1:7" x14ac:dyDescent="0.35">
      <c r="A12888" t="s">
        <v>5</v>
      </c>
      <c r="B12888" t="s">
        <v>535</v>
      </c>
      <c r="C12888">
        <v>153</v>
      </c>
      <c r="D12888">
        <v>14003.24</v>
      </c>
      <c r="E12888">
        <v>13300</v>
      </c>
      <c r="F12888">
        <v>0</v>
      </c>
      <c r="G12888">
        <v>80000</v>
      </c>
    </row>
    <row r="12889" spans="1:7" x14ac:dyDescent="0.35">
      <c r="A12889" t="s">
        <v>5</v>
      </c>
      <c r="B12889" t="s">
        <v>536</v>
      </c>
      <c r="C12889">
        <v>316</v>
      </c>
      <c r="D12889">
        <v>6022.83</v>
      </c>
      <c r="E12889">
        <v>5000</v>
      </c>
      <c r="F12889">
        <v>0</v>
      </c>
      <c r="G12889">
        <v>62500</v>
      </c>
    </row>
    <row r="12890" spans="1:7" x14ac:dyDescent="0.35">
      <c r="A12890" t="s">
        <v>5</v>
      </c>
      <c r="B12890" t="s">
        <v>538</v>
      </c>
      <c r="C12890">
        <v>983</v>
      </c>
      <c r="D12890">
        <v>9625.11</v>
      </c>
      <c r="E12890">
        <v>7500</v>
      </c>
      <c r="F12890">
        <v>0</v>
      </c>
      <c r="G12890">
        <v>70000</v>
      </c>
    </row>
    <row r="12891" spans="1:7" x14ac:dyDescent="0.35">
      <c r="A12891" t="s">
        <v>5</v>
      </c>
      <c r="B12891" t="s">
        <v>540</v>
      </c>
      <c r="C12891">
        <v>84</v>
      </c>
      <c r="D12891">
        <v>10518.74</v>
      </c>
      <c r="E12891">
        <v>8000</v>
      </c>
      <c r="F12891">
        <v>0</v>
      </c>
      <c r="G12891">
        <v>64440</v>
      </c>
    </row>
    <row r="12892" spans="1:7" x14ac:dyDescent="0.35">
      <c r="A12892" t="s">
        <v>6</v>
      </c>
      <c r="B12892" t="s">
        <v>531</v>
      </c>
      <c r="C12892">
        <v>237</v>
      </c>
      <c r="D12892">
        <v>7871.39</v>
      </c>
      <c r="E12892">
        <v>6000</v>
      </c>
      <c r="F12892">
        <v>0</v>
      </c>
      <c r="G12892">
        <v>41000</v>
      </c>
    </row>
    <row r="12893" spans="1:7" x14ac:dyDescent="0.35">
      <c r="A12893" t="s">
        <v>6</v>
      </c>
      <c r="B12893" t="s">
        <v>534</v>
      </c>
      <c r="C12893">
        <v>510</v>
      </c>
      <c r="D12893">
        <v>14368.44</v>
      </c>
      <c r="E12893">
        <v>10000</v>
      </c>
      <c r="F12893">
        <v>0</v>
      </c>
      <c r="G12893">
        <v>100000</v>
      </c>
    </row>
    <row r="12894" spans="1:7" x14ac:dyDescent="0.35">
      <c r="A12894" t="s">
        <v>6</v>
      </c>
      <c r="B12894" t="s">
        <v>535</v>
      </c>
      <c r="C12894">
        <v>58</v>
      </c>
      <c r="D12894">
        <v>16163.45</v>
      </c>
      <c r="E12894">
        <v>13000</v>
      </c>
      <c r="F12894">
        <v>0</v>
      </c>
      <c r="G12894">
        <v>54600</v>
      </c>
    </row>
    <row r="12895" spans="1:7" x14ac:dyDescent="0.35">
      <c r="A12895" t="s">
        <v>6</v>
      </c>
      <c r="B12895" t="s">
        <v>536</v>
      </c>
      <c r="C12895">
        <v>140</v>
      </c>
      <c r="D12895">
        <v>9996.83</v>
      </c>
      <c r="E12895">
        <v>6000</v>
      </c>
      <c r="F12895">
        <v>0</v>
      </c>
      <c r="G12895">
        <v>62000</v>
      </c>
    </row>
    <row r="12896" spans="1:7" x14ac:dyDescent="0.35">
      <c r="A12896" t="s">
        <v>6</v>
      </c>
      <c r="B12896" t="s">
        <v>538</v>
      </c>
      <c r="C12896">
        <v>427</v>
      </c>
      <c r="D12896">
        <v>15599.1</v>
      </c>
      <c r="E12896">
        <v>12000</v>
      </c>
      <c r="F12896">
        <v>0</v>
      </c>
      <c r="G12896">
        <v>80000</v>
      </c>
    </row>
    <row r="12897" spans="1:7" x14ac:dyDescent="0.35">
      <c r="A12897" t="s">
        <v>6</v>
      </c>
      <c r="B12897" t="s">
        <v>540</v>
      </c>
      <c r="C12897">
        <v>60</v>
      </c>
      <c r="D12897">
        <v>17139.95</v>
      </c>
      <c r="E12897">
        <v>14000</v>
      </c>
      <c r="F12897">
        <v>0</v>
      </c>
      <c r="G12897">
        <v>52000</v>
      </c>
    </row>
    <row r="12898" spans="1:7" x14ac:dyDescent="0.35">
      <c r="A12898" t="s">
        <v>7</v>
      </c>
      <c r="B12898" t="s">
        <v>531</v>
      </c>
      <c r="C12898">
        <v>447</v>
      </c>
      <c r="D12898">
        <v>8424.09</v>
      </c>
      <c r="E12898">
        <v>5400</v>
      </c>
      <c r="F12898">
        <v>0</v>
      </c>
      <c r="G12898">
        <v>65000</v>
      </c>
    </row>
    <row r="12899" spans="1:7" x14ac:dyDescent="0.35">
      <c r="A12899" t="s">
        <v>7</v>
      </c>
      <c r="B12899" t="s">
        <v>534</v>
      </c>
      <c r="C12899">
        <v>1084</v>
      </c>
      <c r="D12899">
        <v>11087.64</v>
      </c>
      <c r="E12899">
        <v>8000</v>
      </c>
      <c r="F12899">
        <v>0</v>
      </c>
      <c r="G12899">
        <v>80000</v>
      </c>
    </row>
    <row r="12900" spans="1:7" x14ac:dyDescent="0.35">
      <c r="A12900" t="s">
        <v>7</v>
      </c>
      <c r="B12900" t="s">
        <v>535</v>
      </c>
      <c r="C12900">
        <v>193</v>
      </c>
      <c r="D12900">
        <v>16390.419999999998</v>
      </c>
      <c r="E12900">
        <v>12000</v>
      </c>
      <c r="F12900">
        <v>0</v>
      </c>
      <c r="G12900">
        <v>100000</v>
      </c>
    </row>
    <row r="12901" spans="1:7" x14ac:dyDescent="0.35">
      <c r="A12901" t="s">
        <v>7</v>
      </c>
      <c r="B12901" t="s">
        <v>536</v>
      </c>
      <c r="C12901">
        <v>345</v>
      </c>
      <c r="D12901">
        <v>11015.42</v>
      </c>
      <c r="E12901">
        <v>8000</v>
      </c>
      <c r="F12901">
        <v>0</v>
      </c>
      <c r="G12901">
        <v>54500</v>
      </c>
    </row>
    <row r="12902" spans="1:7" x14ac:dyDescent="0.35">
      <c r="A12902" t="s">
        <v>7</v>
      </c>
      <c r="B12902" t="s">
        <v>538</v>
      </c>
      <c r="C12902">
        <v>1022</v>
      </c>
      <c r="D12902">
        <v>16411.39</v>
      </c>
      <c r="E12902">
        <v>13000</v>
      </c>
      <c r="F12902">
        <v>0</v>
      </c>
      <c r="G12902">
        <v>150000</v>
      </c>
    </row>
    <row r="12903" spans="1:7" x14ac:dyDescent="0.35">
      <c r="A12903" t="s">
        <v>7</v>
      </c>
      <c r="B12903" t="s">
        <v>540</v>
      </c>
      <c r="C12903">
        <v>155</v>
      </c>
      <c r="D12903">
        <v>16296.64</v>
      </c>
      <c r="E12903">
        <v>15000</v>
      </c>
      <c r="F12903">
        <v>0</v>
      </c>
      <c r="G12903">
        <v>100000</v>
      </c>
    </row>
    <row r="12904" spans="1:7" x14ac:dyDescent="0.35">
      <c r="A12904" t="s">
        <v>241</v>
      </c>
      <c r="B12904" t="s">
        <v>531</v>
      </c>
      <c r="C12904">
        <v>2153</v>
      </c>
      <c r="D12904">
        <v>7973.39</v>
      </c>
      <c r="E12904">
        <v>5600</v>
      </c>
      <c r="F12904">
        <v>0</v>
      </c>
      <c r="G12904">
        <v>65000</v>
      </c>
    </row>
    <row r="12905" spans="1:7" x14ac:dyDescent="0.35">
      <c r="A12905" t="s">
        <v>241</v>
      </c>
      <c r="B12905" t="s">
        <v>534</v>
      </c>
      <c r="C12905">
        <v>4905</v>
      </c>
      <c r="D12905">
        <v>10103</v>
      </c>
      <c r="E12905">
        <v>7500</v>
      </c>
      <c r="F12905">
        <v>0</v>
      </c>
      <c r="G12905">
        <v>137500</v>
      </c>
    </row>
    <row r="12906" spans="1:7" x14ac:dyDescent="0.35">
      <c r="A12906" t="s">
        <v>241</v>
      </c>
      <c r="B12906" t="s">
        <v>535</v>
      </c>
      <c r="C12906">
        <v>618</v>
      </c>
      <c r="D12906">
        <v>14260.72</v>
      </c>
      <c r="E12906">
        <v>11000</v>
      </c>
      <c r="F12906">
        <v>0</v>
      </c>
      <c r="G12906">
        <v>100070</v>
      </c>
    </row>
    <row r="12907" spans="1:7" x14ac:dyDescent="0.35">
      <c r="A12907" t="s">
        <v>241</v>
      </c>
      <c r="B12907" t="s">
        <v>536</v>
      </c>
      <c r="C12907">
        <v>1267</v>
      </c>
      <c r="D12907">
        <v>9661.11</v>
      </c>
      <c r="E12907">
        <v>7000</v>
      </c>
      <c r="F12907">
        <v>0</v>
      </c>
      <c r="G12907">
        <v>100000</v>
      </c>
    </row>
    <row r="12908" spans="1:7" x14ac:dyDescent="0.35">
      <c r="A12908" t="s">
        <v>241</v>
      </c>
      <c r="B12908" t="s">
        <v>538</v>
      </c>
      <c r="C12908">
        <v>4020</v>
      </c>
      <c r="D12908">
        <v>13380.16</v>
      </c>
      <c r="E12908">
        <v>10000</v>
      </c>
      <c r="F12908">
        <v>0</v>
      </c>
      <c r="G12908">
        <v>150000</v>
      </c>
    </row>
    <row r="12909" spans="1:7" x14ac:dyDescent="0.35">
      <c r="A12909" t="s">
        <v>241</v>
      </c>
      <c r="B12909" t="s">
        <v>540</v>
      </c>
      <c r="C12909">
        <v>486</v>
      </c>
      <c r="D12909">
        <v>15976.26</v>
      </c>
      <c r="E12909">
        <v>14810</v>
      </c>
      <c r="F12909">
        <v>0</v>
      </c>
      <c r="G12909">
        <v>100000</v>
      </c>
    </row>
    <row r="12911" spans="1:7" x14ac:dyDescent="0.35">
      <c r="A12911" t="s">
        <v>2200</v>
      </c>
    </row>
    <row r="12912" spans="1:7" x14ac:dyDescent="0.35">
      <c r="A12912" t="s">
        <v>14</v>
      </c>
      <c r="B12912" t="s">
        <v>565</v>
      </c>
      <c r="C12912" t="s">
        <v>2</v>
      </c>
      <c r="D12912" t="s">
        <v>1189</v>
      </c>
      <c r="E12912" t="s">
        <v>1190</v>
      </c>
      <c r="F12912" t="s">
        <v>1191</v>
      </c>
      <c r="G12912" t="s">
        <v>1192</v>
      </c>
    </row>
    <row r="12913" spans="1:7" x14ac:dyDescent="0.35">
      <c r="A12913" t="s">
        <v>3</v>
      </c>
      <c r="B12913" t="s">
        <v>566</v>
      </c>
      <c r="C12913">
        <v>153</v>
      </c>
      <c r="D12913">
        <v>12269.46</v>
      </c>
      <c r="E12913">
        <v>10000</v>
      </c>
      <c r="F12913">
        <v>0</v>
      </c>
      <c r="G12913">
        <v>58000</v>
      </c>
    </row>
    <row r="12914" spans="1:7" x14ac:dyDescent="0.35">
      <c r="A12914" t="s">
        <v>3</v>
      </c>
      <c r="B12914" t="s">
        <v>569</v>
      </c>
      <c r="C12914">
        <v>934</v>
      </c>
      <c r="D12914">
        <v>9504.0499999999993</v>
      </c>
      <c r="E12914">
        <v>7000</v>
      </c>
      <c r="F12914">
        <v>0</v>
      </c>
      <c r="G12914">
        <v>95000</v>
      </c>
    </row>
    <row r="12915" spans="1:7" x14ac:dyDescent="0.35">
      <c r="A12915" t="s">
        <v>3</v>
      </c>
      <c r="B12915" t="s">
        <v>570</v>
      </c>
      <c r="C12915">
        <v>32</v>
      </c>
      <c r="D12915">
        <v>17403.79</v>
      </c>
      <c r="E12915">
        <v>15000</v>
      </c>
      <c r="F12915">
        <v>0</v>
      </c>
      <c r="G12915">
        <v>62000</v>
      </c>
    </row>
    <row r="12916" spans="1:7" x14ac:dyDescent="0.35">
      <c r="A12916" t="s">
        <v>3</v>
      </c>
      <c r="B12916" t="s">
        <v>571</v>
      </c>
      <c r="C12916">
        <v>111</v>
      </c>
      <c r="D12916">
        <v>14689.61</v>
      </c>
      <c r="E12916">
        <v>11500</v>
      </c>
      <c r="F12916">
        <v>0</v>
      </c>
      <c r="G12916">
        <v>59000</v>
      </c>
    </row>
    <row r="12917" spans="1:7" x14ac:dyDescent="0.35">
      <c r="A12917" t="s">
        <v>3</v>
      </c>
      <c r="B12917" t="s">
        <v>572</v>
      </c>
      <c r="C12917">
        <v>767</v>
      </c>
      <c r="D12917">
        <v>12341.3</v>
      </c>
      <c r="E12917">
        <v>10000</v>
      </c>
      <c r="F12917">
        <v>0</v>
      </c>
      <c r="G12917">
        <v>74000</v>
      </c>
    </row>
    <row r="12918" spans="1:7" x14ac:dyDescent="0.35">
      <c r="A12918" t="s">
        <v>3</v>
      </c>
      <c r="B12918" t="s">
        <v>573</v>
      </c>
      <c r="C12918">
        <v>32</v>
      </c>
      <c r="D12918">
        <v>19482.84</v>
      </c>
      <c r="E12918">
        <v>18000</v>
      </c>
      <c r="F12918">
        <v>0</v>
      </c>
      <c r="G12918">
        <v>80000</v>
      </c>
    </row>
    <row r="12919" spans="1:7" x14ac:dyDescent="0.35">
      <c r="A12919" t="s">
        <v>4</v>
      </c>
      <c r="B12919" t="s">
        <v>566</v>
      </c>
      <c r="C12919">
        <v>213</v>
      </c>
      <c r="D12919">
        <v>9540.5400000000009</v>
      </c>
      <c r="E12919">
        <v>8000</v>
      </c>
      <c r="F12919">
        <v>0</v>
      </c>
      <c r="G12919">
        <v>57500</v>
      </c>
    </row>
    <row r="12920" spans="1:7" x14ac:dyDescent="0.35">
      <c r="A12920" t="s">
        <v>4</v>
      </c>
      <c r="B12920" t="s">
        <v>569</v>
      </c>
      <c r="C12920">
        <v>1578</v>
      </c>
      <c r="D12920">
        <v>8511.5</v>
      </c>
      <c r="E12920">
        <v>6400</v>
      </c>
      <c r="F12920">
        <v>0</v>
      </c>
      <c r="G12920">
        <v>80700</v>
      </c>
    </row>
    <row r="12921" spans="1:7" x14ac:dyDescent="0.35">
      <c r="A12921" t="s">
        <v>4</v>
      </c>
      <c r="B12921" t="s">
        <v>570</v>
      </c>
      <c r="C12921">
        <v>154</v>
      </c>
      <c r="D12921">
        <v>9011.58</v>
      </c>
      <c r="E12921">
        <v>6700</v>
      </c>
      <c r="F12921">
        <v>0</v>
      </c>
      <c r="G12921">
        <v>100070</v>
      </c>
    </row>
    <row r="12922" spans="1:7" x14ac:dyDescent="0.35">
      <c r="A12922" t="s">
        <v>4</v>
      </c>
      <c r="B12922" t="s">
        <v>571</v>
      </c>
      <c r="C12922">
        <v>142</v>
      </c>
      <c r="D12922">
        <v>11651.55</v>
      </c>
      <c r="E12922">
        <v>10880</v>
      </c>
      <c r="F12922">
        <v>0</v>
      </c>
      <c r="G12922">
        <v>90000</v>
      </c>
    </row>
    <row r="12923" spans="1:7" x14ac:dyDescent="0.35">
      <c r="A12923" t="s">
        <v>4</v>
      </c>
      <c r="B12923" t="s">
        <v>572</v>
      </c>
      <c r="C12923">
        <v>1065</v>
      </c>
      <c r="D12923">
        <v>10384.280000000001</v>
      </c>
      <c r="E12923">
        <v>8000</v>
      </c>
      <c r="F12923">
        <v>0</v>
      </c>
      <c r="G12923">
        <v>120000</v>
      </c>
    </row>
    <row r="12924" spans="1:7" x14ac:dyDescent="0.35">
      <c r="A12924" t="s">
        <v>4</v>
      </c>
      <c r="B12924" t="s">
        <v>573</v>
      </c>
      <c r="C12924">
        <v>124</v>
      </c>
      <c r="D12924">
        <v>12284.38</v>
      </c>
      <c r="E12924">
        <v>10000</v>
      </c>
      <c r="F12924">
        <v>0</v>
      </c>
      <c r="G12924">
        <v>100000</v>
      </c>
    </row>
    <row r="12925" spans="1:7" x14ac:dyDescent="0.35">
      <c r="A12925" t="s">
        <v>5</v>
      </c>
      <c r="B12925" t="s">
        <v>566</v>
      </c>
      <c r="C12925">
        <v>89</v>
      </c>
      <c r="D12925">
        <v>10798.9</v>
      </c>
      <c r="E12925">
        <v>8300</v>
      </c>
      <c r="F12925">
        <v>0</v>
      </c>
      <c r="G12925">
        <v>38100</v>
      </c>
    </row>
    <row r="12926" spans="1:7" x14ac:dyDescent="0.35">
      <c r="A12926" t="s">
        <v>5</v>
      </c>
      <c r="B12926" t="s">
        <v>569</v>
      </c>
      <c r="C12926">
        <v>1595</v>
      </c>
      <c r="D12926">
        <v>7542.92</v>
      </c>
      <c r="E12926">
        <v>5400</v>
      </c>
      <c r="F12926">
        <v>0</v>
      </c>
      <c r="G12926">
        <v>137500</v>
      </c>
    </row>
    <row r="12927" spans="1:7" x14ac:dyDescent="0.35">
      <c r="A12927" t="s">
        <v>5</v>
      </c>
      <c r="B12927" t="s">
        <v>570</v>
      </c>
      <c r="C12927">
        <v>399</v>
      </c>
      <c r="D12927">
        <v>9758.49</v>
      </c>
      <c r="E12927">
        <v>8500</v>
      </c>
      <c r="F12927">
        <v>0</v>
      </c>
      <c r="G12927">
        <v>80000</v>
      </c>
    </row>
    <row r="12928" spans="1:7" x14ac:dyDescent="0.35">
      <c r="A12928" t="s">
        <v>5</v>
      </c>
      <c r="B12928" t="s">
        <v>571</v>
      </c>
      <c r="C12928">
        <v>46</v>
      </c>
      <c r="D12928">
        <v>7452.39</v>
      </c>
      <c r="E12928">
        <v>7000</v>
      </c>
      <c r="F12928">
        <v>0</v>
      </c>
      <c r="G12928">
        <v>64440</v>
      </c>
    </row>
    <row r="12929" spans="1:7" x14ac:dyDescent="0.35">
      <c r="A12929" t="s">
        <v>5</v>
      </c>
      <c r="B12929" t="s">
        <v>572</v>
      </c>
      <c r="C12929">
        <v>1067</v>
      </c>
      <c r="D12929">
        <v>7707.72</v>
      </c>
      <c r="E12929">
        <v>6100</v>
      </c>
      <c r="F12929">
        <v>0</v>
      </c>
      <c r="G12929">
        <v>62500</v>
      </c>
    </row>
    <row r="12930" spans="1:7" x14ac:dyDescent="0.35">
      <c r="A12930" t="s">
        <v>5</v>
      </c>
      <c r="B12930" t="s">
        <v>573</v>
      </c>
      <c r="C12930">
        <v>270</v>
      </c>
      <c r="D12930">
        <v>13208.43</v>
      </c>
      <c r="E12930">
        <v>9000</v>
      </c>
      <c r="F12930">
        <v>0</v>
      </c>
      <c r="G12930">
        <v>70000</v>
      </c>
    </row>
    <row r="12931" spans="1:7" x14ac:dyDescent="0.35">
      <c r="A12931" t="s">
        <v>6</v>
      </c>
      <c r="B12931" t="s">
        <v>566</v>
      </c>
      <c r="C12931">
        <v>71</v>
      </c>
      <c r="D12931">
        <v>20443.39</v>
      </c>
      <c r="E12931">
        <v>13800</v>
      </c>
      <c r="F12931">
        <v>0</v>
      </c>
      <c r="G12931">
        <v>100000</v>
      </c>
    </row>
    <row r="12932" spans="1:7" x14ac:dyDescent="0.35">
      <c r="A12932" t="s">
        <v>6</v>
      </c>
      <c r="B12932" t="s">
        <v>569</v>
      </c>
      <c r="C12932">
        <v>642</v>
      </c>
      <c r="D12932">
        <v>11919.52</v>
      </c>
      <c r="E12932">
        <v>8000</v>
      </c>
      <c r="F12932">
        <v>0</v>
      </c>
      <c r="G12932">
        <v>90000</v>
      </c>
    </row>
    <row r="12933" spans="1:7" x14ac:dyDescent="0.35">
      <c r="A12933" t="s">
        <v>6</v>
      </c>
      <c r="B12933" t="s">
        <v>570</v>
      </c>
      <c r="C12933">
        <v>92</v>
      </c>
      <c r="D12933">
        <v>9361.4599999999991</v>
      </c>
      <c r="E12933">
        <v>8125</v>
      </c>
      <c r="F12933">
        <v>0</v>
      </c>
      <c r="G12933">
        <v>44000</v>
      </c>
    </row>
    <row r="12934" spans="1:7" x14ac:dyDescent="0.35">
      <c r="A12934" t="s">
        <v>6</v>
      </c>
      <c r="B12934" t="s">
        <v>571</v>
      </c>
      <c r="C12934">
        <v>56</v>
      </c>
      <c r="D12934">
        <v>15096.95</v>
      </c>
      <c r="E12934">
        <v>11000</v>
      </c>
      <c r="F12934">
        <v>0</v>
      </c>
      <c r="G12934">
        <v>65000</v>
      </c>
    </row>
    <row r="12935" spans="1:7" x14ac:dyDescent="0.35">
      <c r="A12935" t="s">
        <v>6</v>
      </c>
      <c r="B12935" t="s">
        <v>572</v>
      </c>
      <c r="C12935">
        <v>500</v>
      </c>
      <c r="D12935">
        <v>13854.42</v>
      </c>
      <c r="E12935">
        <v>10000</v>
      </c>
      <c r="F12935">
        <v>0</v>
      </c>
      <c r="G12935">
        <v>63000</v>
      </c>
    </row>
    <row r="12936" spans="1:7" x14ac:dyDescent="0.35">
      <c r="A12936" t="s">
        <v>6</v>
      </c>
      <c r="B12936" t="s">
        <v>573</v>
      </c>
      <c r="C12936">
        <v>71</v>
      </c>
      <c r="D12936">
        <v>17953.990000000002</v>
      </c>
      <c r="E12936">
        <v>15000</v>
      </c>
      <c r="F12936">
        <v>0</v>
      </c>
      <c r="G12936">
        <v>80000</v>
      </c>
    </row>
    <row r="12937" spans="1:7" x14ac:dyDescent="0.35">
      <c r="A12937" t="s">
        <v>7</v>
      </c>
      <c r="B12937" t="s">
        <v>566</v>
      </c>
      <c r="C12937">
        <v>129</v>
      </c>
      <c r="D12937">
        <v>15781.39</v>
      </c>
      <c r="E12937">
        <v>11800</v>
      </c>
      <c r="F12937">
        <v>0</v>
      </c>
      <c r="G12937">
        <v>80000</v>
      </c>
    </row>
    <row r="12938" spans="1:7" x14ac:dyDescent="0.35">
      <c r="A12938" t="s">
        <v>7</v>
      </c>
      <c r="B12938" t="s">
        <v>569</v>
      </c>
      <c r="C12938">
        <v>1489</v>
      </c>
      <c r="D12938">
        <v>9894.8799999999992</v>
      </c>
      <c r="E12938">
        <v>7000</v>
      </c>
      <c r="F12938">
        <v>0</v>
      </c>
      <c r="G12938">
        <v>100000</v>
      </c>
    </row>
    <row r="12939" spans="1:7" x14ac:dyDescent="0.35">
      <c r="A12939" t="s">
        <v>7</v>
      </c>
      <c r="B12939" t="s">
        <v>570</v>
      </c>
      <c r="C12939">
        <v>106</v>
      </c>
      <c r="D12939">
        <v>16572.419999999998</v>
      </c>
      <c r="E12939">
        <v>15000</v>
      </c>
      <c r="F12939">
        <v>0</v>
      </c>
      <c r="G12939">
        <v>100000</v>
      </c>
    </row>
    <row r="12940" spans="1:7" x14ac:dyDescent="0.35">
      <c r="A12940" t="s">
        <v>7</v>
      </c>
      <c r="B12940" t="s">
        <v>571</v>
      </c>
      <c r="C12940">
        <v>70</v>
      </c>
      <c r="D12940">
        <v>16842.45</v>
      </c>
      <c r="E12940">
        <v>14000</v>
      </c>
      <c r="F12940">
        <v>0</v>
      </c>
      <c r="G12940">
        <v>46000</v>
      </c>
    </row>
    <row r="12941" spans="1:7" x14ac:dyDescent="0.35">
      <c r="A12941" t="s">
        <v>7</v>
      </c>
      <c r="B12941" t="s">
        <v>572</v>
      </c>
      <c r="C12941">
        <v>1386</v>
      </c>
      <c r="D12941">
        <v>14399.96</v>
      </c>
      <c r="E12941">
        <v>11800</v>
      </c>
      <c r="F12941">
        <v>0</v>
      </c>
      <c r="G12941">
        <v>150000</v>
      </c>
    </row>
    <row r="12942" spans="1:7" x14ac:dyDescent="0.35">
      <c r="A12942" t="s">
        <v>7</v>
      </c>
      <c r="B12942" t="s">
        <v>573</v>
      </c>
      <c r="C12942">
        <v>66</v>
      </c>
      <c r="D12942">
        <v>24646.11</v>
      </c>
      <c r="E12942">
        <v>23500</v>
      </c>
      <c r="F12942">
        <v>0</v>
      </c>
      <c r="G12942">
        <v>75000</v>
      </c>
    </row>
    <row r="12943" spans="1:7" x14ac:dyDescent="0.35">
      <c r="A12943" t="s">
        <v>241</v>
      </c>
      <c r="B12943" t="s">
        <v>566</v>
      </c>
      <c r="C12943">
        <v>655</v>
      </c>
      <c r="D12943">
        <v>12889.69</v>
      </c>
      <c r="E12943">
        <v>10000</v>
      </c>
      <c r="F12943">
        <v>0</v>
      </c>
      <c r="G12943">
        <v>100000</v>
      </c>
    </row>
    <row r="12944" spans="1:7" x14ac:dyDescent="0.35">
      <c r="A12944" t="s">
        <v>241</v>
      </c>
      <c r="B12944" t="s">
        <v>569</v>
      </c>
      <c r="C12944">
        <v>6238</v>
      </c>
      <c r="D12944">
        <v>9262.33</v>
      </c>
      <c r="E12944">
        <v>6500</v>
      </c>
      <c r="F12944">
        <v>0</v>
      </c>
      <c r="G12944">
        <v>137500</v>
      </c>
    </row>
    <row r="12945" spans="1:7" x14ac:dyDescent="0.35">
      <c r="A12945" t="s">
        <v>241</v>
      </c>
      <c r="B12945" t="s">
        <v>570</v>
      </c>
      <c r="C12945">
        <v>783</v>
      </c>
      <c r="D12945">
        <v>10774.73</v>
      </c>
      <c r="E12945">
        <v>8125</v>
      </c>
      <c r="F12945">
        <v>0</v>
      </c>
      <c r="G12945">
        <v>100070</v>
      </c>
    </row>
    <row r="12946" spans="1:7" x14ac:dyDescent="0.35">
      <c r="A12946" t="s">
        <v>241</v>
      </c>
      <c r="B12946" t="s">
        <v>571</v>
      </c>
      <c r="C12946">
        <v>425</v>
      </c>
      <c r="D12946">
        <v>13388.81</v>
      </c>
      <c r="E12946">
        <v>10880</v>
      </c>
      <c r="F12946">
        <v>0</v>
      </c>
      <c r="G12946">
        <v>90000</v>
      </c>
    </row>
    <row r="12947" spans="1:7" x14ac:dyDescent="0.35">
      <c r="A12947" t="s">
        <v>241</v>
      </c>
      <c r="B12947" t="s">
        <v>572</v>
      </c>
      <c r="C12947">
        <v>4785</v>
      </c>
      <c r="D12947">
        <v>12208.92</v>
      </c>
      <c r="E12947">
        <v>9600</v>
      </c>
      <c r="F12947">
        <v>0</v>
      </c>
      <c r="G12947">
        <v>150000</v>
      </c>
    </row>
    <row r="12948" spans="1:7" x14ac:dyDescent="0.35">
      <c r="A12948" t="s">
        <v>241</v>
      </c>
      <c r="B12948" t="s">
        <v>573</v>
      </c>
      <c r="C12948">
        <v>563</v>
      </c>
      <c r="D12948">
        <v>15923.81</v>
      </c>
      <c r="E12948">
        <v>11000</v>
      </c>
      <c r="F12948">
        <v>0</v>
      </c>
      <c r="G12948">
        <v>100000</v>
      </c>
    </row>
    <row r="12950" spans="1:7" x14ac:dyDescent="0.35">
      <c r="A12950" t="s">
        <v>2201</v>
      </c>
    </row>
    <row r="12951" spans="1:7" x14ac:dyDescent="0.35">
      <c r="A12951" t="s">
        <v>14</v>
      </c>
      <c r="B12951" t="s">
        <v>593</v>
      </c>
      <c r="C12951" t="s">
        <v>2</v>
      </c>
      <c r="D12951" t="s">
        <v>1189</v>
      </c>
      <c r="E12951" t="s">
        <v>1190</v>
      </c>
      <c r="F12951" t="s">
        <v>1191</v>
      </c>
      <c r="G12951" t="s">
        <v>1192</v>
      </c>
    </row>
    <row r="12952" spans="1:7" x14ac:dyDescent="0.35">
      <c r="A12952" t="s">
        <v>3</v>
      </c>
      <c r="B12952" t="s">
        <v>594</v>
      </c>
      <c r="C12952">
        <v>948</v>
      </c>
      <c r="D12952">
        <v>9849.06</v>
      </c>
      <c r="E12952">
        <v>7100</v>
      </c>
      <c r="F12952">
        <v>0</v>
      </c>
      <c r="G12952">
        <v>95000</v>
      </c>
    </row>
    <row r="12953" spans="1:7" x14ac:dyDescent="0.35">
      <c r="A12953" t="s">
        <v>3</v>
      </c>
      <c r="B12953" t="s">
        <v>595</v>
      </c>
      <c r="C12953">
        <v>1081</v>
      </c>
      <c r="D12953">
        <v>12682.25</v>
      </c>
      <c r="E12953">
        <v>10000</v>
      </c>
      <c r="F12953">
        <v>0</v>
      </c>
      <c r="G12953">
        <v>80000</v>
      </c>
    </row>
    <row r="12954" spans="1:7" x14ac:dyDescent="0.35">
      <c r="A12954" t="s">
        <v>4</v>
      </c>
      <c r="B12954" t="s">
        <v>594</v>
      </c>
      <c r="C12954">
        <v>1729</v>
      </c>
      <c r="D12954">
        <v>8522.09</v>
      </c>
      <c r="E12954">
        <v>7200</v>
      </c>
      <c r="F12954">
        <v>0</v>
      </c>
      <c r="G12954">
        <v>120000</v>
      </c>
    </row>
    <row r="12955" spans="1:7" x14ac:dyDescent="0.35">
      <c r="A12955" t="s">
        <v>4</v>
      </c>
      <c r="B12955" t="s">
        <v>595</v>
      </c>
      <c r="C12955">
        <v>1547</v>
      </c>
      <c r="D12955">
        <v>10391.56</v>
      </c>
      <c r="E12955">
        <v>8000</v>
      </c>
      <c r="F12955">
        <v>0</v>
      </c>
      <c r="G12955">
        <v>100000</v>
      </c>
    </row>
    <row r="12956" spans="1:7" x14ac:dyDescent="0.35">
      <c r="A12956" t="s">
        <v>5</v>
      </c>
      <c r="B12956" t="s">
        <v>594</v>
      </c>
      <c r="C12956">
        <v>1277</v>
      </c>
      <c r="D12956">
        <v>7658.91</v>
      </c>
      <c r="E12956">
        <v>5600</v>
      </c>
      <c r="F12956">
        <v>0</v>
      </c>
      <c r="G12956">
        <v>64440</v>
      </c>
    </row>
    <row r="12957" spans="1:7" x14ac:dyDescent="0.35">
      <c r="A12957" t="s">
        <v>5</v>
      </c>
      <c r="B12957" t="s">
        <v>595</v>
      </c>
      <c r="C12957">
        <v>2189</v>
      </c>
      <c r="D12957">
        <v>8851.2800000000007</v>
      </c>
      <c r="E12957">
        <v>6500</v>
      </c>
      <c r="F12957">
        <v>0</v>
      </c>
      <c r="G12957">
        <v>137500</v>
      </c>
    </row>
    <row r="12958" spans="1:7" x14ac:dyDescent="0.35">
      <c r="A12958" t="s">
        <v>6</v>
      </c>
      <c r="B12958" t="s">
        <v>594</v>
      </c>
      <c r="C12958">
        <v>522</v>
      </c>
      <c r="D12958">
        <v>10804.85</v>
      </c>
      <c r="E12958">
        <v>6900</v>
      </c>
      <c r="F12958">
        <v>0</v>
      </c>
      <c r="G12958">
        <v>65000</v>
      </c>
    </row>
    <row r="12959" spans="1:7" x14ac:dyDescent="0.35">
      <c r="A12959" t="s">
        <v>6</v>
      </c>
      <c r="B12959" t="s">
        <v>595</v>
      </c>
      <c r="C12959">
        <v>910</v>
      </c>
      <c r="D12959">
        <v>14483.03</v>
      </c>
      <c r="E12959">
        <v>10000</v>
      </c>
      <c r="F12959">
        <v>0</v>
      </c>
      <c r="G12959">
        <v>100000</v>
      </c>
    </row>
    <row r="12960" spans="1:7" x14ac:dyDescent="0.35">
      <c r="A12960" t="s">
        <v>7</v>
      </c>
      <c r="B12960" t="s">
        <v>594</v>
      </c>
      <c r="C12960">
        <v>1602</v>
      </c>
      <c r="D12960">
        <v>11849.95</v>
      </c>
      <c r="E12960">
        <v>8000</v>
      </c>
      <c r="F12960">
        <v>0</v>
      </c>
      <c r="G12960">
        <v>150000</v>
      </c>
    </row>
    <row r="12961" spans="1:7" x14ac:dyDescent="0.35">
      <c r="A12961" t="s">
        <v>7</v>
      </c>
      <c r="B12961" t="s">
        <v>595</v>
      </c>
      <c r="C12961">
        <v>1644</v>
      </c>
      <c r="D12961">
        <v>14090.18</v>
      </c>
      <c r="E12961">
        <v>11400</v>
      </c>
      <c r="F12961">
        <v>0</v>
      </c>
      <c r="G12961">
        <v>100000</v>
      </c>
    </row>
    <row r="12962" spans="1:7" x14ac:dyDescent="0.35">
      <c r="A12962" t="s">
        <v>241</v>
      </c>
      <c r="B12962" t="s">
        <v>594</v>
      </c>
      <c r="C12962">
        <v>6078</v>
      </c>
      <c r="D12962">
        <v>10151.68</v>
      </c>
      <c r="E12962">
        <v>7100</v>
      </c>
      <c r="F12962">
        <v>0</v>
      </c>
      <c r="G12962">
        <v>150000</v>
      </c>
    </row>
    <row r="12963" spans="1:7" x14ac:dyDescent="0.35">
      <c r="A12963" t="s">
        <v>241</v>
      </c>
      <c r="B12963" t="s">
        <v>595</v>
      </c>
      <c r="C12963">
        <v>7371</v>
      </c>
      <c r="D12963">
        <v>11762.77</v>
      </c>
      <c r="E12963">
        <v>9000</v>
      </c>
      <c r="F12963">
        <v>0</v>
      </c>
      <c r="G12963">
        <v>137500</v>
      </c>
    </row>
    <row r="12965" spans="1:7" x14ac:dyDescent="0.35">
      <c r="A12965" t="s">
        <v>2202</v>
      </c>
    </row>
    <row r="12966" spans="1:7" x14ac:dyDescent="0.35">
      <c r="A12966" t="s">
        <v>14</v>
      </c>
      <c r="B12966" t="s">
        <v>2</v>
      </c>
      <c r="C12966" t="s">
        <v>1189</v>
      </c>
      <c r="D12966" t="s">
        <v>1190</v>
      </c>
      <c r="E12966" t="s">
        <v>1191</v>
      </c>
      <c r="F12966" t="s">
        <v>1192</v>
      </c>
    </row>
    <row r="12967" spans="1:7" x14ac:dyDescent="0.35">
      <c r="A12967" t="s">
        <v>3</v>
      </c>
      <c r="B12967">
        <v>2029</v>
      </c>
      <c r="C12967">
        <v>11463.35</v>
      </c>
      <c r="D12967">
        <v>9000</v>
      </c>
      <c r="E12967">
        <v>0</v>
      </c>
      <c r="F12967">
        <v>95000</v>
      </c>
    </row>
    <row r="12968" spans="1:7" x14ac:dyDescent="0.35">
      <c r="A12968" t="s">
        <v>4</v>
      </c>
      <c r="B12968">
        <v>3276</v>
      </c>
      <c r="C12968">
        <v>9723.7900000000009</v>
      </c>
      <c r="D12968">
        <v>7600</v>
      </c>
      <c r="E12968">
        <v>0</v>
      </c>
      <c r="F12968">
        <v>120000</v>
      </c>
    </row>
    <row r="12969" spans="1:7" x14ac:dyDescent="0.35">
      <c r="A12969" t="s">
        <v>5</v>
      </c>
      <c r="B12969">
        <v>3466</v>
      </c>
      <c r="C12969">
        <v>8606.15</v>
      </c>
      <c r="D12969">
        <v>6500</v>
      </c>
      <c r="E12969">
        <v>0</v>
      </c>
      <c r="F12969">
        <v>137500</v>
      </c>
    </row>
    <row r="12970" spans="1:7" x14ac:dyDescent="0.35">
      <c r="A12970" t="s">
        <v>6</v>
      </c>
      <c r="B12970">
        <v>1432</v>
      </c>
      <c r="C12970">
        <v>13413.51</v>
      </c>
      <c r="D12970">
        <v>10000</v>
      </c>
      <c r="E12970">
        <v>0</v>
      </c>
      <c r="F12970">
        <v>100000</v>
      </c>
    </row>
    <row r="12971" spans="1:7" x14ac:dyDescent="0.35">
      <c r="A12971" t="s">
        <v>7</v>
      </c>
      <c r="B12971">
        <v>3246</v>
      </c>
      <c r="C12971">
        <v>13095.83</v>
      </c>
      <c r="D12971">
        <v>10000</v>
      </c>
      <c r="E12971">
        <v>0</v>
      </c>
      <c r="F12971">
        <v>150000</v>
      </c>
    </row>
    <row r="12972" spans="1:7" x14ac:dyDescent="0.35">
      <c r="A12972" t="s">
        <v>241</v>
      </c>
      <c r="B12972">
        <v>13449</v>
      </c>
      <c r="C12972">
        <v>11188.75</v>
      </c>
      <c r="D12972">
        <v>8000</v>
      </c>
      <c r="E12972">
        <v>0</v>
      </c>
      <c r="F12972">
        <v>150000</v>
      </c>
    </row>
    <row r="12974" spans="1:7" x14ac:dyDescent="0.35">
      <c r="A12974" t="s">
        <v>2203</v>
      </c>
    </row>
    <row r="12975" spans="1:7" x14ac:dyDescent="0.35">
      <c r="A12975" t="s">
        <v>14</v>
      </c>
      <c r="B12975" t="s">
        <v>487</v>
      </c>
      <c r="C12975" t="s">
        <v>2</v>
      </c>
      <c r="D12975" t="s">
        <v>1189</v>
      </c>
      <c r="E12975" t="s">
        <v>1190</v>
      </c>
      <c r="F12975" t="s">
        <v>1191</v>
      </c>
      <c r="G12975" t="s">
        <v>1192</v>
      </c>
    </row>
    <row r="12976" spans="1:7" x14ac:dyDescent="0.35">
      <c r="A12976" t="s">
        <v>3</v>
      </c>
      <c r="B12976" t="s">
        <v>488</v>
      </c>
      <c r="C12976">
        <v>12</v>
      </c>
      <c r="D12976">
        <v>0.76</v>
      </c>
      <c r="E12976">
        <v>1</v>
      </c>
      <c r="F12976">
        <v>0</v>
      </c>
      <c r="G12976">
        <v>1</v>
      </c>
    </row>
    <row r="12977" spans="1:7" x14ac:dyDescent="0.35">
      <c r="A12977" t="s">
        <v>3</v>
      </c>
      <c r="B12977" t="s">
        <v>491</v>
      </c>
      <c r="C12977">
        <v>7</v>
      </c>
      <c r="D12977">
        <v>0.56000000000000005</v>
      </c>
      <c r="E12977">
        <v>1</v>
      </c>
      <c r="F12977">
        <v>0</v>
      </c>
      <c r="G12977">
        <v>1</v>
      </c>
    </row>
    <row r="12978" spans="1:7" x14ac:dyDescent="0.35">
      <c r="A12978" t="s">
        <v>4</v>
      </c>
      <c r="B12978" t="s">
        <v>488</v>
      </c>
      <c r="C12978">
        <v>11</v>
      </c>
      <c r="D12978">
        <v>0.62</v>
      </c>
      <c r="E12978">
        <v>1</v>
      </c>
      <c r="F12978">
        <v>0</v>
      </c>
      <c r="G12978">
        <v>1</v>
      </c>
    </row>
    <row r="12979" spans="1:7" x14ac:dyDescent="0.35">
      <c r="A12979" t="s">
        <v>4</v>
      </c>
      <c r="B12979" t="s">
        <v>491</v>
      </c>
      <c r="C12979">
        <v>3</v>
      </c>
      <c r="D12979">
        <v>1</v>
      </c>
      <c r="E12979">
        <v>1</v>
      </c>
      <c r="F12979">
        <v>1</v>
      </c>
      <c r="G12979">
        <v>1</v>
      </c>
    </row>
    <row r="12980" spans="1:7" x14ac:dyDescent="0.35">
      <c r="A12980" t="s">
        <v>5</v>
      </c>
      <c r="B12980" t="s">
        <v>488</v>
      </c>
      <c r="C12980">
        <v>22</v>
      </c>
      <c r="D12980">
        <v>0.45</v>
      </c>
      <c r="E12980">
        <v>0</v>
      </c>
      <c r="F12980">
        <v>0</v>
      </c>
      <c r="G12980">
        <v>3</v>
      </c>
    </row>
    <row r="12981" spans="1:7" x14ac:dyDescent="0.35">
      <c r="A12981" t="s">
        <v>5</v>
      </c>
      <c r="B12981" t="s">
        <v>491</v>
      </c>
      <c r="C12981">
        <v>8</v>
      </c>
      <c r="D12981">
        <v>0.22</v>
      </c>
      <c r="E12981">
        <v>0</v>
      </c>
      <c r="F12981">
        <v>0</v>
      </c>
      <c r="G12981">
        <v>1</v>
      </c>
    </row>
    <row r="12982" spans="1:7" x14ac:dyDescent="0.35">
      <c r="A12982" t="s">
        <v>6</v>
      </c>
      <c r="B12982" t="s">
        <v>488</v>
      </c>
      <c r="C12982">
        <v>8</v>
      </c>
      <c r="D12982">
        <v>0.76</v>
      </c>
      <c r="E12982">
        <v>1</v>
      </c>
      <c r="F12982">
        <v>0</v>
      </c>
      <c r="G12982">
        <v>2</v>
      </c>
    </row>
    <row r="12983" spans="1:7" x14ac:dyDescent="0.35">
      <c r="A12983" t="s">
        <v>6</v>
      </c>
      <c r="B12983" t="s">
        <v>491</v>
      </c>
      <c r="C12983">
        <v>5</v>
      </c>
      <c r="D12983">
        <v>0.97</v>
      </c>
      <c r="E12983">
        <v>1</v>
      </c>
      <c r="F12983">
        <v>0</v>
      </c>
      <c r="G12983">
        <v>1</v>
      </c>
    </row>
    <row r="12984" spans="1:7" x14ac:dyDescent="0.35">
      <c r="A12984" t="s">
        <v>7</v>
      </c>
      <c r="B12984" t="s">
        <v>488</v>
      </c>
      <c r="C12984">
        <v>20</v>
      </c>
      <c r="D12984">
        <v>0.84</v>
      </c>
      <c r="E12984">
        <v>1</v>
      </c>
      <c r="F12984">
        <v>0</v>
      </c>
      <c r="G12984">
        <v>3</v>
      </c>
    </row>
    <row r="12985" spans="1:7" x14ac:dyDescent="0.35">
      <c r="A12985" t="s">
        <v>7</v>
      </c>
      <c r="B12985" t="s">
        <v>491</v>
      </c>
      <c r="C12985">
        <v>7</v>
      </c>
      <c r="D12985">
        <v>0.05</v>
      </c>
      <c r="E12985">
        <v>0</v>
      </c>
      <c r="F12985">
        <v>0</v>
      </c>
      <c r="G12985">
        <v>1</v>
      </c>
    </row>
    <row r="12986" spans="1:7" x14ac:dyDescent="0.35">
      <c r="A12986" t="s">
        <v>241</v>
      </c>
      <c r="B12986" t="s">
        <v>488</v>
      </c>
      <c r="C12986">
        <v>73</v>
      </c>
      <c r="D12986">
        <v>0.64</v>
      </c>
      <c r="E12986">
        <v>1</v>
      </c>
      <c r="F12986">
        <v>0</v>
      </c>
      <c r="G12986">
        <v>3</v>
      </c>
    </row>
    <row r="12987" spans="1:7" x14ac:dyDescent="0.35">
      <c r="A12987" t="s">
        <v>241</v>
      </c>
      <c r="B12987" t="s">
        <v>491</v>
      </c>
      <c r="C12987">
        <v>30</v>
      </c>
      <c r="D12987">
        <v>0.42</v>
      </c>
      <c r="E12987">
        <v>0</v>
      </c>
      <c r="F12987">
        <v>0</v>
      </c>
      <c r="G12987">
        <v>1</v>
      </c>
    </row>
    <row r="12989" spans="1:7" x14ac:dyDescent="0.35">
      <c r="A12989" t="s">
        <v>2204</v>
      </c>
    </row>
    <row r="12990" spans="1:7" x14ac:dyDescent="0.35">
      <c r="A12990" t="s">
        <v>14</v>
      </c>
      <c r="B12990" t="s">
        <v>565</v>
      </c>
      <c r="C12990" t="s">
        <v>2</v>
      </c>
      <c r="D12990" t="s">
        <v>1189</v>
      </c>
      <c r="E12990" t="s">
        <v>1190</v>
      </c>
      <c r="F12990" t="s">
        <v>1191</v>
      </c>
      <c r="G12990" t="s">
        <v>1192</v>
      </c>
    </row>
    <row r="12991" spans="1:7" x14ac:dyDescent="0.35">
      <c r="A12991" t="s">
        <v>3</v>
      </c>
      <c r="B12991" t="s">
        <v>566</v>
      </c>
      <c r="C12991">
        <v>6</v>
      </c>
      <c r="D12991">
        <v>0.78</v>
      </c>
      <c r="E12991">
        <v>1</v>
      </c>
      <c r="F12991">
        <v>0</v>
      </c>
      <c r="G12991">
        <v>1</v>
      </c>
    </row>
    <row r="12992" spans="1:7" x14ac:dyDescent="0.35">
      <c r="A12992" t="s">
        <v>3</v>
      </c>
      <c r="B12992" t="s">
        <v>569</v>
      </c>
      <c r="C12992">
        <v>5</v>
      </c>
      <c r="D12992">
        <v>0.67</v>
      </c>
      <c r="E12992">
        <v>1</v>
      </c>
      <c r="F12992">
        <v>0</v>
      </c>
      <c r="G12992">
        <v>1</v>
      </c>
    </row>
    <row r="12993" spans="1:7" x14ac:dyDescent="0.35">
      <c r="A12993" t="s">
        <v>3</v>
      </c>
      <c r="B12993" t="s">
        <v>570</v>
      </c>
      <c r="C12993">
        <v>1</v>
      </c>
      <c r="D12993">
        <v>1</v>
      </c>
      <c r="E12993">
        <v>1</v>
      </c>
      <c r="F12993">
        <v>1</v>
      </c>
      <c r="G12993">
        <v>1</v>
      </c>
    </row>
    <row r="12994" spans="1:7" x14ac:dyDescent="0.35">
      <c r="A12994" t="s">
        <v>3</v>
      </c>
      <c r="B12994" t="s">
        <v>571</v>
      </c>
      <c r="C12994">
        <v>1</v>
      </c>
      <c r="D12994">
        <v>1</v>
      </c>
      <c r="E12994">
        <v>1</v>
      </c>
      <c r="F12994">
        <v>1</v>
      </c>
      <c r="G12994">
        <v>1</v>
      </c>
    </row>
    <row r="12995" spans="1:7" x14ac:dyDescent="0.35">
      <c r="A12995" t="s">
        <v>3</v>
      </c>
      <c r="B12995" t="s">
        <v>572</v>
      </c>
      <c r="C12995">
        <v>4</v>
      </c>
      <c r="D12995">
        <v>0.15</v>
      </c>
      <c r="E12995">
        <v>0</v>
      </c>
      <c r="F12995">
        <v>0</v>
      </c>
      <c r="G12995">
        <v>1</v>
      </c>
    </row>
    <row r="12996" spans="1:7" x14ac:dyDescent="0.35">
      <c r="A12996" t="s">
        <v>3</v>
      </c>
      <c r="B12996" t="s">
        <v>573</v>
      </c>
      <c r="C12996">
        <v>2</v>
      </c>
      <c r="D12996">
        <v>1</v>
      </c>
      <c r="E12996">
        <v>1</v>
      </c>
      <c r="F12996">
        <v>1</v>
      </c>
      <c r="G12996">
        <v>1</v>
      </c>
    </row>
    <row r="12997" spans="1:7" x14ac:dyDescent="0.35">
      <c r="A12997" t="s">
        <v>4</v>
      </c>
      <c r="B12997" t="s">
        <v>566</v>
      </c>
      <c r="C12997">
        <v>3</v>
      </c>
      <c r="D12997">
        <v>0.31</v>
      </c>
      <c r="E12997">
        <v>0</v>
      </c>
      <c r="F12997">
        <v>0</v>
      </c>
      <c r="G12997">
        <v>1</v>
      </c>
    </row>
    <row r="12998" spans="1:7" x14ac:dyDescent="0.35">
      <c r="A12998" t="s">
        <v>4</v>
      </c>
      <c r="B12998" t="s">
        <v>569</v>
      </c>
      <c r="C12998">
        <v>6</v>
      </c>
      <c r="D12998">
        <v>0.65</v>
      </c>
      <c r="E12998">
        <v>1</v>
      </c>
      <c r="F12998">
        <v>0</v>
      </c>
      <c r="G12998">
        <v>1</v>
      </c>
    </row>
    <row r="12999" spans="1:7" x14ac:dyDescent="0.35">
      <c r="A12999" t="s">
        <v>4</v>
      </c>
      <c r="B12999" t="s">
        <v>570</v>
      </c>
      <c r="C12999">
        <v>2</v>
      </c>
      <c r="D12999">
        <v>1</v>
      </c>
      <c r="E12999">
        <v>1</v>
      </c>
      <c r="F12999">
        <v>1</v>
      </c>
      <c r="G12999">
        <v>1</v>
      </c>
    </row>
    <row r="13000" spans="1:7" x14ac:dyDescent="0.35">
      <c r="A13000" t="s">
        <v>4</v>
      </c>
      <c r="B13000" t="s">
        <v>572</v>
      </c>
      <c r="C13000">
        <v>3</v>
      </c>
      <c r="D13000">
        <v>1</v>
      </c>
      <c r="E13000">
        <v>1</v>
      </c>
      <c r="F13000">
        <v>1</v>
      </c>
      <c r="G13000">
        <v>1</v>
      </c>
    </row>
    <row r="13001" spans="1:7" x14ac:dyDescent="0.35">
      <c r="A13001" t="s">
        <v>5</v>
      </c>
      <c r="B13001" t="s">
        <v>566</v>
      </c>
      <c r="C13001">
        <v>1</v>
      </c>
      <c r="D13001">
        <v>0</v>
      </c>
      <c r="E13001">
        <v>0</v>
      </c>
      <c r="F13001">
        <v>0</v>
      </c>
      <c r="G13001">
        <v>0</v>
      </c>
    </row>
    <row r="13002" spans="1:7" x14ac:dyDescent="0.35">
      <c r="A13002" t="s">
        <v>5</v>
      </c>
      <c r="B13002" t="s">
        <v>569</v>
      </c>
      <c r="C13002">
        <v>8</v>
      </c>
      <c r="D13002">
        <v>0.44</v>
      </c>
      <c r="E13002">
        <v>0</v>
      </c>
      <c r="F13002">
        <v>0</v>
      </c>
      <c r="G13002">
        <v>1</v>
      </c>
    </row>
    <row r="13003" spans="1:7" x14ac:dyDescent="0.35">
      <c r="A13003" t="s">
        <v>5</v>
      </c>
      <c r="B13003" t="s">
        <v>570</v>
      </c>
      <c r="C13003">
        <v>13</v>
      </c>
      <c r="D13003">
        <v>0.45</v>
      </c>
      <c r="E13003">
        <v>0</v>
      </c>
      <c r="F13003">
        <v>0</v>
      </c>
      <c r="G13003">
        <v>3</v>
      </c>
    </row>
    <row r="13004" spans="1:7" x14ac:dyDescent="0.35">
      <c r="A13004" t="s">
        <v>5</v>
      </c>
      <c r="B13004" t="s">
        <v>572</v>
      </c>
      <c r="C13004">
        <v>4</v>
      </c>
      <c r="D13004">
        <v>0.71</v>
      </c>
      <c r="E13004">
        <v>1</v>
      </c>
      <c r="F13004">
        <v>0</v>
      </c>
      <c r="G13004">
        <v>1</v>
      </c>
    </row>
    <row r="13005" spans="1:7" x14ac:dyDescent="0.35">
      <c r="A13005" t="s">
        <v>5</v>
      </c>
      <c r="B13005" t="s">
        <v>573</v>
      </c>
      <c r="C13005">
        <v>4</v>
      </c>
      <c r="D13005">
        <v>0.08</v>
      </c>
      <c r="E13005">
        <v>0</v>
      </c>
      <c r="F13005">
        <v>0</v>
      </c>
      <c r="G13005">
        <v>1</v>
      </c>
    </row>
    <row r="13006" spans="1:7" x14ac:dyDescent="0.35">
      <c r="A13006" t="s">
        <v>6</v>
      </c>
      <c r="B13006" t="s">
        <v>569</v>
      </c>
      <c r="C13006">
        <v>6</v>
      </c>
      <c r="D13006">
        <v>0.75</v>
      </c>
      <c r="E13006">
        <v>1</v>
      </c>
      <c r="F13006">
        <v>0</v>
      </c>
      <c r="G13006">
        <v>2</v>
      </c>
    </row>
    <row r="13007" spans="1:7" x14ac:dyDescent="0.35">
      <c r="A13007" t="s">
        <v>6</v>
      </c>
      <c r="B13007" t="s">
        <v>570</v>
      </c>
      <c r="C13007">
        <v>2</v>
      </c>
      <c r="D13007">
        <v>1</v>
      </c>
      <c r="E13007">
        <v>0</v>
      </c>
      <c r="F13007">
        <v>0</v>
      </c>
      <c r="G13007">
        <v>2</v>
      </c>
    </row>
    <row r="13008" spans="1:7" x14ac:dyDescent="0.35">
      <c r="A13008" t="s">
        <v>6</v>
      </c>
      <c r="B13008" t="s">
        <v>572</v>
      </c>
      <c r="C13008">
        <v>5</v>
      </c>
      <c r="D13008">
        <v>0.97</v>
      </c>
      <c r="E13008">
        <v>1</v>
      </c>
      <c r="F13008">
        <v>0</v>
      </c>
      <c r="G13008">
        <v>1</v>
      </c>
    </row>
    <row r="13009" spans="1:7" x14ac:dyDescent="0.35">
      <c r="A13009" t="s">
        <v>7</v>
      </c>
      <c r="B13009" t="s">
        <v>566</v>
      </c>
      <c r="C13009">
        <v>4</v>
      </c>
      <c r="D13009">
        <v>1</v>
      </c>
      <c r="E13009">
        <v>1</v>
      </c>
      <c r="F13009">
        <v>1</v>
      </c>
      <c r="G13009">
        <v>1</v>
      </c>
    </row>
    <row r="13010" spans="1:7" x14ac:dyDescent="0.35">
      <c r="A13010" t="s">
        <v>7</v>
      </c>
      <c r="B13010" t="s">
        <v>569</v>
      </c>
      <c r="C13010">
        <v>14</v>
      </c>
      <c r="D13010">
        <v>0.8</v>
      </c>
      <c r="E13010">
        <v>1</v>
      </c>
      <c r="F13010">
        <v>0</v>
      </c>
      <c r="G13010">
        <v>3</v>
      </c>
    </row>
    <row r="13011" spans="1:7" x14ac:dyDescent="0.35">
      <c r="A13011" t="s">
        <v>7</v>
      </c>
      <c r="B13011" t="s">
        <v>570</v>
      </c>
      <c r="C13011">
        <v>2</v>
      </c>
      <c r="D13011">
        <v>1</v>
      </c>
      <c r="E13011">
        <v>1</v>
      </c>
      <c r="F13011">
        <v>1</v>
      </c>
      <c r="G13011">
        <v>1</v>
      </c>
    </row>
    <row r="13012" spans="1:7" x14ac:dyDescent="0.35">
      <c r="A13012" t="s">
        <v>7</v>
      </c>
      <c r="B13012" t="s">
        <v>571</v>
      </c>
      <c r="C13012">
        <v>3</v>
      </c>
      <c r="D13012">
        <v>0.11</v>
      </c>
      <c r="E13012">
        <v>0</v>
      </c>
      <c r="F13012">
        <v>0</v>
      </c>
      <c r="G13012">
        <v>1</v>
      </c>
    </row>
    <row r="13013" spans="1:7" x14ac:dyDescent="0.35">
      <c r="A13013" t="s">
        <v>7</v>
      </c>
      <c r="B13013" t="s">
        <v>572</v>
      </c>
      <c r="C13013">
        <v>4</v>
      </c>
      <c r="D13013">
        <v>0</v>
      </c>
      <c r="E13013">
        <v>0</v>
      </c>
      <c r="F13013">
        <v>0</v>
      </c>
      <c r="G13013">
        <v>0</v>
      </c>
    </row>
    <row r="13014" spans="1:7" x14ac:dyDescent="0.35">
      <c r="A13014" t="s">
        <v>241</v>
      </c>
      <c r="B13014" t="s">
        <v>566</v>
      </c>
      <c r="C13014">
        <v>14</v>
      </c>
      <c r="D13014">
        <v>0.77</v>
      </c>
      <c r="E13014">
        <v>1</v>
      </c>
      <c r="F13014">
        <v>0</v>
      </c>
      <c r="G13014">
        <v>1</v>
      </c>
    </row>
    <row r="13015" spans="1:7" x14ac:dyDescent="0.35">
      <c r="A13015" t="s">
        <v>241</v>
      </c>
      <c r="B13015" t="s">
        <v>569</v>
      </c>
      <c r="C13015">
        <v>39</v>
      </c>
      <c r="D13015">
        <v>0.74</v>
      </c>
      <c r="E13015">
        <v>1</v>
      </c>
      <c r="F13015">
        <v>0</v>
      </c>
      <c r="G13015">
        <v>3</v>
      </c>
    </row>
    <row r="13016" spans="1:7" x14ac:dyDescent="0.35">
      <c r="A13016" t="s">
        <v>241</v>
      </c>
      <c r="B13016" t="s">
        <v>570</v>
      </c>
      <c r="C13016">
        <v>20</v>
      </c>
      <c r="D13016">
        <v>0.53</v>
      </c>
      <c r="E13016">
        <v>0</v>
      </c>
      <c r="F13016">
        <v>0</v>
      </c>
      <c r="G13016">
        <v>3</v>
      </c>
    </row>
    <row r="13017" spans="1:7" x14ac:dyDescent="0.35">
      <c r="A13017" t="s">
        <v>241</v>
      </c>
      <c r="B13017" t="s">
        <v>571</v>
      </c>
      <c r="C13017">
        <v>4</v>
      </c>
      <c r="D13017">
        <v>0.28999999999999998</v>
      </c>
      <c r="E13017">
        <v>0</v>
      </c>
      <c r="F13017">
        <v>0</v>
      </c>
      <c r="G13017">
        <v>1</v>
      </c>
    </row>
    <row r="13018" spans="1:7" x14ac:dyDescent="0.35">
      <c r="A13018" t="s">
        <v>241</v>
      </c>
      <c r="B13018" t="s">
        <v>572</v>
      </c>
      <c r="C13018">
        <v>20</v>
      </c>
      <c r="D13018">
        <v>0.42</v>
      </c>
      <c r="E13018">
        <v>0</v>
      </c>
      <c r="F13018">
        <v>0</v>
      </c>
      <c r="G13018">
        <v>1</v>
      </c>
    </row>
    <row r="13019" spans="1:7" x14ac:dyDescent="0.35">
      <c r="A13019" t="s">
        <v>241</v>
      </c>
      <c r="B13019" t="s">
        <v>573</v>
      </c>
      <c r="C13019">
        <v>6</v>
      </c>
      <c r="D13019">
        <v>0.53</v>
      </c>
      <c r="E13019">
        <v>1</v>
      </c>
      <c r="F13019">
        <v>0</v>
      </c>
      <c r="G13019">
        <v>1</v>
      </c>
    </row>
    <row r="13021" spans="1:7" x14ac:dyDescent="0.35">
      <c r="A13021" t="s">
        <v>2205</v>
      </c>
    </row>
    <row r="13022" spans="1:7" x14ac:dyDescent="0.35">
      <c r="A13022" t="s">
        <v>14</v>
      </c>
      <c r="B13022" t="s">
        <v>487</v>
      </c>
      <c r="C13022" t="s">
        <v>2</v>
      </c>
      <c r="D13022" t="s">
        <v>1189</v>
      </c>
      <c r="E13022" t="s">
        <v>1190</v>
      </c>
      <c r="F13022" t="s">
        <v>1191</v>
      </c>
      <c r="G13022" t="s">
        <v>1192</v>
      </c>
    </row>
    <row r="13023" spans="1:7" x14ac:dyDescent="0.35">
      <c r="A13023" t="s">
        <v>3</v>
      </c>
      <c r="B13023" t="s">
        <v>488</v>
      </c>
      <c r="C13023">
        <v>22</v>
      </c>
      <c r="D13023">
        <v>0.75</v>
      </c>
      <c r="E13023">
        <v>1</v>
      </c>
      <c r="F13023">
        <v>0</v>
      </c>
      <c r="G13023">
        <v>1</v>
      </c>
    </row>
    <row r="13024" spans="1:7" x14ac:dyDescent="0.35">
      <c r="A13024" t="s">
        <v>3</v>
      </c>
      <c r="B13024" t="s">
        <v>491</v>
      </c>
      <c r="C13024">
        <v>14</v>
      </c>
      <c r="D13024">
        <v>0.66</v>
      </c>
      <c r="E13024">
        <v>1</v>
      </c>
      <c r="F13024">
        <v>0</v>
      </c>
      <c r="G13024">
        <v>2</v>
      </c>
    </row>
    <row r="13025" spans="1:7" x14ac:dyDescent="0.35">
      <c r="A13025" t="s">
        <v>4</v>
      </c>
      <c r="B13025" t="s">
        <v>488</v>
      </c>
      <c r="C13025">
        <v>22</v>
      </c>
      <c r="D13025">
        <v>0.99</v>
      </c>
      <c r="E13025">
        <v>1</v>
      </c>
      <c r="F13025">
        <v>0</v>
      </c>
      <c r="G13025">
        <v>2</v>
      </c>
    </row>
    <row r="13026" spans="1:7" x14ac:dyDescent="0.35">
      <c r="A13026" t="s">
        <v>4</v>
      </c>
      <c r="B13026" t="s">
        <v>491</v>
      </c>
      <c r="C13026">
        <v>13</v>
      </c>
      <c r="D13026">
        <v>0.91</v>
      </c>
      <c r="E13026">
        <v>1</v>
      </c>
      <c r="F13026">
        <v>0</v>
      </c>
      <c r="G13026">
        <v>1</v>
      </c>
    </row>
    <row r="13027" spans="1:7" x14ac:dyDescent="0.35">
      <c r="A13027" t="s">
        <v>5</v>
      </c>
      <c r="B13027" t="s">
        <v>488</v>
      </c>
      <c r="C13027">
        <v>46</v>
      </c>
      <c r="D13027">
        <v>1.04</v>
      </c>
      <c r="E13027">
        <v>1</v>
      </c>
      <c r="F13027">
        <v>0</v>
      </c>
      <c r="G13027">
        <v>2</v>
      </c>
    </row>
    <row r="13028" spans="1:7" x14ac:dyDescent="0.35">
      <c r="A13028" t="s">
        <v>5</v>
      </c>
      <c r="B13028" t="s">
        <v>491</v>
      </c>
      <c r="C13028">
        <v>28</v>
      </c>
      <c r="D13028">
        <v>0.97</v>
      </c>
      <c r="E13028">
        <v>1</v>
      </c>
      <c r="F13028">
        <v>0</v>
      </c>
      <c r="G13028">
        <v>2</v>
      </c>
    </row>
    <row r="13029" spans="1:7" x14ac:dyDescent="0.35">
      <c r="A13029" t="s">
        <v>6</v>
      </c>
      <c r="B13029" t="s">
        <v>488</v>
      </c>
      <c r="C13029">
        <v>18</v>
      </c>
      <c r="D13029">
        <v>0.82</v>
      </c>
      <c r="E13029">
        <v>1</v>
      </c>
      <c r="F13029">
        <v>0</v>
      </c>
      <c r="G13029">
        <v>2</v>
      </c>
    </row>
    <row r="13030" spans="1:7" x14ac:dyDescent="0.35">
      <c r="A13030" t="s">
        <v>6</v>
      </c>
      <c r="B13030" t="s">
        <v>491</v>
      </c>
      <c r="C13030">
        <v>14</v>
      </c>
      <c r="D13030">
        <v>0.97</v>
      </c>
      <c r="E13030">
        <v>1</v>
      </c>
      <c r="F13030">
        <v>0</v>
      </c>
      <c r="G13030">
        <v>2</v>
      </c>
    </row>
    <row r="13031" spans="1:7" x14ac:dyDescent="0.35">
      <c r="A13031" t="s">
        <v>7</v>
      </c>
      <c r="B13031" t="s">
        <v>488</v>
      </c>
      <c r="C13031">
        <v>36</v>
      </c>
      <c r="D13031">
        <v>0.8</v>
      </c>
      <c r="E13031">
        <v>1</v>
      </c>
      <c r="F13031">
        <v>0</v>
      </c>
      <c r="G13031">
        <v>2</v>
      </c>
    </row>
    <row r="13032" spans="1:7" x14ac:dyDescent="0.35">
      <c r="A13032" t="s">
        <v>7</v>
      </c>
      <c r="B13032" t="s">
        <v>491</v>
      </c>
      <c r="C13032">
        <v>23</v>
      </c>
      <c r="D13032">
        <v>0.81</v>
      </c>
      <c r="E13032">
        <v>1</v>
      </c>
      <c r="F13032">
        <v>0</v>
      </c>
      <c r="G13032">
        <v>1</v>
      </c>
    </row>
    <row r="13033" spans="1:7" x14ac:dyDescent="0.35">
      <c r="A13033" t="s">
        <v>241</v>
      </c>
      <c r="B13033" t="s">
        <v>488</v>
      </c>
      <c r="C13033">
        <v>144</v>
      </c>
      <c r="D13033">
        <v>0.93</v>
      </c>
      <c r="E13033">
        <v>1</v>
      </c>
      <c r="F13033">
        <v>0</v>
      </c>
      <c r="G13033">
        <v>2</v>
      </c>
    </row>
    <row r="13034" spans="1:7" x14ac:dyDescent="0.35">
      <c r="A13034" t="s">
        <v>241</v>
      </c>
      <c r="B13034" t="s">
        <v>491</v>
      </c>
      <c r="C13034">
        <v>92</v>
      </c>
      <c r="D13034">
        <v>0.86</v>
      </c>
      <c r="E13034">
        <v>1</v>
      </c>
      <c r="F13034">
        <v>0</v>
      </c>
      <c r="G13034">
        <v>2</v>
      </c>
    </row>
    <row r="13036" spans="1:7" x14ac:dyDescent="0.35">
      <c r="A13036" t="s">
        <v>2206</v>
      </c>
    </row>
    <row r="13037" spans="1:7" x14ac:dyDescent="0.35">
      <c r="A13037" t="s">
        <v>14</v>
      </c>
      <c r="B13037" t="s">
        <v>565</v>
      </c>
      <c r="C13037" t="s">
        <v>2</v>
      </c>
      <c r="D13037" t="s">
        <v>1189</v>
      </c>
      <c r="E13037" t="s">
        <v>1190</v>
      </c>
      <c r="F13037" t="s">
        <v>1191</v>
      </c>
      <c r="G13037" t="s">
        <v>1192</v>
      </c>
    </row>
    <row r="13038" spans="1:7" x14ac:dyDescent="0.35">
      <c r="A13038" t="s">
        <v>3</v>
      </c>
      <c r="B13038" t="s">
        <v>566</v>
      </c>
      <c r="C13038">
        <v>9</v>
      </c>
      <c r="D13038">
        <v>0.46</v>
      </c>
      <c r="E13038">
        <v>0</v>
      </c>
      <c r="F13038">
        <v>0</v>
      </c>
      <c r="G13038">
        <v>1</v>
      </c>
    </row>
    <row r="13039" spans="1:7" x14ac:dyDescent="0.35">
      <c r="A13039" t="s">
        <v>3</v>
      </c>
      <c r="B13039" t="s">
        <v>569</v>
      </c>
      <c r="C13039">
        <v>11</v>
      </c>
      <c r="D13039">
        <v>0.92</v>
      </c>
      <c r="E13039">
        <v>1</v>
      </c>
      <c r="F13039">
        <v>0</v>
      </c>
      <c r="G13039">
        <v>1</v>
      </c>
    </row>
    <row r="13040" spans="1:7" x14ac:dyDescent="0.35">
      <c r="A13040" t="s">
        <v>3</v>
      </c>
      <c r="B13040" t="s">
        <v>570</v>
      </c>
      <c r="C13040">
        <v>2</v>
      </c>
      <c r="D13040">
        <v>1</v>
      </c>
      <c r="E13040">
        <v>1</v>
      </c>
      <c r="F13040">
        <v>1</v>
      </c>
      <c r="G13040">
        <v>1</v>
      </c>
    </row>
    <row r="13041" spans="1:7" x14ac:dyDescent="0.35">
      <c r="A13041" t="s">
        <v>3</v>
      </c>
      <c r="B13041" t="s">
        <v>571</v>
      </c>
      <c r="C13041">
        <v>3</v>
      </c>
      <c r="D13041">
        <v>0.66</v>
      </c>
      <c r="E13041">
        <v>1</v>
      </c>
      <c r="F13041">
        <v>0</v>
      </c>
      <c r="G13041">
        <v>1</v>
      </c>
    </row>
    <row r="13042" spans="1:7" x14ac:dyDescent="0.35">
      <c r="A13042" t="s">
        <v>3</v>
      </c>
      <c r="B13042" t="s">
        <v>572</v>
      </c>
      <c r="C13042">
        <v>9</v>
      </c>
      <c r="D13042">
        <v>0.67</v>
      </c>
      <c r="E13042">
        <v>1</v>
      </c>
      <c r="F13042">
        <v>0</v>
      </c>
      <c r="G13042">
        <v>1</v>
      </c>
    </row>
    <row r="13043" spans="1:7" x14ac:dyDescent="0.35">
      <c r="A13043" t="s">
        <v>3</v>
      </c>
      <c r="B13043" t="s">
        <v>573</v>
      </c>
      <c r="C13043">
        <v>2</v>
      </c>
      <c r="D13043">
        <v>0.63</v>
      </c>
      <c r="E13043">
        <v>2</v>
      </c>
      <c r="F13043">
        <v>0</v>
      </c>
      <c r="G13043">
        <v>2</v>
      </c>
    </row>
    <row r="13044" spans="1:7" x14ac:dyDescent="0.35">
      <c r="A13044" t="s">
        <v>4</v>
      </c>
      <c r="B13044" t="s">
        <v>566</v>
      </c>
      <c r="C13044">
        <v>5</v>
      </c>
      <c r="D13044">
        <v>0.8</v>
      </c>
      <c r="E13044">
        <v>1</v>
      </c>
      <c r="F13044">
        <v>0</v>
      </c>
      <c r="G13044">
        <v>2</v>
      </c>
    </row>
    <row r="13045" spans="1:7" x14ac:dyDescent="0.35">
      <c r="A13045" t="s">
        <v>4</v>
      </c>
      <c r="B13045" t="s">
        <v>569</v>
      </c>
      <c r="C13045">
        <v>15</v>
      </c>
      <c r="D13045">
        <v>0.99</v>
      </c>
      <c r="E13045">
        <v>1</v>
      </c>
      <c r="F13045">
        <v>0</v>
      </c>
      <c r="G13045">
        <v>1</v>
      </c>
    </row>
    <row r="13046" spans="1:7" x14ac:dyDescent="0.35">
      <c r="A13046" t="s">
        <v>4</v>
      </c>
      <c r="B13046" t="s">
        <v>570</v>
      </c>
      <c r="C13046">
        <v>2</v>
      </c>
      <c r="D13046">
        <v>1</v>
      </c>
      <c r="E13046">
        <v>1</v>
      </c>
      <c r="F13046">
        <v>1</v>
      </c>
      <c r="G13046">
        <v>1</v>
      </c>
    </row>
    <row r="13047" spans="1:7" x14ac:dyDescent="0.35">
      <c r="A13047" t="s">
        <v>4</v>
      </c>
      <c r="B13047" t="s">
        <v>571</v>
      </c>
      <c r="C13047">
        <v>2</v>
      </c>
      <c r="D13047">
        <v>1</v>
      </c>
      <c r="E13047">
        <v>1</v>
      </c>
      <c r="F13047">
        <v>1</v>
      </c>
      <c r="G13047">
        <v>1</v>
      </c>
    </row>
    <row r="13048" spans="1:7" x14ac:dyDescent="0.35">
      <c r="A13048" t="s">
        <v>4</v>
      </c>
      <c r="B13048" t="s">
        <v>572</v>
      </c>
      <c r="C13048">
        <v>11</v>
      </c>
      <c r="D13048">
        <v>0.81</v>
      </c>
      <c r="E13048">
        <v>1</v>
      </c>
      <c r="F13048">
        <v>0</v>
      </c>
      <c r="G13048">
        <v>1</v>
      </c>
    </row>
    <row r="13049" spans="1:7" x14ac:dyDescent="0.35">
      <c r="A13049" t="s">
        <v>5</v>
      </c>
      <c r="B13049" t="s">
        <v>566</v>
      </c>
      <c r="C13049">
        <v>3</v>
      </c>
      <c r="D13049">
        <v>1.22</v>
      </c>
      <c r="E13049">
        <v>1</v>
      </c>
      <c r="F13049">
        <v>1</v>
      </c>
      <c r="G13049">
        <v>2</v>
      </c>
    </row>
    <row r="13050" spans="1:7" x14ac:dyDescent="0.35">
      <c r="A13050" t="s">
        <v>5</v>
      </c>
      <c r="B13050" t="s">
        <v>569</v>
      </c>
      <c r="C13050">
        <v>26</v>
      </c>
      <c r="D13050">
        <v>0.95</v>
      </c>
      <c r="E13050">
        <v>1</v>
      </c>
      <c r="F13050">
        <v>0</v>
      </c>
      <c r="G13050">
        <v>1</v>
      </c>
    </row>
    <row r="13051" spans="1:7" x14ac:dyDescent="0.35">
      <c r="A13051" t="s">
        <v>5</v>
      </c>
      <c r="B13051" t="s">
        <v>570</v>
      </c>
      <c r="C13051">
        <v>17</v>
      </c>
      <c r="D13051">
        <v>1.1200000000000001</v>
      </c>
      <c r="E13051">
        <v>1</v>
      </c>
      <c r="F13051">
        <v>0</v>
      </c>
      <c r="G13051">
        <v>2</v>
      </c>
    </row>
    <row r="13052" spans="1:7" x14ac:dyDescent="0.35">
      <c r="A13052" t="s">
        <v>5</v>
      </c>
      <c r="B13052" t="s">
        <v>571</v>
      </c>
      <c r="C13052">
        <v>4</v>
      </c>
      <c r="D13052">
        <v>1</v>
      </c>
      <c r="E13052">
        <v>1</v>
      </c>
      <c r="F13052">
        <v>1</v>
      </c>
      <c r="G13052">
        <v>1</v>
      </c>
    </row>
    <row r="13053" spans="1:7" x14ac:dyDescent="0.35">
      <c r="A13053" t="s">
        <v>5</v>
      </c>
      <c r="B13053" t="s">
        <v>572</v>
      </c>
      <c r="C13053">
        <v>17</v>
      </c>
      <c r="D13053">
        <v>0.87</v>
      </c>
      <c r="E13053">
        <v>1</v>
      </c>
      <c r="F13053">
        <v>0</v>
      </c>
      <c r="G13053">
        <v>2</v>
      </c>
    </row>
    <row r="13054" spans="1:7" x14ac:dyDescent="0.35">
      <c r="A13054" t="s">
        <v>5</v>
      </c>
      <c r="B13054" t="s">
        <v>573</v>
      </c>
      <c r="C13054">
        <v>7</v>
      </c>
      <c r="D13054">
        <v>1.21</v>
      </c>
      <c r="E13054">
        <v>1</v>
      </c>
      <c r="F13054">
        <v>1</v>
      </c>
      <c r="G13054">
        <v>2</v>
      </c>
    </row>
    <row r="13055" spans="1:7" x14ac:dyDescent="0.35">
      <c r="A13055" t="s">
        <v>6</v>
      </c>
      <c r="B13055" t="s">
        <v>569</v>
      </c>
      <c r="C13055">
        <v>15</v>
      </c>
      <c r="D13055">
        <v>0.78</v>
      </c>
      <c r="E13055">
        <v>1</v>
      </c>
      <c r="F13055">
        <v>0</v>
      </c>
      <c r="G13055">
        <v>1</v>
      </c>
    </row>
    <row r="13056" spans="1:7" x14ac:dyDescent="0.35">
      <c r="A13056" t="s">
        <v>6</v>
      </c>
      <c r="B13056" t="s">
        <v>570</v>
      </c>
      <c r="C13056">
        <v>3</v>
      </c>
      <c r="D13056">
        <v>1.07</v>
      </c>
      <c r="E13056">
        <v>1</v>
      </c>
      <c r="F13056">
        <v>1</v>
      </c>
      <c r="G13056">
        <v>2</v>
      </c>
    </row>
    <row r="13057" spans="1:7" x14ac:dyDescent="0.35">
      <c r="A13057" t="s">
        <v>6</v>
      </c>
      <c r="B13057" t="s">
        <v>572</v>
      </c>
      <c r="C13057">
        <v>12</v>
      </c>
      <c r="D13057">
        <v>0.96</v>
      </c>
      <c r="E13057">
        <v>1</v>
      </c>
      <c r="F13057">
        <v>0</v>
      </c>
      <c r="G13057">
        <v>2</v>
      </c>
    </row>
    <row r="13058" spans="1:7" x14ac:dyDescent="0.35">
      <c r="A13058" t="s">
        <v>6</v>
      </c>
      <c r="B13058" t="s">
        <v>573</v>
      </c>
      <c r="C13058">
        <v>2</v>
      </c>
      <c r="D13058">
        <v>1</v>
      </c>
      <c r="E13058">
        <v>1</v>
      </c>
      <c r="F13058">
        <v>1</v>
      </c>
      <c r="G13058">
        <v>1</v>
      </c>
    </row>
    <row r="13059" spans="1:7" x14ac:dyDescent="0.35">
      <c r="A13059" t="s">
        <v>7</v>
      </c>
      <c r="B13059" t="s">
        <v>566</v>
      </c>
      <c r="C13059">
        <v>6</v>
      </c>
      <c r="D13059">
        <v>0.78</v>
      </c>
      <c r="E13059">
        <v>1</v>
      </c>
      <c r="F13059">
        <v>0</v>
      </c>
      <c r="G13059">
        <v>1</v>
      </c>
    </row>
    <row r="13060" spans="1:7" x14ac:dyDescent="0.35">
      <c r="A13060" t="s">
        <v>7</v>
      </c>
      <c r="B13060" t="s">
        <v>569</v>
      </c>
      <c r="C13060">
        <v>27</v>
      </c>
      <c r="D13060">
        <v>0.77</v>
      </c>
      <c r="E13060">
        <v>1</v>
      </c>
      <c r="F13060">
        <v>0</v>
      </c>
      <c r="G13060">
        <v>2</v>
      </c>
    </row>
    <row r="13061" spans="1:7" x14ac:dyDescent="0.35">
      <c r="A13061" t="s">
        <v>7</v>
      </c>
      <c r="B13061" t="s">
        <v>570</v>
      </c>
      <c r="C13061">
        <v>3</v>
      </c>
      <c r="D13061">
        <v>1</v>
      </c>
      <c r="E13061">
        <v>1</v>
      </c>
      <c r="F13061">
        <v>1</v>
      </c>
      <c r="G13061">
        <v>1</v>
      </c>
    </row>
    <row r="13062" spans="1:7" x14ac:dyDescent="0.35">
      <c r="A13062" t="s">
        <v>7</v>
      </c>
      <c r="B13062" t="s">
        <v>571</v>
      </c>
      <c r="C13062">
        <v>3</v>
      </c>
      <c r="D13062">
        <v>0.32</v>
      </c>
      <c r="E13062">
        <v>1</v>
      </c>
      <c r="F13062">
        <v>0</v>
      </c>
      <c r="G13062">
        <v>1</v>
      </c>
    </row>
    <row r="13063" spans="1:7" x14ac:dyDescent="0.35">
      <c r="A13063" t="s">
        <v>7</v>
      </c>
      <c r="B13063" t="s">
        <v>572</v>
      </c>
      <c r="C13063">
        <v>19</v>
      </c>
      <c r="D13063">
        <v>0.86</v>
      </c>
      <c r="E13063">
        <v>1</v>
      </c>
      <c r="F13063">
        <v>0</v>
      </c>
      <c r="G13063">
        <v>1</v>
      </c>
    </row>
    <row r="13064" spans="1:7" x14ac:dyDescent="0.35">
      <c r="A13064" t="s">
        <v>7</v>
      </c>
      <c r="B13064" t="s">
        <v>573</v>
      </c>
      <c r="C13064">
        <v>1</v>
      </c>
      <c r="D13064">
        <v>1</v>
      </c>
      <c r="E13064">
        <v>1</v>
      </c>
      <c r="F13064">
        <v>1</v>
      </c>
      <c r="G13064">
        <v>1</v>
      </c>
    </row>
    <row r="13065" spans="1:7" x14ac:dyDescent="0.35">
      <c r="A13065" t="s">
        <v>241</v>
      </c>
      <c r="B13065" t="s">
        <v>566</v>
      </c>
      <c r="C13065">
        <v>23</v>
      </c>
      <c r="D13065">
        <v>0.65</v>
      </c>
      <c r="E13065">
        <v>1</v>
      </c>
      <c r="F13065">
        <v>0</v>
      </c>
      <c r="G13065">
        <v>2</v>
      </c>
    </row>
    <row r="13066" spans="1:7" x14ac:dyDescent="0.35">
      <c r="A13066" t="s">
        <v>241</v>
      </c>
      <c r="B13066" t="s">
        <v>569</v>
      </c>
      <c r="C13066">
        <v>94</v>
      </c>
      <c r="D13066">
        <v>0.89</v>
      </c>
      <c r="E13066">
        <v>1</v>
      </c>
      <c r="F13066">
        <v>0</v>
      </c>
      <c r="G13066">
        <v>2</v>
      </c>
    </row>
    <row r="13067" spans="1:7" x14ac:dyDescent="0.35">
      <c r="A13067" t="s">
        <v>241</v>
      </c>
      <c r="B13067" t="s">
        <v>570</v>
      </c>
      <c r="C13067">
        <v>27</v>
      </c>
      <c r="D13067">
        <v>1.1000000000000001</v>
      </c>
      <c r="E13067">
        <v>1</v>
      </c>
      <c r="F13067">
        <v>0</v>
      </c>
      <c r="G13067">
        <v>2</v>
      </c>
    </row>
    <row r="13068" spans="1:7" x14ac:dyDescent="0.35">
      <c r="A13068" t="s">
        <v>241</v>
      </c>
      <c r="B13068" t="s">
        <v>571</v>
      </c>
      <c r="C13068">
        <v>12</v>
      </c>
      <c r="D13068">
        <v>0.8</v>
      </c>
      <c r="E13068">
        <v>1</v>
      </c>
      <c r="F13068">
        <v>0</v>
      </c>
      <c r="G13068">
        <v>1</v>
      </c>
    </row>
    <row r="13069" spans="1:7" x14ac:dyDescent="0.35">
      <c r="A13069" t="s">
        <v>241</v>
      </c>
      <c r="B13069" t="s">
        <v>572</v>
      </c>
      <c r="C13069">
        <v>68</v>
      </c>
      <c r="D13069">
        <v>0.84</v>
      </c>
      <c r="E13069">
        <v>1</v>
      </c>
      <c r="F13069">
        <v>0</v>
      </c>
      <c r="G13069">
        <v>2</v>
      </c>
    </row>
    <row r="13070" spans="1:7" x14ac:dyDescent="0.35">
      <c r="A13070" t="s">
        <v>241</v>
      </c>
      <c r="B13070" t="s">
        <v>573</v>
      </c>
      <c r="C13070">
        <v>12</v>
      </c>
      <c r="D13070">
        <v>0.99</v>
      </c>
      <c r="E13070">
        <v>1</v>
      </c>
      <c r="F13070">
        <v>0</v>
      </c>
      <c r="G13070">
        <v>2</v>
      </c>
    </row>
    <row r="13072" spans="1:7" x14ac:dyDescent="0.35">
      <c r="A13072" t="s">
        <v>2207</v>
      </c>
    </row>
    <row r="13073" spans="1:7" x14ac:dyDescent="0.35">
      <c r="A13073" t="s">
        <v>14</v>
      </c>
      <c r="B13073" t="s">
        <v>487</v>
      </c>
      <c r="C13073" t="s">
        <v>2</v>
      </c>
      <c r="D13073" t="s">
        <v>1189</v>
      </c>
      <c r="E13073" t="s">
        <v>1190</v>
      </c>
      <c r="F13073" t="s">
        <v>1191</v>
      </c>
      <c r="G13073" t="s">
        <v>1192</v>
      </c>
    </row>
    <row r="13074" spans="1:7" x14ac:dyDescent="0.35">
      <c r="A13074" t="s">
        <v>3</v>
      </c>
      <c r="B13074" t="s">
        <v>488</v>
      </c>
      <c r="C13074">
        <v>8</v>
      </c>
      <c r="D13074">
        <v>0.46</v>
      </c>
      <c r="E13074">
        <v>0</v>
      </c>
      <c r="F13074">
        <v>0</v>
      </c>
      <c r="G13074">
        <v>1</v>
      </c>
    </row>
    <row r="13075" spans="1:7" x14ac:dyDescent="0.35">
      <c r="A13075" t="s">
        <v>3</v>
      </c>
      <c r="B13075" t="s">
        <v>491</v>
      </c>
      <c r="C13075">
        <v>4</v>
      </c>
      <c r="D13075">
        <v>0.21</v>
      </c>
      <c r="E13075">
        <v>0</v>
      </c>
      <c r="F13075">
        <v>0</v>
      </c>
      <c r="G13075">
        <v>2</v>
      </c>
    </row>
    <row r="13076" spans="1:7" x14ac:dyDescent="0.35">
      <c r="A13076" t="s">
        <v>4</v>
      </c>
      <c r="B13076" t="s">
        <v>488</v>
      </c>
      <c r="C13076">
        <v>15</v>
      </c>
      <c r="D13076">
        <v>0.01</v>
      </c>
      <c r="E13076">
        <v>0</v>
      </c>
      <c r="F13076">
        <v>0</v>
      </c>
      <c r="G13076">
        <v>1</v>
      </c>
    </row>
    <row r="13077" spans="1:7" x14ac:dyDescent="0.35">
      <c r="A13077" t="s">
        <v>4</v>
      </c>
      <c r="B13077" t="s">
        <v>491</v>
      </c>
      <c r="C13077">
        <v>7</v>
      </c>
      <c r="D13077">
        <v>0.17</v>
      </c>
      <c r="E13077">
        <v>0</v>
      </c>
      <c r="F13077">
        <v>0</v>
      </c>
      <c r="G13077">
        <v>1</v>
      </c>
    </row>
    <row r="13078" spans="1:7" x14ac:dyDescent="0.35">
      <c r="A13078" t="s">
        <v>5</v>
      </c>
      <c r="B13078" t="s">
        <v>488</v>
      </c>
      <c r="C13078">
        <v>33</v>
      </c>
      <c r="D13078">
        <v>0.63</v>
      </c>
      <c r="E13078">
        <v>1</v>
      </c>
      <c r="F13078">
        <v>0</v>
      </c>
      <c r="G13078">
        <v>2</v>
      </c>
    </row>
    <row r="13079" spans="1:7" x14ac:dyDescent="0.35">
      <c r="A13079" t="s">
        <v>5</v>
      </c>
      <c r="B13079" t="s">
        <v>491</v>
      </c>
      <c r="C13079">
        <v>14</v>
      </c>
      <c r="D13079">
        <v>0.89</v>
      </c>
      <c r="E13079">
        <v>1</v>
      </c>
      <c r="F13079">
        <v>0</v>
      </c>
      <c r="G13079">
        <v>1</v>
      </c>
    </row>
    <row r="13080" spans="1:7" x14ac:dyDescent="0.35">
      <c r="A13080" t="s">
        <v>6</v>
      </c>
      <c r="B13080" t="s">
        <v>488</v>
      </c>
      <c r="C13080">
        <v>7</v>
      </c>
      <c r="D13080">
        <v>0.97</v>
      </c>
      <c r="E13080">
        <v>1</v>
      </c>
      <c r="F13080">
        <v>0</v>
      </c>
      <c r="G13080">
        <v>1</v>
      </c>
    </row>
    <row r="13081" spans="1:7" x14ac:dyDescent="0.35">
      <c r="A13081" t="s">
        <v>6</v>
      </c>
      <c r="B13081" t="s">
        <v>491</v>
      </c>
      <c r="C13081">
        <v>5</v>
      </c>
      <c r="D13081">
        <v>0.96</v>
      </c>
      <c r="E13081">
        <v>1</v>
      </c>
      <c r="F13081">
        <v>0</v>
      </c>
      <c r="G13081">
        <v>1</v>
      </c>
    </row>
    <row r="13082" spans="1:7" x14ac:dyDescent="0.35">
      <c r="A13082" t="s">
        <v>7</v>
      </c>
      <c r="B13082" t="s">
        <v>488</v>
      </c>
      <c r="C13082">
        <v>16</v>
      </c>
      <c r="D13082">
        <v>0.75</v>
      </c>
      <c r="E13082">
        <v>1</v>
      </c>
      <c r="F13082">
        <v>0</v>
      </c>
      <c r="G13082">
        <v>2</v>
      </c>
    </row>
    <row r="13083" spans="1:7" x14ac:dyDescent="0.35">
      <c r="A13083" t="s">
        <v>7</v>
      </c>
      <c r="B13083" t="s">
        <v>491</v>
      </c>
      <c r="C13083">
        <v>11</v>
      </c>
      <c r="D13083">
        <v>0.97</v>
      </c>
      <c r="E13083">
        <v>1</v>
      </c>
      <c r="F13083">
        <v>0</v>
      </c>
      <c r="G13083">
        <v>2</v>
      </c>
    </row>
    <row r="13084" spans="1:7" x14ac:dyDescent="0.35">
      <c r="A13084" t="s">
        <v>241</v>
      </c>
      <c r="B13084" t="s">
        <v>488</v>
      </c>
      <c r="C13084">
        <v>79</v>
      </c>
      <c r="D13084">
        <v>0.42</v>
      </c>
      <c r="E13084">
        <v>0</v>
      </c>
      <c r="F13084">
        <v>0</v>
      </c>
      <c r="G13084">
        <v>2</v>
      </c>
    </row>
    <row r="13085" spans="1:7" x14ac:dyDescent="0.35">
      <c r="A13085" t="s">
        <v>241</v>
      </c>
      <c r="B13085" t="s">
        <v>491</v>
      </c>
      <c r="C13085">
        <v>41</v>
      </c>
      <c r="D13085">
        <v>0.83</v>
      </c>
      <c r="E13085">
        <v>1</v>
      </c>
      <c r="F13085">
        <v>0</v>
      </c>
      <c r="G13085">
        <v>2</v>
      </c>
    </row>
    <row r="13087" spans="1:7" x14ac:dyDescent="0.35">
      <c r="A13087" t="s">
        <v>2208</v>
      </c>
    </row>
    <row r="13088" spans="1:7" x14ac:dyDescent="0.35">
      <c r="A13088" t="s">
        <v>14</v>
      </c>
      <c r="B13088" t="s">
        <v>565</v>
      </c>
      <c r="C13088" t="s">
        <v>2</v>
      </c>
      <c r="D13088" t="s">
        <v>1189</v>
      </c>
      <c r="E13088" t="s">
        <v>1190</v>
      </c>
      <c r="F13088" t="s">
        <v>1191</v>
      </c>
      <c r="G13088" t="s">
        <v>1192</v>
      </c>
    </row>
    <row r="13089" spans="1:7" x14ac:dyDescent="0.35">
      <c r="A13089" t="s">
        <v>3</v>
      </c>
      <c r="B13089" t="s">
        <v>566</v>
      </c>
      <c r="C13089">
        <v>2</v>
      </c>
      <c r="D13089">
        <v>0.5</v>
      </c>
      <c r="E13089">
        <v>0</v>
      </c>
      <c r="F13089">
        <v>0</v>
      </c>
      <c r="G13089">
        <v>1</v>
      </c>
    </row>
    <row r="13090" spans="1:7" x14ac:dyDescent="0.35">
      <c r="A13090" t="s">
        <v>3</v>
      </c>
      <c r="B13090" t="s">
        <v>569</v>
      </c>
      <c r="C13090">
        <v>5</v>
      </c>
      <c r="D13090">
        <v>0.56000000000000005</v>
      </c>
      <c r="E13090">
        <v>1</v>
      </c>
      <c r="F13090">
        <v>0</v>
      </c>
      <c r="G13090">
        <v>1</v>
      </c>
    </row>
    <row r="13091" spans="1:7" x14ac:dyDescent="0.35">
      <c r="A13091" t="s">
        <v>3</v>
      </c>
      <c r="B13091" t="s">
        <v>570</v>
      </c>
      <c r="C13091">
        <v>1</v>
      </c>
      <c r="D13091">
        <v>0</v>
      </c>
      <c r="E13091">
        <v>0</v>
      </c>
      <c r="F13091">
        <v>0</v>
      </c>
      <c r="G13091">
        <v>0</v>
      </c>
    </row>
    <row r="13092" spans="1:7" x14ac:dyDescent="0.35">
      <c r="A13092" t="s">
        <v>3</v>
      </c>
      <c r="B13092" t="s">
        <v>572</v>
      </c>
      <c r="C13092">
        <v>3</v>
      </c>
      <c r="D13092">
        <v>0.32</v>
      </c>
      <c r="E13092">
        <v>0</v>
      </c>
      <c r="F13092">
        <v>0</v>
      </c>
      <c r="G13092">
        <v>2</v>
      </c>
    </row>
    <row r="13093" spans="1:7" x14ac:dyDescent="0.35">
      <c r="A13093" t="s">
        <v>3</v>
      </c>
      <c r="B13093" t="s">
        <v>573</v>
      </c>
      <c r="C13093">
        <v>1</v>
      </c>
      <c r="D13093">
        <v>0</v>
      </c>
      <c r="E13093">
        <v>0</v>
      </c>
      <c r="F13093">
        <v>0</v>
      </c>
      <c r="G13093">
        <v>0</v>
      </c>
    </row>
    <row r="13094" spans="1:7" x14ac:dyDescent="0.35">
      <c r="A13094" t="s">
        <v>4</v>
      </c>
      <c r="B13094" t="s">
        <v>566</v>
      </c>
      <c r="C13094">
        <v>5</v>
      </c>
      <c r="D13094">
        <v>0.16</v>
      </c>
      <c r="E13094">
        <v>0</v>
      </c>
      <c r="F13094">
        <v>0</v>
      </c>
      <c r="G13094">
        <v>1</v>
      </c>
    </row>
    <row r="13095" spans="1:7" x14ac:dyDescent="0.35">
      <c r="A13095" t="s">
        <v>4</v>
      </c>
      <c r="B13095" t="s">
        <v>569</v>
      </c>
      <c r="C13095">
        <v>9</v>
      </c>
      <c r="D13095">
        <v>0</v>
      </c>
      <c r="E13095">
        <v>0</v>
      </c>
      <c r="F13095">
        <v>0</v>
      </c>
      <c r="G13095">
        <v>1</v>
      </c>
    </row>
    <row r="13096" spans="1:7" x14ac:dyDescent="0.35">
      <c r="A13096" t="s">
        <v>4</v>
      </c>
      <c r="B13096" t="s">
        <v>570</v>
      </c>
      <c r="C13096">
        <v>1</v>
      </c>
      <c r="D13096">
        <v>0</v>
      </c>
      <c r="E13096">
        <v>0</v>
      </c>
      <c r="F13096">
        <v>0</v>
      </c>
      <c r="G13096">
        <v>0</v>
      </c>
    </row>
    <row r="13097" spans="1:7" x14ac:dyDescent="0.35">
      <c r="A13097" t="s">
        <v>4</v>
      </c>
      <c r="B13097" t="s">
        <v>572</v>
      </c>
      <c r="C13097">
        <v>7</v>
      </c>
      <c r="D13097">
        <v>0.17</v>
      </c>
      <c r="E13097">
        <v>0</v>
      </c>
      <c r="F13097">
        <v>0</v>
      </c>
      <c r="G13097">
        <v>1</v>
      </c>
    </row>
    <row r="13098" spans="1:7" x14ac:dyDescent="0.35">
      <c r="A13098" t="s">
        <v>5</v>
      </c>
      <c r="B13098" t="s">
        <v>569</v>
      </c>
      <c r="C13098">
        <v>25</v>
      </c>
      <c r="D13098">
        <v>0.69</v>
      </c>
      <c r="E13098">
        <v>1</v>
      </c>
      <c r="F13098">
        <v>0</v>
      </c>
      <c r="G13098">
        <v>2</v>
      </c>
    </row>
    <row r="13099" spans="1:7" x14ac:dyDescent="0.35">
      <c r="A13099" t="s">
        <v>5</v>
      </c>
      <c r="B13099" t="s">
        <v>570</v>
      </c>
      <c r="C13099">
        <v>8</v>
      </c>
      <c r="D13099">
        <v>0.45</v>
      </c>
      <c r="E13099">
        <v>0</v>
      </c>
      <c r="F13099">
        <v>0</v>
      </c>
      <c r="G13099">
        <v>1</v>
      </c>
    </row>
    <row r="13100" spans="1:7" x14ac:dyDescent="0.35">
      <c r="A13100" t="s">
        <v>5</v>
      </c>
      <c r="B13100" t="s">
        <v>571</v>
      </c>
      <c r="C13100">
        <v>3</v>
      </c>
      <c r="D13100">
        <v>0.71</v>
      </c>
      <c r="E13100">
        <v>1</v>
      </c>
      <c r="F13100">
        <v>0</v>
      </c>
      <c r="G13100">
        <v>1</v>
      </c>
    </row>
    <row r="13101" spans="1:7" x14ac:dyDescent="0.35">
      <c r="A13101" t="s">
        <v>5</v>
      </c>
      <c r="B13101" t="s">
        <v>572</v>
      </c>
      <c r="C13101">
        <v>11</v>
      </c>
      <c r="D13101">
        <v>0.91</v>
      </c>
      <c r="E13101">
        <v>1</v>
      </c>
      <c r="F13101">
        <v>0</v>
      </c>
      <c r="G13101">
        <v>1</v>
      </c>
    </row>
    <row r="13102" spans="1:7" x14ac:dyDescent="0.35">
      <c r="A13102" t="s">
        <v>6</v>
      </c>
      <c r="B13102" t="s">
        <v>569</v>
      </c>
      <c r="C13102">
        <v>7</v>
      </c>
      <c r="D13102">
        <v>0.97</v>
      </c>
      <c r="E13102">
        <v>1</v>
      </c>
      <c r="F13102">
        <v>0</v>
      </c>
      <c r="G13102">
        <v>1</v>
      </c>
    </row>
    <row r="13103" spans="1:7" x14ac:dyDescent="0.35">
      <c r="A13103" t="s">
        <v>6</v>
      </c>
      <c r="B13103" t="s">
        <v>571</v>
      </c>
      <c r="C13103">
        <v>1</v>
      </c>
      <c r="D13103">
        <v>1</v>
      </c>
      <c r="E13103">
        <v>1</v>
      </c>
      <c r="F13103">
        <v>1</v>
      </c>
      <c r="G13103">
        <v>1</v>
      </c>
    </row>
    <row r="13104" spans="1:7" x14ac:dyDescent="0.35">
      <c r="A13104" t="s">
        <v>6</v>
      </c>
      <c r="B13104" t="s">
        <v>572</v>
      </c>
      <c r="C13104">
        <v>4</v>
      </c>
      <c r="D13104">
        <v>0.96</v>
      </c>
      <c r="E13104">
        <v>1</v>
      </c>
      <c r="F13104">
        <v>0</v>
      </c>
      <c r="G13104">
        <v>1</v>
      </c>
    </row>
    <row r="13105" spans="1:7" x14ac:dyDescent="0.35">
      <c r="A13105" t="s">
        <v>7</v>
      </c>
      <c r="B13105" t="s">
        <v>566</v>
      </c>
      <c r="C13105">
        <v>1</v>
      </c>
      <c r="D13105">
        <v>2</v>
      </c>
      <c r="E13105">
        <v>2</v>
      </c>
      <c r="F13105">
        <v>2</v>
      </c>
      <c r="G13105">
        <v>2</v>
      </c>
    </row>
    <row r="13106" spans="1:7" x14ac:dyDescent="0.35">
      <c r="A13106" t="s">
        <v>7</v>
      </c>
      <c r="B13106" t="s">
        <v>569</v>
      </c>
      <c r="C13106">
        <v>13</v>
      </c>
      <c r="D13106">
        <v>0.5</v>
      </c>
      <c r="E13106">
        <v>0</v>
      </c>
      <c r="F13106">
        <v>0</v>
      </c>
      <c r="G13106">
        <v>1</v>
      </c>
    </row>
    <row r="13107" spans="1:7" x14ac:dyDescent="0.35">
      <c r="A13107" t="s">
        <v>7</v>
      </c>
      <c r="B13107" t="s">
        <v>570</v>
      </c>
      <c r="C13107">
        <v>2</v>
      </c>
      <c r="D13107">
        <v>1</v>
      </c>
      <c r="E13107">
        <v>1</v>
      </c>
      <c r="F13107">
        <v>1</v>
      </c>
      <c r="G13107">
        <v>1</v>
      </c>
    </row>
    <row r="13108" spans="1:7" x14ac:dyDescent="0.35">
      <c r="A13108" t="s">
        <v>7</v>
      </c>
      <c r="B13108" t="s">
        <v>572</v>
      </c>
      <c r="C13108">
        <v>10</v>
      </c>
      <c r="D13108">
        <v>0.96</v>
      </c>
      <c r="E13108">
        <v>1</v>
      </c>
      <c r="F13108">
        <v>0</v>
      </c>
      <c r="G13108">
        <v>2</v>
      </c>
    </row>
    <row r="13109" spans="1:7" x14ac:dyDescent="0.35">
      <c r="A13109" t="s">
        <v>7</v>
      </c>
      <c r="B13109" t="s">
        <v>573</v>
      </c>
      <c r="C13109">
        <v>1</v>
      </c>
      <c r="D13109">
        <v>1</v>
      </c>
      <c r="E13109">
        <v>1</v>
      </c>
      <c r="F13109">
        <v>1</v>
      </c>
      <c r="G13109">
        <v>1</v>
      </c>
    </row>
    <row r="13110" spans="1:7" x14ac:dyDescent="0.35">
      <c r="A13110" t="s">
        <v>241</v>
      </c>
      <c r="B13110" t="s">
        <v>566</v>
      </c>
      <c r="C13110">
        <v>8</v>
      </c>
      <c r="D13110">
        <v>0.87</v>
      </c>
      <c r="E13110">
        <v>1</v>
      </c>
      <c r="F13110">
        <v>0</v>
      </c>
      <c r="G13110">
        <v>2</v>
      </c>
    </row>
    <row r="13111" spans="1:7" x14ac:dyDescent="0.35">
      <c r="A13111" t="s">
        <v>241</v>
      </c>
      <c r="B13111" t="s">
        <v>569</v>
      </c>
      <c r="C13111">
        <v>59</v>
      </c>
      <c r="D13111">
        <v>0.34</v>
      </c>
      <c r="E13111">
        <v>0</v>
      </c>
      <c r="F13111">
        <v>0</v>
      </c>
      <c r="G13111">
        <v>2</v>
      </c>
    </row>
    <row r="13112" spans="1:7" x14ac:dyDescent="0.35">
      <c r="A13112" t="s">
        <v>241</v>
      </c>
      <c r="B13112" t="s">
        <v>570</v>
      </c>
      <c r="C13112">
        <v>12</v>
      </c>
      <c r="D13112">
        <v>0.7</v>
      </c>
      <c r="E13112">
        <v>1</v>
      </c>
      <c r="F13112">
        <v>0</v>
      </c>
      <c r="G13112">
        <v>1</v>
      </c>
    </row>
    <row r="13113" spans="1:7" x14ac:dyDescent="0.35">
      <c r="A13113" t="s">
        <v>241</v>
      </c>
      <c r="B13113" t="s">
        <v>571</v>
      </c>
      <c r="C13113">
        <v>4</v>
      </c>
      <c r="D13113">
        <v>0.79</v>
      </c>
      <c r="E13113">
        <v>1</v>
      </c>
      <c r="F13113">
        <v>0</v>
      </c>
      <c r="G13113">
        <v>1</v>
      </c>
    </row>
    <row r="13114" spans="1:7" x14ac:dyDescent="0.35">
      <c r="A13114" t="s">
        <v>241</v>
      </c>
      <c r="B13114" t="s">
        <v>572</v>
      </c>
      <c r="C13114">
        <v>35</v>
      </c>
      <c r="D13114">
        <v>0.86</v>
      </c>
      <c r="E13114">
        <v>1</v>
      </c>
      <c r="F13114">
        <v>0</v>
      </c>
      <c r="G13114">
        <v>2</v>
      </c>
    </row>
    <row r="13115" spans="1:7" x14ac:dyDescent="0.35">
      <c r="A13115" t="s">
        <v>241</v>
      </c>
      <c r="B13115" t="s">
        <v>573</v>
      </c>
      <c r="C13115">
        <v>2</v>
      </c>
      <c r="D13115">
        <v>0.64</v>
      </c>
      <c r="E13115">
        <v>1</v>
      </c>
      <c r="F13115">
        <v>0</v>
      </c>
      <c r="G13115">
        <v>1</v>
      </c>
    </row>
    <row r="13117" spans="1:7" x14ac:dyDescent="0.35">
      <c r="A13117" t="s">
        <v>2209</v>
      </c>
    </row>
    <row r="13118" spans="1:7" x14ac:dyDescent="0.35">
      <c r="A13118" t="s">
        <v>14</v>
      </c>
      <c r="B13118" t="s">
        <v>15</v>
      </c>
      <c r="C13118" t="s">
        <v>2</v>
      </c>
      <c r="D13118" t="s">
        <v>1237</v>
      </c>
      <c r="E13118" t="s">
        <v>853</v>
      </c>
      <c r="F13118" t="s">
        <v>854</v>
      </c>
    </row>
    <row r="13119" spans="1:7" x14ac:dyDescent="0.35">
      <c r="A13119" t="s">
        <v>3</v>
      </c>
      <c r="B13119" t="s">
        <v>52</v>
      </c>
      <c r="C13119">
        <v>444</v>
      </c>
      <c r="D13119" t="s">
        <v>73</v>
      </c>
      <c r="E13119" t="s">
        <v>1271</v>
      </c>
      <c r="F13119" t="s">
        <v>163</v>
      </c>
    </row>
    <row r="13120" spans="1:7" x14ac:dyDescent="0.35">
      <c r="A13120" t="s">
        <v>3</v>
      </c>
      <c r="B13120" t="s">
        <v>83</v>
      </c>
      <c r="C13120">
        <v>1442</v>
      </c>
      <c r="D13120" t="s">
        <v>107</v>
      </c>
      <c r="E13120" t="s">
        <v>1277</v>
      </c>
      <c r="F13120" t="s">
        <v>81</v>
      </c>
    </row>
    <row r="13121" spans="1:6" x14ac:dyDescent="0.35">
      <c r="A13121" t="s">
        <v>3</v>
      </c>
      <c r="B13121" t="s">
        <v>50</v>
      </c>
      <c r="C13121">
        <v>141</v>
      </c>
      <c r="D13121" t="s">
        <v>76</v>
      </c>
      <c r="E13121" t="s">
        <v>1108</v>
      </c>
      <c r="F13121" t="s">
        <v>194</v>
      </c>
    </row>
    <row r="13122" spans="1:6" x14ac:dyDescent="0.35">
      <c r="A13122" t="s">
        <v>4</v>
      </c>
      <c r="B13122" t="s">
        <v>52</v>
      </c>
      <c r="C13122">
        <v>653</v>
      </c>
      <c r="D13122" t="s">
        <v>107</v>
      </c>
      <c r="E13122" t="s">
        <v>1105</v>
      </c>
      <c r="F13122" t="s">
        <v>168</v>
      </c>
    </row>
    <row r="13123" spans="1:6" x14ac:dyDescent="0.35">
      <c r="A13123" t="s">
        <v>4</v>
      </c>
      <c r="B13123" t="s">
        <v>83</v>
      </c>
      <c r="C13123">
        <v>1956</v>
      </c>
      <c r="D13123" t="s">
        <v>76</v>
      </c>
      <c r="E13123" t="s">
        <v>1251</v>
      </c>
      <c r="F13123" t="s">
        <v>71</v>
      </c>
    </row>
    <row r="13124" spans="1:6" x14ac:dyDescent="0.35">
      <c r="A13124" t="s">
        <v>4</v>
      </c>
      <c r="B13124" t="s">
        <v>50</v>
      </c>
      <c r="C13124">
        <v>233</v>
      </c>
      <c r="D13124" t="s">
        <v>76</v>
      </c>
      <c r="E13124" t="s">
        <v>1471</v>
      </c>
      <c r="F13124" t="s">
        <v>107</v>
      </c>
    </row>
    <row r="13125" spans="1:6" x14ac:dyDescent="0.35">
      <c r="A13125" t="s">
        <v>5</v>
      </c>
      <c r="B13125" t="s">
        <v>52</v>
      </c>
      <c r="C13125">
        <v>965</v>
      </c>
      <c r="D13125" t="s">
        <v>79</v>
      </c>
      <c r="E13125" t="s">
        <v>994</v>
      </c>
      <c r="F13125" t="s">
        <v>239</v>
      </c>
    </row>
    <row r="13126" spans="1:6" x14ac:dyDescent="0.35">
      <c r="A13126" t="s">
        <v>5</v>
      </c>
      <c r="B13126" t="s">
        <v>83</v>
      </c>
      <c r="C13126">
        <v>2263</v>
      </c>
      <c r="D13126" t="s">
        <v>77</v>
      </c>
      <c r="E13126" t="s">
        <v>1270</v>
      </c>
      <c r="F13126" t="s">
        <v>216</v>
      </c>
    </row>
    <row r="13127" spans="1:6" x14ac:dyDescent="0.35">
      <c r="A13127" t="s">
        <v>5</v>
      </c>
      <c r="B13127" t="s">
        <v>50</v>
      </c>
      <c r="C13127">
        <v>237</v>
      </c>
      <c r="D13127" t="s">
        <v>76</v>
      </c>
      <c r="E13127" t="s">
        <v>1265</v>
      </c>
      <c r="F13127" t="s">
        <v>244</v>
      </c>
    </row>
    <row r="13128" spans="1:6" x14ac:dyDescent="0.35">
      <c r="A13128" t="s">
        <v>6</v>
      </c>
      <c r="B13128" t="s">
        <v>52</v>
      </c>
      <c r="C13128">
        <v>279</v>
      </c>
      <c r="D13128" t="s">
        <v>76</v>
      </c>
      <c r="E13128" t="s">
        <v>913</v>
      </c>
      <c r="F13128" t="s">
        <v>56</v>
      </c>
    </row>
    <row r="13129" spans="1:6" x14ac:dyDescent="0.35">
      <c r="A13129" t="s">
        <v>6</v>
      </c>
      <c r="B13129" t="s">
        <v>83</v>
      </c>
      <c r="C13129">
        <v>839</v>
      </c>
      <c r="D13129" t="s">
        <v>73</v>
      </c>
      <c r="E13129" t="s">
        <v>1247</v>
      </c>
      <c r="F13129" t="s">
        <v>104</v>
      </c>
    </row>
    <row r="13130" spans="1:6" x14ac:dyDescent="0.35">
      <c r="A13130" t="s">
        <v>6</v>
      </c>
      <c r="B13130" t="s">
        <v>50</v>
      </c>
      <c r="C13130">
        <v>101</v>
      </c>
      <c r="D13130" t="s">
        <v>76</v>
      </c>
      <c r="E13130" t="s">
        <v>1541</v>
      </c>
      <c r="F13130" t="s">
        <v>94</v>
      </c>
    </row>
    <row r="13131" spans="1:6" x14ac:dyDescent="0.35">
      <c r="A13131" t="s">
        <v>7</v>
      </c>
      <c r="B13131" t="s">
        <v>52</v>
      </c>
      <c r="C13131">
        <v>791</v>
      </c>
      <c r="D13131" t="s">
        <v>79</v>
      </c>
      <c r="E13131" t="s">
        <v>1420</v>
      </c>
      <c r="F13131" t="s">
        <v>87</v>
      </c>
    </row>
    <row r="13132" spans="1:6" x14ac:dyDescent="0.35">
      <c r="A13132" t="s">
        <v>7</v>
      </c>
      <c r="B13132" t="s">
        <v>83</v>
      </c>
      <c r="C13132">
        <v>2101</v>
      </c>
      <c r="D13132" t="s">
        <v>106</v>
      </c>
      <c r="E13132" t="s">
        <v>1279</v>
      </c>
      <c r="F13132" t="s">
        <v>78</v>
      </c>
    </row>
    <row r="13133" spans="1:6" x14ac:dyDescent="0.35">
      <c r="A13133" t="s">
        <v>7</v>
      </c>
      <c r="B13133" t="s">
        <v>50</v>
      </c>
      <c r="C13133">
        <v>347</v>
      </c>
      <c r="D13133" t="s">
        <v>76</v>
      </c>
      <c r="E13133" t="s">
        <v>1239</v>
      </c>
      <c r="F13133" t="s">
        <v>198</v>
      </c>
    </row>
    <row r="13134" spans="1:6" x14ac:dyDescent="0.35">
      <c r="A13134" t="s">
        <v>241</v>
      </c>
      <c r="B13134" t="s">
        <v>52</v>
      </c>
      <c r="C13134">
        <v>3132</v>
      </c>
      <c r="D13134" t="s">
        <v>106</v>
      </c>
      <c r="E13134" t="s">
        <v>1591</v>
      </c>
      <c r="F13134" t="s">
        <v>56</v>
      </c>
    </row>
    <row r="13135" spans="1:6" x14ac:dyDescent="0.35">
      <c r="A13135" t="s">
        <v>241</v>
      </c>
      <c r="B13135" t="s">
        <v>83</v>
      </c>
      <c r="C13135">
        <v>8601</v>
      </c>
      <c r="D13135" t="s">
        <v>73</v>
      </c>
      <c r="E13135" t="s">
        <v>1242</v>
      </c>
      <c r="F13135" t="s">
        <v>74</v>
      </c>
    </row>
    <row r="13136" spans="1:6" x14ac:dyDescent="0.35">
      <c r="A13136" t="s">
        <v>241</v>
      </c>
      <c r="B13136" t="s">
        <v>50</v>
      </c>
      <c r="C13136">
        <v>1059</v>
      </c>
      <c r="D13136" t="s">
        <v>76</v>
      </c>
      <c r="E13136" t="s">
        <v>1242</v>
      </c>
      <c r="F13136" t="s">
        <v>151</v>
      </c>
    </row>
    <row r="13138" spans="1:6" x14ac:dyDescent="0.35">
      <c r="A13138" t="s">
        <v>2210</v>
      </c>
    </row>
    <row r="13139" spans="1:6" x14ac:dyDescent="0.35">
      <c r="A13139" t="s">
        <v>14</v>
      </c>
      <c r="B13139" t="s">
        <v>266</v>
      </c>
      <c r="C13139" t="s">
        <v>2</v>
      </c>
      <c r="D13139" t="s">
        <v>1237</v>
      </c>
      <c r="E13139" t="s">
        <v>853</v>
      </c>
      <c r="F13139" t="s">
        <v>854</v>
      </c>
    </row>
    <row r="13140" spans="1:6" x14ac:dyDescent="0.35">
      <c r="A13140" t="s">
        <v>3</v>
      </c>
      <c r="B13140" t="s">
        <v>267</v>
      </c>
      <c r="C13140">
        <v>264</v>
      </c>
      <c r="D13140" t="s">
        <v>73</v>
      </c>
      <c r="E13140" t="s">
        <v>1266</v>
      </c>
      <c r="F13140" t="s">
        <v>149</v>
      </c>
    </row>
    <row r="13141" spans="1:6" x14ac:dyDescent="0.35">
      <c r="A13141" t="s">
        <v>3</v>
      </c>
      <c r="B13141" t="s">
        <v>279</v>
      </c>
      <c r="C13141">
        <v>1699</v>
      </c>
      <c r="D13141" t="s">
        <v>107</v>
      </c>
      <c r="E13141" t="s">
        <v>1248</v>
      </c>
      <c r="F13141" t="s">
        <v>55</v>
      </c>
    </row>
    <row r="13142" spans="1:6" x14ac:dyDescent="0.35">
      <c r="A13142" t="s">
        <v>3</v>
      </c>
      <c r="B13142" t="s">
        <v>285</v>
      </c>
      <c r="C13142">
        <v>64</v>
      </c>
      <c r="D13142" t="s">
        <v>76</v>
      </c>
      <c r="E13142" t="s">
        <v>1435</v>
      </c>
      <c r="F13142" t="s">
        <v>87</v>
      </c>
    </row>
    <row r="13143" spans="1:6" x14ac:dyDescent="0.35">
      <c r="A13143" t="s">
        <v>4</v>
      </c>
      <c r="B13143" t="s">
        <v>267</v>
      </c>
      <c r="C13143">
        <v>274</v>
      </c>
      <c r="D13143" t="s">
        <v>76</v>
      </c>
      <c r="E13143" t="s">
        <v>1239</v>
      </c>
      <c r="F13143" t="s">
        <v>198</v>
      </c>
    </row>
    <row r="13144" spans="1:6" x14ac:dyDescent="0.35">
      <c r="A13144" t="s">
        <v>4</v>
      </c>
      <c r="B13144" t="s">
        <v>279</v>
      </c>
      <c r="C13144">
        <v>2427</v>
      </c>
      <c r="D13144" t="s">
        <v>76</v>
      </c>
      <c r="E13144" t="s">
        <v>1240</v>
      </c>
      <c r="F13144" t="s">
        <v>130</v>
      </c>
    </row>
    <row r="13145" spans="1:6" x14ac:dyDescent="0.35">
      <c r="A13145" t="s">
        <v>4</v>
      </c>
      <c r="B13145" t="s">
        <v>285</v>
      </c>
      <c r="C13145">
        <v>141</v>
      </c>
      <c r="D13145" t="s">
        <v>76</v>
      </c>
      <c r="E13145" t="s">
        <v>1276</v>
      </c>
      <c r="F13145" t="s">
        <v>150</v>
      </c>
    </row>
    <row r="13146" spans="1:6" x14ac:dyDescent="0.35">
      <c r="A13146" t="s">
        <v>5</v>
      </c>
      <c r="B13146" t="s">
        <v>267</v>
      </c>
      <c r="C13146">
        <v>135</v>
      </c>
      <c r="D13146" t="s">
        <v>76</v>
      </c>
      <c r="E13146" t="s">
        <v>1420</v>
      </c>
      <c r="F13146" t="s">
        <v>264</v>
      </c>
    </row>
    <row r="13147" spans="1:6" x14ac:dyDescent="0.35">
      <c r="A13147" t="s">
        <v>5</v>
      </c>
      <c r="B13147" t="s">
        <v>279</v>
      </c>
      <c r="C13147">
        <v>2661</v>
      </c>
      <c r="D13147" t="s">
        <v>77</v>
      </c>
      <c r="E13147" t="s">
        <v>906</v>
      </c>
      <c r="F13147" t="s">
        <v>97</v>
      </c>
    </row>
    <row r="13148" spans="1:6" x14ac:dyDescent="0.35">
      <c r="A13148" t="s">
        <v>5</v>
      </c>
      <c r="B13148" t="s">
        <v>285</v>
      </c>
      <c r="C13148">
        <v>669</v>
      </c>
      <c r="D13148" t="s">
        <v>73</v>
      </c>
      <c r="E13148" t="s">
        <v>913</v>
      </c>
      <c r="F13148" t="s">
        <v>314</v>
      </c>
    </row>
    <row r="13149" spans="1:6" x14ac:dyDescent="0.35">
      <c r="A13149" t="s">
        <v>6</v>
      </c>
      <c r="B13149" t="s">
        <v>267</v>
      </c>
      <c r="C13149">
        <v>92</v>
      </c>
      <c r="D13149" t="s">
        <v>76</v>
      </c>
      <c r="E13149" t="s">
        <v>1274</v>
      </c>
      <c r="F13149" t="s">
        <v>79</v>
      </c>
    </row>
    <row r="13150" spans="1:6" x14ac:dyDescent="0.35">
      <c r="A13150" t="s">
        <v>6</v>
      </c>
      <c r="B13150" t="s">
        <v>279</v>
      </c>
      <c r="C13150">
        <v>1015</v>
      </c>
      <c r="D13150" t="s">
        <v>73</v>
      </c>
      <c r="E13150" t="s">
        <v>1250</v>
      </c>
      <c r="F13150" t="s">
        <v>70</v>
      </c>
    </row>
    <row r="13151" spans="1:6" x14ac:dyDescent="0.35">
      <c r="A13151" t="s">
        <v>6</v>
      </c>
      <c r="B13151" t="s">
        <v>285</v>
      </c>
      <c r="C13151">
        <v>112</v>
      </c>
      <c r="D13151" t="s">
        <v>76</v>
      </c>
      <c r="E13151" t="s">
        <v>1474</v>
      </c>
      <c r="F13151" t="s">
        <v>163</v>
      </c>
    </row>
    <row r="13152" spans="1:6" x14ac:dyDescent="0.35">
      <c r="A13152" t="s">
        <v>7</v>
      </c>
      <c r="B13152" t="s">
        <v>267</v>
      </c>
      <c r="C13152">
        <v>197</v>
      </c>
      <c r="D13152" t="s">
        <v>71</v>
      </c>
      <c r="E13152" t="s">
        <v>1271</v>
      </c>
      <c r="F13152" t="s">
        <v>96</v>
      </c>
    </row>
    <row r="13153" spans="1:6" x14ac:dyDescent="0.35">
      <c r="A13153" t="s">
        <v>7</v>
      </c>
      <c r="B13153" t="s">
        <v>279</v>
      </c>
      <c r="C13153">
        <v>2870</v>
      </c>
      <c r="D13153" t="s">
        <v>73</v>
      </c>
      <c r="E13153" t="s">
        <v>1248</v>
      </c>
      <c r="F13153" t="s">
        <v>100</v>
      </c>
    </row>
    <row r="13154" spans="1:6" x14ac:dyDescent="0.35">
      <c r="A13154" t="s">
        <v>7</v>
      </c>
      <c r="B13154" t="s">
        <v>285</v>
      </c>
      <c r="C13154">
        <v>172</v>
      </c>
      <c r="D13154" t="s">
        <v>81</v>
      </c>
      <c r="E13154" t="s">
        <v>1143</v>
      </c>
      <c r="F13154" t="s">
        <v>67</v>
      </c>
    </row>
    <row r="13155" spans="1:6" x14ac:dyDescent="0.35">
      <c r="A13155" t="s">
        <v>241</v>
      </c>
      <c r="B13155" t="s">
        <v>267</v>
      </c>
      <c r="C13155">
        <v>962</v>
      </c>
      <c r="D13155" t="s">
        <v>106</v>
      </c>
      <c r="E13155" t="s">
        <v>1476</v>
      </c>
      <c r="F13155" t="s">
        <v>179</v>
      </c>
    </row>
    <row r="13156" spans="1:6" x14ac:dyDescent="0.35">
      <c r="A13156" t="s">
        <v>241</v>
      </c>
      <c r="B13156" t="s">
        <v>279</v>
      </c>
      <c r="C13156">
        <v>10672</v>
      </c>
      <c r="D13156" t="s">
        <v>73</v>
      </c>
      <c r="E13156" t="s">
        <v>1256</v>
      </c>
      <c r="F13156" t="s">
        <v>133</v>
      </c>
    </row>
    <row r="13157" spans="1:6" x14ac:dyDescent="0.35">
      <c r="A13157" t="s">
        <v>241</v>
      </c>
      <c r="B13157" t="s">
        <v>285</v>
      </c>
      <c r="C13157">
        <v>1158</v>
      </c>
      <c r="D13157" t="s">
        <v>77</v>
      </c>
      <c r="E13157" t="s">
        <v>1264</v>
      </c>
      <c r="F13157" t="s">
        <v>264</v>
      </c>
    </row>
    <row r="13159" spans="1:6" x14ac:dyDescent="0.35">
      <c r="A13159" t="s">
        <v>2211</v>
      </c>
    </row>
    <row r="13160" spans="1:6" x14ac:dyDescent="0.35">
      <c r="A13160" t="s">
        <v>14</v>
      </c>
      <c r="B13160" t="s">
        <v>388</v>
      </c>
      <c r="C13160" t="s">
        <v>2</v>
      </c>
      <c r="D13160" t="s">
        <v>853</v>
      </c>
      <c r="E13160" t="s">
        <v>854</v>
      </c>
      <c r="F13160" t="s">
        <v>1237</v>
      </c>
    </row>
    <row r="13161" spans="1:6" x14ac:dyDescent="0.35">
      <c r="A13161" t="s">
        <v>3</v>
      </c>
      <c r="B13161" t="s">
        <v>389</v>
      </c>
      <c r="C13161">
        <v>38</v>
      </c>
      <c r="D13161" t="s">
        <v>1417</v>
      </c>
      <c r="E13161" t="s">
        <v>249</v>
      </c>
      <c r="F13161" t="s">
        <v>76</v>
      </c>
    </row>
    <row r="13162" spans="1:6" x14ac:dyDescent="0.35">
      <c r="A13162" t="s">
        <v>3</v>
      </c>
      <c r="B13162" t="s">
        <v>50</v>
      </c>
      <c r="C13162">
        <v>1</v>
      </c>
      <c r="D13162" t="s">
        <v>395</v>
      </c>
      <c r="E13162" t="s">
        <v>76</v>
      </c>
      <c r="F13162" t="s">
        <v>76</v>
      </c>
    </row>
    <row r="13163" spans="1:6" x14ac:dyDescent="0.35">
      <c r="A13163" t="s">
        <v>3</v>
      </c>
      <c r="B13163" t="s">
        <v>396</v>
      </c>
      <c r="C13163">
        <v>1988</v>
      </c>
      <c r="D13163" t="s">
        <v>1252</v>
      </c>
      <c r="E13163" t="s">
        <v>74</v>
      </c>
      <c r="F13163" t="s">
        <v>107</v>
      </c>
    </row>
    <row r="13164" spans="1:6" x14ac:dyDescent="0.35">
      <c r="A13164" t="s">
        <v>4</v>
      </c>
      <c r="B13164" t="s">
        <v>389</v>
      </c>
      <c r="C13164">
        <v>96</v>
      </c>
      <c r="D13164" t="s">
        <v>395</v>
      </c>
      <c r="E13164" t="s">
        <v>76</v>
      </c>
      <c r="F13164" t="s">
        <v>76</v>
      </c>
    </row>
    <row r="13165" spans="1:6" x14ac:dyDescent="0.35">
      <c r="A13165" t="s">
        <v>4</v>
      </c>
      <c r="B13165" t="s">
        <v>50</v>
      </c>
      <c r="C13165">
        <v>3</v>
      </c>
      <c r="D13165" t="s">
        <v>395</v>
      </c>
      <c r="E13165" t="s">
        <v>76</v>
      </c>
      <c r="F13165" t="s">
        <v>76</v>
      </c>
    </row>
    <row r="13166" spans="1:6" x14ac:dyDescent="0.35">
      <c r="A13166" t="s">
        <v>4</v>
      </c>
      <c r="B13166" t="s">
        <v>396</v>
      </c>
      <c r="C13166">
        <v>2743</v>
      </c>
      <c r="D13166" t="s">
        <v>1240</v>
      </c>
      <c r="E13166" t="s">
        <v>133</v>
      </c>
      <c r="F13166" t="s">
        <v>76</v>
      </c>
    </row>
    <row r="13167" spans="1:6" x14ac:dyDescent="0.35">
      <c r="A13167" t="s">
        <v>5</v>
      </c>
      <c r="B13167" t="s">
        <v>389</v>
      </c>
      <c r="C13167">
        <v>56</v>
      </c>
      <c r="D13167" t="s">
        <v>1125</v>
      </c>
      <c r="E13167" t="s">
        <v>112</v>
      </c>
      <c r="F13167" t="s">
        <v>76</v>
      </c>
    </row>
    <row r="13168" spans="1:6" x14ac:dyDescent="0.35">
      <c r="A13168" t="s">
        <v>5</v>
      </c>
      <c r="B13168" t="s">
        <v>50</v>
      </c>
      <c r="C13168">
        <v>5</v>
      </c>
      <c r="D13168" t="s">
        <v>395</v>
      </c>
      <c r="E13168" t="s">
        <v>76</v>
      </c>
      <c r="F13168" t="s">
        <v>76</v>
      </c>
    </row>
    <row r="13169" spans="1:6" x14ac:dyDescent="0.35">
      <c r="A13169" t="s">
        <v>5</v>
      </c>
      <c r="B13169" t="s">
        <v>396</v>
      </c>
      <c r="C13169">
        <v>3404</v>
      </c>
      <c r="D13169" t="s">
        <v>1119</v>
      </c>
      <c r="E13169" t="s">
        <v>121</v>
      </c>
      <c r="F13169" t="s">
        <v>77</v>
      </c>
    </row>
    <row r="13170" spans="1:6" x14ac:dyDescent="0.35">
      <c r="A13170" t="s">
        <v>6</v>
      </c>
      <c r="B13170" t="s">
        <v>389</v>
      </c>
      <c r="C13170">
        <v>50</v>
      </c>
      <c r="D13170" t="s">
        <v>1279</v>
      </c>
      <c r="E13170" t="s">
        <v>81</v>
      </c>
      <c r="F13170" t="s">
        <v>76</v>
      </c>
    </row>
    <row r="13171" spans="1:6" x14ac:dyDescent="0.35">
      <c r="A13171" t="s">
        <v>6</v>
      </c>
      <c r="B13171" t="s">
        <v>396</v>
      </c>
      <c r="C13171">
        <v>1169</v>
      </c>
      <c r="D13171" t="s">
        <v>1418</v>
      </c>
      <c r="E13171" t="s">
        <v>179</v>
      </c>
      <c r="F13171" t="s">
        <v>107</v>
      </c>
    </row>
    <row r="13172" spans="1:6" x14ac:dyDescent="0.35">
      <c r="A13172" t="s">
        <v>7</v>
      </c>
      <c r="B13172" t="s">
        <v>389</v>
      </c>
      <c r="C13172">
        <v>143</v>
      </c>
      <c r="D13172" t="s">
        <v>1266</v>
      </c>
      <c r="E13172" t="s">
        <v>103</v>
      </c>
      <c r="F13172" t="s">
        <v>76</v>
      </c>
    </row>
    <row r="13173" spans="1:6" x14ac:dyDescent="0.35">
      <c r="A13173" t="s">
        <v>7</v>
      </c>
      <c r="B13173" t="s">
        <v>50</v>
      </c>
      <c r="C13173">
        <v>7</v>
      </c>
      <c r="D13173" t="s">
        <v>829</v>
      </c>
      <c r="E13173" t="s">
        <v>366</v>
      </c>
      <c r="F13173" t="s">
        <v>165</v>
      </c>
    </row>
    <row r="13174" spans="1:6" x14ac:dyDescent="0.35">
      <c r="A13174" t="s">
        <v>7</v>
      </c>
      <c r="B13174" t="s">
        <v>396</v>
      </c>
      <c r="C13174">
        <v>3089</v>
      </c>
      <c r="D13174" t="s">
        <v>1239</v>
      </c>
      <c r="E13174" t="s">
        <v>74</v>
      </c>
      <c r="F13174" t="s">
        <v>106</v>
      </c>
    </row>
    <row r="13175" spans="1:6" x14ac:dyDescent="0.35">
      <c r="A13175" t="s">
        <v>241</v>
      </c>
      <c r="B13175" t="s">
        <v>389</v>
      </c>
      <c r="C13175">
        <v>383</v>
      </c>
      <c r="D13175" t="s">
        <v>1418</v>
      </c>
      <c r="E13175" t="s">
        <v>70</v>
      </c>
      <c r="F13175" t="s">
        <v>76</v>
      </c>
    </row>
    <row r="13176" spans="1:6" x14ac:dyDescent="0.35">
      <c r="A13176" t="s">
        <v>241</v>
      </c>
      <c r="B13176" t="s">
        <v>50</v>
      </c>
      <c r="C13176">
        <v>16</v>
      </c>
      <c r="D13176" t="s">
        <v>1263</v>
      </c>
      <c r="E13176" t="s">
        <v>55</v>
      </c>
      <c r="F13176" t="s">
        <v>86</v>
      </c>
    </row>
    <row r="13177" spans="1:6" x14ac:dyDescent="0.35">
      <c r="A13177" t="s">
        <v>241</v>
      </c>
      <c r="B13177" t="s">
        <v>396</v>
      </c>
      <c r="C13177">
        <v>12393</v>
      </c>
      <c r="D13177" t="s">
        <v>1272</v>
      </c>
      <c r="E13177" t="s">
        <v>173</v>
      </c>
      <c r="F13177" t="s">
        <v>73</v>
      </c>
    </row>
    <row r="13179" spans="1:6" x14ac:dyDescent="0.35">
      <c r="A13179" t="s">
        <v>2212</v>
      </c>
    </row>
    <row r="13180" spans="1:6" x14ac:dyDescent="0.35">
      <c r="A13180" t="s">
        <v>14</v>
      </c>
      <c r="B13180" t="s">
        <v>461</v>
      </c>
      <c r="C13180" t="s">
        <v>2</v>
      </c>
      <c r="D13180" t="s">
        <v>1237</v>
      </c>
      <c r="E13180" t="s">
        <v>853</v>
      </c>
      <c r="F13180" t="s">
        <v>854</v>
      </c>
    </row>
    <row r="13181" spans="1:6" x14ac:dyDescent="0.35">
      <c r="A13181" t="s">
        <v>3</v>
      </c>
      <c r="B13181" t="s">
        <v>462</v>
      </c>
      <c r="C13181">
        <v>1092</v>
      </c>
      <c r="D13181" t="s">
        <v>107</v>
      </c>
      <c r="E13181" t="s">
        <v>1280</v>
      </c>
      <c r="F13181" t="s">
        <v>86</v>
      </c>
    </row>
    <row r="13182" spans="1:6" x14ac:dyDescent="0.35">
      <c r="A13182" t="s">
        <v>3</v>
      </c>
      <c r="B13182" t="s">
        <v>464</v>
      </c>
      <c r="C13182">
        <v>934</v>
      </c>
      <c r="D13182" t="s">
        <v>107</v>
      </c>
      <c r="E13182" t="s">
        <v>1279</v>
      </c>
      <c r="F13182" t="s">
        <v>138</v>
      </c>
    </row>
    <row r="13183" spans="1:6" x14ac:dyDescent="0.35">
      <c r="A13183" t="s">
        <v>3</v>
      </c>
      <c r="B13183" t="s">
        <v>468</v>
      </c>
      <c r="C13183">
        <v>1</v>
      </c>
      <c r="D13183" t="s">
        <v>76</v>
      </c>
      <c r="E13183" t="s">
        <v>395</v>
      </c>
      <c r="F13183" t="s">
        <v>76</v>
      </c>
    </row>
    <row r="13184" spans="1:6" x14ac:dyDescent="0.35">
      <c r="A13184" t="s">
        <v>4</v>
      </c>
      <c r="B13184" t="s">
        <v>462</v>
      </c>
      <c r="C13184">
        <v>1425</v>
      </c>
      <c r="D13184" t="s">
        <v>76</v>
      </c>
      <c r="E13184" t="s">
        <v>1251</v>
      </c>
      <c r="F13184" t="s">
        <v>71</v>
      </c>
    </row>
    <row r="13185" spans="1:6" x14ac:dyDescent="0.35">
      <c r="A13185" t="s">
        <v>4</v>
      </c>
      <c r="B13185" t="s">
        <v>464</v>
      </c>
      <c r="C13185">
        <v>1417</v>
      </c>
      <c r="D13185" t="s">
        <v>76</v>
      </c>
      <c r="E13185" t="s">
        <v>991</v>
      </c>
      <c r="F13185" t="s">
        <v>102</v>
      </c>
    </row>
    <row r="13186" spans="1:6" x14ac:dyDescent="0.35">
      <c r="A13186" t="s">
        <v>5</v>
      </c>
      <c r="B13186" t="s">
        <v>462</v>
      </c>
      <c r="C13186">
        <v>1658</v>
      </c>
      <c r="D13186" t="s">
        <v>68</v>
      </c>
      <c r="E13186" t="s">
        <v>1244</v>
      </c>
      <c r="F13186" t="s">
        <v>157</v>
      </c>
    </row>
    <row r="13187" spans="1:6" x14ac:dyDescent="0.35">
      <c r="A13187" t="s">
        <v>5</v>
      </c>
      <c r="B13187" t="s">
        <v>464</v>
      </c>
      <c r="C13187">
        <v>1807</v>
      </c>
      <c r="D13187" t="s">
        <v>107</v>
      </c>
      <c r="E13187" t="s">
        <v>1256</v>
      </c>
      <c r="F13187" t="s">
        <v>104</v>
      </c>
    </row>
    <row r="13188" spans="1:6" x14ac:dyDescent="0.35">
      <c r="A13188" t="s">
        <v>6</v>
      </c>
      <c r="B13188" t="s">
        <v>462</v>
      </c>
      <c r="C13188">
        <v>769</v>
      </c>
      <c r="D13188" t="s">
        <v>73</v>
      </c>
      <c r="E13188" t="s">
        <v>1002</v>
      </c>
      <c r="F13188" t="s">
        <v>137</v>
      </c>
    </row>
    <row r="13189" spans="1:6" x14ac:dyDescent="0.35">
      <c r="A13189" t="s">
        <v>6</v>
      </c>
      <c r="B13189" t="s">
        <v>464</v>
      </c>
      <c r="C13189">
        <v>450</v>
      </c>
      <c r="D13189" t="s">
        <v>76</v>
      </c>
      <c r="E13189" t="s">
        <v>1238</v>
      </c>
      <c r="F13189" t="s">
        <v>138</v>
      </c>
    </row>
    <row r="13190" spans="1:6" x14ac:dyDescent="0.35">
      <c r="A13190" t="s">
        <v>7</v>
      </c>
      <c r="B13190" t="s">
        <v>462</v>
      </c>
      <c r="C13190">
        <v>1907</v>
      </c>
      <c r="D13190" t="s">
        <v>106</v>
      </c>
      <c r="E13190" t="s">
        <v>1240</v>
      </c>
      <c r="F13190" t="s">
        <v>122</v>
      </c>
    </row>
    <row r="13191" spans="1:6" x14ac:dyDescent="0.35">
      <c r="A13191" t="s">
        <v>7</v>
      </c>
      <c r="B13191" t="s">
        <v>464</v>
      </c>
      <c r="C13191">
        <v>1331</v>
      </c>
      <c r="D13191" t="s">
        <v>106</v>
      </c>
      <c r="E13191" t="s">
        <v>1138</v>
      </c>
      <c r="F13191" t="s">
        <v>93</v>
      </c>
    </row>
    <row r="13192" spans="1:6" x14ac:dyDescent="0.35">
      <c r="A13192" t="s">
        <v>7</v>
      </c>
      <c r="B13192" t="s">
        <v>468</v>
      </c>
      <c r="C13192">
        <v>1</v>
      </c>
      <c r="D13192" t="s">
        <v>76</v>
      </c>
      <c r="E13192" t="s">
        <v>395</v>
      </c>
      <c r="F13192" t="s">
        <v>76</v>
      </c>
    </row>
    <row r="13193" spans="1:6" x14ac:dyDescent="0.35">
      <c r="A13193" t="s">
        <v>241</v>
      </c>
      <c r="B13193" t="s">
        <v>462</v>
      </c>
      <c r="C13193">
        <v>6851</v>
      </c>
      <c r="D13193" t="s">
        <v>106</v>
      </c>
      <c r="E13193" t="s">
        <v>1108</v>
      </c>
      <c r="F13193" t="s">
        <v>65</v>
      </c>
    </row>
    <row r="13194" spans="1:6" x14ac:dyDescent="0.35">
      <c r="A13194" t="s">
        <v>241</v>
      </c>
      <c r="B13194" t="s">
        <v>464</v>
      </c>
      <c r="C13194">
        <v>5939</v>
      </c>
      <c r="D13194" t="s">
        <v>73</v>
      </c>
      <c r="E13194" t="s">
        <v>1253</v>
      </c>
      <c r="F13194" t="s">
        <v>151</v>
      </c>
    </row>
    <row r="13195" spans="1:6" x14ac:dyDescent="0.35">
      <c r="A13195" t="s">
        <v>241</v>
      </c>
      <c r="B13195" t="s">
        <v>468</v>
      </c>
      <c r="C13195">
        <v>2</v>
      </c>
      <c r="D13195" t="s">
        <v>76</v>
      </c>
      <c r="E13195" t="s">
        <v>395</v>
      </c>
      <c r="F13195" t="s">
        <v>76</v>
      </c>
    </row>
    <row r="13197" spans="1:6" x14ac:dyDescent="0.35">
      <c r="A13197" t="s">
        <v>2213</v>
      </c>
    </row>
    <row r="13198" spans="1:6" x14ac:dyDescent="0.35">
      <c r="A13198" t="s">
        <v>14</v>
      </c>
      <c r="B13198" t="s">
        <v>487</v>
      </c>
      <c r="C13198" t="s">
        <v>2</v>
      </c>
      <c r="D13198" t="s">
        <v>1237</v>
      </c>
      <c r="E13198" t="s">
        <v>853</v>
      </c>
      <c r="F13198" t="s">
        <v>854</v>
      </c>
    </row>
    <row r="13199" spans="1:6" x14ac:dyDescent="0.35">
      <c r="A13199" t="s">
        <v>3</v>
      </c>
      <c r="B13199" t="s">
        <v>488</v>
      </c>
      <c r="C13199">
        <v>1117</v>
      </c>
      <c r="D13199" t="s">
        <v>76</v>
      </c>
      <c r="E13199" t="s">
        <v>1252</v>
      </c>
      <c r="F13199" t="s">
        <v>142</v>
      </c>
    </row>
    <row r="13200" spans="1:6" x14ac:dyDescent="0.35">
      <c r="A13200" t="s">
        <v>3</v>
      </c>
      <c r="B13200" t="s">
        <v>491</v>
      </c>
      <c r="C13200">
        <v>910</v>
      </c>
      <c r="D13200" t="s">
        <v>107</v>
      </c>
      <c r="E13200" t="s">
        <v>1242</v>
      </c>
      <c r="F13200" t="s">
        <v>122</v>
      </c>
    </row>
    <row r="13201" spans="1:6" x14ac:dyDescent="0.35">
      <c r="A13201" t="s">
        <v>4</v>
      </c>
      <c r="B13201" t="s">
        <v>488</v>
      </c>
      <c r="C13201">
        <v>1698</v>
      </c>
      <c r="D13201" t="s">
        <v>76</v>
      </c>
      <c r="E13201" t="s">
        <v>1474</v>
      </c>
      <c r="F13201" t="s">
        <v>163</v>
      </c>
    </row>
    <row r="13202" spans="1:6" x14ac:dyDescent="0.35">
      <c r="A13202" t="s">
        <v>4</v>
      </c>
      <c r="B13202" t="s">
        <v>491</v>
      </c>
      <c r="C13202">
        <v>1144</v>
      </c>
      <c r="D13202" t="s">
        <v>76</v>
      </c>
      <c r="E13202" t="s">
        <v>1274</v>
      </c>
      <c r="F13202" t="s">
        <v>79</v>
      </c>
    </row>
    <row r="13203" spans="1:6" x14ac:dyDescent="0.35">
      <c r="A13203" t="s">
        <v>5</v>
      </c>
      <c r="B13203" t="s">
        <v>488</v>
      </c>
      <c r="C13203">
        <v>2083</v>
      </c>
      <c r="D13203" t="s">
        <v>76</v>
      </c>
      <c r="E13203" t="s">
        <v>1114</v>
      </c>
      <c r="F13203" t="s">
        <v>161</v>
      </c>
    </row>
    <row r="13204" spans="1:6" x14ac:dyDescent="0.35">
      <c r="A13204" t="s">
        <v>5</v>
      </c>
      <c r="B13204" t="s">
        <v>491</v>
      </c>
      <c r="C13204">
        <v>1382</v>
      </c>
      <c r="D13204" t="s">
        <v>75</v>
      </c>
      <c r="E13204" t="s">
        <v>1101</v>
      </c>
      <c r="F13204" t="s">
        <v>119</v>
      </c>
    </row>
    <row r="13205" spans="1:6" x14ac:dyDescent="0.35">
      <c r="A13205" t="s">
        <v>6</v>
      </c>
      <c r="B13205" t="s">
        <v>488</v>
      </c>
      <c r="C13205">
        <v>670</v>
      </c>
      <c r="D13205" t="s">
        <v>106</v>
      </c>
      <c r="E13205" t="s">
        <v>1266</v>
      </c>
      <c r="F13205" t="s">
        <v>173</v>
      </c>
    </row>
    <row r="13206" spans="1:6" x14ac:dyDescent="0.35">
      <c r="A13206" t="s">
        <v>6</v>
      </c>
      <c r="B13206" t="s">
        <v>491</v>
      </c>
      <c r="C13206">
        <v>549</v>
      </c>
      <c r="D13206" t="s">
        <v>76</v>
      </c>
      <c r="E13206" t="s">
        <v>1250</v>
      </c>
      <c r="F13206" t="s">
        <v>57</v>
      </c>
    </row>
    <row r="13207" spans="1:6" x14ac:dyDescent="0.35">
      <c r="A13207" t="s">
        <v>7</v>
      </c>
      <c r="B13207" t="s">
        <v>488</v>
      </c>
      <c r="C13207">
        <v>1720</v>
      </c>
      <c r="D13207" t="s">
        <v>79</v>
      </c>
      <c r="E13207" t="s">
        <v>1280</v>
      </c>
      <c r="F13207" t="s">
        <v>133</v>
      </c>
    </row>
    <row r="13208" spans="1:6" x14ac:dyDescent="0.35">
      <c r="A13208" t="s">
        <v>7</v>
      </c>
      <c r="B13208" t="s">
        <v>491</v>
      </c>
      <c r="C13208">
        <v>1519</v>
      </c>
      <c r="D13208" t="s">
        <v>73</v>
      </c>
      <c r="E13208" t="s">
        <v>1248</v>
      </c>
      <c r="F13208" t="s">
        <v>100</v>
      </c>
    </row>
    <row r="13209" spans="1:6" x14ac:dyDescent="0.35">
      <c r="A13209" t="s">
        <v>241</v>
      </c>
      <c r="B13209" t="s">
        <v>488</v>
      </c>
      <c r="C13209">
        <v>7288</v>
      </c>
      <c r="D13209" t="s">
        <v>73</v>
      </c>
      <c r="E13209" t="s">
        <v>1250</v>
      </c>
      <c r="F13209" t="s">
        <v>70</v>
      </c>
    </row>
    <row r="13210" spans="1:6" x14ac:dyDescent="0.35">
      <c r="A13210" t="s">
        <v>241</v>
      </c>
      <c r="B13210" t="s">
        <v>491</v>
      </c>
      <c r="C13210">
        <v>5504</v>
      </c>
      <c r="D13210" t="s">
        <v>106</v>
      </c>
      <c r="E13210" t="s">
        <v>1245</v>
      </c>
      <c r="F13210" t="s">
        <v>130</v>
      </c>
    </row>
    <row r="13212" spans="1:6" x14ac:dyDescent="0.35">
      <c r="A13212" t="s">
        <v>2214</v>
      </c>
    </row>
    <row r="13213" spans="1:6" x14ac:dyDescent="0.35">
      <c r="A13213" t="s">
        <v>14</v>
      </c>
      <c r="B13213" t="s">
        <v>565</v>
      </c>
      <c r="C13213" t="s">
        <v>2</v>
      </c>
      <c r="D13213" t="s">
        <v>853</v>
      </c>
      <c r="E13213" t="s">
        <v>854</v>
      </c>
      <c r="F13213" t="s">
        <v>1237</v>
      </c>
    </row>
    <row r="13214" spans="1:6" x14ac:dyDescent="0.35">
      <c r="A13214" t="s">
        <v>3</v>
      </c>
      <c r="B13214" t="s">
        <v>566</v>
      </c>
      <c r="C13214">
        <v>153</v>
      </c>
      <c r="D13214" t="s">
        <v>1267</v>
      </c>
      <c r="E13214" t="s">
        <v>175</v>
      </c>
      <c r="F13214" t="s">
        <v>76</v>
      </c>
    </row>
    <row r="13215" spans="1:6" x14ac:dyDescent="0.35">
      <c r="A13215" t="s">
        <v>3</v>
      </c>
      <c r="B13215" t="s">
        <v>569</v>
      </c>
      <c r="C13215">
        <v>932</v>
      </c>
      <c r="D13215" t="s">
        <v>1001</v>
      </c>
      <c r="E13215" t="s">
        <v>186</v>
      </c>
      <c r="F13215" t="s">
        <v>76</v>
      </c>
    </row>
    <row r="13216" spans="1:6" x14ac:dyDescent="0.35">
      <c r="A13216" t="s">
        <v>3</v>
      </c>
      <c r="B13216" t="s">
        <v>570</v>
      </c>
      <c r="C13216">
        <v>32</v>
      </c>
      <c r="D13216" t="s">
        <v>1265</v>
      </c>
      <c r="E13216" t="s">
        <v>244</v>
      </c>
      <c r="F13216" t="s">
        <v>76</v>
      </c>
    </row>
    <row r="13217" spans="1:6" x14ac:dyDescent="0.35">
      <c r="A13217" t="s">
        <v>3</v>
      </c>
      <c r="B13217" t="s">
        <v>571</v>
      </c>
      <c r="C13217">
        <v>111</v>
      </c>
      <c r="D13217" t="s">
        <v>1138</v>
      </c>
      <c r="E13217" t="s">
        <v>93</v>
      </c>
      <c r="F13217" t="s">
        <v>106</v>
      </c>
    </row>
    <row r="13218" spans="1:6" x14ac:dyDescent="0.35">
      <c r="A13218" t="s">
        <v>3</v>
      </c>
      <c r="B13218" t="s">
        <v>572</v>
      </c>
      <c r="C13218">
        <v>767</v>
      </c>
      <c r="D13218" t="s">
        <v>1132</v>
      </c>
      <c r="E13218" t="s">
        <v>93</v>
      </c>
      <c r="F13218" t="s">
        <v>107</v>
      </c>
    </row>
    <row r="13219" spans="1:6" x14ac:dyDescent="0.35">
      <c r="A13219" t="s">
        <v>3</v>
      </c>
      <c r="B13219" t="s">
        <v>573</v>
      </c>
      <c r="C13219">
        <v>32</v>
      </c>
      <c r="D13219" t="s">
        <v>1591</v>
      </c>
      <c r="E13219" t="s">
        <v>204</v>
      </c>
      <c r="F13219" t="s">
        <v>76</v>
      </c>
    </row>
    <row r="13220" spans="1:6" x14ac:dyDescent="0.35">
      <c r="A13220" t="s">
        <v>4</v>
      </c>
      <c r="B13220" t="s">
        <v>566</v>
      </c>
      <c r="C13220">
        <v>174</v>
      </c>
      <c r="D13220" t="s">
        <v>1247</v>
      </c>
      <c r="E13220" t="s">
        <v>86</v>
      </c>
      <c r="F13220" t="s">
        <v>76</v>
      </c>
    </row>
    <row r="13221" spans="1:6" x14ac:dyDescent="0.35">
      <c r="A13221" t="s">
        <v>4</v>
      </c>
      <c r="B13221" t="s">
        <v>569</v>
      </c>
      <c r="C13221">
        <v>1441</v>
      </c>
      <c r="D13221" t="s">
        <v>987</v>
      </c>
      <c r="E13221" t="s">
        <v>180</v>
      </c>
      <c r="F13221" t="s">
        <v>76</v>
      </c>
    </row>
    <row r="13222" spans="1:6" x14ac:dyDescent="0.35">
      <c r="A13222" t="s">
        <v>4</v>
      </c>
      <c r="B13222" t="s">
        <v>570</v>
      </c>
      <c r="C13222">
        <v>83</v>
      </c>
      <c r="D13222" t="s">
        <v>1556</v>
      </c>
      <c r="E13222" t="s">
        <v>105</v>
      </c>
      <c r="F13222" t="s">
        <v>76</v>
      </c>
    </row>
    <row r="13223" spans="1:6" x14ac:dyDescent="0.35">
      <c r="A13223" t="s">
        <v>4</v>
      </c>
      <c r="B13223" t="s">
        <v>571</v>
      </c>
      <c r="C13223">
        <v>100</v>
      </c>
      <c r="D13223" t="s">
        <v>1421</v>
      </c>
      <c r="E13223" t="s">
        <v>93</v>
      </c>
      <c r="F13223" t="s">
        <v>76</v>
      </c>
    </row>
    <row r="13224" spans="1:6" x14ac:dyDescent="0.35">
      <c r="A13224" t="s">
        <v>4</v>
      </c>
      <c r="B13224" t="s">
        <v>572</v>
      </c>
      <c r="C13224">
        <v>986</v>
      </c>
      <c r="D13224" t="s">
        <v>1269</v>
      </c>
      <c r="E13224" t="s">
        <v>106</v>
      </c>
      <c r="F13224" t="s">
        <v>107</v>
      </c>
    </row>
    <row r="13225" spans="1:6" x14ac:dyDescent="0.35">
      <c r="A13225" t="s">
        <v>4</v>
      </c>
      <c r="B13225" t="s">
        <v>573</v>
      </c>
      <c r="C13225">
        <v>58</v>
      </c>
      <c r="D13225" t="s">
        <v>395</v>
      </c>
      <c r="E13225" t="s">
        <v>76</v>
      </c>
      <c r="F13225" t="s">
        <v>76</v>
      </c>
    </row>
    <row r="13226" spans="1:6" x14ac:dyDescent="0.35">
      <c r="A13226" t="s">
        <v>5</v>
      </c>
      <c r="B13226" t="s">
        <v>566</v>
      </c>
      <c r="C13226">
        <v>89</v>
      </c>
      <c r="D13226" t="s">
        <v>1279</v>
      </c>
      <c r="E13226" t="s">
        <v>81</v>
      </c>
      <c r="F13226" t="s">
        <v>76</v>
      </c>
    </row>
    <row r="13227" spans="1:6" x14ac:dyDescent="0.35">
      <c r="A13227" t="s">
        <v>5</v>
      </c>
      <c r="B13227" t="s">
        <v>569</v>
      </c>
      <c r="C13227">
        <v>1595</v>
      </c>
      <c r="D13227" t="s">
        <v>1002</v>
      </c>
      <c r="E13227" t="s">
        <v>180</v>
      </c>
      <c r="F13227" t="s">
        <v>76</v>
      </c>
    </row>
    <row r="13228" spans="1:6" x14ac:dyDescent="0.35">
      <c r="A13228" t="s">
        <v>5</v>
      </c>
      <c r="B13228" t="s">
        <v>570</v>
      </c>
      <c r="C13228">
        <v>399</v>
      </c>
      <c r="D13228" t="s">
        <v>994</v>
      </c>
      <c r="E13228" t="s">
        <v>366</v>
      </c>
      <c r="F13228" t="s">
        <v>76</v>
      </c>
    </row>
    <row r="13229" spans="1:6" x14ac:dyDescent="0.35">
      <c r="A13229" t="s">
        <v>5</v>
      </c>
      <c r="B13229" t="s">
        <v>571</v>
      </c>
      <c r="C13229">
        <v>46</v>
      </c>
      <c r="D13229" t="s">
        <v>827</v>
      </c>
      <c r="E13229" t="s">
        <v>252</v>
      </c>
      <c r="F13229" t="s">
        <v>76</v>
      </c>
    </row>
    <row r="13230" spans="1:6" x14ac:dyDescent="0.35">
      <c r="A13230" t="s">
        <v>5</v>
      </c>
      <c r="B13230" t="s">
        <v>572</v>
      </c>
      <c r="C13230">
        <v>1066</v>
      </c>
      <c r="D13230" t="s">
        <v>868</v>
      </c>
      <c r="E13230" t="s">
        <v>121</v>
      </c>
      <c r="F13230" t="s">
        <v>94</v>
      </c>
    </row>
    <row r="13231" spans="1:6" x14ac:dyDescent="0.35">
      <c r="A13231" t="s">
        <v>5</v>
      </c>
      <c r="B13231" t="s">
        <v>573</v>
      </c>
      <c r="C13231">
        <v>270</v>
      </c>
      <c r="D13231" t="s">
        <v>1266</v>
      </c>
      <c r="E13231" t="s">
        <v>133</v>
      </c>
      <c r="F13231" t="s">
        <v>68</v>
      </c>
    </row>
    <row r="13232" spans="1:6" x14ac:dyDescent="0.35">
      <c r="A13232" t="s">
        <v>6</v>
      </c>
      <c r="B13232" t="s">
        <v>566</v>
      </c>
      <c r="C13232">
        <v>47</v>
      </c>
      <c r="D13232" t="s">
        <v>395</v>
      </c>
      <c r="E13232" t="s">
        <v>76</v>
      </c>
      <c r="F13232" t="s">
        <v>76</v>
      </c>
    </row>
    <row r="13233" spans="1:6" x14ac:dyDescent="0.35">
      <c r="A13233" t="s">
        <v>6</v>
      </c>
      <c r="B13233" t="s">
        <v>569</v>
      </c>
      <c r="C13233">
        <v>562</v>
      </c>
      <c r="D13233" t="s">
        <v>1476</v>
      </c>
      <c r="E13233" t="s">
        <v>62</v>
      </c>
      <c r="F13233" t="s">
        <v>106</v>
      </c>
    </row>
    <row r="13234" spans="1:6" x14ac:dyDescent="0.35">
      <c r="A13234" t="s">
        <v>6</v>
      </c>
      <c r="B13234" t="s">
        <v>570</v>
      </c>
      <c r="C13234">
        <v>61</v>
      </c>
      <c r="D13234" t="s">
        <v>1247</v>
      </c>
      <c r="E13234" t="s">
        <v>86</v>
      </c>
      <c r="F13234" t="s">
        <v>76</v>
      </c>
    </row>
    <row r="13235" spans="1:6" x14ac:dyDescent="0.35">
      <c r="A13235" t="s">
        <v>6</v>
      </c>
      <c r="B13235" t="s">
        <v>571</v>
      </c>
      <c r="C13235">
        <v>45</v>
      </c>
      <c r="D13235" t="s">
        <v>1565</v>
      </c>
      <c r="E13235" t="s">
        <v>75</v>
      </c>
      <c r="F13235" t="s">
        <v>76</v>
      </c>
    </row>
    <row r="13236" spans="1:6" x14ac:dyDescent="0.35">
      <c r="A13236" t="s">
        <v>6</v>
      </c>
      <c r="B13236" t="s">
        <v>572</v>
      </c>
      <c r="C13236">
        <v>453</v>
      </c>
      <c r="D13236" t="s">
        <v>1103</v>
      </c>
      <c r="E13236" t="s">
        <v>96</v>
      </c>
      <c r="F13236" t="s">
        <v>76</v>
      </c>
    </row>
    <row r="13237" spans="1:6" x14ac:dyDescent="0.35">
      <c r="A13237" t="s">
        <v>6</v>
      </c>
      <c r="B13237" t="s">
        <v>573</v>
      </c>
      <c r="C13237">
        <v>51</v>
      </c>
      <c r="D13237" t="s">
        <v>1420</v>
      </c>
      <c r="E13237" t="s">
        <v>264</v>
      </c>
      <c r="F13237" t="s">
        <v>76</v>
      </c>
    </row>
    <row r="13238" spans="1:6" x14ac:dyDescent="0.35">
      <c r="A13238" t="s">
        <v>7</v>
      </c>
      <c r="B13238" t="s">
        <v>566</v>
      </c>
      <c r="C13238">
        <v>127</v>
      </c>
      <c r="D13238" t="s">
        <v>1435</v>
      </c>
      <c r="E13238" t="s">
        <v>137</v>
      </c>
      <c r="F13238" t="s">
        <v>105</v>
      </c>
    </row>
    <row r="13239" spans="1:6" x14ac:dyDescent="0.35">
      <c r="A13239" t="s">
        <v>7</v>
      </c>
      <c r="B13239" t="s">
        <v>569</v>
      </c>
      <c r="C13239">
        <v>1487</v>
      </c>
      <c r="D13239" t="s">
        <v>1252</v>
      </c>
      <c r="E13239" t="s">
        <v>93</v>
      </c>
      <c r="F13239" t="s">
        <v>73</v>
      </c>
    </row>
    <row r="13240" spans="1:6" x14ac:dyDescent="0.35">
      <c r="A13240" t="s">
        <v>7</v>
      </c>
      <c r="B13240" t="s">
        <v>570</v>
      </c>
      <c r="C13240">
        <v>106</v>
      </c>
      <c r="D13240" t="s">
        <v>1135</v>
      </c>
      <c r="E13240" t="s">
        <v>260</v>
      </c>
      <c r="F13240" t="s">
        <v>130</v>
      </c>
    </row>
    <row r="13241" spans="1:6" x14ac:dyDescent="0.35">
      <c r="A13241" t="s">
        <v>7</v>
      </c>
      <c r="B13241" t="s">
        <v>571</v>
      </c>
      <c r="C13241">
        <v>70</v>
      </c>
      <c r="D13241" t="s">
        <v>1247</v>
      </c>
      <c r="E13241" t="s">
        <v>86</v>
      </c>
      <c r="F13241" t="s">
        <v>76</v>
      </c>
    </row>
    <row r="13242" spans="1:6" x14ac:dyDescent="0.35">
      <c r="A13242" t="s">
        <v>7</v>
      </c>
      <c r="B13242" t="s">
        <v>572</v>
      </c>
      <c r="C13242">
        <v>1383</v>
      </c>
      <c r="D13242" t="s">
        <v>1246</v>
      </c>
      <c r="E13242" t="s">
        <v>72</v>
      </c>
      <c r="F13242" t="s">
        <v>73</v>
      </c>
    </row>
    <row r="13243" spans="1:6" x14ac:dyDescent="0.35">
      <c r="A13243" t="s">
        <v>7</v>
      </c>
      <c r="B13243" t="s">
        <v>573</v>
      </c>
      <c r="C13243">
        <v>66</v>
      </c>
      <c r="D13243" t="s">
        <v>1257</v>
      </c>
      <c r="E13243" t="s">
        <v>109</v>
      </c>
      <c r="F13243" t="s">
        <v>76</v>
      </c>
    </row>
    <row r="13244" spans="1:6" x14ac:dyDescent="0.35">
      <c r="A13244" t="s">
        <v>241</v>
      </c>
      <c r="B13244" t="s">
        <v>566</v>
      </c>
      <c r="C13244">
        <v>590</v>
      </c>
      <c r="D13244" t="s">
        <v>1418</v>
      </c>
      <c r="E13244" t="s">
        <v>149</v>
      </c>
      <c r="F13244" t="s">
        <v>77</v>
      </c>
    </row>
    <row r="13245" spans="1:6" x14ac:dyDescent="0.35">
      <c r="A13245" t="s">
        <v>241</v>
      </c>
      <c r="B13245" t="s">
        <v>569</v>
      </c>
      <c r="C13245">
        <v>6017</v>
      </c>
      <c r="D13245" t="s">
        <v>1243</v>
      </c>
      <c r="E13245" t="s">
        <v>173</v>
      </c>
      <c r="F13245" t="s">
        <v>107</v>
      </c>
    </row>
    <row r="13246" spans="1:6" x14ac:dyDescent="0.35">
      <c r="A13246" t="s">
        <v>241</v>
      </c>
      <c r="B13246" t="s">
        <v>570</v>
      </c>
      <c r="C13246">
        <v>681</v>
      </c>
      <c r="D13246" t="s">
        <v>1142</v>
      </c>
      <c r="E13246" t="s">
        <v>99</v>
      </c>
      <c r="F13246" t="s">
        <v>68</v>
      </c>
    </row>
    <row r="13247" spans="1:6" x14ac:dyDescent="0.35">
      <c r="A13247" t="s">
        <v>241</v>
      </c>
      <c r="B13247" t="s">
        <v>571</v>
      </c>
      <c r="C13247">
        <v>372</v>
      </c>
      <c r="D13247" t="s">
        <v>1108</v>
      </c>
      <c r="E13247" t="s">
        <v>96</v>
      </c>
      <c r="F13247" t="s">
        <v>107</v>
      </c>
    </row>
    <row r="13248" spans="1:6" x14ac:dyDescent="0.35">
      <c r="A13248" t="s">
        <v>241</v>
      </c>
      <c r="B13248" t="s">
        <v>572</v>
      </c>
      <c r="C13248">
        <v>4655</v>
      </c>
      <c r="D13248" t="s">
        <v>1239</v>
      </c>
      <c r="E13248" t="s">
        <v>142</v>
      </c>
      <c r="F13248" t="s">
        <v>106</v>
      </c>
    </row>
    <row r="13249" spans="1:6" x14ac:dyDescent="0.35">
      <c r="A13249" t="s">
        <v>241</v>
      </c>
      <c r="B13249" t="s">
        <v>573</v>
      </c>
      <c r="C13249">
        <v>477</v>
      </c>
      <c r="D13249" t="s">
        <v>1265</v>
      </c>
      <c r="E13249" t="s">
        <v>194</v>
      </c>
      <c r="F13249" t="s">
        <v>106</v>
      </c>
    </row>
    <row r="13251" spans="1:6" x14ac:dyDescent="0.35">
      <c r="A13251" t="s">
        <v>2215</v>
      </c>
    </row>
    <row r="13252" spans="1:6" x14ac:dyDescent="0.35">
      <c r="A13252" t="s">
        <v>14</v>
      </c>
      <c r="B13252" t="s">
        <v>593</v>
      </c>
      <c r="C13252" t="s">
        <v>2</v>
      </c>
      <c r="D13252" t="s">
        <v>1237</v>
      </c>
      <c r="E13252" t="s">
        <v>853</v>
      </c>
      <c r="F13252" t="s">
        <v>854</v>
      </c>
    </row>
    <row r="13253" spans="1:6" x14ac:dyDescent="0.35">
      <c r="A13253" t="s">
        <v>3</v>
      </c>
      <c r="B13253" t="s">
        <v>594</v>
      </c>
      <c r="C13253">
        <v>946</v>
      </c>
      <c r="D13253" t="s">
        <v>107</v>
      </c>
      <c r="E13253" t="s">
        <v>1421</v>
      </c>
      <c r="F13253" t="s">
        <v>55</v>
      </c>
    </row>
    <row r="13254" spans="1:6" x14ac:dyDescent="0.35">
      <c r="A13254" t="s">
        <v>3</v>
      </c>
      <c r="B13254" t="s">
        <v>595</v>
      </c>
      <c r="C13254">
        <v>1081</v>
      </c>
      <c r="D13254" t="s">
        <v>107</v>
      </c>
      <c r="E13254" t="s">
        <v>1239</v>
      </c>
      <c r="F13254" t="s">
        <v>198</v>
      </c>
    </row>
    <row r="13255" spans="1:6" x14ac:dyDescent="0.35">
      <c r="A13255" t="s">
        <v>4</v>
      </c>
      <c r="B13255" t="s">
        <v>594</v>
      </c>
      <c r="C13255">
        <v>1656</v>
      </c>
      <c r="D13255" t="s">
        <v>107</v>
      </c>
      <c r="E13255" t="s">
        <v>1265</v>
      </c>
      <c r="F13255" t="s">
        <v>175</v>
      </c>
    </row>
    <row r="13256" spans="1:6" x14ac:dyDescent="0.35">
      <c r="A13256" t="s">
        <v>4</v>
      </c>
      <c r="B13256" t="s">
        <v>595</v>
      </c>
      <c r="C13256">
        <v>1186</v>
      </c>
      <c r="D13256" t="s">
        <v>76</v>
      </c>
      <c r="E13256" t="s">
        <v>1565</v>
      </c>
      <c r="F13256" t="s">
        <v>75</v>
      </c>
    </row>
    <row r="13257" spans="1:6" x14ac:dyDescent="0.35">
      <c r="A13257" t="s">
        <v>5</v>
      </c>
      <c r="B13257" t="s">
        <v>594</v>
      </c>
      <c r="C13257">
        <v>1277</v>
      </c>
      <c r="D13257" t="s">
        <v>77</v>
      </c>
      <c r="E13257" t="s">
        <v>893</v>
      </c>
      <c r="F13257" t="s">
        <v>249</v>
      </c>
    </row>
    <row r="13258" spans="1:6" x14ac:dyDescent="0.35">
      <c r="A13258" t="s">
        <v>5</v>
      </c>
      <c r="B13258" t="s">
        <v>595</v>
      </c>
      <c r="C13258">
        <v>2188</v>
      </c>
      <c r="D13258" t="s">
        <v>106</v>
      </c>
      <c r="E13258" t="s">
        <v>1257</v>
      </c>
      <c r="F13258" t="s">
        <v>102</v>
      </c>
    </row>
    <row r="13259" spans="1:6" x14ac:dyDescent="0.35">
      <c r="A13259" t="s">
        <v>6</v>
      </c>
      <c r="B13259" t="s">
        <v>594</v>
      </c>
      <c r="C13259">
        <v>468</v>
      </c>
      <c r="D13259" t="s">
        <v>77</v>
      </c>
      <c r="E13259" t="s">
        <v>1001</v>
      </c>
      <c r="F13259" t="s">
        <v>72</v>
      </c>
    </row>
    <row r="13260" spans="1:6" x14ac:dyDescent="0.35">
      <c r="A13260" t="s">
        <v>6</v>
      </c>
      <c r="B13260" t="s">
        <v>595</v>
      </c>
      <c r="C13260">
        <v>751</v>
      </c>
      <c r="D13260" t="s">
        <v>76</v>
      </c>
      <c r="E13260" t="s">
        <v>1265</v>
      </c>
      <c r="F13260" t="s">
        <v>244</v>
      </c>
    </row>
    <row r="13261" spans="1:6" x14ac:dyDescent="0.35">
      <c r="A13261" t="s">
        <v>7</v>
      </c>
      <c r="B13261" t="s">
        <v>594</v>
      </c>
      <c r="C13261">
        <v>1601</v>
      </c>
      <c r="D13261" t="s">
        <v>73</v>
      </c>
      <c r="E13261" t="s">
        <v>1556</v>
      </c>
      <c r="F13261" t="s">
        <v>94</v>
      </c>
    </row>
    <row r="13262" spans="1:6" x14ac:dyDescent="0.35">
      <c r="A13262" t="s">
        <v>7</v>
      </c>
      <c r="B13262" t="s">
        <v>595</v>
      </c>
      <c r="C13262">
        <v>1638</v>
      </c>
      <c r="D13262" t="s">
        <v>77</v>
      </c>
      <c r="E13262" t="s">
        <v>1418</v>
      </c>
      <c r="F13262" t="s">
        <v>149</v>
      </c>
    </row>
    <row r="13263" spans="1:6" x14ac:dyDescent="0.35">
      <c r="A13263" t="s">
        <v>241</v>
      </c>
      <c r="B13263" t="s">
        <v>594</v>
      </c>
      <c r="C13263">
        <v>5948</v>
      </c>
      <c r="D13263" t="s">
        <v>73</v>
      </c>
      <c r="E13263" t="s">
        <v>1245</v>
      </c>
      <c r="F13263" t="s">
        <v>130</v>
      </c>
    </row>
    <row r="13264" spans="1:6" x14ac:dyDescent="0.35">
      <c r="A13264" t="s">
        <v>241</v>
      </c>
      <c r="B13264" t="s">
        <v>595</v>
      </c>
      <c r="C13264">
        <v>6844</v>
      </c>
      <c r="D13264" t="s">
        <v>106</v>
      </c>
      <c r="E13264" t="s">
        <v>1476</v>
      </c>
      <c r="F13264" t="s">
        <v>179</v>
      </c>
    </row>
    <row r="13266" spans="1:7" x14ac:dyDescent="0.35">
      <c r="A13266" t="s">
        <v>2216</v>
      </c>
    </row>
    <row r="13267" spans="1:7" x14ac:dyDescent="0.35">
      <c r="A13267" t="s">
        <v>14</v>
      </c>
      <c r="B13267" t="s">
        <v>2</v>
      </c>
      <c r="C13267" t="s">
        <v>1237</v>
      </c>
      <c r="D13267" t="s">
        <v>853</v>
      </c>
      <c r="E13267" t="s">
        <v>854</v>
      </c>
    </row>
    <row r="13268" spans="1:7" x14ac:dyDescent="0.35">
      <c r="A13268" t="s">
        <v>3</v>
      </c>
      <c r="B13268">
        <v>2027</v>
      </c>
      <c r="C13268" t="s">
        <v>107</v>
      </c>
      <c r="D13268" t="s">
        <v>1138</v>
      </c>
      <c r="E13268" t="s">
        <v>142</v>
      </c>
    </row>
    <row r="13269" spans="1:7" x14ac:dyDescent="0.35">
      <c r="A13269" t="s">
        <v>4</v>
      </c>
      <c r="B13269">
        <v>2842</v>
      </c>
      <c r="C13269" t="s">
        <v>76</v>
      </c>
      <c r="D13269" t="s">
        <v>1253</v>
      </c>
      <c r="E13269" t="s">
        <v>198</v>
      </c>
    </row>
    <row r="13270" spans="1:7" x14ac:dyDescent="0.35">
      <c r="A13270" t="s">
        <v>5</v>
      </c>
      <c r="B13270">
        <v>3465</v>
      </c>
      <c r="C13270" t="s">
        <v>77</v>
      </c>
      <c r="D13270" t="s">
        <v>1119</v>
      </c>
      <c r="E13270" t="s">
        <v>121</v>
      </c>
    </row>
    <row r="13271" spans="1:7" x14ac:dyDescent="0.35">
      <c r="A13271" t="s">
        <v>6</v>
      </c>
      <c r="B13271">
        <v>1219</v>
      </c>
      <c r="C13271" t="s">
        <v>107</v>
      </c>
      <c r="D13271" t="s">
        <v>1418</v>
      </c>
      <c r="E13271" t="s">
        <v>62</v>
      </c>
    </row>
    <row r="13272" spans="1:7" x14ac:dyDescent="0.35">
      <c r="A13272" t="s">
        <v>7</v>
      </c>
      <c r="B13272">
        <v>3239</v>
      </c>
      <c r="C13272" t="s">
        <v>106</v>
      </c>
      <c r="D13272" t="s">
        <v>1239</v>
      </c>
      <c r="E13272" t="s">
        <v>142</v>
      </c>
    </row>
    <row r="13273" spans="1:7" x14ac:dyDescent="0.35">
      <c r="A13273" t="s">
        <v>241</v>
      </c>
      <c r="B13273">
        <v>12792</v>
      </c>
      <c r="C13273" t="s">
        <v>73</v>
      </c>
      <c r="D13273" t="s">
        <v>1272</v>
      </c>
      <c r="E13273" t="s">
        <v>173</v>
      </c>
    </row>
    <row r="13275" spans="1:7" x14ac:dyDescent="0.35">
      <c r="A13275" t="s">
        <v>2217</v>
      </c>
    </row>
    <row r="13276" spans="1:7" x14ac:dyDescent="0.35">
      <c r="A13276" t="s">
        <v>14</v>
      </c>
      <c r="B13276" t="s">
        <v>15</v>
      </c>
      <c r="C13276" t="s">
        <v>2</v>
      </c>
      <c r="D13276" t="s">
        <v>853</v>
      </c>
      <c r="E13276" t="s">
        <v>50</v>
      </c>
      <c r="F13276" t="s">
        <v>854</v>
      </c>
      <c r="G13276" t="s">
        <v>1237</v>
      </c>
    </row>
    <row r="13277" spans="1:7" x14ac:dyDescent="0.35">
      <c r="A13277" t="s">
        <v>3</v>
      </c>
      <c r="B13277" t="s">
        <v>52</v>
      </c>
      <c r="C13277">
        <v>18</v>
      </c>
      <c r="D13277" t="s">
        <v>451</v>
      </c>
      <c r="E13277" t="s">
        <v>220</v>
      </c>
      <c r="F13277" t="s">
        <v>562</v>
      </c>
      <c r="G13277" t="s">
        <v>76</v>
      </c>
    </row>
    <row r="13278" spans="1:7" x14ac:dyDescent="0.35">
      <c r="A13278" t="s">
        <v>3</v>
      </c>
      <c r="B13278" t="s">
        <v>83</v>
      </c>
      <c r="C13278">
        <v>29</v>
      </c>
      <c r="D13278" t="s">
        <v>698</v>
      </c>
      <c r="E13278" t="s">
        <v>137</v>
      </c>
      <c r="F13278" t="s">
        <v>682</v>
      </c>
      <c r="G13278" t="s">
        <v>76</v>
      </c>
    </row>
    <row r="13279" spans="1:7" x14ac:dyDescent="0.35">
      <c r="A13279" t="s">
        <v>3</v>
      </c>
      <c r="B13279" t="s">
        <v>50</v>
      </c>
      <c r="C13279">
        <v>7</v>
      </c>
      <c r="D13279" t="s">
        <v>157</v>
      </c>
      <c r="E13279" t="s">
        <v>143</v>
      </c>
      <c r="F13279" t="s">
        <v>735</v>
      </c>
      <c r="G13279" t="s">
        <v>310</v>
      </c>
    </row>
    <row r="13280" spans="1:7" x14ac:dyDescent="0.35">
      <c r="A13280" t="s">
        <v>4</v>
      </c>
      <c r="B13280" t="s">
        <v>52</v>
      </c>
      <c r="C13280">
        <v>24</v>
      </c>
      <c r="D13280" t="s">
        <v>80</v>
      </c>
      <c r="E13280" t="s">
        <v>76</v>
      </c>
      <c r="F13280" t="s">
        <v>1248</v>
      </c>
      <c r="G13280" t="s">
        <v>77</v>
      </c>
    </row>
    <row r="13281" spans="1:7" x14ac:dyDescent="0.35">
      <c r="A13281" t="s">
        <v>4</v>
      </c>
      <c r="B13281" t="s">
        <v>83</v>
      </c>
      <c r="C13281">
        <v>18</v>
      </c>
      <c r="D13281" t="s">
        <v>116</v>
      </c>
      <c r="E13281" t="s">
        <v>151</v>
      </c>
      <c r="F13281" t="s">
        <v>984</v>
      </c>
      <c r="G13281" t="s">
        <v>76</v>
      </c>
    </row>
    <row r="13282" spans="1:7" x14ac:dyDescent="0.35">
      <c r="A13282" t="s">
        <v>4</v>
      </c>
      <c r="B13282" t="s">
        <v>50</v>
      </c>
      <c r="C13282">
        <v>3</v>
      </c>
      <c r="D13282" t="s">
        <v>892</v>
      </c>
      <c r="E13282" t="s">
        <v>76</v>
      </c>
      <c r="F13282" t="s">
        <v>213</v>
      </c>
      <c r="G13282" t="s">
        <v>76</v>
      </c>
    </row>
    <row r="13283" spans="1:7" x14ac:dyDescent="0.35">
      <c r="A13283" t="s">
        <v>5</v>
      </c>
      <c r="B13283" t="s">
        <v>52</v>
      </c>
      <c r="C13283">
        <v>56</v>
      </c>
      <c r="D13283" t="s">
        <v>382</v>
      </c>
      <c r="E13283" t="s">
        <v>76</v>
      </c>
      <c r="F13283" t="s">
        <v>612</v>
      </c>
      <c r="G13283" t="s">
        <v>76</v>
      </c>
    </row>
    <row r="13284" spans="1:7" x14ac:dyDescent="0.35">
      <c r="A13284" t="s">
        <v>5</v>
      </c>
      <c r="B13284" t="s">
        <v>83</v>
      </c>
      <c r="C13284">
        <v>52</v>
      </c>
      <c r="D13284" t="s">
        <v>443</v>
      </c>
      <c r="E13284" t="s">
        <v>76</v>
      </c>
      <c r="F13284" t="s">
        <v>983</v>
      </c>
      <c r="G13284" t="s">
        <v>76</v>
      </c>
    </row>
    <row r="13285" spans="1:7" x14ac:dyDescent="0.35">
      <c r="A13285" t="s">
        <v>5</v>
      </c>
      <c r="B13285" t="s">
        <v>50</v>
      </c>
      <c r="C13285">
        <v>6</v>
      </c>
      <c r="D13285" t="s">
        <v>575</v>
      </c>
      <c r="E13285" t="s">
        <v>76</v>
      </c>
      <c r="F13285" t="s">
        <v>268</v>
      </c>
      <c r="G13285" t="s">
        <v>76</v>
      </c>
    </row>
    <row r="13286" spans="1:7" x14ac:dyDescent="0.35">
      <c r="A13286" t="s">
        <v>6</v>
      </c>
      <c r="B13286" t="s">
        <v>52</v>
      </c>
      <c r="C13286">
        <v>18</v>
      </c>
      <c r="D13286" t="s">
        <v>192</v>
      </c>
      <c r="E13286" t="s">
        <v>76</v>
      </c>
      <c r="F13286" t="s">
        <v>984</v>
      </c>
      <c r="G13286" t="s">
        <v>76</v>
      </c>
    </row>
    <row r="13287" spans="1:7" x14ac:dyDescent="0.35">
      <c r="A13287" t="s">
        <v>6</v>
      </c>
      <c r="B13287" t="s">
        <v>83</v>
      </c>
      <c r="C13287">
        <v>25</v>
      </c>
      <c r="D13287" t="s">
        <v>467</v>
      </c>
      <c r="E13287" t="s">
        <v>99</v>
      </c>
      <c r="F13287" t="s">
        <v>699</v>
      </c>
      <c r="G13287" t="s">
        <v>76</v>
      </c>
    </row>
    <row r="13288" spans="1:7" x14ac:dyDescent="0.35">
      <c r="A13288" t="s">
        <v>6</v>
      </c>
      <c r="B13288" t="s">
        <v>50</v>
      </c>
      <c r="C13288">
        <v>8</v>
      </c>
      <c r="D13288" t="s">
        <v>415</v>
      </c>
      <c r="E13288" t="s">
        <v>276</v>
      </c>
      <c r="F13288" t="s">
        <v>76</v>
      </c>
      <c r="G13288" t="s">
        <v>76</v>
      </c>
    </row>
    <row r="13289" spans="1:7" x14ac:dyDescent="0.35">
      <c r="A13289" t="s">
        <v>7</v>
      </c>
      <c r="B13289" t="s">
        <v>52</v>
      </c>
      <c r="C13289">
        <v>40</v>
      </c>
      <c r="D13289" t="s">
        <v>12</v>
      </c>
      <c r="E13289" t="s">
        <v>104</v>
      </c>
      <c r="F13289" t="s">
        <v>1025</v>
      </c>
      <c r="G13289" t="s">
        <v>76</v>
      </c>
    </row>
    <row r="13290" spans="1:7" x14ac:dyDescent="0.35">
      <c r="A13290" t="s">
        <v>7</v>
      </c>
      <c r="B13290" t="s">
        <v>83</v>
      </c>
      <c r="C13290">
        <v>33</v>
      </c>
      <c r="D13290" t="s">
        <v>261</v>
      </c>
      <c r="E13290" t="s">
        <v>76</v>
      </c>
      <c r="F13290" t="s">
        <v>716</v>
      </c>
      <c r="G13290" t="s">
        <v>255</v>
      </c>
    </row>
    <row r="13291" spans="1:7" x14ac:dyDescent="0.35">
      <c r="A13291" t="s">
        <v>7</v>
      </c>
      <c r="B13291" t="s">
        <v>50</v>
      </c>
      <c r="C13291">
        <v>16</v>
      </c>
      <c r="D13291" t="s">
        <v>183</v>
      </c>
      <c r="E13291" t="s">
        <v>76</v>
      </c>
      <c r="F13291" t="s">
        <v>962</v>
      </c>
      <c r="G13291" t="s">
        <v>76</v>
      </c>
    </row>
    <row r="13292" spans="1:7" x14ac:dyDescent="0.35">
      <c r="A13292" t="s">
        <v>241</v>
      </c>
      <c r="B13292" t="s">
        <v>52</v>
      </c>
      <c r="C13292">
        <v>156</v>
      </c>
      <c r="D13292" t="s">
        <v>474</v>
      </c>
      <c r="E13292" t="s">
        <v>122</v>
      </c>
      <c r="F13292" t="s">
        <v>860</v>
      </c>
      <c r="G13292" t="s">
        <v>107</v>
      </c>
    </row>
    <row r="13293" spans="1:7" x14ac:dyDescent="0.35">
      <c r="A13293" t="s">
        <v>241</v>
      </c>
      <c r="B13293" t="s">
        <v>83</v>
      </c>
      <c r="C13293">
        <v>157</v>
      </c>
      <c r="D13293" t="s">
        <v>153</v>
      </c>
      <c r="E13293" t="s">
        <v>63</v>
      </c>
      <c r="F13293" t="s">
        <v>1363</v>
      </c>
      <c r="G13293" t="s">
        <v>63</v>
      </c>
    </row>
    <row r="13294" spans="1:7" x14ac:dyDescent="0.35">
      <c r="A13294" t="s">
        <v>241</v>
      </c>
      <c r="B13294" t="s">
        <v>50</v>
      </c>
      <c r="C13294">
        <v>40</v>
      </c>
      <c r="D13294" t="s">
        <v>524</v>
      </c>
      <c r="E13294" t="s">
        <v>211</v>
      </c>
      <c r="F13294" t="s">
        <v>898</v>
      </c>
      <c r="G13294" t="s">
        <v>239</v>
      </c>
    </row>
    <row r="13296" spans="1:7" x14ac:dyDescent="0.35">
      <c r="A13296" t="s">
        <v>2218</v>
      </c>
    </row>
    <row r="13297" spans="1:7" x14ac:dyDescent="0.35">
      <c r="A13297" t="s">
        <v>14</v>
      </c>
      <c r="B13297" t="s">
        <v>266</v>
      </c>
      <c r="C13297" t="s">
        <v>2</v>
      </c>
      <c r="D13297" t="s">
        <v>853</v>
      </c>
      <c r="E13297" t="s">
        <v>854</v>
      </c>
      <c r="F13297" t="s">
        <v>50</v>
      </c>
      <c r="G13297" t="s">
        <v>1237</v>
      </c>
    </row>
    <row r="13298" spans="1:7" x14ac:dyDescent="0.35">
      <c r="A13298" t="s">
        <v>3</v>
      </c>
      <c r="B13298" t="s">
        <v>267</v>
      </c>
      <c r="C13298">
        <v>13</v>
      </c>
      <c r="D13298" t="s">
        <v>701</v>
      </c>
      <c r="E13298" t="s">
        <v>670</v>
      </c>
      <c r="F13298" t="s">
        <v>76</v>
      </c>
      <c r="G13298" t="s">
        <v>76</v>
      </c>
    </row>
    <row r="13299" spans="1:7" x14ac:dyDescent="0.35">
      <c r="A13299" t="s">
        <v>3</v>
      </c>
      <c r="B13299" t="s">
        <v>279</v>
      </c>
      <c r="C13299">
        <v>34</v>
      </c>
      <c r="D13299" t="s">
        <v>312</v>
      </c>
      <c r="E13299" t="s">
        <v>1157</v>
      </c>
      <c r="F13299" t="s">
        <v>118</v>
      </c>
      <c r="G13299" t="s">
        <v>76</v>
      </c>
    </row>
    <row r="13300" spans="1:7" x14ac:dyDescent="0.35">
      <c r="A13300" t="s">
        <v>3</v>
      </c>
      <c r="B13300" t="s">
        <v>285</v>
      </c>
      <c r="C13300">
        <v>7</v>
      </c>
      <c r="D13300" t="s">
        <v>752</v>
      </c>
      <c r="E13300" t="s">
        <v>775</v>
      </c>
      <c r="F13300" t="s">
        <v>76</v>
      </c>
      <c r="G13300" t="s">
        <v>545</v>
      </c>
    </row>
    <row r="13301" spans="1:7" x14ac:dyDescent="0.35">
      <c r="A13301" t="s">
        <v>4</v>
      </c>
      <c r="B13301" t="s">
        <v>267</v>
      </c>
      <c r="C13301">
        <v>10</v>
      </c>
      <c r="D13301" t="s">
        <v>477</v>
      </c>
      <c r="E13301" t="s">
        <v>1091</v>
      </c>
      <c r="F13301" t="s">
        <v>76</v>
      </c>
      <c r="G13301" t="s">
        <v>96</v>
      </c>
    </row>
    <row r="13302" spans="1:7" x14ac:dyDescent="0.35">
      <c r="A13302" t="s">
        <v>4</v>
      </c>
      <c r="B13302" t="s">
        <v>279</v>
      </c>
      <c r="C13302">
        <v>31</v>
      </c>
      <c r="D13302" t="s">
        <v>93</v>
      </c>
      <c r="E13302" t="s">
        <v>1242</v>
      </c>
      <c r="F13302" t="s">
        <v>77</v>
      </c>
      <c r="G13302" t="s">
        <v>76</v>
      </c>
    </row>
    <row r="13303" spans="1:7" x14ac:dyDescent="0.35">
      <c r="A13303" t="s">
        <v>4</v>
      </c>
      <c r="B13303" t="s">
        <v>285</v>
      </c>
      <c r="C13303">
        <v>4</v>
      </c>
      <c r="D13303" t="s">
        <v>76</v>
      </c>
      <c r="E13303" t="s">
        <v>395</v>
      </c>
      <c r="F13303" t="s">
        <v>76</v>
      </c>
      <c r="G13303" t="s">
        <v>76</v>
      </c>
    </row>
    <row r="13304" spans="1:7" x14ac:dyDescent="0.35">
      <c r="A13304" t="s">
        <v>5</v>
      </c>
      <c r="B13304" t="s">
        <v>267</v>
      </c>
      <c r="C13304">
        <v>9</v>
      </c>
      <c r="D13304" t="s">
        <v>1534</v>
      </c>
      <c r="E13304" t="s">
        <v>168</v>
      </c>
      <c r="F13304" t="s">
        <v>76</v>
      </c>
      <c r="G13304" t="s">
        <v>76</v>
      </c>
    </row>
    <row r="13305" spans="1:7" x14ac:dyDescent="0.35">
      <c r="A13305" t="s">
        <v>5</v>
      </c>
      <c r="B13305" t="s">
        <v>279</v>
      </c>
      <c r="C13305">
        <v>71</v>
      </c>
      <c r="D13305" t="s">
        <v>283</v>
      </c>
      <c r="E13305" t="s">
        <v>980</v>
      </c>
      <c r="F13305" t="s">
        <v>76</v>
      </c>
      <c r="G13305" t="s">
        <v>76</v>
      </c>
    </row>
    <row r="13306" spans="1:7" x14ac:dyDescent="0.35">
      <c r="A13306" t="s">
        <v>5</v>
      </c>
      <c r="B13306" t="s">
        <v>285</v>
      </c>
      <c r="C13306">
        <v>34</v>
      </c>
      <c r="D13306" t="s">
        <v>490</v>
      </c>
      <c r="E13306" t="s">
        <v>431</v>
      </c>
      <c r="F13306" t="s">
        <v>76</v>
      </c>
      <c r="G13306" t="s">
        <v>76</v>
      </c>
    </row>
    <row r="13307" spans="1:7" x14ac:dyDescent="0.35">
      <c r="A13307" t="s">
        <v>6</v>
      </c>
      <c r="B13307" t="s">
        <v>267</v>
      </c>
      <c r="C13307">
        <v>1</v>
      </c>
      <c r="D13307" t="s">
        <v>395</v>
      </c>
      <c r="E13307" t="s">
        <v>76</v>
      </c>
      <c r="F13307" t="s">
        <v>76</v>
      </c>
      <c r="G13307" t="s">
        <v>76</v>
      </c>
    </row>
    <row r="13308" spans="1:7" x14ac:dyDescent="0.35">
      <c r="A13308" t="s">
        <v>6</v>
      </c>
      <c r="B13308" t="s">
        <v>279</v>
      </c>
      <c r="C13308">
        <v>42</v>
      </c>
      <c r="D13308" t="s">
        <v>158</v>
      </c>
      <c r="E13308" t="s">
        <v>1404</v>
      </c>
      <c r="F13308" t="s">
        <v>244</v>
      </c>
      <c r="G13308" t="s">
        <v>76</v>
      </c>
    </row>
    <row r="13309" spans="1:7" x14ac:dyDescent="0.35">
      <c r="A13309" t="s">
        <v>6</v>
      </c>
      <c r="B13309" t="s">
        <v>285</v>
      </c>
      <c r="C13309">
        <v>8</v>
      </c>
      <c r="D13309" t="s">
        <v>216</v>
      </c>
      <c r="E13309" t="s">
        <v>1426</v>
      </c>
      <c r="F13309" t="s">
        <v>442</v>
      </c>
      <c r="G13309" t="s">
        <v>76</v>
      </c>
    </row>
    <row r="13310" spans="1:7" x14ac:dyDescent="0.35">
      <c r="A13310" t="s">
        <v>7</v>
      </c>
      <c r="B13310" t="s">
        <v>267</v>
      </c>
      <c r="C13310">
        <v>15</v>
      </c>
      <c r="D13310" t="s">
        <v>736</v>
      </c>
      <c r="E13310" t="s">
        <v>580</v>
      </c>
      <c r="F13310" t="s">
        <v>76</v>
      </c>
      <c r="G13310" t="s">
        <v>76</v>
      </c>
    </row>
    <row r="13311" spans="1:7" x14ac:dyDescent="0.35">
      <c r="A13311" t="s">
        <v>7</v>
      </c>
      <c r="B13311" t="s">
        <v>279</v>
      </c>
      <c r="C13311">
        <v>65</v>
      </c>
      <c r="D13311" t="s">
        <v>332</v>
      </c>
      <c r="E13311" t="s">
        <v>860</v>
      </c>
      <c r="F13311" t="s">
        <v>151</v>
      </c>
      <c r="G13311" t="s">
        <v>57</v>
      </c>
    </row>
    <row r="13312" spans="1:7" x14ac:dyDescent="0.35">
      <c r="A13312" t="s">
        <v>7</v>
      </c>
      <c r="B13312" t="s">
        <v>285</v>
      </c>
      <c r="C13312">
        <v>9</v>
      </c>
      <c r="D13312" t="s">
        <v>275</v>
      </c>
      <c r="E13312" t="s">
        <v>1008</v>
      </c>
      <c r="F13312" t="s">
        <v>76</v>
      </c>
      <c r="G13312" t="s">
        <v>76</v>
      </c>
    </row>
    <row r="13313" spans="1:7" x14ac:dyDescent="0.35">
      <c r="A13313" t="s">
        <v>241</v>
      </c>
      <c r="B13313" t="s">
        <v>267</v>
      </c>
      <c r="C13313">
        <v>48</v>
      </c>
      <c r="D13313" t="s">
        <v>785</v>
      </c>
      <c r="E13313" t="s">
        <v>288</v>
      </c>
      <c r="F13313" t="s">
        <v>76</v>
      </c>
      <c r="G13313" t="s">
        <v>106</v>
      </c>
    </row>
    <row r="13314" spans="1:7" x14ac:dyDescent="0.35">
      <c r="A13314" t="s">
        <v>241</v>
      </c>
      <c r="B13314" t="s">
        <v>279</v>
      </c>
      <c r="C13314">
        <v>243</v>
      </c>
      <c r="D13314" t="s">
        <v>203</v>
      </c>
      <c r="E13314" t="s">
        <v>999</v>
      </c>
      <c r="F13314" t="s">
        <v>149</v>
      </c>
      <c r="G13314" t="s">
        <v>105</v>
      </c>
    </row>
    <row r="13315" spans="1:7" x14ac:dyDescent="0.35">
      <c r="A13315" t="s">
        <v>241</v>
      </c>
      <c r="B13315" t="s">
        <v>285</v>
      </c>
      <c r="C13315">
        <v>62</v>
      </c>
      <c r="D13315" t="s">
        <v>190</v>
      </c>
      <c r="E13315" t="s">
        <v>665</v>
      </c>
      <c r="F13315" t="s">
        <v>77</v>
      </c>
      <c r="G13315" t="s">
        <v>142</v>
      </c>
    </row>
    <row r="13317" spans="1:7" x14ac:dyDescent="0.35">
      <c r="A13317" t="s">
        <v>2219</v>
      </c>
    </row>
    <row r="13318" spans="1:7" x14ac:dyDescent="0.35">
      <c r="A13318" t="s">
        <v>14</v>
      </c>
      <c r="B13318" t="s">
        <v>461</v>
      </c>
      <c r="C13318" t="s">
        <v>2</v>
      </c>
      <c r="D13318" t="s">
        <v>1237</v>
      </c>
      <c r="E13318" t="s">
        <v>853</v>
      </c>
      <c r="F13318" t="s">
        <v>50</v>
      </c>
      <c r="G13318" t="s">
        <v>854</v>
      </c>
    </row>
    <row r="13319" spans="1:7" x14ac:dyDescent="0.35">
      <c r="A13319" t="s">
        <v>3</v>
      </c>
      <c r="B13319" t="s">
        <v>462</v>
      </c>
      <c r="C13319">
        <v>44</v>
      </c>
      <c r="D13319" t="s">
        <v>87</v>
      </c>
      <c r="E13319" t="s">
        <v>368</v>
      </c>
      <c r="F13319" t="s">
        <v>132</v>
      </c>
      <c r="G13319" t="s">
        <v>737</v>
      </c>
    </row>
    <row r="13320" spans="1:7" x14ac:dyDescent="0.35">
      <c r="A13320" t="s">
        <v>3</v>
      </c>
      <c r="B13320" t="s">
        <v>464</v>
      </c>
      <c r="C13320">
        <v>10</v>
      </c>
      <c r="D13320" t="s">
        <v>76</v>
      </c>
      <c r="E13320" t="s">
        <v>467</v>
      </c>
      <c r="F13320" t="s">
        <v>184</v>
      </c>
      <c r="G13320" t="s">
        <v>167</v>
      </c>
    </row>
    <row r="13321" spans="1:7" x14ac:dyDescent="0.35">
      <c r="A13321" t="s">
        <v>4</v>
      </c>
      <c r="B13321" t="s">
        <v>462</v>
      </c>
      <c r="C13321">
        <v>27</v>
      </c>
      <c r="D13321" t="s">
        <v>100</v>
      </c>
      <c r="E13321" t="s">
        <v>371</v>
      </c>
      <c r="F13321" t="s">
        <v>186</v>
      </c>
      <c r="G13321" t="s">
        <v>636</v>
      </c>
    </row>
    <row r="13322" spans="1:7" x14ac:dyDescent="0.35">
      <c r="A13322" t="s">
        <v>4</v>
      </c>
      <c r="B13322" t="s">
        <v>464</v>
      </c>
      <c r="C13322">
        <v>18</v>
      </c>
      <c r="D13322" t="s">
        <v>76</v>
      </c>
      <c r="E13322" t="s">
        <v>68</v>
      </c>
      <c r="F13322" t="s">
        <v>76</v>
      </c>
      <c r="G13322" t="s">
        <v>1553</v>
      </c>
    </row>
    <row r="13323" spans="1:7" x14ac:dyDescent="0.35">
      <c r="A13323" t="s">
        <v>5</v>
      </c>
      <c r="B13323" t="s">
        <v>462</v>
      </c>
      <c r="C13323">
        <v>68</v>
      </c>
      <c r="D13323" t="s">
        <v>76</v>
      </c>
      <c r="E13323" t="s">
        <v>500</v>
      </c>
      <c r="F13323" t="s">
        <v>76</v>
      </c>
      <c r="G13323" t="s">
        <v>778</v>
      </c>
    </row>
    <row r="13324" spans="1:7" x14ac:dyDescent="0.35">
      <c r="A13324" t="s">
        <v>5</v>
      </c>
      <c r="B13324" t="s">
        <v>464</v>
      </c>
      <c r="C13324">
        <v>46</v>
      </c>
      <c r="D13324" t="s">
        <v>76</v>
      </c>
      <c r="E13324" t="s">
        <v>331</v>
      </c>
      <c r="F13324" t="s">
        <v>76</v>
      </c>
      <c r="G13324" t="s">
        <v>1177</v>
      </c>
    </row>
    <row r="13325" spans="1:7" x14ac:dyDescent="0.35">
      <c r="A13325" t="s">
        <v>6</v>
      </c>
      <c r="B13325" t="s">
        <v>462</v>
      </c>
      <c r="C13325">
        <v>43</v>
      </c>
      <c r="D13325" t="s">
        <v>76</v>
      </c>
      <c r="E13325" t="s">
        <v>494</v>
      </c>
      <c r="F13325" t="s">
        <v>119</v>
      </c>
      <c r="G13325" t="s">
        <v>1177</v>
      </c>
    </row>
    <row r="13326" spans="1:7" x14ac:dyDescent="0.35">
      <c r="A13326" t="s">
        <v>6</v>
      </c>
      <c r="B13326" t="s">
        <v>464</v>
      </c>
      <c r="C13326">
        <v>8</v>
      </c>
      <c r="D13326" t="s">
        <v>76</v>
      </c>
      <c r="E13326" t="s">
        <v>261</v>
      </c>
      <c r="F13326" t="s">
        <v>76</v>
      </c>
      <c r="G13326" t="s">
        <v>750</v>
      </c>
    </row>
    <row r="13327" spans="1:7" x14ac:dyDescent="0.35">
      <c r="A13327" t="s">
        <v>7</v>
      </c>
      <c r="B13327" t="s">
        <v>462</v>
      </c>
      <c r="C13327">
        <v>64</v>
      </c>
      <c r="D13327" t="s">
        <v>76</v>
      </c>
      <c r="E13327" t="s">
        <v>591</v>
      </c>
      <c r="F13327" t="s">
        <v>130</v>
      </c>
      <c r="G13327" t="s">
        <v>682</v>
      </c>
    </row>
    <row r="13328" spans="1:7" x14ac:dyDescent="0.35">
      <c r="A13328" t="s">
        <v>7</v>
      </c>
      <c r="B13328" t="s">
        <v>464</v>
      </c>
      <c r="C13328">
        <v>25</v>
      </c>
      <c r="D13328" t="s">
        <v>280</v>
      </c>
      <c r="E13328" t="s">
        <v>238</v>
      </c>
      <c r="F13328" t="s">
        <v>76</v>
      </c>
      <c r="G13328" t="s">
        <v>796</v>
      </c>
    </row>
    <row r="13329" spans="1:7" x14ac:dyDescent="0.35">
      <c r="A13329" t="s">
        <v>241</v>
      </c>
      <c r="B13329" t="s">
        <v>462</v>
      </c>
      <c r="C13329">
        <v>246</v>
      </c>
      <c r="D13329" t="s">
        <v>75</v>
      </c>
      <c r="E13329" t="s">
        <v>497</v>
      </c>
      <c r="F13329" t="s">
        <v>133</v>
      </c>
      <c r="G13329" t="s">
        <v>730</v>
      </c>
    </row>
    <row r="13330" spans="1:7" x14ac:dyDescent="0.35">
      <c r="A13330" t="s">
        <v>241</v>
      </c>
      <c r="B13330" t="s">
        <v>464</v>
      </c>
      <c r="C13330">
        <v>107</v>
      </c>
      <c r="D13330" t="s">
        <v>151</v>
      </c>
      <c r="E13330" t="s">
        <v>416</v>
      </c>
      <c r="F13330" t="s">
        <v>94</v>
      </c>
      <c r="G13330" t="s">
        <v>788</v>
      </c>
    </row>
    <row r="13332" spans="1:7" x14ac:dyDescent="0.35">
      <c r="A13332" t="s">
        <v>2220</v>
      </c>
    </row>
    <row r="13333" spans="1:7" x14ac:dyDescent="0.35">
      <c r="A13333" t="s">
        <v>14</v>
      </c>
      <c r="B13333" t="s">
        <v>487</v>
      </c>
      <c r="C13333" t="s">
        <v>2</v>
      </c>
      <c r="D13333" t="s">
        <v>853</v>
      </c>
      <c r="E13333" t="s">
        <v>50</v>
      </c>
      <c r="F13333" t="s">
        <v>854</v>
      </c>
      <c r="G13333" t="s">
        <v>1237</v>
      </c>
    </row>
    <row r="13334" spans="1:7" x14ac:dyDescent="0.35">
      <c r="A13334" t="s">
        <v>3</v>
      </c>
      <c r="B13334" t="s">
        <v>488</v>
      </c>
      <c r="C13334">
        <v>35</v>
      </c>
      <c r="D13334" t="s">
        <v>484</v>
      </c>
      <c r="E13334" t="s">
        <v>282</v>
      </c>
      <c r="F13334" t="s">
        <v>627</v>
      </c>
      <c r="G13334" t="s">
        <v>76</v>
      </c>
    </row>
    <row r="13335" spans="1:7" x14ac:dyDescent="0.35">
      <c r="A13335" t="s">
        <v>3</v>
      </c>
      <c r="B13335" t="s">
        <v>491</v>
      </c>
      <c r="C13335">
        <v>19</v>
      </c>
      <c r="D13335" t="s">
        <v>252</v>
      </c>
      <c r="E13335" t="s">
        <v>442</v>
      </c>
      <c r="F13335" t="s">
        <v>1217</v>
      </c>
      <c r="G13335" t="s">
        <v>113</v>
      </c>
    </row>
    <row r="13336" spans="1:7" x14ac:dyDescent="0.35">
      <c r="A13336" t="s">
        <v>4</v>
      </c>
      <c r="B13336" t="s">
        <v>488</v>
      </c>
      <c r="C13336">
        <v>29</v>
      </c>
      <c r="D13336" t="s">
        <v>65</v>
      </c>
      <c r="E13336" t="s">
        <v>76</v>
      </c>
      <c r="F13336" t="s">
        <v>1476</v>
      </c>
      <c r="G13336" t="s">
        <v>76</v>
      </c>
    </row>
    <row r="13337" spans="1:7" x14ac:dyDescent="0.35">
      <c r="A13337" t="s">
        <v>4</v>
      </c>
      <c r="B13337" t="s">
        <v>491</v>
      </c>
      <c r="C13337">
        <v>16</v>
      </c>
      <c r="D13337" t="s">
        <v>355</v>
      </c>
      <c r="E13337" t="s">
        <v>62</v>
      </c>
      <c r="F13337" t="s">
        <v>834</v>
      </c>
      <c r="G13337" t="s">
        <v>149</v>
      </c>
    </row>
    <row r="13338" spans="1:7" x14ac:dyDescent="0.35">
      <c r="A13338" t="s">
        <v>5</v>
      </c>
      <c r="B13338" t="s">
        <v>488</v>
      </c>
      <c r="C13338">
        <v>75</v>
      </c>
      <c r="D13338" t="s">
        <v>110</v>
      </c>
      <c r="E13338" t="s">
        <v>76</v>
      </c>
      <c r="F13338" t="s">
        <v>1600</v>
      </c>
      <c r="G13338" t="s">
        <v>76</v>
      </c>
    </row>
    <row r="13339" spans="1:7" x14ac:dyDescent="0.35">
      <c r="A13339" t="s">
        <v>5</v>
      </c>
      <c r="B13339" t="s">
        <v>491</v>
      </c>
      <c r="C13339">
        <v>39</v>
      </c>
      <c r="D13339" t="s">
        <v>934</v>
      </c>
      <c r="E13339" t="s">
        <v>76</v>
      </c>
      <c r="F13339" t="s">
        <v>850</v>
      </c>
      <c r="G13339" t="s">
        <v>76</v>
      </c>
    </row>
    <row r="13340" spans="1:7" x14ac:dyDescent="0.35">
      <c r="A13340" t="s">
        <v>6</v>
      </c>
      <c r="B13340" t="s">
        <v>488</v>
      </c>
      <c r="C13340">
        <v>31</v>
      </c>
      <c r="D13340" t="s">
        <v>8</v>
      </c>
      <c r="E13340" t="s">
        <v>55</v>
      </c>
      <c r="F13340" t="s">
        <v>1413</v>
      </c>
      <c r="G13340" t="s">
        <v>76</v>
      </c>
    </row>
    <row r="13341" spans="1:7" x14ac:dyDescent="0.35">
      <c r="A13341" t="s">
        <v>6</v>
      </c>
      <c r="B13341" t="s">
        <v>491</v>
      </c>
      <c r="C13341">
        <v>20</v>
      </c>
      <c r="D13341" t="s">
        <v>399</v>
      </c>
      <c r="E13341" t="s">
        <v>99</v>
      </c>
      <c r="F13341" t="s">
        <v>894</v>
      </c>
      <c r="G13341" t="s">
        <v>76</v>
      </c>
    </row>
    <row r="13342" spans="1:7" x14ac:dyDescent="0.35">
      <c r="A13342" t="s">
        <v>7</v>
      </c>
      <c r="B13342" t="s">
        <v>488</v>
      </c>
      <c r="C13342">
        <v>60</v>
      </c>
      <c r="D13342" t="s">
        <v>322</v>
      </c>
      <c r="E13342" t="s">
        <v>122</v>
      </c>
      <c r="F13342" t="s">
        <v>995</v>
      </c>
      <c r="G13342" t="s">
        <v>244</v>
      </c>
    </row>
    <row r="13343" spans="1:7" x14ac:dyDescent="0.35">
      <c r="A13343" t="s">
        <v>7</v>
      </c>
      <c r="B13343" t="s">
        <v>491</v>
      </c>
      <c r="C13343">
        <v>29</v>
      </c>
      <c r="D13343" t="s">
        <v>212</v>
      </c>
      <c r="E13343" t="s">
        <v>79</v>
      </c>
      <c r="F13343" t="s">
        <v>825</v>
      </c>
      <c r="G13343" t="s">
        <v>76</v>
      </c>
    </row>
    <row r="13344" spans="1:7" x14ac:dyDescent="0.35">
      <c r="A13344" t="s">
        <v>241</v>
      </c>
      <c r="B13344" t="s">
        <v>488</v>
      </c>
      <c r="C13344">
        <v>230</v>
      </c>
      <c r="D13344" t="s">
        <v>248</v>
      </c>
      <c r="E13344" t="s">
        <v>55</v>
      </c>
      <c r="F13344" t="s">
        <v>707</v>
      </c>
      <c r="G13344" t="s">
        <v>105</v>
      </c>
    </row>
    <row r="13345" spans="1:7" x14ac:dyDescent="0.35">
      <c r="A13345" t="s">
        <v>241</v>
      </c>
      <c r="B13345" t="s">
        <v>491</v>
      </c>
      <c r="C13345">
        <v>123</v>
      </c>
      <c r="D13345" t="s">
        <v>394</v>
      </c>
      <c r="E13345" t="s">
        <v>130</v>
      </c>
      <c r="F13345" t="s">
        <v>894</v>
      </c>
      <c r="G13345" t="s">
        <v>100</v>
      </c>
    </row>
    <row r="13347" spans="1:7" x14ac:dyDescent="0.35">
      <c r="A13347" t="s">
        <v>2221</v>
      </c>
    </row>
    <row r="13348" spans="1:7" x14ac:dyDescent="0.35">
      <c r="A13348" t="s">
        <v>14</v>
      </c>
      <c r="B13348" t="s">
        <v>565</v>
      </c>
      <c r="C13348" t="s">
        <v>2</v>
      </c>
      <c r="D13348" t="s">
        <v>853</v>
      </c>
      <c r="E13348" t="s">
        <v>854</v>
      </c>
      <c r="F13348" t="s">
        <v>50</v>
      </c>
      <c r="G13348" t="s">
        <v>1237</v>
      </c>
    </row>
    <row r="13349" spans="1:7" x14ac:dyDescent="0.35">
      <c r="A13349" t="s">
        <v>3</v>
      </c>
      <c r="B13349" t="s">
        <v>566</v>
      </c>
      <c r="C13349">
        <v>10</v>
      </c>
      <c r="D13349" t="s">
        <v>611</v>
      </c>
      <c r="E13349" t="s">
        <v>385</v>
      </c>
      <c r="F13349" t="s">
        <v>76</v>
      </c>
      <c r="G13349" t="s">
        <v>76</v>
      </c>
    </row>
    <row r="13350" spans="1:7" x14ac:dyDescent="0.35">
      <c r="A13350" t="s">
        <v>3</v>
      </c>
      <c r="B13350" t="s">
        <v>569</v>
      </c>
      <c r="C13350">
        <v>22</v>
      </c>
      <c r="D13350" t="s">
        <v>200</v>
      </c>
      <c r="E13350" t="s">
        <v>705</v>
      </c>
      <c r="F13350" t="s">
        <v>120</v>
      </c>
      <c r="G13350" t="s">
        <v>76</v>
      </c>
    </row>
    <row r="13351" spans="1:7" x14ac:dyDescent="0.35">
      <c r="A13351" t="s">
        <v>3</v>
      </c>
      <c r="B13351" t="s">
        <v>570</v>
      </c>
      <c r="C13351">
        <v>3</v>
      </c>
      <c r="D13351" t="s">
        <v>395</v>
      </c>
      <c r="E13351" t="s">
        <v>76</v>
      </c>
      <c r="F13351" t="s">
        <v>76</v>
      </c>
      <c r="G13351" t="s">
        <v>76</v>
      </c>
    </row>
    <row r="13352" spans="1:7" x14ac:dyDescent="0.35">
      <c r="A13352" t="s">
        <v>3</v>
      </c>
      <c r="B13352" t="s">
        <v>571</v>
      </c>
      <c r="C13352">
        <v>3</v>
      </c>
      <c r="D13352" t="s">
        <v>383</v>
      </c>
      <c r="E13352" t="s">
        <v>1005</v>
      </c>
      <c r="F13352" t="s">
        <v>76</v>
      </c>
      <c r="G13352" t="s">
        <v>76</v>
      </c>
    </row>
    <row r="13353" spans="1:7" x14ac:dyDescent="0.35">
      <c r="A13353" t="s">
        <v>3</v>
      </c>
      <c r="B13353" t="s">
        <v>572</v>
      </c>
      <c r="C13353">
        <v>12</v>
      </c>
      <c r="D13353" t="s">
        <v>494</v>
      </c>
      <c r="E13353" t="s">
        <v>1025</v>
      </c>
      <c r="F13353" t="s">
        <v>299</v>
      </c>
      <c r="G13353" t="s">
        <v>76</v>
      </c>
    </row>
    <row r="13354" spans="1:7" x14ac:dyDescent="0.35">
      <c r="A13354" t="s">
        <v>3</v>
      </c>
      <c r="B13354" t="s">
        <v>573</v>
      </c>
      <c r="C13354">
        <v>4</v>
      </c>
      <c r="D13354" t="s">
        <v>76</v>
      </c>
      <c r="E13354" t="s">
        <v>625</v>
      </c>
      <c r="F13354" t="s">
        <v>76</v>
      </c>
      <c r="G13354" t="s">
        <v>501</v>
      </c>
    </row>
    <row r="13355" spans="1:7" x14ac:dyDescent="0.35">
      <c r="A13355" t="s">
        <v>4</v>
      </c>
      <c r="B13355" t="s">
        <v>566</v>
      </c>
      <c r="C13355">
        <v>8</v>
      </c>
      <c r="D13355" t="s">
        <v>806</v>
      </c>
      <c r="E13355" t="s">
        <v>454</v>
      </c>
      <c r="F13355" t="s">
        <v>76</v>
      </c>
      <c r="G13355" t="s">
        <v>76</v>
      </c>
    </row>
    <row r="13356" spans="1:7" x14ac:dyDescent="0.35">
      <c r="A13356" t="s">
        <v>4</v>
      </c>
      <c r="B13356" t="s">
        <v>569</v>
      </c>
      <c r="C13356">
        <v>17</v>
      </c>
      <c r="D13356" t="s">
        <v>63</v>
      </c>
      <c r="E13356" t="s">
        <v>404</v>
      </c>
      <c r="F13356" t="s">
        <v>76</v>
      </c>
      <c r="G13356" t="s">
        <v>76</v>
      </c>
    </row>
    <row r="13357" spans="1:7" x14ac:dyDescent="0.35">
      <c r="A13357" t="s">
        <v>4</v>
      </c>
      <c r="B13357" t="s">
        <v>570</v>
      </c>
      <c r="C13357">
        <v>4</v>
      </c>
      <c r="D13357" t="s">
        <v>76</v>
      </c>
      <c r="E13357" t="s">
        <v>395</v>
      </c>
      <c r="F13357" t="s">
        <v>76</v>
      </c>
      <c r="G13357" t="s">
        <v>76</v>
      </c>
    </row>
    <row r="13358" spans="1:7" x14ac:dyDescent="0.35">
      <c r="A13358" t="s">
        <v>4</v>
      </c>
      <c r="B13358" t="s">
        <v>571</v>
      </c>
      <c r="C13358">
        <v>2</v>
      </c>
      <c r="D13358" t="s">
        <v>76</v>
      </c>
      <c r="E13358" t="s">
        <v>913</v>
      </c>
      <c r="F13358" t="s">
        <v>76</v>
      </c>
      <c r="G13358" t="s">
        <v>56</v>
      </c>
    </row>
    <row r="13359" spans="1:7" x14ac:dyDescent="0.35">
      <c r="A13359" t="s">
        <v>4</v>
      </c>
      <c r="B13359" t="s">
        <v>572</v>
      </c>
      <c r="C13359">
        <v>14</v>
      </c>
      <c r="D13359" t="s">
        <v>326</v>
      </c>
      <c r="E13359" t="s">
        <v>833</v>
      </c>
      <c r="F13359" t="s">
        <v>89</v>
      </c>
      <c r="G13359" t="s">
        <v>76</v>
      </c>
    </row>
    <row r="13360" spans="1:7" x14ac:dyDescent="0.35">
      <c r="A13360" t="s">
        <v>5</v>
      </c>
      <c r="B13360" t="s">
        <v>566</v>
      </c>
      <c r="C13360">
        <v>4</v>
      </c>
      <c r="D13360" t="s">
        <v>775</v>
      </c>
      <c r="E13360" t="s">
        <v>1231</v>
      </c>
      <c r="F13360" t="s">
        <v>76</v>
      </c>
      <c r="G13360" t="s">
        <v>76</v>
      </c>
    </row>
    <row r="13361" spans="1:7" x14ac:dyDescent="0.35">
      <c r="A13361" t="s">
        <v>5</v>
      </c>
      <c r="B13361" t="s">
        <v>569</v>
      </c>
      <c r="C13361">
        <v>46</v>
      </c>
      <c r="D13361" t="s">
        <v>324</v>
      </c>
      <c r="E13361" t="s">
        <v>1161</v>
      </c>
      <c r="F13361" t="s">
        <v>76</v>
      </c>
      <c r="G13361" t="s">
        <v>76</v>
      </c>
    </row>
    <row r="13362" spans="1:7" x14ac:dyDescent="0.35">
      <c r="A13362" t="s">
        <v>5</v>
      </c>
      <c r="B13362" t="s">
        <v>570</v>
      </c>
      <c r="C13362">
        <v>25</v>
      </c>
      <c r="D13362" t="s">
        <v>475</v>
      </c>
      <c r="E13362" t="s">
        <v>974</v>
      </c>
      <c r="F13362" t="s">
        <v>76</v>
      </c>
      <c r="G13362" t="s">
        <v>76</v>
      </c>
    </row>
    <row r="13363" spans="1:7" x14ac:dyDescent="0.35">
      <c r="A13363" t="s">
        <v>5</v>
      </c>
      <c r="B13363" t="s">
        <v>571</v>
      </c>
      <c r="C13363">
        <v>5</v>
      </c>
      <c r="D13363" t="s">
        <v>1256</v>
      </c>
      <c r="E13363" t="s">
        <v>108</v>
      </c>
      <c r="F13363" t="s">
        <v>76</v>
      </c>
      <c r="G13363" t="s">
        <v>76</v>
      </c>
    </row>
    <row r="13364" spans="1:7" x14ac:dyDescent="0.35">
      <c r="A13364" t="s">
        <v>5</v>
      </c>
      <c r="B13364" t="s">
        <v>572</v>
      </c>
      <c r="C13364">
        <v>25</v>
      </c>
      <c r="D13364" t="s">
        <v>269</v>
      </c>
      <c r="E13364" t="s">
        <v>1136</v>
      </c>
      <c r="F13364" t="s">
        <v>76</v>
      </c>
      <c r="G13364" t="s">
        <v>76</v>
      </c>
    </row>
    <row r="13365" spans="1:7" x14ac:dyDescent="0.35">
      <c r="A13365" t="s">
        <v>5</v>
      </c>
      <c r="B13365" t="s">
        <v>573</v>
      </c>
      <c r="C13365">
        <v>9</v>
      </c>
      <c r="D13365" t="s">
        <v>1123</v>
      </c>
      <c r="E13365" t="s">
        <v>416</v>
      </c>
      <c r="F13365" t="s">
        <v>76</v>
      </c>
      <c r="G13365" t="s">
        <v>76</v>
      </c>
    </row>
    <row r="13366" spans="1:7" x14ac:dyDescent="0.35">
      <c r="A13366" t="s">
        <v>6</v>
      </c>
      <c r="B13366" t="s">
        <v>569</v>
      </c>
      <c r="C13366">
        <v>25</v>
      </c>
      <c r="D13366" t="s">
        <v>207</v>
      </c>
      <c r="E13366" t="s">
        <v>1139</v>
      </c>
      <c r="F13366" t="s">
        <v>76</v>
      </c>
      <c r="G13366" t="s">
        <v>76</v>
      </c>
    </row>
    <row r="13367" spans="1:7" x14ac:dyDescent="0.35">
      <c r="A13367" t="s">
        <v>6</v>
      </c>
      <c r="B13367" t="s">
        <v>570</v>
      </c>
      <c r="C13367">
        <v>6</v>
      </c>
      <c r="D13367" t="s">
        <v>193</v>
      </c>
      <c r="E13367" t="s">
        <v>816</v>
      </c>
      <c r="F13367" t="s">
        <v>378</v>
      </c>
      <c r="G13367" t="s">
        <v>76</v>
      </c>
    </row>
    <row r="13368" spans="1:7" x14ac:dyDescent="0.35">
      <c r="A13368" t="s">
        <v>6</v>
      </c>
      <c r="B13368" t="s">
        <v>571</v>
      </c>
      <c r="C13368">
        <v>1</v>
      </c>
      <c r="D13368" t="s">
        <v>395</v>
      </c>
      <c r="E13368" t="s">
        <v>76</v>
      </c>
      <c r="F13368" t="s">
        <v>76</v>
      </c>
      <c r="G13368" t="s">
        <v>76</v>
      </c>
    </row>
    <row r="13369" spans="1:7" x14ac:dyDescent="0.35">
      <c r="A13369" t="s">
        <v>6</v>
      </c>
      <c r="B13369" t="s">
        <v>572</v>
      </c>
      <c r="C13369">
        <v>17</v>
      </c>
      <c r="D13369" t="s">
        <v>659</v>
      </c>
      <c r="E13369" t="s">
        <v>719</v>
      </c>
      <c r="F13369" t="s">
        <v>366</v>
      </c>
      <c r="G13369" t="s">
        <v>76</v>
      </c>
    </row>
    <row r="13370" spans="1:7" x14ac:dyDescent="0.35">
      <c r="A13370" t="s">
        <v>6</v>
      </c>
      <c r="B13370" t="s">
        <v>573</v>
      </c>
      <c r="C13370">
        <v>2</v>
      </c>
      <c r="D13370" t="s">
        <v>76</v>
      </c>
      <c r="E13370" t="s">
        <v>395</v>
      </c>
      <c r="F13370" t="s">
        <v>76</v>
      </c>
      <c r="G13370" t="s">
        <v>76</v>
      </c>
    </row>
    <row r="13371" spans="1:7" x14ac:dyDescent="0.35">
      <c r="A13371" t="s">
        <v>7</v>
      </c>
      <c r="B13371" t="s">
        <v>566</v>
      </c>
      <c r="C13371">
        <v>12</v>
      </c>
      <c r="D13371" t="s">
        <v>742</v>
      </c>
      <c r="E13371" t="s">
        <v>675</v>
      </c>
      <c r="F13371" t="s">
        <v>76</v>
      </c>
      <c r="G13371" t="s">
        <v>76</v>
      </c>
    </row>
    <row r="13372" spans="1:7" x14ac:dyDescent="0.35">
      <c r="A13372" t="s">
        <v>7</v>
      </c>
      <c r="B13372" t="s">
        <v>569</v>
      </c>
      <c r="C13372">
        <v>41</v>
      </c>
      <c r="D13372" t="s">
        <v>392</v>
      </c>
      <c r="E13372" t="s">
        <v>713</v>
      </c>
      <c r="F13372" t="s">
        <v>57</v>
      </c>
      <c r="G13372" t="s">
        <v>204</v>
      </c>
    </row>
    <row r="13373" spans="1:7" x14ac:dyDescent="0.35">
      <c r="A13373" t="s">
        <v>7</v>
      </c>
      <c r="B13373" t="s">
        <v>570</v>
      </c>
      <c r="C13373">
        <v>7</v>
      </c>
      <c r="D13373" t="s">
        <v>337</v>
      </c>
      <c r="E13373" t="s">
        <v>1729</v>
      </c>
      <c r="F13373" t="s">
        <v>76</v>
      </c>
      <c r="G13373" t="s">
        <v>76</v>
      </c>
    </row>
    <row r="13374" spans="1:7" x14ac:dyDescent="0.35">
      <c r="A13374" t="s">
        <v>7</v>
      </c>
      <c r="B13374" t="s">
        <v>571</v>
      </c>
      <c r="C13374">
        <v>3</v>
      </c>
      <c r="D13374" t="s">
        <v>76</v>
      </c>
      <c r="E13374" t="s">
        <v>395</v>
      </c>
      <c r="F13374" t="s">
        <v>76</v>
      </c>
      <c r="G13374" t="s">
        <v>76</v>
      </c>
    </row>
    <row r="13375" spans="1:7" x14ac:dyDescent="0.35">
      <c r="A13375" t="s">
        <v>7</v>
      </c>
      <c r="B13375" t="s">
        <v>572</v>
      </c>
      <c r="C13375">
        <v>24</v>
      </c>
      <c r="D13375" t="s">
        <v>425</v>
      </c>
      <c r="E13375" t="s">
        <v>618</v>
      </c>
      <c r="F13375" t="s">
        <v>71</v>
      </c>
      <c r="G13375" t="s">
        <v>76</v>
      </c>
    </row>
    <row r="13376" spans="1:7" x14ac:dyDescent="0.35">
      <c r="A13376" t="s">
        <v>7</v>
      </c>
      <c r="B13376" t="s">
        <v>573</v>
      </c>
      <c r="C13376">
        <v>2</v>
      </c>
      <c r="D13376" t="s">
        <v>923</v>
      </c>
      <c r="E13376" t="s">
        <v>923</v>
      </c>
      <c r="F13376" t="s">
        <v>76</v>
      </c>
      <c r="G13376" t="s">
        <v>76</v>
      </c>
    </row>
    <row r="13377" spans="1:7" x14ac:dyDescent="0.35">
      <c r="A13377" t="s">
        <v>241</v>
      </c>
      <c r="B13377" t="s">
        <v>566</v>
      </c>
      <c r="C13377">
        <v>34</v>
      </c>
      <c r="D13377" t="s">
        <v>678</v>
      </c>
      <c r="E13377" t="s">
        <v>732</v>
      </c>
      <c r="F13377" t="s">
        <v>76</v>
      </c>
      <c r="G13377" t="s">
        <v>76</v>
      </c>
    </row>
    <row r="13378" spans="1:7" x14ac:dyDescent="0.35">
      <c r="A13378" t="s">
        <v>241</v>
      </c>
      <c r="B13378" t="s">
        <v>569</v>
      </c>
      <c r="C13378">
        <v>151</v>
      </c>
      <c r="D13378" t="s">
        <v>328</v>
      </c>
      <c r="E13378" t="s">
        <v>980</v>
      </c>
      <c r="F13378" t="s">
        <v>108</v>
      </c>
      <c r="G13378" t="s">
        <v>186</v>
      </c>
    </row>
    <row r="13379" spans="1:7" x14ac:dyDescent="0.35">
      <c r="A13379" t="s">
        <v>241</v>
      </c>
      <c r="B13379" t="s">
        <v>570</v>
      </c>
      <c r="C13379">
        <v>45</v>
      </c>
      <c r="D13379" t="s">
        <v>383</v>
      </c>
      <c r="E13379" t="s">
        <v>974</v>
      </c>
      <c r="F13379" t="s">
        <v>68</v>
      </c>
      <c r="G13379" t="s">
        <v>76</v>
      </c>
    </row>
    <row r="13380" spans="1:7" x14ac:dyDescent="0.35">
      <c r="A13380" t="s">
        <v>241</v>
      </c>
      <c r="B13380" t="s">
        <v>571</v>
      </c>
      <c r="C13380">
        <v>14</v>
      </c>
      <c r="D13380" t="s">
        <v>1005</v>
      </c>
      <c r="E13380" t="s">
        <v>659</v>
      </c>
      <c r="F13380" t="s">
        <v>76</v>
      </c>
      <c r="G13380" t="s">
        <v>150</v>
      </c>
    </row>
    <row r="13381" spans="1:7" x14ac:dyDescent="0.35">
      <c r="A13381" t="s">
        <v>241</v>
      </c>
      <c r="B13381" t="s">
        <v>572</v>
      </c>
      <c r="C13381">
        <v>92</v>
      </c>
      <c r="D13381" t="s">
        <v>300</v>
      </c>
      <c r="E13381" t="s">
        <v>1306</v>
      </c>
      <c r="F13381" t="s">
        <v>65</v>
      </c>
      <c r="G13381" t="s">
        <v>76</v>
      </c>
    </row>
    <row r="13382" spans="1:7" x14ac:dyDescent="0.35">
      <c r="A13382" t="s">
        <v>241</v>
      </c>
      <c r="B13382" t="s">
        <v>573</v>
      </c>
      <c r="C13382">
        <v>17</v>
      </c>
      <c r="D13382" t="s">
        <v>259</v>
      </c>
      <c r="E13382" t="s">
        <v>910</v>
      </c>
      <c r="F13382" t="s">
        <v>76</v>
      </c>
      <c r="G13382" t="s">
        <v>185</v>
      </c>
    </row>
    <row r="13384" spans="1:7" x14ac:dyDescent="0.35">
      <c r="A13384" t="s">
        <v>2222</v>
      </c>
    </row>
    <row r="13385" spans="1:7" x14ac:dyDescent="0.35">
      <c r="A13385" t="s">
        <v>14</v>
      </c>
      <c r="B13385" t="s">
        <v>593</v>
      </c>
      <c r="C13385" t="s">
        <v>2</v>
      </c>
      <c r="D13385" t="s">
        <v>1237</v>
      </c>
      <c r="E13385" t="s">
        <v>853</v>
      </c>
      <c r="F13385" t="s">
        <v>50</v>
      </c>
      <c r="G13385" t="s">
        <v>854</v>
      </c>
    </row>
    <row r="13386" spans="1:7" x14ac:dyDescent="0.35">
      <c r="A13386" t="s">
        <v>3</v>
      </c>
      <c r="B13386" t="s">
        <v>594</v>
      </c>
      <c r="C13386">
        <v>30</v>
      </c>
      <c r="D13386" t="s">
        <v>226</v>
      </c>
      <c r="E13386" t="s">
        <v>513</v>
      </c>
      <c r="F13386" t="s">
        <v>135</v>
      </c>
      <c r="G13386" t="s">
        <v>532</v>
      </c>
    </row>
    <row r="13387" spans="1:7" x14ac:dyDescent="0.35">
      <c r="A13387" t="s">
        <v>3</v>
      </c>
      <c r="B13387" t="s">
        <v>595</v>
      </c>
      <c r="C13387">
        <v>24</v>
      </c>
      <c r="D13387" t="s">
        <v>76</v>
      </c>
      <c r="E13387" t="s">
        <v>230</v>
      </c>
      <c r="F13387" t="s">
        <v>286</v>
      </c>
      <c r="G13387" t="s">
        <v>713</v>
      </c>
    </row>
    <row r="13388" spans="1:7" x14ac:dyDescent="0.35">
      <c r="A13388" t="s">
        <v>4</v>
      </c>
      <c r="B13388" t="s">
        <v>594</v>
      </c>
      <c r="C13388">
        <v>26</v>
      </c>
      <c r="D13388" t="s">
        <v>77</v>
      </c>
      <c r="E13388" t="s">
        <v>186</v>
      </c>
      <c r="F13388" t="s">
        <v>77</v>
      </c>
      <c r="G13388" t="s">
        <v>1239</v>
      </c>
    </row>
    <row r="13389" spans="1:7" x14ac:dyDescent="0.35">
      <c r="A13389" t="s">
        <v>4</v>
      </c>
      <c r="B13389" t="s">
        <v>595</v>
      </c>
      <c r="C13389">
        <v>19</v>
      </c>
      <c r="D13389" t="s">
        <v>76</v>
      </c>
      <c r="E13389" t="s">
        <v>233</v>
      </c>
      <c r="F13389" t="s">
        <v>76</v>
      </c>
      <c r="G13389" t="s">
        <v>912</v>
      </c>
    </row>
    <row r="13390" spans="1:7" x14ac:dyDescent="0.35">
      <c r="A13390" t="s">
        <v>5</v>
      </c>
      <c r="B13390" t="s">
        <v>594</v>
      </c>
      <c r="C13390">
        <v>33</v>
      </c>
      <c r="D13390" t="s">
        <v>76</v>
      </c>
      <c r="E13390" t="s">
        <v>60</v>
      </c>
      <c r="F13390" t="s">
        <v>76</v>
      </c>
      <c r="G13390" t="s">
        <v>579</v>
      </c>
    </row>
    <row r="13391" spans="1:7" x14ac:dyDescent="0.35">
      <c r="A13391" t="s">
        <v>5</v>
      </c>
      <c r="B13391" t="s">
        <v>595</v>
      </c>
      <c r="C13391">
        <v>81</v>
      </c>
      <c r="D13391" t="s">
        <v>76</v>
      </c>
      <c r="E13391" t="s">
        <v>110</v>
      </c>
      <c r="F13391" t="s">
        <v>76</v>
      </c>
      <c r="G13391" t="s">
        <v>1600</v>
      </c>
    </row>
    <row r="13392" spans="1:7" x14ac:dyDescent="0.35">
      <c r="A13392" t="s">
        <v>6</v>
      </c>
      <c r="B13392" t="s">
        <v>594</v>
      </c>
      <c r="C13392">
        <v>19</v>
      </c>
      <c r="D13392" t="s">
        <v>76</v>
      </c>
      <c r="E13392" t="s">
        <v>725</v>
      </c>
      <c r="F13392" t="s">
        <v>76</v>
      </c>
      <c r="G13392" t="s">
        <v>384</v>
      </c>
    </row>
    <row r="13393" spans="1:7" x14ac:dyDescent="0.35">
      <c r="A13393" t="s">
        <v>6</v>
      </c>
      <c r="B13393" t="s">
        <v>595</v>
      </c>
      <c r="C13393">
        <v>32</v>
      </c>
      <c r="D13393" t="s">
        <v>76</v>
      </c>
      <c r="E13393" t="s">
        <v>218</v>
      </c>
      <c r="F13393" t="s">
        <v>87</v>
      </c>
      <c r="G13393" t="s">
        <v>870</v>
      </c>
    </row>
    <row r="13394" spans="1:7" x14ac:dyDescent="0.35">
      <c r="A13394" t="s">
        <v>7</v>
      </c>
      <c r="B13394" t="s">
        <v>594</v>
      </c>
      <c r="C13394">
        <v>27</v>
      </c>
      <c r="D13394" t="s">
        <v>165</v>
      </c>
      <c r="E13394" t="s">
        <v>503</v>
      </c>
      <c r="F13394" t="s">
        <v>78</v>
      </c>
      <c r="G13394" t="s">
        <v>822</v>
      </c>
    </row>
    <row r="13395" spans="1:7" x14ac:dyDescent="0.35">
      <c r="A13395" t="s">
        <v>7</v>
      </c>
      <c r="B13395" t="s">
        <v>595</v>
      </c>
      <c r="C13395">
        <v>62</v>
      </c>
      <c r="D13395" t="s">
        <v>76</v>
      </c>
      <c r="E13395" t="s">
        <v>443</v>
      </c>
      <c r="F13395" t="s">
        <v>100</v>
      </c>
      <c r="G13395" t="s">
        <v>699</v>
      </c>
    </row>
    <row r="13396" spans="1:7" x14ac:dyDescent="0.35">
      <c r="A13396" t="s">
        <v>241</v>
      </c>
      <c r="B13396" t="s">
        <v>594</v>
      </c>
      <c r="C13396">
        <v>135</v>
      </c>
      <c r="D13396" t="s">
        <v>102</v>
      </c>
      <c r="E13396" t="s">
        <v>333</v>
      </c>
      <c r="F13396" t="s">
        <v>198</v>
      </c>
      <c r="G13396" t="s">
        <v>407</v>
      </c>
    </row>
    <row r="13397" spans="1:7" x14ac:dyDescent="0.35">
      <c r="A13397" t="s">
        <v>241</v>
      </c>
      <c r="B13397" t="s">
        <v>595</v>
      </c>
      <c r="C13397">
        <v>218</v>
      </c>
      <c r="D13397" t="s">
        <v>76</v>
      </c>
      <c r="E13397" t="s">
        <v>601</v>
      </c>
      <c r="F13397" t="s">
        <v>93</v>
      </c>
      <c r="G13397" t="s">
        <v>790</v>
      </c>
    </row>
    <row r="13399" spans="1:7" x14ac:dyDescent="0.35">
      <c r="A13399" t="s">
        <v>2223</v>
      </c>
    </row>
    <row r="13400" spans="1:7" x14ac:dyDescent="0.35">
      <c r="A13400" t="s">
        <v>14</v>
      </c>
      <c r="B13400" t="s">
        <v>2</v>
      </c>
      <c r="C13400" t="s">
        <v>1237</v>
      </c>
      <c r="D13400" t="s">
        <v>853</v>
      </c>
      <c r="E13400" t="s">
        <v>50</v>
      </c>
      <c r="F13400" t="s">
        <v>854</v>
      </c>
    </row>
    <row r="13401" spans="1:7" x14ac:dyDescent="0.35">
      <c r="A13401" t="s">
        <v>3</v>
      </c>
      <c r="B13401">
        <v>54</v>
      </c>
      <c r="C13401" t="s">
        <v>180</v>
      </c>
      <c r="D13401" t="s">
        <v>557</v>
      </c>
      <c r="E13401" t="s">
        <v>209</v>
      </c>
      <c r="F13401" t="s">
        <v>630</v>
      </c>
    </row>
    <row r="13402" spans="1:7" x14ac:dyDescent="0.35">
      <c r="A13402" t="s">
        <v>4</v>
      </c>
      <c r="B13402">
        <v>45</v>
      </c>
      <c r="C13402" t="s">
        <v>106</v>
      </c>
      <c r="D13402" t="s">
        <v>96</v>
      </c>
      <c r="E13402" t="s">
        <v>106</v>
      </c>
      <c r="F13402" t="s">
        <v>1449</v>
      </c>
    </row>
    <row r="13403" spans="1:7" x14ac:dyDescent="0.35">
      <c r="A13403" t="s">
        <v>5</v>
      </c>
      <c r="B13403">
        <v>114</v>
      </c>
      <c r="C13403" t="s">
        <v>76</v>
      </c>
      <c r="D13403" t="s">
        <v>940</v>
      </c>
      <c r="E13403" t="s">
        <v>76</v>
      </c>
      <c r="F13403" t="s">
        <v>717</v>
      </c>
    </row>
    <row r="13404" spans="1:7" x14ac:dyDescent="0.35">
      <c r="A13404" t="s">
        <v>6</v>
      </c>
      <c r="B13404">
        <v>51</v>
      </c>
      <c r="C13404" t="s">
        <v>76</v>
      </c>
      <c r="D13404" t="s">
        <v>9</v>
      </c>
      <c r="E13404" t="s">
        <v>84</v>
      </c>
      <c r="F13404" t="s">
        <v>696</v>
      </c>
    </row>
    <row r="13405" spans="1:7" x14ac:dyDescent="0.35">
      <c r="A13405" t="s">
        <v>7</v>
      </c>
      <c r="B13405">
        <v>89</v>
      </c>
      <c r="C13405" t="s">
        <v>130</v>
      </c>
      <c r="D13405" t="s">
        <v>245</v>
      </c>
      <c r="E13405" t="s">
        <v>80</v>
      </c>
      <c r="F13405" t="s">
        <v>584</v>
      </c>
    </row>
    <row r="13406" spans="1:7" x14ac:dyDescent="0.35">
      <c r="A13406" t="s">
        <v>241</v>
      </c>
      <c r="B13406">
        <v>353</v>
      </c>
      <c r="C13406" t="s">
        <v>81</v>
      </c>
      <c r="D13406" t="s">
        <v>232</v>
      </c>
      <c r="E13406" t="s">
        <v>142</v>
      </c>
      <c r="F13406" t="s">
        <v>1091</v>
      </c>
    </row>
    <row r="13408" spans="1:7" x14ac:dyDescent="0.35">
      <c r="A13408" t="s">
        <v>2224</v>
      </c>
    </row>
    <row r="13409" spans="1:36" x14ac:dyDescent="0.35">
      <c r="A13409" t="s">
        <v>14</v>
      </c>
      <c r="B13409" t="s">
        <v>15</v>
      </c>
      <c r="C13409" t="s">
        <v>2</v>
      </c>
      <c r="D13409" t="s">
        <v>1809</v>
      </c>
      <c r="E13409" t="s">
        <v>1810</v>
      </c>
      <c r="F13409" t="s">
        <v>1811</v>
      </c>
      <c r="G13409" t="s">
        <v>1812</v>
      </c>
      <c r="H13409" t="s">
        <v>1815</v>
      </c>
      <c r="I13409" t="s">
        <v>1843</v>
      </c>
      <c r="J13409" t="s">
        <v>1816</v>
      </c>
      <c r="K13409" t="s">
        <v>1817</v>
      </c>
      <c r="L13409" t="s">
        <v>1901</v>
      </c>
      <c r="M13409" t="s">
        <v>2225</v>
      </c>
      <c r="N13409" t="s">
        <v>1814</v>
      </c>
      <c r="O13409" t="s">
        <v>1818</v>
      </c>
      <c r="P13409" t="s">
        <v>1845</v>
      </c>
      <c r="Q13409" t="s">
        <v>1819</v>
      </c>
      <c r="R13409" t="s">
        <v>1820</v>
      </c>
      <c r="S13409" t="s">
        <v>1846</v>
      </c>
      <c r="T13409" t="s">
        <v>1821</v>
      </c>
      <c r="U13409" t="s">
        <v>1822</v>
      </c>
      <c r="V13409" t="s">
        <v>1847</v>
      </c>
      <c r="W13409" t="s">
        <v>1823</v>
      </c>
      <c r="X13409" t="s">
        <v>1848</v>
      </c>
      <c r="Y13409" t="s">
        <v>1824</v>
      </c>
      <c r="Z13409" t="s">
        <v>1825</v>
      </c>
      <c r="AA13409" t="s">
        <v>1826</v>
      </c>
      <c r="AB13409" t="s">
        <v>1827</v>
      </c>
      <c r="AC13409" t="s">
        <v>1828</v>
      </c>
      <c r="AD13409" t="s">
        <v>1829</v>
      </c>
      <c r="AE13409" t="s">
        <v>1830</v>
      </c>
      <c r="AF13409" t="s">
        <v>1831</v>
      </c>
      <c r="AG13409" t="s">
        <v>1832</v>
      </c>
      <c r="AH13409" t="s">
        <v>1833</v>
      </c>
      <c r="AI13409" t="s">
        <v>1237</v>
      </c>
      <c r="AJ13409" t="s">
        <v>50</v>
      </c>
    </row>
    <row r="13410" spans="1:36" x14ac:dyDescent="0.35">
      <c r="A13410" t="s">
        <v>3</v>
      </c>
      <c r="B13410" t="s">
        <v>52</v>
      </c>
      <c r="C13410">
        <v>6</v>
      </c>
      <c r="D13410" t="s">
        <v>118</v>
      </c>
      <c r="E13410" t="s">
        <v>76</v>
      </c>
      <c r="F13410" t="s">
        <v>322</v>
      </c>
      <c r="G13410" t="s">
        <v>58</v>
      </c>
      <c r="H13410" t="s">
        <v>76</v>
      </c>
      <c r="I13410" t="s">
        <v>76</v>
      </c>
      <c r="J13410" t="s">
        <v>76</v>
      </c>
      <c r="K13410" t="s">
        <v>248</v>
      </c>
      <c r="L13410" t="s">
        <v>248</v>
      </c>
      <c r="M13410" t="s">
        <v>76</v>
      </c>
      <c r="N13410" t="s">
        <v>76</v>
      </c>
      <c r="O13410" t="s">
        <v>76</v>
      </c>
      <c r="P13410" t="s">
        <v>76</v>
      </c>
      <c r="Q13410" t="s">
        <v>76</v>
      </c>
      <c r="R13410" t="s">
        <v>76</v>
      </c>
      <c r="S13410" t="s">
        <v>76</v>
      </c>
      <c r="T13410" t="s">
        <v>76</v>
      </c>
      <c r="U13410" t="s">
        <v>76</v>
      </c>
      <c r="V13410" t="s">
        <v>76</v>
      </c>
      <c r="W13410" t="s">
        <v>76</v>
      </c>
      <c r="X13410" t="s">
        <v>76</v>
      </c>
      <c r="Y13410" t="s">
        <v>76</v>
      </c>
      <c r="Z13410" t="s">
        <v>76</v>
      </c>
      <c r="AA13410" t="s">
        <v>76</v>
      </c>
      <c r="AB13410" t="s">
        <v>76</v>
      </c>
      <c r="AC13410" t="s">
        <v>76</v>
      </c>
      <c r="AD13410" t="s">
        <v>76</v>
      </c>
      <c r="AE13410" t="s">
        <v>76</v>
      </c>
      <c r="AF13410" t="s">
        <v>76</v>
      </c>
      <c r="AG13410" t="s">
        <v>76</v>
      </c>
      <c r="AH13410" t="s">
        <v>76</v>
      </c>
      <c r="AI13410" t="s">
        <v>275</v>
      </c>
      <c r="AJ13410" t="s">
        <v>76</v>
      </c>
    </row>
    <row r="13411" spans="1:36" x14ac:dyDescent="0.35">
      <c r="A13411" t="s">
        <v>3</v>
      </c>
      <c r="B13411" t="s">
        <v>83</v>
      </c>
      <c r="C13411">
        <v>10</v>
      </c>
      <c r="D13411" t="s">
        <v>502</v>
      </c>
      <c r="E13411" t="s">
        <v>515</v>
      </c>
      <c r="F13411" t="s">
        <v>64</v>
      </c>
      <c r="G13411" t="s">
        <v>76</v>
      </c>
      <c r="H13411" t="s">
        <v>76</v>
      </c>
      <c r="I13411" t="s">
        <v>76</v>
      </c>
      <c r="J13411" t="s">
        <v>76</v>
      </c>
      <c r="K13411" t="s">
        <v>76</v>
      </c>
      <c r="L13411" t="s">
        <v>88</v>
      </c>
      <c r="M13411" t="s">
        <v>76</v>
      </c>
      <c r="N13411" t="s">
        <v>515</v>
      </c>
      <c r="O13411" t="s">
        <v>515</v>
      </c>
      <c r="P13411" t="s">
        <v>76</v>
      </c>
      <c r="Q13411" t="s">
        <v>76</v>
      </c>
      <c r="R13411" t="s">
        <v>76</v>
      </c>
      <c r="S13411" t="s">
        <v>76</v>
      </c>
      <c r="T13411" t="s">
        <v>76</v>
      </c>
      <c r="U13411" t="s">
        <v>76</v>
      </c>
      <c r="V13411" t="s">
        <v>76</v>
      </c>
      <c r="W13411" t="s">
        <v>76</v>
      </c>
      <c r="X13411" t="s">
        <v>76</v>
      </c>
      <c r="Y13411" t="s">
        <v>76</v>
      </c>
      <c r="Z13411" t="s">
        <v>76</v>
      </c>
      <c r="AA13411" t="s">
        <v>76</v>
      </c>
      <c r="AB13411" t="s">
        <v>76</v>
      </c>
      <c r="AC13411" t="s">
        <v>76</v>
      </c>
      <c r="AD13411" t="s">
        <v>76</v>
      </c>
      <c r="AE13411" t="s">
        <v>76</v>
      </c>
      <c r="AF13411" t="s">
        <v>76</v>
      </c>
      <c r="AG13411" t="s">
        <v>76</v>
      </c>
      <c r="AH13411" t="s">
        <v>761</v>
      </c>
      <c r="AI13411" t="s">
        <v>76</v>
      </c>
      <c r="AJ13411" t="s">
        <v>76</v>
      </c>
    </row>
    <row r="13412" spans="1:36" x14ac:dyDescent="0.35">
      <c r="A13412" t="s">
        <v>3</v>
      </c>
      <c r="B13412" t="s">
        <v>50</v>
      </c>
      <c r="C13412">
        <v>1</v>
      </c>
      <c r="D13412" t="s">
        <v>76</v>
      </c>
      <c r="E13412" t="s">
        <v>76</v>
      </c>
      <c r="F13412" t="s">
        <v>76</v>
      </c>
      <c r="G13412" t="s">
        <v>76</v>
      </c>
      <c r="H13412" t="s">
        <v>76</v>
      </c>
      <c r="I13412" t="s">
        <v>76</v>
      </c>
      <c r="J13412" t="s">
        <v>76</v>
      </c>
      <c r="K13412" t="s">
        <v>395</v>
      </c>
      <c r="L13412" t="s">
        <v>76</v>
      </c>
      <c r="M13412" t="s">
        <v>76</v>
      </c>
      <c r="N13412" t="s">
        <v>76</v>
      </c>
      <c r="O13412" t="s">
        <v>76</v>
      </c>
      <c r="P13412" t="s">
        <v>76</v>
      </c>
      <c r="Q13412" t="s">
        <v>76</v>
      </c>
      <c r="R13412" t="s">
        <v>76</v>
      </c>
      <c r="S13412" t="s">
        <v>76</v>
      </c>
      <c r="T13412" t="s">
        <v>76</v>
      </c>
      <c r="U13412" t="s">
        <v>76</v>
      </c>
      <c r="V13412" t="s">
        <v>76</v>
      </c>
      <c r="W13412" t="s">
        <v>76</v>
      </c>
      <c r="X13412" t="s">
        <v>76</v>
      </c>
      <c r="Y13412" t="s">
        <v>76</v>
      </c>
      <c r="Z13412" t="s">
        <v>76</v>
      </c>
      <c r="AA13412" t="s">
        <v>76</v>
      </c>
      <c r="AB13412" t="s">
        <v>76</v>
      </c>
      <c r="AC13412" t="s">
        <v>76</v>
      </c>
      <c r="AD13412" t="s">
        <v>76</v>
      </c>
      <c r="AE13412" t="s">
        <v>76</v>
      </c>
      <c r="AF13412" t="s">
        <v>76</v>
      </c>
      <c r="AG13412" t="s">
        <v>76</v>
      </c>
      <c r="AH13412" t="s">
        <v>76</v>
      </c>
      <c r="AI13412" t="s">
        <v>76</v>
      </c>
      <c r="AJ13412" t="s">
        <v>76</v>
      </c>
    </row>
    <row r="13413" spans="1:36" x14ac:dyDescent="0.35">
      <c r="A13413" t="s">
        <v>4</v>
      </c>
      <c r="B13413" t="s">
        <v>52</v>
      </c>
      <c r="C13413">
        <v>3</v>
      </c>
      <c r="D13413" t="s">
        <v>710</v>
      </c>
      <c r="E13413" t="s">
        <v>76</v>
      </c>
      <c r="F13413" t="s">
        <v>76</v>
      </c>
      <c r="G13413" t="s">
        <v>110</v>
      </c>
      <c r="H13413" t="s">
        <v>470</v>
      </c>
      <c r="I13413" t="s">
        <v>76</v>
      </c>
      <c r="J13413" t="s">
        <v>76</v>
      </c>
      <c r="K13413" t="s">
        <v>76</v>
      </c>
      <c r="L13413" t="s">
        <v>76</v>
      </c>
      <c r="M13413" t="s">
        <v>76</v>
      </c>
      <c r="N13413" t="s">
        <v>76</v>
      </c>
      <c r="O13413" t="s">
        <v>470</v>
      </c>
      <c r="P13413" t="s">
        <v>76</v>
      </c>
      <c r="Q13413" t="s">
        <v>76</v>
      </c>
      <c r="R13413" t="s">
        <v>470</v>
      </c>
      <c r="S13413" t="s">
        <v>76</v>
      </c>
      <c r="T13413" t="s">
        <v>76</v>
      </c>
      <c r="U13413" t="s">
        <v>76</v>
      </c>
      <c r="V13413" t="s">
        <v>76</v>
      </c>
      <c r="W13413" t="s">
        <v>76</v>
      </c>
      <c r="X13413" t="s">
        <v>76</v>
      </c>
      <c r="Y13413" t="s">
        <v>76</v>
      </c>
      <c r="Z13413" t="s">
        <v>76</v>
      </c>
      <c r="AA13413" t="s">
        <v>76</v>
      </c>
      <c r="AB13413" t="s">
        <v>76</v>
      </c>
      <c r="AC13413" t="s">
        <v>76</v>
      </c>
      <c r="AD13413" t="s">
        <v>76</v>
      </c>
      <c r="AE13413" t="s">
        <v>76</v>
      </c>
      <c r="AF13413" t="s">
        <v>76</v>
      </c>
      <c r="AG13413" t="s">
        <v>76</v>
      </c>
      <c r="AH13413" t="s">
        <v>76</v>
      </c>
      <c r="AI13413" t="s">
        <v>76</v>
      </c>
      <c r="AJ13413" t="s">
        <v>76</v>
      </c>
    </row>
    <row r="13414" spans="1:36" x14ac:dyDescent="0.35">
      <c r="A13414" t="s">
        <v>4</v>
      </c>
      <c r="B13414" t="s">
        <v>83</v>
      </c>
      <c r="C13414">
        <v>6</v>
      </c>
      <c r="D13414" t="s">
        <v>76</v>
      </c>
      <c r="E13414" t="s">
        <v>286</v>
      </c>
      <c r="F13414" t="s">
        <v>324</v>
      </c>
      <c r="G13414" t="s">
        <v>76</v>
      </c>
      <c r="H13414" t="s">
        <v>76</v>
      </c>
      <c r="I13414" t="s">
        <v>200</v>
      </c>
      <c r="J13414" t="s">
        <v>76</v>
      </c>
      <c r="K13414" t="s">
        <v>550</v>
      </c>
      <c r="L13414" t="s">
        <v>303</v>
      </c>
      <c r="M13414" t="s">
        <v>200</v>
      </c>
      <c r="N13414" t="s">
        <v>184</v>
      </c>
      <c r="O13414" t="s">
        <v>76</v>
      </c>
      <c r="P13414" t="s">
        <v>76</v>
      </c>
      <c r="Q13414" t="s">
        <v>550</v>
      </c>
      <c r="R13414" t="s">
        <v>76</v>
      </c>
      <c r="S13414" t="s">
        <v>76</v>
      </c>
      <c r="T13414" t="s">
        <v>184</v>
      </c>
      <c r="U13414" t="s">
        <v>76</v>
      </c>
      <c r="V13414" t="s">
        <v>76</v>
      </c>
      <c r="W13414" t="s">
        <v>76</v>
      </c>
      <c r="X13414" t="s">
        <v>76</v>
      </c>
      <c r="Y13414" t="s">
        <v>76</v>
      </c>
      <c r="Z13414" t="s">
        <v>76</v>
      </c>
      <c r="AA13414" t="s">
        <v>76</v>
      </c>
      <c r="AB13414" t="s">
        <v>76</v>
      </c>
      <c r="AC13414" t="s">
        <v>76</v>
      </c>
      <c r="AD13414" t="s">
        <v>76</v>
      </c>
      <c r="AE13414" t="s">
        <v>76</v>
      </c>
      <c r="AF13414" t="s">
        <v>76</v>
      </c>
      <c r="AG13414" t="s">
        <v>76</v>
      </c>
      <c r="AH13414" t="s">
        <v>76</v>
      </c>
      <c r="AI13414" t="s">
        <v>76</v>
      </c>
      <c r="AJ13414" t="s">
        <v>76</v>
      </c>
    </row>
    <row r="13415" spans="1:36" x14ac:dyDescent="0.35">
      <c r="A13415" t="s">
        <v>4</v>
      </c>
      <c r="B13415" t="s">
        <v>50</v>
      </c>
      <c r="C13415">
        <v>2</v>
      </c>
      <c r="D13415" t="s">
        <v>76</v>
      </c>
      <c r="E13415" t="s">
        <v>76</v>
      </c>
      <c r="F13415" t="s">
        <v>395</v>
      </c>
      <c r="G13415" t="s">
        <v>76</v>
      </c>
      <c r="H13415" t="s">
        <v>76</v>
      </c>
      <c r="I13415" t="s">
        <v>76</v>
      </c>
      <c r="J13415" t="s">
        <v>76</v>
      </c>
      <c r="K13415" t="s">
        <v>76</v>
      </c>
      <c r="L13415" t="s">
        <v>76</v>
      </c>
      <c r="M13415" t="s">
        <v>76</v>
      </c>
      <c r="N13415" t="s">
        <v>76</v>
      </c>
      <c r="O13415" t="s">
        <v>76</v>
      </c>
      <c r="P13415" t="s">
        <v>76</v>
      </c>
      <c r="Q13415" t="s">
        <v>76</v>
      </c>
      <c r="R13415" t="s">
        <v>76</v>
      </c>
      <c r="S13415" t="s">
        <v>76</v>
      </c>
      <c r="T13415" t="s">
        <v>76</v>
      </c>
      <c r="U13415" t="s">
        <v>76</v>
      </c>
      <c r="V13415" t="s">
        <v>76</v>
      </c>
      <c r="W13415" t="s">
        <v>76</v>
      </c>
      <c r="X13415" t="s">
        <v>76</v>
      </c>
      <c r="Y13415" t="s">
        <v>76</v>
      </c>
      <c r="Z13415" t="s">
        <v>76</v>
      </c>
      <c r="AA13415" t="s">
        <v>76</v>
      </c>
      <c r="AB13415" t="s">
        <v>76</v>
      </c>
      <c r="AC13415" t="s">
        <v>76</v>
      </c>
      <c r="AD13415" t="s">
        <v>76</v>
      </c>
      <c r="AE13415" t="s">
        <v>76</v>
      </c>
      <c r="AF13415" t="s">
        <v>76</v>
      </c>
      <c r="AG13415" t="s">
        <v>76</v>
      </c>
      <c r="AH13415" t="s">
        <v>76</v>
      </c>
      <c r="AI13415" t="s">
        <v>76</v>
      </c>
      <c r="AJ13415" t="s">
        <v>76</v>
      </c>
    </row>
    <row r="13416" spans="1:36" x14ac:dyDescent="0.35">
      <c r="A13416" t="s">
        <v>5</v>
      </c>
      <c r="B13416" t="s">
        <v>52</v>
      </c>
      <c r="C13416">
        <v>23</v>
      </c>
      <c r="D13416" t="s">
        <v>76</v>
      </c>
      <c r="E13416" t="s">
        <v>105</v>
      </c>
      <c r="F13416" t="s">
        <v>334</v>
      </c>
      <c r="G13416" t="s">
        <v>326</v>
      </c>
      <c r="H13416" t="s">
        <v>76</v>
      </c>
      <c r="I13416" t="s">
        <v>79</v>
      </c>
      <c r="J13416" t="s">
        <v>78</v>
      </c>
      <c r="K13416" t="s">
        <v>492</v>
      </c>
      <c r="L13416" t="s">
        <v>71</v>
      </c>
      <c r="M13416" t="s">
        <v>173</v>
      </c>
      <c r="N13416" t="s">
        <v>175</v>
      </c>
      <c r="O13416" t="s">
        <v>79</v>
      </c>
      <c r="P13416" t="s">
        <v>76</v>
      </c>
      <c r="Q13416" t="s">
        <v>79</v>
      </c>
      <c r="R13416" t="s">
        <v>76</v>
      </c>
      <c r="S13416" t="s">
        <v>76</v>
      </c>
      <c r="T13416" t="s">
        <v>76</v>
      </c>
      <c r="U13416" t="s">
        <v>76</v>
      </c>
      <c r="V13416" t="s">
        <v>76</v>
      </c>
      <c r="W13416" t="s">
        <v>76</v>
      </c>
      <c r="X13416" t="s">
        <v>76</v>
      </c>
      <c r="Y13416" t="s">
        <v>221</v>
      </c>
      <c r="Z13416" t="s">
        <v>76</v>
      </c>
      <c r="AA13416" t="s">
        <v>76</v>
      </c>
      <c r="AB13416" t="s">
        <v>76</v>
      </c>
      <c r="AC13416" t="s">
        <v>79</v>
      </c>
      <c r="AD13416" t="s">
        <v>76</v>
      </c>
      <c r="AE13416" t="s">
        <v>76</v>
      </c>
      <c r="AF13416" t="s">
        <v>76</v>
      </c>
      <c r="AG13416" t="s">
        <v>76</v>
      </c>
      <c r="AH13416" t="s">
        <v>221</v>
      </c>
      <c r="AI13416" t="s">
        <v>208</v>
      </c>
      <c r="AJ13416" t="s">
        <v>217</v>
      </c>
    </row>
    <row r="13417" spans="1:36" x14ac:dyDescent="0.35">
      <c r="A13417" t="s">
        <v>5</v>
      </c>
      <c r="B13417" t="s">
        <v>83</v>
      </c>
      <c r="C13417">
        <v>23</v>
      </c>
      <c r="D13417" t="s">
        <v>313</v>
      </c>
      <c r="E13417" t="s">
        <v>76</v>
      </c>
      <c r="F13417" t="s">
        <v>264</v>
      </c>
      <c r="G13417" t="s">
        <v>65</v>
      </c>
      <c r="H13417" t="s">
        <v>119</v>
      </c>
      <c r="I13417" t="s">
        <v>76</v>
      </c>
      <c r="J13417" t="s">
        <v>76</v>
      </c>
      <c r="K13417" t="s">
        <v>299</v>
      </c>
      <c r="L13417" t="s">
        <v>274</v>
      </c>
      <c r="M13417" t="s">
        <v>76</v>
      </c>
      <c r="N13417" t="s">
        <v>313</v>
      </c>
      <c r="O13417" t="s">
        <v>313</v>
      </c>
      <c r="P13417" t="s">
        <v>76</v>
      </c>
      <c r="Q13417" t="s">
        <v>76</v>
      </c>
      <c r="R13417" t="s">
        <v>76</v>
      </c>
      <c r="S13417" t="s">
        <v>76</v>
      </c>
      <c r="T13417" t="s">
        <v>76</v>
      </c>
      <c r="U13417" t="s">
        <v>76</v>
      </c>
      <c r="V13417" t="s">
        <v>76</v>
      </c>
      <c r="W13417" t="s">
        <v>76</v>
      </c>
      <c r="X13417" t="s">
        <v>76</v>
      </c>
      <c r="Y13417" t="s">
        <v>76</v>
      </c>
      <c r="Z13417" t="s">
        <v>76</v>
      </c>
      <c r="AA13417" t="s">
        <v>68</v>
      </c>
      <c r="AB13417" t="s">
        <v>77</v>
      </c>
      <c r="AC13417" t="s">
        <v>76</v>
      </c>
      <c r="AD13417" t="s">
        <v>76</v>
      </c>
      <c r="AE13417" t="s">
        <v>163</v>
      </c>
      <c r="AF13417" t="s">
        <v>76</v>
      </c>
      <c r="AG13417" t="s">
        <v>106</v>
      </c>
      <c r="AH13417" t="s">
        <v>237</v>
      </c>
      <c r="AI13417" t="s">
        <v>65</v>
      </c>
      <c r="AJ13417" t="s">
        <v>76</v>
      </c>
    </row>
    <row r="13418" spans="1:36" x14ac:dyDescent="0.35">
      <c r="A13418" t="s">
        <v>5</v>
      </c>
      <c r="B13418" t="s">
        <v>50</v>
      </c>
      <c r="C13418">
        <v>3</v>
      </c>
      <c r="D13418" t="s">
        <v>76</v>
      </c>
      <c r="E13418" t="s">
        <v>76</v>
      </c>
      <c r="F13418" t="s">
        <v>76</v>
      </c>
      <c r="G13418" t="s">
        <v>76</v>
      </c>
      <c r="H13418" t="s">
        <v>76</v>
      </c>
      <c r="I13418" t="s">
        <v>76</v>
      </c>
      <c r="J13418" t="s">
        <v>76</v>
      </c>
      <c r="K13418" t="s">
        <v>76</v>
      </c>
      <c r="L13418" t="s">
        <v>76</v>
      </c>
      <c r="M13418" t="s">
        <v>76</v>
      </c>
      <c r="N13418" t="s">
        <v>76</v>
      </c>
      <c r="O13418" t="s">
        <v>76</v>
      </c>
      <c r="P13418" t="s">
        <v>76</v>
      </c>
      <c r="Q13418" t="s">
        <v>76</v>
      </c>
      <c r="R13418" t="s">
        <v>76</v>
      </c>
      <c r="S13418" t="s">
        <v>76</v>
      </c>
      <c r="T13418" t="s">
        <v>76</v>
      </c>
      <c r="U13418" t="s">
        <v>76</v>
      </c>
      <c r="V13418" t="s">
        <v>76</v>
      </c>
      <c r="W13418" t="s">
        <v>76</v>
      </c>
      <c r="X13418" t="s">
        <v>76</v>
      </c>
      <c r="Y13418" t="s">
        <v>424</v>
      </c>
      <c r="Z13418" t="s">
        <v>76</v>
      </c>
      <c r="AA13418" t="s">
        <v>76</v>
      </c>
      <c r="AB13418" t="s">
        <v>76</v>
      </c>
      <c r="AC13418" t="s">
        <v>76</v>
      </c>
      <c r="AD13418" t="s">
        <v>76</v>
      </c>
      <c r="AE13418" t="s">
        <v>941</v>
      </c>
      <c r="AF13418" t="s">
        <v>76</v>
      </c>
      <c r="AG13418" t="s">
        <v>76</v>
      </c>
      <c r="AH13418" t="s">
        <v>76</v>
      </c>
      <c r="AI13418" t="s">
        <v>76</v>
      </c>
      <c r="AJ13418" t="s">
        <v>76</v>
      </c>
    </row>
    <row r="13419" spans="1:36" x14ac:dyDescent="0.35">
      <c r="A13419" t="s">
        <v>6</v>
      </c>
      <c r="B13419" t="s">
        <v>52</v>
      </c>
      <c r="C13419">
        <v>5</v>
      </c>
      <c r="D13419" t="s">
        <v>76</v>
      </c>
      <c r="E13419" t="s">
        <v>844</v>
      </c>
      <c r="F13419" t="s">
        <v>140</v>
      </c>
      <c r="G13419" t="s">
        <v>140</v>
      </c>
      <c r="H13419" t="s">
        <v>76</v>
      </c>
      <c r="I13419" t="s">
        <v>76</v>
      </c>
      <c r="J13419" t="s">
        <v>76</v>
      </c>
      <c r="K13419" t="s">
        <v>92</v>
      </c>
      <c r="L13419" t="s">
        <v>92</v>
      </c>
      <c r="M13419" t="s">
        <v>76</v>
      </c>
      <c r="N13419" t="s">
        <v>76</v>
      </c>
      <c r="O13419" t="s">
        <v>76</v>
      </c>
      <c r="P13419" t="s">
        <v>76</v>
      </c>
      <c r="Q13419" t="s">
        <v>76</v>
      </c>
      <c r="R13419" t="s">
        <v>76</v>
      </c>
      <c r="S13419" t="s">
        <v>76</v>
      </c>
      <c r="T13419" t="s">
        <v>76</v>
      </c>
      <c r="U13419" t="s">
        <v>76</v>
      </c>
      <c r="V13419" t="s">
        <v>76</v>
      </c>
      <c r="W13419" t="s">
        <v>76</v>
      </c>
      <c r="X13419" t="s">
        <v>76</v>
      </c>
      <c r="Y13419" t="s">
        <v>76</v>
      </c>
      <c r="Z13419" t="s">
        <v>76</v>
      </c>
      <c r="AA13419" t="s">
        <v>76</v>
      </c>
      <c r="AB13419" t="s">
        <v>76</v>
      </c>
      <c r="AC13419" t="s">
        <v>76</v>
      </c>
      <c r="AD13419" t="s">
        <v>76</v>
      </c>
      <c r="AE13419" t="s">
        <v>76</v>
      </c>
      <c r="AF13419" t="s">
        <v>76</v>
      </c>
      <c r="AG13419" t="s">
        <v>76</v>
      </c>
      <c r="AH13419" t="s">
        <v>76</v>
      </c>
      <c r="AI13419" t="s">
        <v>76</v>
      </c>
      <c r="AJ13419" t="s">
        <v>76</v>
      </c>
    </row>
    <row r="13420" spans="1:36" x14ac:dyDescent="0.35">
      <c r="A13420" t="s">
        <v>6</v>
      </c>
      <c r="B13420" t="s">
        <v>83</v>
      </c>
      <c r="C13420">
        <v>11</v>
      </c>
      <c r="D13420" t="s">
        <v>386</v>
      </c>
      <c r="E13420" t="s">
        <v>157</v>
      </c>
      <c r="F13420" t="s">
        <v>121</v>
      </c>
      <c r="G13420" t="s">
        <v>70</v>
      </c>
      <c r="H13420" t="s">
        <v>76</v>
      </c>
      <c r="I13420" t="s">
        <v>70</v>
      </c>
      <c r="J13420" t="s">
        <v>76</v>
      </c>
      <c r="K13420" t="s">
        <v>298</v>
      </c>
      <c r="L13420" t="s">
        <v>76</v>
      </c>
      <c r="M13420" t="s">
        <v>76</v>
      </c>
      <c r="N13420" t="s">
        <v>76</v>
      </c>
      <c r="O13420" t="s">
        <v>76</v>
      </c>
      <c r="P13420" t="s">
        <v>76</v>
      </c>
      <c r="Q13420" t="s">
        <v>76</v>
      </c>
      <c r="R13420" t="s">
        <v>76</v>
      </c>
      <c r="S13420" t="s">
        <v>76</v>
      </c>
      <c r="T13420" t="s">
        <v>76</v>
      </c>
      <c r="U13420" t="s">
        <v>76</v>
      </c>
      <c r="V13420" t="s">
        <v>76</v>
      </c>
      <c r="W13420" t="s">
        <v>76</v>
      </c>
      <c r="X13420" t="s">
        <v>76</v>
      </c>
      <c r="Y13420" t="s">
        <v>198</v>
      </c>
      <c r="Z13420" t="s">
        <v>76</v>
      </c>
      <c r="AA13420" t="s">
        <v>76</v>
      </c>
      <c r="AB13420" t="s">
        <v>76</v>
      </c>
      <c r="AC13420" t="s">
        <v>76</v>
      </c>
      <c r="AD13420" t="s">
        <v>76</v>
      </c>
      <c r="AE13420" t="s">
        <v>76</v>
      </c>
      <c r="AF13420" t="s">
        <v>76</v>
      </c>
      <c r="AG13420" t="s">
        <v>76</v>
      </c>
      <c r="AH13420" t="s">
        <v>76</v>
      </c>
      <c r="AI13420" t="s">
        <v>76</v>
      </c>
      <c r="AJ13420" t="s">
        <v>659</v>
      </c>
    </row>
    <row r="13421" spans="1:36" x14ac:dyDescent="0.35">
      <c r="A13421" t="s">
        <v>6</v>
      </c>
      <c r="B13421" t="s">
        <v>50</v>
      </c>
      <c r="C13421">
        <v>6</v>
      </c>
      <c r="D13421" t="s">
        <v>76</v>
      </c>
      <c r="E13421" t="s">
        <v>76</v>
      </c>
      <c r="F13421" t="s">
        <v>568</v>
      </c>
      <c r="G13421" t="s">
        <v>76</v>
      </c>
      <c r="H13421" t="s">
        <v>320</v>
      </c>
      <c r="I13421" t="s">
        <v>320</v>
      </c>
      <c r="J13421" t="s">
        <v>76</v>
      </c>
      <c r="K13421" t="s">
        <v>619</v>
      </c>
      <c r="L13421" t="s">
        <v>568</v>
      </c>
      <c r="M13421" t="s">
        <v>76</v>
      </c>
      <c r="N13421" t="s">
        <v>76</v>
      </c>
      <c r="O13421" t="s">
        <v>76</v>
      </c>
      <c r="P13421" t="s">
        <v>76</v>
      </c>
      <c r="Q13421" t="s">
        <v>76</v>
      </c>
      <c r="R13421" t="s">
        <v>76</v>
      </c>
      <c r="S13421" t="s">
        <v>76</v>
      </c>
      <c r="T13421" t="s">
        <v>76</v>
      </c>
      <c r="U13421" t="s">
        <v>76</v>
      </c>
      <c r="V13421" t="s">
        <v>76</v>
      </c>
      <c r="W13421" t="s">
        <v>76</v>
      </c>
      <c r="X13421" t="s">
        <v>262</v>
      </c>
      <c r="Y13421" t="s">
        <v>76</v>
      </c>
      <c r="Z13421" t="s">
        <v>76</v>
      </c>
      <c r="AA13421" t="s">
        <v>76</v>
      </c>
      <c r="AB13421" t="s">
        <v>76</v>
      </c>
      <c r="AC13421" t="s">
        <v>76</v>
      </c>
      <c r="AD13421" t="s">
        <v>76</v>
      </c>
      <c r="AE13421" t="s">
        <v>76</v>
      </c>
      <c r="AF13421" t="s">
        <v>76</v>
      </c>
      <c r="AG13421" t="s">
        <v>76</v>
      </c>
      <c r="AH13421" t="s">
        <v>76</v>
      </c>
      <c r="AI13421" t="s">
        <v>76</v>
      </c>
      <c r="AJ13421" t="s">
        <v>76</v>
      </c>
    </row>
    <row r="13422" spans="1:36" x14ac:dyDescent="0.35">
      <c r="A13422" t="s">
        <v>7</v>
      </c>
      <c r="B13422" t="s">
        <v>52</v>
      </c>
      <c r="C13422">
        <v>14</v>
      </c>
      <c r="D13422" t="s">
        <v>307</v>
      </c>
      <c r="E13422" t="s">
        <v>76</v>
      </c>
      <c r="F13422" t="s">
        <v>185</v>
      </c>
      <c r="G13422" t="s">
        <v>582</v>
      </c>
      <c r="H13422" t="s">
        <v>173</v>
      </c>
      <c r="I13422" t="s">
        <v>114</v>
      </c>
      <c r="J13422" t="s">
        <v>76</v>
      </c>
      <c r="K13422" t="s">
        <v>469</v>
      </c>
      <c r="L13422" t="s">
        <v>367</v>
      </c>
      <c r="M13422" t="s">
        <v>57</v>
      </c>
      <c r="N13422" t="s">
        <v>76</v>
      </c>
      <c r="O13422" t="s">
        <v>76</v>
      </c>
      <c r="P13422" t="s">
        <v>76</v>
      </c>
      <c r="Q13422" t="s">
        <v>76</v>
      </c>
      <c r="R13422" t="s">
        <v>76</v>
      </c>
      <c r="S13422" t="s">
        <v>76</v>
      </c>
      <c r="T13422" t="s">
        <v>76</v>
      </c>
      <c r="U13422" t="s">
        <v>76</v>
      </c>
      <c r="V13422" t="s">
        <v>76</v>
      </c>
      <c r="W13422" t="s">
        <v>76</v>
      </c>
      <c r="X13422" t="s">
        <v>76</v>
      </c>
      <c r="Y13422" t="s">
        <v>76</v>
      </c>
      <c r="Z13422" t="s">
        <v>76</v>
      </c>
      <c r="AA13422" t="s">
        <v>84</v>
      </c>
      <c r="AB13422" t="s">
        <v>84</v>
      </c>
      <c r="AC13422" t="s">
        <v>76</v>
      </c>
      <c r="AD13422" t="s">
        <v>76</v>
      </c>
      <c r="AE13422" t="s">
        <v>76</v>
      </c>
      <c r="AF13422" t="s">
        <v>76</v>
      </c>
      <c r="AG13422" t="s">
        <v>76</v>
      </c>
      <c r="AH13422" t="s">
        <v>76</v>
      </c>
      <c r="AI13422" t="s">
        <v>76</v>
      </c>
      <c r="AJ13422" t="s">
        <v>76</v>
      </c>
    </row>
    <row r="13423" spans="1:36" x14ac:dyDescent="0.35">
      <c r="A13423" t="s">
        <v>7</v>
      </c>
      <c r="B13423" t="s">
        <v>83</v>
      </c>
      <c r="C13423">
        <v>8</v>
      </c>
      <c r="D13423" t="s">
        <v>358</v>
      </c>
      <c r="E13423" t="s">
        <v>179</v>
      </c>
      <c r="F13423" t="s">
        <v>76</v>
      </c>
      <c r="G13423" t="s">
        <v>335</v>
      </c>
      <c r="H13423" t="s">
        <v>76</v>
      </c>
      <c r="I13423" t="s">
        <v>76</v>
      </c>
      <c r="J13423" t="s">
        <v>62</v>
      </c>
      <c r="K13423" t="s">
        <v>166</v>
      </c>
      <c r="L13423" t="s">
        <v>76</v>
      </c>
      <c r="M13423" t="s">
        <v>76</v>
      </c>
      <c r="N13423" t="s">
        <v>89</v>
      </c>
      <c r="O13423" t="s">
        <v>76</v>
      </c>
      <c r="P13423" t="s">
        <v>76</v>
      </c>
      <c r="Q13423" t="s">
        <v>76</v>
      </c>
      <c r="R13423" t="s">
        <v>76</v>
      </c>
      <c r="S13423" t="s">
        <v>76</v>
      </c>
      <c r="T13423" t="s">
        <v>76</v>
      </c>
      <c r="U13423" t="s">
        <v>76</v>
      </c>
      <c r="V13423" t="s">
        <v>76</v>
      </c>
      <c r="W13423" t="s">
        <v>76</v>
      </c>
      <c r="X13423" t="s">
        <v>76</v>
      </c>
      <c r="Y13423" t="s">
        <v>76</v>
      </c>
      <c r="Z13423" t="s">
        <v>76</v>
      </c>
      <c r="AA13423" t="s">
        <v>10</v>
      </c>
      <c r="AB13423" t="s">
        <v>179</v>
      </c>
      <c r="AC13423" t="s">
        <v>76</v>
      </c>
      <c r="AD13423" t="s">
        <v>76</v>
      </c>
      <c r="AE13423" t="s">
        <v>76</v>
      </c>
      <c r="AF13423" t="s">
        <v>76</v>
      </c>
      <c r="AG13423" t="s">
        <v>76</v>
      </c>
      <c r="AH13423" t="s">
        <v>76</v>
      </c>
      <c r="AI13423" t="s">
        <v>76</v>
      </c>
      <c r="AJ13423" t="s">
        <v>76</v>
      </c>
    </row>
    <row r="13424" spans="1:36" x14ac:dyDescent="0.35">
      <c r="A13424" t="s">
        <v>7</v>
      </c>
      <c r="B13424" t="s">
        <v>50</v>
      </c>
      <c r="C13424">
        <v>3</v>
      </c>
      <c r="D13424" t="s">
        <v>76</v>
      </c>
      <c r="E13424" t="s">
        <v>210</v>
      </c>
      <c r="F13424" t="s">
        <v>76</v>
      </c>
      <c r="G13424" t="s">
        <v>76</v>
      </c>
      <c r="H13424" t="s">
        <v>76</v>
      </c>
      <c r="I13424" t="s">
        <v>76</v>
      </c>
      <c r="J13424" t="s">
        <v>76</v>
      </c>
      <c r="K13424" t="s">
        <v>76</v>
      </c>
      <c r="L13424" t="s">
        <v>76</v>
      </c>
      <c r="M13424" t="s">
        <v>76</v>
      </c>
      <c r="N13424" t="s">
        <v>76</v>
      </c>
      <c r="O13424" t="s">
        <v>76</v>
      </c>
      <c r="P13424" t="s">
        <v>76</v>
      </c>
      <c r="Q13424" t="s">
        <v>76</v>
      </c>
      <c r="R13424" t="s">
        <v>76</v>
      </c>
      <c r="S13424" t="s">
        <v>76</v>
      </c>
      <c r="T13424" t="s">
        <v>76</v>
      </c>
      <c r="U13424" t="s">
        <v>76</v>
      </c>
      <c r="V13424" t="s">
        <v>76</v>
      </c>
      <c r="W13424" t="s">
        <v>76</v>
      </c>
      <c r="X13424" t="s">
        <v>76</v>
      </c>
      <c r="Y13424" t="s">
        <v>76</v>
      </c>
      <c r="Z13424" t="s">
        <v>76</v>
      </c>
      <c r="AA13424" t="s">
        <v>76</v>
      </c>
      <c r="AB13424" t="s">
        <v>1102</v>
      </c>
      <c r="AC13424" t="s">
        <v>76</v>
      </c>
      <c r="AD13424" t="s">
        <v>76</v>
      </c>
      <c r="AE13424" t="s">
        <v>76</v>
      </c>
      <c r="AF13424" t="s">
        <v>76</v>
      </c>
      <c r="AG13424" t="s">
        <v>76</v>
      </c>
      <c r="AH13424" t="s">
        <v>76</v>
      </c>
      <c r="AI13424" t="s">
        <v>76</v>
      </c>
      <c r="AJ13424" t="s">
        <v>76</v>
      </c>
    </row>
    <row r="13425" spans="1:36" x14ac:dyDescent="0.35">
      <c r="A13425" t="s">
        <v>241</v>
      </c>
      <c r="B13425" t="s">
        <v>52</v>
      </c>
      <c r="C13425">
        <v>51</v>
      </c>
      <c r="D13425" t="s">
        <v>355</v>
      </c>
      <c r="E13425" t="s">
        <v>194</v>
      </c>
      <c r="F13425" t="s">
        <v>8</v>
      </c>
      <c r="G13425" t="s">
        <v>330</v>
      </c>
      <c r="H13425" t="s">
        <v>186</v>
      </c>
      <c r="I13425" t="s">
        <v>65</v>
      </c>
      <c r="J13425" t="s">
        <v>77</v>
      </c>
      <c r="K13425" t="s">
        <v>346</v>
      </c>
      <c r="L13425" t="s">
        <v>132</v>
      </c>
      <c r="M13425" t="s">
        <v>104</v>
      </c>
      <c r="N13425" t="s">
        <v>63</v>
      </c>
      <c r="O13425" t="s">
        <v>68</v>
      </c>
      <c r="P13425" t="s">
        <v>76</v>
      </c>
      <c r="Q13425" t="s">
        <v>73</v>
      </c>
      <c r="R13425" t="s">
        <v>77</v>
      </c>
      <c r="S13425" t="s">
        <v>76</v>
      </c>
      <c r="T13425" t="s">
        <v>76</v>
      </c>
      <c r="U13425" t="s">
        <v>76</v>
      </c>
      <c r="V13425" t="s">
        <v>76</v>
      </c>
      <c r="W13425" t="s">
        <v>76</v>
      </c>
      <c r="X13425" t="s">
        <v>76</v>
      </c>
      <c r="Y13425" t="s">
        <v>186</v>
      </c>
      <c r="Z13425" t="s">
        <v>76</v>
      </c>
      <c r="AA13425" t="s">
        <v>93</v>
      </c>
      <c r="AB13425" t="s">
        <v>93</v>
      </c>
      <c r="AC13425" t="s">
        <v>73</v>
      </c>
      <c r="AD13425" t="s">
        <v>76</v>
      </c>
      <c r="AE13425" t="s">
        <v>76</v>
      </c>
      <c r="AF13425" t="s">
        <v>76</v>
      </c>
      <c r="AG13425" t="s">
        <v>76</v>
      </c>
      <c r="AH13425" t="s">
        <v>186</v>
      </c>
      <c r="AI13425" t="s">
        <v>99</v>
      </c>
      <c r="AJ13425" t="s">
        <v>142</v>
      </c>
    </row>
    <row r="13426" spans="1:36" x14ac:dyDescent="0.35">
      <c r="A13426" t="s">
        <v>241</v>
      </c>
      <c r="B13426" t="s">
        <v>83</v>
      </c>
      <c r="C13426">
        <v>58</v>
      </c>
      <c r="D13426" t="s">
        <v>341</v>
      </c>
      <c r="E13426" t="s">
        <v>173</v>
      </c>
      <c r="F13426" t="s">
        <v>260</v>
      </c>
      <c r="G13426" t="s">
        <v>132</v>
      </c>
      <c r="H13426" t="s">
        <v>173</v>
      </c>
      <c r="I13426" t="s">
        <v>68</v>
      </c>
      <c r="J13426" t="s">
        <v>79</v>
      </c>
      <c r="K13426" t="s">
        <v>435</v>
      </c>
      <c r="L13426" t="s">
        <v>156</v>
      </c>
      <c r="M13426" t="s">
        <v>73</v>
      </c>
      <c r="N13426" t="s">
        <v>129</v>
      </c>
      <c r="O13426" t="s">
        <v>236</v>
      </c>
      <c r="P13426" t="s">
        <v>76</v>
      </c>
      <c r="Q13426" t="s">
        <v>106</v>
      </c>
      <c r="R13426" t="s">
        <v>76</v>
      </c>
      <c r="S13426" t="s">
        <v>76</v>
      </c>
      <c r="T13426" t="s">
        <v>73</v>
      </c>
      <c r="U13426" t="s">
        <v>76</v>
      </c>
      <c r="V13426" t="s">
        <v>76</v>
      </c>
      <c r="W13426" t="s">
        <v>76</v>
      </c>
      <c r="X13426" t="s">
        <v>76</v>
      </c>
      <c r="Y13426" t="s">
        <v>106</v>
      </c>
      <c r="Z13426" t="s">
        <v>76</v>
      </c>
      <c r="AA13426" t="s">
        <v>179</v>
      </c>
      <c r="AB13426" t="s">
        <v>150</v>
      </c>
      <c r="AC13426" t="s">
        <v>76</v>
      </c>
      <c r="AD13426" t="s">
        <v>76</v>
      </c>
      <c r="AE13426" t="s">
        <v>198</v>
      </c>
      <c r="AF13426" t="s">
        <v>76</v>
      </c>
      <c r="AG13426" t="s">
        <v>73</v>
      </c>
      <c r="AH13426" t="s">
        <v>92</v>
      </c>
      <c r="AI13426" t="s">
        <v>74</v>
      </c>
      <c r="AJ13426" t="s">
        <v>62</v>
      </c>
    </row>
    <row r="13427" spans="1:36" x14ac:dyDescent="0.35">
      <c r="A13427" t="s">
        <v>241</v>
      </c>
      <c r="B13427" t="s">
        <v>50</v>
      </c>
      <c r="C13427">
        <v>15</v>
      </c>
      <c r="D13427" t="s">
        <v>76</v>
      </c>
      <c r="E13427" t="s">
        <v>217</v>
      </c>
      <c r="F13427" t="s">
        <v>206</v>
      </c>
      <c r="G13427" t="s">
        <v>76</v>
      </c>
      <c r="H13427" t="s">
        <v>108</v>
      </c>
      <c r="I13427" t="s">
        <v>108</v>
      </c>
      <c r="J13427" t="s">
        <v>76</v>
      </c>
      <c r="K13427" t="s">
        <v>229</v>
      </c>
      <c r="L13427" t="s">
        <v>112</v>
      </c>
      <c r="M13427" t="s">
        <v>76</v>
      </c>
      <c r="N13427" t="s">
        <v>76</v>
      </c>
      <c r="O13427" t="s">
        <v>76</v>
      </c>
      <c r="P13427" t="s">
        <v>76</v>
      </c>
      <c r="Q13427" t="s">
        <v>76</v>
      </c>
      <c r="R13427" t="s">
        <v>76</v>
      </c>
      <c r="S13427" t="s">
        <v>76</v>
      </c>
      <c r="T13427" t="s">
        <v>76</v>
      </c>
      <c r="U13427" t="s">
        <v>76</v>
      </c>
      <c r="V13427" t="s">
        <v>76</v>
      </c>
      <c r="W13427" t="s">
        <v>76</v>
      </c>
      <c r="X13427" t="s">
        <v>104</v>
      </c>
      <c r="Y13427" t="s">
        <v>146</v>
      </c>
      <c r="Z13427" t="s">
        <v>76</v>
      </c>
      <c r="AA13427" t="s">
        <v>76</v>
      </c>
      <c r="AB13427" t="s">
        <v>481</v>
      </c>
      <c r="AC13427" t="s">
        <v>76</v>
      </c>
      <c r="AD13427" t="s">
        <v>76</v>
      </c>
      <c r="AE13427" t="s">
        <v>231</v>
      </c>
      <c r="AF13427" t="s">
        <v>76</v>
      </c>
      <c r="AG13427" t="s">
        <v>76</v>
      </c>
      <c r="AH13427" t="s">
        <v>76</v>
      </c>
      <c r="AI13427" t="s">
        <v>76</v>
      </c>
      <c r="AJ13427" t="s">
        <v>76</v>
      </c>
    </row>
    <row r="13429" spans="1:36" x14ac:dyDescent="0.35">
      <c r="A13429" t="s">
        <v>2226</v>
      </c>
    </row>
    <row r="13430" spans="1:36" x14ac:dyDescent="0.35">
      <c r="A13430" t="s">
        <v>14</v>
      </c>
      <c r="B13430" t="s">
        <v>266</v>
      </c>
      <c r="C13430" t="s">
        <v>2</v>
      </c>
      <c r="D13430" t="s">
        <v>1809</v>
      </c>
      <c r="E13430" t="s">
        <v>1810</v>
      </c>
      <c r="F13430" t="s">
        <v>1811</v>
      </c>
      <c r="G13430" t="s">
        <v>1812</v>
      </c>
      <c r="H13430" t="s">
        <v>1815</v>
      </c>
      <c r="I13430" t="s">
        <v>1843</v>
      </c>
      <c r="J13430" t="s">
        <v>1816</v>
      </c>
      <c r="K13430" t="s">
        <v>1817</v>
      </c>
      <c r="L13430" t="s">
        <v>1901</v>
      </c>
      <c r="M13430" t="s">
        <v>2225</v>
      </c>
      <c r="N13430" t="s">
        <v>1814</v>
      </c>
      <c r="O13430" t="s">
        <v>1818</v>
      </c>
      <c r="P13430" t="s">
        <v>1845</v>
      </c>
      <c r="Q13430" t="s">
        <v>1819</v>
      </c>
      <c r="R13430" t="s">
        <v>1820</v>
      </c>
      <c r="S13430" t="s">
        <v>1846</v>
      </c>
      <c r="T13430" t="s">
        <v>1821</v>
      </c>
      <c r="U13430" t="s">
        <v>1822</v>
      </c>
      <c r="V13430" t="s">
        <v>1847</v>
      </c>
      <c r="W13430" t="s">
        <v>1823</v>
      </c>
      <c r="X13430" t="s">
        <v>1848</v>
      </c>
      <c r="Y13430" t="s">
        <v>1824</v>
      </c>
      <c r="Z13430" t="s">
        <v>1825</v>
      </c>
      <c r="AA13430" t="s">
        <v>1826</v>
      </c>
      <c r="AB13430" t="s">
        <v>1827</v>
      </c>
      <c r="AC13430" t="s">
        <v>1828</v>
      </c>
      <c r="AD13430" t="s">
        <v>1829</v>
      </c>
      <c r="AE13430" t="s">
        <v>1830</v>
      </c>
      <c r="AF13430" t="s">
        <v>1831</v>
      </c>
      <c r="AG13430" t="s">
        <v>1832</v>
      </c>
      <c r="AH13430" t="s">
        <v>1833</v>
      </c>
      <c r="AI13430" t="s">
        <v>1237</v>
      </c>
      <c r="AJ13430" t="s">
        <v>50</v>
      </c>
    </row>
    <row r="13431" spans="1:36" x14ac:dyDescent="0.35">
      <c r="A13431" t="s">
        <v>3</v>
      </c>
      <c r="B13431" t="s">
        <v>267</v>
      </c>
      <c r="C13431">
        <v>7</v>
      </c>
      <c r="D13431" t="s">
        <v>76</v>
      </c>
      <c r="E13431" t="s">
        <v>120</v>
      </c>
      <c r="F13431" t="s">
        <v>879</v>
      </c>
      <c r="G13431" t="s">
        <v>116</v>
      </c>
      <c r="H13431" t="s">
        <v>76</v>
      </c>
      <c r="I13431" t="s">
        <v>76</v>
      </c>
      <c r="J13431" t="s">
        <v>76</v>
      </c>
      <c r="K13431" t="s">
        <v>218</v>
      </c>
      <c r="L13431" t="s">
        <v>76</v>
      </c>
      <c r="M13431" t="s">
        <v>76</v>
      </c>
      <c r="N13431" t="s">
        <v>76</v>
      </c>
      <c r="O13431" t="s">
        <v>76</v>
      </c>
      <c r="P13431" t="s">
        <v>76</v>
      </c>
      <c r="Q13431" t="s">
        <v>76</v>
      </c>
      <c r="R13431" t="s">
        <v>76</v>
      </c>
      <c r="S13431" t="s">
        <v>76</v>
      </c>
      <c r="T13431" t="s">
        <v>76</v>
      </c>
      <c r="U13431" t="s">
        <v>76</v>
      </c>
      <c r="V13431" t="s">
        <v>76</v>
      </c>
      <c r="W13431" t="s">
        <v>76</v>
      </c>
      <c r="X13431" t="s">
        <v>76</v>
      </c>
      <c r="Y13431" t="s">
        <v>76</v>
      </c>
      <c r="Z13431" t="s">
        <v>76</v>
      </c>
      <c r="AA13431" t="s">
        <v>76</v>
      </c>
      <c r="AB13431" t="s">
        <v>76</v>
      </c>
      <c r="AC13431" t="s">
        <v>76</v>
      </c>
      <c r="AD13431" t="s">
        <v>76</v>
      </c>
      <c r="AE13431" t="s">
        <v>76</v>
      </c>
      <c r="AF13431" t="s">
        <v>76</v>
      </c>
      <c r="AG13431" t="s">
        <v>76</v>
      </c>
      <c r="AH13431" t="s">
        <v>76</v>
      </c>
      <c r="AI13431" t="s">
        <v>76</v>
      </c>
      <c r="AJ13431" t="s">
        <v>76</v>
      </c>
    </row>
    <row r="13432" spans="1:36" x14ac:dyDescent="0.35">
      <c r="A13432" t="s">
        <v>3</v>
      </c>
      <c r="B13432" t="s">
        <v>279</v>
      </c>
      <c r="C13432">
        <v>7</v>
      </c>
      <c r="D13432" t="s">
        <v>362</v>
      </c>
      <c r="E13432" t="s">
        <v>76</v>
      </c>
      <c r="F13432" t="s">
        <v>76</v>
      </c>
      <c r="G13432" t="s">
        <v>76</v>
      </c>
      <c r="H13432" t="s">
        <v>76</v>
      </c>
      <c r="I13432" t="s">
        <v>76</v>
      </c>
      <c r="J13432" t="s">
        <v>76</v>
      </c>
      <c r="K13432" t="s">
        <v>296</v>
      </c>
      <c r="L13432" t="s">
        <v>153</v>
      </c>
      <c r="M13432" t="s">
        <v>76</v>
      </c>
      <c r="N13432" t="s">
        <v>76</v>
      </c>
      <c r="O13432" t="s">
        <v>76</v>
      </c>
      <c r="P13432" t="s">
        <v>76</v>
      </c>
      <c r="Q13432" t="s">
        <v>76</v>
      </c>
      <c r="R13432" t="s">
        <v>76</v>
      </c>
      <c r="S13432" t="s">
        <v>76</v>
      </c>
      <c r="T13432" t="s">
        <v>76</v>
      </c>
      <c r="U13432" t="s">
        <v>76</v>
      </c>
      <c r="V13432" t="s">
        <v>76</v>
      </c>
      <c r="W13432" t="s">
        <v>76</v>
      </c>
      <c r="X13432" t="s">
        <v>76</v>
      </c>
      <c r="Y13432" t="s">
        <v>76</v>
      </c>
      <c r="Z13432" t="s">
        <v>76</v>
      </c>
      <c r="AA13432" t="s">
        <v>76</v>
      </c>
      <c r="AB13432" t="s">
        <v>76</v>
      </c>
      <c r="AC13432" t="s">
        <v>76</v>
      </c>
      <c r="AD13432" t="s">
        <v>76</v>
      </c>
      <c r="AE13432" t="s">
        <v>76</v>
      </c>
      <c r="AF13432" t="s">
        <v>76</v>
      </c>
      <c r="AG13432" t="s">
        <v>76</v>
      </c>
      <c r="AH13432" t="s">
        <v>76</v>
      </c>
      <c r="AI13432" t="s">
        <v>358</v>
      </c>
      <c r="AJ13432" t="s">
        <v>76</v>
      </c>
    </row>
    <row r="13433" spans="1:36" x14ac:dyDescent="0.35">
      <c r="A13433" t="s">
        <v>3</v>
      </c>
      <c r="B13433" t="s">
        <v>285</v>
      </c>
      <c r="C13433">
        <v>3</v>
      </c>
      <c r="D13433" t="s">
        <v>76</v>
      </c>
      <c r="E13433" t="s">
        <v>76</v>
      </c>
      <c r="F13433" t="s">
        <v>76</v>
      </c>
      <c r="G13433" t="s">
        <v>76</v>
      </c>
      <c r="H13433" t="s">
        <v>76</v>
      </c>
      <c r="I13433" t="s">
        <v>76</v>
      </c>
      <c r="J13433" t="s">
        <v>76</v>
      </c>
      <c r="K13433" t="s">
        <v>76</v>
      </c>
      <c r="L13433" t="s">
        <v>76</v>
      </c>
      <c r="M13433" t="s">
        <v>76</v>
      </c>
      <c r="N13433" t="s">
        <v>232</v>
      </c>
      <c r="O13433" t="s">
        <v>232</v>
      </c>
      <c r="P13433" t="s">
        <v>76</v>
      </c>
      <c r="Q13433" t="s">
        <v>76</v>
      </c>
      <c r="R13433" t="s">
        <v>76</v>
      </c>
      <c r="S13433" t="s">
        <v>76</v>
      </c>
      <c r="T13433" t="s">
        <v>76</v>
      </c>
      <c r="U13433" t="s">
        <v>76</v>
      </c>
      <c r="V13433" t="s">
        <v>76</v>
      </c>
      <c r="W13433" t="s">
        <v>76</v>
      </c>
      <c r="X13433" t="s">
        <v>76</v>
      </c>
      <c r="Y13433" t="s">
        <v>76</v>
      </c>
      <c r="Z13433" t="s">
        <v>76</v>
      </c>
      <c r="AA13433" t="s">
        <v>76</v>
      </c>
      <c r="AB13433" t="s">
        <v>76</v>
      </c>
      <c r="AC13433" t="s">
        <v>76</v>
      </c>
      <c r="AD13433" t="s">
        <v>76</v>
      </c>
      <c r="AE13433" t="s">
        <v>76</v>
      </c>
      <c r="AF13433" t="s">
        <v>76</v>
      </c>
      <c r="AG13433" t="s">
        <v>76</v>
      </c>
      <c r="AH13433" t="s">
        <v>874</v>
      </c>
      <c r="AI13433" t="s">
        <v>76</v>
      </c>
      <c r="AJ13433" t="s">
        <v>76</v>
      </c>
    </row>
    <row r="13434" spans="1:36" x14ac:dyDescent="0.35">
      <c r="A13434" t="s">
        <v>4</v>
      </c>
      <c r="B13434" t="s">
        <v>267</v>
      </c>
      <c r="C13434">
        <v>4</v>
      </c>
      <c r="D13434" t="s">
        <v>127</v>
      </c>
      <c r="E13434" t="s">
        <v>76</v>
      </c>
      <c r="F13434" t="s">
        <v>670</v>
      </c>
      <c r="G13434" t="s">
        <v>76</v>
      </c>
      <c r="H13434" t="s">
        <v>503</v>
      </c>
      <c r="I13434" t="s">
        <v>76</v>
      </c>
      <c r="J13434" t="s">
        <v>76</v>
      </c>
      <c r="K13434" t="s">
        <v>76</v>
      </c>
      <c r="L13434" t="s">
        <v>76</v>
      </c>
      <c r="M13434" t="s">
        <v>76</v>
      </c>
      <c r="N13434" t="s">
        <v>76</v>
      </c>
      <c r="O13434" t="s">
        <v>503</v>
      </c>
      <c r="P13434" t="s">
        <v>76</v>
      </c>
      <c r="Q13434" t="s">
        <v>76</v>
      </c>
      <c r="R13434" t="s">
        <v>503</v>
      </c>
      <c r="S13434" t="s">
        <v>76</v>
      </c>
      <c r="T13434" t="s">
        <v>76</v>
      </c>
      <c r="U13434" t="s">
        <v>76</v>
      </c>
      <c r="V13434" t="s">
        <v>76</v>
      </c>
      <c r="W13434" t="s">
        <v>76</v>
      </c>
      <c r="X13434" t="s">
        <v>76</v>
      </c>
      <c r="Y13434" t="s">
        <v>76</v>
      </c>
      <c r="Z13434" t="s">
        <v>76</v>
      </c>
      <c r="AA13434" t="s">
        <v>76</v>
      </c>
      <c r="AB13434" t="s">
        <v>76</v>
      </c>
      <c r="AC13434" t="s">
        <v>76</v>
      </c>
      <c r="AD13434" t="s">
        <v>76</v>
      </c>
      <c r="AE13434" t="s">
        <v>76</v>
      </c>
      <c r="AF13434" t="s">
        <v>76</v>
      </c>
      <c r="AG13434" t="s">
        <v>76</v>
      </c>
      <c r="AH13434" t="s">
        <v>76</v>
      </c>
      <c r="AI13434" t="s">
        <v>76</v>
      </c>
      <c r="AJ13434" t="s">
        <v>76</v>
      </c>
    </row>
    <row r="13435" spans="1:36" x14ac:dyDescent="0.35">
      <c r="A13435" t="s">
        <v>4</v>
      </c>
      <c r="B13435" t="s">
        <v>279</v>
      </c>
      <c r="C13435">
        <v>7</v>
      </c>
      <c r="D13435" t="s">
        <v>76</v>
      </c>
      <c r="E13435" t="s">
        <v>204</v>
      </c>
      <c r="F13435" t="s">
        <v>98</v>
      </c>
      <c r="G13435" t="s">
        <v>160</v>
      </c>
      <c r="H13435" t="s">
        <v>76</v>
      </c>
      <c r="I13435" t="s">
        <v>334</v>
      </c>
      <c r="J13435" t="s">
        <v>76</v>
      </c>
      <c r="K13435" t="s">
        <v>455</v>
      </c>
      <c r="L13435" t="s">
        <v>333</v>
      </c>
      <c r="M13435" t="s">
        <v>334</v>
      </c>
      <c r="N13435" t="s">
        <v>124</v>
      </c>
      <c r="O13435" t="s">
        <v>76</v>
      </c>
      <c r="P13435" t="s">
        <v>76</v>
      </c>
      <c r="Q13435" t="s">
        <v>455</v>
      </c>
      <c r="R13435" t="s">
        <v>76</v>
      </c>
      <c r="S13435" t="s">
        <v>76</v>
      </c>
      <c r="T13435" t="s">
        <v>124</v>
      </c>
      <c r="U13435" t="s">
        <v>76</v>
      </c>
      <c r="V13435" t="s">
        <v>76</v>
      </c>
      <c r="W13435" t="s">
        <v>76</v>
      </c>
      <c r="X13435" t="s">
        <v>76</v>
      </c>
      <c r="Y13435" t="s">
        <v>76</v>
      </c>
      <c r="Z13435" t="s">
        <v>76</v>
      </c>
      <c r="AA13435" t="s">
        <v>76</v>
      </c>
      <c r="AB13435" t="s">
        <v>76</v>
      </c>
      <c r="AC13435" t="s">
        <v>76</v>
      </c>
      <c r="AD13435" t="s">
        <v>76</v>
      </c>
      <c r="AE13435" t="s">
        <v>76</v>
      </c>
      <c r="AF13435" t="s">
        <v>76</v>
      </c>
      <c r="AG13435" t="s">
        <v>76</v>
      </c>
      <c r="AH13435" t="s">
        <v>76</v>
      </c>
      <c r="AI13435" t="s">
        <v>76</v>
      </c>
      <c r="AJ13435" t="s">
        <v>76</v>
      </c>
    </row>
    <row r="13436" spans="1:36" x14ac:dyDescent="0.35">
      <c r="A13436" t="s">
        <v>5</v>
      </c>
      <c r="B13436" t="s">
        <v>267</v>
      </c>
      <c r="C13436">
        <v>6</v>
      </c>
      <c r="D13436" t="s">
        <v>76</v>
      </c>
      <c r="E13436" t="s">
        <v>76</v>
      </c>
      <c r="F13436" t="s">
        <v>76</v>
      </c>
      <c r="G13436" t="s">
        <v>76</v>
      </c>
      <c r="H13436" t="s">
        <v>76</v>
      </c>
      <c r="I13436" t="s">
        <v>76</v>
      </c>
      <c r="J13436" t="s">
        <v>76</v>
      </c>
      <c r="K13436" t="s">
        <v>102</v>
      </c>
      <c r="L13436" t="s">
        <v>1106</v>
      </c>
      <c r="M13436" t="s">
        <v>76</v>
      </c>
      <c r="N13436" t="s">
        <v>76</v>
      </c>
      <c r="O13436" t="s">
        <v>78</v>
      </c>
      <c r="P13436" t="s">
        <v>76</v>
      </c>
      <c r="Q13436" t="s">
        <v>78</v>
      </c>
      <c r="R13436" t="s">
        <v>76</v>
      </c>
      <c r="S13436" t="s">
        <v>76</v>
      </c>
      <c r="T13436" t="s">
        <v>76</v>
      </c>
      <c r="U13436" t="s">
        <v>76</v>
      </c>
      <c r="V13436" t="s">
        <v>76</v>
      </c>
      <c r="W13436" t="s">
        <v>76</v>
      </c>
      <c r="X13436" t="s">
        <v>76</v>
      </c>
      <c r="Y13436" t="s">
        <v>208</v>
      </c>
      <c r="Z13436" t="s">
        <v>76</v>
      </c>
      <c r="AA13436" t="s">
        <v>76</v>
      </c>
      <c r="AB13436" t="s">
        <v>76</v>
      </c>
      <c r="AC13436" t="s">
        <v>78</v>
      </c>
      <c r="AD13436" t="s">
        <v>76</v>
      </c>
      <c r="AE13436" t="s">
        <v>76</v>
      </c>
      <c r="AF13436" t="s">
        <v>76</v>
      </c>
      <c r="AG13436" t="s">
        <v>76</v>
      </c>
      <c r="AH13436" t="s">
        <v>208</v>
      </c>
      <c r="AI13436" t="s">
        <v>76</v>
      </c>
      <c r="AJ13436" t="s">
        <v>76</v>
      </c>
    </row>
    <row r="13437" spans="1:36" x14ac:dyDescent="0.35">
      <c r="A13437" t="s">
        <v>5</v>
      </c>
      <c r="B13437" t="s">
        <v>279</v>
      </c>
      <c r="C13437">
        <v>28</v>
      </c>
      <c r="D13437" t="s">
        <v>76</v>
      </c>
      <c r="E13437" t="s">
        <v>138</v>
      </c>
      <c r="F13437" t="s">
        <v>242</v>
      </c>
      <c r="G13437" t="s">
        <v>95</v>
      </c>
      <c r="H13437" t="s">
        <v>76</v>
      </c>
      <c r="I13437" t="s">
        <v>68</v>
      </c>
      <c r="J13437" t="s">
        <v>105</v>
      </c>
      <c r="K13437" t="s">
        <v>653</v>
      </c>
      <c r="L13437" t="s">
        <v>71</v>
      </c>
      <c r="M13437" t="s">
        <v>76</v>
      </c>
      <c r="N13437" t="s">
        <v>105</v>
      </c>
      <c r="O13437" t="s">
        <v>76</v>
      </c>
      <c r="P13437" t="s">
        <v>76</v>
      </c>
      <c r="Q13437" t="s">
        <v>76</v>
      </c>
      <c r="R13437" t="s">
        <v>76</v>
      </c>
      <c r="S13437" t="s">
        <v>76</v>
      </c>
      <c r="T13437" t="s">
        <v>76</v>
      </c>
      <c r="U13437" t="s">
        <v>76</v>
      </c>
      <c r="V13437" t="s">
        <v>76</v>
      </c>
      <c r="W13437" t="s">
        <v>76</v>
      </c>
      <c r="X13437" t="s">
        <v>76</v>
      </c>
      <c r="Y13437" t="s">
        <v>76</v>
      </c>
      <c r="Z13437" t="s">
        <v>76</v>
      </c>
      <c r="AA13437" t="s">
        <v>105</v>
      </c>
      <c r="AB13437" t="s">
        <v>71</v>
      </c>
      <c r="AC13437" t="s">
        <v>76</v>
      </c>
      <c r="AD13437" t="s">
        <v>76</v>
      </c>
      <c r="AE13437" t="s">
        <v>76</v>
      </c>
      <c r="AF13437" t="s">
        <v>76</v>
      </c>
      <c r="AG13437" t="s">
        <v>68</v>
      </c>
      <c r="AH13437" t="s">
        <v>76</v>
      </c>
      <c r="AI13437" t="s">
        <v>225</v>
      </c>
      <c r="AJ13437" t="s">
        <v>89</v>
      </c>
    </row>
    <row r="13438" spans="1:36" x14ac:dyDescent="0.35">
      <c r="A13438" t="s">
        <v>5</v>
      </c>
      <c r="B13438" t="s">
        <v>285</v>
      </c>
      <c r="C13438">
        <v>15</v>
      </c>
      <c r="D13438" t="s">
        <v>548</v>
      </c>
      <c r="E13438" t="s">
        <v>76</v>
      </c>
      <c r="F13438" t="s">
        <v>286</v>
      </c>
      <c r="G13438" t="s">
        <v>244</v>
      </c>
      <c r="H13438" t="s">
        <v>146</v>
      </c>
      <c r="I13438" t="s">
        <v>76</v>
      </c>
      <c r="J13438" t="s">
        <v>76</v>
      </c>
      <c r="K13438" t="s">
        <v>146</v>
      </c>
      <c r="L13438" t="s">
        <v>76</v>
      </c>
      <c r="M13438" t="s">
        <v>142</v>
      </c>
      <c r="N13438" t="s">
        <v>310</v>
      </c>
      <c r="O13438" t="s">
        <v>548</v>
      </c>
      <c r="P13438" t="s">
        <v>76</v>
      </c>
      <c r="Q13438" t="s">
        <v>76</v>
      </c>
      <c r="R13438" t="s">
        <v>76</v>
      </c>
      <c r="S13438" t="s">
        <v>76</v>
      </c>
      <c r="T13438" t="s">
        <v>76</v>
      </c>
      <c r="U13438" t="s">
        <v>76</v>
      </c>
      <c r="V13438" t="s">
        <v>76</v>
      </c>
      <c r="W13438" t="s">
        <v>76</v>
      </c>
      <c r="X13438" t="s">
        <v>76</v>
      </c>
      <c r="Y13438" t="s">
        <v>142</v>
      </c>
      <c r="Z13438" t="s">
        <v>76</v>
      </c>
      <c r="AA13438" t="s">
        <v>76</v>
      </c>
      <c r="AB13438" t="s">
        <v>76</v>
      </c>
      <c r="AC13438" t="s">
        <v>76</v>
      </c>
      <c r="AD13438" t="s">
        <v>76</v>
      </c>
      <c r="AE13438" t="s">
        <v>307</v>
      </c>
      <c r="AF13438" t="s">
        <v>76</v>
      </c>
      <c r="AG13438" t="s">
        <v>76</v>
      </c>
      <c r="AH13438" t="s">
        <v>278</v>
      </c>
      <c r="AI13438" t="s">
        <v>211</v>
      </c>
      <c r="AJ13438" t="s">
        <v>76</v>
      </c>
    </row>
    <row r="13439" spans="1:36" x14ac:dyDescent="0.35">
      <c r="A13439" t="s">
        <v>6</v>
      </c>
      <c r="B13439" t="s">
        <v>267</v>
      </c>
      <c r="C13439">
        <v>1</v>
      </c>
      <c r="D13439" t="s">
        <v>76</v>
      </c>
      <c r="E13439" t="s">
        <v>395</v>
      </c>
      <c r="F13439" t="s">
        <v>76</v>
      </c>
      <c r="G13439" t="s">
        <v>76</v>
      </c>
      <c r="H13439" t="s">
        <v>76</v>
      </c>
      <c r="I13439" t="s">
        <v>76</v>
      </c>
      <c r="J13439" t="s">
        <v>76</v>
      </c>
      <c r="K13439" t="s">
        <v>76</v>
      </c>
      <c r="L13439" t="s">
        <v>76</v>
      </c>
      <c r="M13439" t="s">
        <v>76</v>
      </c>
      <c r="N13439" t="s">
        <v>76</v>
      </c>
      <c r="O13439" t="s">
        <v>76</v>
      </c>
      <c r="P13439" t="s">
        <v>76</v>
      </c>
      <c r="Q13439" t="s">
        <v>76</v>
      </c>
      <c r="R13439" t="s">
        <v>76</v>
      </c>
      <c r="S13439" t="s">
        <v>76</v>
      </c>
      <c r="T13439" t="s">
        <v>76</v>
      </c>
      <c r="U13439" t="s">
        <v>76</v>
      </c>
      <c r="V13439" t="s">
        <v>76</v>
      </c>
      <c r="W13439" t="s">
        <v>76</v>
      </c>
      <c r="X13439" t="s">
        <v>76</v>
      </c>
      <c r="Y13439" t="s">
        <v>76</v>
      </c>
      <c r="Z13439" t="s">
        <v>76</v>
      </c>
      <c r="AA13439" t="s">
        <v>76</v>
      </c>
      <c r="AB13439" t="s">
        <v>76</v>
      </c>
      <c r="AC13439" t="s">
        <v>76</v>
      </c>
      <c r="AD13439" t="s">
        <v>76</v>
      </c>
      <c r="AE13439" t="s">
        <v>76</v>
      </c>
      <c r="AF13439" t="s">
        <v>76</v>
      </c>
      <c r="AG13439" t="s">
        <v>76</v>
      </c>
      <c r="AH13439" t="s">
        <v>76</v>
      </c>
      <c r="AI13439" t="s">
        <v>76</v>
      </c>
      <c r="AJ13439" t="s">
        <v>76</v>
      </c>
    </row>
    <row r="13440" spans="1:36" x14ac:dyDescent="0.35">
      <c r="A13440" t="s">
        <v>6</v>
      </c>
      <c r="B13440" t="s">
        <v>279</v>
      </c>
      <c r="C13440">
        <v>19</v>
      </c>
      <c r="D13440" t="s">
        <v>56</v>
      </c>
      <c r="E13440" t="s">
        <v>120</v>
      </c>
      <c r="F13440" t="s">
        <v>247</v>
      </c>
      <c r="G13440" t="s">
        <v>366</v>
      </c>
      <c r="H13440" t="s">
        <v>198</v>
      </c>
      <c r="I13440" t="s">
        <v>216</v>
      </c>
      <c r="J13440" t="s">
        <v>76</v>
      </c>
      <c r="K13440" t="s">
        <v>443</v>
      </c>
      <c r="L13440" t="s">
        <v>208</v>
      </c>
      <c r="M13440" t="s">
        <v>76</v>
      </c>
      <c r="N13440" t="s">
        <v>76</v>
      </c>
      <c r="O13440" t="s">
        <v>76</v>
      </c>
      <c r="P13440" t="s">
        <v>76</v>
      </c>
      <c r="Q13440" t="s">
        <v>76</v>
      </c>
      <c r="R13440" t="s">
        <v>76</v>
      </c>
      <c r="S13440" t="s">
        <v>76</v>
      </c>
      <c r="T13440" t="s">
        <v>76</v>
      </c>
      <c r="U13440" t="s">
        <v>76</v>
      </c>
      <c r="V13440" t="s">
        <v>76</v>
      </c>
      <c r="W13440" t="s">
        <v>76</v>
      </c>
      <c r="X13440" t="s">
        <v>198</v>
      </c>
      <c r="Y13440" t="s">
        <v>63</v>
      </c>
      <c r="Z13440" t="s">
        <v>76</v>
      </c>
      <c r="AA13440" t="s">
        <v>76</v>
      </c>
      <c r="AB13440" t="s">
        <v>76</v>
      </c>
      <c r="AC13440" t="s">
        <v>76</v>
      </c>
      <c r="AD13440" t="s">
        <v>76</v>
      </c>
      <c r="AE13440" t="s">
        <v>76</v>
      </c>
      <c r="AF13440" t="s">
        <v>76</v>
      </c>
      <c r="AG13440" t="s">
        <v>76</v>
      </c>
      <c r="AH13440" t="s">
        <v>76</v>
      </c>
      <c r="AI13440" t="s">
        <v>76</v>
      </c>
      <c r="AJ13440" t="s">
        <v>455</v>
      </c>
    </row>
    <row r="13441" spans="1:36" x14ac:dyDescent="0.35">
      <c r="A13441" t="s">
        <v>6</v>
      </c>
      <c r="B13441" t="s">
        <v>285</v>
      </c>
      <c r="C13441">
        <v>2</v>
      </c>
      <c r="D13441" t="s">
        <v>76</v>
      </c>
      <c r="E13441" t="s">
        <v>76</v>
      </c>
      <c r="F13441" t="s">
        <v>76</v>
      </c>
      <c r="G13441" t="s">
        <v>76</v>
      </c>
      <c r="H13441" t="s">
        <v>76</v>
      </c>
      <c r="I13441" t="s">
        <v>76</v>
      </c>
      <c r="J13441" t="s">
        <v>76</v>
      </c>
      <c r="K13441" t="s">
        <v>923</v>
      </c>
      <c r="L13441" t="s">
        <v>76</v>
      </c>
      <c r="M13441" t="s">
        <v>76</v>
      </c>
      <c r="N13441" t="s">
        <v>76</v>
      </c>
      <c r="O13441" t="s">
        <v>76</v>
      </c>
      <c r="P13441" t="s">
        <v>76</v>
      </c>
      <c r="Q13441" t="s">
        <v>76</v>
      </c>
      <c r="R13441" t="s">
        <v>76</v>
      </c>
      <c r="S13441" t="s">
        <v>76</v>
      </c>
      <c r="T13441" t="s">
        <v>76</v>
      </c>
      <c r="U13441" t="s">
        <v>76</v>
      </c>
      <c r="V13441" t="s">
        <v>76</v>
      </c>
      <c r="W13441" t="s">
        <v>76</v>
      </c>
      <c r="X13441" t="s">
        <v>76</v>
      </c>
      <c r="Y13441" t="s">
        <v>76</v>
      </c>
      <c r="Z13441" t="s">
        <v>76</v>
      </c>
      <c r="AA13441" t="s">
        <v>76</v>
      </c>
      <c r="AB13441" t="s">
        <v>76</v>
      </c>
      <c r="AC13441" t="s">
        <v>76</v>
      </c>
      <c r="AD13441" t="s">
        <v>76</v>
      </c>
      <c r="AE13441" t="s">
        <v>76</v>
      </c>
      <c r="AF13441" t="s">
        <v>76</v>
      </c>
      <c r="AG13441" t="s">
        <v>76</v>
      </c>
      <c r="AH13441" t="s">
        <v>76</v>
      </c>
      <c r="AI13441" t="s">
        <v>76</v>
      </c>
      <c r="AJ13441" t="s">
        <v>923</v>
      </c>
    </row>
    <row r="13442" spans="1:36" x14ac:dyDescent="0.35">
      <c r="A13442" t="s">
        <v>7</v>
      </c>
      <c r="B13442" t="s">
        <v>267</v>
      </c>
      <c r="C13442">
        <v>5</v>
      </c>
      <c r="D13442" t="s">
        <v>812</v>
      </c>
      <c r="E13442" t="s">
        <v>76</v>
      </c>
      <c r="F13442" t="s">
        <v>76</v>
      </c>
      <c r="G13442" t="s">
        <v>281</v>
      </c>
      <c r="H13442" t="s">
        <v>76</v>
      </c>
      <c r="I13442" t="s">
        <v>76</v>
      </c>
      <c r="J13442" t="s">
        <v>96</v>
      </c>
      <c r="K13442" t="s">
        <v>157</v>
      </c>
      <c r="L13442" t="s">
        <v>76</v>
      </c>
      <c r="M13442" t="s">
        <v>76</v>
      </c>
      <c r="N13442" t="s">
        <v>76</v>
      </c>
      <c r="O13442" t="s">
        <v>76</v>
      </c>
      <c r="P13442" t="s">
        <v>76</v>
      </c>
      <c r="Q13442" t="s">
        <v>76</v>
      </c>
      <c r="R13442" t="s">
        <v>76</v>
      </c>
      <c r="S13442" t="s">
        <v>76</v>
      </c>
      <c r="T13442" t="s">
        <v>76</v>
      </c>
      <c r="U13442" t="s">
        <v>76</v>
      </c>
      <c r="V13442" t="s">
        <v>76</v>
      </c>
      <c r="W13442" t="s">
        <v>76</v>
      </c>
      <c r="X13442" t="s">
        <v>76</v>
      </c>
      <c r="Y13442" t="s">
        <v>76</v>
      </c>
      <c r="Z13442" t="s">
        <v>76</v>
      </c>
      <c r="AA13442" t="s">
        <v>76</v>
      </c>
      <c r="AB13442" t="s">
        <v>76</v>
      </c>
      <c r="AC13442" t="s">
        <v>76</v>
      </c>
      <c r="AD13442" t="s">
        <v>76</v>
      </c>
      <c r="AE13442" t="s">
        <v>76</v>
      </c>
      <c r="AF13442" t="s">
        <v>76</v>
      </c>
      <c r="AG13442" t="s">
        <v>76</v>
      </c>
      <c r="AH13442" t="s">
        <v>76</v>
      </c>
      <c r="AI13442" t="s">
        <v>76</v>
      </c>
      <c r="AJ13442" t="s">
        <v>76</v>
      </c>
    </row>
    <row r="13443" spans="1:36" x14ac:dyDescent="0.35">
      <c r="A13443" t="s">
        <v>7</v>
      </c>
      <c r="B13443" t="s">
        <v>279</v>
      </c>
      <c r="C13443">
        <v>17</v>
      </c>
      <c r="D13443" t="s">
        <v>76</v>
      </c>
      <c r="E13443" t="s">
        <v>88</v>
      </c>
      <c r="F13443" t="s">
        <v>213</v>
      </c>
      <c r="G13443" t="s">
        <v>321</v>
      </c>
      <c r="H13443" t="s">
        <v>70</v>
      </c>
      <c r="I13443" t="s">
        <v>278</v>
      </c>
      <c r="J13443" t="s">
        <v>76</v>
      </c>
      <c r="K13443" t="s">
        <v>189</v>
      </c>
      <c r="L13443" t="s">
        <v>269</v>
      </c>
      <c r="M13443" t="s">
        <v>163</v>
      </c>
      <c r="N13443" t="s">
        <v>104</v>
      </c>
      <c r="O13443" t="s">
        <v>76</v>
      </c>
      <c r="P13443" t="s">
        <v>76</v>
      </c>
      <c r="Q13443" t="s">
        <v>76</v>
      </c>
      <c r="R13443" t="s">
        <v>76</v>
      </c>
      <c r="S13443" t="s">
        <v>76</v>
      </c>
      <c r="T13443" t="s">
        <v>76</v>
      </c>
      <c r="U13443" t="s">
        <v>76</v>
      </c>
      <c r="V13443" t="s">
        <v>76</v>
      </c>
      <c r="W13443" t="s">
        <v>76</v>
      </c>
      <c r="X13443" t="s">
        <v>76</v>
      </c>
      <c r="Y13443" t="s">
        <v>76</v>
      </c>
      <c r="Z13443" t="s">
        <v>76</v>
      </c>
      <c r="AA13443" t="s">
        <v>262</v>
      </c>
      <c r="AB13443" t="s">
        <v>56</v>
      </c>
      <c r="AC13443" t="s">
        <v>76</v>
      </c>
      <c r="AD13443" t="s">
        <v>76</v>
      </c>
      <c r="AE13443" t="s">
        <v>76</v>
      </c>
      <c r="AF13443" t="s">
        <v>76</v>
      </c>
      <c r="AG13443" t="s">
        <v>76</v>
      </c>
      <c r="AH13443" t="s">
        <v>76</v>
      </c>
      <c r="AI13443" t="s">
        <v>76</v>
      </c>
      <c r="AJ13443" t="s">
        <v>76</v>
      </c>
    </row>
    <row r="13444" spans="1:36" x14ac:dyDescent="0.35">
      <c r="A13444" t="s">
        <v>7</v>
      </c>
      <c r="B13444" t="s">
        <v>285</v>
      </c>
      <c r="C13444">
        <v>3</v>
      </c>
      <c r="D13444" t="s">
        <v>76</v>
      </c>
      <c r="E13444" t="s">
        <v>76</v>
      </c>
      <c r="F13444" t="s">
        <v>76</v>
      </c>
      <c r="G13444" t="s">
        <v>76</v>
      </c>
      <c r="H13444" t="s">
        <v>76</v>
      </c>
      <c r="I13444" t="s">
        <v>76</v>
      </c>
      <c r="J13444" t="s">
        <v>76</v>
      </c>
      <c r="K13444" t="s">
        <v>422</v>
      </c>
      <c r="L13444" t="s">
        <v>76</v>
      </c>
      <c r="M13444" t="s">
        <v>76</v>
      </c>
      <c r="N13444" t="s">
        <v>76</v>
      </c>
      <c r="O13444" t="s">
        <v>76</v>
      </c>
      <c r="P13444" t="s">
        <v>76</v>
      </c>
      <c r="Q13444" t="s">
        <v>76</v>
      </c>
      <c r="R13444" t="s">
        <v>76</v>
      </c>
      <c r="S13444" t="s">
        <v>76</v>
      </c>
      <c r="T13444" t="s">
        <v>76</v>
      </c>
      <c r="U13444" t="s">
        <v>76</v>
      </c>
      <c r="V13444" t="s">
        <v>76</v>
      </c>
      <c r="W13444" t="s">
        <v>76</v>
      </c>
      <c r="X13444" t="s">
        <v>76</v>
      </c>
      <c r="Y13444" t="s">
        <v>76</v>
      </c>
      <c r="Z13444" t="s">
        <v>76</v>
      </c>
      <c r="AA13444" t="s">
        <v>76</v>
      </c>
      <c r="AB13444" t="s">
        <v>576</v>
      </c>
      <c r="AC13444" t="s">
        <v>76</v>
      </c>
      <c r="AD13444" t="s">
        <v>76</v>
      </c>
      <c r="AE13444" t="s">
        <v>76</v>
      </c>
      <c r="AF13444" t="s">
        <v>76</v>
      </c>
      <c r="AG13444" t="s">
        <v>76</v>
      </c>
      <c r="AH13444" t="s">
        <v>76</v>
      </c>
      <c r="AI13444" t="s">
        <v>76</v>
      </c>
      <c r="AJ13444" t="s">
        <v>76</v>
      </c>
    </row>
    <row r="13445" spans="1:36" x14ac:dyDescent="0.35">
      <c r="A13445" t="s">
        <v>241</v>
      </c>
      <c r="B13445" t="s">
        <v>267</v>
      </c>
      <c r="C13445">
        <v>23</v>
      </c>
      <c r="D13445" t="s">
        <v>318</v>
      </c>
      <c r="E13445" t="s">
        <v>211</v>
      </c>
      <c r="F13445" t="s">
        <v>242</v>
      </c>
      <c r="G13445" t="s">
        <v>352</v>
      </c>
      <c r="H13445" t="s">
        <v>75</v>
      </c>
      <c r="I13445" t="s">
        <v>76</v>
      </c>
      <c r="J13445" t="s">
        <v>138</v>
      </c>
      <c r="K13445" t="s">
        <v>237</v>
      </c>
      <c r="L13445" t="s">
        <v>497</v>
      </c>
      <c r="M13445" t="s">
        <v>76</v>
      </c>
      <c r="N13445" t="s">
        <v>76</v>
      </c>
      <c r="O13445" t="s">
        <v>81</v>
      </c>
      <c r="P13445" t="s">
        <v>76</v>
      </c>
      <c r="Q13445" t="s">
        <v>77</v>
      </c>
      <c r="R13445" t="s">
        <v>75</v>
      </c>
      <c r="S13445" t="s">
        <v>76</v>
      </c>
      <c r="T13445" t="s">
        <v>76</v>
      </c>
      <c r="U13445" t="s">
        <v>76</v>
      </c>
      <c r="V13445" t="s">
        <v>76</v>
      </c>
      <c r="W13445" t="s">
        <v>76</v>
      </c>
      <c r="X13445" t="s">
        <v>76</v>
      </c>
      <c r="Y13445" t="s">
        <v>194</v>
      </c>
      <c r="Z13445" t="s">
        <v>76</v>
      </c>
      <c r="AA13445" t="s">
        <v>76</v>
      </c>
      <c r="AB13445" t="s">
        <v>76</v>
      </c>
      <c r="AC13445" t="s">
        <v>77</v>
      </c>
      <c r="AD13445" t="s">
        <v>76</v>
      </c>
      <c r="AE13445" t="s">
        <v>76</v>
      </c>
      <c r="AF13445" t="s">
        <v>76</v>
      </c>
      <c r="AG13445" t="s">
        <v>76</v>
      </c>
      <c r="AH13445" t="s">
        <v>194</v>
      </c>
      <c r="AI13445" t="s">
        <v>76</v>
      </c>
      <c r="AJ13445" t="s">
        <v>76</v>
      </c>
    </row>
    <row r="13446" spans="1:36" x14ac:dyDescent="0.35">
      <c r="A13446" t="s">
        <v>241</v>
      </c>
      <c r="B13446" t="s">
        <v>279</v>
      </c>
      <c r="C13446">
        <v>78</v>
      </c>
      <c r="D13446" t="s">
        <v>176</v>
      </c>
      <c r="E13446" t="s">
        <v>121</v>
      </c>
      <c r="F13446" t="s">
        <v>202</v>
      </c>
      <c r="G13446" t="s">
        <v>131</v>
      </c>
      <c r="H13446" t="s">
        <v>100</v>
      </c>
      <c r="I13446" t="s">
        <v>84</v>
      </c>
      <c r="J13446" t="s">
        <v>77</v>
      </c>
      <c r="K13446" t="s">
        <v>169</v>
      </c>
      <c r="L13446" t="s">
        <v>164</v>
      </c>
      <c r="M13446" t="s">
        <v>186</v>
      </c>
      <c r="N13446" t="s">
        <v>63</v>
      </c>
      <c r="O13446" t="s">
        <v>76</v>
      </c>
      <c r="P13446" t="s">
        <v>76</v>
      </c>
      <c r="Q13446" t="s">
        <v>106</v>
      </c>
      <c r="R13446" t="s">
        <v>76</v>
      </c>
      <c r="S13446" t="s">
        <v>76</v>
      </c>
      <c r="T13446" t="s">
        <v>73</v>
      </c>
      <c r="U13446" t="s">
        <v>76</v>
      </c>
      <c r="V13446" t="s">
        <v>76</v>
      </c>
      <c r="W13446" t="s">
        <v>76</v>
      </c>
      <c r="X13446" t="s">
        <v>77</v>
      </c>
      <c r="Y13446" t="s">
        <v>106</v>
      </c>
      <c r="Z13446" t="s">
        <v>76</v>
      </c>
      <c r="AA13446" t="s">
        <v>87</v>
      </c>
      <c r="AB13446" t="s">
        <v>130</v>
      </c>
      <c r="AC13446" t="s">
        <v>76</v>
      </c>
      <c r="AD13446" t="s">
        <v>76</v>
      </c>
      <c r="AE13446" t="s">
        <v>76</v>
      </c>
      <c r="AF13446" t="s">
        <v>76</v>
      </c>
      <c r="AG13446" t="s">
        <v>73</v>
      </c>
      <c r="AH13446" t="s">
        <v>76</v>
      </c>
      <c r="AI13446" t="s">
        <v>176</v>
      </c>
      <c r="AJ13446" t="s">
        <v>121</v>
      </c>
    </row>
    <row r="13447" spans="1:36" x14ac:dyDescent="0.35">
      <c r="A13447" t="s">
        <v>241</v>
      </c>
      <c r="B13447" t="s">
        <v>285</v>
      </c>
      <c r="C13447">
        <v>23</v>
      </c>
      <c r="D13447" t="s">
        <v>219</v>
      </c>
      <c r="E13447" t="s">
        <v>76</v>
      </c>
      <c r="F13447" t="s">
        <v>176</v>
      </c>
      <c r="G13447" t="s">
        <v>108</v>
      </c>
      <c r="H13447" t="s">
        <v>180</v>
      </c>
      <c r="I13447" t="s">
        <v>76</v>
      </c>
      <c r="J13447" t="s">
        <v>76</v>
      </c>
      <c r="K13447" t="s">
        <v>118</v>
      </c>
      <c r="L13447" t="s">
        <v>76</v>
      </c>
      <c r="M13447" t="s">
        <v>63</v>
      </c>
      <c r="N13447" t="s">
        <v>339</v>
      </c>
      <c r="O13447" t="s">
        <v>494</v>
      </c>
      <c r="P13447" t="s">
        <v>76</v>
      </c>
      <c r="Q13447" t="s">
        <v>76</v>
      </c>
      <c r="R13447" t="s">
        <v>76</v>
      </c>
      <c r="S13447" t="s">
        <v>76</v>
      </c>
      <c r="T13447" t="s">
        <v>76</v>
      </c>
      <c r="U13447" t="s">
        <v>76</v>
      </c>
      <c r="V13447" t="s">
        <v>76</v>
      </c>
      <c r="W13447" t="s">
        <v>76</v>
      </c>
      <c r="X13447" t="s">
        <v>76</v>
      </c>
      <c r="Y13447" t="s">
        <v>63</v>
      </c>
      <c r="Z13447" t="s">
        <v>76</v>
      </c>
      <c r="AA13447" t="s">
        <v>76</v>
      </c>
      <c r="AB13447" t="s">
        <v>208</v>
      </c>
      <c r="AC13447" t="s">
        <v>76</v>
      </c>
      <c r="AD13447" t="s">
        <v>76</v>
      </c>
      <c r="AE13447" t="s">
        <v>217</v>
      </c>
      <c r="AF13447" t="s">
        <v>76</v>
      </c>
      <c r="AG13447" t="s">
        <v>76</v>
      </c>
      <c r="AH13447" t="s">
        <v>124</v>
      </c>
      <c r="AI13447" t="s">
        <v>194</v>
      </c>
      <c r="AJ13447" t="s">
        <v>77</v>
      </c>
    </row>
    <row r="13449" spans="1:36" x14ac:dyDescent="0.35">
      <c r="A13449" t="s">
        <v>2227</v>
      </c>
    </row>
    <row r="13450" spans="1:36" x14ac:dyDescent="0.35">
      <c r="A13450" t="s">
        <v>14</v>
      </c>
      <c r="B13450" t="s">
        <v>461</v>
      </c>
      <c r="C13450" t="s">
        <v>2</v>
      </c>
      <c r="D13450" t="s">
        <v>1809</v>
      </c>
      <c r="E13450" t="s">
        <v>1810</v>
      </c>
      <c r="F13450" t="s">
        <v>1811</v>
      </c>
      <c r="G13450" t="s">
        <v>1812</v>
      </c>
      <c r="H13450" t="s">
        <v>1815</v>
      </c>
      <c r="I13450" t="s">
        <v>1843</v>
      </c>
      <c r="J13450" t="s">
        <v>1816</v>
      </c>
      <c r="K13450" t="s">
        <v>1817</v>
      </c>
      <c r="L13450" t="s">
        <v>1901</v>
      </c>
      <c r="M13450" t="s">
        <v>2225</v>
      </c>
      <c r="N13450" t="s">
        <v>1814</v>
      </c>
      <c r="O13450" t="s">
        <v>1818</v>
      </c>
      <c r="P13450" t="s">
        <v>1845</v>
      </c>
      <c r="Q13450" t="s">
        <v>1819</v>
      </c>
      <c r="R13450" t="s">
        <v>1820</v>
      </c>
      <c r="S13450" t="s">
        <v>1846</v>
      </c>
      <c r="T13450" t="s">
        <v>1821</v>
      </c>
      <c r="U13450" t="s">
        <v>1822</v>
      </c>
      <c r="V13450" t="s">
        <v>1847</v>
      </c>
      <c r="W13450" t="s">
        <v>1823</v>
      </c>
      <c r="X13450" t="s">
        <v>1848</v>
      </c>
      <c r="Y13450" t="s">
        <v>1824</v>
      </c>
      <c r="Z13450" t="s">
        <v>1825</v>
      </c>
      <c r="AA13450" t="s">
        <v>1826</v>
      </c>
      <c r="AB13450" t="s">
        <v>1827</v>
      </c>
      <c r="AC13450" t="s">
        <v>1828</v>
      </c>
      <c r="AD13450" t="s">
        <v>1829</v>
      </c>
      <c r="AE13450" t="s">
        <v>1830</v>
      </c>
      <c r="AF13450" t="s">
        <v>1831</v>
      </c>
      <c r="AG13450" t="s">
        <v>1832</v>
      </c>
      <c r="AH13450" t="s">
        <v>1833</v>
      </c>
      <c r="AI13450" t="s">
        <v>1237</v>
      </c>
      <c r="AJ13450" t="s">
        <v>50</v>
      </c>
    </row>
    <row r="13451" spans="1:36" x14ac:dyDescent="0.35">
      <c r="A13451" t="s">
        <v>3</v>
      </c>
      <c r="B13451" t="s">
        <v>462</v>
      </c>
      <c r="C13451">
        <v>15</v>
      </c>
      <c r="D13451" t="s">
        <v>320</v>
      </c>
      <c r="E13451" t="s">
        <v>442</v>
      </c>
      <c r="F13451" t="s">
        <v>300</v>
      </c>
      <c r="G13451" t="s">
        <v>175</v>
      </c>
      <c r="H13451" t="s">
        <v>76</v>
      </c>
      <c r="I13451" t="s">
        <v>76</v>
      </c>
      <c r="J13451" t="s">
        <v>76</v>
      </c>
      <c r="K13451" t="s">
        <v>277</v>
      </c>
      <c r="L13451" t="s">
        <v>372</v>
      </c>
      <c r="M13451" t="s">
        <v>76</v>
      </c>
      <c r="N13451" t="s">
        <v>76</v>
      </c>
      <c r="O13451" t="s">
        <v>76</v>
      </c>
      <c r="P13451" t="s">
        <v>76</v>
      </c>
      <c r="Q13451" t="s">
        <v>76</v>
      </c>
      <c r="R13451" t="s">
        <v>76</v>
      </c>
      <c r="S13451" t="s">
        <v>76</v>
      </c>
      <c r="T13451" t="s">
        <v>76</v>
      </c>
      <c r="U13451" t="s">
        <v>76</v>
      </c>
      <c r="V13451" t="s">
        <v>76</v>
      </c>
      <c r="W13451" t="s">
        <v>76</v>
      </c>
      <c r="X13451" t="s">
        <v>76</v>
      </c>
      <c r="Y13451" t="s">
        <v>76</v>
      </c>
      <c r="Z13451" t="s">
        <v>76</v>
      </c>
      <c r="AA13451" t="s">
        <v>76</v>
      </c>
      <c r="AB13451" t="s">
        <v>76</v>
      </c>
      <c r="AC13451" t="s">
        <v>76</v>
      </c>
      <c r="AD13451" t="s">
        <v>76</v>
      </c>
      <c r="AE13451" t="s">
        <v>76</v>
      </c>
      <c r="AF13451" t="s">
        <v>76</v>
      </c>
      <c r="AG13451" t="s">
        <v>76</v>
      </c>
      <c r="AH13451" t="s">
        <v>376</v>
      </c>
      <c r="AI13451" t="s">
        <v>320</v>
      </c>
      <c r="AJ13451" t="s">
        <v>76</v>
      </c>
    </row>
    <row r="13452" spans="1:36" x14ac:dyDescent="0.35">
      <c r="A13452" t="s">
        <v>3</v>
      </c>
      <c r="B13452" t="s">
        <v>464</v>
      </c>
      <c r="C13452">
        <v>2</v>
      </c>
      <c r="D13452" t="s">
        <v>756</v>
      </c>
      <c r="E13452" t="s">
        <v>76</v>
      </c>
      <c r="F13452" t="s">
        <v>76</v>
      </c>
      <c r="G13452" t="s">
        <v>76</v>
      </c>
      <c r="H13452" t="s">
        <v>76</v>
      </c>
      <c r="I13452" t="s">
        <v>76</v>
      </c>
      <c r="J13452" t="s">
        <v>76</v>
      </c>
      <c r="K13452" t="s">
        <v>76</v>
      </c>
      <c r="L13452" t="s">
        <v>76</v>
      </c>
      <c r="M13452" t="s">
        <v>76</v>
      </c>
      <c r="N13452" t="s">
        <v>808</v>
      </c>
      <c r="O13452" t="s">
        <v>808</v>
      </c>
      <c r="P13452" t="s">
        <v>76</v>
      </c>
      <c r="Q13452" t="s">
        <v>76</v>
      </c>
      <c r="R13452" t="s">
        <v>76</v>
      </c>
      <c r="S13452" t="s">
        <v>76</v>
      </c>
      <c r="T13452" t="s">
        <v>76</v>
      </c>
      <c r="U13452" t="s">
        <v>76</v>
      </c>
      <c r="V13452" t="s">
        <v>76</v>
      </c>
      <c r="W13452" t="s">
        <v>76</v>
      </c>
      <c r="X13452" t="s">
        <v>76</v>
      </c>
      <c r="Y13452" t="s">
        <v>76</v>
      </c>
      <c r="Z13452" t="s">
        <v>76</v>
      </c>
      <c r="AA13452" t="s">
        <v>76</v>
      </c>
      <c r="AB13452" t="s">
        <v>76</v>
      </c>
      <c r="AC13452" t="s">
        <v>76</v>
      </c>
      <c r="AD13452" t="s">
        <v>76</v>
      </c>
      <c r="AE13452" t="s">
        <v>76</v>
      </c>
      <c r="AF13452" t="s">
        <v>76</v>
      </c>
      <c r="AG13452" t="s">
        <v>76</v>
      </c>
      <c r="AH13452" t="s">
        <v>76</v>
      </c>
      <c r="AI13452" t="s">
        <v>76</v>
      </c>
      <c r="AJ13452" t="s">
        <v>76</v>
      </c>
    </row>
    <row r="13453" spans="1:36" x14ac:dyDescent="0.35">
      <c r="A13453" t="s">
        <v>4</v>
      </c>
      <c r="B13453" t="s">
        <v>462</v>
      </c>
      <c r="C13453">
        <v>9</v>
      </c>
      <c r="D13453" t="s">
        <v>95</v>
      </c>
      <c r="E13453" t="s">
        <v>76</v>
      </c>
      <c r="F13453" t="s">
        <v>555</v>
      </c>
      <c r="G13453" t="s">
        <v>199</v>
      </c>
      <c r="H13453" t="s">
        <v>148</v>
      </c>
      <c r="I13453" t="s">
        <v>225</v>
      </c>
      <c r="J13453" t="s">
        <v>76</v>
      </c>
      <c r="K13453" t="s">
        <v>76</v>
      </c>
      <c r="L13453" t="s">
        <v>182</v>
      </c>
      <c r="M13453" t="s">
        <v>225</v>
      </c>
      <c r="N13453" t="s">
        <v>204</v>
      </c>
      <c r="O13453" t="s">
        <v>148</v>
      </c>
      <c r="P13453" t="s">
        <v>76</v>
      </c>
      <c r="Q13453" t="s">
        <v>76</v>
      </c>
      <c r="R13453" t="s">
        <v>148</v>
      </c>
      <c r="S13453" t="s">
        <v>76</v>
      </c>
      <c r="T13453" t="s">
        <v>204</v>
      </c>
      <c r="U13453" t="s">
        <v>76</v>
      </c>
      <c r="V13453" t="s">
        <v>76</v>
      </c>
      <c r="W13453" t="s">
        <v>76</v>
      </c>
      <c r="X13453" t="s">
        <v>76</v>
      </c>
      <c r="Y13453" t="s">
        <v>76</v>
      </c>
      <c r="Z13453" t="s">
        <v>76</v>
      </c>
      <c r="AA13453" t="s">
        <v>76</v>
      </c>
      <c r="AB13453" t="s">
        <v>76</v>
      </c>
      <c r="AC13453" t="s">
        <v>76</v>
      </c>
      <c r="AD13453" t="s">
        <v>76</v>
      </c>
      <c r="AE13453" t="s">
        <v>76</v>
      </c>
      <c r="AF13453" t="s">
        <v>76</v>
      </c>
      <c r="AG13453" t="s">
        <v>76</v>
      </c>
      <c r="AH13453" t="s">
        <v>76</v>
      </c>
      <c r="AI13453" t="s">
        <v>76</v>
      </c>
      <c r="AJ13453" t="s">
        <v>76</v>
      </c>
    </row>
    <row r="13454" spans="1:36" x14ac:dyDescent="0.35">
      <c r="A13454" t="s">
        <v>4</v>
      </c>
      <c r="B13454" t="s">
        <v>464</v>
      </c>
      <c r="C13454">
        <v>2</v>
      </c>
      <c r="D13454" t="s">
        <v>76</v>
      </c>
      <c r="E13454" t="s">
        <v>379</v>
      </c>
      <c r="F13454" t="s">
        <v>76</v>
      </c>
      <c r="G13454" t="s">
        <v>76</v>
      </c>
      <c r="H13454" t="s">
        <v>76</v>
      </c>
      <c r="I13454" t="s">
        <v>76</v>
      </c>
      <c r="J13454" t="s">
        <v>76</v>
      </c>
      <c r="K13454" t="s">
        <v>818</v>
      </c>
      <c r="L13454" t="s">
        <v>76</v>
      </c>
      <c r="M13454" t="s">
        <v>76</v>
      </c>
      <c r="N13454" t="s">
        <v>76</v>
      </c>
      <c r="O13454" t="s">
        <v>76</v>
      </c>
      <c r="P13454" t="s">
        <v>76</v>
      </c>
      <c r="Q13454" t="s">
        <v>818</v>
      </c>
      <c r="R13454" t="s">
        <v>76</v>
      </c>
      <c r="S13454" t="s">
        <v>76</v>
      </c>
      <c r="T13454" t="s">
        <v>76</v>
      </c>
      <c r="U13454" t="s">
        <v>76</v>
      </c>
      <c r="V13454" t="s">
        <v>76</v>
      </c>
      <c r="W13454" t="s">
        <v>76</v>
      </c>
      <c r="X13454" t="s">
        <v>76</v>
      </c>
      <c r="Y13454" t="s">
        <v>76</v>
      </c>
      <c r="Z13454" t="s">
        <v>76</v>
      </c>
      <c r="AA13454" t="s">
        <v>76</v>
      </c>
      <c r="AB13454" t="s">
        <v>76</v>
      </c>
      <c r="AC13454" t="s">
        <v>76</v>
      </c>
      <c r="AD13454" t="s">
        <v>76</v>
      </c>
      <c r="AE13454" t="s">
        <v>76</v>
      </c>
      <c r="AF13454" t="s">
        <v>76</v>
      </c>
      <c r="AG13454" t="s">
        <v>76</v>
      </c>
      <c r="AH13454" t="s">
        <v>76</v>
      </c>
      <c r="AI13454" t="s">
        <v>76</v>
      </c>
      <c r="AJ13454" t="s">
        <v>76</v>
      </c>
    </row>
    <row r="13455" spans="1:36" x14ac:dyDescent="0.35">
      <c r="A13455" t="s">
        <v>5</v>
      </c>
      <c r="B13455" t="s">
        <v>462</v>
      </c>
      <c r="C13455">
        <v>29</v>
      </c>
      <c r="D13455" t="s">
        <v>328</v>
      </c>
      <c r="E13455" t="s">
        <v>79</v>
      </c>
      <c r="F13455" t="s">
        <v>65</v>
      </c>
      <c r="G13455" t="s">
        <v>181</v>
      </c>
      <c r="H13455" t="s">
        <v>76</v>
      </c>
      <c r="I13455" t="s">
        <v>73</v>
      </c>
      <c r="J13455" t="s">
        <v>76</v>
      </c>
      <c r="K13455" t="s">
        <v>455</v>
      </c>
      <c r="L13455" t="s">
        <v>330</v>
      </c>
      <c r="M13455" t="s">
        <v>81</v>
      </c>
      <c r="N13455" t="s">
        <v>247</v>
      </c>
      <c r="O13455" t="s">
        <v>328</v>
      </c>
      <c r="P13455" t="s">
        <v>76</v>
      </c>
      <c r="Q13455" t="s">
        <v>76</v>
      </c>
      <c r="R13455" t="s">
        <v>76</v>
      </c>
      <c r="S13455" t="s">
        <v>76</v>
      </c>
      <c r="T13455" t="s">
        <v>76</v>
      </c>
      <c r="U13455" t="s">
        <v>76</v>
      </c>
      <c r="V13455" t="s">
        <v>76</v>
      </c>
      <c r="W13455" t="s">
        <v>76</v>
      </c>
      <c r="X13455" t="s">
        <v>76</v>
      </c>
      <c r="Y13455" t="s">
        <v>138</v>
      </c>
      <c r="Z13455" t="s">
        <v>76</v>
      </c>
      <c r="AA13455" t="s">
        <v>73</v>
      </c>
      <c r="AB13455" t="s">
        <v>106</v>
      </c>
      <c r="AC13455" t="s">
        <v>76</v>
      </c>
      <c r="AD13455" t="s">
        <v>76</v>
      </c>
      <c r="AE13455" t="s">
        <v>119</v>
      </c>
      <c r="AF13455" t="s">
        <v>76</v>
      </c>
      <c r="AG13455" t="s">
        <v>73</v>
      </c>
      <c r="AH13455" t="s">
        <v>121</v>
      </c>
      <c r="AI13455" t="s">
        <v>280</v>
      </c>
      <c r="AJ13455" t="s">
        <v>76</v>
      </c>
    </row>
    <row r="13456" spans="1:36" x14ac:dyDescent="0.35">
      <c r="A13456" t="s">
        <v>5</v>
      </c>
      <c r="B13456" t="s">
        <v>464</v>
      </c>
      <c r="C13456">
        <v>20</v>
      </c>
      <c r="D13456" t="s">
        <v>76</v>
      </c>
      <c r="E13456" t="s">
        <v>76</v>
      </c>
      <c r="F13456" t="s">
        <v>549</v>
      </c>
      <c r="G13456" t="s">
        <v>209</v>
      </c>
      <c r="H13456" t="s">
        <v>392</v>
      </c>
      <c r="I13456" t="s">
        <v>76</v>
      </c>
      <c r="J13456" t="s">
        <v>93</v>
      </c>
      <c r="K13456" t="s">
        <v>849</v>
      </c>
      <c r="L13456" t="s">
        <v>76</v>
      </c>
      <c r="M13456" t="s">
        <v>76</v>
      </c>
      <c r="N13456" t="s">
        <v>204</v>
      </c>
      <c r="O13456" t="s">
        <v>94</v>
      </c>
      <c r="P13456" t="s">
        <v>76</v>
      </c>
      <c r="Q13456" t="s">
        <v>94</v>
      </c>
      <c r="R13456" t="s">
        <v>76</v>
      </c>
      <c r="S13456" t="s">
        <v>76</v>
      </c>
      <c r="T13456" t="s">
        <v>76</v>
      </c>
      <c r="U13456" t="s">
        <v>76</v>
      </c>
      <c r="V13456" t="s">
        <v>76</v>
      </c>
      <c r="W13456" t="s">
        <v>76</v>
      </c>
      <c r="X13456" t="s">
        <v>76</v>
      </c>
      <c r="Y13456" t="s">
        <v>226</v>
      </c>
      <c r="Z13456" t="s">
        <v>76</v>
      </c>
      <c r="AA13456" t="s">
        <v>94</v>
      </c>
      <c r="AB13456" t="s">
        <v>76</v>
      </c>
      <c r="AC13456" t="s">
        <v>94</v>
      </c>
      <c r="AD13456" t="s">
        <v>76</v>
      </c>
      <c r="AE13456" t="s">
        <v>76</v>
      </c>
      <c r="AF13456" t="s">
        <v>76</v>
      </c>
      <c r="AG13456" t="s">
        <v>76</v>
      </c>
      <c r="AH13456" t="s">
        <v>226</v>
      </c>
      <c r="AI13456" t="s">
        <v>94</v>
      </c>
      <c r="AJ13456" t="s">
        <v>193</v>
      </c>
    </row>
    <row r="13457" spans="1:36" x14ac:dyDescent="0.35">
      <c r="A13457" t="s">
        <v>6</v>
      </c>
      <c r="B13457" t="s">
        <v>462</v>
      </c>
      <c r="C13457">
        <v>18</v>
      </c>
      <c r="D13457" t="s">
        <v>237</v>
      </c>
      <c r="E13457" t="s">
        <v>413</v>
      </c>
      <c r="F13457" t="s">
        <v>116</v>
      </c>
      <c r="G13457" t="s">
        <v>122</v>
      </c>
      <c r="H13457" t="s">
        <v>133</v>
      </c>
      <c r="I13457" t="s">
        <v>221</v>
      </c>
      <c r="J13457" t="s">
        <v>76</v>
      </c>
      <c r="K13457" t="s">
        <v>85</v>
      </c>
      <c r="L13457" t="s">
        <v>305</v>
      </c>
      <c r="M13457" t="s">
        <v>76</v>
      </c>
      <c r="N13457" t="s">
        <v>76</v>
      </c>
      <c r="O13457" t="s">
        <v>76</v>
      </c>
      <c r="P13457" t="s">
        <v>76</v>
      </c>
      <c r="Q13457" t="s">
        <v>76</v>
      </c>
      <c r="R13457" t="s">
        <v>76</v>
      </c>
      <c r="S13457" t="s">
        <v>76</v>
      </c>
      <c r="T13457" t="s">
        <v>76</v>
      </c>
      <c r="U13457" t="s">
        <v>76</v>
      </c>
      <c r="V13457" t="s">
        <v>76</v>
      </c>
      <c r="W13457" t="s">
        <v>76</v>
      </c>
      <c r="X13457" t="s">
        <v>130</v>
      </c>
      <c r="Y13457" t="s">
        <v>80</v>
      </c>
      <c r="Z13457" t="s">
        <v>76</v>
      </c>
      <c r="AA13457" t="s">
        <v>76</v>
      </c>
      <c r="AB13457" t="s">
        <v>76</v>
      </c>
      <c r="AC13457" t="s">
        <v>76</v>
      </c>
      <c r="AD13457" t="s">
        <v>76</v>
      </c>
      <c r="AE13457" t="s">
        <v>76</v>
      </c>
      <c r="AF13457" t="s">
        <v>76</v>
      </c>
      <c r="AG13457" t="s">
        <v>76</v>
      </c>
      <c r="AH13457" t="s">
        <v>76</v>
      </c>
      <c r="AI13457" t="s">
        <v>76</v>
      </c>
      <c r="AJ13457" t="s">
        <v>312</v>
      </c>
    </row>
    <row r="13458" spans="1:36" x14ac:dyDescent="0.35">
      <c r="A13458" t="s">
        <v>6</v>
      </c>
      <c r="B13458" t="s">
        <v>464</v>
      </c>
      <c r="C13458">
        <v>4</v>
      </c>
      <c r="D13458" t="s">
        <v>76</v>
      </c>
      <c r="E13458" t="s">
        <v>190</v>
      </c>
      <c r="F13458" t="s">
        <v>480</v>
      </c>
      <c r="G13458" t="s">
        <v>480</v>
      </c>
      <c r="H13458" t="s">
        <v>76</v>
      </c>
      <c r="I13458" t="s">
        <v>76</v>
      </c>
      <c r="J13458" t="s">
        <v>76</v>
      </c>
      <c r="K13458" t="s">
        <v>294</v>
      </c>
      <c r="L13458" t="s">
        <v>294</v>
      </c>
      <c r="M13458" t="s">
        <v>76</v>
      </c>
      <c r="N13458" t="s">
        <v>76</v>
      </c>
      <c r="O13458" t="s">
        <v>76</v>
      </c>
      <c r="P13458" t="s">
        <v>76</v>
      </c>
      <c r="Q13458" t="s">
        <v>76</v>
      </c>
      <c r="R13458" t="s">
        <v>76</v>
      </c>
      <c r="S13458" t="s">
        <v>76</v>
      </c>
      <c r="T13458" t="s">
        <v>76</v>
      </c>
      <c r="U13458" t="s">
        <v>76</v>
      </c>
      <c r="V13458" t="s">
        <v>76</v>
      </c>
      <c r="W13458" t="s">
        <v>76</v>
      </c>
      <c r="X13458" t="s">
        <v>76</v>
      </c>
      <c r="Y13458" t="s">
        <v>76</v>
      </c>
      <c r="Z13458" t="s">
        <v>76</v>
      </c>
      <c r="AA13458" t="s">
        <v>76</v>
      </c>
      <c r="AB13458" t="s">
        <v>76</v>
      </c>
      <c r="AC13458" t="s">
        <v>76</v>
      </c>
      <c r="AD13458" t="s">
        <v>76</v>
      </c>
      <c r="AE13458" t="s">
        <v>76</v>
      </c>
      <c r="AF13458" t="s">
        <v>76</v>
      </c>
      <c r="AG13458" t="s">
        <v>76</v>
      </c>
      <c r="AH13458" t="s">
        <v>76</v>
      </c>
      <c r="AI13458" t="s">
        <v>76</v>
      </c>
      <c r="AJ13458" t="s">
        <v>76</v>
      </c>
    </row>
    <row r="13459" spans="1:36" x14ac:dyDescent="0.35">
      <c r="A13459" t="s">
        <v>7</v>
      </c>
      <c r="B13459" t="s">
        <v>462</v>
      </c>
      <c r="C13459">
        <v>20</v>
      </c>
      <c r="D13459" t="s">
        <v>307</v>
      </c>
      <c r="E13459" t="s">
        <v>108</v>
      </c>
      <c r="F13459" t="s">
        <v>305</v>
      </c>
      <c r="G13459" t="s">
        <v>528</v>
      </c>
      <c r="H13459" t="s">
        <v>130</v>
      </c>
      <c r="I13459" t="s">
        <v>314</v>
      </c>
      <c r="J13459" t="s">
        <v>78</v>
      </c>
      <c r="K13459" t="s">
        <v>271</v>
      </c>
      <c r="L13459" t="s">
        <v>175</v>
      </c>
      <c r="M13459" t="s">
        <v>76</v>
      </c>
      <c r="N13459" t="s">
        <v>93</v>
      </c>
      <c r="O13459" t="s">
        <v>76</v>
      </c>
      <c r="P13459" t="s">
        <v>76</v>
      </c>
      <c r="Q13459" t="s">
        <v>76</v>
      </c>
      <c r="R13459" t="s">
        <v>76</v>
      </c>
      <c r="S13459" t="s">
        <v>76</v>
      </c>
      <c r="T13459" t="s">
        <v>76</v>
      </c>
      <c r="U13459" t="s">
        <v>76</v>
      </c>
      <c r="V13459" t="s">
        <v>76</v>
      </c>
      <c r="W13459" t="s">
        <v>76</v>
      </c>
      <c r="X13459" t="s">
        <v>76</v>
      </c>
      <c r="Y13459" t="s">
        <v>76</v>
      </c>
      <c r="Z13459" t="s">
        <v>76</v>
      </c>
      <c r="AA13459" t="s">
        <v>164</v>
      </c>
      <c r="AB13459" t="s">
        <v>171</v>
      </c>
      <c r="AC13459" t="s">
        <v>76</v>
      </c>
      <c r="AD13459" t="s">
        <v>76</v>
      </c>
      <c r="AE13459" t="s">
        <v>76</v>
      </c>
      <c r="AF13459" t="s">
        <v>76</v>
      </c>
      <c r="AG13459" t="s">
        <v>76</v>
      </c>
      <c r="AH13459" t="s">
        <v>76</v>
      </c>
      <c r="AI13459" t="s">
        <v>76</v>
      </c>
      <c r="AJ13459" t="s">
        <v>76</v>
      </c>
    </row>
    <row r="13460" spans="1:36" x14ac:dyDescent="0.35">
      <c r="A13460" t="s">
        <v>7</v>
      </c>
      <c r="B13460" t="s">
        <v>464</v>
      </c>
      <c r="C13460">
        <v>5</v>
      </c>
      <c r="D13460" t="s">
        <v>452</v>
      </c>
      <c r="E13460" t="s">
        <v>76</v>
      </c>
      <c r="F13460" t="s">
        <v>76</v>
      </c>
      <c r="G13460" t="s">
        <v>76</v>
      </c>
      <c r="H13460" t="s">
        <v>76</v>
      </c>
      <c r="I13460" t="s">
        <v>76</v>
      </c>
      <c r="J13460" t="s">
        <v>76</v>
      </c>
      <c r="K13460" t="s">
        <v>450</v>
      </c>
      <c r="L13460" t="s">
        <v>378</v>
      </c>
      <c r="M13460" t="s">
        <v>515</v>
      </c>
      <c r="N13460" t="s">
        <v>76</v>
      </c>
      <c r="O13460" t="s">
        <v>76</v>
      </c>
      <c r="P13460" t="s">
        <v>76</v>
      </c>
      <c r="Q13460" t="s">
        <v>76</v>
      </c>
      <c r="R13460" t="s">
        <v>76</v>
      </c>
      <c r="S13460" t="s">
        <v>76</v>
      </c>
      <c r="T13460" t="s">
        <v>76</v>
      </c>
      <c r="U13460" t="s">
        <v>76</v>
      </c>
      <c r="V13460" t="s">
        <v>76</v>
      </c>
      <c r="W13460" t="s">
        <v>76</v>
      </c>
      <c r="X13460" t="s">
        <v>76</v>
      </c>
      <c r="Y13460" t="s">
        <v>76</v>
      </c>
      <c r="Z13460" t="s">
        <v>76</v>
      </c>
      <c r="AA13460" t="s">
        <v>76</v>
      </c>
      <c r="AB13460" t="s">
        <v>76</v>
      </c>
      <c r="AC13460" t="s">
        <v>76</v>
      </c>
      <c r="AD13460" t="s">
        <v>76</v>
      </c>
      <c r="AE13460" t="s">
        <v>76</v>
      </c>
      <c r="AF13460" t="s">
        <v>76</v>
      </c>
      <c r="AG13460" t="s">
        <v>76</v>
      </c>
      <c r="AH13460" t="s">
        <v>76</v>
      </c>
      <c r="AI13460" t="s">
        <v>76</v>
      </c>
      <c r="AJ13460" t="s">
        <v>76</v>
      </c>
    </row>
    <row r="13461" spans="1:36" x14ac:dyDescent="0.35">
      <c r="A13461" t="s">
        <v>241</v>
      </c>
      <c r="B13461" t="s">
        <v>462</v>
      </c>
      <c r="C13461">
        <v>91</v>
      </c>
      <c r="D13461" t="s">
        <v>101</v>
      </c>
      <c r="E13461" t="s">
        <v>194</v>
      </c>
      <c r="F13461" t="s">
        <v>286</v>
      </c>
      <c r="G13461" t="s">
        <v>165</v>
      </c>
      <c r="H13461" t="s">
        <v>138</v>
      </c>
      <c r="I13461" t="s">
        <v>130</v>
      </c>
      <c r="J13461" t="s">
        <v>106</v>
      </c>
      <c r="K13461" t="s">
        <v>200</v>
      </c>
      <c r="L13461" t="s">
        <v>136</v>
      </c>
      <c r="M13461" t="s">
        <v>150</v>
      </c>
      <c r="N13461" t="s">
        <v>92</v>
      </c>
      <c r="O13461" t="s">
        <v>157</v>
      </c>
      <c r="P13461" t="s">
        <v>76</v>
      </c>
      <c r="Q13461" t="s">
        <v>76</v>
      </c>
      <c r="R13461" t="s">
        <v>73</v>
      </c>
      <c r="S13461" t="s">
        <v>76</v>
      </c>
      <c r="T13461" t="s">
        <v>107</v>
      </c>
      <c r="U13461" t="s">
        <v>76</v>
      </c>
      <c r="V13461" t="s">
        <v>76</v>
      </c>
      <c r="W13461" t="s">
        <v>76</v>
      </c>
      <c r="X13461" t="s">
        <v>106</v>
      </c>
      <c r="Y13461" t="s">
        <v>150</v>
      </c>
      <c r="Z13461" t="s">
        <v>76</v>
      </c>
      <c r="AA13461" t="s">
        <v>173</v>
      </c>
      <c r="AB13461" t="s">
        <v>121</v>
      </c>
      <c r="AC13461" t="s">
        <v>76</v>
      </c>
      <c r="AD13461" t="s">
        <v>76</v>
      </c>
      <c r="AE13461" t="s">
        <v>151</v>
      </c>
      <c r="AF13461" t="s">
        <v>76</v>
      </c>
      <c r="AG13461" t="s">
        <v>107</v>
      </c>
      <c r="AH13461" t="s">
        <v>97</v>
      </c>
      <c r="AI13461" t="s">
        <v>221</v>
      </c>
      <c r="AJ13461" t="s">
        <v>93</v>
      </c>
    </row>
    <row r="13462" spans="1:36" x14ac:dyDescent="0.35">
      <c r="A13462" t="s">
        <v>241</v>
      </c>
      <c r="B13462" t="s">
        <v>464</v>
      </c>
      <c r="C13462">
        <v>33</v>
      </c>
      <c r="D13462" t="s">
        <v>192</v>
      </c>
      <c r="E13462" t="s">
        <v>151</v>
      </c>
      <c r="F13462" t="s">
        <v>191</v>
      </c>
      <c r="G13462" t="s">
        <v>53</v>
      </c>
      <c r="H13462" t="s">
        <v>188</v>
      </c>
      <c r="I13462" t="s">
        <v>76</v>
      </c>
      <c r="J13462" t="s">
        <v>94</v>
      </c>
      <c r="K13462" t="s">
        <v>228</v>
      </c>
      <c r="L13462" t="s">
        <v>249</v>
      </c>
      <c r="M13462" t="s">
        <v>88</v>
      </c>
      <c r="N13462" t="s">
        <v>249</v>
      </c>
      <c r="O13462" t="s">
        <v>216</v>
      </c>
      <c r="P13462" t="s">
        <v>76</v>
      </c>
      <c r="Q13462" t="s">
        <v>105</v>
      </c>
      <c r="R13462" t="s">
        <v>76</v>
      </c>
      <c r="S13462" t="s">
        <v>76</v>
      </c>
      <c r="T13462" t="s">
        <v>76</v>
      </c>
      <c r="U13462" t="s">
        <v>76</v>
      </c>
      <c r="V13462" t="s">
        <v>76</v>
      </c>
      <c r="W13462" t="s">
        <v>76</v>
      </c>
      <c r="X13462" t="s">
        <v>76</v>
      </c>
      <c r="Y13462" t="s">
        <v>137</v>
      </c>
      <c r="Z13462" t="s">
        <v>76</v>
      </c>
      <c r="AA13462" t="s">
        <v>79</v>
      </c>
      <c r="AB13462" t="s">
        <v>76</v>
      </c>
      <c r="AC13462" t="s">
        <v>79</v>
      </c>
      <c r="AD13462" t="s">
        <v>76</v>
      </c>
      <c r="AE13462" t="s">
        <v>76</v>
      </c>
      <c r="AF13462" t="s">
        <v>76</v>
      </c>
      <c r="AG13462" t="s">
        <v>76</v>
      </c>
      <c r="AH13462" t="s">
        <v>137</v>
      </c>
      <c r="AI13462" t="s">
        <v>79</v>
      </c>
      <c r="AJ13462" t="s">
        <v>121</v>
      </c>
    </row>
    <row r="13464" spans="1:36" x14ac:dyDescent="0.35">
      <c r="A13464" t="s">
        <v>2228</v>
      </c>
    </row>
    <row r="13465" spans="1:36" x14ac:dyDescent="0.35">
      <c r="A13465" t="s">
        <v>14</v>
      </c>
      <c r="B13465" t="s">
        <v>487</v>
      </c>
      <c r="C13465" t="s">
        <v>2</v>
      </c>
      <c r="D13465" t="s">
        <v>1809</v>
      </c>
      <c r="E13465" t="s">
        <v>1810</v>
      </c>
      <c r="F13465" t="s">
        <v>1811</v>
      </c>
      <c r="G13465" t="s">
        <v>1812</v>
      </c>
      <c r="H13465" t="s">
        <v>1815</v>
      </c>
      <c r="I13465" t="s">
        <v>1843</v>
      </c>
      <c r="J13465" t="s">
        <v>1816</v>
      </c>
      <c r="K13465" t="s">
        <v>1817</v>
      </c>
      <c r="L13465" t="s">
        <v>1901</v>
      </c>
      <c r="M13465" t="s">
        <v>2225</v>
      </c>
      <c r="N13465" t="s">
        <v>1814</v>
      </c>
      <c r="O13465" t="s">
        <v>1818</v>
      </c>
      <c r="P13465" t="s">
        <v>1845</v>
      </c>
      <c r="Q13465" t="s">
        <v>1819</v>
      </c>
      <c r="R13465" t="s">
        <v>1820</v>
      </c>
      <c r="S13465" t="s">
        <v>1846</v>
      </c>
      <c r="T13465" t="s">
        <v>1821</v>
      </c>
      <c r="U13465" t="s">
        <v>1822</v>
      </c>
      <c r="V13465" t="s">
        <v>1847</v>
      </c>
      <c r="W13465" t="s">
        <v>1823</v>
      </c>
      <c r="X13465" t="s">
        <v>1848</v>
      </c>
      <c r="Y13465" t="s">
        <v>1824</v>
      </c>
      <c r="Z13465" t="s">
        <v>1825</v>
      </c>
      <c r="AA13465" t="s">
        <v>1826</v>
      </c>
      <c r="AB13465" t="s">
        <v>1827</v>
      </c>
      <c r="AC13465" t="s">
        <v>1828</v>
      </c>
      <c r="AD13465" t="s">
        <v>1829</v>
      </c>
      <c r="AE13465" t="s">
        <v>1830</v>
      </c>
      <c r="AF13465" t="s">
        <v>1831</v>
      </c>
      <c r="AG13465" t="s">
        <v>1832</v>
      </c>
      <c r="AH13465" t="s">
        <v>1833</v>
      </c>
      <c r="AI13465" t="s">
        <v>1237</v>
      </c>
      <c r="AJ13465" t="s">
        <v>50</v>
      </c>
    </row>
    <row r="13466" spans="1:36" x14ac:dyDescent="0.35">
      <c r="A13466" t="s">
        <v>3</v>
      </c>
      <c r="B13466" t="s">
        <v>488</v>
      </c>
      <c r="C13466">
        <v>13</v>
      </c>
      <c r="D13466" t="s">
        <v>430</v>
      </c>
      <c r="E13466" t="s">
        <v>76</v>
      </c>
      <c r="F13466" t="s">
        <v>761</v>
      </c>
      <c r="G13466" t="s">
        <v>102</v>
      </c>
      <c r="H13466" t="s">
        <v>76</v>
      </c>
      <c r="I13466" t="s">
        <v>76</v>
      </c>
      <c r="J13466" t="s">
        <v>76</v>
      </c>
      <c r="K13466" t="s">
        <v>302</v>
      </c>
      <c r="L13466" t="s">
        <v>334</v>
      </c>
      <c r="M13466" t="s">
        <v>76</v>
      </c>
      <c r="N13466" t="s">
        <v>92</v>
      </c>
      <c r="O13466" t="s">
        <v>92</v>
      </c>
      <c r="P13466" t="s">
        <v>76</v>
      </c>
      <c r="Q13466" t="s">
        <v>76</v>
      </c>
      <c r="R13466" t="s">
        <v>76</v>
      </c>
      <c r="S13466" t="s">
        <v>76</v>
      </c>
      <c r="T13466" t="s">
        <v>76</v>
      </c>
      <c r="U13466" t="s">
        <v>76</v>
      </c>
      <c r="V13466" t="s">
        <v>76</v>
      </c>
      <c r="W13466" t="s">
        <v>76</v>
      </c>
      <c r="X13466" t="s">
        <v>76</v>
      </c>
      <c r="Y13466" t="s">
        <v>76</v>
      </c>
      <c r="Z13466" t="s">
        <v>76</v>
      </c>
      <c r="AA13466" t="s">
        <v>76</v>
      </c>
      <c r="AB13466" t="s">
        <v>76</v>
      </c>
      <c r="AC13466" t="s">
        <v>76</v>
      </c>
      <c r="AD13466" t="s">
        <v>76</v>
      </c>
      <c r="AE13466" t="s">
        <v>76</v>
      </c>
      <c r="AF13466" t="s">
        <v>76</v>
      </c>
      <c r="AG13466" t="s">
        <v>76</v>
      </c>
      <c r="AH13466" t="s">
        <v>313</v>
      </c>
      <c r="AI13466" t="s">
        <v>76</v>
      </c>
      <c r="AJ13466" t="s">
        <v>76</v>
      </c>
    </row>
    <row r="13467" spans="1:36" x14ac:dyDescent="0.35">
      <c r="A13467" t="s">
        <v>3</v>
      </c>
      <c r="B13467" t="s">
        <v>491</v>
      </c>
      <c r="C13467">
        <v>4</v>
      </c>
      <c r="D13467" t="s">
        <v>248</v>
      </c>
      <c r="E13467" t="s">
        <v>348</v>
      </c>
      <c r="F13467" t="s">
        <v>76</v>
      </c>
      <c r="G13467" t="s">
        <v>76</v>
      </c>
      <c r="H13467" t="s">
        <v>76</v>
      </c>
      <c r="I13467" t="s">
        <v>76</v>
      </c>
      <c r="J13467" t="s">
        <v>76</v>
      </c>
      <c r="K13467" t="s">
        <v>76</v>
      </c>
      <c r="L13467" t="s">
        <v>76</v>
      </c>
      <c r="M13467" t="s">
        <v>76</v>
      </c>
      <c r="N13467" t="s">
        <v>76</v>
      </c>
      <c r="O13467" t="s">
        <v>76</v>
      </c>
      <c r="P13467" t="s">
        <v>76</v>
      </c>
      <c r="Q13467" t="s">
        <v>76</v>
      </c>
      <c r="R13467" t="s">
        <v>76</v>
      </c>
      <c r="S13467" t="s">
        <v>76</v>
      </c>
      <c r="T13467" t="s">
        <v>76</v>
      </c>
      <c r="U13467" t="s">
        <v>76</v>
      </c>
      <c r="V13467" t="s">
        <v>76</v>
      </c>
      <c r="W13467" t="s">
        <v>76</v>
      </c>
      <c r="X13467" t="s">
        <v>76</v>
      </c>
      <c r="Y13467" t="s">
        <v>76</v>
      </c>
      <c r="Z13467" t="s">
        <v>76</v>
      </c>
      <c r="AA13467" t="s">
        <v>76</v>
      </c>
      <c r="AB13467" t="s">
        <v>76</v>
      </c>
      <c r="AC13467" t="s">
        <v>76</v>
      </c>
      <c r="AD13467" t="s">
        <v>76</v>
      </c>
      <c r="AE13467" t="s">
        <v>76</v>
      </c>
      <c r="AF13467" t="s">
        <v>76</v>
      </c>
      <c r="AG13467" t="s">
        <v>76</v>
      </c>
      <c r="AH13467" t="s">
        <v>76</v>
      </c>
      <c r="AI13467" t="s">
        <v>520</v>
      </c>
      <c r="AJ13467" t="s">
        <v>76</v>
      </c>
    </row>
    <row r="13468" spans="1:36" x14ac:dyDescent="0.35">
      <c r="A13468" t="s">
        <v>4</v>
      </c>
      <c r="B13468" t="s">
        <v>488</v>
      </c>
      <c r="C13468">
        <v>9</v>
      </c>
      <c r="D13468" t="s">
        <v>206</v>
      </c>
      <c r="E13468" t="s">
        <v>96</v>
      </c>
      <c r="F13468" t="s">
        <v>586</v>
      </c>
      <c r="G13468" t="s">
        <v>124</v>
      </c>
      <c r="H13468" t="s">
        <v>242</v>
      </c>
      <c r="I13468" t="s">
        <v>76</v>
      </c>
      <c r="J13468" t="s">
        <v>76</v>
      </c>
      <c r="K13468" t="s">
        <v>168</v>
      </c>
      <c r="L13468" t="s">
        <v>76</v>
      </c>
      <c r="M13468" t="s">
        <v>76</v>
      </c>
      <c r="N13468" t="s">
        <v>442</v>
      </c>
      <c r="O13468" t="s">
        <v>242</v>
      </c>
      <c r="P13468" t="s">
        <v>76</v>
      </c>
      <c r="Q13468" t="s">
        <v>168</v>
      </c>
      <c r="R13468" t="s">
        <v>242</v>
      </c>
      <c r="S13468" t="s">
        <v>76</v>
      </c>
      <c r="T13468" t="s">
        <v>442</v>
      </c>
      <c r="U13468" t="s">
        <v>76</v>
      </c>
      <c r="V13468" t="s">
        <v>76</v>
      </c>
      <c r="W13468" t="s">
        <v>76</v>
      </c>
      <c r="X13468" t="s">
        <v>76</v>
      </c>
      <c r="Y13468" t="s">
        <v>76</v>
      </c>
      <c r="Z13468" t="s">
        <v>76</v>
      </c>
      <c r="AA13468" t="s">
        <v>76</v>
      </c>
      <c r="AB13468" t="s">
        <v>76</v>
      </c>
      <c r="AC13468" t="s">
        <v>76</v>
      </c>
      <c r="AD13468" t="s">
        <v>76</v>
      </c>
      <c r="AE13468" t="s">
        <v>76</v>
      </c>
      <c r="AF13468" t="s">
        <v>76</v>
      </c>
      <c r="AG13468" t="s">
        <v>76</v>
      </c>
      <c r="AH13468" t="s">
        <v>76</v>
      </c>
      <c r="AI13468" t="s">
        <v>76</v>
      </c>
      <c r="AJ13468" t="s">
        <v>76</v>
      </c>
    </row>
    <row r="13469" spans="1:36" x14ac:dyDescent="0.35">
      <c r="A13469" t="s">
        <v>4</v>
      </c>
      <c r="B13469" t="s">
        <v>491</v>
      </c>
      <c r="C13469">
        <v>2</v>
      </c>
      <c r="D13469" t="s">
        <v>76</v>
      </c>
      <c r="E13469" t="s">
        <v>76</v>
      </c>
      <c r="F13469" t="s">
        <v>76</v>
      </c>
      <c r="G13469" t="s">
        <v>76</v>
      </c>
      <c r="H13469" t="s">
        <v>76</v>
      </c>
      <c r="I13469" t="s">
        <v>721</v>
      </c>
      <c r="J13469" t="s">
        <v>76</v>
      </c>
      <c r="K13469" t="s">
        <v>76</v>
      </c>
      <c r="L13469" t="s">
        <v>395</v>
      </c>
      <c r="M13469" t="s">
        <v>721</v>
      </c>
      <c r="N13469" t="s">
        <v>76</v>
      </c>
      <c r="O13469" t="s">
        <v>76</v>
      </c>
      <c r="P13469" t="s">
        <v>76</v>
      </c>
      <c r="Q13469" t="s">
        <v>76</v>
      </c>
      <c r="R13469" t="s">
        <v>76</v>
      </c>
      <c r="S13469" t="s">
        <v>76</v>
      </c>
      <c r="T13469" t="s">
        <v>76</v>
      </c>
      <c r="U13469" t="s">
        <v>76</v>
      </c>
      <c r="V13469" t="s">
        <v>76</v>
      </c>
      <c r="W13469" t="s">
        <v>76</v>
      </c>
      <c r="X13469" t="s">
        <v>76</v>
      </c>
      <c r="Y13469" t="s">
        <v>76</v>
      </c>
      <c r="Z13469" t="s">
        <v>76</v>
      </c>
      <c r="AA13469" t="s">
        <v>76</v>
      </c>
      <c r="AB13469" t="s">
        <v>76</v>
      </c>
      <c r="AC13469" t="s">
        <v>76</v>
      </c>
      <c r="AD13469" t="s">
        <v>76</v>
      </c>
      <c r="AE13469" t="s">
        <v>76</v>
      </c>
      <c r="AF13469" t="s">
        <v>76</v>
      </c>
      <c r="AG13469" t="s">
        <v>76</v>
      </c>
      <c r="AH13469" t="s">
        <v>76</v>
      </c>
      <c r="AI13469" t="s">
        <v>76</v>
      </c>
      <c r="AJ13469" t="s">
        <v>76</v>
      </c>
    </row>
    <row r="13470" spans="1:36" x14ac:dyDescent="0.35">
      <c r="A13470" t="s">
        <v>5</v>
      </c>
      <c r="B13470" t="s">
        <v>488</v>
      </c>
      <c r="C13470">
        <v>31</v>
      </c>
      <c r="D13470" t="s">
        <v>447</v>
      </c>
      <c r="E13470" t="s">
        <v>77</v>
      </c>
      <c r="F13470" t="s">
        <v>220</v>
      </c>
      <c r="G13470" t="s">
        <v>314</v>
      </c>
      <c r="H13470" t="s">
        <v>97</v>
      </c>
      <c r="I13470" t="s">
        <v>106</v>
      </c>
      <c r="J13470" t="s">
        <v>68</v>
      </c>
      <c r="K13470" t="s">
        <v>549</v>
      </c>
      <c r="L13470" t="s">
        <v>81</v>
      </c>
      <c r="M13470" t="s">
        <v>80</v>
      </c>
      <c r="N13470" t="s">
        <v>332</v>
      </c>
      <c r="O13470" t="s">
        <v>447</v>
      </c>
      <c r="P13470" t="s">
        <v>76</v>
      </c>
      <c r="Q13470" t="s">
        <v>76</v>
      </c>
      <c r="R13470" t="s">
        <v>76</v>
      </c>
      <c r="S13470" t="s">
        <v>76</v>
      </c>
      <c r="T13470" t="s">
        <v>76</v>
      </c>
      <c r="U13470" t="s">
        <v>76</v>
      </c>
      <c r="V13470" t="s">
        <v>76</v>
      </c>
      <c r="W13470" t="s">
        <v>76</v>
      </c>
      <c r="X13470" t="s">
        <v>76</v>
      </c>
      <c r="Y13470" t="s">
        <v>76</v>
      </c>
      <c r="Z13470" t="s">
        <v>76</v>
      </c>
      <c r="AA13470" t="s">
        <v>76</v>
      </c>
      <c r="AB13470" t="s">
        <v>77</v>
      </c>
      <c r="AC13470" t="s">
        <v>76</v>
      </c>
      <c r="AD13470" t="s">
        <v>76</v>
      </c>
      <c r="AE13470" t="s">
        <v>122</v>
      </c>
      <c r="AF13470" t="s">
        <v>76</v>
      </c>
      <c r="AG13470" t="s">
        <v>76</v>
      </c>
      <c r="AH13470" t="s">
        <v>133</v>
      </c>
      <c r="AI13470" t="s">
        <v>81</v>
      </c>
      <c r="AJ13470" t="s">
        <v>76</v>
      </c>
    </row>
    <row r="13471" spans="1:36" x14ac:dyDescent="0.35">
      <c r="A13471" t="s">
        <v>5</v>
      </c>
      <c r="B13471" t="s">
        <v>491</v>
      </c>
      <c r="C13471">
        <v>18</v>
      </c>
      <c r="D13471" t="s">
        <v>76</v>
      </c>
      <c r="E13471" t="s">
        <v>68</v>
      </c>
      <c r="F13471" t="s">
        <v>68</v>
      </c>
      <c r="G13471" t="s">
        <v>89</v>
      </c>
      <c r="H13471" t="s">
        <v>76</v>
      </c>
      <c r="I13471" t="s">
        <v>76</v>
      </c>
      <c r="J13471" t="s">
        <v>76</v>
      </c>
      <c r="K13471" t="s">
        <v>105</v>
      </c>
      <c r="L13471" t="s">
        <v>714</v>
      </c>
      <c r="M13471" t="s">
        <v>76</v>
      </c>
      <c r="N13471" t="s">
        <v>76</v>
      </c>
      <c r="O13471" t="s">
        <v>68</v>
      </c>
      <c r="P13471" t="s">
        <v>76</v>
      </c>
      <c r="Q13471" t="s">
        <v>68</v>
      </c>
      <c r="R13471" t="s">
        <v>76</v>
      </c>
      <c r="S13471" t="s">
        <v>76</v>
      </c>
      <c r="T13471" t="s">
        <v>76</v>
      </c>
      <c r="U13471" t="s">
        <v>76</v>
      </c>
      <c r="V13471" t="s">
        <v>76</v>
      </c>
      <c r="W13471" t="s">
        <v>76</v>
      </c>
      <c r="X13471" t="s">
        <v>76</v>
      </c>
      <c r="Y13471" t="s">
        <v>112</v>
      </c>
      <c r="Z13471" t="s">
        <v>76</v>
      </c>
      <c r="AA13471" t="s">
        <v>78</v>
      </c>
      <c r="AB13471" t="s">
        <v>76</v>
      </c>
      <c r="AC13471" t="s">
        <v>68</v>
      </c>
      <c r="AD13471" t="s">
        <v>76</v>
      </c>
      <c r="AE13471" t="s">
        <v>157</v>
      </c>
      <c r="AF13471" t="s">
        <v>76</v>
      </c>
      <c r="AG13471" t="s">
        <v>68</v>
      </c>
      <c r="AH13471" t="s">
        <v>69</v>
      </c>
      <c r="AI13471" t="s">
        <v>352</v>
      </c>
      <c r="AJ13471" t="s">
        <v>176</v>
      </c>
    </row>
    <row r="13472" spans="1:36" x14ac:dyDescent="0.35">
      <c r="A13472" t="s">
        <v>6</v>
      </c>
      <c r="B13472" t="s">
        <v>488</v>
      </c>
      <c r="C13472">
        <v>12</v>
      </c>
      <c r="D13472" t="s">
        <v>359</v>
      </c>
      <c r="E13472" t="s">
        <v>76</v>
      </c>
      <c r="F13472" t="s">
        <v>12</v>
      </c>
      <c r="G13472" t="s">
        <v>466</v>
      </c>
      <c r="H13472" t="s">
        <v>188</v>
      </c>
      <c r="I13472" t="s">
        <v>242</v>
      </c>
      <c r="J13472" t="s">
        <v>76</v>
      </c>
      <c r="K13472" t="s">
        <v>269</v>
      </c>
      <c r="L13472" t="s">
        <v>309</v>
      </c>
      <c r="M13472" t="s">
        <v>76</v>
      </c>
      <c r="N13472" t="s">
        <v>76</v>
      </c>
      <c r="O13472" t="s">
        <v>76</v>
      </c>
      <c r="P13472" t="s">
        <v>76</v>
      </c>
      <c r="Q13472" t="s">
        <v>76</v>
      </c>
      <c r="R13472" t="s">
        <v>76</v>
      </c>
      <c r="S13472" t="s">
        <v>76</v>
      </c>
      <c r="T13472" t="s">
        <v>76</v>
      </c>
      <c r="U13472" t="s">
        <v>76</v>
      </c>
      <c r="V13472" t="s">
        <v>76</v>
      </c>
      <c r="W13472" t="s">
        <v>76</v>
      </c>
      <c r="X13472" t="s">
        <v>76</v>
      </c>
      <c r="Y13472" t="s">
        <v>102</v>
      </c>
      <c r="Z13472" t="s">
        <v>76</v>
      </c>
      <c r="AA13472" t="s">
        <v>76</v>
      </c>
      <c r="AB13472" t="s">
        <v>76</v>
      </c>
      <c r="AC13472" t="s">
        <v>76</v>
      </c>
      <c r="AD13472" t="s">
        <v>76</v>
      </c>
      <c r="AE13472" t="s">
        <v>76</v>
      </c>
      <c r="AF13472" t="s">
        <v>76</v>
      </c>
      <c r="AG13472" t="s">
        <v>76</v>
      </c>
      <c r="AH13472" t="s">
        <v>76</v>
      </c>
      <c r="AI13472" t="s">
        <v>76</v>
      </c>
      <c r="AJ13472" t="s">
        <v>102</v>
      </c>
    </row>
    <row r="13473" spans="1:36" x14ac:dyDescent="0.35">
      <c r="A13473" t="s">
        <v>6</v>
      </c>
      <c r="B13473" t="s">
        <v>491</v>
      </c>
      <c r="C13473">
        <v>10</v>
      </c>
      <c r="D13473" t="s">
        <v>76</v>
      </c>
      <c r="E13473" t="s">
        <v>329</v>
      </c>
      <c r="F13473" t="s">
        <v>134</v>
      </c>
      <c r="G13473" t="s">
        <v>76</v>
      </c>
      <c r="H13473" t="s">
        <v>76</v>
      </c>
      <c r="I13473" t="s">
        <v>76</v>
      </c>
      <c r="J13473" t="s">
        <v>76</v>
      </c>
      <c r="K13473" t="s">
        <v>457</v>
      </c>
      <c r="L13473" t="s">
        <v>134</v>
      </c>
      <c r="M13473" t="s">
        <v>76</v>
      </c>
      <c r="N13473" t="s">
        <v>76</v>
      </c>
      <c r="O13473" t="s">
        <v>76</v>
      </c>
      <c r="P13473" t="s">
        <v>76</v>
      </c>
      <c r="Q13473" t="s">
        <v>76</v>
      </c>
      <c r="R13473" t="s">
        <v>76</v>
      </c>
      <c r="S13473" t="s">
        <v>76</v>
      </c>
      <c r="T13473" t="s">
        <v>76</v>
      </c>
      <c r="U13473" t="s">
        <v>76</v>
      </c>
      <c r="V13473" t="s">
        <v>76</v>
      </c>
      <c r="W13473" t="s">
        <v>76</v>
      </c>
      <c r="X13473" t="s">
        <v>149</v>
      </c>
      <c r="Y13473" t="s">
        <v>76</v>
      </c>
      <c r="Z13473" t="s">
        <v>76</v>
      </c>
      <c r="AA13473" t="s">
        <v>76</v>
      </c>
      <c r="AB13473" t="s">
        <v>76</v>
      </c>
      <c r="AC13473" t="s">
        <v>76</v>
      </c>
      <c r="AD13473" t="s">
        <v>76</v>
      </c>
      <c r="AE13473" t="s">
        <v>76</v>
      </c>
      <c r="AF13473" t="s">
        <v>76</v>
      </c>
      <c r="AG13473" t="s">
        <v>76</v>
      </c>
      <c r="AH13473" t="s">
        <v>76</v>
      </c>
      <c r="AI13473" t="s">
        <v>76</v>
      </c>
      <c r="AJ13473" t="s">
        <v>550</v>
      </c>
    </row>
    <row r="13474" spans="1:36" x14ac:dyDescent="0.35">
      <c r="A13474" t="s">
        <v>7</v>
      </c>
      <c r="B13474" t="s">
        <v>488</v>
      </c>
      <c r="C13474">
        <v>15</v>
      </c>
      <c r="D13474" t="s">
        <v>272</v>
      </c>
      <c r="E13474" t="s">
        <v>88</v>
      </c>
      <c r="F13474" t="s">
        <v>70</v>
      </c>
      <c r="G13474" t="s">
        <v>275</v>
      </c>
      <c r="H13474" t="s">
        <v>70</v>
      </c>
      <c r="I13474" t="s">
        <v>286</v>
      </c>
      <c r="J13474" t="s">
        <v>63</v>
      </c>
      <c r="K13474" t="s">
        <v>56</v>
      </c>
      <c r="L13474" t="s">
        <v>76</v>
      </c>
      <c r="M13474" t="s">
        <v>76</v>
      </c>
      <c r="N13474" t="s">
        <v>76</v>
      </c>
      <c r="O13474" t="s">
        <v>76</v>
      </c>
      <c r="P13474" t="s">
        <v>76</v>
      </c>
      <c r="Q13474" t="s">
        <v>76</v>
      </c>
      <c r="R13474" t="s">
        <v>76</v>
      </c>
      <c r="S13474" t="s">
        <v>76</v>
      </c>
      <c r="T13474" t="s">
        <v>76</v>
      </c>
      <c r="U13474" t="s">
        <v>76</v>
      </c>
      <c r="V13474" t="s">
        <v>76</v>
      </c>
      <c r="W13474" t="s">
        <v>76</v>
      </c>
      <c r="X13474" t="s">
        <v>76</v>
      </c>
      <c r="Y13474" t="s">
        <v>76</v>
      </c>
      <c r="Z13474" t="s">
        <v>76</v>
      </c>
      <c r="AA13474" t="s">
        <v>109</v>
      </c>
      <c r="AB13474" t="s">
        <v>582</v>
      </c>
      <c r="AC13474" t="s">
        <v>76</v>
      </c>
      <c r="AD13474" t="s">
        <v>76</v>
      </c>
      <c r="AE13474" t="s">
        <v>76</v>
      </c>
      <c r="AF13474" t="s">
        <v>76</v>
      </c>
      <c r="AG13474" t="s">
        <v>76</v>
      </c>
      <c r="AH13474" t="s">
        <v>76</v>
      </c>
      <c r="AI13474" t="s">
        <v>76</v>
      </c>
      <c r="AJ13474" t="s">
        <v>76</v>
      </c>
    </row>
    <row r="13475" spans="1:36" x14ac:dyDescent="0.35">
      <c r="A13475" t="s">
        <v>7</v>
      </c>
      <c r="B13475" t="s">
        <v>491</v>
      </c>
      <c r="C13475">
        <v>10</v>
      </c>
      <c r="D13475" t="s">
        <v>76</v>
      </c>
      <c r="E13475" t="s">
        <v>76</v>
      </c>
      <c r="F13475" t="s">
        <v>307</v>
      </c>
      <c r="G13475" t="s">
        <v>184</v>
      </c>
      <c r="H13475" t="s">
        <v>76</v>
      </c>
      <c r="I13475" t="s">
        <v>76</v>
      </c>
      <c r="J13475" t="s">
        <v>76</v>
      </c>
      <c r="K13475" t="s">
        <v>722</v>
      </c>
      <c r="L13475" t="s">
        <v>118</v>
      </c>
      <c r="M13475" t="s">
        <v>87</v>
      </c>
      <c r="N13475" t="s">
        <v>70</v>
      </c>
      <c r="O13475" t="s">
        <v>76</v>
      </c>
      <c r="P13475" t="s">
        <v>76</v>
      </c>
      <c r="Q13475" t="s">
        <v>76</v>
      </c>
      <c r="R13475" t="s">
        <v>76</v>
      </c>
      <c r="S13475" t="s">
        <v>76</v>
      </c>
      <c r="T13475" t="s">
        <v>76</v>
      </c>
      <c r="U13475" t="s">
        <v>76</v>
      </c>
      <c r="V13475" t="s">
        <v>76</v>
      </c>
      <c r="W13475" t="s">
        <v>76</v>
      </c>
      <c r="X13475" t="s">
        <v>76</v>
      </c>
      <c r="Y13475" t="s">
        <v>76</v>
      </c>
      <c r="Z13475" t="s">
        <v>76</v>
      </c>
      <c r="AA13475" t="s">
        <v>145</v>
      </c>
      <c r="AB13475" t="s">
        <v>76</v>
      </c>
      <c r="AC13475" t="s">
        <v>76</v>
      </c>
      <c r="AD13475" t="s">
        <v>76</v>
      </c>
      <c r="AE13475" t="s">
        <v>76</v>
      </c>
      <c r="AF13475" t="s">
        <v>76</v>
      </c>
      <c r="AG13475" t="s">
        <v>76</v>
      </c>
      <c r="AH13475" t="s">
        <v>76</v>
      </c>
      <c r="AI13475" t="s">
        <v>76</v>
      </c>
      <c r="AJ13475" t="s">
        <v>76</v>
      </c>
    </row>
    <row r="13476" spans="1:36" x14ac:dyDescent="0.35">
      <c r="A13476" t="s">
        <v>241</v>
      </c>
      <c r="B13476" t="s">
        <v>488</v>
      </c>
      <c r="C13476">
        <v>80</v>
      </c>
      <c r="D13476" t="s">
        <v>64</v>
      </c>
      <c r="E13476" t="s">
        <v>72</v>
      </c>
      <c r="F13476" t="s">
        <v>117</v>
      </c>
      <c r="G13476" t="s">
        <v>320</v>
      </c>
      <c r="H13476" t="s">
        <v>175</v>
      </c>
      <c r="I13476" t="s">
        <v>62</v>
      </c>
      <c r="J13476" t="s">
        <v>71</v>
      </c>
      <c r="K13476" t="s">
        <v>140</v>
      </c>
      <c r="L13476" t="s">
        <v>179</v>
      </c>
      <c r="M13476" t="s">
        <v>75</v>
      </c>
      <c r="N13476" t="s">
        <v>435</v>
      </c>
      <c r="O13476" t="s">
        <v>282</v>
      </c>
      <c r="P13476" t="s">
        <v>76</v>
      </c>
      <c r="Q13476" t="s">
        <v>73</v>
      </c>
      <c r="R13476" t="s">
        <v>106</v>
      </c>
      <c r="S13476" t="s">
        <v>76</v>
      </c>
      <c r="T13476" t="s">
        <v>107</v>
      </c>
      <c r="U13476" t="s">
        <v>76</v>
      </c>
      <c r="V13476" t="s">
        <v>76</v>
      </c>
      <c r="W13476" t="s">
        <v>76</v>
      </c>
      <c r="X13476" t="s">
        <v>76</v>
      </c>
      <c r="Y13476" t="s">
        <v>73</v>
      </c>
      <c r="Z13476" t="s">
        <v>76</v>
      </c>
      <c r="AA13476" t="s">
        <v>72</v>
      </c>
      <c r="AB13476" t="s">
        <v>99</v>
      </c>
      <c r="AC13476" t="s">
        <v>76</v>
      </c>
      <c r="AD13476" t="s">
        <v>76</v>
      </c>
      <c r="AE13476" t="s">
        <v>105</v>
      </c>
      <c r="AF13476" t="s">
        <v>76</v>
      </c>
      <c r="AG13476" t="s">
        <v>76</v>
      </c>
      <c r="AH13476" t="s">
        <v>216</v>
      </c>
      <c r="AI13476" t="s">
        <v>71</v>
      </c>
      <c r="AJ13476" t="s">
        <v>73</v>
      </c>
    </row>
    <row r="13477" spans="1:36" x14ac:dyDescent="0.35">
      <c r="A13477" t="s">
        <v>241</v>
      </c>
      <c r="B13477" t="s">
        <v>491</v>
      </c>
      <c r="C13477">
        <v>44</v>
      </c>
      <c r="D13477" t="s">
        <v>93</v>
      </c>
      <c r="E13477" t="s">
        <v>260</v>
      </c>
      <c r="F13477" t="s">
        <v>102</v>
      </c>
      <c r="G13477" t="s">
        <v>92</v>
      </c>
      <c r="H13477" t="s">
        <v>76</v>
      </c>
      <c r="I13477" t="s">
        <v>106</v>
      </c>
      <c r="J13477" t="s">
        <v>76</v>
      </c>
      <c r="K13477" t="s">
        <v>59</v>
      </c>
      <c r="L13477" t="s">
        <v>158</v>
      </c>
      <c r="M13477" t="s">
        <v>142</v>
      </c>
      <c r="N13477" t="s">
        <v>138</v>
      </c>
      <c r="O13477" t="s">
        <v>73</v>
      </c>
      <c r="P13477" t="s">
        <v>76</v>
      </c>
      <c r="Q13477" t="s">
        <v>73</v>
      </c>
      <c r="R13477" t="s">
        <v>76</v>
      </c>
      <c r="S13477" t="s">
        <v>76</v>
      </c>
      <c r="T13477" t="s">
        <v>76</v>
      </c>
      <c r="U13477" t="s">
        <v>76</v>
      </c>
      <c r="V13477" t="s">
        <v>76</v>
      </c>
      <c r="W13477" t="s">
        <v>76</v>
      </c>
      <c r="X13477" t="s">
        <v>79</v>
      </c>
      <c r="Y13477" t="s">
        <v>103</v>
      </c>
      <c r="Z13477" t="s">
        <v>76</v>
      </c>
      <c r="AA13477" t="s">
        <v>163</v>
      </c>
      <c r="AB13477" t="s">
        <v>76</v>
      </c>
      <c r="AC13477" t="s">
        <v>73</v>
      </c>
      <c r="AD13477" t="s">
        <v>76</v>
      </c>
      <c r="AE13477" t="s">
        <v>173</v>
      </c>
      <c r="AF13477" t="s">
        <v>76</v>
      </c>
      <c r="AG13477" t="s">
        <v>73</v>
      </c>
      <c r="AH13477" t="s">
        <v>97</v>
      </c>
      <c r="AI13477" t="s">
        <v>208</v>
      </c>
      <c r="AJ13477" t="s">
        <v>314</v>
      </c>
    </row>
    <row r="13479" spans="1:36" x14ac:dyDescent="0.35">
      <c r="A13479" t="s">
        <v>2229</v>
      </c>
    </row>
    <row r="13480" spans="1:36" x14ac:dyDescent="0.35">
      <c r="A13480" t="s">
        <v>14</v>
      </c>
      <c r="B13480" t="s">
        <v>565</v>
      </c>
      <c r="C13480" t="s">
        <v>2</v>
      </c>
      <c r="D13480" t="s">
        <v>1809</v>
      </c>
      <c r="E13480" t="s">
        <v>1810</v>
      </c>
      <c r="F13480" t="s">
        <v>1811</v>
      </c>
      <c r="G13480" t="s">
        <v>1812</v>
      </c>
      <c r="H13480" t="s">
        <v>1815</v>
      </c>
      <c r="I13480" t="s">
        <v>1843</v>
      </c>
      <c r="J13480" t="s">
        <v>1816</v>
      </c>
      <c r="K13480" t="s">
        <v>1817</v>
      </c>
      <c r="L13480" t="s">
        <v>1901</v>
      </c>
      <c r="M13480" t="s">
        <v>2225</v>
      </c>
      <c r="N13480" t="s">
        <v>1814</v>
      </c>
      <c r="O13480" t="s">
        <v>1818</v>
      </c>
      <c r="P13480" t="s">
        <v>1845</v>
      </c>
      <c r="Q13480" t="s">
        <v>1819</v>
      </c>
      <c r="R13480" t="s">
        <v>1820</v>
      </c>
      <c r="S13480" t="s">
        <v>1846</v>
      </c>
      <c r="T13480" t="s">
        <v>1821</v>
      </c>
      <c r="U13480" t="s">
        <v>1822</v>
      </c>
      <c r="V13480" t="s">
        <v>1847</v>
      </c>
      <c r="W13480" t="s">
        <v>1823</v>
      </c>
      <c r="X13480" t="s">
        <v>1848</v>
      </c>
      <c r="Y13480" t="s">
        <v>1824</v>
      </c>
      <c r="Z13480" t="s">
        <v>1825</v>
      </c>
      <c r="AA13480" t="s">
        <v>1826</v>
      </c>
      <c r="AB13480" t="s">
        <v>1827</v>
      </c>
      <c r="AC13480" t="s">
        <v>1828</v>
      </c>
      <c r="AD13480" t="s">
        <v>1829</v>
      </c>
      <c r="AE13480" t="s">
        <v>1830</v>
      </c>
      <c r="AF13480" t="s">
        <v>1831</v>
      </c>
      <c r="AG13480" t="s">
        <v>1832</v>
      </c>
      <c r="AH13480" t="s">
        <v>1833</v>
      </c>
      <c r="AI13480" t="s">
        <v>1237</v>
      </c>
      <c r="AJ13480" t="s">
        <v>50</v>
      </c>
    </row>
    <row r="13481" spans="1:36" x14ac:dyDescent="0.35">
      <c r="A13481" t="s">
        <v>3</v>
      </c>
      <c r="B13481" t="s">
        <v>566</v>
      </c>
      <c r="C13481">
        <v>6</v>
      </c>
      <c r="D13481" t="s">
        <v>76</v>
      </c>
      <c r="E13481" t="s">
        <v>76</v>
      </c>
      <c r="F13481" t="s">
        <v>969</v>
      </c>
      <c r="G13481" t="s">
        <v>262</v>
      </c>
      <c r="H13481" t="s">
        <v>76</v>
      </c>
      <c r="I13481" t="s">
        <v>76</v>
      </c>
      <c r="J13481" t="s">
        <v>76</v>
      </c>
      <c r="K13481" t="s">
        <v>242</v>
      </c>
      <c r="L13481" t="s">
        <v>76</v>
      </c>
      <c r="M13481" t="s">
        <v>76</v>
      </c>
      <c r="N13481" t="s">
        <v>76</v>
      </c>
      <c r="O13481" t="s">
        <v>76</v>
      </c>
      <c r="P13481" t="s">
        <v>76</v>
      </c>
      <c r="Q13481" t="s">
        <v>76</v>
      </c>
      <c r="R13481" t="s">
        <v>76</v>
      </c>
      <c r="S13481" t="s">
        <v>76</v>
      </c>
      <c r="T13481" t="s">
        <v>76</v>
      </c>
      <c r="U13481" t="s">
        <v>76</v>
      </c>
      <c r="V13481" t="s">
        <v>76</v>
      </c>
      <c r="W13481" t="s">
        <v>76</v>
      </c>
      <c r="X13481" t="s">
        <v>76</v>
      </c>
      <c r="Y13481" t="s">
        <v>76</v>
      </c>
      <c r="Z13481" t="s">
        <v>76</v>
      </c>
      <c r="AA13481" t="s">
        <v>76</v>
      </c>
      <c r="AB13481" t="s">
        <v>76</v>
      </c>
      <c r="AC13481" t="s">
        <v>76</v>
      </c>
      <c r="AD13481" t="s">
        <v>76</v>
      </c>
      <c r="AE13481" t="s">
        <v>76</v>
      </c>
      <c r="AF13481" t="s">
        <v>76</v>
      </c>
      <c r="AG13481" t="s">
        <v>76</v>
      </c>
      <c r="AH13481" t="s">
        <v>76</v>
      </c>
      <c r="AI13481" t="s">
        <v>76</v>
      </c>
      <c r="AJ13481" t="s">
        <v>76</v>
      </c>
    </row>
    <row r="13482" spans="1:36" x14ac:dyDescent="0.35">
      <c r="A13482" t="s">
        <v>3</v>
      </c>
      <c r="B13482" t="s">
        <v>569</v>
      </c>
      <c r="C13482">
        <v>4</v>
      </c>
      <c r="D13482" t="s">
        <v>726</v>
      </c>
      <c r="E13482" t="s">
        <v>76</v>
      </c>
      <c r="F13482" t="s">
        <v>76</v>
      </c>
      <c r="G13482" t="s">
        <v>76</v>
      </c>
      <c r="H13482" t="s">
        <v>76</v>
      </c>
      <c r="I13482" t="s">
        <v>76</v>
      </c>
      <c r="J13482" t="s">
        <v>76</v>
      </c>
      <c r="K13482" t="s">
        <v>125</v>
      </c>
      <c r="L13482" t="s">
        <v>420</v>
      </c>
      <c r="M13482" t="s">
        <v>76</v>
      </c>
      <c r="N13482" t="s">
        <v>76</v>
      </c>
      <c r="O13482" t="s">
        <v>76</v>
      </c>
      <c r="P13482" t="s">
        <v>76</v>
      </c>
      <c r="Q13482" t="s">
        <v>76</v>
      </c>
      <c r="R13482" t="s">
        <v>76</v>
      </c>
      <c r="S13482" t="s">
        <v>76</v>
      </c>
      <c r="T13482" t="s">
        <v>76</v>
      </c>
      <c r="U13482" t="s">
        <v>76</v>
      </c>
      <c r="V13482" t="s">
        <v>76</v>
      </c>
      <c r="W13482" t="s">
        <v>76</v>
      </c>
      <c r="X13482" t="s">
        <v>76</v>
      </c>
      <c r="Y13482" t="s">
        <v>76</v>
      </c>
      <c r="Z13482" t="s">
        <v>76</v>
      </c>
      <c r="AA13482" t="s">
        <v>76</v>
      </c>
      <c r="AB13482" t="s">
        <v>76</v>
      </c>
      <c r="AC13482" t="s">
        <v>76</v>
      </c>
      <c r="AD13482" t="s">
        <v>76</v>
      </c>
      <c r="AE13482" t="s">
        <v>76</v>
      </c>
      <c r="AF13482" t="s">
        <v>76</v>
      </c>
      <c r="AG13482" t="s">
        <v>76</v>
      </c>
      <c r="AH13482" t="s">
        <v>76</v>
      </c>
      <c r="AI13482" t="s">
        <v>76</v>
      </c>
      <c r="AJ13482" t="s">
        <v>76</v>
      </c>
    </row>
    <row r="13483" spans="1:36" x14ac:dyDescent="0.35">
      <c r="A13483" t="s">
        <v>3</v>
      </c>
      <c r="B13483" t="s">
        <v>570</v>
      </c>
      <c r="C13483">
        <v>3</v>
      </c>
      <c r="D13483" t="s">
        <v>76</v>
      </c>
      <c r="E13483" t="s">
        <v>76</v>
      </c>
      <c r="F13483" t="s">
        <v>76</v>
      </c>
      <c r="G13483" t="s">
        <v>76</v>
      </c>
      <c r="H13483" t="s">
        <v>76</v>
      </c>
      <c r="I13483" t="s">
        <v>76</v>
      </c>
      <c r="J13483" t="s">
        <v>76</v>
      </c>
      <c r="K13483" t="s">
        <v>76</v>
      </c>
      <c r="L13483" t="s">
        <v>76</v>
      </c>
      <c r="M13483" t="s">
        <v>76</v>
      </c>
      <c r="N13483" t="s">
        <v>232</v>
      </c>
      <c r="O13483" t="s">
        <v>232</v>
      </c>
      <c r="P13483" t="s">
        <v>76</v>
      </c>
      <c r="Q13483" t="s">
        <v>76</v>
      </c>
      <c r="R13483" t="s">
        <v>76</v>
      </c>
      <c r="S13483" t="s">
        <v>76</v>
      </c>
      <c r="T13483" t="s">
        <v>76</v>
      </c>
      <c r="U13483" t="s">
        <v>76</v>
      </c>
      <c r="V13483" t="s">
        <v>76</v>
      </c>
      <c r="W13483" t="s">
        <v>76</v>
      </c>
      <c r="X13483" t="s">
        <v>76</v>
      </c>
      <c r="Y13483" t="s">
        <v>76</v>
      </c>
      <c r="Z13483" t="s">
        <v>76</v>
      </c>
      <c r="AA13483" t="s">
        <v>76</v>
      </c>
      <c r="AB13483" t="s">
        <v>76</v>
      </c>
      <c r="AC13483" t="s">
        <v>76</v>
      </c>
      <c r="AD13483" t="s">
        <v>76</v>
      </c>
      <c r="AE13483" t="s">
        <v>76</v>
      </c>
      <c r="AF13483" t="s">
        <v>76</v>
      </c>
      <c r="AG13483" t="s">
        <v>76</v>
      </c>
      <c r="AH13483" t="s">
        <v>874</v>
      </c>
      <c r="AI13483" t="s">
        <v>76</v>
      </c>
      <c r="AJ13483" t="s">
        <v>76</v>
      </c>
    </row>
    <row r="13484" spans="1:36" x14ac:dyDescent="0.35">
      <c r="A13484" t="s">
        <v>3</v>
      </c>
      <c r="B13484" t="s">
        <v>571</v>
      </c>
      <c r="C13484">
        <v>1</v>
      </c>
      <c r="D13484" t="s">
        <v>76</v>
      </c>
      <c r="E13484" t="s">
        <v>395</v>
      </c>
      <c r="F13484" t="s">
        <v>76</v>
      </c>
      <c r="G13484" t="s">
        <v>76</v>
      </c>
      <c r="H13484" t="s">
        <v>76</v>
      </c>
      <c r="I13484" t="s">
        <v>76</v>
      </c>
      <c r="J13484" t="s">
        <v>76</v>
      </c>
      <c r="K13484" t="s">
        <v>76</v>
      </c>
      <c r="L13484" t="s">
        <v>76</v>
      </c>
      <c r="M13484" t="s">
        <v>76</v>
      </c>
      <c r="N13484" t="s">
        <v>76</v>
      </c>
      <c r="O13484" t="s">
        <v>76</v>
      </c>
      <c r="P13484" t="s">
        <v>76</v>
      </c>
      <c r="Q13484" t="s">
        <v>76</v>
      </c>
      <c r="R13484" t="s">
        <v>76</v>
      </c>
      <c r="S13484" t="s">
        <v>76</v>
      </c>
      <c r="T13484" t="s">
        <v>76</v>
      </c>
      <c r="U13484" t="s">
        <v>76</v>
      </c>
      <c r="V13484" t="s">
        <v>76</v>
      </c>
      <c r="W13484" t="s">
        <v>76</v>
      </c>
      <c r="X13484" t="s">
        <v>76</v>
      </c>
      <c r="Y13484" t="s">
        <v>76</v>
      </c>
      <c r="Z13484" t="s">
        <v>76</v>
      </c>
      <c r="AA13484" t="s">
        <v>76</v>
      </c>
      <c r="AB13484" t="s">
        <v>76</v>
      </c>
      <c r="AC13484" t="s">
        <v>76</v>
      </c>
      <c r="AD13484" t="s">
        <v>76</v>
      </c>
      <c r="AE13484" t="s">
        <v>76</v>
      </c>
      <c r="AF13484" t="s">
        <v>76</v>
      </c>
      <c r="AG13484" t="s">
        <v>76</v>
      </c>
      <c r="AH13484" t="s">
        <v>76</v>
      </c>
      <c r="AI13484" t="s">
        <v>76</v>
      </c>
      <c r="AJ13484" t="s">
        <v>76</v>
      </c>
    </row>
    <row r="13485" spans="1:36" x14ac:dyDescent="0.35">
      <c r="A13485" t="s">
        <v>3</v>
      </c>
      <c r="B13485" t="s">
        <v>572</v>
      </c>
      <c r="C13485">
        <v>3</v>
      </c>
      <c r="D13485" t="s">
        <v>659</v>
      </c>
      <c r="E13485" t="s">
        <v>76</v>
      </c>
      <c r="F13485" t="s">
        <v>76</v>
      </c>
      <c r="G13485" t="s">
        <v>76</v>
      </c>
      <c r="H13485" t="s">
        <v>76</v>
      </c>
      <c r="I13485" t="s">
        <v>76</v>
      </c>
      <c r="J13485" t="s">
        <v>76</v>
      </c>
      <c r="K13485" t="s">
        <v>76</v>
      </c>
      <c r="L13485" t="s">
        <v>76</v>
      </c>
      <c r="M13485" t="s">
        <v>76</v>
      </c>
      <c r="N13485" t="s">
        <v>76</v>
      </c>
      <c r="O13485" t="s">
        <v>76</v>
      </c>
      <c r="P13485" t="s">
        <v>76</v>
      </c>
      <c r="Q13485" t="s">
        <v>76</v>
      </c>
      <c r="R13485" t="s">
        <v>76</v>
      </c>
      <c r="S13485" t="s">
        <v>76</v>
      </c>
      <c r="T13485" t="s">
        <v>76</v>
      </c>
      <c r="U13485" t="s">
        <v>76</v>
      </c>
      <c r="V13485" t="s">
        <v>76</v>
      </c>
      <c r="W13485" t="s">
        <v>76</v>
      </c>
      <c r="X13485" t="s">
        <v>76</v>
      </c>
      <c r="Y13485" t="s">
        <v>76</v>
      </c>
      <c r="Z13485" t="s">
        <v>76</v>
      </c>
      <c r="AA13485" t="s">
        <v>76</v>
      </c>
      <c r="AB13485" t="s">
        <v>76</v>
      </c>
      <c r="AC13485" t="s">
        <v>76</v>
      </c>
      <c r="AD13485" t="s">
        <v>76</v>
      </c>
      <c r="AE13485" t="s">
        <v>76</v>
      </c>
      <c r="AF13485" t="s">
        <v>76</v>
      </c>
      <c r="AG13485" t="s">
        <v>76</v>
      </c>
      <c r="AH13485" t="s">
        <v>76</v>
      </c>
      <c r="AI13485" t="s">
        <v>613</v>
      </c>
      <c r="AJ13485" t="s">
        <v>76</v>
      </c>
    </row>
    <row r="13486" spans="1:36" x14ac:dyDescent="0.35">
      <c r="A13486" t="s">
        <v>4</v>
      </c>
      <c r="B13486" t="s">
        <v>566</v>
      </c>
      <c r="C13486">
        <v>4</v>
      </c>
      <c r="D13486" t="s">
        <v>127</v>
      </c>
      <c r="E13486" t="s">
        <v>76</v>
      </c>
      <c r="F13486" t="s">
        <v>670</v>
      </c>
      <c r="G13486" t="s">
        <v>76</v>
      </c>
      <c r="H13486" t="s">
        <v>503</v>
      </c>
      <c r="I13486" t="s">
        <v>76</v>
      </c>
      <c r="J13486" t="s">
        <v>76</v>
      </c>
      <c r="K13486" t="s">
        <v>76</v>
      </c>
      <c r="L13486" t="s">
        <v>76</v>
      </c>
      <c r="M13486" t="s">
        <v>76</v>
      </c>
      <c r="N13486" t="s">
        <v>76</v>
      </c>
      <c r="O13486" t="s">
        <v>503</v>
      </c>
      <c r="P13486" t="s">
        <v>76</v>
      </c>
      <c r="Q13486" t="s">
        <v>76</v>
      </c>
      <c r="R13486" t="s">
        <v>503</v>
      </c>
      <c r="S13486" t="s">
        <v>76</v>
      </c>
      <c r="T13486" t="s">
        <v>76</v>
      </c>
      <c r="U13486" t="s">
        <v>76</v>
      </c>
      <c r="V13486" t="s">
        <v>76</v>
      </c>
      <c r="W13486" t="s">
        <v>76</v>
      </c>
      <c r="X13486" t="s">
        <v>76</v>
      </c>
      <c r="Y13486" t="s">
        <v>76</v>
      </c>
      <c r="Z13486" t="s">
        <v>76</v>
      </c>
      <c r="AA13486" t="s">
        <v>76</v>
      </c>
      <c r="AB13486" t="s">
        <v>76</v>
      </c>
      <c r="AC13486" t="s">
        <v>76</v>
      </c>
      <c r="AD13486" t="s">
        <v>76</v>
      </c>
      <c r="AE13486" t="s">
        <v>76</v>
      </c>
      <c r="AF13486" t="s">
        <v>76</v>
      </c>
      <c r="AG13486" t="s">
        <v>76</v>
      </c>
      <c r="AH13486" t="s">
        <v>76</v>
      </c>
      <c r="AI13486" t="s">
        <v>76</v>
      </c>
      <c r="AJ13486" t="s">
        <v>76</v>
      </c>
    </row>
    <row r="13487" spans="1:36" x14ac:dyDescent="0.35">
      <c r="A13487" t="s">
        <v>4</v>
      </c>
      <c r="B13487" t="s">
        <v>569</v>
      </c>
      <c r="C13487">
        <v>5</v>
      </c>
      <c r="D13487" t="s">
        <v>76</v>
      </c>
      <c r="E13487" t="s">
        <v>290</v>
      </c>
      <c r="F13487" t="s">
        <v>428</v>
      </c>
      <c r="G13487" t="s">
        <v>577</v>
      </c>
      <c r="H13487" t="s">
        <v>76</v>
      </c>
      <c r="I13487" t="s">
        <v>76</v>
      </c>
      <c r="J13487" t="s">
        <v>76</v>
      </c>
      <c r="K13487" t="s">
        <v>477</v>
      </c>
      <c r="L13487" t="s">
        <v>76</v>
      </c>
      <c r="M13487" t="s">
        <v>76</v>
      </c>
      <c r="N13487" t="s">
        <v>291</v>
      </c>
      <c r="O13487" t="s">
        <v>76</v>
      </c>
      <c r="P13487" t="s">
        <v>76</v>
      </c>
      <c r="Q13487" t="s">
        <v>477</v>
      </c>
      <c r="R13487" t="s">
        <v>76</v>
      </c>
      <c r="S13487" t="s">
        <v>76</v>
      </c>
      <c r="T13487" t="s">
        <v>291</v>
      </c>
      <c r="U13487" t="s">
        <v>76</v>
      </c>
      <c r="V13487" t="s">
        <v>76</v>
      </c>
      <c r="W13487" t="s">
        <v>76</v>
      </c>
      <c r="X13487" t="s">
        <v>76</v>
      </c>
      <c r="Y13487" t="s">
        <v>76</v>
      </c>
      <c r="Z13487" t="s">
        <v>76</v>
      </c>
      <c r="AA13487" t="s">
        <v>76</v>
      </c>
      <c r="AB13487" t="s">
        <v>76</v>
      </c>
      <c r="AC13487" t="s">
        <v>76</v>
      </c>
      <c r="AD13487" t="s">
        <v>76</v>
      </c>
      <c r="AE13487" t="s">
        <v>76</v>
      </c>
      <c r="AF13487" t="s">
        <v>76</v>
      </c>
      <c r="AG13487" t="s">
        <v>76</v>
      </c>
      <c r="AH13487" t="s">
        <v>76</v>
      </c>
      <c r="AI13487" t="s">
        <v>76</v>
      </c>
      <c r="AJ13487" t="s">
        <v>76</v>
      </c>
    </row>
    <row r="13488" spans="1:36" x14ac:dyDescent="0.35">
      <c r="A13488" t="s">
        <v>4</v>
      </c>
      <c r="B13488" t="s">
        <v>572</v>
      </c>
      <c r="C13488">
        <v>2</v>
      </c>
      <c r="D13488" t="s">
        <v>76</v>
      </c>
      <c r="E13488" t="s">
        <v>76</v>
      </c>
      <c r="F13488" t="s">
        <v>76</v>
      </c>
      <c r="G13488" t="s">
        <v>76</v>
      </c>
      <c r="H13488" t="s">
        <v>76</v>
      </c>
      <c r="I13488" t="s">
        <v>721</v>
      </c>
      <c r="J13488" t="s">
        <v>76</v>
      </c>
      <c r="K13488" t="s">
        <v>76</v>
      </c>
      <c r="L13488" t="s">
        <v>395</v>
      </c>
      <c r="M13488" t="s">
        <v>721</v>
      </c>
      <c r="N13488" t="s">
        <v>76</v>
      </c>
      <c r="O13488" t="s">
        <v>76</v>
      </c>
      <c r="P13488" t="s">
        <v>76</v>
      </c>
      <c r="Q13488" t="s">
        <v>76</v>
      </c>
      <c r="R13488" t="s">
        <v>76</v>
      </c>
      <c r="S13488" t="s">
        <v>76</v>
      </c>
      <c r="T13488" t="s">
        <v>76</v>
      </c>
      <c r="U13488" t="s">
        <v>76</v>
      </c>
      <c r="V13488" t="s">
        <v>76</v>
      </c>
      <c r="W13488" t="s">
        <v>76</v>
      </c>
      <c r="X13488" t="s">
        <v>76</v>
      </c>
      <c r="Y13488" t="s">
        <v>76</v>
      </c>
      <c r="Z13488" t="s">
        <v>76</v>
      </c>
      <c r="AA13488" t="s">
        <v>76</v>
      </c>
      <c r="AB13488" t="s">
        <v>76</v>
      </c>
      <c r="AC13488" t="s">
        <v>76</v>
      </c>
      <c r="AD13488" t="s">
        <v>76</v>
      </c>
      <c r="AE13488" t="s">
        <v>76</v>
      </c>
      <c r="AF13488" t="s">
        <v>76</v>
      </c>
      <c r="AG13488" t="s">
        <v>76</v>
      </c>
      <c r="AH13488" t="s">
        <v>76</v>
      </c>
      <c r="AI13488" t="s">
        <v>76</v>
      </c>
      <c r="AJ13488" t="s">
        <v>76</v>
      </c>
    </row>
    <row r="13489" spans="1:36" x14ac:dyDescent="0.35">
      <c r="A13489" t="s">
        <v>5</v>
      </c>
      <c r="B13489" t="s">
        <v>566</v>
      </c>
      <c r="C13489">
        <v>2</v>
      </c>
      <c r="D13489" t="s">
        <v>76</v>
      </c>
      <c r="E13489" t="s">
        <v>76</v>
      </c>
      <c r="F13489" t="s">
        <v>76</v>
      </c>
      <c r="G13489" t="s">
        <v>76</v>
      </c>
      <c r="H13489" t="s">
        <v>76</v>
      </c>
      <c r="I13489" t="s">
        <v>76</v>
      </c>
      <c r="J13489" t="s">
        <v>76</v>
      </c>
      <c r="K13489" t="s">
        <v>395</v>
      </c>
      <c r="L13489" t="s">
        <v>395</v>
      </c>
      <c r="M13489" t="s">
        <v>76</v>
      </c>
      <c r="N13489" t="s">
        <v>76</v>
      </c>
      <c r="O13489" t="s">
        <v>76</v>
      </c>
      <c r="P13489" t="s">
        <v>76</v>
      </c>
      <c r="Q13489" t="s">
        <v>76</v>
      </c>
      <c r="R13489" t="s">
        <v>76</v>
      </c>
      <c r="S13489" t="s">
        <v>76</v>
      </c>
      <c r="T13489" t="s">
        <v>76</v>
      </c>
      <c r="U13489" t="s">
        <v>76</v>
      </c>
      <c r="V13489" t="s">
        <v>76</v>
      </c>
      <c r="W13489" t="s">
        <v>76</v>
      </c>
      <c r="X13489" t="s">
        <v>76</v>
      </c>
      <c r="Y13489" t="s">
        <v>76</v>
      </c>
      <c r="Z13489" t="s">
        <v>76</v>
      </c>
      <c r="AA13489" t="s">
        <v>76</v>
      </c>
      <c r="AB13489" t="s">
        <v>76</v>
      </c>
      <c r="AC13489" t="s">
        <v>76</v>
      </c>
      <c r="AD13489" t="s">
        <v>76</v>
      </c>
      <c r="AE13489" t="s">
        <v>76</v>
      </c>
      <c r="AF13489" t="s">
        <v>76</v>
      </c>
      <c r="AG13489" t="s">
        <v>76</v>
      </c>
      <c r="AH13489" t="s">
        <v>76</v>
      </c>
      <c r="AI13489" t="s">
        <v>76</v>
      </c>
      <c r="AJ13489" t="s">
        <v>76</v>
      </c>
    </row>
    <row r="13490" spans="1:36" x14ac:dyDescent="0.35">
      <c r="A13490" t="s">
        <v>5</v>
      </c>
      <c r="B13490" t="s">
        <v>569</v>
      </c>
      <c r="C13490">
        <v>20</v>
      </c>
      <c r="D13490" t="s">
        <v>76</v>
      </c>
      <c r="E13490" t="s">
        <v>75</v>
      </c>
      <c r="F13490" t="s">
        <v>330</v>
      </c>
      <c r="G13490" t="s">
        <v>277</v>
      </c>
      <c r="H13490" t="s">
        <v>76</v>
      </c>
      <c r="I13490" t="s">
        <v>71</v>
      </c>
      <c r="J13490" t="s">
        <v>72</v>
      </c>
      <c r="K13490" t="s">
        <v>1091</v>
      </c>
      <c r="L13490" t="s">
        <v>76</v>
      </c>
      <c r="M13490" t="s">
        <v>76</v>
      </c>
      <c r="N13490" t="s">
        <v>72</v>
      </c>
      <c r="O13490" t="s">
        <v>76</v>
      </c>
      <c r="P13490" t="s">
        <v>76</v>
      </c>
      <c r="Q13490" t="s">
        <v>76</v>
      </c>
      <c r="R13490" t="s">
        <v>76</v>
      </c>
      <c r="S13490" t="s">
        <v>76</v>
      </c>
      <c r="T13490" t="s">
        <v>76</v>
      </c>
      <c r="U13490" t="s">
        <v>76</v>
      </c>
      <c r="V13490" t="s">
        <v>76</v>
      </c>
      <c r="W13490" t="s">
        <v>76</v>
      </c>
      <c r="X13490" t="s">
        <v>76</v>
      </c>
      <c r="Y13490" t="s">
        <v>76</v>
      </c>
      <c r="Z13490" t="s">
        <v>76</v>
      </c>
      <c r="AA13490" t="s">
        <v>76</v>
      </c>
      <c r="AB13490" t="s">
        <v>75</v>
      </c>
      <c r="AC13490" t="s">
        <v>76</v>
      </c>
      <c r="AD13490" t="s">
        <v>76</v>
      </c>
      <c r="AE13490" t="s">
        <v>76</v>
      </c>
      <c r="AF13490" t="s">
        <v>76</v>
      </c>
      <c r="AG13490" t="s">
        <v>76</v>
      </c>
      <c r="AH13490" t="s">
        <v>76</v>
      </c>
      <c r="AI13490" t="s">
        <v>71</v>
      </c>
      <c r="AJ13490" t="s">
        <v>76</v>
      </c>
    </row>
    <row r="13491" spans="1:36" x14ac:dyDescent="0.35">
      <c r="A13491" t="s">
        <v>5</v>
      </c>
      <c r="B13491" t="s">
        <v>570</v>
      </c>
      <c r="C13491">
        <v>9</v>
      </c>
      <c r="D13491" t="s">
        <v>398</v>
      </c>
      <c r="E13491" t="s">
        <v>76</v>
      </c>
      <c r="F13491" t="s">
        <v>299</v>
      </c>
      <c r="G13491" t="s">
        <v>76</v>
      </c>
      <c r="H13491" t="s">
        <v>255</v>
      </c>
      <c r="I13491" t="s">
        <v>76</v>
      </c>
      <c r="J13491" t="s">
        <v>76</v>
      </c>
      <c r="K13491" t="s">
        <v>255</v>
      </c>
      <c r="L13491" t="s">
        <v>76</v>
      </c>
      <c r="M13491" t="s">
        <v>108</v>
      </c>
      <c r="N13491" t="s">
        <v>546</v>
      </c>
      <c r="O13491" t="s">
        <v>398</v>
      </c>
      <c r="P13491" t="s">
        <v>76</v>
      </c>
      <c r="Q13491" t="s">
        <v>76</v>
      </c>
      <c r="R13491" t="s">
        <v>76</v>
      </c>
      <c r="S13491" t="s">
        <v>76</v>
      </c>
      <c r="T13491" t="s">
        <v>76</v>
      </c>
      <c r="U13491" t="s">
        <v>76</v>
      </c>
      <c r="V13491" t="s">
        <v>76</v>
      </c>
      <c r="W13491" t="s">
        <v>76</v>
      </c>
      <c r="X13491" t="s">
        <v>76</v>
      </c>
      <c r="Y13491" t="s">
        <v>76</v>
      </c>
      <c r="Z13491" t="s">
        <v>76</v>
      </c>
      <c r="AA13491" t="s">
        <v>76</v>
      </c>
      <c r="AB13491" t="s">
        <v>76</v>
      </c>
      <c r="AC13491" t="s">
        <v>76</v>
      </c>
      <c r="AD13491" t="s">
        <v>76</v>
      </c>
      <c r="AE13491" t="s">
        <v>88</v>
      </c>
      <c r="AF13491" t="s">
        <v>76</v>
      </c>
      <c r="AG13491" t="s">
        <v>76</v>
      </c>
      <c r="AH13491" t="s">
        <v>216</v>
      </c>
      <c r="AI13491" t="s">
        <v>55</v>
      </c>
      <c r="AJ13491" t="s">
        <v>76</v>
      </c>
    </row>
    <row r="13492" spans="1:36" x14ac:dyDescent="0.35">
      <c r="A13492" t="s">
        <v>5</v>
      </c>
      <c r="B13492" t="s">
        <v>571</v>
      </c>
      <c r="C13492">
        <v>4</v>
      </c>
      <c r="D13492" t="s">
        <v>76</v>
      </c>
      <c r="E13492" t="s">
        <v>76</v>
      </c>
      <c r="F13492" t="s">
        <v>76</v>
      </c>
      <c r="G13492" t="s">
        <v>76</v>
      </c>
      <c r="H13492" t="s">
        <v>76</v>
      </c>
      <c r="I13492" t="s">
        <v>76</v>
      </c>
      <c r="J13492" t="s">
        <v>76</v>
      </c>
      <c r="K13492" t="s">
        <v>76</v>
      </c>
      <c r="L13492" t="s">
        <v>724</v>
      </c>
      <c r="M13492" t="s">
        <v>76</v>
      </c>
      <c r="N13492" t="s">
        <v>76</v>
      </c>
      <c r="O13492" t="s">
        <v>78</v>
      </c>
      <c r="P13492" t="s">
        <v>76</v>
      </c>
      <c r="Q13492" t="s">
        <v>78</v>
      </c>
      <c r="R13492" t="s">
        <v>76</v>
      </c>
      <c r="S13492" t="s">
        <v>76</v>
      </c>
      <c r="T13492" t="s">
        <v>76</v>
      </c>
      <c r="U13492" t="s">
        <v>76</v>
      </c>
      <c r="V13492" t="s">
        <v>76</v>
      </c>
      <c r="W13492" t="s">
        <v>76</v>
      </c>
      <c r="X13492" t="s">
        <v>76</v>
      </c>
      <c r="Y13492" t="s">
        <v>11</v>
      </c>
      <c r="Z13492" t="s">
        <v>76</v>
      </c>
      <c r="AA13492" t="s">
        <v>76</v>
      </c>
      <c r="AB13492" t="s">
        <v>76</v>
      </c>
      <c r="AC13492" t="s">
        <v>78</v>
      </c>
      <c r="AD13492" t="s">
        <v>76</v>
      </c>
      <c r="AE13492" t="s">
        <v>76</v>
      </c>
      <c r="AF13492" t="s">
        <v>76</v>
      </c>
      <c r="AG13492" t="s">
        <v>76</v>
      </c>
      <c r="AH13492" t="s">
        <v>11</v>
      </c>
      <c r="AI13492" t="s">
        <v>76</v>
      </c>
      <c r="AJ13492" t="s">
        <v>76</v>
      </c>
    </row>
    <row r="13493" spans="1:36" x14ac:dyDescent="0.35">
      <c r="A13493" t="s">
        <v>5</v>
      </c>
      <c r="B13493" t="s">
        <v>572</v>
      </c>
      <c r="C13493">
        <v>8</v>
      </c>
      <c r="D13493" t="s">
        <v>76</v>
      </c>
      <c r="E13493" t="s">
        <v>173</v>
      </c>
      <c r="F13493" t="s">
        <v>173</v>
      </c>
      <c r="G13493" t="s">
        <v>173</v>
      </c>
      <c r="H13493" t="s">
        <v>76</v>
      </c>
      <c r="I13493" t="s">
        <v>76</v>
      </c>
      <c r="J13493" t="s">
        <v>76</v>
      </c>
      <c r="K13493" t="s">
        <v>146</v>
      </c>
      <c r="L13493" t="s">
        <v>65</v>
      </c>
      <c r="M13493" t="s">
        <v>76</v>
      </c>
      <c r="N13493" t="s">
        <v>76</v>
      </c>
      <c r="O13493" t="s">
        <v>76</v>
      </c>
      <c r="P13493" t="s">
        <v>76</v>
      </c>
      <c r="Q13493" t="s">
        <v>76</v>
      </c>
      <c r="R13493" t="s">
        <v>76</v>
      </c>
      <c r="S13493" t="s">
        <v>76</v>
      </c>
      <c r="T13493" t="s">
        <v>76</v>
      </c>
      <c r="U13493" t="s">
        <v>76</v>
      </c>
      <c r="V13493" t="s">
        <v>76</v>
      </c>
      <c r="W13493" t="s">
        <v>76</v>
      </c>
      <c r="X13493" t="s">
        <v>76</v>
      </c>
      <c r="Y13493" t="s">
        <v>76</v>
      </c>
      <c r="Z13493" t="s">
        <v>76</v>
      </c>
      <c r="AA13493" t="s">
        <v>355</v>
      </c>
      <c r="AB13493" t="s">
        <v>76</v>
      </c>
      <c r="AC13493" t="s">
        <v>76</v>
      </c>
      <c r="AD13493" t="s">
        <v>76</v>
      </c>
      <c r="AE13493" t="s">
        <v>76</v>
      </c>
      <c r="AF13493" t="s">
        <v>76</v>
      </c>
      <c r="AG13493" t="s">
        <v>173</v>
      </c>
      <c r="AH13493" t="s">
        <v>76</v>
      </c>
      <c r="AI13493" t="s">
        <v>563</v>
      </c>
      <c r="AJ13493" t="s">
        <v>190</v>
      </c>
    </row>
    <row r="13494" spans="1:36" x14ac:dyDescent="0.35">
      <c r="A13494" t="s">
        <v>5</v>
      </c>
      <c r="B13494" t="s">
        <v>573</v>
      </c>
      <c r="C13494">
        <v>6</v>
      </c>
      <c r="D13494" t="s">
        <v>76</v>
      </c>
      <c r="E13494" t="s">
        <v>76</v>
      </c>
      <c r="F13494" t="s">
        <v>76</v>
      </c>
      <c r="G13494" t="s">
        <v>235</v>
      </c>
      <c r="H13494" t="s">
        <v>76</v>
      </c>
      <c r="I13494" t="s">
        <v>76</v>
      </c>
      <c r="J13494" t="s">
        <v>76</v>
      </c>
      <c r="K13494" t="s">
        <v>76</v>
      </c>
      <c r="L13494" t="s">
        <v>76</v>
      </c>
      <c r="M13494" t="s">
        <v>76</v>
      </c>
      <c r="N13494" t="s">
        <v>76</v>
      </c>
      <c r="O13494" t="s">
        <v>76</v>
      </c>
      <c r="P13494" t="s">
        <v>76</v>
      </c>
      <c r="Q13494" t="s">
        <v>76</v>
      </c>
      <c r="R13494" t="s">
        <v>76</v>
      </c>
      <c r="S13494" t="s">
        <v>76</v>
      </c>
      <c r="T13494" t="s">
        <v>76</v>
      </c>
      <c r="U13494" t="s">
        <v>76</v>
      </c>
      <c r="V13494" t="s">
        <v>76</v>
      </c>
      <c r="W13494" t="s">
        <v>76</v>
      </c>
      <c r="X13494" t="s">
        <v>76</v>
      </c>
      <c r="Y13494" t="s">
        <v>290</v>
      </c>
      <c r="Z13494" t="s">
        <v>76</v>
      </c>
      <c r="AA13494" t="s">
        <v>76</v>
      </c>
      <c r="AB13494" t="s">
        <v>76</v>
      </c>
      <c r="AC13494" t="s">
        <v>76</v>
      </c>
      <c r="AD13494" t="s">
        <v>76</v>
      </c>
      <c r="AE13494" t="s">
        <v>319</v>
      </c>
      <c r="AF13494" t="s">
        <v>76</v>
      </c>
      <c r="AG13494" t="s">
        <v>76</v>
      </c>
      <c r="AH13494" t="s">
        <v>158</v>
      </c>
      <c r="AI13494" t="s">
        <v>235</v>
      </c>
      <c r="AJ13494" t="s">
        <v>76</v>
      </c>
    </row>
    <row r="13495" spans="1:36" x14ac:dyDescent="0.35">
      <c r="A13495" t="s">
        <v>6</v>
      </c>
      <c r="B13495" t="s">
        <v>569</v>
      </c>
      <c r="C13495">
        <v>10</v>
      </c>
      <c r="D13495" t="s">
        <v>274</v>
      </c>
      <c r="E13495" t="s">
        <v>76</v>
      </c>
      <c r="F13495" t="s">
        <v>457</v>
      </c>
      <c r="G13495" t="s">
        <v>397</v>
      </c>
      <c r="H13495" t="s">
        <v>286</v>
      </c>
      <c r="I13495" t="s">
        <v>430</v>
      </c>
      <c r="J13495" t="s">
        <v>76</v>
      </c>
      <c r="K13495" t="s">
        <v>132</v>
      </c>
      <c r="L13495" t="s">
        <v>132</v>
      </c>
      <c r="M13495" t="s">
        <v>76</v>
      </c>
      <c r="N13495" t="s">
        <v>76</v>
      </c>
      <c r="O13495" t="s">
        <v>76</v>
      </c>
      <c r="P13495" t="s">
        <v>76</v>
      </c>
      <c r="Q13495" t="s">
        <v>76</v>
      </c>
      <c r="R13495" t="s">
        <v>76</v>
      </c>
      <c r="S13495" t="s">
        <v>76</v>
      </c>
      <c r="T13495" t="s">
        <v>76</v>
      </c>
      <c r="U13495" t="s">
        <v>76</v>
      </c>
      <c r="V13495" t="s">
        <v>76</v>
      </c>
      <c r="W13495" t="s">
        <v>76</v>
      </c>
      <c r="X13495" t="s">
        <v>76</v>
      </c>
      <c r="Y13495" t="s">
        <v>161</v>
      </c>
      <c r="Z13495" t="s">
        <v>76</v>
      </c>
      <c r="AA13495" t="s">
        <v>76</v>
      </c>
      <c r="AB13495" t="s">
        <v>76</v>
      </c>
      <c r="AC13495" t="s">
        <v>76</v>
      </c>
      <c r="AD13495" t="s">
        <v>76</v>
      </c>
      <c r="AE13495" t="s">
        <v>76</v>
      </c>
      <c r="AF13495" t="s">
        <v>76</v>
      </c>
      <c r="AG13495" t="s">
        <v>76</v>
      </c>
      <c r="AH13495" t="s">
        <v>76</v>
      </c>
      <c r="AI13495" t="s">
        <v>76</v>
      </c>
      <c r="AJ13495" t="s">
        <v>76</v>
      </c>
    </row>
    <row r="13496" spans="1:36" x14ac:dyDescent="0.35">
      <c r="A13496" t="s">
        <v>6</v>
      </c>
      <c r="B13496" t="s">
        <v>570</v>
      </c>
      <c r="C13496">
        <v>2</v>
      </c>
      <c r="D13496" t="s">
        <v>76</v>
      </c>
      <c r="E13496" t="s">
        <v>76</v>
      </c>
      <c r="F13496" t="s">
        <v>76</v>
      </c>
      <c r="G13496" t="s">
        <v>76</v>
      </c>
      <c r="H13496" t="s">
        <v>76</v>
      </c>
      <c r="I13496" t="s">
        <v>76</v>
      </c>
      <c r="J13496" t="s">
        <v>76</v>
      </c>
      <c r="K13496" t="s">
        <v>923</v>
      </c>
      <c r="L13496" t="s">
        <v>76</v>
      </c>
      <c r="M13496" t="s">
        <v>76</v>
      </c>
      <c r="N13496" t="s">
        <v>76</v>
      </c>
      <c r="O13496" t="s">
        <v>76</v>
      </c>
      <c r="P13496" t="s">
        <v>76</v>
      </c>
      <c r="Q13496" t="s">
        <v>76</v>
      </c>
      <c r="R13496" t="s">
        <v>76</v>
      </c>
      <c r="S13496" t="s">
        <v>76</v>
      </c>
      <c r="T13496" t="s">
        <v>76</v>
      </c>
      <c r="U13496" t="s">
        <v>76</v>
      </c>
      <c r="V13496" t="s">
        <v>76</v>
      </c>
      <c r="W13496" t="s">
        <v>76</v>
      </c>
      <c r="X13496" t="s">
        <v>76</v>
      </c>
      <c r="Y13496" t="s">
        <v>76</v>
      </c>
      <c r="Z13496" t="s">
        <v>76</v>
      </c>
      <c r="AA13496" t="s">
        <v>76</v>
      </c>
      <c r="AB13496" t="s">
        <v>76</v>
      </c>
      <c r="AC13496" t="s">
        <v>76</v>
      </c>
      <c r="AD13496" t="s">
        <v>76</v>
      </c>
      <c r="AE13496" t="s">
        <v>76</v>
      </c>
      <c r="AF13496" t="s">
        <v>76</v>
      </c>
      <c r="AG13496" t="s">
        <v>76</v>
      </c>
      <c r="AH13496" t="s">
        <v>76</v>
      </c>
      <c r="AI13496" t="s">
        <v>76</v>
      </c>
      <c r="AJ13496" t="s">
        <v>923</v>
      </c>
    </row>
    <row r="13497" spans="1:36" x14ac:dyDescent="0.35">
      <c r="A13497" t="s">
        <v>6</v>
      </c>
      <c r="B13497" t="s">
        <v>571</v>
      </c>
      <c r="C13497">
        <v>1</v>
      </c>
      <c r="D13497" t="s">
        <v>76</v>
      </c>
      <c r="E13497" t="s">
        <v>395</v>
      </c>
      <c r="F13497" t="s">
        <v>76</v>
      </c>
      <c r="G13497" t="s">
        <v>76</v>
      </c>
      <c r="H13497" t="s">
        <v>76</v>
      </c>
      <c r="I13497" t="s">
        <v>76</v>
      </c>
      <c r="J13497" t="s">
        <v>76</v>
      </c>
      <c r="K13497" t="s">
        <v>76</v>
      </c>
      <c r="L13497" t="s">
        <v>76</v>
      </c>
      <c r="M13497" t="s">
        <v>76</v>
      </c>
      <c r="N13497" t="s">
        <v>76</v>
      </c>
      <c r="O13497" t="s">
        <v>76</v>
      </c>
      <c r="P13497" t="s">
        <v>76</v>
      </c>
      <c r="Q13497" t="s">
        <v>76</v>
      </c>
      <c r="R13497" t="s">
        <v>76</v>
      </c>
      <c r="S13497" t="s">
        <v>76</v>
      </c>
      <c r="T13497" t="s">
        <v>76</v>
      </c>
      <c r="U13497" t="s">
        <v>76</v>
      </c>
      <c r="V13497" t="s">
        <v>76</v>
      </c>
      <c r="W13497" t="s">
        <v>76</v>
      </c>
      <c r="X13497" t="s">
        <v>76</v>
      </c>
      <c r="Y13497" t="s">
        <v>76</v>
      </c>
      <c r="Z13497" t="s">
        <v>76</v>
      </c>
      <c r="AA13497" t="s">
        <v>76</v>
      </c>
      <c r="AB13497" t="s">
        <v>76</v>
      </c>
      <c r="AC13497" t="s">
        <v>76</v>
      </c>
      <c r="AD13497" t="s">
        <v>76</v>
      </c>
      <c r="AE13497" t="s">
        <v>76</v>
      </c>
      <c r="AF13497" t="s">
        <v>76</v>
      </c>
      <c r="AG13497" t="s">
        <v>76</v>
      </c>
      <c r="AH13497" t="s">
        <v>76</v>
      </c>
      <c r="AI13497" t="s">
        <v>76</v>
      </c>
      <c r="AJ13497" t="s">
        <v>76</v>
      </c>
    </row>
    <row r="13498" spans="1:36" x14ac:dyDescent="0.35">
      <c r="A13498" t="s">
        <v>6</v>
      </c>
      <c r="B13498" t="s">
        <v>572</v>
      </c>
      <c r="C13498">
        <v>9</v>
      </c>
      <c r="D13498" t="s">
        <v>76</v>
      </c>
      <c r="E13498" t="s">
        <v>477</v>
      </c>
      <c r="F13498" t="s">
        <v>162</v>
      </c>
      <c r="G13498" t="s">
        <v>76</v>
      </c>
      <c r="H13498" t="s">
        <v>76</v>
      </c>
      <c r="I13498" t="s">
        <v>76</v>
      </c>
      <c r="J13498" t="s">
        <v>76</v>
      </c>
      <c r="K13498" t="s">
        <v>599</v>
      </c>
      <c r="L13498" t="s">
        <v>162</v>
      </c>
      <c r="M13498" t="s">
        <v>76</v>
      </c>
      <c r="N13498" t="s">
        <v>76</v>
      </c>
      <c r="O13498" t="s">
        <v>76</v>
      </c>
      <c r="P13498" t="s">
        <v>76</v>
      </c>
      <c r="Q13498" t="s">
        <v>76</v>
      </c>
      <c r="R13498" t="s">
        <v>76</v>
      </c>
      <c r="S13498" t="s">
        <v>76</v>
      </c>
      <c r="T13498" t="s">
        <v>76</v>
      </c>
      <c r="U13498" t="s">
        <v>76</v>
      </c>
      <c r="V13498" t="s">
        <v>76</v>
      </c>
      <c r="W13498" t="s">
        <v>76</v>
      </c>
      <c r="X13498" t="s">
        <v>179</v>
      </c>
      <c r="Y13498" t="s">
        <v>76</v>
      </c>
      <c r="Z13498" t="s">
        <v>76</v>
      </c>
      <c r="AA13498" t="s">
        <v>76</v>
      </c>
      <c r="AB13498" t="s">
        <v>76</v>
      </c>
      <c r="AC13498" t="s">
        <v>76</v>
      </c>
      <c r="AD13498" t="s">
        <v>76</v>
      </c>
      <c r="AE13498" t="s">
        <v>76</v>
      </c>
      <c r="AF13498" t="s">
        <v>76</v>
      </c>
      <c r="AG13498" t="s">
        <v>76</v>
      </c>
      <c r="AH13498" t="s">
        <v>76</v>
      </c>
      <c r="AI13498" t="s">
        <v>76</v>
      </c>
      <c r="AJ13498" t="s">
        <v>391</v>
      </c>
    </row>
    <row r="13499" spans="1:36" x14ac:dyDescent="0.35">
      <c r="A13499" t="s">
        <v>7</v>
      </c>
      <c r="B13499" t="s">
        <v>566</v>
      </c>
      <c r="C13499">
        <v>5</v>
      </c>
      <c r="D13499" t="s">
        <v>812</v>
      </c>
      <c r="E13499" t="s">
        <v>76</v>
      </c>
      <c r="F13499" t="s">
        <v>76</v>
      </c>
      <c r="G13499" t="s">
        <v>281</v>
      </c>
      <c r="H13499" t="s">
        <v>76</v>
      </c>
      <c r="I13499" t="s">
        <v>76</v>
      </c>
      <c r="J13499" t="s">
        <v>96</v>
      </c>
      <c r="K13499" t="s">
        <v>157</v>
      </c>
      <c r="L13499" t="s">
        <v>76</v>
      </c>
      <c r="M13499" t="s">
        <v>76</v>
      </c>
      <c r="N13499" t="s">
        <v>76</v>
      </c>
      <c r="O13499" t="s">
        <v>76</v>
      </c>
      <c r="P13499" t="s">
        <v>76</v>
      </c>
      <c r="Q13499" t="s">
        <v>76</v>
      </c>
      <c r="R13499" t="s">
        <v>76</v>
      </c>
      <c r="S13499" t="s">
        <v>76</v>
      </c>
      <c r="T13499" t="s">
        <v>76</v>
      </c>
      <c r="U13499" t="s">
        <v>76</v>
      </c>
      <c r="V13499" t="s">
        <v>76</v>
      </c>
      <c r="W13499" t="s">
        <v>76</v>
      </c>
      <c r="X13499" t="s">
        <v>76</v>
      </c>
      <c r="Y13499" t="s">
        <v>76</v>
      </c>
      <c r="Z13499" t="s">
        <v>76</v>
      </c>
      <c r="AA13499" t="s">
        <v>76</v>
      </c>
      <c r="AB13499" t="s">
        <v>76</v>
      </c>
      <c r="AC13499" t="s">
        <v>76</v>
      </c>
      <c r="AD13499" t="s">
        <v>76</v>
      </c>
      <c r="AE13499" t="s">
        <v>76</v>
      </c>
      <c r="AF13499" t="s">
        <v>76</v>
      </c>
      <c r="AG13499" t="s">
        <v>76</v>
      </c>
      <c r="AH13499" t="s">
        <v>76</v>
      </c>
      <c r="AI13499" t="s">
        <v>76</v>
      </c>
      <c r="AJ13499" t="s">
        <v>76</v>
      </c>
    </row>
    <row r="13500" spans="1:36" x14ac:dyDescent="0.35">
      <c r="A13500" t="s">
        <v>7</v>
      </c>
      <c r="B13500" t="s">
        <v>569</v>
      </c>
      <c r="C13500">
        <v>8</v>
      </c>
      <c r="D13500" t="s">
        <v>76</v>
      </c>
      <c r="E13500" t="s">
        <v>208</v>
      </c>
      <c r="F13500" t="s">
        <v>132</v>
      </c>
      <c r="G13500" t="s">
        <v>362</v>
      </c>
      <c r="H13500" t="s">
        <v>132</v>
      </c>
      <c r="I13500" t="s">
        <v>195</v>
      </c>
      <c r="J13500" t="s">
        <v>76</v>
      </c>
      <c r="K13500" t="s">
        <v>132</v>
      </c>
      <c r="L13500" t="s">
        <v>76</v>
      </c>
      <c r="M13500" t="s">
        <v>76</v>
      </c>
      <c r="N13500" t="s">
        <v>76</v>
      </c>
      <c r="O13500" t="s">
        <v>76</v>
      </c>
      <c r="P13500" t="s">
        <v>76</v>
      </c>
      <c r="Q13500" t="s">
        <v>76</v>
      </c>
      <c r="R13500" t="s">
        <v>76</v>
      </c>
      <c r="S13500" t="s">
        <v>76</v>
      </c>
      <c r="T13500" t="s">
        <v>76</v>
      </c>
      <c r="U13500" t="s">
        <v>76</v>
      </c>
      <c r="V13500" t="s">
        <v>76</v>
      </c>
      <c r="W13500" t="s">
        <v>76</v>
      </c>
      <c r="X13500" t="s">
        <v>76</v>
      </c>
      <c r="Y13500" t="s">
        <v>76</v>
      </c>
      <c r="Z13500" t="s">
        <v>76</v>
      </c>
      <c r="AA13500" t="s">
        <v>218</v>
      </c>
      <c r="AB13500" t="s">
        <v>361</v>
      </c>
      <c r="AC13500" t="s">
        <v>76</v>
      </c>
      <c r="AD13500" t="s">
        <v>76</v>
      </c>
      <c r="AE13500" t="s">
        <v>76</v>
      </c>
      <c r="AF13500" t="s">
        <v>76</v>
      </c>
      <c r="AG13500" t="s">
        <v>76</v>
      </c>
      <c r="AH13500" t="s">
        <v>76</v>
      </c>
      <c r="AI13500" t="s">
        <v>76</v>
      </c>
      <c r="AJ13500" t="s">
        <v>76</v>
      </c>
    </row>
    <row r="13501" spans="1:36" x14ac:dyDescent="0.35">
      <c r="A13501" t="s">
        <v>7</v>
      </c>
      <c r="B13501" t="s">
        <v>570</v>
      </c>
      <c r="C13501">
        <v>2</v>
      </c>
      <c r="D13501" t="s">
        <v>76</v>
      </c>
      <c r="E13501" t="s">
        <v>76</v>
      </c>
      <c r="F13501" t="s">
        <v>76</v>
      </c>
      <c r="G13501" t="s">
        <v>76</v>
      </c>
      <c r="H13501" t="s">
        <v>76</v>
      </c>
      <c r="I13501" t="s">
        <v>76</v>
      </c>
      <c r="J13501" t="s">
        <v>76</v>
      </c>
      <c r="K13501" t="s">
        <v>76</v>
      </c>
      <c r="L13501" t="s">
        <v>76</v>
      </c>
      <c r="M13501" t="s">
        <v>76</v>
      </c>
      <c r="N13501" t="s">
        <v>76</v>
      </c>
      <c r="O13501" t="s">
        <v>76</v>
      </c>
      <c r="P13501" t="s">
        <v>76</v>
      </c>
      <c r="Q13501" t="s">
        <v>76</v>
      </c>
      <c r="R13501" t="s">
        <v>76</v>
      </c>
      <c r="S13501" t="s">
        <v>76</v>
      </c>
      <c r="T13501" t="s">
        <v>76</v>
      </c>
      <c r="U13501" t="s">
        <v>76</v>
      </c>
      <c r="V13501" t="s">
        <v>76</v>
      </c>
      <c r="W13501" t="s">
        <v>76</v>
      </c>
      <c r="X13501" t="s">
        <v>76</v>
      </c>
      <c r="Y13501" t="s">
        <v>76</v>
      </c>
      <c r="Z13501" t="s">
        <v>76</v>
      </c>
      <c r="AA13501" t="s">
        <v>76</v>
      </c>
      <c r="AB13501" t="s">
        <v>395</v>
      </c>
      <c r="AC13501" t="s">
        <v>76</v>
      </c>
      <c r="AD13501" t="s">
        <v>76</v>
      </c>
      <c r="AE13501" t="s">
        <v>76</v>
      </c>
      <c r="AF13501" t="s">
        <v>76</v>
      </c>
      <c r="AG13501" t="s">
        <v>76</v>
      </c>
      <c r="AH13501" t="s">
        <v>76</v>
      </c>
      <c r="AI13501" t="s">
        <v>76</v>
      </c>
      <c r="AJ13501" t="s">
        <v>76</v>
      </c>
    </row>
    <row r="13502" spans="1:36" x14ac:dyDescent="0.35">
      <c r="A13502" t="s">
        <v>7</v>
      </c>
      <c r="B13502" t="s">
        <v>572</v>
      </c>
      <c r="C13502">
        <v>9</v>
      </c>
      <c r="D13502" t="s">
        <v>76</v>
      </c>
      <c r="E13502" t="s">
        <v>76</v>
      </c>
      <c r="F13502" t="s">
        <v>210</v>
      </c>
      <c r="G13502" t="s">
        <v>272</v>
      </c>
      <c r="H13502" t="s">
        <v>76</v>
      </c>
      <c r="I13502" t="s">
        <v>76</v>
      </c>
      <c r="J13502" t="s">
        <v>76</v>
      </c>
      <c r="K13502" t="s">
        <v>385</v>
      </c>
      <c r="L13502" t="s">
        <v>494</v>
      </c>
      <c r="M13502" t="s">
        <v>249</v>
      </c>
      <c r="N13502" t="s">
        <v>102</v>
      </c>
      <c r="O13502" t="s">
        <v>76</v>
      </c>
      <c r="P13502" t="s">
        <v>76</v>
      </c>
      <c r="Q13502" t="s">
        <v>76</v>
      </c>
      <c r="R13502" t="s">
        <v>76</v>
      </c>
      <c r="S13502" t="s">
        <v>76</v>
      </c>
      <c r="T13502" t="s">
        <v>76</v>
      </c>
      <c r="U13502" t="s">
        <v>76</v>
      </c>
      <c r="V13502" t="s">
        <v>76</v>
      </c>
      <c r="W13502" t="s">
        <v>76</v>
      </c>
      <c r="X13502" t="s">
        <v>76</v>
      </c>
      <c r="Y13502" t="s">
        <v>76</v>
      </c>
      <c r="Z13502" t="s">
        <v>76</v>
      </c>
      <c r="AA13502" t="s">
        <v>233</v>
      </c>
      <c r="AB13502" t="s">
        <v>76</v>
      </c>
      <c r="AC13502" t="s">
        <v>76</v>
      </c>
      <c r="AD13502" t="s">
        <v>76</v>
      </c>
      <c r="AE13502" t="s">
        <v>76</v>
      </c>
      <c r="AF13502" t="s">
        <v>76</v>
      </c>
      <c r="AG13502" t="s">
        <v>76</v>
      </c>
      <c r="AH13502" t="s">
        <v>76</v>
      </c>
      <c r="AI13502" t="s">
        <v>76</v>
      </c>
      <c r="AJ13502" t="s">
        <v>76</v>
      </c>
    </row>
    <row r="13503" spans="1:36" x14ac:dyDescent="0.35">
      <c r="A13503" t="s">
        <v>7</v>
      </c>
      <c r="B13503" t="s">
        <v>573</v>
      </c>
      <c r="C13503">
        <v>1</v>
      </c>
      <c r="D13503" t="s">
        <v>76</v>
      </c>
      <c r="E13503" t="s">
        <v>76</v>
      </c>
      <c r="F13503" t="s">
        <v>76</v>
      </c>
      <c r="G13503" t="s">
        <v>76</v>
      </c>
      <c r="H13503" t="s">
        <v>76</v>
      </c>
      <c r="I13503" t="s">
        <v>76</v>
      </c>
      <c r="J13503" t="s">
        <v>76</v>
      </c>
      <c r="K13503" t="s">
        <v>395</v>
      </c>
      <c r="L13503" t="s">
        <v>76</v>
      </c>
      <c r="M13503" t="s">
        <v>76</v>
      </c>
      <c r="N13503" t="s">
        <v>76</v>
      </c>
      <c r="O13503" t="s">
        <v>76</v>
      </c>
      <c r="P13503" t="s">
        <v>76</v>
      </c>
      <c r="Q13503" t="s">
        <v>76</v>
      </c>
      <c r="R13503" t="s">
        <v>76</v>
      </c>
      <c r="S13503" t="s">
        <v>76</v>
      </c>
      <c r="T13503" t="s">
        <v>76</v>
      </c>
      <c r="U13503" t="s">
        <v>76</v>
      </c>
      <c r="V13503" t="s">
        <v>76</v>
      </c>
      <c r="W13503" t="s">
        <v>76</v>
      </c>
      <c r="X13503" t="s">
        <v>76</v>
      </c>
      <c r="Y13503" t="s">
        <v>76</v>
      </c>
      <c r="Z13503" t="s">
        <v>76</v>
      </c>
      <c r="AA13503" t="s">
        <v>76</v>
      </c>
      <c r="AB13503" t="s">
        <v>76</v>
      </c>
      <c r="AC13503" t="s">
        <v>76</v>
      </c>
      <c r="AD13503" t="s">
        <v>76</v>
      </c>
      <c r="AE13503" t="s">
        <v>76</v>
      </c>
      <c r="AF13503" t="s">
        <v>76</v>
      </c>
      <c r="AG13503" t="s">
        <v>76</v>
      </c>
      <c r="AH13503" t="s">
        <v>76</v>
      </c>
      <c r="AI13503" t="s">
        <v>76</v>
      </c>
      <c r="AJ13503" t="s">
        <v>76</v>
      </c>
    </row>
    <row r="13504" spans="1:36" x14ac:dyDescent="0.35">
      <c r="A13504" t="s">
        <v>241</v>
      </c>
      <c r="B13504" t="s">
        <v>566</v>
      </c>
      <c r="C13504">
        <v>17</v>
      </c>
      <c r="D13504" t="s">
        <v>251</v>
      </c>
      <c r="E13504" t="s">
        <v>76</v>
      </c>
      <c r="F13504" t="s">
        <v>301</v>
      </c>
      <c r="G13504" t="s">
        <v>545</v>
      </c>
      <c r="H13504" t="s">
        <v>80</v>
      </c>
      <c r="I13504" t="s">
        <v>76</v>
      </c>
      <c r="J13504" t="s">
        <v>122</v>
      </c>
      <c r="K13504" t="s">
        <v>317</v>
      </c>
      <c r="L13504" t="s">
        <v>65</v>
      </c>
      <c r="M13504" t="s">
        <v>76</v>
      </c>
      <c r="N13504" t="s">
        <v>76</v>
      </c>
      <c r="O13504" t="s">
        <v>80</v>
      </c>
      <c r="P13504" t="s">
        <v>76</v>
      </c>
      <c r="Q13504" t="s">
        <v>76</v>
      </c>
      <c r="R13504" t="s">
        <v>80</v>
      </c>
      <c r="S13504" t="s">
        <v>76</v>
      </c>
      <c r="T13504" t="s">
        <v>76</v>
      </c>
      <c r="U13504" t="s">
        <v>76</v>
      </c>
      <c r="V13504" t="s">
        <v>76</v>
      </c>
      <c r="W13504" t="s">
        <v>76</v>
      </c>
      <c r="X13504" t="s">
        <v>76</v>
      </c>
      <c r="Y13504" t="s">
        <v>76</v>
      </c>
      <c r="Z13504" t="s">
        <v>76</v>
      </c>
      <c r="AA13504" t="s">
        <v>76</v>
      </c>
      <c r="AB13504" t="s">
        <v>76</v>
      </c>
      <c r="AC13504" t="s">
        <v>76</v>
      </c>
      <c r="AD13504" t="s">
        <v>76</v>
      </c>
      <c r="AE13504" t="s">
        <v>76</v>
      </c>
      <c r="AF13504" t="s">
        <v>76</v>
      </c>
      <c r="AG13504" t="s">
        <v>76</v>
      </c>
      <c r="AH13504" t="s">
        <v>76</v>
      </c>
      <c r="AI13504" t="s">
        <v>76</v>
      </c>
      <c r="AJ13504" t="s">
        <v>76</v>
      </c>
    </row>
    <row r="13505" spans="1:36" x14ac:dyDescent="0.35">
      <c r="A13505" t="s">
        <v>241</v>
      </c>
      <c r="B13505" t="s">
        <v>569</v>
      </c>
      <c r="C13505">
        <v>47</v>
      </c>
      <c r="D13505" t="s">
        <v>92</v>
      </c>
      <c r="E13505" t="s">
        <v>103</v>
      </c>
      <c r="F13505" t="s">
        <v>117</v>
      </c>
      <c r="G13505" t="s">
        <v>332</v>
      </c>
      <c r="H13505" t="s">
        <v>149</v>
      </c>
      <c r="I13505" t="s">
        <v>114</v>
      </c>
      <c r="J13505" t="s">
        <v>71</v>
      </c>
      <c r="K13505" t="s">
        <v>354</v>
      </c>
      <c r="L13505" t="s">
        <v>146</v>
      </c>
      <c r="M13505" t="s">
        <v>76</v>
      </c>
      <c r="N13505" t="s">
        <v>78</v>
      </c>
      <c r="O13505" t="s">
        <v>76</v>
      </c>
      <c r="P13505" t="s">
        <v>76</v>
      </c>
      <c r="Q13505" t="s">
        <v>79</v>
      </c>
      <c r="R13505" t="s">
        <v>76</v>
      </c>
      <c r="S13505" t="s">
        <v>76</v>
      </c>
      <c r="T13505" t="s">
        <v>77</v>
      </c>
      <c r="U13505" t="s">
        <v>76</v>
      </c>
      <c r="V13505" t="s">
        <v>76</v>
      </c>
      <c r="W13505" t="s">
        <v>76</v>
      </c>
      <c r="X13505" t="s">
        <v>76</v>
      </c>
      <c r="Y13505" t="s">
        <v>79</v>
      </c>
      <c r="Z13505" t="s">
        <v>76</v>
      </c>
      <c r="AA13505" t="s">
        <v>179</v>
      </c>
      <c r="AB13505" t="s">
        <v>102</v>
      </c>
      <c r="AC13505" t="s">
        <v>76</v>
      </c>
      <c r="AD13505" t="s">
        <v>76</v>
      </c>
      <c r="AE13505" t="s">
        <v>76</v>
      </c>
      <c r="AF13505" t="s">
        <v>76</v>
      </c>
      <c r="AG13505" t="s">
        <v>76</v>
      </c>
      <c r="AH13505" t="s">
        <v>76</v>
      </c>
      <c r="AI13505" t="s">
        <v>77</v>
      </c>
      <c r="AJ13505" t="s">
        <v>76</v>
      </c>
    </row>
    <row r="13506" spans="1:36" x14ac:dyDescent="0.35">
      <c r="A13506" t="s">
        <v>241</v>
      </c>
      <c r="B13506" t="s">
        <v>570</v>
      </c>
      <c r="C13506">
        <v>16</v>
      </c>
      <c r="D13506" t="s">
        <v>214</v>
      </c>
      <c r="E13506" t="s">
        <v>76</v>
      </c>
      <c r="F13506" t="s">
        <v>132</v>
      </c>
      <c r="G13506" t="s">
        <v>76</v>
      </c>
      <c r="H13506" t="s">
        <v>67</v>
      </c>
      <c r="I13506" t="s">
        <v>76</v>
      </c>
      <c r="J13506" t="s">
        <v>76</v>
      </c>
      <c r="K13506" t="s">
        <v>204</v>
      </c>
      <c r="L13506" t="s">
        <v>76</v>
      </c>
      <c r="M13506" t="s">
        <v>74</v>
      </c>
      <c r="N13506" t="s">
        <v>394</v>
      </c>
      <c r="O13506" t="s">
        <v>333</v>
      </c>
      <c r="P13506" t="s">
        <v>76</v>
      </c>
      <c r="Q13506" t="s">
        <v>76</v>
      </c>
      <c r="R13506" t="s">
        <v>76</v>
      </c>
      <c r="S13506" t="s">
        <v>76</v>
      </c>
      <c r="T13506" t="s">
        <v>76</v>
      </c>
      <c r="U13506" t="s">
        <v>76</v>
      </c>
      <c r="V13506" t="s">
        <v>76</v>
      </c>
      <c r="W13506" t="s">
        <v>76</v>
      </c>
      <c r="X13506" t="s">
        <v>76</v>
      </c>
      <c r="Y13506" t="s">
        <v>76</v>
      </c>
      <c r="Z13506" t="s">
        <v>76</v>
      </c>
      <c r="AA13506" t="s">
        <v>76</v>
      </c>
      <c r="AB13506" t="s">
        <v>165</v>
      </c>
      <c r="AC13506" t="s">
        <v>76</v>
      </c>
      <c r="AD13506" t="s">
        <v>76</v>
      </c>
      <c r="AE13506" t="s">
        <v>86</v>
      </c>
      <c r="AF13506" t="s">
        <v>76</v>
      </c>
      <c r="AG13506" t="s">
        <v>76</v>
      </c>
      <c r="AH13506" t="s">
        <v>199</v>
      </c>
      <c r="AI13506" t="s">
        <v>72</v>
      </c>
      <c r="AJ13506" t="s">
        <v>68</v>
      </c>
    </row>
    <row r="13507" spans="1:36" x14ac:dyDescent="0.35">
      <c r="A13507" t="s">
        <v>241</v>
      </c>
      <c r="B13507" t="s">
        <v>571</v>
      </c>
      <c r="C13507">
        <v>6</v>
      </c>
      <c r="D13507" t="s">
        <v>76</v>
      </c>
      <c r="E13507" t="s">
        <v>435</v>
      </c>
      <c r="F13507" t="s">
        <v>76</v>
      </c>
      <c r="G13507" t="s">
        <v>76</v>
      </c>
      <c r="H13507" t="s">
        <v>76</v>
      </c>
      <c r="I13507" t="s">
        <v>76</v>
      </c>
      <c r="J13507" t="s">
        <v>76</v>
      </c>
      <c r="K13507" t="s">
        <v>76</v>
      </c>
      <c r="L13507" t="s">
        <v>899</v>
      </c>
      <c r="M13507" t="s">
        <v>76</v>
      </c>
      <c r="N13507" t="s">
        <v>76</v>
      </c>
      <c r="O13507" t="s">
        <v>94</v>
      </c>
      <c r="P13507" t="s">
        <v>76</v>
      </c>
      <c r="Q13507" t="s">
        <v>94</v>
      </c>
      <c r="R13507" t="s">
        <v>76</v>
      </c>
      <c r="S13507" t="s">
        <v>76</v>
      </c>
      <c r="T13507" t="s">
        <v>76</v>
      </c>
      <c r="U13507" t="s">
        <v>76</v>
      </c>
      <c r="V13507" t="s">
        <v>76</v>
      </c>
      <c r="W13507" t="s">
        <v>76</v>
      </c>
      <c r="X13507" t="s">
        <v>76</v>
      </c>
      <c r="Y13507" t="s">
        <v>225</v>
      </c>
      <c r="Z13507" t="s">
        <v>76</v>
      </c>
      <c r="AA13507" t="s">
        <v>76</v>
      </c>
      <c r="AB13507" t="s">
        <v>76</v>
      </c>
      <c r="AC13507" t="s">
        <v>94</v>
      </c>
      <c r="AD13507" t="s">
        <v>76</v>
      </c>
      <c r="AE13507" t="s">
        <v>76</v>
      </c>
      <c r="AF13507" t="s">
        <v>76</v>
      </c>
      <c r="AG13507" t="s">
        <v>76</v>
      </c>
      <c r="AH13507" t="s">
        <v>225</v>
      </c>
      <c r="AI13507" t="s">
        <v>76</v>
      </c>
      <c r="AJ13507" t="s">
        <v>76</v>
      </c>
    </row>
    <row r="13508" spans="1:36" x14ac:dyDescent="0.35">
      <c r="A13508" t="s">
        <v>241</v>
      </c>
      <c r="B13508" t="s">
        <v>572</v>
      </c>
      <c r="C13508">
        <v>31</v>
      </c>
      <c r="D13508" t="s">
        <v>65</v>
      </c>
      <c r="E13508" t="s">
        <v>157</v>
      </c>
      <c r="F13508" t="s">
        <v>307</v>
      </c>
      <c r="G13508" t="s">
        <v>515</v>
      </c>
      <c r="H13508" t="s">
        <v>76</v>
      </c>
      <c r="I13508" t="s">
        <v>79</v>
      </c>
      <c r="J13508" t="s">
        <v>76</v>
      </c>
      <c r="K13508" t="s">
        <v>497</v>
      </c>
      <c r="L13508" t="s">
        <v>236</v>
      </c>
      <c r="M13508" t="s">
        <v>194</v>
      </c>
      <c r="N13508" t="s">
        <v>122</v>
      </c>
      <c r="O13508" t="s">
        <v>76</v>
      </c>
      <c r="P13508" t="s">
        <v>76</v>
      </c>
      <c r="Q13508" t="s">
        <v>76</v>
      </c>
      <c r="R13508" t="s">
        <v>76</v>
      </c>
      <c r="S13508" t="s">
        <v>76</v>
      </c>
      <c r="T13508" t="s">
        <v>76</v>
      </c>
      <c r="U13508" t="s">
        <v>76</v>
      </c>
      <c r="V13508" t="s">
        <v>76</v>
      </c>
      <c r="W13508" t="s">
        <v>76</v>
      </c>
      <c r="X13508" t="s">
        <v>94</v>
      </c>
      <c r="Y13508" t="s">
        <v>76</v>
      </c>
      <c r="Z13508" t="s">
        <v>76</v>
      </c>
      <c r="AA13508" t="s">
        <v>177</v>
      </c>
      <c r="AB13508" t="s">
        <v>76</v>
      </c>
      <c r="AC13508" t="s">
        <v>76</v>
      </c>
      <c r="AD13508" t="s">
        <v>76</v>
      </c>
      <c r="AE13508" t="s">
        <v>76</v>
      </c>
      <c r="AF13508" t="s">
        <v>76</v>
      </c>
      <c r="AG13508" t="s">
        <v>77</v>
      </c>
      <c r="AH13508" t="s">
        <v>76</v>
      </c>
      <c r="AI13508" t="s">
        <v>95</v>
      </c>
      <c r="AJ13508" t="s">
        <v>299</v>
      </c>
    </row>
    <row r="13509" spans="1:36" x14ac:dyDescent="0.35">
      <c r="A13509" t="s">
        <v>241</v>
      </c>
      <c r="B13509" t="s">
        <v>573</v>
      </c>
      <c r="C13509">
        <v>7</v>
      </c>
      <c r="D13509" t="s">
        <v>76</v>
      </c>
      <c r="E13509" t="s">
        <v>76</v>
      </c>
      <c r="F13509" t="s">
        <v>76</v>
      </c>
      <c r="G13509" t="s">
        <v>367</v>
      </c>
      <c r="H13509" t="s">
        <v>76</v>
      </c>
      <c r="I13509" t="s">
        <v>76</v>
      </c>
      <c r="J13509" t="s">
        <v>76</v>
      </c>
      <c r="K13509" t="s">
        <v>544</v>
      </c>
      <c r="L13509" t="s">
        <v>76</v>
      </c>
      <c r="M13509" t="s">
        <v>76</v>
      </c>
      <c r="N13509" t="s">
        <v>76</v>
      </c>
      <c r="O13509" t="s">
        <v>76</v>
      </c>
      <c r="P13509" t="s">
        <v>76</v>
      </c>
      <c r="Q13509" t="s">
        <v>76</v>
      </c>
      <c r="R13509" t="s">
        <v>76</v>
      </c>
      <c r="S13509" t="s">
        <v>76</v>
      </c>
      <c r="T13509" t="s">
        <v>76</v>
      </c>
      <c r="U13509" t="s">
        <v>76</v>
      </c>
      <c r="V13509" t="s">
        <v>76</v>
      </c>
      <c r="W13509" t="s">
        <v>76</v>
      </c>
      <c r="X13509" t="s">
        <v>76</v>
      </c>
      <c r="Y13509" t="s">
        <v>240</v>
      </c>
      <c r="Z13509" t="s">
        <v>76</v>
      </c>
      <c r="AA13509" t="s">
        <v>76</v>
      </c>
      <c r="AB13509" t="s">
        <v>76</v>
      </c>
      <c r="AC13509" t="s">
        <v>76</v>
      </c>
      <c r="AD13509" t="s">
        <v>76</v>
      </c>
      <c r="AE13509" t="s">
        <v>156</v>
      </c>
      <c r="AF13509" t="s">
        <v>76</v>
      </c>
      <c r="AG13509" t="s">
        <v>76</v>
      </c>
      <c r="AH13509" t="s">
        <v>206</v>
      </c>
      <c r="AI13509" t="s">
        <v>367</v>
      </c>
      <c r="AJ13509" t="s">
        <v>76</v>
      </c>
    </row>
    <row r="13511" spans="1:36" x14ac:dyDescent="0.35">
      <c r="A13511" t="s">
        <v>2230</v>
      </c>
    </row>
    <row r="13512" spans="1:36" x14ac:dyDescent="0.35">
      <c r="A13512" t="s">
        <v>14</v>
      </c>
      <c r="B13512" t="s">
        <v>593</v>
      </c>
      <c r="C13512" t="s">
        <v>2</v>
      </c>
      <c r="D13512" t="s">
        <v>1809</v>
      </c>
      <c r="E13512" t="s">
        <v>1810</v>
      </c>
      <c r="F13512" t="s">
        <v>1811</v>
      </c>
      <c r="G13512" t="s">
        <v>1812</v>
      </c>
      <c r="H13512" t="s">
        <v>1815</v>
      </c>
      <c r="I13512" t="s">
        <v>1843</v>
      </c>
      <c r="J13512" t="s">
        <v>1816</v>
      </c>
      <c r="K13512" t="s">
        <v>1817</v>
      </c>
      <c r="L13512" t="s">
        <v>1901</v>
      </c>
      <c r="M13512" t="s">
        <v>2225</v>
      </c>
      <c r="N13512" t="s">
        <v>1814</v>
      </c>
      <c r="O13512" t="s">
        <v>1818</v>
      </c>
      <c r="P13512" t="s">
        <v>1845</v>
      </c>
      <c r="Q13512" t="s">
        <v>1819</v>
      </c>
      <c r="R13512" t="s">
        <v>1820</v>
      </c>
      <c r="S13512" t="s">
        <v>1846</v>
      </c>
      <c r="T13512" t="s">
        <v>1821</v>
      </c>
      <c r="U13512" t="s">
        <v>1822</v>
      </c>
      <c r="V13512" t="s">
        <v>1847</v>
      </c>
      <c r="W13512" t="s">
        <v>1823</v>
      </c>
      <c r="X13512" t="s">
        <v>1848</v>
      </c>
      <c r="Y13512" t="s">
        <v>1824</v>
      </c>
      <c r="Z13512" t="s">
        <v>1825</v>
      </c>
      <c r="AA13512" t="s">
        <v>1826</v>
      </c>
      <c r="AB13512" t="s">
        <v>1827</v>
      </c>
      <c r="AC13512" t="s">
        <v>1828</v>
      </c>
      <c r="AD13512" t="s">
        <v>1829</v>
      </c>
      <c r="AE13512" t="s">
        <v>1830</v>
      </c>
      <c r="AF13512" t="s">
        <v>1831</v>
      </c>
      <c r="AG13512" t="s">
        <v>1832</v>
      </c>
      <c r="AH13512" t="s">
        <v>1833</v>
      </c>
      <c r="AI13512" t="s">
        <v>1237</v>
      </c>
      <c r="AJ13512" t="s">
        <v>50</v>
      </c>
    </row>
    <row r="13513" spans="1:36" x14ac:dyDescent="0.35">
      <c r="A13513" t="s">
        <v>3</v>
      </c>
      <c r="B13513" t="s">
        <v>594</v>
      </c>
      <c r="C13513">
        <v>12</v>
      </c>
      <c r="D13513" t="s">
        <v>428</v>
      </c>
      <c r="E13513" t="s">
        <v>76</v>
      </c>
      <c r="F13513" t="s">
        <v>160</v>
      </c>
      <c r="G13513" t="s">
        <v>161</v>
      </c>
      <c r="H13513" t="s">
        <v>76</v>
      </c>
      <c r="I13513" t="s">
        <v>76</v>
      </c>
      <c r="J13513" t="s">
        <v>76</v>
      </c>
      <c r="K13513" t="s">
        <v>76</v>
      </c>
      <c r="L13513" t="s">
        <v>62</v>
      </c>
      <c r="M13513" t="s">
        <v>76</v>
      </c>
      <c r="N13513" t="s">
        <v>76</v>
      </c>
      <c r="O13513" t="s">
        <v>76</v>
      </c>
      <c r="P13513" t="s">
        <v>76</v>
      </c>
      <c r="Q13513" t="s">
        <v>76</v>
      </c>
      <c r="R13513" t="s">
        <v>76</v>
      </c>
      <c r="S13513" t="s">
        <v>76</v>
      </c>
      <c r="T13513" t="s">
        <v>76</v>
      </c>
      <c r="U13513" t="s">
        <v>76</v>
      </c>
      <c r="V13513" t="s">
        <v>76</v>
      </c>
      <c r="W13513" t="s">
        <v>76</v>
      </c>
      <c r="X13513" t="s">
        <v>76</v>
      </c>
      <c r="Y13513" t="s">
        <v>76</v>
      </c>
      <c r="Z13513" t="s">
        <v>76</v>
      </c>
      <c r="AA13513" t="s">
        <v>76</v>
      </c>
      <c r="AB13513" t="s">
        <v>76</v>
      </c>
      <c r="AC13513" t="s">
        <v>76</v>
      </c>
      <c r="AD13513" t="s">
        <v>76</v>
      </c>
      <c r="AE13513" t="s">
        <v>76</v>
      </c>
      <c r="AF13513" t="s">
        <v>76</v>
      </c>
      <c r="AG13513" t="s">
        <v>76</v>
      </c>
      <c r="AH13513" t="s">
        <v>412</v>
      </c>
      <c r="AI13513" t="s">
        <v>174</v>
      </c>
      <c r="AJ13513" t="s">
        <v>76</v>
      </c>
    </row>
    <row r="13514" spans="1:36" x14ac:dyDescent="0.35">
      <c r="A13514" t="s">
        <v>3</v>
      </c>
      <c r="B13514" t="s">
        <v>595</v>
      </c>
      <c r="C13514">
        <v>5</v>
      </c>
      <c r="D13514" t="s">
        <v>76</v>
      </c>
      <c r="E13514" t="s">
        <v>174</v>
      </c>
      <c r="F13514" t="s">
        <v>174</v>
      </c>
      <c r="G13514" t="s">
        <v>76</v>
      </c>
      <c r="H13514" t="s">
        <v>76</v>
      </c>
      <c r="I13514" t="s">
        <v>76</v>
      </c>
      <c r="J13514" t="s">
        <v>76</v>
      </c>
      <c r="K13514" t="s">
        <v>554</v>
      </c>
      <c r="L13514" t="s">
        <v>524</v>
      </c>
      <c r="M13514" t="s">
        <v>76</v>
      </c>
      <c r="N13514" t="s">
        <v>174</v>
      </c>
      <c r="O13514" t="s">
        <v>174</v>
      </c>
      <c r="P13514" t="s">
        <v>76</v>
      </c>
      <c r="Q13514" t="s">
        <v>76</v>
      </c>
      <c r="R13514" t="s">
        <v>76</v>
      </c>
      <c r="S13514" t="s">
        <v>76</v>
      </c>
      <c r="T13514" t="s">
        <v>76</v>
      </c>
      <c r="U13514" t="s">
        <v>76</v>
      </c>
      <c r="V13514" t="s">
        <v>76</v>
      </c>
      <c r="W13514" t="s">
        <v>76</v>
      </c>
      <c r="X13514" t="s">
        <v>76</v>
      </c>
      <c r="Y13514" t="s">
        <v>76</v>
      </c>
      <c r="Z13514" t="s">
        <v>76</v>
      </c>
      <c r="AA13514" t="s">
        <v>76</v>
      </c>
      <c r="AB13514" t="s">
        <v>76</v>
      </c>
      <c r="AC13514" t="s">
        <v>76</v>
      </c>
      <c r="AD13514" t="s">
        <v>76</v>
      </c>
      <c r="AE13514" t="s">
        <v>76</v>
      </c>
      <c r="AF13514" t="s">
        <v>76</v>
      </c>
      <c r="AG13514" t="s">
        <v>76</v>
      </c>
      <c r="AH13514" t="s">
        <v>76</v>
      </c>
      <c r="AI13514" t="s">
        <v>76</v>
      </c>
      <c r="AJ13514" t="s">
        <v>76</v>
      </c>
    </row>
    <row r="13515" spans="1:36" x14ac:dyDescent="0.35">
      <c r="A13515" t="s">
        <v>4</v>
      </c>
      <c r="B13515" t="s">
        <v>594</v>
      </c>
      <c r="C13515">
        <v>6</v>
      </c>
      <c r="D13515" t="s">
        <v>76</v>
      </c>
      <c r="E13515" t="s">
        <v>112</v>
      </c>
      <c r="F13515" t="s">
        <v>158</v>
      </c>
      <c r="G13515" t="s">
        <v>256</v>
      </c>
      <c r="H13515" t="s">
        <v>76</v>
      </c>
      <c r="I13515" t="s">
        <v>76</v>
      </c>
      <c r="J13515" t="s">
        <v>76</v>
      </c>
      <c r="K13515" t="s">
        <v>502</v>
      </c>
      <c r="L13515" t="s">
        <v>182</v>
      </c>
      <c r="M13515" t="s">
        <v>76</v>
      </c>
      <c r="N13515" t="s">
        <v>242</v>
      </c>
      <c r="O13515" t="s">
        <v>76</v>
      </c>
      <c r="P13515" t="s">
        <v>76</v>
      </c>
      <c r="Q13515" t="s">
        <v>502</v>
      </c>
      <c r="R13515" t="s">
        <v>76</v>
      </c>
      <c r="S13515" t="s">
        <v>76</v>
      </c>
      <c r="T13515" t="s">
        <v>242</v>
      </c>
      <c r="U13515" t="s">
        <v>76</v>
      </c>
      <c r="V13515" t="s">
        <v>76</v>
      </c>
      <c r="W13515" t="s">
        <v>76</v>
      </c>
      <c r="X13515" t="s">
        <v>76</v>
      </c>
      <c r="Y13515" t="s">
        <v>76</v>
      </c>
      <c r="Z13515" t="s">
        <v>76</v>
      </c>
      <c r="AA13515" t="s">
        <v>76</v>
      </c>
      <c r="AB13515" t="s">
        <v>76</v>
      </c>
      <c r="AC13515" t="s">
        <v>76</v>
      </c>
      <c r="AD13515" t="s">
        <v>76</v>
      </c>
      <c r="AE13515" t="s">
        <v>76</v>
      </c>
      <c r="AF13515" t="s">
        <v>76</v>
      </c>
      <c r="AG13515" t="s">
        <v>76</v>
      </c>
      <c r="AH13515" t="s">
        <v>76</v>
      </c>
      <c r="AI13515" t="s">
        <v>76</v>
      </c>
      <c r="AJ13515" t="s">
        <v>76</v>
      </c>
    </row>
    <row r="13516" spans="1:36" x14ac:dyDescent="0.35">
      <c r="A13516" t="s">
        <v>4</v>
      </c>
      <c r="B13516" t="s">
        <v>595</v>
      </c>
      <c r="C13516">
        <v>5</v>
      </c>
      <c r="D13516" t="s">
        <v>219</v>
      </c>
      <c r="E13516" t="s">
        <v>76</v>
      </c>
      <c r="F13516" t="s">
        <v>585</v>
      </c>
      <c r="G13516" t="s">
        <v>76</v>
      </c>
      <c r="H13516" t="s">
        <v>296</v>
      </c>
      <c r="I13516" t="s">
        <v>435</v>
      </c>
      <c r="J13516" t="s">
        <v>76</v>
      </c>
      <c r="K13516" t="s">
        <v>76</v>
      </c>
      <c r="L13516" t="s">
        <v>435</v>
      </c>
      <c r="M13516" t="s">
        <v>435</v>
      </c>
      <c r="N13516" t="s">
        <v>76</v>
      </c>
      <c r="O13516" t="s">
        <v>296</v>
      </c>
      <c r="P13516" t="s">
        <v>76</v>
      </c>
      <c r="Q13516" t="s">
        <v>76</v>
      </c>
      <c r="R13516" t="s">
        <v>296</v>
      </c>
      <c r="S13516" t="s">
        <v>76</v>
      </c>
      <c r="T13516" t="s">
        <v>76</v>
      </c>
      <c r="U13516" t="s">
        <v>76</v>
      </c>
      <c r="V13516" t="s">
        <v>76</v>
      </c>
      <c r="W13516" t="s">
        <v>76</v>
      </c>
      <c r="X13516" t="s">
        <v>76</v>
      </c>
      <c r="Y13516" t="s">
        <v>76</v>
      </c>
      <c r="Z13516" t="s">
        <v>76</v>
      </c>
      <c r="AA13516" t="s">
        <v>76</v>
      </c>
      <c r="AB13516" t="s">
        <v>76</v>
      </c>
      <c r="AC13516" t="s">
        <v>76</v>
      </c>
      <c r="AD13516" t="s">
        <v>76</v>
      </c>
      <c r="AE13516" t="s">
        <v>76</v>
      </c>
      <c r="AF13516" t="s">
        <v>76</v>
      </c>
      <c r="AG13516" t="s">
        <v>76</v>
      </c>
      <c r="AH13516" t="s">
        <v>76</v>
      </c>
      <c r="AI13516" t="s">
        <v>76</v>
      </c>
      <c r="AJ13516" t="s">
        <v>76</v>
      </c>
    </row>
    <row r="13517" spans="1:36" x14ac:dyDescent="0.35">
      <c r="A13517" t="s">
        <v>5</v>
      </c>
      <c r="B13517" t="s">
        <v>594</v>
      </c>
      <c r="C13517">
        <v>17</v>
      </c>
      <c r="D13517" t="s">
        <v>76</v>
      </c>
      <c r="E13517" t="s">
        <v>76</v>
      </c>
      <c r="F13517" t="s">
        <v>212</v>
      </c>
      <c r="G13517" t="s">
        <v>252</v>
      </c>
      <c r="H13517" t="s">
        <v>372</v>
      </c>
      <c r="I13517" t="s">
        <v>76</v>
      </c>
      <c r="J13517" t="s">
        <v>76</v>
      </c>
      <c r="K13517" t="s">
        <v>174</v>
      </c>
      <c r="L13517" t="s">
        <v>94</v>
      </c>
      <c r="M13517" t="s">
        <v>76</v>
      </c>
      <c r="N13517" t="s">
        <v>76</v>
      </c>
      <c r="O13517" t="s">
        <v>76</v>
      </c>
      <c r="P13517" t="s">
        <v>76</v>
      </c>
      <c r="Q13517" t="s">
        <v>76</v>
      </c>
      <c r="R13517" t="s">
        <v>76</v>
      </c>
      <c r="S13517" t="s">
        <v>76</v>
      </c>
      <c r="T13517" t="s">
        <v>76</v>
      </c>
      <c r="U13517" t="s">
        <v>76</v>
      </c>
      <c r="V13517" t="s">
        <v>76</v>
      </c>
      <c r="W13517" t="s">
        <v>76</v>
      </c>
      <c r="X13517" t="s">
        <v>76</v>
      </c>
      <c r="Y13517" t="s">
        <v>76</v>
      </c>
      <c r="Z13517" t="s">
        <v>76</v>
      </c>
      <c r="AA13517" t="s">
        <v>76</v>
      </c>
      <c r="AB13517" t="s">
        <v>94</v>
      </c>
      <c r="AC13517" t="s">
        <v>76</v>
      </c>
      <c r="AD13517" t="s">
        <v>76</v>
      </c>
      <c r="AE13517" t="s">
        <v>171</v>
      </c>
      <c r="AF13517" t="s">
        <v>76</v>
      </c>
      <c r="AG13517" t="s">
        <v>76</v>
      </c>
      <c r="AH13517" t="s">
        <v>213</v>
      </c>
      <c r="AI13517" t="s">
        <v>145</v>
      </c>
      <c r="AJ13517" t="s">
        <v>278</v>
      </c>
    </row>
    <row r="13518" spans="1:36" x14ac:dyDescent="0.35">
      <c r="A13518" t="s">
        <v>5</v>
      </c>
      <c r="B13518" t="s">
        <v>595</v>
      </c>
      <c r="C13518">
        <v>32</v>
      </c>
      <c r="D13518" t="s">
        <v>171</v>
      </c>
      <c r="E13518" t="s">
        <v>68</v>
      </c>
      <c r="F13518" t="s">
        <v>142</v>
      </c>
      <c r="G13518" t="s">
        <v>86</v>
      </c>
      <c r="H13518" t="s">
        <v>76</v>
      </c>
      <c r="I13518" t="s">
        <v>106</v>
      </c>
      <c r="J13518" t="s">
        <v>79</v>
      </c>
      <c r="K13518" t="s">
        <v>66</v>
      </c>
      <c r="L13518" t="s">
        <v>230</v>
      </c>
      <c r="M13518" t="s">
        <v>72</v>
      </c>
      <c r="N13518" t="s">
        <v>318</v>
      </c>
      <c r="O13518" t="s">
        <v>330</v>
      </c>
      <c r="P13518" t="s">
        <v>76</v>
      </c>
      <c r="Q13518" t="s">
        <v>106</v>
      </c>
      <c r="R13518" t="s">
        <v>76</v>
      </c>
      <c r="S13518" t="s">
        <v>76</v>
      </c>
      <c r="T13518" t="s">
        <v>76</v>
      </c>
      <c r="U13518" t="s">
        <v>76</v>
      </c>
      <c r="V13518" t="s">
        <v>76</v>
      </c>
      <c r="W13518" t="s">
        <v>76</v>
      </c>
      <c r="X13518" t="s">
        <v>76</v>
      </c>
      <c r="Y13518" t="s">
        <v>57</v>
      </c>
      <c r="Z13518" t="s">
        <v>76</v>
      </c>
      <c r="AA13518" t="s">
        <v>79</v>
      </c>
      <c r="AB13518" t="s">
        <v>76</v>
      </c>
      <c r="AC13518" t="s">
        <v>106</v>
      </c>
      <c r="AD13518" t="s">
        <v>76</v>
      </c>
      <c r="AE13518" t="s">
        <v>76</v>
      </c>
      <c r="AF13518" t="s">
        <v>76</v>
      </c>
      <c r="AG13518" t="s">
        <v>106</v>
      </c>
      <c r="AH13518" t="s">
        <v>180</v>
      </c>
      <c r="AI13518" t="s">
        <v>96</v>
      </c>
      <c r="AJ13518" t="s">
        <v>76</v>
      </c>
    </row>
    <row r="13519" spans="1:36" x14ac:dyDescent="0.35">
      <c r="A13519" t="s">
        <v>6</v>
      </c>
      <c r="B13519" t="s">
        <v>594</v>
      </c>
      <c r="C13519">
        <v>15</v>
      </c>
      <c r="D13519" t="s">
        <v>293</v>
      </c>
      <c r="E13519" t="s">
        <v>288</v>
      </c>
      <c r="F13519" t="s">
        <v>313</v>
      </c>
      <c r="G13519" t="s">
        <v>177</v>
      </c>
      <c r="H13519" t="s">
        <v>244</v>
      </c>
      <c r="I13519" t="s">
        <v>177</v>
      </c>
      <c r="J13519" t="s">
        <v>76</v>
      </c>
      <c r="K13519" t="s">
        <v>8</v>
      </c>
      <c r="L13519" t="s">
        <v>334</v>
      </c>
      <c r="M13519" t="s">
        <v>76</v>
      </c>
      <c r="N13519" t="s">
        <v>76</v>
      </c>
      <c r="O13519" t="s">
        <v>76</v>
      </c>
      <c r="P13519" t="s">
        <v>76</v>
      </c>
      <c r="Q13519" t="s">
        <v>76</v>
      </c>
      <c r="R13519" t="s">
        <v>76</v>
      </c>
      <c r="S13519" t="s">
        <v>76</v>
      </c>
      <c r="T13519" t="s">
        <v>76</v>
      </c>
      <c r="U13519" t="s">
        <v>76</v>
      </c>
      <c r="V13519" t="s">
        <v>76</v>
      </c>
      <c r="W13519" t="s">
        <v>76</v>
      </c>
      <c r="X13519" t="s">
        <v>175</v>
      </c>
      <c r="Y13519" t="s">
        <v>76</v>
      </c>
      <c r="Z13519" t="s">
        <v>76</v>
      </c>
      <c r="AA13519" t="s">
        <v>76</v>
      </c>
      <c r="AB13519" t="s">
        <v>76</v>
      </c>
      <c r="AC13519" t="s">
        <v>76</v>
      </c>
      <c r="AD13519" t="s">
        <v>76</v>
      </c>
      <c r="AE13519" t="s">
        <v>76</v>
      </c>
      <c r="AF13519" t="s">
        <v>76</v>
      </c>
      <c r="AG13519" t="s">
        <v>76</v>
      </c>
      <c r="AH13519" t="s">
        <v>76</v>
      </c>
      <c r="AI13519" t="s">
        <v>76</v>
      </c>
      <c r="AJ13519" t="s">
        <v>76</v>
      </c>
    </row>
    <row r="13520" spans="1:36" x14ac:dyDescent="0.35">
      <c r="A13520" t="s">
        <v>6</v>
      </c>
      <c r="B13520" t="s">
        <v>595</v>
      </c>
      <c r="C13520">
        <v>7</v>
      </c>
      <c r="D13520" t="s">
        <v>76</v>
      </c>
      <c r="E13520" t="s">
        <v>76</v>
      </c>
      <c r="F13520" t="s">
        <v>114</v>
      </c>
      <c r="G13520" t="s">
        <v>114</v>
      </c>
      <c r="H13520" t="s">
        <v>76</v>
      </c>
      <c r="I13520" t="s">
        <v>76</v>
      </c>
      <c r="J13520" t="s">
        <v>76</v>
      </c>
      <c r="K13520" t="s">
        <v>579</v>
      </c>
      <c r="L13520" t="s">
        <v>76</v>
      </c>
      <c r="M13520" t="s">
        <v>76</v>
      </c>
      <c r="N13520" t="s">
        <v>76</v>
      </c>
      <c r="O13520" t="s">
        <v>76</v>
      </c>
      <c r="P13520" t="s">
        <v>76</v>
      </c>
      <c r="Q13520" t="s">
        <v>76</v>
      </c>
      <c r="R13520" t="s">
        <v>76</v>
      </c>
      <c r="S13520" t="s">
        <v>76</v>
      </c>
      <c r="T13520" t="s">
        <v>76</v>
      </c>
      <c r="U13520" t="s">
        <v>76</v>
      </c>
      <c r="V13520" t="s">
        <v>76</v>
      </c>
      <c r="W13520" t="s">
        <v>76</v>
      </c>
      <c r="X13520" t="s">
        <v>76</v>
      </c>
      <c r="Y13520" t="s">
        <v>149</v>
      </c>
      <c r="Z13520" t="s">
        <v>76</v>
      </c>
      <c r="AA13520" t="s">
        <v>76</v>
      </c>
      <c r="AB13520" t="s">
        <v>76</v>
      </c>
      <c r="AC13520" t="s">
        <v>76</v>
      </c>
      <c r="AD13520" t="s">
        <v>76</v>
      </c>
      <c r="AE13520" t="s">
        <v>76</v>
      </c>
      <c r="AF13520" t="s">
        <v>76</v>
      </c>
      <c r="AG13520" t="s">
        <v>76</v>
      </c>
      <c r="AH13520" t="s">
        <v>76</v>
      </c>
      <c r="AI13520" t="s">
        <v>76</v>
      </c>
      <c r="AJ13520" t="s">
        <v>469</v>
      </c>
    </row>
    <row r="13521" spans="1:36" x14ac:dyDescent="0.35">
      <c r="A13521" t="s">
        <v>7</v>
      </c>
      <c r="B13521" t="s">
        <v>594</v>
      </c>
      <c r="C13521">
        <v>6</v>
      </c>
      <c r="D13521" t="s">
        <v>76</v>
      </c>
      <c r="E13521" t="s">
        <v>216</v>
      </c>
      <c r="F13521" t="s">
        <v>574</v>
      </c>
      <c r="G13521" t="s">
        <v>76</v>
      </c>
      <c r="H13521" t="s">
        <v>126</v>
      </c>
      <c r="I13521" t="s">
        <v>76</v>
      </c>
      <c r="J13521" t="s">
        <v>76</v>
      </c>
      <c r="K13521" t="s">
        <v>1402</v>
      </c>
      <c r="L13521" t="s">
        <v>263</v>
      </c>
      <c r="M13521" t="s">
        <v>76</v>
      </c>
      <c r="N13521" t="s">
        <v>76</v>
      </c>
      <c r="O13521" t="s">
        <v>76</v>
      </c>
      <c r="P13521" t="s">
        <v>76</v>
      </c>
      <c r="Q13521" t="s">
        <v>76</v>
      </c>
      <c r="R13521" t="s">
        <v>76</v>
      </c>
      <c r="S13521" t="s">
        <v>76</v>
      </c>
      <c r="T13521" t="s">
        <v>76</v>
      </c>
      <c r="U13521" t="s">
        <v>76</v>
      </c>
      <c r="V13521" t="s">
        <v>76</v>
      </c>
      <c r="W13521" t="s">
        <v>76</v>
      </c>
      <c r="X13521" t="s">
        <v>76</v>
      </c>
      <c r="Y13521" t="s">
        <v>76</v>
      </c>
      <c r="Z13521" t="s">
        <v>76</v>
      </c>
      <c r="AA13521" t="s">
        <v>347</v>
      </c>
      <c r="AB13521" t="s">
        <v>195</v>
      </c>
      <c r="AC13521" t="s">
        <v>76</v>
      </c>
      <c r="AD13521" t="s">
        <v>76</v>
      </c>
      <c r="AE13521" t="s">
        <v>76</v>
      </c>
      <c r="AF13521" t="s">
        <v>76</v>
      </c>
      <c r="AG13521" t="s">
        <v>76</v>
      </c>
      <c r="AH13521" t="s">
        <v>76</v>
      </c>
      <c r="AI13521" t="s">
        <v>76</v>
      </c>
      <c r="AJ13521" t="s">
        <v>76</v>
      </c>
    </row>
    <row r="13522" spans="1:36" x14ac:dyDescent="0.35">
      <c r="A13522" t="s">
        <v>7</v>
      </c>
      <c r="B13522" t="s">
        <v>595</v>
      </c>
      <c r="C13522">
        <v>19</v>
      </c>
      <c r="D13522" t="s">
        <v>364</v>
      </c>
      <c r="E13522" t="s">
        <v>100</v>
      </c>
      <c r="F13522" t="s">
        <v>75</v>
      </c>
      <c r="G13522" t="s">
        <v>588</v>
      </c>
      <c r="H13522" t="s">
        <v>76</v>
      </c>
      <c r="I13522" t="s">
        <v>355</v>
      </c>
      <c r="J13522" t="s">
        <v>78</v>
      </c>
      <c r="K13522" t="s">
        <v>222</v>
      </c>
      <c r="L13522" t="s">
        <v>180</v>
      </c>
      <c r="M13522" t="s">
        <v>108</v>
      </c>
      <c r="N13522" t="s">
        <v>55</v>
      </c>
      <c r="O13522" t="s">
        <v>76</v>
      </c>
      <c r="P13522" t="s">
        <v>76</v>
      </c>
      <c r="Q13522" t="s">
        <v>76</v>
      </c>
      <c r="R13522" t="s">
        <v>76</v>
      </c>
      <c r="S13522" t="s">
        <v>76</v>
      </c>
      <c r="T13522" t="s">
        <v>76</v>
      </c>
      <c r="U13522" t="s">
        <v>76</v>
      </c>
      <c r="V13522" t="s">
        <v>76</v>
      </c>
      <c r="W13522" t="s">
        <v>76</v>
      </c>
      <c r="X13522" t="s">
        <v>76</v>
      </c>
      <c r="Y13522" t="s">
        <v>76</v>
      </c>
      <c r="Z13522" t="s">
        <v>76</v>
      </c>
      <c r="AA13522" t="s">
        <v>355</v>
      </c>
      <c r="AB13522" t="s">
        <v>218</v>
      </c>
      <c r="AC13522" t="s">
        <v>76</v>
      </c>
      <c r="AD13522" t="s">
        <v>76</v>
      </c>
      <c r="AE13522" t="s">
        <v>76</v>
      </c>
      <c r="AF13522" t="s">
        <v>76</v>
      </c>
      <c r="AG13522" t="s">
        <v>76</v>
      </c>
      <c r="AH13522" t="s">
        <v>76</v>
      </c>
      <c r="AI13522" t="s">
        <v>76</v>
      </c>
      <c r="AJ13522" t="s">
        <v>76</v>
      </c>
    </row>
    <row r="13523" spans="1:36" x14ac:dyDescent="0.35">
      <c r="A13523" t="s">
        <v>241</v>
      </c>
      <c r="B13523" t="s">
        <v>594</v>
      </c>
      <c r="C13523">
        <v>56</v>
      </c>
      <c r="D13523" t="s">
        <v>231</v>
      </c>
      <c r="E13523" t="s">
        <v>249</v>
      </c>
      <c r="F13523" t="s">
        <v>256</v>
      </c>
      <c r="G13523" t="s">
        <v>208</v>
      </c>
      <c r="H13523" t="s">
        <v>309</v>
      </c>
      <c r="I13523" t="s">
        <v>138</v>
      </c>
      <c r="J13523" t="s">
        <v>76</v>
      </c>
      <c r="K13523" t="s">
        <v>502</v>
      </c>
      <c r="L13523" t="s">
        <v>249</v>
      </c>
      <c r="M13523" t="s">
        <v>76</v>
      </c>
      <c r="N13523" t="s">
        <v>106</v>
      </c>
      <c r="O13523" t="s">
        <v>76</v>
      </c>
      <c r="P13523" t="s">
        <v>76</v>
      </c>
      <c r="Q13523" t="s">
        <v>77</v>
      </c>
      <c r="R13523" t="s">
        <v>76</v>
      </c>
      <c r="S13523" t="s">
        <v>76</v>
      </c>
      <c r="T13523" t="s">
        <v>106</v>
      </c>
      <c r="U13523" t="s">
        <v>76</v>
      </c>
      <c r="V13523" t="s">
        <v>76</v>
      </c>
      <c r="W13523" t="s">
        <v>76</v>
      </c>
      <c r="X13523" t="s">
        <v>71</v>
      </c>
      <c r="Y13523" t="s">
        <v>76</v>
      </c>
      <c r="Z13523" t="s">
        <v>76</v>
      </c>
      <c r="AA13523" t="s">
        <v>108</v>
      </c>
      <c r="AB13523" t="s">
        <v>88</v>
      </c>
      <c r="AC13523" t="s">
        <v>76</v>
      </c>
      <c r="AD13523" t="s">
        <v>76</v>
      </c>
      <c r="AE13523" t="s">
        <v>314</v>
      </c>
      <c r="AF13523" t="s">
        <v>76</v>
      </c>
      <c r="AG13523" t="s">
        <v>76</v>
      </c>
      <c r="AH13523" t="s">
        <v>135</v>
      </c>
      <c r="AI13523" t="s">
        <v>185</v>
      </c>
      <c r="AJ13523" t="s">
        <v>149</v>
      </c>
    </row>
    <row r="13524" spans="1:36" x14ac:dyDescent="0.35">
      <c r="A13524" t="s">
        <v>241</v>
      </c>
      <c r="B13524" t="s">
        <v>595</v>
      </c>
      <c r="C13524">
        <v>68</v>
      </c>
      <c r="D13524" t="s">
        <v>117</v>
      </c>
      <c r="E13524" t="s">
        <v>93</v>
      </c>
      <c r="F13524" t="s">
        <v>70</v>
      </c>
      <c r="G13524" t="s">
        <v>165</v>
      </c>
      <c r="H13524" t="s">
        <v>106</v>
      </c>
      <c r="I13524" t="s">
        <v>198</v>
      </c>
      <c r="J13524" t="s">
        <v>68</v>
      </c>
      <c r="K13524" t="s">
        <v>381</v>
      </c>
      <c r="L13524" t="s">
        <v>165</v>
      </c>
      <c r="M13524" t="s">
        <v>55</v>
      </c>
      <c r="N13524" t="s">
        <v>326</v>
      </c>
      <c r="O13524" t="s">
        <v>342</v>
      </c>
      <c r="P13524" t="s">
        <v>76</v>
      </c>
      <c r="Q13524" t="s">
        <v>107</v>
      </c>
      <c r="R13524" t="s">
        <v>106</v>
      </c>
      <c r="S13524" t="s">
        <v>76</v>
      </c>
      <c r="T13524" t="s">
        <v>76</v>
      </c>
      <c r="U13524" t="s">
        <v>76</v>
      </c>
      <c r="V13524" t="s">
        <v>76</v>
      </c>
      <c r="W13524" t="s">
        <v>76</v>
      </c>
      <c r="X13524" t="s">
        <v>76</v>
      </c>
      <c r="Y13524" t="s">
        <v>93</v>
      </c>
      <c r="Z13524" t="s">
        <v>76</v>
      </c>
      <c r="AA13524" t="s">
        <v>198</v>
      </c>
      <c r="AB13524" t="s">
        <v>137</v>
      </c>
      <c r="AC13524" t="s">
        <v>107</v>
      </c>
      <c r="AD13524" t="s">
        <v>76</v>
      </c>
      <c r="AE13524" t="s">
        <v>76</v>
      </c>
      <c r="AF13524" t="s">
        <v>76</v>
      </c>
      <c r="AG13524" t="s">
        <v>107</v>
      </c>
      <c r="AH13524" t="s">
        <v>122</v>
      </c>
      <c r="AI13524" t="s">
        <v>55</v>
      </c>
      <c r="AJ13524" t="s">
        <v>151</v>
      </c>
    </row>
    <row r="13526" spans="1:36" x14ac:dyDescent="0.35">
      <c r="A13526" t="s">
        <v>2231</v>
      </c>
    </row>
    <row r="13527" spans="1:36" x14ac:dyDescent="0.35">
      <c r="A13527" t="s">
        <v>14</v>
      </c>
      <c r="B13527" t="s">
        <v>2</v>
      </c>
      <c r="C13527" t="s">
        <v>1809</v>
      </c>
      <c r="D13527" t="s">
        <v>1810</v>
      </c>
      <c r="E13527" t="s">
        <v>1811</v>
      </c>
      <c r="F13527" t="s">
        <v>1812</v>
      </c>
      <c r="G13527" t="s">
        <v>1815</v>
      </c>
      <c r="H13527" t="s">
        <v>1843</v>
      </c>
      <c r="I13527" t="s">
        <v>1816</v>
      </c>
      <c r="J13527" t="s">
        <v>1817</v>
      </c>
      <c r="K13527" t="s">
        <v>1901</v>
      </c>
      <c r="L13527" t="s">
        <v>2225</v>
      </c>
      <c r="M13527" t="s">
        <v>1814</v>
      </c>
      <c r="N13527" t="s">
        <v>1818</v>
      </c>
      <c r="O13527" t="s">
        <v>1845</v>
      </c>
      <c r="P13527" t="s">
        <v>1819</v>
      </c>
      <c r="Q13527" t="s">
        <v>1820</v>
      </c>
      <c r="R13527" t="s">
        <v>1846</v>
      </c>
      <c r="S13527" t="s">
        <v>1821</v>
      </c>
      <c r="T13527" t="s">
        <v>1822</v>
      </c>
      <c r="U13527" t="s">
        <v>1847</v>
      </c>
      <c r="V13527" t="s">
        <v>1823</v>
      </c>
      <c r="W13527" t="s">
        <v>1848</v>
      </c>
      <c r="X13527" t="s">
        <v>1824</v>
      </c>
      <c r="Y13527" t="s">
        <v>1825</v>
      </c>
      <c r="Z13527" t="s">
        <v>1826</v>
      </c>
      <c r="AA13527" t="s">
        <v>1827</v>
      </c>
      <c r="AB13527" t="s">
        <v>1828</v>
      </c>
      <c r="AC13527" t="s">
        <v>1829</v>
      </c>
      <c r="AD13527" t="s">
        <v>1830</v>
      </c>
      <c r="AE13527" t="s">
        <v>1831</v>
      </c>
      <c r="AF13527" t="s">
        <v>1832</v>
      </c>
      <c r="AG13527" t="s">
        <v>1833</v>
      </c>
      <c r="AH13527" t="s">
        <v>1237</v>
      </c>
      <c r="AI13527" t="s">
        <v>50</v>
      </c>
    </row>
    <row r="13528" spans="1:36" x14ac:dyDescent="0.35">
      <c r="A13528" t="s">
        <v>3</v>
      </c>
      <c r="B13528">
        <v>17</v>
      </c>
      <c r="C13528" t="s">
        <v>196</v>
      </c>
      <c r="D13528" t="s">
        <v>176</v>
      </c>
      <c r="E13528" t="s">
        <v>283</v>
      </c>
      <c r="F13528" t="s">
        <v>70</v>
      </c>
      <c r="G13528" t="s">
        <v>76</v>
      </c>
      <c r="H13528" t="s">
        <v>76</v>
      </c>
      <c r="I13528" t="s">
        <v>76</v>
      </c>
      <c r="J13528" t="s">
        <v>206</v>
      </c>
      <c r="K13528" t="s">
        <v>282</v>
      </c>
      <c r="L13528" t="s">
        <v>76</v>
      </c>
      <c r="M13528" t="s">
        <v>176</v>
      </c>
      <c r="N13528" t="s">
        <v>176</v>
      </c>
      <c r="O13528" t="s">
        <v>76</v>
      </c>
      <c r="P13528" t="s">
        <v>76</v>
      </c>
      <c r="Q13528" t="s">
        <v>76</v>
      </c>
      <c r="R13528" t="s">
        <v>76</v>
      </c>
      <c r="S13528" t="s">
        <v>76</v>
      </c>
      <c r="T13528" t="s">
        <v>76</v>
      </c>
      <c r="U13528" t="s">
        <v>76</v>
      </c>
      <c r="V13528" t="s">
        <v>76</v>
      </c>
      <c r="W13528" t="s">
        <v>76</v>
      </c>
      <c r="X13528" t="s">
        <v>76</v>
      </c>
      <c r="Y13528" t="s">
        <v>76</v>
      </c>
      <c r="Z13528" t="s">
        <v>76</v>
      </c>
      <c r="AA13528" t="s">
        <v>76</v>
      </c>
      <c r="AB13528" t="s">
        <v>76</v>
      </c>
      <c r="AC13528" t="s">
        <v>76</v>
      </c>
      <c r="AD13528" t="s">
        <v>76</v>
      </c>
      <c r="AE13528" t="s">
        <v>76</v>
      </c>
      <c r="AF13528" t="s">
        <v>76</v>
      </c>
      <c r="AG13528" t="s">
        <v>238</v>
      </c>
      <c r="AH13528" t="s">
        <v>269</v>
      </c>
      <c r="AI13528" t="s">
        <v>76</v>
      </c>
    </row>
    <row r="13529" spans="1:36" x14ac:dyDescent="0.35">
      <c r="A13529" t="s">
        <v>4</v>
      </c>
      <c r="B13529">
        <v>11</v>
      </c>
      <c r="C13529" t="s">
        <v>304</v>
      </c>
      <c r="D13529" t="s">
        <v>103</v>
      </c>
      <c r="E13529" t="s">
        <v>281</v>
      </c>
      <c r="F13529" t="s">
        <v>113</v>
      </c>
      <c r="G13529" t="s">
        <v>205</v>
      </c>
      <c r="H13529" t="s">
        <v>305</v>
      </c>
      <c r="I13529" t="s">
        <v>76</v>
      </c>
      <c r="J13529" t="s">
        <v>307</v>
      </c>
      <c r="K13529" t="s">
        <v>220</v>
      </c>
      <c r="L13529" t="s">
        <v>305</v>
      </c>
      <c r="M13529" t="s">
        <v>217</v>
      </c>
      <c r="N13529" t="s">
        <v>205</v>
      </c>
      <c r="O13529" t="s">
        <v>76</v>
      </c>
      <c r="P13529" t="s">
        <v>307</v>
      </c>
      <c r="Q13529" t="s">
        <v>205</v>
      </c>
      <c r="R13529" t="s">
        <v>76</v>
      </c>
      <c r="S13529" t="s">
        <v>217</v>
      </c>
      <c r="T13529" t="s">
        <v>76</v>
      </c>
      <c r="U13529" t="s">
        <v>76</v>
      </c>
      <c r="V13529" t="s">
        <v>76</v>
      </c>
      <c r="W13529" t="s">
        <v>76</v>
      </c>
      <c r="X13529" t="s">
        <v>76</v>
      </c>
      <c r="Y13529" t="s">
        <v>76</v>
      </c>
      <c r="Z13529" t="s">
        <v>76</v>
      </c>
      <c r="AA13529" t="s">
        <v>76</v>
      </c>
      <c r="AB13529" t="s">
        <v>76</v>
      </c>
      <c r="AC13529" t="s">
        <v>76</v>
      </c>
      <c r="AD13529" t="s">
        <v>76</v>
      </c>
      <c r="AE13529" t="s">
        <v>76</v>
      </c>
      <c r="AF13529" t="s">
        <v>76</v>
      </c>
      <c r="AG13529" t="s">
        <v>76</v>
      </c>
      <c r="AH13529" t="s">
        <v>76</v>
      </c>
      <c r="AI13529" t="s">
        <v>76</v>
      </c>
    </row>
    <row r="13530" spans="1:36" x14ac:dyDescent="0.35">
      <c r="A13530" t="s">
        <v>5</v>
      </c>
      <c r="B13530">
        <v>49</v>
      </c>
      <c r="C13530" t="s">
        <v>166</v>
      </c>
      <c r="D13530" t="s">
        <v>77</v>
      </c>
      <c r="E13530" t="s">
        <v>185</v>
      </c>
      <c r="F13530" t="s">
        <v>314</v>
      </c>
      <c r="G13530" t="s">
        <v>149</v>
      </c>
      <c r="H13530" t="s">
        <v>73</v>
      </c>
      <c r="I13530" t="s">
        <v>77</v>
      </c>
      <c r="J13530" t="s">
        <v>418</v>
      </c>
      <c r="K13530" t="s">
        <v>156</v>
      </c>
      <c r="L13530" t="s">
        <v>78</v>
      </c>
      <c r="M13530" t="s">
        <v>345</v>
      </c>
      <c r="N13530" t="s">
        <v>372</v>
      </c>
      <c r="O13530" t="s">
        <v>76</v>
      </c>
      <c r="P13530" t="s">
        <v>73</v>
      </c>
      <c r="Q13530" t="s">
        <v>76</v>
      </c>
      <c r="R13530" t="s">
        <v>76</v>
      </c>
      <c r="S13530" t="s">
        <v>76</v>
      </c>
      <c r="T13530" t="s">
        <v>76</v>
      </c>
      <c r="U13530" t="s">
        <v>76</v>
      </c>
      <c r="V13530" t="s">
        <v>76</v>
      </c>
      <c r="W13530" t="s">
        <v>76</v>
      </c>
      <c r="X13530" t="s">
        <v>104</v>
      </c>
      <c r="Y13530" t="s">
        <v>76</v>
      </c>
      <c r="Z13530" t="s">
        <v>77</v>
      </c>
      <c r="AA13530" t="s">
        <v>73</v>
      </c>
      <c r="AB13530" t="s">
        <v>73</v>
      </c>
      <c r="AC13530" t="s">
        <v>76</v>
      </c>
      <c r="AD13530" t="s">
        <v>244</v>
      </c>
      <c r="AE13530" t="s">
        <v>76</v>
      </c>
      <c r="AF13530" t="s">
        <v>73</v>
      </c>
      <c r="AG13530" t="s">
        <v>355</v>
      </c>
      <c r="AH13530" t="s">
        <v>240</v>
      </c>
      <c r="AI13530" t="s">
        <v>74</v>
      </c>
    </row>
    <row r="13531" spans="1:36" x14ac:dyDescent="0.35">
      <c r="A13531" t="s">
        <v>6</v>
      </c>
      <c r="B13531">
        <v>22</v>
      </c>
      <c r="C13531" t="s">
        <v>355</v>
      </c>
      <c r="D13531" t="s">
        <v>127</v>
      </c>
      <c r="E13531" t="s">
        <v>277</v>
      </c>
      <c r="F13531" t="s">
        <v>177</v>
      </c>
      <c r="G13531" t="s">
        <v>122</v>
      </c>
      <c r="H13531" t="s">
        <v>137</v>
      </c>
      <c r="I13531" t="s">
        <v>76</v>
      </c>
      <c r="J13531" t="s">
        <v>301</v>
      </c>
      <c r="K13531" t="s">
        <v>307</v>
      </c>
      <c r="L13531" t="s">
        <v>76</v>
      </c>
      <c r="M13531" t="s">
        <v>76</v>
      </c>
      <c r="N13531" t="s">
        <v>76</v>
      </c>
      <c r="O13531" t="s">
        <v>76</v>
      </c>
      <c r="P13531" t="s">
        <v>76</v>
      </c>
      <c r="Q13531" t="s">
        <v>76</v>
      </c>
      <c r="R13531" t="s">
        <v>76</v>
      </c>
      <c r="S13531" t="s">
        <v>76</v>
      </c>
      <c r="T13531" t="s">
        <v>76</v>
      </c>
      <c r="U13531" t="s">
        <v>76</v>
      </c>
      <c r="V13531" t="s">
        <v>76</v>
      </c>
      <c r="W13531" t="s">
        <v>122</v>
      </c>
      <c r="X13531" t="s">
        <v>72</v>
      </c>
      <c r="Y13531" t="s">
        <v>76</v>
      </c>
      <c r="Z13531" t="s">
        <v>76</v>
      </c>
      <c r="AA13531" t="s">
        <v>76</v>
      </c>
      <c r="AB13531" t="s">
        <v>76</v>
      </c>
      <c r="AC13531" t="s">
        <v>76</v>
      </c>
      <c r="AD13531" t="s">
        <v>76</v>
      </c>
      <c r="AE13531" t="s">
        <v>76</v>
      </c>
      <c r="AF13531" t="s">
        <v>76</v>
      </c>
      <c r="AG13531" t="s">
        <v>76</v>
      </c>
      <c r="AH13531" t="s">
        <v>76</v>
      </c>
      <c r="AI13531" t="s">
        <v>455</v>
      </c>
    </row>
    <row r="13532" spans="1:36" x14ac:dyDescent="0.35">
      <c r="A13532" t="s">
        <v>7</v>
      </c>
      <c r="B13532">
        <v>25</v>
      </c>
      <c r="C13532" t="s">
        <v>269</v>
      </c>
      <c r="D13532" t="s">
        <v>142</v>
      </c>
      <c r="E13532" t="s">
        <v>264</v>
      </c>
      <c r="F13532" t="s">
        <v>453</v>
      </c>
      <c r="G13532" t="s">
        <v>93</v>
      </c>
      <c r="H13532" t="s">
        <v>221</v>
      </c>
      <c r="I13532" t="s">
        <v>75</v>
      </c>
      <c r="J13532" t="s">
        <v>110</v>
      </c>
      <c r="K13532" t="s">
        <v>442</v>
      </c>
      <c r="L13532" t="s">
        <v>151</v>
      </c>
      <c r="M13532" t="s">
        <v>63</v>
      </c>
      <c r="N13532" t="s">
        <v>76</v>
      </c>
      <c r="O13532" t="s">
        <v>76</v>
      </c>
      <c r="P13532" t="s">
        <v>76</v>
      </c>
      <c r="Q13532" t="s">
        <v>76</v>
      </c>
      <c r="R13532" t="s">
        <v>76</v>
      </c>
      <c r="S13532" t="s">
        <v>76</v>
      </c>
      <c r="T13532" t="s">
        <v>76</v>
      </c>
      <c r="U13532" t="s">
        <v>76</v>
      </c>
      <c r="V13532" t="s">
        <v>76</v>
      </c>
      <c r="W13532" t="s">
        <v>76</v>
      </c>
      <c r="X13532" t="s">
        <v>76</v>
      </c>
      <c r="Y13532" t="s">
        <v>76</v>
      </c>
      <c r="Z13532" t="s">
        <v>114</v>
      </c>
      <c r="AA13532" t="s">
        <v>352</v>
      </c>
      <c r="AB13532" t="s">
        <v>76</v>
      </c>
      <c r="AC13532" t="s">
        <v>76</v>
      </c>
      <c r="AD13532" t="s">
        <v>76</v>
      </c>
      <c r="AE13532" t="s">
        <v>76</v>
      </c>
      <c r="AF13532" t="s">
        <v>76</v>
      </c>
      <c r="AG13532" t="s">
        <v>76</v>
      </c>
      <c r="AH13532" t="s">
        <v>76</v>
      </c>
      <c r="AI13532" t="s">
        <v>76</v>
      </c>
    </row>
    <row r="13533" spans="1:36" x14ac:dyDescent="0.35">
      <c r="A13533" t="s">
        <v>241</v>
      </c>
      <c r="B13533">
        <v>124</v>
      </c>
      <c r="C13533" t="s">
        <v>165</v>
      </c>
      <c r="D13533" t="s">
        <v>65</v>
      </c>
      <c r="E13533" t="s">
        <v>113</v>
      </c>
      <c r="F13533" t="s">
        <v>210</v>
      </c>
      <c r="G13533" t="s">
        <v>198</v>
      </c>
      <c r="H13533" t="s">
        <v>74</v>
      </c>
      <c r="I13533" t="s">
        <v>77</v>
      </c>
      <c r="J13533" t="s">
        <v>123</v>
      </c>
      <c r="K13533" t="s">
        <v>126</v>
      </c>
      <c r="L13533" t="s">
        <v>81</v>
      </c>
      <c r="M13533" t="s">
        <v>112</v>
      </c>
      <c r="N13533" t="s">
        <v>260</v>
      </c>
      <c r="O13533" t="s">
        <v>76</v>
      </c>
      <c r="P13533" t="s">
        <v>73</v>
      </c>
      <c r="Q13533" t="s">
        <v>73</v>
      </c>
      <c r="R13533" t="s">
        <v>76</v>
      </c>
      <c r="S13533" t="s">
        <v>107</v>
      </c>
      <c r="T13533" t="s">
        <v>76</v>
      </c>
      <c r="U13533" t="s">
        <v>76</v>
      </c>
      <c r="V13533" t="s">
        <v>76</v>
      </c>
      <c r="W13533" t="s">
        <v>73</v>
      </c>
      <c r="X13533" t="s">
        <v>72</v>
      </c>
      <c r="Y13533" t="s">
        <v>76</v>
      </c>
      <c r="Z13533" t="s">
        <v>130</v>
      </c>
      <c r="AA13533" t="s">
        <v>163</v>
      </c>
      <c r="AB13533" t="s">
        <v>107</v>
      </c>
      <c r="AC13533" t="s">
        <v>76</v>
      </c>
      <c r="AD13533" t="s">
        <v>55</v>
      </c>
      <c r="AE13533" t="s">
        <v>76</v>
      </c>
      <c r="AF13533" t="s">
        <v>107</v>
      </c>
      <c r="AG13533" t="s">
        <v>102</v>
      </c>
      <c r="AH13533" t="s">
        <v>175</v>
      </c>
      <c r="AI13533" t="s">
        <v>130</v>
      </c>
    </row>
    <row r="13535" spans="1:36" x14ac:dyDescent="0.35">
      <c r="A13535" t="s">
        <v>2232</v>
      </c>
    </row>
    <row r="13536" spans="1:36" x14ac:dyDescent="0.35">
      <c r="A13536" t="s">
        <v>14</v>
      </c>
      <c r="B13536" t="s">
        <v>1286</v>
      </c>
      <c r="C13536" t="s">
        <v>2</v>
      </c>
      <c r="D13536" t="s">
        <v>1323</v>
      </c>
      <c r="E13536" t="s">
        <v>1324</v>
      </c>
      <c r="F13536" t="s">
        <v>1325</v>
      </c>
      <c r="G13536" t="s">
        <v>1326</v>
      </c>
      <c r="H13536" t="s">
        <v>49</v>
      </c>
    </row>
    <row r="13537" spans="1:8" x14ac:dyDescent="0.35">
      <c r="A13537" t="s">
        <v>3</v>
      </c>
      <c r="B13537" t="s">
        <v>1303</v>
      </c>
      <c r="C13537">
        <v>8</v>
      </c>
      <c r="D13537" t="s">
        <v>801</v>
      </c>
      <c r="E13537" t="s">
        <v>381</v>
      </c>
      <c r="F13537" t="s">
        <v>381</v>
      </c>
      <c r="G13537" t="s">
        <v>179</v>
      </c>
      <c r="H13537" t="s">
        <v>412</v>
      </c>
    </row>
    <row r="13538" spans="1:8" x14ac:dyDescent="0.35">
      <c r="A13538" t="s">
        <v>3</v>
      </c>
      <c r="B13538" t="s">
        <v>1304</v>
      </c>
      <c r="C13538">
        <v>1880</v>
      </c>
      <c r="D13538" t="s">
        <v>156</v>
      </c>
      <c r="E13538" t="s">
        <v>257</v>
      </c>
      <c r="F13538" t="s">
        <v>250</v>
      </c>
      <c r="G13538" t="s">
        <v>210</v>
      </c>
      <c r="H13538" t="s">
        <v>542</v>
      </c>
    </row>
    <row r="13539" spans="1:8" x14ac:dyDescent="0.35">
      <c r="A13539" t="s">
        <v>3</v>
      </c>
      <c r="B13539" t="s">
        <v>50</v>
      </c>
      <c r="C13539">
        <v>141</v>
      </c>
      <c r="D13539" t="s">
        <v>215</v>
      </c>
      <c r="E13539" t="s">
        <v>443</v>
      </c>
      <c r="F13539" t="s">
        <v>687</v>
      </c>
      <c r="G13539" t="s">
        <v>193</v>
      </c>
      <c r="H13539" t="s">
        <v>281</v>
      </c>
    </row>
    <row r="13540" spans="1:8" x14ac:dyDescent="0.35">
      <c r="A13540" t="s">
        <v>4</v>
      </c>
      <c r="B13540" t="s">
        <v>1303</v>
      </c>
      <c r="C13540">
        <v>26</v>
      </c>
      <c r="D13540" t="s">
        <v>312</v>
      </c>
      <c r="E13540" t="s">
        <v>182</v>
      </c>
      <c r="F13540" t="s">
        <v>313</v>
      </c>
      <c r="G13540" t="s">
        <v>194</v>
      </c>
      <c r="H13540" t="s">
        <v>627</v>
      </c>
    </row>
    <row r="13541" spans="1:8" x14ac:dyDescent="0.35">
      <c r="A13541" t="s">
        <v>4</v>
      </c>
      <c r="B13541" t="s">
        <v>1304</v>
      </c>
      <c r="C13541">
        <v>2990</v>
      </c>
      <c r="D13541" t="s">
        <v>113</v>
      </c>
      <c r="E13541" t="s">
        <v>367</v>
      </c>
      <c r="F13541" t="s">
        <v>307</v>
      </c>
      <c r="G13541" t="s">
        <v>140</v>
      </c>
      <c r="H13541" t="s">
        <v>431</v>
      </c>
    </row>
    <row r="13542" spans="1:8" x14ac:dyDescent="0.35">
      <c r="A13542" t="s">
        <v>4</v>
      </c>
      <c r="B13542" t="s">
        <v>50</v>
      </c>
      <c r="C13542">
        <v>260</v>
      </c>
      <c r="D13542" t="s">
        <v>135</v>
      </c>
      <c r="E13542" t="s">
        <v>376</v>
      </c>
      <c r="F13542" t="s">
        <v>146</v>
      </c>
      <c r="G13542" t="s">
        <v>339</v>
      </c>
      <c r="H13542" t="s">
        <v>357</v>
      </c>
    </row>
    <row r="13543" spans="1:8" x14ac:dyDescent="0.35">
      <c r="A13543" t="s">
        <v>5</v>
      </c>
      <c r="B13543" t="s">
        <v>1303</v>
      </c>
      <c r="C13543">
        <v>22</v>
      </c>
      <c r="D13543" t="s">
        <v>195</v>
      </c>
      <c r="E13543" t="s">
        <v>242</v>
      </c>
      <c r="F13543" t="s">
        <v>220</v>
      </c>
      <c r="G13543" t="s">
        <v>133</v>
      </c>
      <c r="H13543" t="s">
        <v>754</v>
      </c>
    </row>
    <row r="13544" spans="1:8" x14ac:dyDescent="0.35">
      <c r="A13544" t="s">
        <v>5</v>
      </c>
      <c r="B13544" t="s">
        <v>1304</v>
      </c>
      <c r="C13544">
        <v>3207</v>
      </c>
      <c r="D13544" t="s">
        <v>276</v>
      </c>
      <c r="E13544" t="s">
        <v>290</v>
      </c>
      <c r="F13544" t="s">
        <v>260</v>
      </c>
      <c r="G13544" t="s">
        <v>166</v>
      </c>
      <c r="H13544" t="s">
        <v>1231</v>
      </c>
    </row>
    <row r="13545" spans="1:8" x14ac:dyDescent="0.35">
      <c r="A13545" t="s">
        <v>5</v>
      </c>
      <c r="B13545" t="s">
        <v>50</v>
      </c>
      <c r="C13545">
        <v>237</v>
      </c>
      <c r="D13545" t="s">
        <v>143</v>
      </c>
      <c r="E13545" t="s">
        <v>236</v>
      </c>
      <c r="F13545" t="s">
        <v>166</v>
      </c>
      <c r="G13545" t="s">
        <v>254</v>
      </c>
      <c r="H13545" t="s">
        <v>645</v>
      </c>
    </row>
    <row r="13546" spans="1:8" x14ac:dyDescent="0.35">
      <c r="A13546" t="s">
        <v>6</v>
      </c>
      <c r="B13546" t="s">
        <v>1303</v>
      </c>
      <c r="C13546">
        <v>20</v>
      </c>
      <c r="D13546" t="s">
        <v>210</v>
      </c>
      <c r="E13546" t="s">
        <v>145</v>
      </c>
      <c r="F13546" t="s">
        <v>145</v>
      </c>
      <c r="G13546" t="s">
        <v>283</v>
      </c>
      <c r="H13546" t="s">
        <v>1025</v>
      </c>
    </row>
    <row r="13547" spans="1:8" x14ac:dyDescent="0.35">
      <c r="A13547" t="s">
        <v>6</v>
      </c>
      <c r="B13547" t="s">
        <v>1304</v>
      </c>
      <c r="C13547">
        <v>1294</v>
      </c>
      <c r="D13547" t="s">
        <v>435</v>
      </c>
      <c r="E13547" t="s">
        <v>250</v>
      </c>
      <c r="F13547" t="s">
        <v>239</v>
      </c>
      <c r="G13547" t="s">
        <v>293</v>
      </c>
      <c r="H13547" t="s">
        <v>1600</v>
      </c>
    </row>
    <row r="13548" spans="1:8" x14ac:dyDescent="0.35">
      <c r="A13548" t="s">
        <v>6</v>
      </c>
      <c r="B13548" t="s">
        <v>50</v>
      </c>
      <c r="C13548">
        <v>118</v>
      </c>
      <c r="D13548" t="s">
        <v>10</v>
      </c>
      <c r="E13548" t="s">
        <v>477</v>
      </c>
      <c r="F13548" t="s">
        <v>118</v>
      </c>
      <c r="G13548" t="s">
        <v>315</v>
      </c>
      <c r="H13548" t="s">
        <v>700</v>
      </c>
    </row>
    <row r="13549" spans="1:8" x14ac:dyDescent="0.35">
      <c r="A13549" t="s">
        <v>7</v>
      </c>
      <c r="B13549" t="s">
        <v>1303</v>
      </c>
      <c r="C13549">
        <v>24</v>
      </c>
      <c r="D13549" t="s">
        <v>243</v>
      </c>
      <c r="E13549" t="s">
        <v>281</v>
      </c>
      <c r="F13549" t="s">
        <v>125</v>
      </c>
      <c r="G13549" t="s">
        <v>256</v>
      </c>
      <c r="H13549" t="s">
        <v>582</v>
      </c>
    </row>
    <row r="13550" spans="1:8" x14ac:dyDescent="0.35">
      <c r="A13550" t="s">
        <v>7</v>
      </c>
      <c r="B13550" t="s">
        <v>1304</v>
      </c>
      <c r="C13550">
        <v>2874</v>
      </c>
      <c r="D13550" t="s">
        <v>318</v>
      </c>
      <c r="E13550" t="s">
        <v>238</v>
      </c>
      <c r="F13550" t="s">
        <v>229</v>
      </c>
      <c r="G13550" t="s">
        <v>242</v>
      </c>
      <c r="H13550" t="s">
        <v>850</v>
      </c>
    </row>
    <row r="13551" spans="1:8" x14ac:dyDescent="0.35">
      <c r="A13551" t="s">
        <v>7</v>
      </c>
      <c r="B13551" t="s">
        <v>50</v>
      </c>
      <c r="C13551">
        <v>348</v>
      </c>
      <c r="D13551" t="s">
        <v>333</v>
      </c>
      <c r="E13551" t="s">
        <v>123</v>
      </c>
      <c r="F13551" t="s">
        <v>319</v>
      </c>
      <c r="G13551" t="s">
        <v>359</v>
      </c>
      <c r="H13551" t="s">
        <v>556</v>
      </c>
    </row>
    <row r="13552" spans="1:8" x14ac:dyDescent="0.35">
      <c r="A13552" t="s">
        <v>241</v>
      </c>
      <c r="B13552" t="s">
        <v>1303</v>
      </c>
      <c r="C13552">
        <v>100</v>
      </c>
      <c r="D13552" t="s">
        <v>659</v>
      </c>
      <c r="E13552" t="s">
        <v>337</v>
      </c>
      <c r="F13552" t="s">
        <v>324</v>
      </c>
      <c r="G13552" t="s">
        <v>148</v>
      </c>
      <c r="H13552" t="s">
        <v>544</v>
      </c>
    </row>
    <row r="13553" spans="1:8" x14ac:dyDescent="0.35">
      <c r="A13553" t="s">
        <v>241</v>
      </c>
      <c r="B13553" t="s">
        <v>1304</v>
      </c>
      <c r="C13553">
        <v>12245</v>
      </c>
      <c r="D13553" t="s">
        <v>242</v>
      </c>
      <c r="E13553" t="s">
        <v>250</v>
      </c>
      <c r="F13553" t="s">
        <v>386</v>
      </c>
      <c r="G13553" t="s">
        <v>129</v>
      </c>
      <c r="H13553" t="s">
        <v>682</v>
      </c>
    </row>
    <row r="13554" spans="1:8" x14ac:dyDescent="0.35">
      <c r="A13554" t="s">
        <v>241</v>
      </c>
      <c r="B13554" t="s">
        <v>50</v>
      </c>
      <c r="C13554">
        <v>1104</v>
      </c>
      <c r="D13554" t="s">
        <v>160</v>
      </c>
      <c r="E13554" t="s">
        <v>502</v>
      </c>
      <c r="F13554" t="s">
        <v>519</v>
      </c>
      <c r="G13554" t="s">
        <v>519</v>
      </c>
      <c r="H13554" t="s">
        <v>621</v>
      </c>
    </row>
    <row r="13556" spans="1:8" x14ac:dyDescent="0.35">
      <c r="A13556" t="s">
        <v>2233</v>
      </c>
    </row>
    <row r="13557" spans="1:8" x14ac:dyDescent="0.35">
      <c r="A13557" t="s">
        <v>14</v>
      </c>
      <c r="B13557" t="s">
        <v>15</v>
      </c>
      <c r="C13557" t="s">
        <v>2</v>
      </c>
      <c r="D13557" t="s">
        <v>1323</v>
      </c>
      <c r="E13557" t="s">
        <v>1324</v>
      </c>
      <c r="F13557" t="s">
        <v>1325</v>
      </c>
      <c r="G13557" t="s">
        <v>1326</v>
      </c>
      <c r="H13557" t="s">
        <v>49</v>
      </c>
    </row>
    <row r="13558" spans="1:8" x14ac:dyDescent="0.35">
      <c r="A13558" t="s">
        <v>3</v>
      </c>
      <c r="B13558" t="s">
        <v>52</v>
      </c>
      <c r="C13558">
        <v>445</v>
      </c>
      <c r="D13558" t="s">
        <v>209</v>
      </c>
      <c r="E13558" t="s">
        <v>278</v>
      </c>
      <c r="F13558" t="s">
        <v>278</v>
      </c>
      <c r="G13558" t="s">
        <v>218</v>
      </c>
      <c r="H13558" t="s">
        <v>1161</v>
      </c>
    </row>
    <row r="13559" spans="1:8" x14ac:dyDescent="0.35">
      <c r="A13559" t="s">
        <v>3</v>
      </c>
      <c r="B13559" t="s">
        <v>83</v>
      </c>
      <c r="C13559">
        <v>1443</v>
      </c>
      <c r="D13559" t="s">
        <v>184</v>
      </c>
      <c r="E13559" t="s">
        <v>294</v>
      </c>
      <c r="F13559" t="s">
        <v>276</v>
      </c>
      <c r="G13559" t="s">
        <v>202</v>
      </c>
      <c r="H13559" t="s">
        <v>894</v>
      </c>
    </row>
    <row r="13560" spans="1:8" x14ac:dyDescent="0.35">
      <c r="A13560" t="s">
        <v>3</v>
      </c>
      <c r="B13560" t="s">
        <v>50</v>
      </c>
      <c r="C13560">
        <v>141</v>
      </c>
      <c r="D13560" t="s">
        <v>215</v>
      </c>
      <c r="E13560" t="s">
        <v>443</v>
      </c>
      <c r="F13560" t="s">
        <v>687</v>
      </c>
      <c r="G13560" t="s">
        <v>193</v>
      </c>
      <c r="H13560" t="s">
        <v>281</v>
      </c>
    </row>
    <row r="13561" spans="1:8" x14ac:dyDescent="0.35">
      <c r="A13561" t="s">
        <v>4</v>
      </c>
      <c r="B13561" t="s">
        <v>52</v>
      </c>
      <c r="C13561">
        <v>841</v>
      </c>
      <c r="D13561" t="s">
        <v>11</v>
      </c>
      <c r="E13561" t="s">
        <v>435</v>
      </c>
      <c r="F13561" t="s">
        <v>208</v>
      </c>
      <c r="G13561" t="s">
        <v>115</v>
      </c>
      <c r="H13561" t="s">
        <v>695</v>
      </c>
    </row>
    <row r="13562" spans="1:8" x14ac:dyDescent="0.35">
      <c r="A13562" t="s">
        <v>4</v>
      </c>
      <c r="B13562" t="s">
        <v>83</v>
      </c>
      <c r="C13562">
        <v>2175</v>
      </c>
      <c r="D13562" t="s">
        <v>145</v>
      </c>
      <c r="E13562" t="s">
        <v>168</v>
      </c>
      <c r="F13562" t="s">
        <v>366</v>
      </c>
      <c r="G13562" t="s">
        <v>426</v>
      </c>
      <c r="H13562" t="s">
        <v>890</v>
      </c>
    </row>
    <row r="13563" spans="1:8" x14ac:dyDescent="0.35">
      <c r="A13563" t="s">
        <v>4</v>
      </c>
      <c r="B13563" t="s">
        <v>50</v>
      </c>
      <c r="C13563">
        <v>260</v>
      </c>
      <c r="D13563" t="s">
        <v>135</v>
      </c>
      <c r="E13563" t="s">
        <v>376</v>
      </c>
      <c r="F13563" t="s">
        <v>146</v>
      </c>
      <c r="G13563" t="s">
        <v>339</v>
      </c>
      <c r="H13563" t="s">
        <v>357</v>
      </c>
    </row>
    <row r="13564" spans="1:8" x14ac:dyDescent="0.35">
      <c r="A13564" t="s">
        <v>5</v>
      </c>
      <c r="B13564" t="s">
        <v>52</v>
      </c>
      <c r="C13564">
        <v>965</v>
      </c>
      <c r="D13564" t="s">
        <v>135</v>
      </c>
      <c r="E13564" t="s">
        <v>239</v>
      </c>
      <c r="F13564" t="s">
        <v>161</v>
      </c>
      <c r="G13564" t="s">
        <v>117</v>
      </c>
      <c r="H13564" t="s">
        <v>543</v>
      </c>
    </row>
    <row r="13565" spans="1:8" x14ac:dyDescent="0.35">
      <c r="A13565" t="s">
        <v>5</v>
      </c>
      <c r="B13565" t="s">
        <v>83</v>
      </c>
      <c r="C13565">
        <v>2264</v>
      </c>
      <c r="D13565" t="s">
        <v>118</v>
      </c>
      <c r="E13565" t="s">
        <v>342</v>
      </c>
      <c r="F13565" t="s">
        <v>157</v>
      </c>
      <c r="G13565" t="s">
        <v>101</v>
      </c>
      <c r="H13565" t="s">
        <v>730</v>
      </c>
    </row>
    <row r="13566" spans="1:8" x14ac:dyDescent="0.35">
      <c r="A13566" t="s">
        <v>5</v>
      </c>
      <c r="B13566" t="s">
        <v>50</v>
      </c>
      <c r="C13566">
        <v>237</v>
      </c>
      <c r="D13566" t="s">
        <v>143</v>
      </c>
      <c r="E13566" t="s">
        <v>236</v>
      </c>
      <c r="F13566" t="s">
        <v>166</v>
      </c>
      <c r="G13566" t="s">
        <v>254</v>
      </c>
      <c r="H13566" t="s">
        <v>645</v>
      </c>
    </row>
    <row r="13567" spans="1:8" x14ac:dyDescent="0.35">
      <c r="A13567" t="s">
        <v>6</v>
      </c>
      <c r="B13567" t="s">
        <v>52</v>
      </c>
      <c r="C13567">
        <v>377</v>
      </c>
      <c r="D13567" t="s">
        <v>367</v>
      </c>
      <c r="E13567" t="s">
        <v>113</v>
      </c>
      <c r="F13567" t="s">
        <v>249</v>
      </c>
      <c r="G13567" t="s">
        <v>227</v>
      </c>
      <c r="H13567" t="s">
        <v>1363</v>
      </c>
    </row>
    <row r="13568" spans="1:8" x14ac:dyDescent="0.35">
      <c r="A13568" t="s">
        <v>6</v>
      </c>
      <c r="B13568" t="s">
        <v>83</v>
      </c>
      <c r="C13568">
        <v>937</v>
      </c>
      <c r="D13568" t="s">
        <v>250</v>
      </c>
      <c r="E13568" t="s">
        <v>320</v>
      </c>
      <c r="F13568" t="s">
        <v>132</v>
      </c>
      <c r="G13568" t="s">
        <v>61</v>
      </c>
      <c r="H13568" t="s">
        <v>1600</v>
      </c>
    </row>
    <row r="13569" spans="1:8" x14ac:dyDescent="0.35">
      <c r="A13569" t="s">
        <v>6</v>
      </c>
      <c r="B13569" t="s">
        <v>50</v>
      </c>
      <c r="C13569">
        <v>118</v>
      </c>
      <c r="D13569" t="s">
        <v>10</v>
      </c>
      <c r="E13569" t="s">
        <v>477</v>
      </c>
      <c r="F13569" t="s">
        <v>118</v>
      </c>
      <c r="G13569" t="s">
        <v>315</v>
      </c>
      <c r="H13569" t="s">
        <v>700</v>
      </c>
    </row>
    <row r="13570" spans="1:8" x14ac:dyDescent="0.35">
      <c r="A13570" t="s">
        <v>7</v>
      </c>
      <c r="B13570" t="s">
        <v>52</v>
      </c>
      <c r="C13570">
        <v>792</v>
      </c>
      <c r="D13570" t="s">
        <v>229</v>
      </c>
      <c r="E13570" t="s">
        <v>326</v>
      </c>
      <c r="F13570" t="s">
        <v>280</v>
      </c>
      <c r="G13570" t="s">
        <v>409</v>
      </c>
      <c r="H13570" t="s">
        <v>614</v>
      </c>
    </row>
    <row r="13571" spans="1:8" x14ac:dyDescent="0.35">
      <c r="A13571" t="s">
        <v>7</v>
      </c>
      <c r="B13571" t="s">
        <v>83</v>
      </c>
      <c r="C13571">
        <v>2106</v>
      </c>
      <c r="D13571" t="s">
        <v>313</v>
      </c>
      <c r="E13571" t="s">
        <v>330</v>
      </c>
      <c r="F13571" t="s">
        <v>328</v>
      </c>
      <c r="G13571" t="s">
        <v>206</v>
      </c>
      <c r="H13571" t="s">
        <v>945</v>
      </c>
    </row>
    <row r="13572" spans="1:8" x14ac:dyDescent="0.35">
      <c r="A13572" t="s">
        <v>7</v>
      </c>
      <c r="B13572" t="s">
        <v>50</v>
      </c>
      <c r="C13572">
        <v>348</v>
      </c>
      <c r="D13572" t="s">
        <v>333</v>
      </c>
      <c r="E13572" t="s">
        <v>123</v>
      </c>
      <c r="F13572" t="s">
        <v>319</v>
      </c>
      <c r="G13572" t="s">
        <v>359</v>
      </c>
      <c r="H13572" t="s">
        <v>556</v>
      </c>
    </row>
    <row r="13573" spans="1:8" x14ac:dyDescent="0.35">
      <c r="A13573" t="s">
        <v>241</v>
      </c>
      <c r="B13573" t="s">
        <v>52</v>
      </c>
      <c r="C13573">
        <v>3420</v>
      </c>
      <c r="D13573" t="s">
        <v>126</v>
      </c>
      <c r="E13573" t="s">
        <v>293</v>
      </c>
      <c r="F13573" t="s">
        <v>157</v>
      </c>
      <c r="G13573" t="s">
        <v>376</v>
      </c>
      <c r="H13573" t="s">
        <v>170</v>
      </c>
    </row>
    <row r="13574" spans="1:8" x14ac:dyDescent="0.35">
      <c r="A13574" t="s">
        <v>241</v>
      </c>
      <c r="B13574" t="s">
        <v>83</v>
      </c>
      <c r="C13574">
        <v>8925</v>
      </c>
      <c r="D13574" t="s">
        <v>373</v>
      </c>
      <c r="E13574" t="s">
        <v>8</v>
      </c>
      <c r="F13574" t="s">
        <v>282</v>
      </c>
      <c r="G13574" t="s">
        <v>236</v>
      </c>
      <c r="H13574" t="s">
        <v>483</v>
      </c>
    </row>
    <row r="13575" spans="1:8" x14ac:dyDescent="0.35">
      <c r="A13575" t="s">
        <v>241</v>
      </c>
      <c r="B13575" t="s">
        <v>50</v>
      </c>
      <c r="C13575">
        <v>1104</v>
      </c>
      <c r="D13575" t="s">
        <v>160</v>
      </c>
      <c r="E13575" t="s">
        <v>502</v>
      </c>
      <c r="F13575" t="s">
        <v>519</v>
      </c>
      <c r="G13575" t="s">
        <v>519</v>
      </c>
      <c r="H13575" t="s">
        <v>621</v>
      </c>
    </row>
    <row r="13577" spans="1:8" x14ac:dyDescent="0.35">
      <c r="A13577" t="s">
        <v>2234</v>
      </c>
    </row>
    <row r="13578" spans="1:8" x14ac:dyDescent="0.35">
      <c r="A13578" t="s">
        <v>14</v>
      </c>
      <c r="B13578" t="s">
        <v>461</v>
      </c>
      <c r="C13578" t="s">
        <v>2</v>
      </c>
      <c r="D13578" t="s">
        <v>1323</v>
      </c>
      <c r="E13578" t="s">
        <v>1324</v>
      </c>
      <c r="F13578" t="s">
        <v>1325</v>
      </c>
      <c r="G13578" t="s">
        <v>1326</v>
      </c>
      <c r="H13578" t="s">
        <v>49</v>
      </c>
    </row>
    <row r="13579" spans="1:8" x14ac:dyDescent="0.35">
      <c r="A13579" t="s">
        <v>3</v>
      </c>
      <c r="B13579" t="s">
        <v>462</v>
      </c>
      <c r="C13579">
        <v>1093</v>
      </c>
      <c r="D13579" t="s">
        <v>115</v>
      </c>
      <c r="E13579" t="s">
        <v>418</v>
      </c>
      <c r="F13579" t="s">
        <v>426</v>
      </c>
      <c r="G13579" t="s">
        <v>126</v>
      </c>
      <c r="H13579" t="s">
        <v>60</v>
      </c>
    </row>
    <row r="13580" spans="1:8" x14ac:dyDescent="0.35">
      <c r="A13580" t="s">
        <v>3</v>
      </c>
      <c r="B13580" t="s">
        <v>464</v>
      </c>
      <c r="C13580">
        <v>935</v>
      </c>
      <c r="D13580" t="s">
        <v>114</v>
      </c>
      <c r="E13580" t="s">
        <v>132</v>
      </c>
      <c r="F13580" t="s">
        <v>286</v>
      </c>
      <c r="G13580" t="s">
        <v>124</v>
      </c>
      <c r="H13580" t="s">
        <v>864</v>
      </c>
    </row>
    <row r="13581" spans="1:8" x14ac:dyDescent="0.35">
      <c r="A13581" t="s">
        <v>3</v>
      </c>
      <c r="B13581" t="s">
        <v>468</v>
      </c>
      <c r="C13581">
        <v>1</v>
      </c>
      <c r="D13581" t="s">
        <v>395</v>
      </c>
      <c r="E13581" t="s">
        <v>395</v>
      </c>
      <c r="F13581" t="s">
        <v>395</v>
      </c>
      <c r="G13581" t="s">
        <v>76</v>
      </c>
      <c r="H13581" t="s">
        <v>76</v>
      </c>
    </row>
    <row r="13582" spans="1:8" x14ac:dyDescent="0.35">
      <c r="A13582" t="s">
        <v>4</v>
      </c>
      <c r="B13582" t="s">
        <v>462</v>
      </c>
      <c r="C13582">
        <v>1694</v>
      </c>
      <c r="D13582" t="s">
        <v>117</v>
      </c>
      <c r="E13582" t="s">
        <v>206</v>
      </c>
      <c r="F13582" t="s">
        <v>282</v>
      </c>
      <c r="G13582" t="s">
        <v>519</v>
      </c>
      <c r="H13582" t="s">
        <v>648</v>
      </c>
    </row>
    <row r="13583" spans="1:8" x14ac:dyDescent="0.35">
      <c r="A13583" t="s">
        <v>4</v>
      </c>
      <c r="B13583" t="s">
        <v>464</v>
      </c>
      <c r="C13583">
        <v>1582</v>
      </c>
      <c r="D13583" t="s">
        <v>240</v>
      </c>
      <c r="E13583" t="s">
        <v>208</v>
      </c>
      <c r="F13583" t="s">
        <v>84</v>
      </c>
      <c r="G13583" t="s">
        <v>253</v>
      </c>
      <c r="H13583" t="s">
        <v>880</v>
      </c>
    </row>
    <row r="13584" spans="1:8" x14ac:dyDescent="0.35">
      <c r="A13584" t="s">
        <v>5</v>
      </c>
      <c r="B13584" t="s">
        <v>462</v>
      </c>
      <c r="C13584">
        <v>1659</v>
      </c>
      <c r="D13584" t="s">
        <v>493</v>
      </c>
      <c r="E13584" t="s">
        <v>220</v>
      </c>
      <c r="F13584" t="s">
        <v>386</v>
      </c>
      <c r="G13584" t="s">
        <v>236</v>
      </c>
      <c r="H13584" t="s">
        <v>648</v>
      </c>
    </row>
    <row r="13585" spans="1:8" x14ac:dyDescent="0.35">
      <c r="A13585" t="s">
        <v>5</v>
      </c>
      <c r="B13585" t="s">
        <v>464</v>
      </c>
      <c r="C13585">
        <v>1807</v>
      </c>
      <c r="D13585" t="s">
        <v>202</v>
      </c>
      <c r="E13585" t="s">
        <v>217</v>
      </c>
      <c r="F13585" t="s">
        <v>163</v>
      </c>
      <c r="G13585" t="s">
        <v>317</v>
      </c>
      <c r="H13585" t="s">
        <v>1233</v>
      </c>
    </row>
    <row r="13586" spans="1:8" x14ac:dyDescent="0.35">
      <c r="A13586" t="s">
        <v>6</v>
      </c>
      <c r="B13586" t="s">
        <v>462</v>
      </c>
      <c r="C13586">
        <v>906</v>
      </c>
      <c r="D13586" t="s">
        <v>361</v>
      </c>
      <c r="E13586" t="s">
        <v>392</v>
      </c>
      <c r="F13586" t="s">
        <v>367</v>
      </c>
      <c r="G13586" t="s">
        <v>192</v>
      </c>
      <c r="H13586" t="s">
        <v>739</v>
      </c>
    </row>
    <row r="13587" spans="1:8" x14ac:dyDescent="0.35">
      <c r="A13587" t="s">
        <v>6</v>
      </c>
      <c r="B13587" t="s">
        <v>464</v>
      </c>
      <c r="C13587">
        <v>526</v>
      </c>
      <c r="D13587" t="s">
        <v>278</v>
      </c>
      <c r="E13587" t="s">
        <v>58</v>
      </c>
      <c r="F13587" t="s">
        <v>180</v>
      </c>
      <c r="G13587" t="s">
        <v>168</v>
      </c>
      <c r="H13587" t="s">
        <v>1167</v>
      </c>
    </row>
    <row r="13588" spans="1:8" x14ac:dyDescent="0.35">
      <c r="A13588" t="s">
        <v>7</v>
      </c>
      <c r="B13588" t="s">
        <v>462</v>
      </c>
      <c r="C13588">
        <v>1914</v>
      </c>
      <c r="D13588" t="s">
        <v>331</v>
      </c>
      <c r="E13588" t="s">
        <v>418</v>
      </c>
      <c r="F13588" t="s">
        <v>195</v>
      </c>
      <c r="G13588" t="s">
        <v>182</v>
      </c>
      <c r="H13588" t="s">
        <v>675</v>
      </c>
    </row>
    <row r="13589" spans="1:8" x14ac:dyDescent="0.35">
      <c r="A13589" t="s">
        <v>7</v>
      </c>
      <c r="B13589" t="s">
        <v>464</v>
      </c>
      <c r="C13589">
        <v>1331</v>
      </c>
      <c r="D13589" t="s">
        <v>218</v>
      </c>
      <c r="E13589" t="s">
        <v>226</v>
      </c>
      <c r="F13589" t="s">
        <v>280</v>
      </c>
      <c r="G13589" t="s">
        <v>364</v>
      </c>
      <c r="H13589" t="s">
        <v>641</v>
      </c>
    </row>
    <row r="13590" spans="1:8" x14ac:dyDescent="0.35">
      <c r="A13590" t="s">
        <v>7</v>
      </c>
      <c r="B13590" t="s">
        <v>468</v>
      </c>
      <c r="C13590">
        <v>1</v>
      </c>
      <c r="D13590" t="s">
        <v>76</v>
      </c>
      <c r="E13590" t="s">
        <v>76</v>
      </c>
      <c r="F13590" t="s">
        <v>76</v>
      </c>
      <c r="G13590" t="s">
        <v>395</v>
      </c>
      <c r="H13590" t="s">
        <v>76</v>
      </c>
    </row>
    <row r="13591" spans="1:8" x14ac:dyDescent="0.35">
      <c r="A13591" t="s">
        <v>241</v>
      </c>
      <c r="B13591" t="s">
        <v>462</v>
      </c>
      <c r="C13591">
        <v>7266</v>
      </c>
      <c r="D13591" t="s">
        <v>447</v>
      </c>
      <c r="E13591" t="s">
        <v>302</v>
      </c>
      <c r="F13591" t="s">
        <v>227</v>
      </c>
      <c r="G13591" t="s">
        <v>361</v>
      </c>
      <c r="H13591" t="s">
        <v>419</v>
      </c>
    </row>
    <row r="13592" spans="1:8" x14ac:dyDescent="0.35">
      <c r="A13592" t="s">
        <v>241</v>
      </c>
      <c r="B13592" t="s">
        <v>464</v>
      </c>
      <c r="C13592">
        <v>6181</v>
      </c>
      <c r="D13592" t="s">
        <v>231</v>
      </c>
      <c r="E13592" t="s">
        <v>366</v>
      </c>
      <c r="F13592" t="s">
        <v>264</v>
      </c>
      <c r="G13592" t="s">
        <v>334</v>
      </c>
      <c r="H13592" t="s">
        <v>1309</v>
      </c>
    </row>
    <row r="13593" spans="1:8" x14ac:dyDescent="0.35">
      <c r="A13593" t="s">
        <v>241</v>
      </c>
      <c r="B13593" t="s">
        <v>468</v>
      </c>
      <c r="C13593">
        <v>2</v>
      </c>
      <c r="D13593" t="s">
        <v>483</v>
      </c>
      <c r="E13593" t="s">
        <v>483</v>
      </c>
      <c r="F13593" t="s">
        <v>483</v>
      </c>
      <c r="G13593" t="s">
        <v>484</v>
      </c>
      <c r="H13593" t="s">
        <v>76</v>
      </c>
    </row>
    <row r="13595" spans="1:8" x14ac:dyDescent="0.35">
      <c r="A13595" t="s">
        <v>2235</v>
      </c>
    </row>
    <row r="13596" spans="1:8" x14ac:dyDescent="0.35">
      <c r="A13596" t="s">
        <v>14</v>
      </c>
      <c r="B13596" t="s">
        <v>487</v>
      </c>
      <c r="C13596" t="s">
        <v>2</v>
      </c>
      <c r="D13596" t="s">
        <v>1323</v>
      </c>
      <c r="E13596" t="s">
        <v>1324</v>
      </c>
      <c r="F13596" t="s">
        <v>1325</v>
      </c>
      <c r="G13596" t="s">
        <v>1326</v>
      </c>
      <c r="H13596" t="s">
        <v>49</v>
      </c>
    </row>
    <row r="13597" spans="1:8" x14ac:dyDescent="0.35">
      <c r="A13597" t="s">
        <v>3</v>
      </c>
      <c r="B13597" t="s">
        <v>488</v>
      </c>
      <c r="C13597">
        <v>1119</v>
      </c>
      <c r="D13597" t="s">
        <v>392</v>
      </c>
      <c r="E13597" t="s">
        <v>378</v>
      </c>
      <c r="F13597" t="s">
        <v>247</v>
      </c>
      <c r="G13597" t="s">
        <v>206</v>
      </c>
      <c r="H13597" t="s">
        <v>662</v>
      </c>
    </row>
    <row r="13598" spans="1:8" x14ac:dyDescent="0.35">
      <c r="A13598" t="s">
        <v>3</v>
      </c>
      <c r="B13598" t="s">
        <v>491</v>
      </c>
      <c r="C13598">
        <v>910</v>
      </c>
      <c r="D13598" t="s">
        <v>416</v>
      </c>
      <c r="E13598" t="s">
        <v>364</v>
      </c>
      <c r="F13598" t="s">
        <v>117</v>
      </c>
      <c r="G13598" t="s">
        <v>11</v>
      </c>
      <c r="H13598" t="s">
        <v>617</v>
      </c>
    </row>
    <row r="13599" spans="1:8" x14ac:dyDescent="0.35">
      <c r="A13599" t="s">
        <v>4</v>
      </c>
      <c r="B13599" t="s">
        <v>488</v>
      </c>
      <c r="C13599">
        <v>1945</v>
      </c>
      <c r="D13599" t="s">
        <v>225</v>
      </c>
      <c r="E13599" t="s">
        <v>168</v>
      </c>
      <c r="F13599" t="s">
        <v>157</v>
      </c>
      <c r="G13599" t="s">
        <v>172</v>
      </c>
      <c r="H13599" t="s">
        <v>789</v>
      </c>
    </row>
    <row r="13600" spans="1:8" x14ac:dyDescent="0.35">
      <c r="A13600" t="s">
        <v>4</v>
      </c>
      <c r="B13600" t="s">
        <v>491</v>
      </c>
      <c r="C13600">
        <v>1331</v>
      </c>
      <c r="D13600" t="s">
        <v>206</v>
      </c>
      <c r="E13600" t="s">
        <v>229</v>
      </c>
      <c r="F13600" t="s">
        <v>290</v>
      </c>
      <c r="G13600" t="s">
        <v>493</v>
      </c>
      <c r="H13600" t="s">
        <v>805</v>
      </c>
    </row>
    <row r="13601" spans="1:8" x14ac:dyDescent="0.35">
      <c r="A13601" t="s">
        <v>5</v>
      </c>
      <c r="B13601" t="s">
        <v>488</v>
      </c>
      <c r="C13601">
        <v>2083</v>
      </c>
      <c r="D13601" t="s">
        <v>233</v>
      </c>
      <c r="E13601" t="s">
        <v>126</v>
      </c>
      <c r="F13601" t="s">
        <v>366</v>
      </c>
      <c r="G13601" t="s">
        <v>304</v>
      </c>
      <c r="H13601" t="s">
        <v>704</v>
      </c>
    </row>
    <row r="13602" spans="1:8" x14ac:dyDescent="0.35">
      <c r="A13602" t="s">
        <v>5</v>
      </c>
      <c r="B13602" t="s">
        <v>491</v>
      </c>
      <c r="C13602">
        <v>1383</v>
      </c>
      <c r="D13602" t="s">
        <v>320</v>
      </c>
      <c r="E13602" t="s">
        <v>92</v>
      </c>
      <c r="F13602" t="s">
        <v>217</v>
      </c>
      <c r="G13602" t="s">
        <v>430</v>
      </c>
      <c r="H13602" t="s">
        <v>674</v>
      </c>
    </row>
    <row r="13603" spans="1:8" x14ac:dyDescent="0.35">
      <c r="A13603" t="s">
        <v>6</v>
      </c>
      <c r="B13603" t="s">
        <v>488</v>
      </c>
      <c r="C13603">
        <v>805</v>
      </c>
      <c r="D13603" t="s">
        <v>361</v>
      </c>
      <c r="E13603" t="s">
        <v>118</v>
      </c>
      <c r="F13603" t="s">
        <v>278</v>
      </c>
      <c r="G13603" t="s">
        <v>269</v>
      </c>
      <c r="H13603" t="s">
        <v>704</v>
      </c>
    </row>
    <row r="13604" spans="1:8" x14ac:dyDescent="0.35">
      <c r="A13604" t="s">
        <v>6</v>
      </c>
      <c r="B13604" t="s">
        <v>491</v>
      </c>
      <c r="C13604">
        <v>627</v>
      </c>
      <c r="D13604" t="s">
        <v>213</v>
      </c>
      <c r="E13604" t="s">
        <v>317</v>
      </c>
      <c r="F13604" t="s">
        <v>225</v>
      </c>
      <c r="G13604" t="s">
        <v>69</v>
      </c>
      <c r="H13604" t="s">
        <v>1233</v>
      </c>
    </row>
    <row r="13605" spans="1:8" x14ac:dyDescent="0.35">
      <c r="A13605" t="s">
        <v>7</v>
      </c>
      <c r="B13605" t="s">
        <v>488</v>
      </c>
      <c r="C13605">
        <v>1724</v>
      </c>
      <c r="D13605" t="s">
        <v>294</v>
      </c>
      <c r="E13605" t="s">
        <v>229</v>
      </c>
      <c r="F13605" t="s">
        <v>206</v>
      </c>
      <c r="G13605" t="s">
        <v>242</v>
      </c>
      <c r="H13605" t="s">
        <v>672</v>
      </c>
    </row>
    <row r="13606" spans="1:8" x14ac:dyDescent="0.35">
      <c r="A13606" t="s">
        <v>7</v>
      </c>
      <c r="B13606" t="s">
        <v>491</v>
      </c>
      <c r="C13606">
        <v>1522</v>
      </c>
      <c r="D13606" t="s">
        <v>338</v>
      </c>
      <c r="E13606" t="s">
        <v>413</v>
      </c>
      <c r="F13606" t="s">
        <v>373</v>
      </c>
      <c r="G13606" t="s">
        <v>458</v>
      </c>
      <c r="H13606" t="s">
        <v>583</v>
      </c>
    </row>
    <row r="13607" spans="1:8" x14ac:dyDescent="0.35">
      <c r="A13607" t="s">
        <v>241</v>
      </c>
      <c r="B13607" t="s">
        <v>488</v>
      </c>
      <c r="C13607">
        <v>7676</v>
      </c>
      <c r="D13607" t="s">
        <v>117</v>
      </c>
      <c r="E13607" t="s">
        <v>165</v>
      </c>
      <c r="F13607" t="s">
        <v>367</v>
      </c>
      <c r="G13607" t="s">
        <v>238</v>
      </c>
      <c r="H13607" t="s">
        <v>729</v>
      </c>
    </row>
    <row r="13608" spans="1:8" x14ac:dyDescent="0.35">
      <c r="A13608" t="s">
        <v>241</v>
      </c>
      <c r="B13608" t="s">
        <v>491</v>
      </c>
      <c r="C13608">
        <v>5773</v>
      </c>
      <c r="D13608" t="s">
        <v>252</v>
      </c>
      <c r="E13608" t="s">
        <v>364</v>
      </c>
      <c r="F13608" t="s">
        <v>136</v>
      </c>
      <c r="G13608" t="s">
        <v>129</v>
      </c>
      <c r="H13608" t="s">
        <v>681</v>
      </c>
    </row>
    <row r="13610" spans="1:8" x14ac:dyDescent="0.35">
      <c r="A13610" t="s">
        <v>2236</v>
      </c>
    </row>
    <row r="13611" spans="1:8" x14ac:dyDescent="0.35">
      <c r="A13611" t="s">
        <v>14</v>
      </c>
      <c r="B13611" t="s">
        <v>505</v>
      </c>
      <c r="C13611" t="s">
        <v>2</v>
      </c>
      <c r="D13611" t="s">
        <v>1323</v>
      </c>
      <c r="E13611" t="s">
        <v>1324</v>
      </c>
      <c r="F13611" t="s">
        <v>1325</v>
      </c>
      <c r="G13611" t="s">
        <v>1326</v>
      </c>
      <c r="H13611" t="s">
        <v>49</v>
      </c>
    </row>
    <row r="13612" spans="1:8" x14ac:dyDescent="0.35">
      <c r="A13612" t="s">
        <v>3</v>
      </c>
      <c r="B13612" t="s">
        <v>506</v>
      </c>
      <c r="C13612">
        <v>580</v>
      </c>
      <c r="D13612" t="s">
        <v>381</v>
      </c>
      <c r="E13612" t="s">
        <v>115</v>
      </c>
      <c r="F13612" t="s">
        <v>272</v>
      </c>
      <c r="G13612" t="s">
        <v>117</v>
      </c>
      <c r="H13612" t="s">
        <v>718</v>
      </c>
    </row>
    <row r="13613" spans="1:8" x14ac:dyDescent="0.35">
      <c r="A13613" t="s">
        <v>3</v>
      </c>
      <c r="B13613" t="s">
        <v>507</v>
      </c>
      <c r="C13613">
        <v>538</v>
      </c>
      <c r="D13613" t="s">
        <v>185</v>
      </c>
      <c r="E13613" t="s">
        <v>11</v>
      </c>
      <c r="F13613" t="s">
        <v>135</v>
      </c>
      <c r="G13613" t="s">
        <v>218</v>
      </c>
      <c r="H13613" t="s">
        <v>818</v>
      </c>
    </row>
    <row r="13614" spans="1:8" x14ac:dyDescent="0.35">
      <c r="A13614" t="s">
        <v>3</v>
      </c>
      <c r="B13614" t="s">
        <v>509</v>
      </c>
      <c r="C13614">
        <v>513</v>
      </c>
      <c r="D13614" t="s">
        <v>261</v>
      </c>
      <c r="E13614" t="s">
        <v>341</v>
      </c>
      <c r="F13614" t="s">
        <v>147</v>
      </c>
      <c r="G13614" t="s">
        <v>157</v>
      </c>
      <c r="H13614" t="s">
        <v>610</v>
      </c>
    </row>
    <row r="13615" spans="1:8" x14ac:dyDescent="0.35">
      <c r="A13615" t="s">
        <v>3</v>
      </c>
      <c r="B13615" t="s">
        <v>510</v>
      </c>
      <c r="C13615">
        <v>397</v>
      </c>
      <c r="D13615" t="s">
        <v>240</v>
      </c>
      <c r="E13615" t="s">
        <v>217</v>
      </c>
      <c r="F13615" t="s">
        <v>56</v>
      </c>
      <c r="G13615" t="s">
        <v>206</v>
      </c>
      <c r="H13615" t="s">
        <v>796</v>
      </c>
    </row>
    <row r="13616" spans="1:8" x14ac:dyDescent="0.35">
      <c r="A13616" t="s">
        <v>3</v>
      </c>
      <c r="B13616" t="s">
        <v>50</v>
      </c>
      <c r="C13616">
        <v>1</v>
      </c>
      <c r="D13616" t="s">
        <v>395</v>
      </c>
      <c r="E13616" t="s">
        <v>395</v>
      </c>
      <c r="F13616" t="s">
        <v>395</v>
      </c>
      <c r="G13616" t="s">
        <v>76</v>
      </c>
      <c r="H13616" t="s">
        <v>76</v>
      </c>
    </row>
    <row r="13617" spans="1:8" x14ac:dyDescent="0.35">
      <c r="A13617" t="s">
        <v>4</v>
      </c>
      <c r="B13617" t="s">
        <v>506</v>
      </c>
      <c r="C13617">
        <v>924</v>
      </c>
      <c r="D13617" t="s">
        <v>282</v>
      </c>
      <c r="E13617" t="s">
        <v>145</v>
      </c>
      <c r="F13617" t="s">
        <v>113</v>
      </c>
      <c r="G13617" t="s">
        <v>348</v>
      </c>
      <c r="H13617" t="s">
        <v>758</v>
      </c>
    </row>
    <row r="13618" spans="1:8" x14ac:dyDescent="0.35">
      <c r="A13618" t="s">
        <v>4</v>
      </c>
      <c r="B13618" t="s">
        <v>507</v>
      </c>
      <c r="C13618">
        <v>1021</v>
      </c>
      <c r="D13618" t="s">
        <v>121</v>
      </c>
      <c r="E13618" t="s">
        <v>58</v>
      </c>
      <c r="F13618" t="s">
        <v>84</v>
      </c>
      <c r="G13618" t="s">
        <v>183</v>
      </c>
      <c r="H13618" t="s">
        <v>666</v>
      </c>
    </row>
    <row r="13619" spans="1:8" x14ac:dyDescent="0.35">
      <c r="A13619" t="s">
        <v>4</v>
      </c>
      <c r="B13619" t="s">
        <v>509</v>
      </c>
      <c r="C13619">
        <v>770</v>
      </c>
      <c r="D13619" t="s">
        <v>171</v>
      </c>
      <c r="E13619" t="s">
        <v>118</v>
      </c>
      <c r="F13619" t="s">
        <v>205</v>
      </c>
      <c r="G13619" t="s">
        <v>334</v>
      </c>
      <c r="H13619" t="s">
        <v>327</v>
      </c>
    </row>
    <row r="13620" spans="1:8" x14ac:dyDescent="0.35">
      <c r="A13620" t="s">
        <v>4</v>
      </c>
      <c r="B13620" t="s">
        <v>510</v>
      </c>
      <c r="C13620">
        <v>561</v>
      </c>
      <c r="D13620" t="s">
        <v>314</v>
      </c>
      <c r="E13620" t="s">
        <v>342</v>
      </c>
      <c r="F13620" t="s">
        <v>180</v>
      </c>
      <c r="G13620" t="s">
        <v>200</v>
      </c>
      <c r="H13620" t="s">
        <v>894</v>
      </c>
    </row>
    <row r="13621" spans="1:8" x14ac:dyDescent="0.35">
      <c r="A13621" t="s">
        <v>5</v>
      </c>
      <c r="B13621" t="s">
        <v>506</v>
      </c>
      <c r="C13621">
        <v>914</v>
      </c>
      <c r="D13621" t="s">
        <v>493</v>
      </c>
      <c r="E13621" t="s">
        <v>378</v>
      </c>
      <c r="F13621" t="s">
        <v>269</v>
      </c>
      <c r="G13621" t="s">
        <v>193</v>
      </c>
      <c r="H13621" t="s">
        <v>705</v>
      </c>
    </row>
    <row r="13622" spans="1:8" x14ac:dyDescent="0.35">
      <c r="A13622" t="s">
        <v>5</v>
      </c>
      <c r="B13622" t="s">
        <v>507</v>
      </c>
      <c r="C13622">
        <v>1169</v>
      </c>
      <c r="D13622" t="s">
        <v>165</v>
      </c>
      <c r="E13622" t="s">
        <v>264</v>
      </c>
      <c r="F13622" t="s">
        <v>97</v>
      </c>
      <c r="G13622" t="s">
        <v>326</v>
      </c>
      <c r="H13622" t="s">
        <v>1233</v>
      </c>
    </row>
    <row r="13623" spans="1:8" x14ac:dyDescent="0.35">
      <c r="A13623" t="s">
        <v>5</v>
      </c>
      <c r="B13623" t="s">
        <v>509</v>
      </c>
      <c r="C13623">
        <v>745</v>
      </c>
      <c r="D13623" t="s">
        <v>159</v>
      </c>
      <c r="E13623" t="s">
        <v>290</v>
      </c>
      <c r="F13623" t="s">
        <v>239</v>
      </c>
      <c r="G13623" t="s">
        <v>263</v>
      </c>
      <c r="H13623" t="s">
        <v>616</v>
      </c>
    </row>
    <row r="13624" spans="1:8" x14ac:dyDescent="0.35">
      <c r="A13624" t="s">
        <v>5</v>
      </c>
      <c r="B13624" t="s">
        <v>510</v>
      </c>
      <c r="C13624">
        <v>638</v>
      </c>
      <c r="D13624" t="s">
        <v>185</v>
      </c>
      <c r="E13624" t="s">
        <v>355</v>
      </c>
      <c r="F13624" t="s">
        <v>86</v>
      </c>
      <c r="G13624" t="s">
        <v>364</v>
      </c>
      <c r="H13624" t="s">
        <v>1233</v>
      </c>
    </row>
    <row r="13625" spans="1:8" x14ac:dyDescent="0.35">
      <c r="A13625" t="s">
        <v>6</v>
      </c>
      <c r="B13625" t="s">
        <v>506</v>
      </c>
      <c r="C13625">
        <v>452</v>
      </c>
      <c r="D13625" t="s">
        <v>219</v>
      </c>
      <c r="E13625" t="s">
        <v>235</v>
      </c>
      <c r="F13625" t="s">
        <v>145</v>
      </c>
      <c r="G13625" t="s">
        <v>257</v>
      </c>
      <c r="H13625" t="s">
        <v>648</v>
      </c>
    </row>
    <row r="13626" spans="1:8" x14ac:dyDescent="0.35">
      <c r="A13626" t="s">
        <v>6</v>
      </c>
      <c r="B13626" t="s">
        <v>507</v>
      </c>
      <c r="C13626">
        <v>353</v>
      </c>
      <c r="D13626" t="s">
        <v>367</v>
      </c>
      <c r="E13626" t="s">
        <v>145</v>
      </c>
      <c r="F13626" t="s">
        <v>211</v>
      </c>
      <c r="G13626" t="s">
        <v>58</v>
      </c>
      <c r="H13626" t="s">
        <v>971</v>
      </c>
    </row>
    <row r="13627" spans="1:8" x14ac:dyDescent="0.35">
      <c r="A13627" t="s">
        <v>6</v>
      </c>
      <c r="B13627" t="s">
        <v>509</v>
      </c>
      <c r="C13627">
        <v>454</v>
      </c>
      <c r="D13627" t="s">
        <v>69</v>
      </c>
      <c r="E13627" t="s">
        <v>233</v>
      </c>
      <c r="F13627" t="s">
        <v>515</v>
      </c>
      <c r="G13627" t="s">
        <v>199</v>
      </c>
      <c r="H13627" t="s">
        <v>1168</v>
      </c>
    </row>
    <row r="13628" spans="1:8" x14ac:dyDescent="0.35">
      <c r="A13628" t="s">
        <v>6</v>
      </c>
      <c r="B13628" t="s">
        <v>510</v>
      </c>
      <c r="C13628">
        <v>173</v>
      </c>
      <c r="D13628" t="s">
        <v>180</v>
      </c>
      <c r="E13628" t="s">
        <v>221</v>
      </c>
      <c r="F13628" t="s">
        <v>122</v>
      </c>
      <c r="G13628" t="s">
        <v>124</v>
      </c>
      <c r="H13628" t="s">
        <v>837</v>
      </c>
    </row>
    <row r="13629" spans="1:8" x14ac:dyDescent="0.35">
      <c r="A13629" t="s">
        <v>7</v>
      </c>
      <c r="B13629" t="s">
        <v>506</v>
      </c>
      <c r="C13629">
        <v>960</v>
      </c>
      <c r="D13629" t="s">
        <v>300</v>
      </c>
      <c r="E13629" t="s">
        <v>10</v>
      </c>
      <c r="F13629" t="s">
        <v>371</v>
      </c>
      <c r="G13629" t="s">
        <v>328</v>
      </c>
      <c r="H13629" t="s">
        <v>343</v>
      </c>
    </row>
    <row r="13630" spans="1:8" x14ac:dyDescent="0.35">
      <c r="A13630" t="s">
        <v>7</v>
      </c>
      <c r="B13630" t="s">
        <v>507</v>
      </c>
      <c r="C13630">
        <v>764</v>
      </c>
      <c r="D13630" t="s">
        <v>366</v>
      </c>
      <c r="E13630" t="s">
        <v>355</v>
      </c>
      <c r="F13630" t="s">
        <v>355</v>
      </c>
      <c r="G13630" t="s">
        <v>206</v>
      </c>
      <c r="H13630" t="s">
        <v>1382</v>
      </c>
    </row>
    <row r="13631" spans="1:8" x14ac:dyDescent="0.35">
      <c r="A13631" t="s">
        <v>7</v>
      </c>
      <c r="B13631" t="s">
        <v>509</v>
      </c>
      <c r="C13631">
        <v>954</v>
      </c>
      <c r="D13631" t="s">
        <v>187</v>
      </c>
      <c r="E13631" t="s">
        <v>338</v>
      </c>
      <c r="F13631" t="s">
        <v>502</v>
      </c>
      <c r="G13631" t="s">
        <v>361</v>
      </c>
      <c r="H13631" t="s">
        <v>450</v>
      </c>
    </row>
    <row r="13632" spans="1:8" x14ac:dyDescent="0.35">
      <c r="A13632" t="s">
        <v>7</v>
      </c>
      <c r="B13632" t="s">
        <v>510</v>
      </c>
      <c r="C13632">
        <v>567</v>
      </c>
      <c r="D13632" t="s">
        <v>458</v>
      </c>
      <c r="E13632" t="s">
        <v>372</v>
      </c>
      <c r="F13632" t="s">
        <v>305</v>
      </c>
      <c r="G13632" t="s">
        <v>131</v>
      </c>
      <c r="H13632" t="s">
        <v>614</v>
      </c>
    </row>
    <row r="13633" spans="1:8" x14ac:dyDescent="0.35">
      <c r="A13633" t="s">
        <v>7</v>
      </c>
      <c r="B13633" t="s">
        <v>50</v>
      </c>
      <c r="C13633">
        <v>1</v>
      </c>
      <c r="D13633" t="s">
        <v>76</v>
      </c>
      <c r="E13633" t="s">
        <v>76</v>
      </c>
      <c r="F13633" t="s">
        <v>76</v>
      </c>
      <c r="G13633" t="s">
        <v>395</v>
      </c>
      <c r="H13633" t="s">
        <v>76</v>
      </c>
    </row>
    <row r="13634" spans="1:8" x14ac:dyDescent="0.35">
      <c r="A13634" t="s">
        <v>241</v>
      </c>
      <c r="B13634" t="s">
        <v>506</v>
      </c>
      <c r="C13634">
        <v>3830</v>
      </c>
      <c r="D13634" t="s">
        <v>98</v>
      </c>
      <c r="E13634" t="s">
        <v>330</v>
      </c>
      <c r="F13634" t="s">
        <v>277</v>
      </c>
      <c r="G13634" t="s">
        <v>373</v>
      </c>
      <c r="H13634" t="s">
        <v>741</v>
      </c>
    </row>
    <row r="13635" spans="1:8" x14ac:dyDescent="0.35">
      <c r="A13635" t="s">
        <v>241</v>
      </c>
      <c r="B13635" t="s">
        <v>507</v>
      </c>
      <c r="C13635">
        <v>3845</v>
      </c>
      <c r="D13635" t="s">
        <v>185</v>
      </c>
      <c r="E13635" t="s">
        <v>157</v>
      </c>
      <c r="F13635" t="s">
        <v>355</v>
      </c>
      <c r="G13635" t="s">
        <v>416</v>
      </c>
      <c r="H13635" t="s">
        <v>773</v>
      </c>
    </row>
    <row r="13636" spans="1:8" x14ac:dyDescent="0.35">
      <c r="A13636" t="s">
        <v>241</v>
      </c>
      <c r="B13636" t="s">
        <v>509</v>
      </c>
      <c r="C13636">
        <v>3436</v>
      </c>
      <c r="D13636" t="s">
        <v>494</v>
      </c>
      <c r="E13636" t="s">
        <v>191</v>
      </c>
      <c r="F13636" t="s">
        <v>182</v>
      </c>
      <c r="G13636" t="s">
        <v>117</v>
      </c>
      <c r="H13636" t="s">
        <v>746</v>
      </c>
    </row>
    <row r="13637" spans="1:8" x14ac:dyDescent="0.35">
      <c r="A13637" t="s">
        <v>241</v>
      </c>
      <c r="B13637" t="s">
        <v>510</v>
      </c>
      <c r="C13637">
        <v>2336</v>
      </c>
      <c r="D13637" t="s">
        <v>342</v>
      </c>
      <c r="E13637" t="s">
        <v>231</v>
      </c>
      <c r="F13637" t="s">
        <v>87</v>
      </c>
      <c r="G13637" t="s">
        <v>247</v>
      </c>
      <c r="H13637" t="s">
        <v>825</v>
      </c>
    </row>
    <row r="13638" spans="1:8" x14ac:dyDescent="0.35">
      <c r="A13638" t="s">
        <v>241</v>
      </c>
      <c r="B13638" t="s">
        <v>50</v>
      </c>
      <c r="C13638">
        <v>2</v>
      </c>
      <c r="D13638" t="s">
        <v>483</v>
      </c>
      <c r="E13638" t="s">
        <v>483</v>
      </c>
      <c r="F13638" t="s">
        <v>483</v>
      </c>
      <c r="G13638" t="s">
        <v>484</v>
      </c>
      <c r="H13638" t="s">
        <v>76</v>
      </c>
    </row>
    <row r="13640" spans="1:8" x14ac:dyDescent="0.35">
      <c r="A13640" t="s">
        <v>2237</v>
      </c>
    </row>
    <row r="13641" spans="1:8" x14ac:dyDescent="0.35">
      <c r="A13641" t="s">
        <v>14</v>
      </c>
      <c r="B13641" t="s">
        <v>530</v>
      </c>
      <c r="C13641" t="s">
        <v>2</v>
      </c>
      <c r="D13641" t="s">
        <v>1323</v>
      </c>
      <c r="E13641" t="s">
        <v>1324</v>
      </c>
      <c r="F13641" t="s">
        <v>1325</v>
      </c>
      <c r="G13641" t="s">
        <v>1326</v>
      </c>
      <c r="H13641" t="s">
        <v>49</v>
      </c>
    </row>
    <row r="13642" spans="1:8" x14ac:dyDescent="0.35">
      <c r="A13642" t="s">
        <v>3</v>
      </c>
      <c r="B13642" t="s">
        <v>531</v>
      </c>
      <c r="C13642">
        <v>281</v>
      </c>
      <c r="D13642" t="s">
        <v>342</v>
      </c>
      <c r="E13642" t="s">
        <v>185</v>
      </c>
      <c r="F13642" t="s">
        <v>278</v>
      </c>
      <c r="G13642" t="s">
        <v>166</v>
      </c>
      <c r="H13642" t="s">
        <v>801</v>
      </c>
    </row>
    <row r="13643" spans="1:8" x14ac:dyDescent="0.35">
      <c r="A13643" t="s">
        <v>3</v>
      </c>
      <c r="B13643" t="s">
        <v>534</v>
      </c>
      <c r="C13643">
        <v>759</v>
      </c>
      <c r="D13643" t="s">
        <v>174</v>
      </c>
      <c r="E13643" t="s">
        <v>344</v>
      </c>
      <c r="F13643" t="s">
        <v>247</v>
      </c>
      <c r="G13643" t="s">
        <v>95</v>
      </c>
      <c r="H13643" t="s">
        <v>683</v>
      </c>
    </row>
    <row r="13644" spans="1:8" x14ac:dyDescent="0.35">
      <c r="A13644" t="s">
        <v>3</v>
      </c>
      <c r="B13644" t="s">
        <v>535</v>
      </c>
      <c r="C13644">
        <v>79</v>
      </c>
      <c r="D13644" t="s">
        <v>270</v>
      </c>
      <c r="E13644" t="s">
        <v>172</v>
      </c>
      <c r="F13644" t="s">
        <v>479</v>
      </c>
      <c r="G13644" t="s">
        <v>277</v>
      </c>
      <c r="H13644" t="s">
        <v>659</v>
      </c>
    </row>
    <row r="13645" spans="1:8" x14ac:dyDescent="0.35">
      <c r="A13645" t="s">
        <v>3</v>
      </c>
      <c r="B13645" t="s">
        <v>536</v>
      </c>
      <c r="C13645">
        <v>164</v>
      </c>
      <c r="D13645" t="s">
        <v>255</v>
      </c>
      <c r="E13645" t="s">
        <v>92</v>
      </c>
      <c r="F13645" t="s">
        <v>286</v>
      </c>
      <c r="G13645" t="s">
        <v>162</v>
      </c>
      <c r="H13645" t="s">
        <v>724</v>
      </c>
    </row>
    <row r="13646" spans="1:8" x14ac:dyDescent="0.35">
      <c r="A13646" t="s">
        <v>3</v>
      </c>
      <c r="B13646" t="s">
        <v>538</v>
      </c>
      <c r="C13646">
        <v>684</v>
      </c>
      <c r="D13646" t="s">
        <v>229</v>
      </c>
      <c r="E13646" t="s">
        <v>117</v>
      </c>
      <c r="F13646" t="s">
        <v>69</v>
      </c>
      <c r="G13646" t="s">
        <v>213</v>
      </c>
      <c r="H13646" t="s">
        <v>716</v>
      </c>
    </row>
    <row r="13647" spans="1:8" x14ac:dyDescent="0.35">
      <c r="A13647" t="s">
        <v>3</v>
      </c>
      <c r="B13647" t="s">
        <v>540</v>
      </c>
      <c r="C13647">
        <v>62</v>
      </c>
      <c r="D13647" t="s">
        <v>501</v>
      </c>
      <c r="E13647" t="s">
        <v>356</v>
      </c>
      <c r="F13647" t="s">
        <v>513</v>
      </c>
      <c r="G13647" t="s">
        <v>309</v>
      </c>
      <c r="H13647" t="s">
        <v>490</v>
      </c>
    </row>
    <row r="13648" spans="1:8" x14ac:dyDescent="0.35">
      <c r="A13648" t="s">
        <v>4</v>
      </c>
      <c r="B13648" t="s">
        <v>531</v>
      </c>
      <c r="C13648">
        <v>539</v>
      </c>
      <c r="D13648" t="s">
        <v>299</v>
      </c>
      <c r="E13648" t="s">
        <v>11</v>
      </c>
      <c r="F13648" t="s">
        <v>135</v>
      </c>
      <c r="G13648" t="s">
        <v>471</v>
      </c>
      <c r="H13648" t="s">
        <v>567</v>
      </c>
    </row>
    <row r="13649" spans="1:8" x14ac:dyDescent="0.35">
      <c r="A13649" t="s">
        <v>4</v>
      </c>
      <c r="B13649" t="s">
        <v>534</v>
      </c>
      <c r="C13649">
        <v>1271</v>
      </c>
      <c r="D13649" t="s">
        <v>305</v>
      </c>
      <c r="E13649" t="s">
        <v>515</v>
      </c>
      <c r="F13649" t="s">
        <v>204</v>
      </c>
      <c r="G13649" t="s">
        <v>158</v>
      </c>
      <c r="H13649" t="s">
        <v>927</v>
      </c>
    </row>
    <row r="13650" spans="1:8" x14ac:dyDescent="0.35">
      <c r="A13650" t="s">
        <v>4</v>
      </c>
      <c r="B13650" t="s">
        <v>535</v>
      </c>
      <c r="C13650">
        <v>135</v>
      </c>
      <c r="D13650" t="s">
        <v>180</v>
      </c>
      <c r="E13650" t="s">
        <v>260</v>
      </c>
      <c r="F13650" t="s">
        <v>122</v>
      </c>
      <c r="G13650" t="s">
        <v>539</v>
      </c>
      <c r="H13650" t="s">
        <v>170</v>
      </c>
    </row>
    <row r="13651" spans="1:8" x14ac:dyDescent="0.35">
      <c r="A13651" t="s">
        <v>4</v>
      </c>
      <c r="B13651" t="s">
        <v>536</v>
      </c>
      <c r="C13651">
        <v>302</v>
      </c>
      <c r="D13651" t="s">
        <v>305</v>
      </c>
      <c r="E13651" t="s">
        <v>294</v>
      </c>
      <c r="F13651" t="s">
        <v>157</v>
      </c>
      <c r="G13651" t="s">
        <v>233</v>
      </c>
      <c r="H13651" t="s">
        <v>720</v>
      </c>
    </row>
    <row r="13652" spans="1:8" x14ac:dyDescent="0.35">
      <c r="A13652" t="s">
        <v>4</v>
      </c>
      <c r="B13652" t="s">
        <v>538</v>
      </c>
      <c r="C13652">
        <v>904</v>
      </c>
      <c r="D13652" t="s">
        <v>277</v>
      </c>
      <c r="E13652" t="s">
        <v>208</v>
      </c>
      <c r="F13652" t="s">
        <v>135</v>
      </c>
      <c r="G13652" t="s">
        <v>174</v>
      </c>
      <c r="H13652" t="s">
        <v>897</v>
      </c>
    </row>
    <row r="13653" spans="1:8" x14ac:dyDescent="0.35">
      <c r="A13653" t="s">
        <v>4</v>
      </c>
      <c r="B13653" t="s">
        <v>540</v>
      </c>
      <c r="C13653">
        <v>125</v>
      </c>
      <c r="D13653" t="s">
        <v>328</v>
      </c>
      <c r="E13653" t="s">
        <v>499</v>
      </c>
      <c r="F13653" t="s">
        <v>293</v>
      </c>
      <c r="G13653" t="s">
        <v>455</v>
      </c>
      <c r="H13653" t="s">
        <v>411</v>
      </c>
    </row>
    <row r="13654" spans="1:8" x14ac:dyDescent="0.35">
      <c r="A13654" t="s">
        <v>5</v>
      </c>
      <c r="B13654" t="s">
        <v>531</v>
      </c>
      <c r="C13654">
        <v>649</v>
      </c>
      <c r="D13654" t="s">
        <v>342</v>
      </c>
      <c r="E13654" t="s">
        <v>92</v>
      </c>
      <c r="F13654" t="s">
        <v>314</v>
      </c>
      <c r="G13654" t="s">
        <v>372</v>
      </c>
      <c r="H13654" t="s">
        <v>617</v>
      </c>
    </row>
    <row r="13655" spans="1:8" x14ac:dyDescent="0.35">
      <c r="A13655" t="s">
        <v>5</v>
      </c>
      <c r="B13655" t="s">
        <v>534</v>
      </c>
      <c r="C13655">
        <v>1281</v>
      </c>
      <c r="D13655" t="s">
        <v>238</v>
      </c>
      <c r="E13655" t="s">
        <v>326</v>
      </c>
      <c r="F13655" t="s">
        <v>278</v>
      </c>
      <c r="G13655" t="s">
        <v>386</v>
      </c>
      <c r="H13655" t="s">
        <v>795</v>
      </c>
    </row>
    <row r="13656" spans="1:8" x14ac:dyDescent="0.35">
      <c r="A13656" t="s">
        <v>5</v>
      </c>
      <c r="B13656" t="s">
        <v>535</v>
      </c>
      <c r="C13656">
        <v>153</v>
      </c>
      <c r="D13656" t="s">
        <v>426</v>
      </c>
      <c r="E13656" t="s">
        <v>129</v>
      </c>
      <c r="F13656" t="s">
        <v>145</v>
      </c>
      <c r="G13656" t="s">
        <v>364</v>
      </c>
      <c r="H13656" t="s">
        <v>419</v>
      </c>
    </row>
    <row r="13657" spans="1:8" x14ac:dyDescent="0.35">
      <c r="A13657" t="s">
        <v>5</v>
      </c>
      <c r="B13657" t="s">
        <v>536</v>
      </c>
      <c r="C13657">
        <v>316</v>
      </c>
      <c r="D13657" t="s">
        <v>293</v>
      </c>
      <c r="E13657" t="s">
        <v>114</v>
      </c>
      <c r="F13657" t="s">
        <v>70</v>
      </c>
      <c r="G13657" t="s">
        <v>247</v>
      </c>
      <c r="H13657" t="s">
        <v>922</v>
      </c>
    </row>
    <row r="13658" spans="1:8" x14ac:dyDescent="0.35">
      <c r="A13658" t="s">
        <v>5</v>
      </c>
      <c r="B13658" t="s">
        <v>538</v>
      </c>
      <c r="C13658">
        <v>983</v>
      </c>
      <c r="D13658" t="s">
        <v>129</v>
      </c>
      <c r="E13658" t="s">
        <v>92</v>
      </c>
      <c r="F13658" t="s">
        <v>211</v>
      </c>
      <c r="G13658" t="s">
        <v>373</v>
      </c>
      <c r="H13658" t="s">
        <v>883</v>
      </c>
    </row>
    <row r="13659" spans="1:8" x14ac:dyDescent="0.35">
      <c r="A13659" t="s">
        <v>5</v>
      </c>
      <c r="B13659" t="s">
        <v>540</v>
      </c>
      <c r="C13659">
        <v>84</v>
      </c>
      <c r="D13659" t="s">
        <v>58</v>
      </c>
      <c r="E13659" t="s">
        <v>299</v>
      </c>
      <c r="F13659" t="s">
        <v>263</v>
      </c>
      <c r="G13659" t="s">
        <v>200</v>
      </c>
      <c r="H13659" t="s">
        <v>742</v>
      </c>
    </row>
    <row r="13660" spans="1:8" x14ac:dyDescent="0.35">
      <c r="A13660" t="s">
        <v>6</v>
      </c>
      <c r="B13660" t="s">
        <v>531</v>
      </c>
      <c r="C13660">
        <v>237</v>
      </c>
      <c r="D13660" t="s">
        <v>269</v>
      </c>
      <c r="E13660" t="s">
        <v>515</v>
      </c>
      <c r="F13660" t="s">
        <v>114</v>
      </c>
      <c r="G13660" t="s">
        <v>131</v>
      </c>
      <c r="H13660" t="s">
        <v>825</v>
      </c>
    </row>
    <row r="13661" spans="1:8" x14ac:dyDescent="0.35">
      <c r="A13661" t="s">
        <v>6</v>
      </c>
      <c r="B13661" t="s">
        <v>534</v>
      </c>
      <c r="C13661">
        <v>510</v>
      </c>
      <c r="D13661" t="s">
        <v>143</v>
      </c>
      <c r="E13661" t="s">
        <v>294</v>
      </c>
      <c r="F13661" t="s">
        <v>226</v>
      </c>
      <c r="G13661" t="s">
        <v>112</v>
      </c>
      <c r="H13661" t="s">
        <v>760</v>
      </c>
    </row>
    <row r="13662" spans="1:8" x14ac:dyDescent="0.35">
      <c r="A13662" t="s">
        <v>6</v>
      </c>
      <c r="B13662" t="s">
        <v>535</v>
      </c>
      <c r="C13662">
        <v>58</v>
      </c>
      <c r="D13662" t="s">
        <v>345</v>
      </c>
      <c r="E13662" t="s">
        <v>256</v>
      </c>
      <c r="F13662" t="s">
        <v>132</v>
      </c>
      <c r="G13662" t="s">
        <v>379</v>
      </c>
      <c r="H13662" t="s">
        <v>482</v>
      </c>
    </row>
    <row r="13663" spans="1:8" x14ac:dyDescent="0.35">
      <c r="A13663" t="s">
        <v>6</v>
      </c>
      <c r="B13663" t="s">
        <v>536</v>
      </c>
      <c r="C13663">
        <v>140</v>
      </c>
      <c r="D13663" t="s">
        <v>92</v>
      </c>
      <c r="E13663" t="s">
        <v>386</v>
      </c>
      <c r="F13663" t="s">
        <v>56</v>
      </c>
      <c r="G13663" t="s">
        <v>101</v>
      </c>
      <c r="H13663" t="s">
        <v>885</v>
      </c>
    </row>
    <row r="13664" spans="1:8" x14ac:dyDescent="0.35">
      <c r="A13664" t="s">
        <v>6</v>
      </c>
      <c r="B13664" t="s">
        <v>538</v>
      </c>
      <c r="C13664">
        <v>427</v>
      </c>
      <c r="D13664" t="s">
        <v>225</v>
      </c>
      <c r="E13664" t="s">
        <v>193</v>
      </c>
      <c r="F13664" t="s">
        <v>99</v>
      </c>
      <c r="G13664" t="s">
        <v>164</v>
      </c>
      <c r="H13664" t="s">
        <v>1400</v>
      </c>
    </row>
    <row r="13665" spans="1:8" x14ac:dyDescent="0.35">
      <c r="A13665" t="s">
        <v>6</v>
      </c>
      <c r="B13665" t="s">
        <v>540</v>
      </c>
      <c r="C13665">
        <v>60</v>
      </c>
      <c r="D13665" t="s">
        <v>601</v>
      </c>
      <c r="E13665" t="s">
        <v>498</v>
      </c>
      <c r="F13665" t="s">
        <v>274</v>
      </c>
      <c r="G13665" t="s">
        <v>498</v>
      </c>
      <c r="H13665" t="s">
        <v>481</v>
      </c>
    </row>
    <row r="13666" spans="1:8" x14ac:dyDescent="0.35">
      <c r="A13666" t="s">
        <v>7</v>
      </c>
      <c r="B13666" t="s">
        <v>531</v>
      </c>
      <c r="C13666">
        <v>447</v>
      </c>
      <c r="D13666" t="s">
        <v>164</v>
      </c>
      <c r="E13666" t="s">
        <v>249</v>
      </c>
      <c r="F13666" t="s">
        <v>314</v>
      </c>
      <c r="G13666" t="s">
        <v>291</v>
      </c>
      <c r="H13666" t="s">
        <v>717</v>
      </c>
    </row>
    <row r="13667" spans="1:8" x14ac:dyDescent="0.35">
      <c r="A13667" t="s">
        <v>7</v>
      </c>
      <c r="B13667" t="s">
        <v>534</v>
      </c>
      <c r="C13667">
        <v>1084</v>
      </c>
      <c r="D13667" t="s">
        <v>302</v>
      </c>
      <c r="E13667" t="s">
        <v>345</v>
      </c>
      <c r="F13667" t="s">
        <v>148</v>
      </c>
      <c r="G13667" t="s">
        <v>165</v>
      </c>
      <c r="H13667" t="s">
        <v>798</v>
      </c>
    </row>
    <row r="13668" spans="1:8" x14ac:dyDescent="0.35">
      <c r="A13668" t="s">
        <v>7</v>
      </c>
      <c r="B13668" t="s">
        <v>535</v>
      </c>
      <c r="C13668">
        <v>193</v>
      </c>
      <c r="D13668" t="s">
        <v>441</v>
      </c>
      <c r="E13668" t="s">
        <v>339</v>
      </c>
      <c r="F13668" t="s">
        <v>332</v>
      </c>
      <c r="G13668" t="s">
        <v>502</v>
      </c>
      <c r="H13668" t="s">
        <v>125</v>
      </c>
    </row>
    <row r="13669" spans="1:8" x14ac:dyDescent="0.35">
      <c r="A13669" t="s">
        <v>7</v>
      </c>
      <c r="B13669" t="s">
        <v>536</v>
      </c>
      <c r="C13669">
        <v>345</v>
      </c>
      <c r="D13669" t="s">
        <v>330</v>
      </c>
      <c r="E13669" t="s">
        <v>458</v>
      </c>
      <c r="F13669" t="s">
        <v>260</v>
      </c>
      <c r="G13669" t="s">
        <v>429</v>
      </c>
      <c r="H13669" t="s">
        <v>656</v>
      </c>
    </row>
    <row r="13670" spans="1:8" x14ac:dyDescent="0.35">
      <c r="A13670" t="s">
        <v>7</v>
      </c>
      <c r="B13670" t="s">
        <v>538</v>
      </c>
      <c r="C13670">
        <v>1022</v>
      </c>
      <c r="D13670" t="s">
        <v>452</v>
      </c>
      <c r="E13670" t="s">
        <v>200</v>
      </c>
      <c r="F13670" t="s">
        <v>302</v>
      </c>
      <c r="G13670" t="s">
        <v>262</v>
      </c>
      <c r="H13670" t="s">
        <v>667</v>
      </c>
    </row>
    <row r="13671" spans="1:8" x14ac:dyDescent="0.35">
      <c r="A13671" t="s">
        <v>7</v>
      </c>
      <c r="B13671" t="s">
        <v>540</v>
      </c>
      <c r="C13671">
        <v>155</v>
      </c>
      <c r="D13671" t="s">
        <v>394</v>
      </c>
      <c r="E13671" t="s">
        <v>381</v>
      </c>
      <c r="F13671" t="s">
        <v>301</v>
      </c>
      <c r="G13671" t="s">
        <v>371</v>
      </c>
      <c r="H13671" t="s">
        <v>190</v>
      </c>
    </row>
    <row r="13672" spans="1:8" x14ac:dyDescent="0.35">
      <c r="A13672" t="s">
        <v>241</v>
      </c>
      <c r="B13672" t="s">
        <v>531</v>
      </c>
      <c r="C13672">
        <v>2153</v>
      </c>
      <c r="D13672" t="s">
        <v>293</v>
      </c>
      <c r="E13672" t="s">
        <v>61</v>
      </c>
      <c r="F13672" t="s">
        <v>239</v>
      </c>
      <c r="G13672" t="s">
        <v>318</v>
      </c>
      <c r="H13672" t="s">
        <v>778</v>
      </c>
    </row>
    <row r="13673" spans="1:8" x14ac:dyDescent="0.35">
      <c r="A13673" t="s">
        <v>241</v>
      </c>
      <c r="B13673" t="s">
        <v>534</v>
      </c>
      <c r="C13673">
        <v>4905</v>
      </c>
      <c r="D13673" t="s">
        <v>416</v>
      </c>
      <c r="E13673" t="s">
        <v>8</v>
      </c>
      <c r="F13673" t="s">
        <v>193</v>
      </c>
      <c r="G13673" t="s">
        <v>220</v>
      </c>
      <c r="H13673" t="s">
        <v>824</v>
      </c>
    </row>
    <row r="13674" spans="1:8" x14ac:dyDescent="0.35">
      <c r="A13674" t="s">
        <v>241</v>
      </c>
      <c r="B13674" t="s">
        <v>535</v>
      </c>
      <c r="C13674">
        <v>618</v>
      </c>
      <c r="D13674" t="s">
        <v>203</v>
      </c>
      <c r="E13674" t="s">
        <v>191</v>
      </c>
      <c r="F13674" t="s">
        <v>430</v>
      </c>
      <c r="G13674" t="s">
        <v>9</v>
      </c>
      <c r="H13674" t="s">
        <v>649</v>
      </c>
    </row>
    <row r="13675" spans="1:8" x14ac:dyDescent="0.35">
      <c r="A13675" t="s">
        <v>241</v>
      </c>
      <c r="B13675" t="s">
        <v>536</v>
      </c>
      <c r="C13675">
        <v>1267</v>
      </c>
      <c r="D13675" t="s">
        <v>210</v>
      </c>
      <c r="E13675" t="s">
        <v>352</v>
      </c>
      <c r="F13675" t="s">
        <v>237</v>
      </c>
      <c r="G13675" t="s">
        <v>392</v>
      </c>
      <c r="H13675" t="s">
        <v>622</v>
      </c>
    </row>
    <row r="13676" spans="1:8" x14ac:dyDescent="0.35">
      <c r="A13676" t="s">
        <v>241</v>
      </c>
      <c r="B13676" t="s">
        <v>538</v>
      </c>
      <c r="C13676">
        <v>4020</v>
      </c>
      <c r="D13676" t="s">
        <v>330</v>
      </c>
      <c r="E13676" t="s">
        <v>236</v>
      </c>
      <c r="F13676" t="s">
        <v>199</v>
      </c>
      <c r="G13676" t="s">
        <v>156</v>
      </c>
      <c r="H13676" t="s">
        <v>431</v>
      </c>
    </row>
    <row r="13677" spans="1:8" x14ac:dyDescent="0.35">
      <c r="A13677" t="s">
        <v>241</v>
      </c>
      <c r="B13677" t="s">
        <v>540</v>
      </c>
      <c r="C13677">
        <v>486</v>
      </c>
      <c r="D13677" t="s">
        <v>315</v>
      </c>
      <c r="E13677" t="s">
        <v>498</v>
      </c>
      <c r="F13677" t="s">
        <v>66</v>
      </c>
      <c r="G13677" t="s">
        <v>302</v>
      </c>
      <c r="H13677" t="s">
        <v>417</v>
      </c>
    </row>
    <row r="13679" spans="1:8" x14ac:dyDescent="0.35">
      <c r="A13679" t="s">
        <v>2238</v>
      </c>
    </row>
    <row r="13680" spans="1:8" x14ac:dyDescent="0.35">
      <c r="A13680" t="s">
        <v>14</v>
      </c>
      <c r="B13680" t="s">
        <v>565</v>
      </c>
      <c r="C13680" t="s">
        <v>2</v>
      </c>
      <c r="D13680" t="s">
        <v>1323</v>
      </c>
      <c r="E13680" t="s">
        <v>1324</v>
      </c>
      <c r="F13680" t="s">
        <v>1325</v>
      </c>
      <c r="G13680" t="s">
        <v>1326</v>
      </c>
      <c r="H13680" t="s">
        <v>49</v>
      </c>
    </row>
    <row r="13681" spans="1:8" x14ac:dyDescent="0.35">
      <c r="A13681" t="s">
        <v>3</v>
      </c>
      <c r="B13681" t="s">
        <v>566</v>
      </c>
      <c r="C13681">
        <v>153</v>
      </c>
      <c r="D13681" t="s">
        <v>205</v>
      </c>
      <c r="E13681" t="s">
        <v>126</v>
      </c>
      <c r="F13681" t="s">
        <v>101</v>
      </c>
      <c r="G13681" t="s">
        <v>89</v>
      </c>
      <c r="H13681" t="s">
        <v>874</v>
      </c>
    </row>
    <row r="13682" spans="1:8" x14ac:dyDescent="0.35">
      <c r="A13682" t="s">
        <v>3</v>
      </c>
      <c r="B13682" t="s">
        <v>569</v>
      </c>
      <c r="C13682">
        <v>934</v>
      </c>
      <c r="D13682" t="s">
        <v>430</v>
      </c>
      <c r="E13682" t="s">
        <v>294</v>
      </c>
      <c r="F13682" t="s">
        <v>118</v>
      </c>
      <c r="G13682" t="s">
        <v>345</v>
      </c>
      <c r="H13682" t="s">
        <v>785</v>
      </c>
    </row>
    <row r="13683" spans="1:8" x14ac:dyDescent="0.35">
      <c r="A13683" t="s">
        <v>3</v>
      </c>
      <c r="B13683" t="s">
        <v>570</v>
      </c>
      <c r="C13683">
        <v>32</v>
      </c>
      <c r="D13683" t="s">
        <v>603</v>
      </c>
      <c r="E13683" t="s">
        <v>558</v>
      </c>
      <c r="F13683" t="s">
        <v>311</v>
      </c>
      <c r="G13683" t="s">
        <v>146</v>
      </c>
      <c r="H13683" t="s">
        <v>552</v>
      </c>
    </row>
    <row r="13684" spans="1:8" x14ac:dyDescent="0.35">
      <c r="A13684" t="s">
        <v>3</v>
      </c>
      <c r="B13684" t="s">
        <v>571</v>
      </c>
      <c r="C13684">
        <v>111</v>
      </c>
      <c r="D13684" t="s">
        <v>229</v>
      </c>
      <c r="E13684" t="s">
        <v>345</v>
      </c>
      <c r="F13684" t="s">
        <v>166</v>
      </c>
      <c r="G13684" t="s">
        <v>176</v>
      </c>
      <c r="H13684" t="s">
        <v>1400</v>
      </c>
    </row>
    <row r="13685" spans="1:8" x14ac:dyDescent="0.35">
      <c r="A13685" t="s">
        <v>3</v>
      </c>
      <c r="B13685" t="s">
        <v>572</v>
      </c>
      <c r="C13685">
        <v>767</v>
      </c>
      <c r="D13685" t="s">
        <v>257</v>
      </c>
      <c r="E13685" t="s">
        <v>320</v>
      </c>
      <c r="F13685" t="s">
        <v>166</v>
      </c>
      <c r="G13685" t="s">
        <v>116</v>
      </c>
      <c r="H13685" t="s">
        <v>1318</v>
      </c>
    </row>
    <row r="13686" spans="1:8" x14ac:dyDescent="0.35">
      <c r="A13686" t="s">
        <v>3</v>
      </c>
      <c r="B13686" t="s">
        <v>573</v>
      </c>
      <c r="C13686">
        <v>32</v>
      </c>
      <c r="D13686" t="s">
        <v>368</v>
      </c>
      <c r="E13686" t="s">
        <v>524</v>
      </c>
      <c r="F13686" t="s">
        <v>398</v>
      </c>
      <c r="G13686" t="s">
        <v>149</v>
      </c>
      <c r="H13686" t="s">
        <v>945</v>
      </c>
    </row>
    <row r="13687" spans="1:8" x14ac:dyDescent="0.35">
      <c r="A13687" t="s">
        <v>4</v>
      </c>
      <c r="B13687" t="s">
        <v>566</v>
      </c>
      <c r="C13687">
        <v>213</v>
      </c>
      <c r="D13687" t="s">
        <v>99</v>
      </c>
      <c r="E13687" t="s">
        <v>119</v>
      </c>
      <c r="F13687" t="s">
        <v>244</v>
      </c>
      <c r="G13687" t="s">
        <v>54</v>
      </c>
      <c r="H13687" t="s">
        <v>689</v>
      </c>
    </row>
    <row r="13688" spans="1:8" x14ac:dyDescent="0.35">
      <c r="A13688" t="s">
        <v>4</v>
      </c>
      <c r="B13688" t="s">
        <v>569</v>
      </c>
      <c r="C13688">
        <v>1578</v>
      </c>
      <c r="D13688" t="s">
        <v>61</v>
      </c>
      <c r="E13688" t="s">
        <v>210</v>
      </c>
      <c r="F13688" t="s">
        <v>185</v>
      </c>
      <c r="G13688" t="s">
        <v>467</v>
      </c>
      <c r="H13688" t="s">
        <v>705</v>
      </c>
    </row>
    <row r="13689" spans="1:8" x14ac:dyDescent="0.35">
      <c r="A13689" t="s">
        <v>4</v>
      </c>
      <c r="B13689" t="s">
        <v>570</v>
      </c>
      <c r="C13689">
        <v>154</v>
      </c>
      <c r="D13689" t="s">
        <v>225</v>
      </c>
      <c r="E13689" t="s">
        <v>92</v>
      </c>
      <c r="F13689" t="s">
        <v>161</v>
      </c>
      <c r="G13689" t="s">
        <v>466</v>
      </c>
      <c r="H13689" t="s">
        <v>662</v>
      </c>
    </row>
    <row r="13690" spans="1:8" x14ac:dyDescent="0.35">
      <c r="A13690" t="s">
        <v>4</v>
      </c>
      <c r="B13690" t="s">
        <v>571</v>
      </c>
      <c r="C13690">
        <v>142</v>
      </c>
      <c r="D13690" t="s">
        <v>117</v>
      </c>
      <c r="E13690" t="s">
        <v>307</v>
      </c>
      <c r="F13690" t="s">
        <v>192</v>
      </c>
      <c r="G13690" t="s">
        <v>134</v>
      </c>
      <c r="H13690" t="s">
        <v>867</v>
      </c>
    </row>
    <row r="13691" spans="1:8" x14ac:dyDescent="0.35">
      <c r="A13691" t="s">
        <v>4</v>
      </c>
      <c r="B13691" t="s">
        <v>572</v>
      </c>
      <c r="C13691">
        <v>1065</v>
      </c>
      <c r="D13691" t="s">
        <v>367</v>
      </c>
      <c r="E13691" t="s">
        <v>220</v>
      </c>
      <c r="F13691" t="s">
        <v>280</v>
      </c>
      <c r="G13691" t="s">
        <v>191</v>
      </c>
      <c r="H13691" t="s">
        <v>789</v>
      </c>
    </row>
    <row r="13692" spans="1:8" x14ac:dyDescent="0.35">
      <c r="A13692" t="s">
        <v>4</v>
      </c>
      <c r="B13692" t="s">
        <v>573</v>
      </c>
      <c r="C13692">
        <v>124</v>
      </c>
      <c r="D13692" t="s">
        <v>447</v>
      </c>
      <c r="E13692" t="s">
        <v>159</v>
      </c>
      <c r="F13692" t="s">
        <v>184</v>
      </c>
      <c r="G13692" t="s">
        <v>429</v>
      </c>
      <c r="H13692" t="s">
        <v>611</v>
      </c>
    </row>
    <row r="13693" spans="1:8" x14ac:dyDescent="0.35">
      <c r="A13693" t="s">
        <v>5</v>
      </c>
      <c r="B13693" t="s">
        <v>566</v>
      </c>
      <c r="C13693">
        <v>89</v>
      </c>
      <c r="D13693" t="s">
        <v>211</v>
      </c>
      <c r="E13693" t="s">
        <v>108</v>
      </c>
      <c r="F13693" t="s">
        <v>104</v>
      </c>
      <c r="G13693" t="s">
        <v>173</v>
      </c>
      <c r="H13693" t="s">
        <v>1003</v>
      </c>
    </row>
    <row r="13694" spans="1:8" x14ac:dyDescent="0.35">
      <c r="A13694" t="s">
        <v>5</v>
      </c>
      <c r="B13694" t="s">
        <v>569</v>
      </c>
      <c r="C13694">
        <v>1595</v>
      </c>
      <c r="D13694" t="s">
        <v>117</v>
      </c>
      <c r="E13694" t="s">
        <v>210</v>
      </c>
      <c r="F13694" t="s">
        <v>307</v>
      </c>
      <c r="G13694" t="s">
        <v>250</v>
      </c>
      <c r="H13694" t="s">
        <v>894</v>
      </c>
    </row>
    <row r="13695" spans="1:8" x14ac:dyDescent="0.35">
      <c r="A13695" t="s">
        <v>5</v>
      </c>
      <c r="B13695" t="s">
        <v>570</v>
      </c>
      <c r="C13695">
        <v>399</v>
      </c>
      <c r="D13695" t="s">
        <v>98</v>
      </c>
      <c r="E13695" t="s">
        <v>299</v>
      </c>
      <c r="F13695" t="s">
        <v>134</v>
      </c>
      <c r="G13695" t="s">
        <v>58</v>
      </c>
      <c r="H13695" t="s">
        <v>623</v>
      </c>
    </row>
    <row r="13696" spans="1:8" x14ac:dyDescent="0.35">
      <c r="A13696" t="s">
        <v>5</v>
      </c>
      <c r="B13696" t="s">
        <v>571</v>
      </c>
      <c r="C13696">
        <v>46</v>
      </c>
      <c r="D13696" t="s">
        <v>94</v>
      </c>
      <c r="E13696" t="s">
        <v>108</v>
      </c>
      <c r="F13696" t="s">
        <v>94</v>
      </c>
      <c r="G13696" t="s">
        <v>205</v>
      </c>
      <c r="H13696" t="s">
        <v>787</v>
      </c>
    </row>
    <row r="13697" spans="1:8" x14ac:dyDescent="0.35">
      <c r="A13697" t="s">
        <v>5</v>
      </c>
      <c r="B13697" t="s">
        <v>572</v>
      </c>
      <c r="C13697">
        <v>1067</v>
      </c>
      <c r="D13697" t="s">
        <v>317</v>
      </c>
      <c r="E13697" t="s">
        <v>278</v>
      </c>
      <c r="F13697" t="s">
        <v>240</v>
      </c>
      <c r="G13697" t="s">
        <v>143</v>
      </c>
      <c r="H13697" t="s">
        <v>407</v>
      </c>
    </row>
    <row r="13698" spans="1:8" x14ac:dyDescent="0.35">
      <c r="A13698" t="s">
        <v>5</v>
      </c>
      <c r="B13698" t="s">
        <v>573</v>
      </c>
      <c r="C13698">
        <v>270</v>
      </c>
      <c r="D13698" t="s">
        <v>312</v>
      </c>
      <c r="E13698" t="s">
        <v>157</v>
      </c>
      <c r="F13698" t="s">
        <v>114</v>
      </c>
      <c r="G13698" t="s">
        <v>227</v>
      </c>
      <c r="H13698" t="s">
        <v>567</v>
      </c>
    </row>
    <row r="13699" spans="1:8" x14ac:dyDescent="0.35">
      <c r="A13699" t="s">
        <v>6</v>
      </c>
      <c r="B13699" t="s">
        <v>566</v>
      </c>
      <c r="C13699">
        <v>71</v>
      </c>
      <c r="D13699" t="s">
        <v>203</v>
      </c>
      <c r="E13699" t="s">
        <v>69</v>
      </c>
      <c r="F13699" t="s">
        <v>225</v>
      </c>
      <c r="G13699" t="s">
        <v>371</v>
      </c>
      <c r="H13699" t="s">
        <v>560</v>
      </c>
    </row>
    <row r="13700" spans="1:8" x14ac:dyDescent="0.35">
      <c r="A13700" t="s">
        <v>6</v>
      </c>
      <c r="B13700" t="s">
        <v>569</v>
      </c>
      <c r="C13700">
        <v>642</v>
      </c>
      <c r="D13700" t="s">
        <v>156</v>
      </c>
      <c r="E13700" t="s">
        <v>257</v>
      </c>
      <c r="F13700" t="s">
        <v>92</v>
      </c>
      <c r="G13700" t="s">
        <v>304</v>
      </c>
      <c r="H13700" t="s">
        <v>1318</v>
      </c>
    </row>
    <row r="13701" spans="1:8" x14ac:dyDescent="0.35">
      <c r="A13701" t="s">
        <v>6</v>
      </c>
      <c r="B13701" t="s">
        <v>570</v>
      </c>
      <c r="C13701">
        <v>92</v>
      </c>
      <c r="D13701" t="s">
        <v>344</v>
      </c>
      <c r="E13701" t="s">
        <v>337</v>
      </c>
      <c r="F13701" t="s">
        <v>326</v>
      </c>
      <c r="G13701" t="s">
        <v>199</v>
      </c>
      <c r="H13701" t="s">
        <v>729</v>
      </c>
    </row>
    <row r="13702" spans="1:8" x14ac:dyDescent="0.35">
      <c r="A13702" t="s">
        <v>6</v>
      </c>
      <c r="B13702" t="s">
        <v>571</v>
      </c>
      <c r="C13702">
        <v>56</v>
      </c>
      <c r="D13702" t="s">
        <v>416</v>
      </c>
      <c r="E13702" t="s">
        <v>148</v>
      </c>
      <c r="F13702" t="s">
        <v>126</v>
      </c>
      <c r="G13702" t="s">
        <v>231</v>
      </c>
      <c r="H13702" t="s">
        <v>1177</v>
      </c>
    </row>
    <row r="13703" spans="1:8" x14ac:dyDescent="0.35">
      <c r="A13703" t="s">
        <v>6</v>
      </c>
      <c r="B13703" t="s">
        <v>572</v>
      </c>
      <c r="C13703">
        <v>500</v>
      </c>
      <c r="D13703" t="s">
        <v>162</v>
      </c>
      <c r="E13703" t="s">
        <v>269</v>
      </c>
      <c r="F13703" t="s">
        <v>255</v>
      </c>
      <c r="G13703" t="s">
        <v>199</v>
      </c>
      <c r="H13703" t="s">
        <v>816</v>
      </c>
    </row>
    <row r="13704" spans="1:8" x14ac:dyDescent="0.35">
      <c r="A13704" t="s">
        <v>6</v>
      </c>
      <c r="B13704" t="s">
        <v>573</v>
      </c>
      <c r="C13704">
        <v>71</v>
      </c>
      <c r="D13704" t="s">
        <v>286</v>
      </c>
      <c r="E13704" t="s">
        <v>269</v>
      </c>
      <c r="F13704" t="s">
        <v>260</v>
      </c>
      <c r="G13704" t="s">
        <v>148</v>
      </c>
      <c r="H13704" t="s">
        <v>543</v>
      </c>
    </row>
    <row r="13705" spans="1:8" x14ac:dyDescent="0.35">
      <c r="A13705" t="s">
        <v>7</v>
      </c>
      <c r="B13705" t="s">
        <v>566</v>
      </c>
      <c r="C13705">
        <v>129</v>
      </c>
      <c r="D13705" t="s">
        <v>336</v>
      </c>
      <c r="E13705" t="s">
        <v>426</v>
      </c>
      <c r="F13705" t="s">
        <v>66</v>
      </c>
      <c r="G13705" t="s">
        <v>180</v>
      </c>
      <c r="H13705" t="s">
        <v>533</v>
      </c>
    </row>
    <row r="13706" spans="1:8" x14ac:dyDescent="0.35">
      <c r="A13706" t="s">
        <v>7</v>
      </c>
      <c r="B13706" t="s">
        <v>569</v>
      </c>
      <c r="C13706">
        <v>1489</v>
      </c>
      <c r="D13706" t="s">
        <v>257</v>
      </c>
      <c r="E13706" t="s">
        <v>218</v>
      </c>
      <c r="F13706" t="s">
        <v>116</v>
      </c>
      <c r="G13706" t="s">
        <v>254</v>
      </c>
      <c r="H13706" t="s">
        <v>812</v>
      </c>
    </row>
    <row r="13707" spans="1:8" x14ac:dyDescent="0.35">
      <c r="A13707" t="s">
        <v>7</v>
      </c>
      <c r="B13707" t="s">
        <v>570</v>
      </c>
      <c r="C13707">
        <v>106</v>
      </c>
      <c r="D13707" t="s">
        <v>324</v>
      </c>
      <c r="E13707" t="s">
        <v>338</v>
      </c>
      <c r="F13707" t="s">
        <v>441</v>
      </c>
      <c r="G13707" t="s">
        <v>56</v>
      </c>
      <c r="H13707" t="s">
        <v>949</v>
      </c>
    </row>
    <row r="13708" spans="1:8" x14ac:dyDescent="0.35">
      <c r="A13708" t="s">
        <v>7</v>
      </c>
      <c r="B13708" t="s">
        <v>571</v>
      </c>
      <c r="C13708">
        <v>70</v>
      </c>
      <c r="D13708" t="s">
        <v>589</v>
      </c>
      <c r="E13708" t="s">
        <v>499</v>
      </c>
      <c r="F13708" t="s">
        <v>582</v>
      </c>
      <c r="G13708" t="s">
        <v>132</v>
      </c>
      <c r="H13708" t="s">
        <v>732</v>
      </c>
    </row>
    <row r="13709" spans="1:8" x14ac:dyDescent="0.35">
      <c r="A13709" t="s">
        <v>7</v>
      </c>
      <c r="B13709" t="s">
        <v>572</v>
      </c>
      <c r="C13709">
        <v>1386</v>
      </c>
      <c r="D13709" t="s">
        <v>283</v>
      </c>
      <c r="E13709" t="s">
        <v>159</v>
      </c>
      <c r="F13709" t="s">
        <v>156</v>
      </c>
      <c r="G13709" t="s">
        <v>493</v>
      </c>
      <c r="H13709" t="s">
        <v>759</v>
      </c>
    </row>
    <row r="13710" spans="1:8" x14ac:dyDescent="0.35">
      <c r="A13710" t="s">
        <v>7</v>
      </c>
      <c r="B13710" t="s">
        <v>573</v>
      </c>
      <c r="C13710">
        <v>66</v>
      </c>
      <c r="D13710" t="s">
        <v>671</v>
      </c>
      <c r="E13710" t="s">
        <v>492</v>
      </c>
      <c r="F13710" t="s">
        <v>303</v>
      </c>
      <c r="G13710" t="s">
        <v>221</v>
      </c>
      <c r="H13710" t="s">
        <v>574</v>
      </c>
    </row>
    <row r="13711" spans="1:8" x14ac:dyDescent="0.35">
      <c r="A13711" t="s">
        <v>241</v>
      </c>
      <c r="B13711" t="s">
        <v>566</v>
      </c>
      <c r="C13711">
        <v>655</v>
      </c>
      <c r="D13711" t="s">
        <v>276</v>
      </c>
      <c r="E13711" t="s">
        <v>135</v>
      </c>
      <c r="F13711" t="s">
        <v>386</v>
      </c>
      <c r="G13711" t="s">
        <v>118</v>
      </c>
      <c r="H13711" t="s">
        <v>703</v>
      </c>
    </row>
    <row r="13712" spans="1:8" x14ac:dyDescent="0.35">
      <c r="A13712" t="s">
        <v>241</v>
      </c>
      <c r="B13712" t="s">
        <v>569</v>
      </c>
      <c r="C13712">
        <v>6238</v>
      </c>
      <c r="D13712" t="s">
        <v>220</v>
      </c>
      <c r="E13712" t="s">
        <v>95</v>
      </c>
      <c r="F13712" t="s">
        <v>113</v>
      </c>
      <c r="G13712" t="s">
        <v>184</v>
      </c>
      <c r="H13712" t="s">
        <v>729</v>
      </c>
    </row>
    <row r="13713" spans="1:8" x14ac:dyDescent="0.35">
      <c r="A13713" t="s">
        <v>241</v>
      </c>
      <c r="B13713" t="s">
        <v>570</v>
      </c>
      <c r="C13713">
        <v>783</v>
      </c>
      <c r="D13713" t="s">
        <v>171</v>
      </c>
      <c r="E13713" t="s">
        <v>156</v>
      </c>
      <c r="F13713" t="s">
        <v>69</v>
      </c>
      <c r="G13713" t="s">
        <v>117</v>
      </c>
      <c r="H13713" t="s">
        <v>705</v>
      </c>
    </row>
    <row r="13714" spans="1:8" x14ac:dyDescent="0.35">
      <c r="A13714" t="s">
        <v>241</v>
      </c>
      <c r="B13714" t="s">
        <v>571</v>
      </c>
      <c r="C13714">
        <v>425</v>
      </c>
      <c r="D13714" t="s">
        <v>373</v>
      </c>
      <c r="E13714" t="s">
        <v>207</v>
      </c>
      <c r="F13714" t="s">
        <v>207</v>
      </c>
      <c r="G13714" t="s">
        <v>307</v>
      </c>
      <c r="H13714" t="s">
        <v>635</v>
      </c>
    </row>
    <row r="13715" spans="1:8" x14ac:dyDescent="0.35">
      <c r="A13715" t="s">
        <v>241</v>
      </c>
      <c r="B13715" t="s">
        <v>572</v>
      </c>
      <c r="C13715">
        <v>4785</v>
      </c>
      <c r="D13715" t="s">
        <v>334</v>
      </c>
      <c r="E13715" t="s">
        <v>117</v>
      </c>
      <c r="F13715" t="s">
        <v>293</v>
      </c>
      <c r="G13715" t="s">
        <v>347</v>
      </c>
      <c r="H13715" t="s">
        <v>695</v>
      </c>
    </row>
    <row r="13716" spans="1:8" x14ac:dyDescent="0.35">
      <c r="A13716" t="s">
        <v>241</v>
      </c>
      <c r="B13716" t="s">
        <v>573</v>
      </c>
      <c r="C13716">
        <v>563</v>
      </c>
      <c r="D13716" t="s">
        <v>477</v>
      </c>
      <c r="E13716" t="s">
        <v>219</v>
      </c>
      <c r="F13716" t="s">
        <v>493</v>
      </c>
      <c r="G13716" t="s">
        <v>364</v>
      </c>
      <c r="H13716" t="s">
        <v>709</v>
      </c>
    </row>
    <row r="13718" spans="1:8" x14ac:dyDescent="0.35">
      <c r="A13718" t="s">
        <v>2239</v>
      </c>
    </row>
    <row r="13719" spans="1:8" x14ac:dyDescent="0.35">
      <c r="A13719" t="s">
        <v>14</v>
      </c>
      <c r="B13719" t="s">
        <v>593</v>
      </c>
      <c r="C13719" t="s">
        <v>2</v>
      </c>
      <c r="D13719" t="s">
        <v>1323</v>
      </c>
      <c r="E13719" t="s">
        <v>1324</v>
      </c>
      <c r="F13719" t="s">
        <v>1325</v>
      </c>
      <c r="G13719" t="s">
        <v>1326</v>
      </c>
      <c r="H13719" t="s">
        <v>49</v>
      </c>
    </row>
    <row r="13720" spans="1:8" x14ac:dyDescent="0.35">
      <c r="A13720" t="s">
        <v>3</v>
      </c>
      <c r="B13720" t="s">
        <v>594</v>
      </c>
      <c r="C13720">
        <v>948</v>
      </c>
      <c r="D13720" t="s">
        <v>386</v>
      </c>
      <c r="E13720" t="s">
        <v>145</v>
      </c>
      <c r="F13720" t="s">
        <v>213</v>
      </c>
      <c r="G13720" t="s">
        <v>115</v>
      </c>
      <c r="H13720" t="s">
        <v>810</v>
      </c>
    </row>
    <row r="13721" spans="1:8" x14ac:dyDescent="0.35">
      <c r="A13721" t="s">
        <v>3</v>
      </c>
      <c r="B13721" t="s">
        <v>595</v>
      </c>
      <c r="C13721">
        <v>1081</v>
      </c>
      <c r="D13721" t="s">
        <v>195</v>
      </c>
      <c r="E13721" t="s">
        <v>519</v>
      </c>
      <c r="F13721" t="s">
        <v>445</v>
      </c>
      <c r="G13721" t="s">
        <v>149</v>
      </c>
      <c r="H13721" t="s">
        <v>543</v>
      </c>
    </row>
    <row r="13722" spans="1:8" x14ac:dyDescent="0.35">
      <c r="A13722" t="s">
        <v>4</v>
      </c>
      <c r="B13722" t="s">
        <v>594</v>
      </c>
      <c r="C13722">
        <v>1729</v>
      </c>
      <c r="D13722" t="s">
        <v>240</v>
      </c>
      <c r="E13722" t="s">
        <v>231</v>
      </c>
      <c r="F13722" t="s">
        <v>142</v>
      </c>
      <c r="G13722" t="s">
        <v>228</v>
      </c>
      <c r="H13722" t="s">
        <v>522</v>
      </c>
    </row>
    <row r="13723" spans="1:8" x14ac:dyDescent="0.35">
      <c r="A13723" t="s">
        <v>4</v>
      </c>
      <c r="B13723" t="s">
        <v>595</v>
      </c>
      <c r="C13723">
        <v>1547</v>
      </c>
      <c r="D13723" t="s">
        <v>192</v>
      </c>
      <c r="E13723" t="s">
        <v>101</v>
      </c>
      <c r="F13723" t="s">
        <v>199</v>
      </c>
      <c r="G13723" t="s">
        <v>262</v>
      </c>
      <c r="H13723" t="s">
        <v>825</v>
      </c>
    </row>
    <row r="13724" spans="1:8" x14ac:dyDescent="0.35">
      <c r="A13724" t="s">
        <v>5</v>
      </c>
      <c r="B13724" t="s">
        <v>594</v>
      </c>
      <c r="C13724">
        <v>1277</v>
      </c>
      <c r="D13724" t="s">
        <v>211</v>
      </c>
      <c r="E13724" t="s">
        <v>249</v>
      </c>
      <c r="F13724" t="s">
        <v>244</v>
      </c>
      <c r="G13724" t="s">
        <v>356</v>
      </c>
      <c r="H13724" t="s">
        <v>422</v>
      </c>
    </row>
    <row r="13725" spans="1:8" x14ac:dyDescent="0.35">
      <c r="A13725" t="s">
        <v>5</v>
      </c>
      <c r="B13725" t="s">
        <v>595</v>
      </c>
      <c r="C13725">
        <v>2189</v>
      </c>
      <c r="D13725" t="s">
        <v>131</v>
      </c>
      <c r="E13725" t="s">
        <v>515</v>
      </c>
      <c r="F13725" t="s">
        <v>366</v>
      </c>
      <c r="G13725" t="s">
        <v>286</v>
      </c>
      <c r="H13725" t="s">
        <v>708</v>
      </c>
    </row>
    <row r="13726" spans="1:8" x14ac:dyDescent="0.35">
      <c r="A13726" t="s">
        <v>6</v>
      </c>
      <c r="B13726" t="s">
        <v>594</v>
      </c>
      <c r="C13726">
        <v>522</v>
      </c>
      <c r="D13726" t="s">
        <v>176</v>
      </c>
      <c r="E13726" t="s">
        <v>366</v>
      </c>
      <c r="F13726" t="s">
        <v>309</v>
      </c>
      <c r="G13726" t="s">
        <v>447</v>
      </c>
      <c r="H13726" t="s">
        <v>615</v>
      </c>
    </row>
    <row r="13727" spans="1:8" x14ac:dyDescent="0.35">
      <c r="A13727" t="s">
        <v>6</v>
      </c>
      <c r="B13727" t="s">
        <v>595</v>
      </c>
      <c r="C13727">
        <v>910</v>
      </c>
      <c r="D13727" t="s">
        <v>347</v>
      </c>
      <c r="E13727" t="s">
        <v>254</v>
      </c>
      <c r="F13727" t="s">
        <v>134</v>
      </c>
      <c r="G13727" t="s">
        <v>58</v>
      </c>
      <c r="H13727" t="s">
        <v>899</v>
      </c>
    </row>
    <row r="13728" spans="1:8" x14ac:dyDescent="0.35">
      <c r="A13728" t="s">
        <v>7</v>
      </c>
      <c r="B13728" t="s">
        <v>594</v>
      </c>
      <c r="C13728">
        <v>1602</v>
      </c>
      <c r="D13728" t="s">
        <v>162</v>
      </c>
      <c r="E13728" t="s">
        <v>307</v>
      </c>
      <c r="F13728" t="s">
        <v>67</v>
      </c>
      <c r="G13728" t="s">
        <v>391</v>
      </c>
      <c r="H13728" t="s">
        <v>648</v>
      </c>
    </row>
    <row r="13729" spans="1:21" x14ac:dyDescent="0.35">
      <c r="A13729" t="s">
        <v>7</v>
      </c>
      <c r="B13729" t="s">
        <v>595</v>
      </c>
      <c r="C13729">
        <v>1644</v>
      </c>
      <c r="D13729" t="s">
        <v>557</v>
      </c>
      <c r="E13729" t="s">
        <v>66</v>
      </c>
      <c r="F13729" t="s">
        <v>502</v>
      </c>
      <c r="G13729" t="s">
        <v>114</v>
      </c>
      <c r="H13729" t="s">
        <v>667</v>
      </c>
    </row>
    <row r="13730" spans="1:21" x14ac:dyDescent="0.35">
      <c r="A13730" t="s">
        <v>241</v>
      </c>
      <c r="B13730" t="s">
        <v>594</v>
      </c>
      <c r="C13730">
        <v>6078</v>
      </c>
      <c r="D13730" t="s">
        <v>92</v>
      </c>
      <c r="E13730" t="s">
        <v>58</v>
      </c>
      <c r="F13730" t="s">
        <v>217</v>
      </c>
      <c r="G13730" t="s">
        <v>428</v>
      </c>
      <c r="H13730" t="s">
        <v>616</v>
      </c>
    </row>
    <row r="13731" spans="1:21" x14ac:dyDescent="0.35">
      <c r="A13731" t="s">
        <v>241</v>
      </c>
      <c r="B13731" t="s">
        <v>595</v>
      </c>
      <c r="C13731">
        <v>7371</v>
      </c>
      <c r="D13731" t="s">
        <v>519</v>
      </c>
      <c r="E13731" t="s">
        <v>247</v>
      </c>
      <c r="F13731" t="s">
        <v>117</v>
      </c>
      <c r="G13731" t="s">
        <v>61</v>
      </c>
      <c r="H13731" t="s">
        <v>712</v>
      </c>
    </row>
    <row r="13733" spans="1:21" x14ac:dyDescent="0.35">
      <c r="A13733" t="s">
        <v>2240</v>
      </c>
    </row>
    <row r="13734" spans="1:21" x14ac:dyDescent="0.35">
      <c r="A13734" t="s">
        <v>14</v>
      </c>
      <c r="B13734" t="s">
        <v>2</v>
      </c>
      <c r="C13734" t="s">
        <v>1323</v>
      </c>
      <c r="D13734" t="s">
        <v>1324</v>
      </c>
      <c r="E13734" t="s">
        <v>1325</v>
      </c>
      <c r="F13734" t="s">
        <v>1326</v>
      </c>
      <c r="G13734" t="s">
        <v>49</v>
      </c>
    </row>
    <row r="13735" spans="1:21" x14ac:dyDescent="0.35">
      <c r="A13735" t="s">
        <v>3</v>
      </c>
      <c r="B13735">
        <v>2029</v>
      </c>
      <c r="C13735" t="s">
        <v>328</v>
      </c>
      <c r="D13735" t="s">
        <v>347</v>
      </c>
      <c r="E13735" t="s">
        <v>227</v>
      </c>
      <c r="F13735" t="s">
        <v>202</v>
      </c>
      <c r="G13735" t="s">
        <v>894</v>
      </c>
    </row>
    <row r="13736" spans="1:21" x14ac:dyDescent="0.35">
      <c r="A13736" t="s">
        <v>4</v>
      </c>
      <c r="B13736">
        <v>3276</v>
      </c>
      <c r="C13736" t="s">
        <v>515</v>
      </c>
      <c r="D13736" t="s">
        <v>282</v>
      </c>
      <c r="E13736" t="s">
        <v>225</v>
      </c>
      <c r="F13736" t="s">
        <v>502</v>
      </c>
      <c r="G13736" t="s">
        <v>167</v>
      </c>
    </row>
    <row r="13737" spans="1:21" x14ac:dyDescent="0.35">
      <c r="A13737" t="s">
        <v>5</v>
      </c>
      <c r="B13737">
        <v>3466</v>
      </c>
      <c r="C13737" t="s">
        <v>345</v>
      </c>
      <c r="D13737" t="s">
        <v>164</v>
      </c>
      <c r="E13737" t="s">
        <v>305</v>
      </c>
      <c r="F13737" t="s">
        <v>372</v>
      </c>
      <c r="G13737" t="s">
        <v>730</v>
      </c>
    </row>
    <row r="13738" spans="1:21" x14ac:dyDescent="0.35">
      <c r="A13738" t="s">
        <v>6</v>
      </c>
      <c r="B13738">
        <v>1432</v>
      </c>
      <c r="C13738" t="s">
        <v>166</v>
      </c>
      <c r="D13738" t="s">
        <v>156</v>
      </c>
      <c r="E13738" t="s">
        <v>307</v>
      </c>
      <c r="F13738" t="s">
        <v>269</v>
      </c>
      <c r="G13738" t="s">
        <v>584</v>
      </c>
    </row>
    <row r="13739" spans="1:21" x14ac:dyDescent="0.35">
      <c r="A13739" t="s">
        <v>7</v>
      </c>
      <c r="B13739">
        <v>3246</v>
      </c>
      <c r="C13739" t="s">
        <v>82</v>
      </c>
      <c r="D13739" t="s">
        <v>294</v>
      </c>
      <c r="E13739" t="s">
        <v>242</v>
      </c>
      <c r="F13739" t="s">
        <v>361</v>
      </c>
      <c r="G13739" t="s">
        <v>432</v>
      </c>
    </row>
    <row r="13740" spans="1:21" x14ac:dyDescent="0.35">
      <c r="A13740" t="s">
        <v>241</v>
      </c>
      <c r="B13740">
        <v>13449</v>
      </c>
      <c r="C13740" t="s">
        <v>118</v>
      </c>
      <c r="D13740" t="s">
        <v>220</v>
      </c>
      <c r="E13740" t="s">
        <v>304</v>
      </c>
      <c r="F13740" t="s">
        <v>227</v>
      </c>
      <c r="G13740" t="s">
        <v>693</v>
      </c>
    </row>
    <row r="13742" spans="1:21" x14ac:dyDescent="0.35">
      <c r="A13742" t="s">
        <v>2241</v>
      </c>
    </row>
    <row r="13743" spans="1:21" x14ac:dyDescent="0.35">
      <c r="A13743" t="s">
        <v>14</v>
      </c>
      <c r="B13743" t="s">
        <v>1286</v>
      </c>
      <c r="C13743" t="s">
        <v>2</v>
      </c>
      <c r="D13743" t="s">
        <v>2242</v>
      </c>
      <c r="E13743" t="s">
        <v>2243</v>
      </c>
      <c r="F13743" t="s">
        <v>2244</v>
      </c>
      <c r="G13743" t="s">
        <v>2245</v>
      </c>
      <c r="H13743" t="s">
        <v>2246</v>
      </c>
      <c r="I13743" t="s">
        <v>2247</v>
      </c>
      <c r="J13743" t="s">
        <v>2248</v>
      </c>
      <c r="K13743" t="s">
        <v>2249</v>
      </c>
      <c r="L13743" t="s">
        <v>2250</v>
      </c>
      <c r="M13743" t="s">
        <v>2251</v>
      </c>
      <c r="N13743" t="s">
        <v>2252</v>
      </c>
      <c r="O13743" t="s">
        <v>2253</v>
      </c>
      <c r="P13743" t="s">
        <v>2254</v>
      </c>
      <c r="Q13743" t="s">
        <v>2255</v>
      </c>
      <c r="R13743" t="s">
        <v>2256</v>
      </c>
      <c r="S13743" t="s">
        <v>2257</v>
      </c>
      <c r="T13743" t="s">
        <v>2258</v>
      </c>
      <c r="U13743" t="s">
        <v>48</v>
      </c>
    </row>
    <row r="13744" spans="1:21" x14ac:dyDescent="0.35">
      <c r="A13744" t="s">
        <v>3</v>
      </c>
      <c r="B13744" t="s">
        <v>1303</v>
      </c>
      <c r="C13744">
        <v>7</v>
      </c>
      <c r="D13744" t="s">
        <v>660</v>
      </c>
      <c r="E13744" t="s">
        <v>342</v>
      </c>
      <c r="F13744" t="s">
        <v>76</v>
      </c>
      <c r="G13744" t="s">
        <v>76</v>
      </c>
      <c r="H13744" t="s">
        <v>76</v>
      </c>
      <c r="I13744" t="s">
        <v>76</v>
      </c>
      <c r="J13744" t="s">
        <v>76</v>
      </c>
      <c r="K13744" t="s">
        <v>76</v>
      </c>
      <c r="L13744" t="s">
        <v>76</v>
      </c>
      <c r="M13744" t="s">
        <v>76</v>
      </c>
      <c r="N13744" t="s">
        <v>76</v>
      </c>
      <c r="O13744" t="s">
        <v>76</v>
      </c>
      <c r="P13744" t="s">
        <v>76</v>
      </c>
      <c r="Q13744" t="s">
        <v>76</v>
      </c>
      <c r="R13744" t="s">
        <v>76</v>
      </c>
      <c r="S13744" t="s">
        <v>257</v>
      </c>
      <c r="T13744" t="s">
        <v>619</v>
      </c>
      <c r="U13744" t="s">
        <v>76</v>
      </c>
    </row>
    <row r="13745" spans="1:21" x14ac:dyDescent="0.35">
      <c r="A13745" t="s">
        <v>3</v>
      </c>
      <c r="B13745" t="s">
        <v>1304</v>
      </c>
      <c r="C13745">
        <v>1592</v>
      </c>
      <c r="D13745" t="s">
        <v>798</v>
      </c>
      <c r="E13745" t="s">
        <v>494</v>
      </c>
      <c r="F13745" t="s">
        <v>73</v>
      </c>
      <c r="G13745" t="s">
        <v>71</v>
      </c>
      <c r="H13745" t="s">
        <v>77</v>
      </c>
      <c r="I13745" t="s">
        <v>106</v>
      </c>
      <c r="J13745" t="s">
        <v>106</v>
      </c>
      <c r="K13745" t="s">
        <v>77</v>
      </c>
      <c r="L13745" t="s">
        <v>76</v>
      </c>
      <c r="M13745" t="s">
        <v>77</v>
      </c>
      <c r="N13745" t="s">
        <v>73</v>
      </c>
      <c r="O13745" t="s">
        <v>106</v>
      </c>
      <c r="P13745" t="s">
        <v>77</v>
      </c>
      <c r="Q13745" t="s">
        <v>55</v>
      </c>
      <c r="R13745" t="s">
        <v>77</v>
      </c>
      <c r="S13745" t="s">
        <v>78</v>
      </c>
      <c r="T13745" t="s">
        <v>126</v>
      </c>
      <c r="U13745" t="s">
        <v>132</v>
      </c>
    </row>
    <row r="13746" spans="1:21" x14ac:dyDescent="0.35">
      <c r="A13746" t="s">
        <v>3</v>
      </c>
      <c r="B13746" t="s">
        <v>50</v>
      </c>
      <c r="C13746">
        <v>118</v>
      </c>
      <c r="D13746" t="s">
        <v>730</v>
      </c>
      <c r="E13746" t="s">
        <v>8</v>
      </c>
      <c r="F13746" t="s">
        <v>81</v>
      </c>
      <c r="G13746" t="s">
        <v>133</v>
      </c>
      <c r="H13746" t="s">
        <v>76</v>
      </c>
      <c r="I13746" t="s">
        <v>79</v>
      </c>
      <c r="J13746" t="s">
        <v>88</v>
      </c>
      <c r="K13746" t="s">
        <v>76</v>
      </c>
      <c r="L13746" t="s">
        <v>76</v>
      </c>
      <c r="M13746" t="s">
        <v>76</v>
      </c>
      <c r="N13746" t="s">
        <v>76</v>
      </c>
      <c r="O13746" t="s">
        <v>81</v>
      </c>
      <c r="P13746" t="s">
        <v>76</v>
      </c>
      <c r="Q13746" t="s">
        <v>162</v>
      </c>
      <c r="R13746" t="s">
        <v>75</v>
      </c>
      <c r="S13746" t="s">
        <v>109</v>
      </c>
      <c r="T13746" t="s">
        <v>101</v>
      </c>
      <c r="U13746" t="s">
        <v>173</v>
      </c>
    </row>
    <row r="13747" spans="1:21" x14ac:dyDescent="0.35">
      <c r="A13747" t="s">
        <v>4</v>
      </c>
      <c r="B13747" t="s">
        <v>1303</v>
      </c>
      <c r="C13747">
        <v>10</v>
      </c>
      <c r="D13747" t="s">
        <v>132</v>
      </c>
      <c r="E13747" t="s">
        <v>813</v>
      </c>
      <c r="F13747" t="s">
        <v>76</v>
      </c>
      <c r="G13747" t="s">
        <v>76</v>
      </c>
      <c r="H13747" t="s">
        <v>76</v>
      </c>
      <c r="I13747" t="s">
        <v>76</v>
      </c>
      <c r="J13747" t="s">
        <v>76</v>
      </c>
      <c r="K13747" t="s">
        <v>76</v>
      </c>
      <c r="L13747" t="s">
        <v>76</v>
      </c>
      <c r="M13747" t="s">
        <v>76</v>
      </c>
      <c r="N13747" t="s">
        <v>697</v>
      </c>
      <c r="O13747" t="s">
        <v>76</v>
      </c>
      <c r="P13747" t="s">
        <v>76</v>
      </c>
      <c r="Q13747" t="s">
        <v>697</v>
      </c>
      <c r="R13747" t="s">
        <v>76</v>
      </c>
      <c r="S13747" t="s">
        <v>76</v>
      </c>
      <c r="T13747" t="s">
        <v>728</v>
      </c>
      <c r="U13747" t="s">
        <v>181</v>
      </c>
    </row>
    <row r="13748" spans="1:21" x14ac:dyDescent="0.35">
      <c r="A13748" t="s">
        <v>4</v>
      </c>
      <c r="B13748" t="s">
        <v>1304</v>
      </c>
      <c r="C13748">
        <v>1757</v>
      </c>
      <c r="D13748" t="s">
        <v>303</v>
      </c>
      <c r="E13748" t="s">
        <v>581</v>
      </c>
      <c r="F13748" t="s">
        <v>73</v>
      </c>
      <c r="G13748" t="s">
        <v>77</v>
      </c>
      <c r="H13748" t="s">
        <v>107</v>
      </c>
      <c r="I13748" t="s">
        <v>107</v>
      </c>
      <c r="J13748" t="s">
        <v>76</v>
      </c>
      <c r="K13748" t="s">
        <v>76</v>
      </c>
      <c r="L13748" t="s">
        <v>76</v>
      </c>
      <c r="M13748" t="s">
        <v>79</v>
      </c>
      <c r="N13748" t="s">
        <v>104</v>
      </c>
      <c r="O13748" t="s">
        <v>76</v>
      </c>
      <c r="P13748" t="s">
        <v>79</v>
      </c>
      <c r="Q13748" t="s">
        <v>71</v>
      </c>
      <c r="R13748" t="s">
        <v>133</v>
      </c>
      <c r="S13748" t="s">
        <v>73</v>
      </c>
      <c r="T13748" t="s">
        <v>308</v>
      </c>
      <c r="U13748" t="s">
        <v>89</v>
      </c>
    </row>
    <row r="13749" spans="1:21" x14ac:dyDescent="0.35">
      <c r="A13749" t="s">
        <v>4</v>
      </c>
      <c r="B13749" t="s">
        <v>50</v>
      </c>
      <c r="C13749">
        <v>158</v>
      </c>
      <c r="D13749" t="s">
        <v>494</v>
      </c>
      <c r="E13749" t="s">
        <v>748</v>
      </c>
      <c r="F13749" t="s">
        <v>76</v>
      </c>
      <c r="G13749" t="s">
        <v>107</v>
      </c>
      <c r="H13749" t="s">
        <v>107</v>
      </c>
      <c r="I13749" t="s">
        <v>107</v>
      </c>
      <c r="J13749" t="s">
        <v>76</v>
      </c>
      <c r="K13749" t="s">
        <v>76</v>
      </c>
      <c r="L13749" t="s">
        <v>76</v>
      </c>
      <c r="M13749" t="s">
        <v>76</v>
      </c>
      <c r="N13749" t="s">
        <v>76</v>
      </c>
      <c r="O13749" t="s">
        <v>76</v>
      </c>
      <c r="P13749" t="s">
        <v>76</v>
      </c>
      <c r="Q13749" t="s">
        <v>73</v>
      </c>
      <c r="R13749" t="s">
        <v>76</v>
      </c>
      <c r="S13749" t="s">
        <v>107</v>
      </c>
      <c r="T13749" t="s">
        <v>579</v>
      </c>
      <c r="U13749" t="s">
        <v>72</v>
      </c>
    </row>
    <row r="13750" spans="1:21" x14ac:dyDescent="0.35">
      <c r="A13750" t="s">
        <v>5</v>
      </c>
      <c r="B13750" t="s">
        <v>1303</v>
      </c>
      <c r="C13750">
        <v>21</v>
      </c>
      <c r="D13750" t="s">
        <v>611</v>
      </c>
      <c r="E13750" t="s">
        <v>252</v>
      </c>
      <c r="F13750" t="s">
        <v>76</v>
      </c>
      <c r="G13750" t="s">
        <v>76</v>
      </c>
      <c r="H13750" t="s">
        <v>149</v>
      </c>
      <c r="I13750" t="s">
        <v>149</v>
      </c>
      <c r="J13750" t="s">
        <v>76</v>
      </c>
      <c r="K13750" t="s">
        <v>76</v>
      </c>
      <c r="L13750" t="s">
        <v>76</v>
      </c>
      <c r="M13750" t="s">
        <v>76</v>
      </c>
      <c r="N13750" t="s">
        <v>76</v>
      </c>
      <c r="O13750" t="s">
        <v>76</v>
      </c>
      <c r="P13750" t="s">
        <v>76</v>
      </c>
      <c r="Q13750" t="s">
        <v>76</v>
      </c>
      <c r="R13750" t="s">
        <v>76</v>
      </c>
      <c r="S13750" t="s">
        <v>76</v>
      </c>
      <c r="T13750" t="s">
        <v>442</v>
      </c>
      <c r="U13750" t="s">
        <v>441</v>
      </c>
    </row>
    <row r="13751" spans="1:21" x14ac:dyDescent="0.35">
      <c r="A13751" t="s">
        <v>5</v>
      </c>
      <c r="B13751" t="s">
        <v>1304</v>
      </c>
      <c r="C13751">
        <v>2660</v>
      </c>
      <c r="D13751" t="s">
        <v>773</v>
      </c>
      <c r="E13751" t="s">
        <v>435</v>
      </c>
      <c r="F13751" t="s">
        <v>76</v>
      </c>
      <c r="G13751" t="s">
        <v>71</v>
      </c>
      <c r="H13751" t="s">
        <v>73</v>
      </c>
      <c r="I13751" t="s">
        <v>73</v>
      </c>
      <c r="J13751" t="s">
        <v>106</v>
      </c>
      <c r="K13751" t="s">
        <v>150</v>
      </c>
      <c r="L13751" t="s">
        <v>106</v>
      </c>
      <c r="M13751" t="s">
        <v>107</v>
      </c>
      <c r="N13751" t="s">
        <v>79</v>
      </c>
      <c r="O13751" t="s">
        <v>76</v>
      </c>
      <c r="P13751" t="s">
        <v>106</v>
      </c>
      <c r="Q13751" t="s">
        <v>80</v>
      </c>
      <c r="R13751" t="s">
        <v>107</v>
      </c>
      <c r="S13751" t="s">
        <v>107</v>
      </c>
      <c r="T13751" t="s">
        <v>86</v>
      </c>
      <c r="U13751" t="s">
        <v>326</v>
      </c>
    </row>
    <row r="13752" spans="1:21" x14ac:dyDescent="0.35">
      <c r="A13752" t="s">
        <v>5</v>
      </c>
      <c r="B13752" t="s">
        <v>50</v>
      </c>
      <c r="C13752">
        <v>189</v>
      </c>
      <c r="D13752" t="s">
        <v>995</v>
      </c>
      <c r="E13752" t="s">
        <v>168</v>
      </c>
      <c r="F13752" t="s">
        <v>76</v>
      </c>
      <c r="G13752" t="s">
        <v>138</v>
      </c>
      <c r="H13752" t="s">
        <v>106</v>
      </c>
      <c r="I13752" t="s">
        <v>78</v>
      </c>
      <c r="J13752" t="s">
        <v>76</v>
      </c>
      <c r="K13752" t="s">
        <v>76</v>
      </c>
      <c r="L13752" t="s">
        <v>76</v>
      </c>
      <c r="M13752" t="s">
        <v>76</v>
      </c>
      <c r="N13752" t="s">
        <v>71</v>
      </c>
      <c r="O13752" t="s">
        <v>76</v>
      </c>
      <c r="P13752" t="s">
        <v>76</v>
      </c>
      <c r="Q13752" t="s">
        <v>78</v>
      </c>
      <c r="R13752" t="s">
        <v>71</v>
      </c>
      <c r="S13752" t="s">
        <v>76</v>
      </c>
      <c r="T13752" t="s">
        <v>96</v>
      </c>
      <c r="U13752" t="s">
        <v>143</v>
      </c>
    </row>
    <row r="13753" spans="1:21" x14ac:dyDescent="0.35">
      <c r="A13753" t="s">
        <v>6</v>
      </c>
      <c r="B13753" t="s">
        <v>1303</v>
      </c>
      <c r="C13753">
        <v>16</v>
      </c>
      <c r="D13753" t="s">
        <v>481</v>
      </c>
      <c r="E13753" t="s">
        <v>64</v>
      </c>
      <c r="F13753" t="s">
        <v>76</v>
      </c>
      <c r="G13753" t="s">
        <v>76</v>
      </c>
      <c r="H13753" t="s">
        <v>76</v>
      </c>
      <c r="I13753" t="s">
        <v>76</v>
      </c>
      <c r="J13753" t="s">
        <v>76</v>
      </c>
      <c r="K13753" t="s">
        <v>76</v>
      </c>
      <c r="L13753" t="s">
        <v>76</v>
      </c>
      <c r="M13753" t="s">
        <v>76</v>
      </c>
      <c r="N13753" t="s">
        <v>76</v>
      </c>
      <c r="O13753" t="s">
        <v>76</v>
      </c>
      <c r="P13753" t="s">
        <v>76</v>
      </c>
      <c r="Q13753" t="s">
        <v>76</v>
      </c>
      <c r="R13753" t="s">
        <v>76</v>
      </c>
      <c r="S13753" t="s">
        <v>76</v>
      </c>
      <c r="T13753" t="s">
        <v>76</v>
      </c>
      <c r="U13753" t="s">
        <v>619</v>
      </c>
    </row>
    <row r="13754" spans="1:21" x14ac:dyDescent="0.35">
      <c r="A13754" t="s">
        <v>6</v>
      </c>
      <c r="B13754" t="s">
        <v>1304</v>
      </c>
      <c r="C13754">
        <v>965</v>
      </c>
      <c r="D13754" t="s">
        <v>616</v>
      </c>
      <c r="E13754" t="s">
        <v>92</v>
      </c>
      <c r="F13754" t="s">
        <v>107</v>
      </c>
      <c r="G13754" t="s">
        <v>73</v>
      </c>
      <c r="H13754" t="s">
        <v>150</v>
      </c>
      <c r="I13754" t="s">
        <v>107</v>
      </c>
      <c r="J13754" t="s">
        <v>106</v>
      </c>
      <c r="K13754" t="s">
        <v>79</v>
      </c>
      <c r="L13754" t="s">
        <v>107</v>
      </c>
      <c r="M13754" t="s">
        <v>73</v>
      </c>
      <c r="N13754" t="s">
        <v>73</v>
      </c>
      <c r="O13754" t="s">
        <v>73</v>
      </c>
      <c r="P13754" t="s">
        <v>73</v>
      </c>
      <c r="Q13754" t="s">
        <v>150</v>
      </c>
      <c r="R13754" t="s">
        <v>107</v>
      </c>
      <c r="S13754" t="s">
        <v>150</v>
      </c>
      <c r="T13754" t="s">
        <v>88</v>
      </c>
      <c r="U13754" t="s">
        <v>321</v>
      </c>
    </row>
    <row r="13755" spans="1:21" x14ac:dyDescent="0.35">
      <c r="A13755" t="s">
        <v>6</v>
      </c>
      <c r="B13755" t="s">
        <v>50</v>
      </c>
      <c r="C13755">
        <v>78</v>
      </c>
      <c r="D13755" t="s">
        <v>654</v>
      </c>
      <c r="E13755" t="s">
        <v>135</v>
      </c>
      <c r="F13755" t="s">
        <v>76</v>
      </c>
      <c r="G13755" t="s">
        <v>76</v>
      </c>
      <c r="H13755" t="s">
        <v>76</v>
      </c>
      <c r="I13755" t="s">
        <v>76</v>
      </c>
      <c r="J13755" t="s">
        <v>122</v>
      </c>
      <c r="K13755" t="s">
        <v>76</v>
      </c>
      <c r="L13755" t="s">
        <v>76</v>
      </c>
      <c r="M13755" t="s">
        <v>76</v>
      </c>
      <c r="N13755" t="s">
        <v>76</v>
      </c>
      <c r="O13755" t="s">
        <v>76</v>
      </c>
      <c r="P13755" t="s">
        <v>76</v>
      </c>
      <c r="Q13755" t="s">
        <v>106</v>
      </c>
      <c r="R13755" t="s">
        <v>76</v>
      </c>
      <c r="S13755" t="s">
        <v>76</v>
      </c>
      <c r="T13755" t="s">
        <v>81</v>
      </c>
      <c r="U13755" t="s">
        <v>761</v>
      </c>
    </row>
    <row r="13756" spans="1:21" x14ac:dyDescent="0.35">
      <c r="A13756" t="s">
        <v>7</v>
      </c>
      <c r="B13756" t="s">
        <v>1303</v>
      </c>
      <c r="C13756">
        <v>16</v>
      </c>
      <c r="D13756" t="s">
        <v>614</v>
      </c>
      <c r="E13756" t="s">
        <v>259</v>
      </c>
      <c r="F13756" t="s">
        <v>76</v>
      </c>
      <c r="G13756" t="s">
        <v>76</v>
      </c>
      <c r="H13756" t="s">
        <v>76</v>
      </c>
      <c r="I13756" t="s">
        <v>100</v>
      </c>
      <c r="J13756" t="s">
        <v>76</v>
      </c>
      <c r="K13756" t="s">
        <v>146</v>
      </c>
      <c r="L13756" t="s">
        <v>76</v>
      </c>
      <c r="M13756" t="s">
        <v>76</v>
      </c>
      <c r="N13756" t="s">
        <v>76</v>
      </c>
      <c r="O13756" t="s">
        <v>76</v>
      </c>
      <c r="P13756" t="s">
        <v>76</v>
      </c>
      <c r="Q13756" t="s">
        <v>76</v>
      </c>
      <c r="R13756" t="s">
        <v>76</v>
      </c>
      <c r="S13756" t="s">
        <v>76</v>
      </c>
      <c r="T13756" t="s">
        <v>108</v>
      </c>
      <c r="U13756" t="s">
        <v>76</v>
      </c>
    </row>
    <row r="13757" spans="1:21" x14ac:dyDescent="0.35">
      <c r="A13757" t="s">
        <v>7</v>
      </c>
      <c r="B13757" t="s">
        <v>1304</v>
      </c>
      <c r="C13757">
        <v>2334</v>
      </c>
      <c r="D13757" t="s">
        <v>512</v>
      </c>
      <c r="E13757" t="s">
        <v>315</v>
      </c>
      <c r="F13757" t="s">
        <v>75</v>
      </c>
      <c r="G13757" t="s">
        <v>63</v>
      </c>
      <c r="H13757" t="s">
        <v>138</v>
      </c>
      <c r="I13757" t="s">
        <v>72</v>
      </c>
      <c r="J13757" t="s">
        <v>142</v>
      </c>
      <c r="K13757" t="s">
        <v>72</v>
      </c>
      <c r="L13757" t="s">
        <v>106</v>
      </c>
      <c r="M13757" t="s">
        <v>107</v>
      </c>
      <c r="N13757" t="s">
        <v>73</v>
      </c>
      <c r="O13757" t="s">
        <v>77</v>
      </c>
      <c r="P13757" t="s">
        <v>186</v>
      </c>
      <c r="Q13757" t="s">
        <v>137</v>
      </c>
      <c r="R13757" t="s">
        <v>71</v>
      </c>
      <c r="S13757" t="s">
        <v>108</v>
      </c>
      <c r="T13757" t="s">
        <v>347</v>
      </c>
      <c r="U13757" t="s">
        <v>97</v>
      </c>
    </row>
    <row r="13758" spans="1:21" x14ac:dyDescent="0.35">
      <c r="A13758" t="s">
        <v>7</v>
      </c>
      <c r="B13758" t="s">
        <v>50</v>
      </c>
      <c r="C13758">
        <v>255</v>
      </c>
      <c r="D13758" t="s">
        <v>910</v>
      </c>
      <c r="E13758" t="s">
        <v>110</v>
      </c>
      <c r="F13758" t="s">
        <v>108</v>
      </c>
      <c r="G13758" t="s">
        <v>149</v>
      </c>
      <c r="H13758" t="s">
        <v>73</v>
      </c>
      <c r="I13758" t="s">
        <v>107</v>
      </c>
      <c r="J13758" t="s">
        <v>151</v>
      </c>
      <c r="K13758" t="s">
        <v>71</v>
      </c>
      <c r="L13758" t="s">
        <v>73</v>
      </c>
      <c r="M13758" t="s">
        <v>138</v>
      </c>
      <c r="N13758" t="s">
        <v>107</v>
      </c>
      <c r="O13758" t="s">
        <v>80</v>
      </c>
      <c r="P13758" t="s">
        <v>137</v>
      </c>
      <c r="Q13758" t="s">
        <v>113</v>
      </c>
      <c r="R13758" t="s">
        <v>180</v>
      </c>
      <c r="S13758" t="s">
        <v>157</v>
      </c>
      <c r="T13758" t="s">
        <v>502</v>
      </c>
      <c r="U13758" t="s">
        <v>122</v>
      </c>
    </row>
    <row r="13759" spans="1:21" x14ac:dyDescent="0.35">
      <c r="A13759" t="s">
        <v>241</v>
      </c>
      <c r="B13759" t="s">
        <v>1303</v>
      </c>
      <c r="C13759">
        <v>70</v>
      </c>
      <c r="D13759" t="s">
        <v>670</v>
      </c>
      <c r="E13759" t="s">
        <v>397</v>
      </c>
      <c r="F13759" t="s">
        <v>76</v>
      </c>
      <c r="G13759" t="s">
        <v>76</v>
      </c>
      <c r="H13759" t="s">
        <v>79</v>
      </c>
      <c r="I13759" t="s">
        <v>138</v>
      </c>
      <c r="J13759" t="s">
        <v>76</v>
      </c>
      <c r="K13759" t="s">
        <v>86</v>
      </c>
      <c r="L13759" t="s">
        <v>76</v>
      </c>
      <c r="M13759" t="s">
        <v>76</v>
      </c>
      <c r="N13759" t="s">
        <v>173</v>
      </c>
      <c r="O13759" t="s">
        <v>76</v>
      </c>
      <c r="P13759" t="s">
        <v>76</v>
      </c>
      <c r="Q13759" t="s">
        <v>173</v>
      </c>
      <c r="R13759" t="s">
        <v>76</v>
      </c>
      <c r="S13759" t="s">
        <v>151</v>
      </c>
      <c r="T13759" t="s">
        <v>116</v>
      </c>
      <c r="U13759" t="s">
        <v>515</v>
      </c>
    </row>
    <row r="13760" spans="1:21" x14ac:dyDescent="0.35">
      <c r="A13760" t="s">
        <v>241</v>
      </c>
      <c r="B13760" t="s">
        <v>1304</v>
      </c>
      <c r="C13760">
        <v>9308</v>
      </c>
      <c r="D13760" t="s">
        <v>728</v>
      </c>
      <c r="E13760" t="s">
        <v>312</v>
      </c>
      <c r="F13760" t="s">
        <v>77</v>
      </c>
      <c r="G13760" t="s">
        <v>94</v>
      </c>
      <c r="H13760" t="s">
        <v>71</v>
      </c>
      <c r="I13760" t="s">
        <v>68</v>
      </c>
      <c r="J13760" t="s">
        <v>94</v>
      </c>
      <c r="K13760" t="s">
        <v>75</v>
      </c>
      <c r="L13760" t="s">
        <v>73</v>
      </c>
      <c r="M13760" t="s">
        <v>73</v>
      </c>
      <c r="N13760" t="s">
        <v>68</v>
      </c>
      <c r="O13760" t="s">
        <v>73</v>
      </c>
      <c r="P13760" t="s">
        <v>75</v>
      </c>
      <c r="Q13760" t="s">
        <v>198</v>
      </c>
      <c r="R13760" t="s">
        <v>71</v>
      </c>
      <c r="S13760" t="s">
        <v>81</v>
      </c>
      <c r="T13760" t="s">
        <v>326</v>
      </c>
      <c r="U13760" t="s">
        <v>290</v>
      </c>
    </row>
    <row r="13761" spans="1:21" x14ac:dyDescent="0.35">
      <c r="A13761" t="s">
        <v>241</v>
      </c>
      <c r="B13761" t="s">
        <v>50</v>
      </c>
      <c r="C13761">
        <v>798</v>
      </c>
      <c r="D13761" t="s">
        <v>690</v>
      </c>
      <c r="E13761" t="s">
        <v>502</v>
      </c>
      <c r="F13761" t="s">
        <v>138</v>
      </c>
      <c r="G13761" t="s">
        <v>186</v>
      </c>
      <c r="H13761" t="s">
        <v>107</v>
      </c>
      <c r="I13761" t="s">
        <v>106</v>
      </c>
      <c r="J13761" t="s">
        <v>186</v>
      </c>
      <c r="K13761" t="s">
        <v>106</v>
      </c>
      <c r="L13761" t="s">
        <v>107</v>
      </c>
      <c r="M13761" t="s">
        <v>79</v>
      </c>
      <c r="N13761" t="s">
        <v>107</v>
      </c>
      <c r="O13761" t="s">
        <v>75</v>
      </c>
      <c r="P13761" t="s">
        <v>63</v>
      </c>
      <c r="Q13761" t="s">
        <v>217</v>
      </c>
      <c r="R13761" t="s">
        <v>55</v>
      </c>
      <c r="S13761" t="s">
        <v>57</v>
      </c>
      <c r="T13761" t="s">
        <v>147</v>
      </c>
      <c r="U13761" t="s">
        <v>99</v>
      </c>
    </row>
    <row r="13763" spans="1:21" x14ac:dyDescent="0.35">
      <c r="A13763" t="s">
        <v>2259</v>
      </c>
    </row>
    <row r="13764" spans="1:21" x14ac:dyDescent="0.35">
      <c r="A13764" t="s">
        <v>14</v>
      </c>
      <c r="B13764" t="s">
        <v>15</v>
      </c>
      <c r="C13764" t="s">
        <v>2</v>
      </c>
      <c r="D13764" t="s">
        <v>2242</v>
      </c>
      <c r="E13764" t="s">
        <v>2243</v>
      </c>
      <c r="F13764" t="s">
        <v>2244</v>
      </c>
      <c r="G13764" t="s">
        <v>2245</v>
      </c>
      <c r="H13764" t="s">
        <v>2246</v>
      </c>
      <c r="I13764" t="s">
        <v>2247</v>
      </c>
      <c r="J13764" t="s">
        <v>2248</v>
      </c>
      <c r="K13764" t="s">
        <v>2249</v>
      </c>
      <c r="L13764" t="s">
        <v>2250</v>
      </c>
      <c r="M13764" t="s">
        <v>2251</v>
      </c>
      <c r="N13764" t="s">
        <v>2252</v>
      </c>
      <c r="O13764" t="s">
        <v>2253</v>
      </c>
      <c r="P13764" t="s">
        <v>2254</v>
      </c>
      <c r="Q13764" t="s">
        <v>2255</v>
      </c>
      <c r="R13764" t="s">
        <v>2256</v>
      </c>
      <c r="S13764" t="s">
        <v>2257</v>
      </c>
      <c r="T13764" t="s">
        <v>2258</v>
      </c>
      <c r="U13764" t="s">
        <v>48</v>
      </c>
    </row>
    <row r="13765" spans="1:21" x14ac:dyDescent="0.35">
      <c r="A13765" t="s">
        <v>3</v>
      </c>
      <c r="B13765" t="s">
        <v>52</v>
      </c>
      <c r="C13765">
        <v>367</v>
      </c>
      <c r="D13765" t="s">
        <v>1306</v>
      </c>
      <c r="E13765" t="s">
        <v>334</v>
      </c>
      <c r="F13765" t="s">
        <v>77</v>
      </c>
      <c r="G13765" t="s">
        <v>77</v>
      </c>
      <c r="H13765" t="s">
        <v>73</v>
      </c>
      <c r="I13765" t="s">
        <v>73</v>
      </c>
      <c r="J13765" t="s">
        <v>76</v>
      </c>
      <c r="K13765" t="s">
        <v>73</v>
      </c>
      <c r="L13765" t="s">
        <v>73</v>
      </c>
      <c r="M13765" t="s">
        <v>106</v>
      </c>
      <c r="N13765" t="s">
        <v>71</v>
      </c>
      <c r="O13765" t="s">
        <v>76</v>
      </c>
      <c r="P13765" t="s">
        <v>76</v>
      </c>
      <c r="Q13765" t="s">
        <v>94</v>
      </c>
      <c r="R13765" t="s">
        <v>76</v>
      </c>
      <c r="S13765" t="s">
        <v>71</v>
      </c>
      <c r="T13765" t="s">
        <v>53</v>
      </c>
      <c r="U13765" t="s">
        <v>216</v>
      </c>
    </row>
    <row r="13766" spans="1:21" x14ac:dyDescent="0.35">
      <c r="A13766" t="s">
        <v>3</v>
      </c>
      <c r="B13766" t="s">
        <v>83</v>
      </c>
      <c r="C13766">
        <v>1232</v>
      </c>
      <c r="D13766" t="s">
        <v>60</v>
      </c>
      <c r="E13766" t="s">
        <v>158</v>
      </c>
      <c r="F13766" t="s">
        <v>107</v>
      </c>
      <c r="G13766" t="s">
        <v>150</v>
      </c>
      <c r="H13766" t="s">
        <v>77</v>
      </c>
      <c r="I13766" t="s">
        <v>106</v>
      </c>
      <c r="J13766" t="s">
        <v>79</v>
      </c>
      <c r="K13766" t="s">
        <v>79</v>
      </c>
      <c r="L13766" t="s">
        <v>76</v>
      </c>
      <c r="M13766" t="s">
        <v>77</v>
      </c>
      <c r="N13766" t="s">
        <v>76</v>
      </c>
      <c r="O13766" t="s">
        <v>77</v>
      </c>
      <c r="P13766" t="s">
        <v>79</v>
      </c>
      <c r="Q13766" t="s">
        <v>142</v>
      </c>
      <c r="R13766" t="s">
        <v>79</v>
      </c>
      <c r="S13766" t="s">
        <v>138</v>
      </c>
      <c r="T13766" t="s">
        <v>317</v>
      </c>
      <c r="U13766" t="s">
        <v>226</v>
      </c>
    </row>
    <row r="13767" spans="1:21" x14ac:dyDescent="0.35">
      <c r="A13767" t="s">
        <v>3</v>
      </c>
      <c r="B13767" t="s">
        <v>50</v>
      </c>
      <c r="C13767">
        <v>118</v>
      </c>
      <c r="D13767" t="s">
        <v>730</v>
      </c>
      <c r="E13767" t="s">
        <v>8</v>
      </c>
      <c r="F13767" t="s">
        <v>81</v>
      </c>
      <c r="G13767" t="s">
        <v>133</v>
      </c>
      <c r="H13767" t="s">
        <v>76</v>
      </c>
      <c r="I13767" t="s">
        <v>79</v>
      </c>
      <c r="J13767" t="s">
        <v>88</v>
      </c>
      <c r="K13767" t="s">
        <v>76</v>
      </c>
      <c r="L13767" t="s">
        <v>76</v>
      </c>
      <c r="M13767" t="s">
        <v>76</v>
      </c>
      <c r="N13767" t="s">
        <v>76</v>
      </c>
      <c r="O13767" t="s">
        <v>81</v>
      </c>
      <c r="P13767" t="s">
        <v>76</v>
      </c>
      <c r="Q13767" t="s">
        <v>162</v>
      </c>
      <c r="R13767" t="s">
        <v>75</v>
      </c>
      <c r="S13767" t="s">
        <v>109</v>
      </c>
      <c r="T13767" t="s">
        <v>101</v>
      </c>
      <c r="U13767" t="s">
        <v>173</v>
      </c>
    </row>
    <row r="13768" spans="1:21" x14ac:dyDescent="0.35">
      <c r="A13768" t="s">
        <v>4</v>
      </c>
      <c r="B13768" t="s">
        <v>52</v>
      </c>
      <c r="C13768">
        <v>433</v>
      </c>
      <c r="D13768" t="s">
        <v>443</v>
      </c>
      <c r="E13768" t="s">
        <v>463</v>
      </c>
      <c r="F13768" t="s">
        <v>73</v>
      </c>
      <c r="G13768" t="s">
        <v>76</v>
      </c>
      <c r="H13768" t="s">
        <v>73</v>
      </c>
      <c r="I13768" t="s">
        <v>73</v>
      </c>
      <c r="J13768" t="s">
        <v>76</v>
      </c>
      <c r="K13768" t="s">
        <v>107</v>
      </c>
      <c r="L13768" t="s">
        <v>76</v>
      </c>
      <c r="M13768" t="s">
        <v>76</v>
      </c>
      <c r="N13768" t="s">
        <v>71</v>
      </c>
      <c r="O13768" t="s">
        <v>76</v>
      </c>
      <c r="P13768" t="s">
        <v>76</v>
      </c>
      <c r="Q13768" t="s">
        <v>72</v>
      </c>
      <c r="R13768" t="s">
        <v>76</v>
      </c>
      <c r="S13768" t="s">
        <v>107</v>
      </c>
      <c r="T13768" t="s">
        <v>356</v>
      </c>
      <c r="U13768" t="s">
        <v>92</v>
      </c>
    </row>
    <row r="13769" spans="1:21" x14ac:dyDescent="0.35">
      <c r="A13769" t="s">
        <v>4</v>
      </c>
      <c r="B13769" t="s">
        <v>83</v>
      </c>
      <c r="C13769">
        <v>1334</v>
      </c>
      <c r="D13769" t="s">
        <v>687</v>
      </c>
      <c r="E13769" t="s">
        <v>377</v>
      </c>
      <c r="F13769" t="s">
        <v>73</v>
      </c>
      <c r="G13769" t="s">
        <v>68</v>
      </c>
      <c r="H13769" t="s">
        <v>107</v>
      </c>
      <c r="I13769" t="s">
        <v>107</v>
      </c>
      <c r="J13769" t="s">
        <v>76</v>
      </c>
      <c r="K13769" t="s">
        <v>76</v>
      </c>
      <c r="L13769" t="s">
        <v>76</v>
      </c>
      <c r="M13769" t="s">
        <v>68</v>
      </c>
      <c r="N13769" t="s">
        <v>70</v>
      </c>
      <c r="O13769" t="s">
        <v>76</v>
      </c>
      <c r="P13769" t="s">
        <v>71</v>
      </c>
      <c r="Q13769" t="s">
        <v>71</v>
      </c>
      <c r="R13769" t="s">
        <v>179</v>
      </c>
      <c r="S13769" t="s">
        <v>106</v>
      </c>
      <c r="T13769" t="s">
        <v>222</v>
      </c>
      <c r="U13769" t="s">
        <v>264</v>
      </c>
    </row>
    <row r="13770" spans="1:21" x14ac:dyDescent="0.35">
      <c r="A13770" t="s">
        <v>4</v>
      </c>
      <c r="B13770" t="s">
        <v>50</v>
      </c>
      <c r="C13770">
        <v>158</v>
      </c>
      <c r="D13770" t="s">
        <v>494</v>
      </c>
      <c r="E13770" t="s">
        <v>748</v>
      </c>
      <c r="F13770" t="s">
        <v>76</v>
      </c>
      <c r="G13770" t="s">
        <v>107</v>
      </c>
      <c r="H13770" t="s">
        <v>107</v>
      </c>
      <c r="I13770" t="s">
        <v>107</v>
      </c>
      <c r="J13770" t="s">
        <v>76</v>
      </c>
      <c r="K13770" t="s">
        <v>76</v>
      </c>
      <c r="L13770" t="s">
        <v>76</v>
      </c>
      <c r="M13770" t="s">
        <v>76</v>
      </c>
      <c r="N13770" t="s">
        <v>76</v>
      </c>
      <c r="O13770" t="s">
        <v>76</v>
      </c>
      <c r="P13770" t="s">
        <v>76</v>
      </c>
      <c r="Q13770" t="s">
        <v>73</v>
      </c>
      <c r="R13770" t="s">
        <v>76</v>
      </c>
      <c r="S13770" t="s">
        <v>107</v>
      </c>
      <c r="T13770" t="s">
        <v>579</v>
      </c>
      <c r="U13770" t="s">
        <v>72</v>
      </c>
    </row>
    <row r="13771" spans="1:21" x14ac:dyDescent="0.35">
      <c r="A13771" t="s">
        <v>5</v>
      </c>
      <c r="B13771" t="s">
        <v>52</v>
      </c>
      <c r="C13771">
        <v>795</v>
      </c>
      <c r="D13771" t="s">
        <v>824</v>
      </c>
      <c r="E13771" t="s">
        <v>148</v>
      </c>
      <c r="F13771" t="s">
        <v>107</v>
      </c>
      <c r="G13771" t="s">
        <v>94</v>
      </c>
      <c r="H13771" t="s">
        <v>73</v>
      </c>
      <c r="I13771" t="s">
        <v>73</v>
      </c>
      <c r="J13771" t="s">
        <v>72</v>
      </c>
      <c r="K13771" t="s">
        <v>186</v>
      </c>
      <c r="L13771" t="s">
        <v>72</v>
      </c>
      <c r="M13771" t="s">
        <v>73</v>
      </c>
      <c r="N13771" t="s">
        <v>150</v>
      </c>
      <c r="O13771" t="s">
        <v>76</v>
      </c>
      <c r="P13771" t="s">
        <v>76</v>
      </c>
      <c r="Q13771" t="s">
        <v>74</v>
      </c>
      <c r="R13771" t="s">
        <v>107</v>
      </c>
      <c r="S13771" t="s">
        <v>73</v>
      </c>
      <c r="T13771" t="s">
        <v>179</v>
      </c>
      <c r="U13771" t="s">
        <v>334</v>
      </c>
    </row>
    <row r="13772" spans="1:21" x14ac:dyDescent="0.35">
      <c r="A13772" t="s">
        <v>5</v>
      </c>
      <c r="B13772" t="s">
        <v>83</v>
      </c>
      <c r="C13772">
        <v>1886</v>
      </c>
      <c r="D13772" t="s">
        <v>962</v>
      </c>
      <c r="E13772" t="s">
        <v>218</v>
      </c>
      <c r="F13772" t="s">
        <v>76</v>
      </c>
      <c r="G13772" t="s">
        <v>71</v>
      </c>
      <c r="H13772" t="s">
        <v>73</v>
      </c>
      <c r="I13772" t="s">
        <v>73</v>
      </c>
      <c r="J13772" t="s">
        <v>76</v>
      </c>
      <c r="K13772" t="s">
        <v>79</v>
      </c>
      <c r="L13772" t="s">
        <v>76</v>
      </c>
      <c r="M13772" t="s">
        <v>76</v>
      </c>
      <c r="N13772" t="s">
        <v>77</v>
      </c>
      <c r="O13772" t="s">
        <v>107</v>
      </c>
      <c r="P13772" t="s">
        <v>77</v>
      </c>
      <c r="Q13772" t="s">
        <v>72</v>
      </c>
      <c r="R13772" t="s">
        <v>76</v>
      </c>
      <c r="S13772" t="s">
        <v>107</v>
      </c>
      <c r="T13772" t="s">
        <v>108</v>
      </c>
      <c r="U13772" t="s">
        <v>386</v>
      </c>
    </row>
    <row r="13773" spans="1:21" x14ac:dyDescent="0.35">
      <c r="A13773" t="s">
        <v>5</v>
      </c>
      <c r="B13773" t="s">
        <v>50</v>
      </c>
      <c r="C13773">
        <v>189</v>
      </c>
      <c r="D13773" t="s">
        <v>995</v>
      </c>
      <c r="E13773" t="s">
        <v>168</v>
      </c>
      <c r="F13773" t="s">
        <v>76</v>
      </c>
      <c r="G13773" t="s">
        <v>138</v>
      </c>
      <c r="H13773" t="s">
        <v>106</v>
      </c>
      <c r="I13773" t="s">
        <v>78</v>
      </c>
      <c r="J13773" t="s">
        <v>76</v>
      </c>
      <c r="K13773" t="s">
        <v>76</v>
      </c>
      <c r="L13773" t="s">
        <v>76</v>
      </c>
      <c r="M13773" t="s">
        <v>76</v>
      </c>
      <c r="N13773" t="s">
        <v>71</v>
      </c>
      <c r="O13773" t="s">
        <v>76</v>
      </c>
      <c r="P13773" t="s">
        <v>76</v>
      </c>
      <c r="Q13773" t="s">
        <v>78</v>
      </c>
      <c r="R13773" t="s">
        <v>71</v>
      </c>
      <c r="S13773" t="s">
        <v>76</v>
      </c>
      <c r="T13773" t="s">
        <v>96</v>
      </c>
      <c r="U13773" t="s">
        <v>143</v>
      </c>
    </row>
    <row r="13774" spans="1:21" x14ac:dyDescent="0.35">
      <c r="A13774" t="s">
        <v>6</v>
      </c>
      <c r="B13774" t="s">
        <v>52</v>
      </c>
      <c r="C13774">
        <v>241</v>
      </c>
      <c r="D13774" t="s">
        <v>736</v>
      </c>
      <c r="E13774" t="s">
        <v>164</v>
      </c>
      <c r="F13774" t="s">
        <v>76</v>
      </c>
      <c r="G13774" t="s">
        <v>76</v>
      </c>
      <c r="H13774" t="s">
        <v>81</v>
      </c>
      <c r="I13774" t="s">
        <v>73</v>
      </c>
      <c r="J13774" t="s">
        <v>73</v>
      </c>
      <c r="K13774" t="s">
        <v>105</v>
      </c>
      <c r="L13774" t="s">
        <v>106</v>
      </c>
      <c r="M13774" t="s">
        <v>94</v>
      </c>
      <c r="N13774" t="s">
        <v>76</v>
      </c>
      <c r="O13774" t="s">
        <v>94</v>
      </c>
      <c r="P13774" t="s">
        <v>76</v>
      </c>
      <c r="Q13774" t="s">
        <v>151</v>
      </c>
      <c r="R13774" t="s">
        <v>73</v>
      </c>
      <c r="S13774" t="s">
        <v>55</v>
      </c>
      <c r="T13774" t="s">
        <v>180</v>
      </c>
      <c r="U13774" t="s">
        <v>619</v>
      </c>
    </row>
    <row r="13775" spans="1:21" x14ac:dyDescent="0.35">
      <c r="A13775" t="s">
        <v>6</v>
      </c>
      <c r="B13775" t="s">
        <v>83</v>
      </c>
      <c r="C13775">
        <v>740</v>
      </c>
      <c r="D13775" t="s">
        <v>560</v>
      </c>
      <c r="E13775" t="s">
        <v>188</v>
      </c>
      <c r="F13775" t="s">
        <v>107</v>
      </c>
      <c r="G13775" t="s">
        <v>106</v>
      </c>
      <c r="H13775" t="s">
        <v>68</v>
      </c>
      <c r="I13775" t="s">
        <v>76</v>
      </c>
      <c r="J13775" t="s">
        <v>106</v>
      </c>
      <c r="K13775" t="s">
        <v>106</v>
      </c>
      <c r="L13775" t="s">
        <v>76</v>
      </c>
      <c r="M13775" t="s">
        <v>76</v>
      </c>
      <c r="N13775" t="s">
        <v>106</v>
      </c>
      <c r="O13775" t="s">
        <v>107</v>
      </c>
      <c r="P13775" t="s">
        <v>106</v>
      </c>
      <c r="Q13775" t="s">
        <v>106</v>
      </c>
      <c r="R13775" t="s">
        <v>76</v>
      </c>
      <c r="S13775" t="s">
        <v>79</v>
      </c>
      <c r="T13775" t="s">
        <v>96</v>
      </c>
      <c r="U13775" t="s">
        <v>499</v>
      </c>
    </row>
    <row r="13776" spans="1:21" x14ac:dyDescent="0.35">
      <c r="A13776" t="s">
        <v>6</v>
      </c>
      <c r="B13776" t="s">
        <v>50</v>
      </c>
      <c r="C13776">
        <v>78</v>
      </c>
      <c r="D13776" t="s">
        <v>654</v>
      </c>
      <c r="E13776" t="s">
        <v>135</v>
      </c>
      <c r="F13776" t="s">
        <v>76</v>
      </c>
      <c r="G13776" t="s">
        <v>76</v>
      </c>
      <c r="H13776" t="s">
        <v>76</v>
      </c>
      <c r="I13776" t="s">
        <v>76</v>
      </c>
      <c r="J13776" t="s">
        <v>122</v>
      </c>
      <c r="K13776" t="s">
        <v>76</v>
      </c>
      <c r="L13776" t="s">
        <v>76</v>
      </c>
      <c r="M13776" t="s">
        <v>76</v>
      </c>
      <c r="N13776" t="s">
        <v>76</v>
      </c>
      <c r="O13776" t="s">
        <v>76</v>
      </c>
      <c r="P13776" t="s">
        <v>76</v>
      </c>
      <c r="Q13776" t="s">
        <v>106</v>
      </c>
      <c r="R13776" t="s">
        <v>76</v>
      </c>
      <c r="S13776" t="s">
        <v>76</v>
      </c>
      <c r="T13776" t="s">
        <v>81</v>
      </c>
      <c r="U13776" t="s">
        <v>761</v>
      </c>
    </row>
    <row r="13777" spans="1:21" x14ac:dyDescent="0.35">
      <c r="A13777" t="s">
        <v>7</v>
      </c>
      <c r="B13777" t="s">
        <v>52</v>
      </c>
      <c r="C13777">
        <v>619</v>
      </c>
      <c r="D13777" t="s">
        <v>552</v>
      </c>
      <c r="E13777" t="s">
        <v>316</v>
      </c>
      <c r="F13777" t="s">
        <v>150</v>
      </c>
      <c r="G13777" t="s">
        <v>80</v>
      </c>
      <c r="H13777" t="s">
        <v>63</v>
      </c>
      <c r="I13777" t="s">
        <v>142</v>
      </c>
      <c r="J13777" t="s">
        <v>173</v>
      </c>
      <c r="K13777" t="s">
        <v>81</v>
      </c>
      <c r="L13777" t="s">
        <v>107</v>
      </c>
      <c r="M13777" t="s">
        <v>73</v>
      </c>
      <c r="N13777" t="s">
        <v>107</v>
      </c>
      <c r="O13777" t="s">
        <v>107</v>
      </c>
      <c r="P13777" t="s">
        <v>81</v>
      </c>
      <c r="Q13777" t="s">
        <v>173</v>
      </c>
      <c r="R13777" t="s">
        <v>77</v>
      </c>
      <c r="S13777" t="s">
        <v>63</v>
      </c>
      <c r="T13777" t="s">
        <v>117</v>
      </c>
      <c r="U13777" t="s">
        <v>239</v>
      </c>
    </row>
    <row r="13778" spans="1:21" x14ac:dyDescent="0.35">
      <c r="A13778" t="s">
        <v>7</v>
      </c>
      <c r="B13778" t="s">
        <v>83</v>
      </c>
      <c r="C13778">
        <v>1731</v>
      </c>
      <c r="D13778" t="s">
        <v>690</v>
      </c>
      <c r="E13778" t="s">
        <v>172</v>
      </c>
      <c r="F13778" t="s">
        <v>94</v>
      </c>
      <c r="G13778" t="s">
        <v>72</v>
      </c>
      <c r="H13778" t="s">
        <v>105</v>
      </c>
      <c r="I13778" t="s">
        <v>138</v>
      </c>
      <c r="J13778" t="s">
        <v>55</v>
      </c>
      <c r="K13778" t="s">
        <v>63</v>
      </c>
      <c r="L13778" t="s">
        <v>77</v>
      </c>
      <c r="M13778" t="s">
        <v>107</v>
      </c>
      <c r="N13778" t="s">
        <v>73</v>
      </c>
      <c r="O13778" t="s">
        <v>79</v>
      </c>
      <c r="P13778" t="s">
        <v>55</v>
      </c>
      <c r="Q13778" t="s">
        <v>102</v>
      </c>
      <c r="R13778" t="s">
        <v>150</v>
      </c>
      <c r="S13778" t="s">
        <v>103</v>
      </c>
      <c r="T13778" t="s">
        <v>373</v>
      </c>
      <c r="U13778" t="s">
        <v>194</v>
      </c>
    </row>
    <row r="13779" spans="1:21" x14ac:dyDescent="0.35">
      <c r="A13779" t="s">
        <v>7</v>
      </c>
      <c r="B13779" t="s">
        <v>50</v>
      </c>
      <c r="C13779">
        <v>255</v>
      </c>
      <c r="D13779" t="s">
        <v>910</v>
      </c>
      <c r="E13779" t="s">
        <v>110</v>
      </c>
      <c r="F13779" t="s">
        <v>108</v>
      </c>
      <c r="G13779" t="s">
        <v>149</v>
      </c>
      <c r="H13779" t="s">
        <v>73</v>
      </c>
      <c r="I13779" t="s">
        <v>107</v>
      </c>
      <c r="J13779" t="s">
        <v>151</v>
      </c>
      <c r="K13779" t="s">
        <v>71</v>
      </c>
      <c r="L13779" t="s">
        <v>73</v>
      </c>
      <c r="M13779" t="s">
        <v>138</v>
      </c>
      <c r="N13779" t="s">
        <v>107</v>
      </c>
      <c r="O13779" t="s">
        <v>80</v>
      </c>
      <c r="P13779" t="s">
        <v>137</v>
      </c>
      <c r="Q13779" t="s">
        <v>113</v>
      </c>
      <c r="R13779" t="s">
        <v>180</v>
      </c>
      <c r="S13779" t="s">
        <v>157</v>
      </c>
      <c r="T13779" t="s">
        <v>502</v>
      </c>
      <c r="U13779" t="s">
        <v>122</v>
      </c>
    </row>
    <row r="13780" spans="1:21" x14ac:dyDescent="0.35">
      <c r="A13780" t="s">
        <v>241</v>
      </c>
      <c r="B13780" t="s">
        <v>52</v>
      </c>
      <c r="C13780">
        <v>2455</v>
      </c>
      <c r="D13780" t="s">
        <v>537</v>
      </c>
      <c r="E13780" t="s">
        <v>127</v>
      </c>
      <c r="F13780" t="s">
        <v>77</v>
      </c>
      <c r="G13780" t="s">
        <v>94</v>
      </c>
      <c r="H13780" t="s">
        <v>150</v>
      </c>
      <c r="I13780" t="s">
        <v>94</v>
      </c>
      <c r="J13780" t="s">
        <v>63</v>
      </c>
      <c r="K13780" t="s">
        <v>78</v>
      </c>
      <c r="L13780" t="s">
        <v>77</v>
      </c>
      <c r="M13780" t="s">
        <v>106</v>
      </c>
      <c r="N13780" t="s">
        <v>77</v>
      </c>
      <c r="O13780" t="s">
        <v>107</v>
      </c>
      <c r="P13780" t="s">
        <v>79</v>
      </c>
      <c r="Q13780" t="s">
        <v>142</v>
      </c>
      <c r="R13780" t="s">
        <v>73</v>
      </c>
      <c r="S13780" t="s">
        <v>75</v>
      </c>
      <c r="T13780" t="s">
        <v>282</v>
      </c>
      <c r="U13780" t="s">
        <v>304</v>
      </c>
    </row>
    <row r="13781" spans="1:21" x14ac:dyDescent="0.35">
      <c r="A13781" t="s">
        <v>241</v>
      </c>
      <c r="B13781" t="s">
        <v>83</v>
      </c>
      <c r="C13781">
        <v>6923</v>
      </c>
      <c r="D13781" t="s">
        <v>749</v>
      </c>
      <c r="E13781" t="s">
        <v>359</v>
      </c>
      <c r="F13781" t="s">
        <v>77</v>
      </c>
      <c r="G13781" t="s">
        <v>75</v>
      </c>
      <c r="H13781" t="s">
        <v>68</v>
      </c>
      <c r="I13781" t="s">
        <v>79</v>
      </c>
      <c r="J13781" t="s">
        <v>150</v>
      </c>
      <c r="K13781" t="s">
        <v>150</v>
      </c>
      <c r="L13781" t="s">
        <v>73</v>
      </c>
      <c r="M13781" t="s">
        <v>73</v>
      </c>
      <c r="N13781" t="s">
        <v>68</v>
      </c>
      <c r="O13781" t="s">
        <v>73</v>
      </c>
      <c r="P13781" t="s">
        <v>94</v>
      </c>
      <c r="Q13781" t="s">
        <v>130</v>
      </c>
      <c r="R13781" t="s">
        <v>150</v>
      </c>
      <c r="S13781" t="s">
        <v>72</v>
      </c>
      <c r="T13781" t="s">
        <v>299</v>
      </c>
      <c r="U13781" t="s">
        <v>134</v>
      </c>
    </row>
    <row r="13782" spans="1:21" x14ac:dyDescent="0.35">
      <c r="A13782" t="s">
        <v>241</v>
      </c>
      <c r="B13782" t="s">
        <v>50</v>
      </c>
      <c r="C13782">
        <v>798</v>
      </c>
      <c r="D13782" t="s">
        <v>690</v>
      </c>
      <c r="E13782" t="s">
        <v>502</v>
      </c>
      <c r="F13782" t="s">
        <v>138</v>
      </c>
      <c r="G13782" t="s">
        <v>186</v>
      </c>
      <c r="H13782" t="s">
        <v>107</v>
      </c>
      <c r="I13782" t="s">
        <v>106</v>
      </c>
      <c r="J13782" t="s">
        <v>186</v>
      </c>
      <c r="K13782" t="s">
        <v>106</v>
      </c>
      <c r="L13782" t="s">
        <v>107</v>
      </c>
      <c r="M13782" t="s">
        <v>79</v>
      </c>
      <c r="N13782" t="s">
        <v>107</v>
      </c>
      <c r="O13782" t="s">
        <v>75</v>
      </c>
      <c r="P13782" t="s">
        <v>63</v>
      </c>
      <c r="Q13782" t="s">
        <v>217</v>
      </c>
      <c r="R13782" t="s">
        <v>55</v>
      </c>
      <c r="S13782" t="s">
        <v>57</v>
      </c>
      <c r="T13782" t="s">
        <v>147</v>
      </c>
      <c r="U13782" t="s">
        <v>99</v>
      </c>
    </row>
    <row r="13784" spans="1:21" x14ac:dyDescent="0.35">
      <c r="A13784" t="s">
        <v>2260</v>
      </c>
    </row>
    <row r="13785" spans="1:21" x14ac:dyDescent="0.35">
      <c r="A13785" t="s">
        <v>14</v>
      </c>
      <c r="B13785" t="s">
        <v>461</v>
      </c>
      <c r="C13785" t="s">
        <v>2</v>
      </c>
      <c r="D13785" t="s">
        <v>2242</v>
      </c>
      <c r="E13785" t="s">
        <v>2243</v>
      </c>
      <c r="F13785" t="s">
        <v>2244</v>
      </c>
      <c r="G13785" t="s">
        <v>2245</v>
      </c>
      <c r="H13785" t="s">
        <v>2246</v>
      </c>
      <c r="I13785" t="s">
        <v>2247</v>
      </c>
      <c r="J13785" t="s">
        <v>2248</v>
      </c>
      <c r="K13785" t="s">
        <v>2249</v>
      </c>
      <c r="L13785" t="s">
        <v>2250</v>
      </c>
      <c r="M13785" t="s">
        <v>2251</v>
      </c>
      <c r="N13785" t="s">
        <v>2252</v>
      </c>
      <c r="O13785" t="s">
        <v>2253</v>
      </c>
      <c r="P13785" t="s">
        <v>2254</v>
      </c>
      <c r="Q13785" t="s">
        <v>2255</v>
      </c>
      <c r="R13785" t="s">
        <v>2256</v>
      </c>
      <c r="S13785" t="s">
        <v>2257</v>
      </c>
      <c r="T13785" t="s">
        <v>2258</v>
      </c>
      <c r="U13785" t="s">
        <v>48</v>
      </c>
    </row>
    <row r="13786" spans="1:21" x14ac:dyDescent="0.35">
      <c r="A13786" t="s">
        <v>3</v>
      </c>
      <c r="B13786" t="s">
        <v>462</v>
      </c>
      <c r="C13786">
        <v>938</v>
      </c>
      <c r="D13786" t="s">
        <v>648</v>
      </c>
      <c r="E13786" t="s">
        <v>426</v>
      </c>
      <c r="F13786" t="s">
        <v>106</v>
      </c>
      <c r="G13786" t="s">
        <v>63</v>
      </c>
      <c r="H13786" t="s">
        <v>106</v>
      </c>
      <c r="I13786" t="s">
        <v>79</v>
      </c>
      <c r="J13786" t="s">
        <v>105</v>
      </c>
      <c r="K13786" t="s">
        <v>71</v>
      </c>
      <c r="L13786" t="s">
        <v>107</v>
      </c>
      <c r="M13786" t="s">
        <v>79</v>
      </c>
      <c r="N13786" t="s">
        <v>76</v>
      </c>
      <c r="O13786" t="s">
        <v>71</v>
      </c>
      <c r="P13786" t="s">
        <v>71</v>
      </c>
      <c r="Q13786" t="s">
        <v>175</v>
      </c>
      <c r="R13786" t="s">
        <v>79</v>
      </c>
      <c r="S13786" t="s">
        <v>122</v>
      </c>
      <c r="T13786" t="s">
        <v>220</v>
      </c>
      <c r="U13786" t="s">
        <v>264</v>
      </c>
    </row>
    <row r="13787" spans="1:21" x14ac:dyDescent="0.35">
      <c r="A13787" t="s">
        <v>3</v>
      </c>
      <c r="B13787" t="s">
        <v>464</v>
      </c>
      <c r="C13787">
        <v>778</v>
      </c>
      <c r="D13787" t="s">
        <v>693</v>
      </c>
      <c r="E13787" t="s">
        <v>10</v>
      </c>
      <c r="F13787" t="s">
        <v>106</v>
      </c>
      <c r="G13787" t="s">
        <v>76</v>
      </c>
      <c r="H13787" t="s">
        <v>77</v>
      </c>
      <c r="I13787" t="s">
        <v>76</v>
      </c>
      <c r="J13787" t="s">
        <v>76</v>
      </c>
      <c r="K13787" t="s">
        <v>76</v>
      </c>
      <c r="L13787" t="s">
        <v>76</v>
      </c>
      <c r="M13787" t="s">
        <v>73</v>
      </c>
      <c r="N13787" t="s">
        <v>77</v>
      </c>
      <c r="O13787" t="s">
        <v>76</v>
      </c>
      <c r="P13787" t="s">
        <v>76</v>
      </c>
      <c r="Q13787" t="s">
        <v>71</v>
      </c>
      <c r="R13787" t="s">
        <v>77</v>
      </c>
      <c r="S13787" t="s">
        <v>79</v>
      </c>
      <c r="T13787" t="s">
        <v>366</v>
      </c>
      <c r="U13787" t="s">
        <v>342</v>
      </c>
    </row>
    <row r="13788" spans="1:21" x14ac:dyDescent="0.35">
      <c r="A13788" t="s">
        <v>3</v>
      </c>
      <c r="B13788" t="s">
        <v>468</v>
      </c>
      <c r="C13788">
        <v>1</v>
      </c>
      <c r="D13788" t="s">
        <v>395</v>
      </c>
      <c r="E13788" t="s">
        <v>76</v>
      </c>
      <c r="F13788" t="s">
        <v>76</v>
      </c>
      <c r="G13788" t="s">
        <v>76</v>
      </c>
      <c r="H13788" t="s">
        <v>76</v>
      </c>
      <c r="I13788" t="s">
        <v>76</v>
      </c>
      <c r="J13788" t="s">
        <v>76</v>
      </c>
      <c r="K13788" t="s">
        <v>76</v>
      </c>
      <c r="L13788" t="s">
        <v>76</v>
      </c>
      <c r="M13788" t="s">
        <v>76</v>
      </c>
      <c r="N13788" t="s">
        <v>76</v>
      </c>
      <c r="O13788" t="s">
        <v>76</v>
      </c>
      <c r="P13788" t="s">
        <v>76</v>
      </c>
      <c r="Q13788" t="s">
        <v>76</v>
      </c>
      <c r="R13788" t="s">
        <v>76</v>
      </c>
      <c r="S13788" t="s">
        <v>76</v>
      </c>
      <c r="T13788" t="s">
        <v>76</v>
      </c>
      <c r="U13788" t="s">
        <v>76</v>
      </c>
    </row>
    <row r="13789" spans="1:21" x14ac:dyDescent="0.35">
      <c r="A13789" t="s">
        <v>4</v>
      </c>
      <c r="B13789" t="s">
        <v>462</v>
      </c>
      <c r="C13789">
        <v>964</v>
      </c>
      <c r="D13789" t="s">
        <v>346</v>
      </c>
      <c r="E13789" t="s">
        <v>475</v>
      </c>
      <c r="F13789" t="s">
        <v>106</v>
      </c>
      <c r="G13789" t="s">
        <v>77</v>
      </c>
      <c r="H13789" t="s">
        <v>76</v>
      </c>
      <c r="I13789" t="s">
        <v>107</v>
      </c>
      <c r="J13789" t="s">
        <v>76</v>
      </c>
      <c r="K13789" t="s">
        <v>76</v>
      </c>
      <c r="L13789" t="s">
        <v>76</v>
      </c>
      <c r="M13789" t="s">
        <v>71</v>
      </c>
      <c r="N13789" t="s">
        <v>180</v>
      </c>
      <c r="O13789" t="s">
        <v>76</v>
      </c>
      <c r="P13789" t="s">
        <v>150</v>
      </c>
      <c r="Q13789" t="s">
        <v>77</v>
      </c>
      <c r="R13789" t="s">
        <v>163</v>
      </c>
      <c r="S13789" t="s">
        <v>106</v>
      </c>
      <c r="T13789" t="s">
        <v>253</v>
      </c>
      <c r="U13789" t="s">
        <v>62</v>
      </c>
    </row>
    <row r="13790" spans="1:21" x14ac:dyDescent="0.35">
      <c r="A13790" t="s">
        <v>4</v>
      </c>
      <c r="B13790" t="s">
        <v>464</v>
      </c>
      <c r="C13790">
        <v>961</v>
      </c>
      <c r="D13790" t="s">
        <v>454</v>
      </c>
      <c r="E13790" t="s">
        <v>698</v>
      </c>
      <c r="F13790" t="s">
        <v>107</v>
      </c>
      <c r="G13790" t="s">
        <v>77</v>
      </c>
      <c r="H13790" t="s">
        <v>73</v>
      </c>
      <c r="I13790" t="s">
        <v>107</v>
      </c>
      <c r="J13790" t="s">
        <v>76</v>
      </c>
      <c r="K13790" t="s">
        <v>107</v>
      </c>
      <c r="L13790" t="s">
        <v>76</v>
      </c>
      <c r="M13790" t="s">
        <v>76</v>
      </c>
      <c r="N13790" t="s">
        <v>76</v>
      </c>
      <c r="O13790" t="s">
        <v>76</v>
      </c>
      <c r="P13790" t="s">
        <v>76</v>
      </c>
      <c r="Q13790" t="s">
        <v>138</v>
      </c>
      <c r="R13790" t="s">
        <v>76</v>
      </c>
      <c r="S13790" t="s">
        <v>107</v>
      </c>
      <c r="T13790" t="s">
        <v>306</v>
      </c>
      <c r="U13790" t="s">
        <v>366</v>
      </c>
    </row>
    <row r="13791" spans="1:21" x14ac:dyDescent="0.35">
      <c r="A13791" t="s">
        <v>5</v>
      </c>
      <c r="B13791" t="s">
        <v>462</v>
      </c>
      <c r="C13791">
        <v>1355</v>
      </c>
      <c r="D13791" t="s">
        <v>962</v>
      </c>
      <c r="E13791" t="s">
        <v>116</v>
      </c>
      <c r="F13791" t="s">
        <v>76</v>
      </c>
      <c r="G13791" t="s">
        <v>138</v>
      </c>
      <c r="H13791" t="s">
        <v>106</v>
      </c>
      <c r="I13791" t="s">
        <v>106</v>
      </c>
      <c r="J13791" t="s">
        <v>68</v>
      </c>
      <c r="K13791" t="s">
        <v>138</v>
      </c>
      <c r="L13791" t="s">
        <v>68</v>
      </c>
      <c r="M13791" t="s">
        <v>76</v>
      </c>
      <c r="N13791" t="s">
        <v>68</v>
      </c>
      <c r="O13791" t="s">
        <v>107</v>
      </c>
      <c r="P13791" t="s">
        <v>76</v>
      </c>
      <c r="Q13791" t="s">
        <v>80</v>
      </c>
      <c r="R13791" t="s">
        <v>107</v>
      </c>
      <c r="S13791" t="s">
        <v>107</v>
      </c>
      <c r="T13791" t="s">
        <v>179</v>
      </c>
      <c r="U13791" t="s">
        <v>116</v>
      </c>
    </row>
    <row r="13792" spans="1:21" x14ac:dyDescent="0.35">
      <c r="A13792" t="s">
        <v>5</v>
      </c>
      <c r="B13792" t="s">
        <v>464</v>
      </c>
      <c r="C13792">
        <v>1515</v>
      </c>
      <c r="D13792" t="s">
        <v>617</v>
      </c>
      <c r="E13792" t="s">
        <v>220</v>
      </c>
      <c r="F13792" t="s">
        <v>76</v>
      </c>
      <c r="G13792" t="s">
        <v>73</v>
      </c>
      <c r="H13792" t="s">
        <v>107</v>
      </c>
      <c r="I13792" t="s">
        <v>107</v>
      </c>
      <c r="J13792" t="s">
        <v>76</v>
      </c>
      <c r="K13792" t="s">
        <v>107</v>
      </c>
      <c r="L13792" t="s">
        <v>76</v>
      </c>
      <c r="M13792" t="s">
        <v>107</v>
      </c>
      <c r="N13792" t="s">
        <v>77</v>
      </c>
      <c r="O13792" t="s">
        <v>76</v>
      </c>
      <c r="P13792" t="s">
        <v>68</v>
      </c>
      <c r="Q13792" t="s">
        <v>72</v>
      </c>
      <c r="R13792" t="s">
        <v>107</v>
      </c>
      <c r="S13792" t="s">
        <v>107</v>
      </c>
      <c r="T13792" t="s">
        <v>130</v>
      </c>
      <c r="U13792" t="s">
        <v>95</v>
      </c>
    </row>
    <row r="13793" spans="1:21" x14ac:dyDescent="0.35">
      <c r="A13793" t="s">
        <v>6</v>
      </c>
      <c r="B13793" t="s">
        <v>462</v>
      </c>
      <c r="C13793">
        <v>667</v>
      </c>
      <c r="D13793" t="s">
        <v>758</v>
      </c>
      <c r="E13793" t="s">
        <v>53</v>
      </c>
      <c r="F13793" t="s">
        <v>107</v>
      </c>
      <c r="G13793" t="s">
        <v>106</v>
      </c>
      <c r="H13793" t="s">
        <v>75</v>
      </c>
      <c r="I13793" t="s">
        <v>107</v>
      </c>
      <c r="J13793" t="s">
        <v>71</v>
      </c>
      <c r="K13793" t="s">
        <v>71</v>
      </c>
      <c r="L13793" t="s">
        <v>76</v>
      </c>
      <c r="M13793" t="s">
        <v>76</v>
      </c>
      <c r="N13793" t="s">
        <v>106</v>
      </c>
      <c r="O13793" t="s">
        <v>76</v>
      </c>
      <c r="P13793" t="s">
        <v>106</v>
      </c>
      <c r="Q13793" t="s">
        <v>71</v>
      </c>
      <c r="R13793" t="s">
        <v>76</v>
      </c>
      <c r="S13793" t="s">
        <v>105</v>
      </c>
      <c r="T13793" t="s">
        <v>70</v>
      </c>
      <c r="U13793" t="s">
        <v>710</v>
      </c>
    </row>
    <row r="13794" spans="1:21" x14ac:dyDescent="0.35">
      <c r="A13794" t="s">
        <v>6</v>
      </c>
      <c r="B13794" t="s">
        <v>464</v>
      </c>
      <c r="C13794">
        <v>392</v>
      </c>
      <c r="D13794" t="s">
        <v>611</v>
      </c>
      <c r="E13794" t="s">
        <v>367</v>
      </c>
      <c r="F13794" t="s">
        <v>76</v>
      </c>
      <c r="G13794" t="s">
        <v>76</v>
      </c>
      <c r="H13794" t="s">
        <v>73</v>
      </c>
      <c r="I13794" t="s">
        <v>76</v>
      </c>
      <c r="J13794" t="s">
        <v>76</v>
      </c>
      <c r="K13794" t="s">
        <v>76</v>
      </c>
      <c r="L13794" t="s">
        <v>73</v>
      </c>
      <c r="M13794" t="s">
        <v>79</v>
      </c>
      <c r="N13794" t="s">
        <v>76</v>
      </c>
      <c r="O13794" t="s">
        <v>71</v>
      </c>
      <c r="P13794" t="s">
        <v>76</v>
      </c>
      <c r="Q13794" t="s">
        <v>150</v>
      </c>
      <c r="R13794" t="s">
        <v>107</v>
      </c>
      <c r="S13794" t="s">
        <v>76</v>
      </c>
      <c r="T13794" t="s">
        <v>244</v>
      </c>
      <c r="U13794" t="s">
        <v>316</v>
      </c>
    </row>
    <row r="13795" spans="1:21" x14ac:dyDescent="0.35">
      <c r="A13795" t="s">
        <v>7</v>
      </c>
      <c r="B13795" t="s">
        <v>462</v>
      </c>
      <c r="C13795">
        <v>1512</v>
      </c>
      <c r="D13795" t="s">
        <v>401</v>
      </c>
      <c r="E13795" t="s">
        <v>323</v>
      </c>
      <c r="F13795" t="s">
        <v>81</v>
      </c>
      <c r="G13795" t="s">
        <v>122</v>
      </c>
      <c r="H13795" t="s">
        <v>94</v>
      </c>
      <c r="I13795" t="s">
        <v>75</v>
      </c>
      <c r="J13795" t="s">
        <v>81</v>
      </c>
      <c r="K13795" t="s">
        <v>186</v>
      </c>
      <c r="L13795" t="s">
        <v>77</v>
      </c>
      <c r="M13795" t="s">
        <v>77</v>
      </c>
      <c r="N13795" t="s">
        <v>106</v>
      </c>
      <c r="O13795" t="s">
        <v>75</v>
      </c>
      <c r="P13795" t="s">
        <v>103</v>
      </c>
      <c r="Q13795" t="s">
        <v>67</v>
      </c>
      <c r="R13795" t="s">
        <v>138</v>
      </c>
      <c r="S13795" t="s">
        <v>137</v>
      </c>
      <c r="T13795" t="s">
        <v>294</v>
      </c>
      <c r="U13795" t="s">
        <v>149</v>
      </c>
    </row>
    <row r="13796" spans="1:21" x14ac:dyDescent="0.35">
      <c r="A13796" t="s">
        <v>7</v>
      </c>
      <c r="B13796" t="s">
        <v>464</v>
      </c>
      <c r="C13796">
        <v>1093</v>
      </c>
      <c r="D13796" t="s">
        <v>575</v>
      </c>
      <c r="E13796" t="s">
        <v>467</v>
      </c>
      <c r="F13796" t="s">
        <v>71</v>
      </c>
      <c r="G13796" t="s">
        <v>75</v>
      </c>
      <c r="H13796" t="s">
        <v>81</v>
      </c>
      <c r="I13796" t="s">
        <v>93</v>
      </c>
      <c r="J13796" t="s">
        <v>62</v>
      </c>
      <c r="K13796" t="s">
        <v>75</v>
      </c>
      <c r="L13796" t="s">
        <v>73</v>
      </c>
      <c r="M13796" t="s">
        <v>76</v>
      </c>
      <c r="N13796" t="s">
        <v>76</v>
      </c>
      <c r="O13796" t="s">
        <v>76</v>
      </c>
      <c r="P13796" t="s">
        <v>106</v>
      </c>
      <c r="Q13796" t="s">
        <v>173</v>
      </c>
      <c r="R13796" t="s">
        <v>71</v>
      </c>
      <c r="S13796" t="s">
        <v>100</v>
      </c>
      <c r="T13796" t="s">
        <v>182</v>
      </c>
      <c r="U13796" t="s">
        <v>280</v>
      </c>
    </row>
    <row r="13797" spans="1:21" x14ac:dyDescent="0.35">
      <c r="A13797" t="s">
        <v>241</v>
      </c>
      <c r="B13797" t="s">
        <v>462</v>
      </c>
      <c r="C13797">
        <v>5436</v>
      </c>
      <c r="D13797" t="s">
        <v>567</v>
      </c>
      <c r="E13797" t="s">
        <v>297</v>
      </c>
      <c r="F13797" t="s">
        <v>68</v>
      </c>
      <c r="G13797" t="s">
        <v>72</v>
      </c>
      <c r="H13797" t="s">
        <v>68</v>
      </c>
      <c r="I13797" t="s">
        <v>79</v>
      </c>
      <c r="J13797" t="s">
        <v>94</v>
      </c>
      <c r="K13797" t="s">
        <v>105</v>
      </c>
      <c r="L13797" t="s">
        <v>106</v>
      </c>
      <c r="M13797" t="s">
        <v>106</v>
      </c>
      <c r="N13797" t="s">
        <v>150</v>
      </c>
      <c r="O13797" t="s">
        <v>79</v>
      </c>
      <c r="P13797" t="s">
        <v>72</v>
      </c>
      <c r="Q13797" t="s">
        <v>70</v>
      </c>
      <c r="R13797" t="s">
        <v>78</v>
      </c>
      <c r="S13797" t="s">
        <v>142</v>
      </c>
      <c r="T13797" t="s">
        <v>205</v>
      </c>
      <c r="U13797" t="s">
        <v>366</v>
      </c>
    </row>
    <row r="13798" spans="1:21" x14ac:dyDescent="0.35">
      <c r="A13798" t="s">
        <v>241</v>
      </c>
      <c r="B13798" t="s">
        <v>464</v>
      </c>
      <c r="C13798">
        <v>4739</v>
      </c>
      <c r="D13798" t="s">
        <v>611</v>
      </c>
      <c r="E13798" t="s">
        <v>10</v>
      </c>
      <c r="F13798" t="s">
        <v>106</v>
      </c>
      <c r="G13798" t="s">
        <v>77</v>
      </c>
      <c r="H13798" t="s">
        <v>68</v>
      </c>
      <c r="I13798" t="s">
        <v>150</v>
      </c>
      <c r="J13798" t="s">
        <v>105</v>
      </c>
      <c r="K13798" t="s">
        <v>106</v>
      </c>
      <c r="L13798" t="s">
        <v>107</v>
      </c>
      <c r="M13798" t="s">
        <v>107</v>
      </c>
      <c r="N13798" t="s">
        <v>73</v>
      </c>
      <c r="O13798" t="s">
        <v>107</v>
      </c>
      <c r="P13798" t="s">
        <v>106</v>
      </c>
      <c r="Q13798" t="s">
        <v>186</v>
      </c>
      <c r="R13798" t="s">
        <v>77</v>
      </c>
      <c r="S13798" t="s">
        <v>71</v>
      </c>
      <c r="T13798" t="s">
        <v>326</v>
      </c>
      <c r="U13798" t="s">
        <v>293</v>
      </c>
    </row>
    <row r="13799" spans="1:21" x14ac:dyDescent="0.35">
      <c r="A13799" t="s">
        <v>241</v>
      </c>
      <c r="B13799" t="s">
        <v>468</v>
      </c>
      <c r="C13799">
        <v>1</v>
      </c>
      <c r="D13799" t="s">
        <v>395</v>
      </c>
      <c r="E13799" t="s">
        <v>76</v>
      </c>
      <c r="F13799" t="s">
        <v>76</v>
      </c>
      <c r="G13799" t="s">
        <v>76</v>
      </c>
      <c r="H13799" t="s">
        <v>76</v>
      </c>
      <c r="I13799" t="s">
        <v>76</v>
      </c>
      <c r="J13799" t="s">
        <v>76</v>
      </c>
      <c r="K13799" t="s">
        <v>76</v>
      </c>
      <c r="L13799" t="s">
        <v>76</v>
      </c>
      <c r="M13799" t="s">
        <v>76</v>
      </c>
      <c r="N13799" t="s">
        <v>76</v>
      </c>
      <c r="O13799" t="s">
        <v>76</v>
      </c>
      <c r="P13799" t="s">
        <v>76</v>
      </c>
      <c r="Q13799" t="s">
        <v>76</v>
      </c>
      <c r="R13799" t="s">
        <v>76</v>
      </c>
      <c r="S13799" t="s">
        <v>76</v>
      </c>
      <c r="T13799" t="s">
        <v>76</v>
      </c>
      <c r="U13799" t="s">
        <v>76</v>
      </c>
    </row>
    <row r="13801" spans="1:21" x14ac:dyDescent="0.35">
      <c r="A13801" t="s">
        <v>2261</v>
      </c>
    </row>
    <row r="13802" spans="1:21" x14ac:dyDescent="0.35">
      <c r="A13802" t="s">
        <v>14</v>
      </c>
      <c r="B13802" t="s">
        <v>487</v>
      </c>
      <c r="C13802" t="s">
        <v>2</v>
      </c>
      <c r="D13802" t="s">
        <v>2242</v>
      </c>
      <c r="E13802" t="s">
        <v>2243</v>
      </c>
      <c r="F13802" t="s">
        <v>2244</v>
      </c>
      <c r="G13802" t="s">
        <v>2245</v>
      </c>
      <c r="H13802" t="s">
        <v>2246</v>
      </c>
      <c r="I13802" t="s">
        <v>2247</v>
      </c>
      <c r="J13802" t="s">
        <v>2248</v>
      </c>
      <c r="K13802" t="s">
        <v>2249</v>
      </c>
      <c r="L13802" t="s">
        <v>2250</v>
      </c>
      <c r="M13802" t="s">
        <v>2251</v>
      </c>
      <c r="N13802" t="s">
        <v>2252</v>
      </c>
      <c r="O13802" t="s">
        <v>2253</v>
      </c>
      <c r="P13802" t="s">
        <v>2254</v>
      </c>
      <c r="Q13802" t="s">
        <v>2255</v>
      </c>
      <c r="R13802" t="s">
        <v>2256</v>
      </c>
      <c r="S13802" t="s">
        <v>2257</v>
      </c>
      <c r="T13802" t="s">
        <v>2258</v>
      </c>
      <c r="U13802" t="s">
        <v>48</v>
      </c>
    </row>
    <row r="13803" spans="1:21" x14ac:dyDescent="0.35">
      <c r="A13803" t="s">
        <v>3</v>
      </c>
      <c r="B13803" t="s">
        <v>488</v>
      </c>
      <c r="C13803">
        <v>927</v>
      </c>
      <c r="D13803" t="s">
        <v>898</v>
      </c>
      <c r="E13803" t="s">
        <v>418</v>
      </c>
      <c r="F13803" t="s">
        <v>73</v>
      </c>
      <c r="G13803" t="s">
        <v>71</v>
      </c>
      <c r="H13803" t="s">
        <v>77</v>
      </c>
      <c r="I13803" t="s">
        <v>107</v>
      </c>
      <c r="J13803" t="s">
        <v>79</v>
      </c>
      <c r="K13803" t="s">
        <v>106</v>
      </c>
      <c r="L13803" t="s">
        <v>107</v>
      </c>
      <c r="M13803" t="s">
        <v>68</v>
      </c>
      <c r="N13803" t="s">
        <v>106</v>
      </c>
      <c r="O13803" t="s">
        <v>73</v>
      </c>
      <c r="P13803" t="s">
        <v>71</v>
      </c>
      <c r="Q13803" t="s">
        <v>133</v>
      </c>
      <c r="R13803" t="s">
        <v>77</v>
      </c>
      <c r="S13803" t="s">
        <v>105</v>
      </c>
      <c r="T13803" t="s">
        <v>299</v>
      </c>
      <c r="U13803" t="s">
        <v>185</v>
      </c>
    </row>
    <row r="13804" spans="1:21" x14ac:dyDescent="0.35">
      <c r="A13804" t="s">
        <v>3</v>
      </c>
      <c r="B13804" t="s">
        <v>491</v>
      </c>
      <c r="C13804">
        <v>790</v>
      </c>
      <c r="D13804" t="s">
        <v>739</v>
      </c>
      <c r="E13804" t="s">
        <v>120</v>
      </c>
      <c r="F13804" t="s">
        <v>77</v>
      </c>
      <c r="G13804" t="s">
        <v>94</v>
      </c>
      <c r="H13804" t="s">
        <v>106</v>
      </c>
      <c r="I13804" t="s">
        <v>79</v>
      </c>
      <c r="J13804" t="s">
        <v>94</v>
      </c>
      <c r="K13804" t="s">
        <v>77</v>
      </c>
      <c r="L13804" t="s">
        <v>76</v>
      </c>
      <c r="M13804" t="s">
        <v>107</v>
      </c>
      <c r="N13804" t="s">
        <v>76</v>
      </c>
      <c r="O13804" t="s">
        <v>79</v>
      </c>
      <c r="P13804" t="s">
        <v>76</v>
      </c>
      <c r="Q13804" t="s">
        <v>198</v>
      </c>
      <c r="R13804" t="s">
        <v>79</v>
      </c>
      <c r="S13804" t="s">
        <v>186</v>
      </c>
      <c r="T13804" t="s">
        <v>193</v>
      </c>
      <c r="U13804" t="s">
        <v>176</v>
      </c>
    </row>
    <row r="13805" spans="1:21" x14ac:dyDescent="0.35">
      <c r="A13805" t="s">
        <v>4</v>
      </c>
      <c r="B13805" t="s">
        <v>488</v>
      </c>
      <c r="C13805">
        <v>1141</v>
      </c>
      <c r="D13805" t="s">
        <v>298</v>
      </c>
      <c r="E13805" t="s">
        <v>128</v>
      </c>
      <c r="F13805" t="s">
        <v>106</v>
      </c>
      <c r="G13805" t="s">
        <v>71</v>
      </c>
      <c r="H13805" t="s">
        <v>73</v>
      </c>
      <c r="I13805" t="s">
        <v>107</v>
      </c>
      <c r="J13805" t="s">
        <v>76</v>
      </c>
      <c r="K13805" t="s">
        <v>76</v>
      </c>
      <c r="L13805" t="s">
        <v>76</v>
      </c>
      <c r="M13805" t="s">
        <v>150</v>
      </c>
      <c r="N13805" t="s">
        <v>106</v>
      </c>
      <c r="O13805" t="s">
        <v>107</v>
      </c>
      <c r="P13805" t="s">
        <v>150</v>
      </c>
      <c r="Q13805" t="s">
        <v>81</v>
      </c>
      <c r="R13805" t="s">
        <v>76</v>
      </c>
      <c r="S13805" t="s">
        <v>77</v>
      </c>
      <c r="T13805" t="s">
        <v>550</v>
      </c>
      <c r="U13805" t="s">
        <v>146</v>
      </c>
    </row>
    <row r="13806" spans="1:21" x14ac:dyDescent="0.35">
      <c r="A13806" t="s">
        <v>4</v>
      </c>
      <c r="B13806" t="s">
        <v>491</v>
      </c>
      <c r="C13806">
        <v>784</v>
      </c>
      <c r="D13806" t="s">
        <v>478</v>
      </c>
      <c r="E13806" t="s">
        <v>443</v>
      </c>
      <c r="F13806" t="s">
        <v>107</v>
      </c>
      <c r="G13806" t="s">
        <v>107</v>
      </c>
      <c r="H13806" t="s">
        <v>76</v>
      </c>
      <c r="I13806" t="s">
        <v>76</v>
      </c>
      <c r="J13806" t="s">
        <v>76</v>
      </c>
      <c r="K13806" t="s">
        <v>76</v>
      </c>
      <c r="L13806" t="s">
        <v>76</v>
      </c>
      <c r="M13806" t="s">
        <v>76</v>
      </c>
      <c r="N13806" t="s">
        <v>221</v>
      </c>
      <c r="O13806" t="s">
        <v>76</v>
      </c>
      <c r="P13806" t="s">
        <v>76</v>
      </c>
      <c r="Q13806" t="s">
        <v>107</v>
      </c>
      <c r="R13806" t="s">
        <v>221</v>
      </c>
      <c r="S13806" t="s">
        <v>76</v>
      </c>
      <c r="T13806" t="s">
        <v>471</v>
      </c>
      <c r="U13806" t="s">
        <v>216</v>
      </c>
    </row>
    <row r="13807" spans="1:21" x14ac:dyDescent="0.35">
      <c r="A13807" t="s">
        <v>5</v>
      </c>
      <c r="B13807" t="s">
        <v>488</v>
      </c>
      <c r="C13807">
        <v>1732</v>
      </c>
      <c r="D13807" t="s">
        <v>1309</v>
      </c>
      <c r="E13807" t="s">
        <v>202</v>
      </c>
      <c r="F13807" t="s">
        <v>76</v>
      </c>
      <c r="G13807" t="s">
        <v>68</v>
      </c>
      <c r="H13807" t="s">
        <v>73</v>
      </c>
      <c r="I13807" t="s">
        <v>107</v>
      </c>
      <c r="J13807" t="s">
        <v>79</v>
      </c>
      <c r="K13807" t="s">
        <v>94</v>
      </c>
      <c r="L13807" t="s">
        <v>79</v>
      </c>
      <c r="M13807" t="s">
        <v>76</v>
      </c>
      <c r="N13807" t="s">
        <v>68</v>
      </c>
      <c r="O13807" t="s">
        <v>107</v>
      </c>
      <c r="P13807" t="s">
        <v>76</v>
      </c>
      <c r="Q13807" t="s">
        <v>80</v>
      </c>
      <c r="R13807" t="s">
        <v>107</v>
      </c>
      <c r="S13807" t="s">
        <v>107</v>
      </c>
      <c r="T13807" t="s">
        <v>70</v>
      </c>
      <c r="U13807" t="s">
        <v>372</v>
      </c>
    </row>
    <row r="13808" spans="1:21" x14ac:dyDescent="0.35">
      <c r="A13808" t="s">
        <v>5</v>
      </c>
      <c r="B13808" t="s">
        <v>491</v>
      </c>
      <c r="C13808">
        <v>1138</v>
      </c>
      <c r="D13808" t="s">
        <v>1155</v>
      </c>
      <c r="E13808" t="s">
        <v>192</v>
      </c>
      <c r="F13808" t="s">
        <v>76</v>
      </c>
      <c r="G13808" t="s">
        <v>78</v>
      </c>
      <c r="H13808" t="s">
        <v>73</v>
      </c>
      <c r="I13808" t="s">
        <v>77</v>
      </c>
      <c r="J13808" t="s">
        <v>76</v>
      </c>
      <c r="K13808" t="s">
        <v>106</v>
      </c>
      <c r="L13808" t="s">
        <v>76</v>
      </c>
      <c r="M13808" t="s">
        <v>73</v>
      </c>
      <c r="N13808" t="s">
        <v>106</v>
      </c>
      <c r="O13808" t="s">
        <v>76</v>
      </c>
      <c r="P13808" t="s">
        <v>150</v>
      </c>
      <c r="Q13808" t="s">
        <v>81</v>
      </c>
      <c r="R13808" t="s">
        <v>107</v>
      </c>
      <c r="S13808" t="s">
        <v>76</v>
      </c>
      <c r="T13808" t="s">
        <v>122</v>
      </c>
      <c r="U13808" t="s">
        <v>226</v>
      </c>
    </row>
    <row r="13809" spans="1:21" x14ac:dyDescent="0.35">
      <c r="A13809" t="s">
        <v>6</v>
      </c>
      <c r="B13809" t="s">
        <v>488</v>
      </c>
      <c r="C13809">
        <v>577</v>
      </c>
      <c r="D13809" t="s">
        <v>730</v>
      </c>
      <c r="E13809" t="s">
        <v>386</v>
      </c>
      <c r="F13809" t="s">
        <v>107</v>
      </c>
      <c r="G13809" t="s">
        <v>77</v>
      </c>
      <c r="H13809" t="s">
        <v>71</v>
      </c>
      <c r="I13809" t="s">
        <v>76</v>
      </c>
      <c r="J13809" t="s">
        <v>150</v>
      </c>
      <c r="K13809" t="s">
        <v>77</v>
      </c>
      <c r="L13809" t="s">
        <v>107</v>
      </c>
      <c r="M13809" t="s">
        <v>107</v>
      </c>
      <c r="N13809" t="s">
        <v>77</v>
      </c>
      <c r="O13809" t="s">
        <v>76</v>
      </c>
      <c r="P13809" t="s">
        <v>76</v>
      </c>
      <c r="Q13809" t="s">
        <v>78</v>
      </c>
      <c r="R13809" t="s">
        <v>107</v>
      </c>
      <c r="S13809" t="s">
        <v>78</v>
      </c>
      <c r="T13809" t="s">
        <v>137</v>
      </c>
      <c r="U13809" t="s">
        <v>147</v>
      </c>
    </row>
    <row r="13810" spans="1:21" x14ac:dyDescent="0.35">
      <c r="A13810" t="s">
        <v>6</v>
      </c>
      <c r="B13810" t="s">
        <v>491</v>
      </c>
      <c r="C13810">
        <v>482</v>
      </c>
      <c r="D13810" t="s">
        <v>154</v>
      </c>
      <c r="E13810" t="s">
        <v>314</v>
      </c>
      <c r="F13810" t="s">
        <v>76</v>
      </c>
      <c r="G13810" t="s">
        <v>76</v>
      </c>
      <c r="H13810" t="s">
        <v>71</v>
      </c>
      <c r="I13810" t="s">
        <v>107</v>
      </c>
      <c r="J13810" t="s">
        <v>107</v>
      </c>
      <c r="K13810" t="s">
        <v>79</v>
      </c>
      <c r="L13810" t="s">
        <v>76</v>
      </c>
      <c r="M13810" t="s">
        <v>77</v>
      </c>
      <c r="N13810" t="s">
        <v>76</v>
      </c>
      <c r="O13810" t="s">
        <v>79</v>
      </c>
      <c r="P13810" t="s">
        <v>77</v>
      </c>
      <c r="Q13810" t="s">
        <v>77</v>
      </c>
      <c r="R13810" t="s">
        <v>76</v>
      </c>
      <c r="S13810" t="s">
        <v>77</v>
      </c>
      <c r="T13810" t="s">
        <v>149</v>
      </c>
      <c r="U13810" t="s">
        <v>390</v>
      </c>
    </row>
    <row r="13811" spans="1:21" x14ac:dyDescent="0.35">
      <c r="A13811" t="s">
        <v>7</v>
      </c>
      <c r="B13811" t="s">
        <v>488</v>
      </c>
      <c r="C13811">
        <v>1395</v>
      </c>
      <c r="D13811" t="s">
        <v>663</v>
      </c>
      <c r="E13811" t="s">
        <v>548</v>
      </c>
      <c r="F13811" t="s">
        <v>68</v>
      </c>
      <c r="G13811" t="s">
        <v>142</v>
      </c>
      <c r="H13811" t="s">
        <v>78</v>
      </c>
      <c r="I13811" t="s">
        <v>78</v>
      </c>
      <c r="J13811" t="s">
        <v>122</v>
      </c>
      <c r="K13811" t="s">
        <v>78</v>
      </c>
      <c r="L13811" t="s">
        <v>73</v>
      </c>
      <c r="M13811" t="s">
        <v>77</v>
      </c>
      <c r="N13811" t="s">
        <v>107</v>
      </c>
      <c r="O13811" t="s">
        <v>106</v>
      </c>
      <c r="P13811" t="s">
        <v>81</v>
      </c>
      <c r="Q13811" t="s">
        <v>65</v>
      </c>
      <c r="R13811" t="s">
        <v>75</v>
      </c>
      <c r="S13811" t="s">
        <v>186</v>
      </c>
      <c r="T13811" t="s">
        <v>276</v>
      </c>
      <c r="U13811" t="s">
        <v>97</v>
      </c>
    </row>
    <row r="13812" spans="1:21" x14ac:dyDescent="0.35">
      <c r="A13812" t="s">
        <v>7</v>
      </c>
      <c r="B13812" t="s">
        <v>491</v>
      </c>
      <c r="C13812">
        <v>1210</v>
      </c>
      <c r="D13812" t="s">
        <v>473</v>
      </c>
      <c r="E13812" t="s">
        <v>319</v>
      </c>
      <c r="F13812" t="s">
        <v>63</v>
      </c>
      <c r="G13812" t="s">
        <v>78</v>
      </c>
      <c r="H13812" t="s">
        <v>138</v>
      </c>
      <c r="I13812" t="s">
        <v>80</v>
      </c>
      <c r="J13812" t="s">
        <v>74</v>
      </c>
      <c r="K13812" t="s">
        <v>186</v>
      </c>
      <c r="L13812" t="s">
        <v>77</v>
      </c>
      <c r="M13812" t="s">
        <v>107</v>
      </c>
      <c r="N13812" t="s">
        <v>106</v>
      </c>
      <c r="O13812" t="s">
        <v>71</v>
      </c>
      <c r="P13812" t="s">
        <v>133</v>
      </c>
      <c r="Q13812" t="s">
        <v>67</v>
      </c>
      <c r="R13812" t="s">
        <v>105</v>
      </c>
      <c r="S13812" t="s">
        <v>102</v>
      </c>
      <c r="T13812" t="s">
        <v>376</v>
      </c>
      <c r="U13812" t="s">
        <v>137</v>
      </c>
    </row>
    <row r="13813" spans="1:21" x14ac:dyDescent="0.35">
      <c r="A13813" t="s">
        <v>241</v>
      </c>
      <c r="B13813" t="s">
        <v>488</v>
      </c>
      <c r="C13813">
        <v>5772</v>
      </c>
      <c r="D13813" t="s">
        <v>728</v>
      </c>
      <c r="E13813" t="s">
        <v>127</v>
      </c>
      <c r="F13813" t="s">
        <v>106</v>
      </c>
      <c r="G13813" t="s">
        <v>105</v>
      </c>
      <c r="H13813" t="s">
        <v>79</v>
      </c>
      <c r="I13813" t="s">
        <v>77</v>
      </c>
      <c r="J13813" t="s">
        <v>78</v>
      </c>
      <c r="K13813" t="s">
        <v>71</v>
      </c>
      <c r="L13813" t="s">
        <v>73</v>
      </c>
      <c r="M13813" t="s">
        <v>106</v>
      </c>
      <c r="N13813" t="s">
        <v>106</v>
      </c>
      <c r="O13813" t="s">
        <v>73</v>
      </c>
      <c r="P13813" t="s">
        <v>71</v>
      </c>
      <c r="Q13813" t="s">
        <v>151</v>
      </c>
      <c r="R13813" t="s">
        <v>77</v>
      </c>
      <c r="S13813" t="s">
        <v>94</v>
      </c>
      <c r="T13813" t="s">
        <v>116</v>
      </c>
      <c r="U13813" t="s">
        <v>209</v>
      </c>
    </row>
    <row r="13814" spans="1:21" x14ac:dyDescent="0.35">
      <c r="A13814" t="s">
        <v>241</v>
      </c>
      <c r="B13814" t="s">
        <v>491</v>
      </c>
      <c r="C13814">
        <v>4404</v>
      </c>
      <c r="D13814" t="s">
        <v>737</v>
      </c>
      <c r="E13814" t="s">
        <v>10</v>
      </c>
      <c r="F13814" t="s">
        <v>71</v>
      </c>
      <c r="G13814" t="s">
        <v>75</v>
      </c>
      <c r="H13814" t="s">
        <v>71</v>
      </c>
      <c r="I13814" t="s">
        <v>75</v>
      </c>
      <c r="J13814" t="s">
        <v>94</v>
      </c>
      <c r="K13814" t="s">
        <v>75</v>
      </c>
      <c r="L13814" t="s">
        <v>73</v>
      </c>
      <c r="M13814" t="s">
        <v>107</v>
      </c>
      <c r="N13814" t="s">
        <v>150</v>
      </c>
      <c r="O13814" t="s">
        <v>77</v>
      </c>
      <c r="P13814" t="s">
        <v>138</v>
      </c>
      <c r="Q13814" t="s">
        <v>103</v>
      </c>
      <c r="R13814" t="s">
        <v>138</v>
      </c>
      <c r="S13814" t="s">
        <v>122</v>
      </c>
      <c r="T13814" t="s">
        <v>229</v>
      </c>
      <c r="U13814" t="s">
        <v>226</v>
      </c>
    </row>
    <row r="13816" spans="1:21" x14ac:dyDescent="0.35">
      <c r="A13816" t="s">
        <v>2262</v>
      </c>
    </row>
    <row r="13817" spans="1:21" x14ac:dyDescent="0.35">
      <c r="A13817" t="s">
        <v>14</v>
      </c>
      <c r="B13817" t="s">
        <v>505</v>
      </c>
      <c r="C13817" t="s">
        <v>2</v>
      </c>
      <c r="D13817" t="s">
        <v>2242</v>
      </c>
      <c r="E13817" t="s">
        <v>2243</v>
      </c>
      <c r="F13817" t="s">
        <v>2244</v>
      </c>
      <c r="G13817" t="s">
        <v>2245</v>
      </c>
      <c r="H13817" t="s">
        <v>2246</v>
      </c>
      <c r="I13817" t="s">
        <v>2247</v>
      </c>
      <c r="J13817" t="s">
        <v>2248</v>
      </c>
      <c r="K13817" t="s">
        <v>2249</v>
      </c>
      <c r="L13817" t="s">
        <v>2250</v>
      </c>
      <c r="M13817" t="s">
        <v>2251</v>
      </c>
      <c r="N13817" t="s">
        <v>2252</v>
      </c>
      <c r="O13817" t="s">
        <v>2253</v>
      </c>
      <c r="P13817" t="s">
        <v>2254</v>
      </c>
      <c r="Q13817" t="s">
        <v>2255</v>
      </c>
      <c r="R13817" t="s">
        <v>2256</v>
      </c>
      <c r="S13817" t="s">
        <v>2257</v>
      </c>
      <c r="T13817" t="s">
        <v>2258</v>
      </c>
      <c r="U13817" t="s">
        <v>48</v>
      </c>
    </row>
    <row r="13818" spans="1:21" x14ac:dyDescent="0.35">
      <c r="A13818" t="s">
        <v>3</v>
      </c>
      <c r="B13818" t="s">
        <v>506</v>
      </c>
      <c r="C13818">
        <v>475</v>
      </c>
      <c r="D13818" t="s">
        <v>694</v>
      </c>
      <c r="E13818" t="s">
        <v>66</v>
      </c>
      <c r="F13818" t="s">
        <v>73</v>
      </c>
      <c r="G13818" t="s">
        <v>72</v>
      </c>
      <c r="H13818" t="s">
        <v>106</v>
      </c>
      <c r="I13818" t="s">
        <v>73</v>
      </c>
      <c r="J13818" t="s">
        <v>75</v>
      </c>
      <c r="K13818" t="s">
        <v>68</v>
      </c>
      <c r="L13818" t="s">
        <v>73</v>
      </c>
      <c r="M13818" t="s">
        <v>150</v>
      </c>
      <c r="N13818" t="s">
        <v>76</v>
      </c>
      <c r="O13818" t="s">
        <v>77</v>
      </c>
      <c r="P13818" t="s">
        <v>138</v>
      </c>
      <c r="Q13818" t="s">
        <v>163</v>
      </c>
      <c r="R13818" t="s">
        <v>106</v>
      </c>
      <c r="S13818" t="s">
        <v>63</v>
      </c>
      <c r="T13818" t="s">
        <v>262</v>
      </c>
      <c r="U13818" t="s">
        <v>239</v>
      </c>
    </row>
    <row r="13819" spans="1:21" x14ac:dyDescent="0.35">
      <c r="A13819" t="s">
        <v>3</v>
      </c>
      <c r="B13819" t="s">
        <v>507</v>
      </c>
      <c r="C13819">
        <v>451</v>
      </c>
      <c r="D13819" t="s">
        <v>719</v>
      </c>
      <c r="E13819" t="s">
        <v>426</v>
      </c>
      <c r="F13819" t="s">
        <v>73</v>
      </c>
      <c r="G13819" t="s">
        <v>76</v>
      </c>
      <c r="H13819" t="s">
        <v>79</v>
      </c>
      <c r="I13819" t="s">
        <v>76</v>
      </c>
      <c r="J13819" t="s">
        <v>76</v>
      </c>
      <c r="K13819" t="s">
        <v>76</v>
      </c>
      <c r="L13819" t="s">
        <v>76</v>
      </c>
      <c r="M13819" t="s">
        <v>106</v>
      </c>
      <c r="N13819" t="s">
        <v>68</v>
      </c>
      <c r="O13819" t="s">
        <v>76</v>
      </c>
      <c r="P13819" t="s">
        <v>76</v>
      </c>
      <c r="Q13819" t="s">
        <v>78</v>
      </c>
      <c r="R13819" t="s">
        <v>79</v>
      </c>
      <c r="S13819" t="s">
        <v>150</v>
      </c>
      <c r="T13819" t="s">
        <v>185</v>
      </c>
      <c r="U13819" t="s">
        <v>213</v>
      </c>
    </row>
    <row r="13820" spans="1:21" x14ac:dyDescent="0.35">
      <c r="A13820" t="s">
        <v>3</v>
      </c>
      <c r="B13820" t="s">
        <v>509</v>
      </c>
      <c r="C13820">
        <v>463</v>
      </c>
      <c r="D13820" t="s">
        <v>897</v>
      </c>
      <c r="E13820" t="s">
        <v>196</v>
      </c>
      <c r="F13820" t="s">
        <v>77</v>
      </c>
      <c r="G13820" t="s">
        <v>80</v>
      </c>
      <c r="H13820" t="s">
        <v>73</v>
      </c>
      <c r="I13820" t="s">
        <v>150</v>
      </c>
      <c r="J13820" t="s">
        <v>63</v>
      </c>
      <c r="K13820" t="s">
        <v>71</v>
      </c>
      <c r="L13820" t="s">
        <v>76</v>
      </c>
      <c r="M13820" t="s">
        <v>73</v>
      </c>
      <c r="N13820" t="s">
        <v>76</v>
      </c>
      <c r="O13820" t="s">
        <v>75</v>
      </c>
      <c r="P13820" t="s">
        <v>76</v>
      </c>
      <c r="Q13820" t="s">
        <v>88</v>
      </c>
      <c r="R13820" t="s">
        <v>71</v>
      </c>
      <c r="S13820" t="s">
        <v>173</v>
      </c>
      <c r="T13820" t="s">
        <v>8</v>
      </c>
      <c r="U13820" t="s">
        <v>65</v>
      </c>
    </row>
    <row r="13821" spans="1:21" x14ac:dyDescent="0.35">
      <c r="A13821" t="s">
        <v>3</v>
      </c>
      <c r="B13821" t="s">
        <v>510</v>
      </c>
      <c r="C13821">
        <v>327</v>
      </c>
      <c r="D13821" t="s">
        <v>679</v>
      </c>
      <c r="E13821" t="s">
        <v>235</v>
      </c>
      <c r="F13821" t="s">
        <v>79</v>
      </c>
      <c r="G13821" t="s">
        <v>76</v>
      </c>
      <c r="H13821" t="s">
        <v>106</v>
      </c>
      <c r="I13821" t="s">
        <v>76</v>
      </c>
      <c r="J13821" t="s">
        <v>76</v>
      </c>
      <c r="K13821" t="s">
        <v>76</v>
      </c>
      <c r="L13821" t="s">
        <v>76</v>
      </c>
      <c r="M13821" t="s">
        <v>76</v>
      </c>
      <c r="N13821" t="s">
        <v>76</v>
      </c>
      <c r="O13821" t="s">
        <v>76</v>
      </c>
      <c r="P13821" t="s">
        <v>76</v>
      </c>
      <c r="Q13821" t="s">
        <v>76</v>
      </c>
      <c r="R13821" t="s">
        <v>106</v>
      </c>
      <c r="S13821" t="s">
        <v>76</v>
      </c>
      <c r="T13821" t="s">
        <v>260</v>
      </c>
      <c r="U13821" t="s">
        <v>164</v>
      </c>
    </row>
    <row r="13822" spans="1:21" x14ac:dyDescent="0.35">
      <c r="A13822" t="s">
        <v>3</v>
      </c>
      <c r="B13822" t="s">
        <v>50</v>
      </c>
      <c r="C13822">
        <v>1</v>
      </c>
      <c r="D13822" t="s">
        <v>395</v>
      </c>
      <c r="E13822" t="s">
        <v>76</v>
      </c>
      <c r="F13822" t="s">
        <v>76</v>
      </c>
      <c r="G13822" t="s">
        <v>76</v>
      </c>
      <c r="H13822" t="s">
        <v>76</v>
      </c>
      <c r="I13822" t="s">
        <v>76</v>
      </c>
      <c r="J13822" t="s">
        <v>76</v>
      </c>
      <c r="K13822" t="s">
        <v>76</v>
      </c>
      <c r="L13822" t="s">
        <v>76</v>
      </c>
      <c r="M13822" t="s">
        <v>76</v>
      </c>
      <c r="N13822" t="s">
        <v>76</v>
      </c>
      <c r="O13822" t="s">
        <v>76</v>
      </c>
      <c r="P13822" t="s">
        <v>76</v>
      </c>
      <c r="Q13822" t="s">
        <v>76</v>
      </c>
      <c r="R13822" t="s">
        <v>76</v>
      </c>
      <c r="S13822" t="s">
        <v>76</v>
      </c>
      <c r="T13822" t="s">
        <v>76</v>
      </c>
      <c r="U13822" t="s">
        <v>76</v>
      </c>
    </row>
    <row r="13823" spans="1:21" x14ac:dyDescent="0.35">
      <c r="A13823" t="s">
        <v>4</v>
      </c>
      <c r="B13823" t="s">
        <v>506</v>
      </c>
      <c r="C13823">
        <v>522</v>
      </c>
      <c r="D13823" t="s">
        <v>178</v>
      </c>
      <c r="E13823" t="s">
        <v>346</v>
      </c>
      <c r="F13823" t="s">
        <v>68</v>
      </c>
      <c r="G13823" t="s">
        <v>71</v>
      </c>
      <c r="H13823" t="s">
        <v>76</v>
      </c>
      <c r="I13823" t="s">
        <v>107</v>
      </c>
      <c r="J13823" t="s">
        <v>76</v>
      </c>
      <c r="K13823" t="s">
        <v>76</v>
      </c>
      <c r="L13823" t="s">
        <v>76</v>
      </c>
      <c r="M13823" t="s">
        <v>63</v>
      </c>
      <c r="N13823" t="s">
        <v>68</v>
      </c>
      <c r="O13823" t="s">
        <v>107</v>
      </c>
      <c r="P13823" t="s">
        <v>63</v>
      </c>
      <c r="Q13823" t="s">
        <v>71</v>
      </c>
      <c r="R13823" t="s">
        <v>76</v>
      </c>
      <c r="S13823" t="s">
        <v>71</v>
      </c>
      <c r="T13823" t="s">
        <v>191</v>
      </c>
      <c r="U13823" t="s">
        <v>137</v>
      </c>
    </row>
    <row r="13824" spans="1:21" x14ac:dyDescent="0.35">
      <c r="A13824" t="s">
        <v>4</v>
      </c>
      <c r="B13824" t="s">
        <v>507</v>
      </c>
      <c r="C13824">
        <v>619</v>
      </c>
      <c r="D13824" t="s">
        <v>589</v>
      </c>
      <c r="E13824" t="s">
        <v>273</v>
      </c>
      <c r="F13824" t="s">
        <v>107</v>
      </c>
      <c r="G13824" t="s">
        <v>68</v>
      </c>
      <c r="H13824" t="s">
        <v>106</v>
      </c>
      <c r="I13824" t="s">
        <v>107</v>
      </c>
      <c r="J13824" t="s">
        <v>107</v>
      </c>
      <c r="K13824" t="s">
        <v>107</v>
      </c>
      <c r="L13824" t="s">
        <v>76</v>
      </c>
      <c r="M13824" t="s">
        <v>107</v>
      </c>
      <c r="N13824" t="s">
        <v>76</v>
      </c>
      <c r="O13824" t="s">
        <v>107</v>
      </c>
      <c r="P13824" t="s">
        <v>107</v>
      </c>
      <c r="Q13824" t="s">
        <v>93</v>
      </c>
      <c r="R13824" t="s">
        <v>76</v>
      </c>
      <c r="S13824" t="s">
        <v>107</v>
      </c>
      <c r="T13824" t="s">
        <v>333</v>
      </c>
      <c r="U13824" t="s">
        <v>307</v>
      </c>
    </row>
    <row r="13825" spans="1:21" x14ac:dyDescent="0.35">
      <c r="A13825" t="s">
        <v>4</v>
      </c>
      <c r="B13825" t="s">
        <v>509</v>
      </c>
      <c r="C13825">
        <v>442</v>
      </c>
      <c r="D13825" t="s">
        <v>527</v>
      </c>
      <c r="E13825" t="s">
        <v>425</v>
      </c>
      <c r="F13825" t="s">
        <v>107</v>
      </c>
      <c r="G13825" t="s">
        <v>107</v>
      </c>
      <c r="H13825" t="s">
        <v>76</v>
      </c>
      <c r="I13825" t="s">
        <v>76</v>
      </c>
      <c r="J13825" t="s">
        <v>107</v>
      </c>
      <c r="K13825" t="s">
        <v>76</v>
      </c>
      <c r="L13825" t="s">
        <v>76</v>
      </c>
      <c r="M13825" t="s">
        <v>76</v>
      </c>
      <c r="N13825" t="s">
        <v>132</v>
      </c>
      <c r="O13825" t="s">
        <v>76</v>
      </c>
      <c r="P13825" t="s">
        <v>76</v>
      </c>
      <c r="Q13825" t="s">
        <v>107</v>
      </c>
      <c r="R13825" t="s">
        <v>92</v>
      </c>
      <c r="S13825" t="s">
        <v>76</v>
      </c>
      <c r="T13825" t="s">
        <v>476</v>
      </c>
      <c r="U13825" t="s">
        <v>198</v>
      </c>
    </row>
    <row r="13826" spans="1:21" x14ac:dyDescent="0.35">
      <c r="A13826" t="s">
        <v>4</v>
      </c>
      <c r="B13826" t="s">
        <v>510</v>
      </c>
      <c r="C13826">
        <v>342</v>
      </c>
      <c r="D13826" t="s">
        <v>406</v>
      </c>
      <c r="E13826" t="s">
        <v>379</v>
      </c>
      <c r="F13826" t="s">
        <v>107</v>
      </c>
      <c r="G13826" t="s">
        <v>107</v>
      </c>
      <c r="H13826" t="s">
        <v>76</v>
      </c>
      <c r="I13826" t="s">
        <v>76</v>
      </c>
      <c r="J13826" t="s">
        <v>76</v>
      </c>
      <c r="K13826" t="s">
        <v>76</v>
      </c>
      <c r="L13826" t="s">
        <v>76</v>
      </c>
      <c r="M13826" t="s">
        <v>76</v>
      </c>
      <c r="N13826" t="s">
        <v>76</v>
      </c>
      <c r="O13826" t="s">
        <v>76</v>
      </c>
      <c r="P13826" t="s">
        <v>76</v>
      </c>
      <c r="Q13826" t="s">
        <v>76</v>
      </c>
      <c r="R13826" t="s">
        <v>76</v>
      </c>
      <c r="S13826" t="s">
        <v>76</v>
      </c>
      <c r="T13826" t="s">
        <v>253</v>
      </c>
      <c r="U13826" t="s">
        <v>188</v>
      </c>
    </row>
    <row r="13827" spans="1:21" x14ac:dyDescent="0.35">
      <c r="A13827" t="s">
        <v>5</v>
      </c>
      <c r="B13827" t="s">
        <v>506</v>
      </c>
      <c r="C13827">
        <v>744</v>
      </c>
      <c r="D13827" t="s">
        <v>790</v>
      </c>
      <c r="E13827" t="s">
        <v>342</v>
      </c>
      <c r="F13827" t="s">
        <v>76</v>
      </c>
      <c r="G13827" t="s">
        <v>75</v>
      </c>
      <c r="H13827" t="s">
        <v>77</v>
      </c>
      <c r="I13827" t="s">
        <v>107</v>
      </c>
      <c r="J13827" t="s">
        <v>75</v>
      </c>
      <c r="K13827" t="s">
        <v>186</v>
      </c>
      <c r="L13827" t="s">
        <v>94</v>
      </c>
      <c r="M13827" t="s">
        <v>76</v>
      </c>
      <c r="N13827" t="s">
        <v>68</v>
      </c>
      <c r="O13827" t="s">
        <v>107</v>
      </c>
      <c r="P13827" t="s">
        <v>76</v>
      </c>
      <c r="Q13827" t="s">
        <v>138</v>
      </c>
      <c r="R13827" t="s">
        <v>76</v>
      </c>
      <c r="S13827" t="s">
        <v>107</v>
      </c>
      <c r="T13827" t="s">
        <v>84</v>
      </c>
      <c r="U13827" t="s">
        <v>202</v>
      </c>
    </row>
    <row r="13828" spans="1:21" x14ac:dyDescent="0.35">
      <c r="A13828" t="s">
        <v>5</v>
      </c>
      <c r="B13828" t="s">
        <v>507</v>
      </c>
      <c r="C13828">
        <v>988</v>
      </c>
      <c r="D13828" t="s">
        <v>542</v>
      </c>
      <c r="E13828" t="s">
        <v>206</v>
      </c>
      <c r="F13828" t="s">
        <v>76</v>
      </c>
      <c r="G13828" t="s">
        <v>106</v>
      </c>
      <c r="H13828" t="s">
        <v>76</v>
      </c>
      <c r="I13828" t="s">
        <v>107</v>
      </c>
      <c r="J13828" t="s">
        <v>76</v>
      </c>
      <c r="K13828" t="s">
        <v>107</v>
      </c>
      <c r="L13828" t="s">
        <v>76</v>
      </c>
      <c r="M13828" t="s">
        <v>76</v>
      </c>
      <c r="N13828" t="s">
        <v>68</v>
      </c>
      <c r="O13828" t="s">
        <v>76</v>
      </c>
      <c r="P13828" t="s">
        <v>76</v>
      </c>
      <c r="Q13828" t="s">
        <v>93</v>
      </c>
      <c r="R13828" t="s">
        <v>107</v>
      </c>
      <c r="S13828" t="s">
        <v>107</v>
      </c>
      <c r="T13828" t="s">
        <v>130</v>
      </c>
      <c r="U13828" t="s">
        <v>242</v>
      </c>
    </row>
    <row r="13829" spans="1:21" x14ac:dyDescent="0.35">
      <c r="A13829" t="s">
        <v>5</v>
      </c>
      <c r="B13829" t="s">
        <v>509</v>
      </c>
      <c r="C13829">
        <v>611</v>
      </c>
      <c r="D13829" t="s">
        <v>818</v>
      </c>
      <c r="E13829" t="s">
        <v>199</v>
      </c>
      <c r="F13829" t="s">
        <v>76</v>
      </c>
      <c r="G13829" t="s">
        <v>100</v>
      </c>
      <c r="H13829" t="s">
        <v>73</v>
      </c>
      <c r="I13829" t="s">
        <v>68</v>
      </c>
      <c r="J13829" t="s">
        <v>76</v>
      </c>
      <c r="K13829" t="s">
        <v>79</v>
      </c>
      <c r="L13829" t="s">
        <v>76</v>
      </c>
      <c r="M13829" t="s">
        <v>76</v>
      </c>
      <c r="N13829" t="s">
        <v>77</v>
      </c>
      <c r="O13829" t="s">
        <v>76</v>
      </c>
      <c r="P13829" t="s">
        <v>76</v>
      </c>
      <c r="Q13829" t="s">
        <v>142</v>
      </c>
      <c r="R13829" t="s">
        <v>73</v>
      </c>
      <c r="S13829" t="s">
        <v>107</v>
      </c>
      <c r="T13829" t="s">
        <v>93</v>
      </c>
      <c r="U13829" t="s">
        <v>162</v>
      </c>
    </row>
    <row r="13830" spans="1:21" x14ac:dyDescent="0.35">
      <c r="A13830" t="s">
        <v>5</v>
      </c>
      <c r="B13830" t="s">
        <v>510</v>
      </c>
      <c r="C13830">
        <v>527</v>
      </c>
      <c r="D13830" t="s">
        <v>1233</v>
      </c>
      <c r="E13830" t="s">
        <v>129</v>
      </c>
      <c r="F13830" t="s">
        <v>76</v>
      </c>
      <c r="G13830" t="s">
        <v>76</v>
      </c>
      <c r="H13830" t="s">
        <v>73</v>
      </c>
      <c r="I13830" t="s">
        <v>76</v>
      </c>
      <c r="J13830" t="s">
        <v>76</v>
      </c>
      <c r="K13830" t="s">
        <v>76</v>
      </c>
      <c r="L13830" t="s">
        <v>76</v>
      </c>
      <c r="M13830" t="s">
        <v>77</v>
      </c>
      <c r="N13830" t="s">
        <v>76</v>
      </c>
      <c r="O13830" t="s">
        <v>76</v>
      </c>
      <c r="P13830" t="s">
        <v>186</v>
      </c>
      <c r="Q13830" t="s">
        <v>73</v>
      </c>
      <c r="R13830" t="s">
        <v>76</v>
      </c>
      <c r="S13830" t="s">
        <v>76</v>
      </c>
      <c r="T13830" t="s">
        <v>130</v>
      </c>
      <c r="U13830" t="s">
        <v>307</v>
      </c>
    </row>
    <row r="13831" spans="1:21" x14ac:dyDescent="0.35">
      <c r="A13831" t="s">
        <v>6</v>
      </c>
      <c r="B13831" t="s">
        <v>506</v>
      </c>
      <c r="C13831">
        <v>318</v>
      </c>
      <c r="D13831" t="s">
        <v>754</v>
      </c>
      <c r="E13831" t="s">
        <v>185</v>
      </c>
      <c r="F13831" t="s">
        <v>73</v>
      </c>
      <c r="G13831" t="s">
        <v>71</v>
      </c>
      <c r="H13831" t="s">
        <v>138</v>
      </c>
      <c r="I13831" t="s">
        <v>76</v>
      </c>
      <c r="J13831" t="s">
        <v>81</v>
      </c>
      <c r="K13831" t="s">
        <v>71</v>
      </c>
      <c r="L13831" t="s">
        <v>76</v>
      </c>
      <c r="M13831" t="s">
        <v>107</v>
      </c>
      <c r="N13831" t="s">
        <v>71</v>
      </c>
      <c r="O13831" t="s">
        <v>76</v>
      </c>
      <c r="P13831" t="s">
        <v>76</v>
      </c>
      <c r="Q13831" t="s">
        <v>75</v>
      </c>
      <c r="R13831" t="s">
        <v>107</v>
      </c>
      <c r="S13831" t="s">
        <v>55</v>
      </c>
      <c r="T13831" t="s">
        <v>102</v>
      </c>
      <c r="U13831" t="s">
        <v>120</v>
      </c>
    </row>
    <row r="13832" spans="1:21" x14ac:dyDescent="0.35">
      <c r="A13832" t="s">
        <v>6</v>
      </c>
      <c r="B13832" t="s">
        <v>507</v>
      </c>
      <c r="C13832">
        <v>259</v>
      </c>
      <c r="D13832" t="s">
        <v>753</v>
      </c>
      <c r="E13832" t="s">
        <v>69</v>
      </c>
      <c r="F13832" t="s">
        <v>76</v>
      </c>
      <c r="G13832" t="s">
        <v>76</v>
      </c>
      <c r="H13832" t="s">
        <v>76</v>
      </c>
      <c r="I13832" t="s">
        <v>76</v>
      </c>
      <c r="J13832" t="s">
        <v>76</v>
      </c>
      <c r="K13832" t="s">
        <v>76</v>
      </c>
      <c r="L13832" t="s">
        <v>73</v>
      </c>
      <c r="M13832" t="s">
        <v>76</v>
      </c>
      <c r="N13832" t="s">
        <v>76</v>
      </c>
      <c r="O13832" t="s">
        <v>76</v>
      </c>
      <c r="P13832" t="s">
        <v>76</v>
      </c>
      <c r="Q13832" t="s">
        <v>105</v>
      </c>
      <c r="R13832" t="s">
        <v>107</v>
      </c>
      <c r="S13832" t="s">
        <v>76</v>
      </c>
      <c r="T13832" t="s">
        <v>194</v>
      </c>
      <c r="U13832" t="s">
        <v>426</v>
      </c>
    </row>
    <row r="13833" spans="1:21" x14ac:dyDescent="0.35">
      <c r="A13833" t="s">
        <v>6</v>
      </c>
      <c r="B13833" t="s">
        <v>509</v>
      </c>
      <c r="C13833">
        <v>349</v>
      </c>
      <c r="D13833" t="s">
        <v>701</v>
      </c>
      <c r="E13833" t="s">
        <v>264</v>
      </c>
      <c r="F13833" t="s">
        <v>76</v>
      </c>
      <c r="G13833" t="s">
        <v>76</v>
      </c>
      <c r="H13833" t="s">
        <v>68</v>
      </c>
      <c r="I13833" t="s">
        <v>73</v>
      </c>
      <c r="J13833" t="s">
        <v>107</v>
      </c>
      <c r="K13833" t="s">
        <v>68</v>
      </c>
      <c r="L13833" t="s">
        <v>76</v>
      </c>
      <c r="M13833" t="s">
        <v>76</v>
      </c>
      <c r="N13833" t="s">
        <v>76</v>
      </c>
      <c r="O13833" t="s">
        <v>76</v>
      </c>
      <c r="P13833" t="s">
        <v>79</v>
      </c>
      <c r="Q13833" t="s">
        <v>79</v>
      </c>
      <c r="R13833" t="s">
        <v>76</v>
      </c>
      <c r="S13833" t="s">
        <v>79</v>
      </c>
      <c r="T13833" t="s">
        <v>130</v>
      </c>
      <c r="U13833" t="s">
        <v>634</v>
      </c>
    </row>
    <row r="13834" spans="1:21" x14ac:dyDescent="0.35">
      <c r="A13834" t="s">
        <v>6</v>
      </c>
      <c r="B13834" t="s">
        <v>510</v>
      </c>
      <c r="C13834">
        <v>133</v>
      </c>
      <c r="D13834" t="s">
        <v>228</v>
      </c>
      <c r="E13834" t="s">
        <v>239</v>
      </c>
      <c r="F13834" t="s">
        <v>76</v>
      </c>
      <c r="G13834" t="s">
        <v>76</v>
      </c>
      <c r="H13834" t="s">
        <v>150</v>
      </c>
      <c r="I13834" t="s">
        <v>76</v>
      </c>
      <c r="J13834" t="s">
        <v>76</v>
      </c>
      <c r="K13834" t="s">
        <v>76</v>
      </c>
      <c r="L13834" t="s">
        <v>76</v>
      </c>
      <c r="M13834" t="s">
        <v>80</v>
      </c>
      <c r="N13834" t="s">
        <v>76</v>
      </c>
      <c r="O13834" t="s">
        <v>93</v>
      </c>
      <c r="P13834" t="s">
        <v>76</v>
      </c>
      <c r="Q13834" t="s">
        <v>76</v>
      </c>
      <c r="R13834" t="s">
        <v>76</v>
      </c>
      <c r="S13834" t="s">
        <v>76</v>
      </c>
      <c r="T13834" t="s">
        <v>102</v>
      </c>
      <c r="U13834" t="s">
        <v>664</v>
      </c>
    </row>
    <row r="13835" spans="1:21" x14ac:dyDescent="0.35">
      <c r="A13835" t="s">
        <v>7</v>
      </c>
      <c r="B13835" t="s">
        <v>506</v>
      </c>
      <c r="C13835">
        <v>750</v>
      </c>
      <c r="D13835" t="s">
        <v>697</v>
      </c>
      <c r="E13835" t="s">
        <v>471</v>
      </c>
      <c r="F13835" t="s">
        <v>75</v>
      </c>
      <c r="G13835" t="s">
        <v>149</v>
      </c>
      <c r="H13835" t="s">
        <v>81</v>
      </c>
      <c r="I13835" t="s">
        <v>150</v>
      </c>
      <c r="J13835" t="s">
        <v>63</v>
      </c>
      <c r="K13835" t="s">
        <v>94</v>
      </c>
      <c r="L13835" t="s">
        <v>106</v>
      </c>
      <c r="M13835" t="s">
        <v>71</v>
      </c>
      <c r="N13835" t="s">
        <v>107</v>
      </c>
      <c r="O13835" t="s">
        <v>79</v>
      </c>
      <c r="P13835" t="s">
        <v>74</v>
      </c>
      <c r="Q13835" t="s">
        <v>109</v>
      </c>
      <c r="R13835" t="s">
        <v>81</v>
      </c>
      <c r="S13835" t="s">
        <v>103</v>
      </c>
      <c r="T13835" t="s">
        <v>257</v>
      </c>
      <c r="U13835" t="s">
        <v>70</v>
      </c>
    </row>
    <row r="13836" spans="1:21" x14ac:dyDescent="0.35">
      <c r="A13836" t="s">
        <v>7</v>
      </c>
      <c r="B13836" t="s">
        <v>507</v>
      </c>
      <c r="C13836">
        <v>645</v>
      </c>
      <c r="D13836" t="s">
        <v>450</v>
      </c>
      <c r="E13836" t="s">
        <v>441</v>
      </c>
      <c r="F13836" t="s">
        <v>73</v>
      </c>
      <c r="G13836" t="s">
        <v>105</v>
      </c>
      <c r="H13836" t="s">
        <v>71</v>
      </c>
      <c r="I13836" t="s">
        <v>81</v>
      </c>
      <c r="J13836" t="s">
        <v>149</v>
      </c>
      <c r="K13836" t="s">
        <v>105</v>
      </c>
      <c r="L13836" t="s">
        <v>73</v>
      </c>
      <c r="M13836" t="s">
        <v>76</v>
      </c>
      <c r="N13836" t="s">
        <v>107</v>
      </c>
      <c r="O13836" t="s">
        <v>76</v>
      </c>
      <c r="P13836" t="s">
        <v>77</v>
      </c>
      <c r="Q13836" t="s">
        <v>93</v>
      </c>
      <c r="R13836" t="s">
        <v>106</v>
      </c>
      <c r="S13836" t="s">
        <v>107</v>
      </c>
      <c r="T13836" t="s">
        <v>320</v>
      </c>
      <c r="U13836" t="s">
        <v>56</v>
      </c>
    </row>
    <row r="13837" spans="1:21" x14ac:dyDescent="0.35">
      <c r="A13837" t="s">
        <v>7</v>
      </c>
      <c r="B13837" t="s">
        <v>509</v>
      </c>
      <c r="C13837">
        <v>762</v>
      </c>
      <c r="D13837" t="s">
        <v>736</v>
      </c>
      <c r="E13837" t="s">
        <v>425</v>
      </c>
      <c r="F13837" t="s">
        <v>100</v>
      </c>
      <c r="G13837" t="s">
        <v>63</v>
      </c>
      <c r="H13837" t="s">
        <v>71</v>
      </c>
      <c r="I13837" t="s">
        <v>94</v>
      </c>
      <c r="J13837" t="s">
        <v>138</v>
      </c>
      <c r="K13837" t="s">
        <v>130</v>
      </c>
      <c r="L13837" t="s">
        <v>68</v>
      </c>
      <c r="M13837" t="s">
        <v>73</v>
      </c>
      <c r="N13837" t="s">
        <v>77</v>
      </c>
      <c r="O13837" t="s">
        <v>105</v>
      </c>
      <c r="P13837" t="s">
        <v>244</v>
      </c>
      <c r="Q13837" t="s">
        <v>53</v>
      </c>
      <c r="R13837" t="s">
        <v>105</v>
      </c>
      <c r="S13837" t="s">
        <v>161</v>
      </c>
      <c r="T13837" t="s">
        <v>196</v>
      </c>
      <c r="U13837" t="s">
        <v>86</v>
      </c>
    </row>
    <row r="13838" spans="1:21" x14ac:dyDescent="0.35">
      <c r="A13838" t="s">
        <v>7</v>
      </c>
      <c r="B13838" t="s">
        <v>510</v>
      </c>
      <c r="C13838">
        <v>448</v>
      </c>
      <c r="D13838" t="s">
        <v>380</v>
      </c>
      <c r="E13838" t="s">
        <v>252</v>
      </c>
      <c r="F13838" t="s">
        <v>105</v>
      </c>
      <c r="G13838" t="s">
        <v>77</v>
      </c>
      <c r="H13838" t="s">
        <v>142</v>
      </c>
      <c r="I13838" t="s">
        <v>108</v>
      </c>
      <c r="J13838" t="s">
        <v>179</v>
      </c>
      <c r="K13838" t="s">
        <v>77</v>
      </c>
      <c r="L13838" t="s">
        <v>73</v>
      </c>
      <c r="M13838" t="s">
        <v>76</v>
      </c>
      <c r="N13838" t="s">
        <v>76</v>
      </c>
      <c r="O13838" t="s">
        <v>76</v>
      </c>
      <c r="P13838" t="s">
        <v>107</v>
      </c>
      <c r="Q13838" t="s">
        <v>84</v>
      </c>
      <c r="R13838" t="s">
        <v>138</v>
      </c>
      <c r="S13838" t="s">
        <v>65</v>
      </c>
      <c r="T13838" t="s">
        <v>455</v>
      </c>
      <c r="U13838" t="s">
        <v>204</v>
      </c>
    </row>
    <row r="13839" spans="1:21" x14ac:dyDescent="0.35">
      <c r="A13839" t="s">
        <v>241</v>
      </c>
      <c r="B13839" t="s">
        <v>506</v>
      </c>
      <c r="C13839">
        <v>2809</v>
      </c>
      <c r="D13839" t="s">
        <v>652</v>
      </c>
      <c r="E13839" t="s">
        <v>297</v>
      </c>
      <c r="F13839" t="s">
        <v>77</v>
      </c>
      <c r="G13839" t="s">
        <v>100</v>
      </c>
      <c r="H13839" t="s">
        <v>150</v>
      </c>
      <c r="I13839" t="s">
        <v>106</v>
      </c>
      <c r="J13839" t="s">
        <v>78</v>
      </c>
      <c r="K13839" t="s">
        <v>94</v>
      </c>
      <c r="L13839" t="s">
        <v>77</v>
      </c>
      <c r="M13839" t="s">
        <v>68</v>
      </c>
      <c r="N13839" t="s">
        <v>106</v>
      </c>
      <c r="O13839" t="s">
        <v>106</v>
      </c>
      <c r="P13839" t="s">
        <v>105</v>
      </c>
      <c r="Q13839" t="s">
        <v>86</v>
      </c>
      <c r="R13839" t="s">
        <v>79</v>
      </c>
      <c r="S13839" t="s">
        <v>80</v>
      </c>
      <c r="T13839" t="s">
        <v>193</v>
      </c>
      <c r="U13839" t="s">
        <v>112</v>
      </c>
    </row>
    <row r="13840" spans="1:21" x14ac:dyDescent="0.35">
      <c r="A13840" t="s">
        <v>241</v>
      </c>
      <c r="B13840" t="s">
        <v>507</v>
      </c>
      <c r="C13840">
        <v>2962</v>
      </c>
      <c r="D13840" t="s">
        <v>357</v>
      </c>
      <c r="E13840" t="s">
        <v>127</v>
      </c>
      <c r="F13840" t="s">
        <v>107</v>
      </c>
      <c r="G13840" t="s">
        <v>68</v>
      </c>
      <c r="H13840" t="s">
        <v>106</v>
      </c>
      <c r="I13840" t="s">
        <v>79</v>
      </c>
      <c r="J13840" t="s">
        <v>78</v>
      </c>
      <c r="K13840" t="s">
        <v>77</v>
      </c>
      <c r="L13840" t="s">
        <v>107</v>
      </c>
      <c r="M13840" t="s">
        <v>107</v>
      </c>
      <c r="N13840" t="s">
        <v>106</v>
      </c>
      <c r="O13840" t="s">
        <v>76</v>
      </c>
      <c r="P13840" t="s">
        <v>73</v>
      </c>
      <c r="Q13840" t="s">
        <v>186</v>
      </c>
      <c r="R13840" t="s">
        <v>73</v>
      </c>
      <c r="S13840" t="s">
        <v>73</v>
      </c>
      <c r="T13840" t="s">
        <v>293</v>
      </c>
      <c r="U13840" t="s">
        <v>126</v>
      </c>
    </row>
    <row r="13841" spans="1:21" x14ac:dyDescent="0.35">
      <c r="A13841" t="s">
        <v>241</v>
      </c>
      <c r="B13841" t="s">
        <v>509</v>
      </c>
      <c r="C13841">
        <v>2627</v>
      </c>
      <c r="D13841" t="s">
        <v>660</v>
      </c>
      <c r="E13841" t="s">
        <v>313</v>
      </c>
      <c r="F13841" t="s">
        <v>150</v>
      </c>
      <c r="G13841" t="s">
        <v>138</v>
      </c>
      <c r="H13841" t="s">
        <v>77</v>
      </c>
      <c r="I13841" t="s">
        <v>71</v>
      </c>
      <c r="J13841" t="s">
        <v>150</v>
      </c>
      <c r="K13841" t="s">
        <v>81</v>
      </c>
      <c r="L13841" t="s">
        <v>73</v>
      </c>
      <c r="M13841" t="s">
        <v>107</v>
      </c>
      <c r="N13841" t="s">
        <v>138</v>
      </c>
      <c r="O13841" t="s">
        <v>68</v>
      </c>
      <c r="P13841" t="s">
        <v>100</v>
      </c>
      <c r="Q13841" t="s">
        <v>88</v>
      </c>
      <c r="R13841" t="s">
        <v>80</v>
      </c>
      <c r="S13841" t="s">
        <v>104</v>
      </c>
      <c r="T13841" t="s">
        <v>207</v>
      </c>
      <c r="U13841" t="s">
        <v>278</v>
      </c>
    </row>
    <row r="13842" spans="1:21" x14ac:dyDescent="0.35">
      <c r="A13842" t="s">
        <v>241</v>
      </c>
      <c r="B13842" t="s">
        <v>510</v>
      </c>
      <c r="C13842">
        <v>1777</v>
      </c>
      <c r="D13842" t="s">
        <v>432</v>
      </c>
      <c r="E13842" t="s">
        <v>330</v>
      </c>
      <c r="F13842" t="s">
        <v>68</v>
      </c>
      <c r="G13842" t="s">
        <v>73</v>
      </c>
      <c r="H13842" t="s">
        <v>78</v>
      </c>
      <c r="I13842" t="s">
        <v>105</v>
      </c>
      <c r="J13842" t="s">
        <v>81</v>
      </c>
      <c r="K13842" t="s">
        <v>73</v>
      </c>
      <c r="L13842" t="s">
        <v>107</v>
      </c>
      <c r="M13842" t="s">
        <v>73</v>
      </c>
      <c r="N13842" t="s">
        <v>76</v>
      </c>
      <c r="O13842" t="s">
        <v>107</v>
      </c>
      <c r="P13842" t="s">
        <v>77</v>
      </c>
      <c r="Q13842" t="s">
        <v>186</v>
      </c>
      <c r="R13842" t="s">
        <v>68</v>
      </c>
      <c r="S13842" t="s">
        <v>72</v>
      </c>
      <c r="T13842" t="s">
        <v>205</v>
      </c>
      <c r="U13842" t="s">
        <v>342</v>
      </c>
    </row>
    <row r="13843" spans="1:21" x14ac:dyDescent="0.35">
      <c r="A13843" t="s">
        <v>241</v>
      </c>
      <c r="B13843" t="s">
        <v>50</v>
      </c>
      <c r="C13843">
        <v>1</v>
      </c>
      <c r="D13843" t="s">
        <v>395</v>
      </c>
      <c r="E13843" t="s">
        <v>76</v>
      </c>
      <c r="F13843" t="s">
        <v>76</v>
      </c>
      <c r="G13843" t="s">
        <v>76</v>
      </c>
      <c r="H13843" t="s">
        <v>76</v>
      </c>
      <c r="I13843" t="s">
        <v>76</v>
      </c>
      <c r="J13843" t="s">
        <v>76</v>
      </c>
      <c r="K13843" t="s">
        <v>76</v>
      </c>
      <c r="L13843" t="s">
        <v>76</v>
      </c>
      <c r="M13843" t="s">
        <v>76</v>
      </c>
      <c r="N13843" t="s">
        <v>76</v>
      </c>
      <c r="O13843" t="s">
        <v>76</v>
      </c>
      <c r="P13843" t="s">
        <v>76</v>
      </c>
      <c r="Q13843" t="s">
        <v>76</v>
      </c>
      <c r="R13843" t="s">
        <v>76</v>
      </c>
      <c r="S13843" t="s">
        <v>76</v>
      </c>
      <c r="T13843" t="s">
        <v>76</v>
      </c>
      <c r="U13843" t="s">
        <v>76</v>
      </c>
    </row>
    <row r="13845" spans="1:21" x14ac:dyDescent="0.35">
      <c r="A13845" t="s">
        <v>2263</v>
      </c>
    </row>
    <row r="13846" spans="1:21" x14ac:dyDescent="0.35">
      <c r="A13846" t="s">
        <v>14</v>
      </c>
      <c r="B13846" t="s">
        <v>530</v>
      </c>
      <c r="C13846" t="s">
        <v>2</v>
      </c>
      <c r="D13846" t="s">
        <v>2242</v>
      </c>
      <c r="E13846" t="s">
        <v>2243</v>
      </c>
      <c r="F13846" t="s">
        <v>2244</v>
      </c>
      <c r="G13846" t="s">
        <v>2245</v>
      </c>
      <c r="H13846" t="s">
        <v>2246</v>
      </c>
      <c r="I13846" t="s">
        <v>2247</v>
      </c>
      <c r="J13846" t="s">
        <v>2248</v>
      </c>
      <c r="K13846" t="s">
        <v>2249</v>
      </c>
      <c r="L13846" t="s">
        <v>2250</v>
      </c>
      <c r="M13846" t="s">
        <v>2251</v>
      </c>
      <c r="N13846" t="s">
        <v>2252</v>
      </c>
      <c r="O13846" t="s">
        <v>2253</v>
      </c>
      <c r="P13846" t="s">
        <v>2254</v>
      </c>
      <c r="Q13846" t="s">
        <v>2255</v>
      </c>
      <c r="R13846" t="s">
        <v>2256</v>
      </c>
      <c r="S13846" t="s">
        <v>2257</v>
      </c>
      <c r="T13846" t="s">
        <v>2258</v>
      </c>
      <c r="U13846" t="s">
        <v>48</v>
      </c>
    </row>
    <row r="13847" spans="1:21" x14ac:dyDescent="0.35">
      <c r="A13847" t="s">
        <v>3</v>
      </c>
      <c r="B13847" t="s">
        <v>531</v>
      </c>
      <c r="C13847">
        <v>230</v>
      </c>
      <c r="D13847" t="s">
        <v>793</v>
      </c>
      <c r="E13847" t="s">
        <v>294</v>
      </c>
      <c r="F13847" t="s">
        <v>106</v>
      </c>
      <c r="G13847" t="s">
        <v>106</v>
      </c>
      <c r="H13847" t="s">
        <v>106</v>
      </c>
      <c r="I13847" t="s">
        <v>76</v>
      </c>
      <c r="J13847" t="s">
        <v>76</v>
      </c>
      <c r="K13847" t="s">
        <v>76</v>
      </c>
      <c r="L13847" t="s">
        <v>106</v>
      </c>
      <c r="M13847" t="s">
        <v>79</v>
      </c>
      <c r="N13847" t="s">
        <v>105</v>
      </c>
      <c r="O13847" t="s">
        <v>76</v>
      </c>
      <c r="P13847" t="s">
        <v>76</v>
      </c>
      <c r="Q13847" t="s">
        <v>63</v>
      </c>
      <c r="R13847" t="s">
        <v>76</v>
      </c>
      <c r="S13847" t="s">
        <v>73</v>
      </c>
      <c r="T13847" t="s">
        <v>99</v>
      </c>
      <c r="U13847" t="s">
        <v>57</v>
      </c>
    </row>
    <row r="13848" spans="1:21" x14ac:dyDescent="0.35">
      <c r="A13848" t="s">
        <v>3</v>
      </c>
      <c r="B13848" t="s">
        <v>534</v>
      </c>
      <c r="C13848">
        <v>633</v>
      </c>
      <c r="D13848" t="s">
        <v>629</v>
      </c>
      <c r="E13848" t="s">
        <v>271</v>
      </c>
      <c r="F13848" t="s">
        <v>76</v>
      </c>
      <c r="G13848" t="s">
        <v>150</v>
      </c>
      <c r="H13848" t="s">
        <v>77</v>
      </c>
      <c r="I13848" t="s">
        <v>76</v>
      </c>
      <c r="J13848" t="s">
        <v>71</v>
      </c>
      <c r="K13848" t="s">
        <v>79</v>
      </c>
      <c r="L13848" t="s">
        <v>76</v>
      </c>
      <c r="M13848" t="s">
        <v>68</v>
      </c>
      <c r="N13848" t="s">
        <v>76</v>
      </c>
      <c r="O13848" t="s">
        <v>106</v>
      </c>
      <c r="P13848" t="s">
        <v>94</v>
      </c>
      <c r="Q13848" t="s">
        <v>104</v>
      </c>
      <c r="R13848" t="s">
        <v>106</v>
      </c>
      <c r="S13848" t="s">
        <v>105</v>
      </c>
      <c r="T13848" t="s">
        <v>95</v>
      </c>
      <c r="U13848" t="s">
        <v>326</v>
      </c>
    </row>
    <row r="13849" spans="1:21" x14ac:dyDescent="0.35">
      <c r="A13849" t="s">
        <v>3</v>
      </c>
      <c r="B13849" t="s">
        <v>535</v>
      </c>
      <c r="C13849">
        <v>64</v>
      </c>
      <c r="D13849" t="s">
        <v>880</v>
      </c>
      <c r="E13849" t="s">
        <v>250</v>
      </c>
      <c r="F13849" t="s">
        <v>105</v>
      </c>
      <c r="G13849" t="s">
        <v>80</v>
      </c>
      <c r="H13849" t="s">
        <v>76</v>
      </c>
      <c r="I13849" t="s">
        <v>105</v>
      </c>
      <c r="J13849" t="s">
        <v>76</v>
      </c>
      <c r="K13849" t="s">
        <v>76</v>
      </c>
      <c r="L13849" t="s">
        <v>76</v>
      </c>
      <c r="M13849" t="s">
        <v>76</v>
      </c>
      <c r="N13849" t="s">
        <v>76</v>
      </c>
      <c r="O13849" t="s">
        <v>76</v>
      </c>
      <c r="P13849" t="s">
        <v>76</v>
      </c>
      <c r="Q13849" t="s">
        <v>181</v>
      </c>
      <c r="R13849" t="s">
        <v>55</v>
      </c>
      <c r="S13849" t="s">
        <v>175</v>
      </c>
      <c r="T13849" t="s">
        <v>352</v>
      </c>
      <c r="U13849" t="s">
        <v>146</v>
      </c>
    </row>
    <row r="13850" spans="1:21" x14ac:dyDescent="0.35">
      <c r="A13850" t="s">
        <v>3</v>
      </c>
      <c r="B13850" t="s">
        <v>536</v>
      </c>
      <c r="C13850">
        <v>137</v>
      </c>
      <c r="D13850" t="s">
        <v>794</v>
      </c>
      <c r="E13850" t="s">
        <v>320</v>
      </c>
      <c r="F13850" t="s">
        <v>68</v>
      </c>
      <c r="G13850" t="s">
        <v>68</v>
      </c>
      <c r="H13850" t="s">
        <v>76</v>
      </c>
      <c r="I13850" t="s">
        <v>68</v>
      </c>
      <c r="J13850" t="s">
        <v>76</v>
      </c>
      <c r="K13850" t="s">
        <v>68</v>
      </c>
      <c r="L13850" t="s">
        <v>76</v>
      </c>
      <c r="M13850" t="s">
        <v>76</v>
      </c>
      <c r="N13850" t="s">
        <v>76</v>
      </c>
      <c r="O13850" t="s">
        <v>76</v>
      </c>
      <c r="P13850" t="s">
        <v>76</v>
      </c>
      <c r="Q13850" t="s">
        <v>76</v>
      </c>
      <c r="R13850" t="s">
        <v>76</v>
      </c>
      <c r="S13850" t="s">
        <v>72</v>
      </c>
      <c r="T13850" t="s">
        <v>157</v>
      </c>
      <c r="U13850" t="s">
        <v>67</v>
      </c>
    </row>
    <row r="13851" spans="1:21" x14ac:dyDescent="0.35">
      <c r="A13851" t="s">
        <v>3</v>
      </c>
      <c r="B13851" t="s">
        <v>538</v>
      </c>
      <c r="C13851">
        <v>599</v>
      </c>
      <c r="D13851" t="s">
        <v>167</v>
      </c>
      <c r="E13851" t="s">
        <v>200</v>
      </c>
      <c r="F13851" t="s">
        <v>73</v>
      </c>
      <c r="G13851" t="s">
        <v>71</v>
      </c>
      <c r="H13851" t="s">
        <v>77</v>
      </c>
      <c r="I13851" t="s">
        <v>68</v>
      </c>
      <c r="J13851" t="s">
        <v>73</v>
      </c>
      <c r="K13851" t="s">
        <v>79</v>
      </c>
      <c r="L13851" t="s">
        <v>76</v>
      </c>
      <c r="M13851" t="s">
        <v>73</v>
      </c>
      <c r="N13851" t="s">
        <v>76</v>
      </c>
      <c r="O13851" t="s">
        <v>77</v>
      </c>
      <c r="P13851" t="s">
        <v>76</v>
      </c>
      <c r="Q13851" t="s">
        <v>72</v>
      </c>
      <c r="R13851" t="s">
        <v>71</v>
      </c>
      <c r="S13851" t="s">
        <v>81</v>
      </c>
      <c r="T13851" t="s">
        <v>199</v>
      </c>
      <c r="U13851" t="s">
        <v>442</v>
      </c>
    </row>
    <row r="13852" spans="1:21" x14ac:dyDescent="0.35">
      <c r="A13852" t="s">
        <v>3</v>
      </c>
      <c r="B13852" t="s">
        <v>540</v>
      </c>
      <c r="C13852">
        <v>54</v>
      </c>
      <c r="D13852" t="s">
        <v>685</v>
      </c>
      <c r="E13852" t="s">
        <v>257</v>
      </c>
      <c r="F13852" t="s">
        <v>72</v>
      </c>
      <c r="G13852" t="s">
        <v>65</v>
      </c>
      <c r="H13852" t="s">
        <v>76</v>
      </c>
      <c r="I13852" t="s">
        <v>76</v>
      </c>
      <c r="J13852" t="s">
        <v>305</v>
      </c>
      <c r="K13852" t="s">
        <v>76</v>
      </c>
      <c r="L13852" t="s">
        <v>76</v>
      </c>
      <c r="M13852" t="s">
        <v>76</v>
      </c>
      <c r="N13852" t="s">
        <v>76</v>
      </c>
      <c r="O13852" t="s">
        <v>151</v>
      </c>
      <c r="P13852" t="s">
        <v>76</v>
      </c>
      <c r="Q13852" t="s">
        <v>352</v>
      </c>
      <c r="R13852" t="s">
        <v>76</v>
      </c>
      <c r="S13852" t="s">
        <v>217</v>
      </c>
      <c r="T13852" t="s">
        <v>199</v>
      </c>
      <c r="U13852" t="s">
        <v>76</v>
      </c>
    </row>
    <row r="13853" spans="1:21" x14ac:dyDescent="0.35">
      <c r="A13853" t="s">
        <v>4</v>
      </c>
      <c r="B13853" t="s">
        <v>531</v>
      </c>
      <c r="C13853">
        <v>276</v>
      </c>
      <c r="D13853" t="s">
        <v>159</v>
      </c>
      <c r="E13853" t="s">
        <v>677</v>
      </c>
      <c r="F13853" t="s">
        <v>73</v>
      </c>
      <c r="G13853" t="s">
        <v>76</v>
      </c>
      <c r="H13853" t="s">
        <v>77</v>
      </c>
      <c r="I13853" t="s">
        <v>73</v>
      </c>
      <c r="J13853" t="s">
        <v>107</v>
      </c>
      <c r="K13853" t="s">
        <v>107</v>
      </c>
      <c r="L13853" t="s">
        <v>107</v>
      </c>
      <c r="M13853" t="s">
        <v>76</v>
      </c>
      <c r="N13853" t="s">
        <v>81</v>
      </c>
      <c r="O13853" t="s">
        <v>76</v>
      </c>
      <c r="P13853" t="s">
        <v>76</v>
      </c>
      <c r="Q13853" t="s">
        <v>108</v>
      </c>
      <c r="R13853" t="s">
        <v>76</v>
      </c>
      <c r="S13853" t="s">
        <v>107</v>
      </c>
      <c r="T13853" t="s">
        <v>232</v>
      </c>
      <c r="U13853" t="s">
        <v>293</v>
      </c>
    </row>
    <row r="13854" spans="1:21" x14ac:dyDescent="0.35">
      <c r="A13854" t="s">
        <v>4</v>
      </c>
      <c r="B13854" t="s">
        <v>534</v>
      </c>
      <c r="C13854">
        <v>785</v>
      </c>
      <c r="D13854" t="s">
        <v>354</v>
      </c>
      <c r="E13854" t="s">
        <v>374</v>
      </c>
      <c r="F13854" t="s">
        <v>77</v>
      </c>
      <c r="G13854" t="s">
        <v>75</v>
      </c>
      <c r="H13854" t="s">
        <v>107</v>
      </c>
      <c r="I13854" t="s">
        <v>107</v>
      </c>
      <c r="J13854" t="s">
        <v>76</v>
      </c>
      <c r="K13854" t="s">
        <v>76</v>
      </c>
      <c r="L13854" t="s">
        <v>76</v>
      </c>
      <c r="M13854" t="s">
        <v>78</v>
      </c>
      <c r="N13854" t="s">
        <v>107</v>
      </c>
      <c r="O13854" t="s">
        <v>107</v>
      </c>
      <c r="P13854" t="s">
        <v>105</v>
      </c>
      <c r="Q13854" t="s">
        <v>105</v>
      </c>
      <c r="R13854" t="s">
        <v>76</v>
      </c>
      <c r="S13854" t="s">
        <v>79</v>
      </c>
      <c r="T13854" t="s">
        <v>391</v>
      </c>
      <c r="U13854" t="s">
        <v>355</v>
      </c>
    </row>
    <row r="13855" spans="1:21" x14ac:dyDescent="0.35">
      <c r="A13855" t="s">
        <v>4</v>
      </c>
      <c r="B13855" t="s">
        <v>535</v>
      </c>
      <c r="C13855">
        <v>80</v>
      </c>
      <c r="D13855" t="s">
        <v>153</v>
      </c>
      <c r="E13855" t="s">
        <v>631</v>
      </c>
      <c r="F13855" t="s">
        <v>76</v>
      </c>
      <c r="G13855" t="s">
        <v>76</v>
      </c>
      <c r="H13855" t="s">
        <v>107</v>
      </c>
      <c r="I13855" t="s">
        <v>107</v>
      </c>
      <c r="J13855" t="s">
        <v>76</v>
      </c>
      <c r="K13855" t="s">
        <v>76</v>
      </c>
      <c r="L13855" t="s">
        <v>76</v>
      </c>
      <c r="M13855" t="s">
        <v>76</v>
      </c>
      <c r="N13855" t="s">
        <v>76</v>
      </c>
      <c r="O13855" t="s">
        <v>76</v>
      </c>
      <c r="P13855" t="s">
        <v>76</v>
      </c>
      <c r="Q13855" t="s">
        <v>76</v>
      </c>
      <c r="R13855" t="s">
        <v>76</v>
      </c>
      <c r="S13855" t="s">
        <v>76</v>
      </c>
      <c r="T13855" t="s">
        <v>278</v>
      </c>
      <c r="U13855" t="s">
        <v>62</v>
      </c>
    </row>
    <row r="13856" spans="1:21" x14ac:dyDescent="0.35">
      <c r="A13856" t="s">
        <v>4</v>
      </c>
      <c r="B13856" t="s">
        <v>536</v>
      </c>
      <c r="C13856">
        <v>157</v>
      </c>
      <c r="D13856" t="s">
        <v>303</v>
      </c>
      <c r="E13856" t="s">
        <v>418</v>
      </c>
      <c r="F13856" t="s">
        <v>73</v>
      </c>
      <c r="G13856" t="s">
        <v>76</v>
      </c>
      <c r="H13856" t="s">
        <v>107</v>
      </c>
      <c r="I13856" t="s">
        <v>107</v>
      </c>
      <c r="J13856" t="s">
        <v>76</v>
      </c>
      <c r="K13856" t="s">
        <v>76</v>
      </c>
      <c r="L13856" t="s">
        <v>76</v>
      </c>
      <c r="M13856" t="s">
        <v>76</v>
      </c>
      <c r="N13856" t="s">
        <v>76</v>
      </c>
      <c r="O13856" t="s">
        <v>76</v>
      </c>
      <c r="P13856" t="s">
        <v>76</v>
      </c>
      <c r="Q13856" t="s">
        <v>107</v>
      </c>
      <c r="R13856" t="s">
        <v>76</v>
      </c>
      <c r="S13856" t="s">
        <v>76</v>
      </c>
      <c r="T13856" t="s">
        <v>408</v>
      </c>
      <c r="U13856" t="s">
        <v>264</v>
      </c>
    </row>
    <row r="13857" spans="1:21" x14ac:dyDescent="0.35">
      <c r="A13857" t="s">
        <v>4</v>
      </c>
      <c r="B13857" t="s">
        <v>538</v>
      </c>
      <c r="C13857">
        <v>549</v>
      </c>
      <c r="D13857" t="s">
        <v>340</v>
      </c>
      <c r="E13857" t="s">
        <v>281</v>
      </c>
      <c r="F13857" t="s">
        <v>76</v>
      </c>
      <c r="G13857" t="s">
        <v>107</v>
      </c>
      <c r="H13857" t="s">
        <v>76</v>
      </c>
      <c r="I13857" t="s">
        <v>76</v>
      </c>
      <c r="J13857" t="s">
        <v>76</v>
      </c>
      <c r="K13857" t="s">
        <v>76</v>
      </c>
      <c r="L13857" t="s">
        <v>76</v>
      </c>
      <c r="M13857" t="s">
        <v>76</v>
      </c>
      <c r="N13857" t="s">
        <v>112</v>
      </c>
      <c r="O13857" t="s">
        <v>76</v>
      </c>
      <c r="P13857" t="s">
        <v>76</v>
      </c>
      <c r="Q13857" t="s">
        <v>76</v>
      </c>
      <c r="R13857" t="s">
        <v>239</v>
      </c>
      <c r="S13857" t="s">
        <v>76</v>
      </c>
      <c r="T13857" t="s">
        <v>236</v>
      </c>
      <c r="U13857" t="s">
        <v>87</v>
      </c>
    </row>
    <row r="13858" spans="1:21" x14ac:dyDescent="0.35">
      <c r="A13858" t="s">
        <v>4</v>
      </c>
      <c r="B13858" t="s">
        <v>540</v>
      </c>
      <c r="C13858">
        <v>78</v>
      </c>
      <c r="D13858" t="s">
        <v>159</v>
      </c>
      <c r="E13858" t="s">
        <v>162</v>
      </c>
      <c r="F13858" t="s">
        <v>76</v>
      </c>
      <c r="G13858" t="s">
        <v>73</v>
      </c>
      <c r="H13858" t="s">
        <v>76</v>
      </c>
      <c r="I13858" t="s">
        <v>76</v>
      </c>
      <c r="J13858" t="s">
        <v>76</v>
      </c>
      <c r="K13858" t="s">
        <v>76</v>
      </c>
      <c r="L13858" t="s">
        <v>76</v>
      </c>
      <c r="M13858" t="s">
        <v>76</v>
      </c>
      <c r="N13858" t="s">
        <v>76</v>
      </c>
      <c r="O13858" t="s">
        <v>76</v>
      </c>
      <c r="P13858" t="s">
        <v>76</v>
      </c>
      <c r="Q13858" t="s">
        <v>106</v>
      </c>
      <c r="R13858" t="s">
        <v>76</v>
      </c>
      <c r="S13858" t="s">
        <v>73</v>
      </c>
      <c r="T13858" t="s">
        <v>1382</v>
      </c>
      <c r="U13858" t="s">
        <v>76</v>
      </c>
    </row>
    <row r="13859" spans="1:21" x14ac:dyDescent="0.35">
      <c r="A13859" t="s">
        <v>5</v>
      </c>
      <c r="B13859" t="s">
        <v>531</v>
      </c>
      <c r="C13859">
        <v>545</v>
      </c>
      <c r="D13859" t="s">
        <v>648</v>
      </c>
      <c r="E13859" t="s">
        <v>276</v>
      </c>
      <c r="F13859" t="s">
        <v>107</v>
      </c>
      <c r="G13859" t="s">
        <v>72</v>
      </c>
      <c r="H13859" t="s">
        <v>107</v>
      </c>
      <c r="I13859" t="s">
        <v>106</v>
      </c>
      <c r="J13859" t="s">
        <v>74</v>
      </c>
      <c r="K13859" t="s">
        <v>104</v>
      </c>
      <c r="L13859" t="s">
        <v>74</v>
      </c>
      <c r="M13859" t="s">
        <v>107</v>
      </c>
      <c r="N13859" t="s">
        <v>105</v>
      </c>
      <c r="O13859" t="s">
        <v>76</v>
      </c>
      <c r="P13859" t="s">
        <v>76</v>
      </c>
      <c r="Q13859" t="s">
        <v>149</v>
      </c>
      <c r="R13859" t="s">
        <v>73</v>
      </c>
      <c r="S13859" t="s">
        <v>106</v>
      </c>
      <c r="T13859" t="s">
        <v>244</v>
      </c>
      <c r="U13859" t="s">
        <v>143</v>
      </c>
    </row>
    <row r="13860" spans="1:21" x14ac:dyDescent="0.35">
      <c r="A13860" t="s">
        <v>5</v>
      </c>
      <c r="B13860" t="s">
        <v>534</v>
      </c>
      <c r="C13860">
        <v>1065</v>
      </c>
      <c r="D13860" t="s">
        <v>1306</v>
      </c>
      <c r="E13860" t="s">
        <v>304</v>
      </c>
      <c r="F13860" t="s">
        <v>76</v>
      </c>
      <c r="G13860" t="s">
        <v>77</v>
      </c>
      <c r="H13860" t="s">
        <v>73</v>
      </c>
      <c r="I13860" t="s">
        <v>107</v>
      </c>
      <c r="J13860" t="s">
        <v>76</v>
      </c>
      <c r="K13860" t="s">
        <v>79</v>
      </c>
      <c r="L13860" t="s">
        <v>76</v>
      </c>
      <c r="M13860" t="s">
        <v>76</v>
      </c>
      <c r="N13860" t="s">
        <v>77</v>
      </c>
      <c r="O13860" t="s">
        <v>107</v>
      </c>
      <c r="P13860" t="s">
        <v>76</v>
      </c>
      <c r="Q13860" t="s">
        <v>138</v>
      </c>
      <c r="R13860" t="s">
        <v>107</v>
      </c>
      <c r="S13860" t="s">
        <v>107</v>
      </c>
      <c r="T13860" t="s">
        <v>62</v>
      </c>
      <c r="U13860" t="s">
        <v>199</v>
      </c>
    </row>
    <row r="13861" spans="1:21" x14ac:dyDescent="0.35">
      <c r="A13861" t="s">
        <v>5</v>
      </c>
      <c r="B13861" t="s">
        <v>535</v>
      </c>
      <c r="C13861">
        <v>122</v>
      </c>
      <c r="D13861" t="s">
        <v>973</v>
      </c>
      <c r="E13861" t="s">
        <v>366</v>
      </c>
      <c r="F13861" t="s">
        <v>76</v>
      </c>
      <c r="G13861" t="s">
        <v>76</v>
      </c>
      <c r="H13861" t="s">
        <v>79</v>
      </c>
      <c r="I13861" t="s">
        <v>76</v>
      </c>
      <c r="J13861" t="s">
        <v>76</v>
      </c>
      <c r="K13861" t="s">
        <v>76</v>
      </c>
      <c r="L13861" t="s">
        <v>76</v>
      </c>
      <c r="M13861" t="s">
        <v>76</v>
      </c>
      <c r="N13861" t="s">
        <v>75</v>
      </c>
      <c r="O13861" t="s">
        <v>76</v>
      </c>
      <c r="P13861" t="s">
        <v>76</v>
      </c>
      <c r="Q13861" t="s">
        <v>63</v>
      </c>
      <c r="R13861" t="s">
        <v>76</v>
      </c>
      <c r="S13861" t="s">
        <v>76</v>
      </c>
      <c r="T13861" t="s">
        <v>104</v>
      </c>
      <c r="U13861" t="s">
        <v>233</v>
      </c>
    </row>
    <row r="13862" spans="1:21" x14ac:dyDescent="0.35">
      <c r="A13862" t="s">
        <v>5</v>
      </c>
      <c r="B13862" t="s">
        <v>536</v>
      </c>
      <c r="C13862">
        <v>250</v>
      </c>
      <c r="D13862" t="s">
        <v>964</v>
      </c>
      <c r="E13862" t="s">
        <v>257</v>
      </c>
      <c r="F13862" t="s">
        <v>76</v>
      </c>
      <c r="G13862" t="s">
        <v>76</v>
      </c>
      <c r="H13862" t="s">
        <v>77</v>
      </c>
      <c r="I13862" t="s">
        <v>107</v>
      </c>
      <c r="J13862" t="s">
        <v>76</v>
      </c>
      <c r="K13862" t="s">
        <v>76</v>
      </c>
      <c r="L13862" t="s">
        <v>76</v>
      </c>
      <c r="M13862" t="s">
        <v>77</v>
      </c>
      <c r="N13862" t="s">
        <v>76</v>
      </c>
      <c r="O13862" t="s">
        <v>76</v>
      </c>
      <c r="P13862" t="s">
        <v>76</v>
      </c>
      <c r="Q13862" t="s">
        <v>107</v>
      </c>
      <c r="R13862" t="s">
        <v>76</v>
      </c>
      <c r="S13862" t="s">
        <v>76</v>
      </c>
      <c r="T13862" t="s">
        <v>93</v>
      </c>
      <c r="U13862" t="s">
        <v>124</v>
      </c>
    </row>
    <row r="13863" spans="1:21" x14ac:dyDescent="0.35">
      <c r="A13863" t="s">
        <v>5</v>
      </c>
      <c r="B13863" t="s">
        <v>538</v>
      </c>
      <c r="C13863">
        <v>821</v>
      </c>
      <c r="D13863" t="s">
        <v>1402</v>
      </c>
      <c r="E13863" t="s">
        <v>250</v>
      </c>
      <c r="F13863" t="s">
        <v>76</v>
      </c>
      <c r="G13863" t="s">
        <v>78</v>
      </c>
      <c r="H13863" t="s">
        <v>73</v>
      </c>
      <c r="I13863" t="s">
        <v>73</v>
      </c>
      <c r="J13863" t="s">
        <v>76</v>
      </c>
      <c r="K13863" t="s">
        <v>106</v>
      </c>
      <c r="L13863" t="s">
        <v>76</v>
      </c>
      <c r="M13863" t="s">
        <v>107</v>
      </c>
      <c r="N13863" t="s">
        <v>106</v>
      </c>
      <c r="O13863" t="s">
        <v>76</v>
      </c>
      <c r="P13863" t="s">
        <v>94</v>
      </c>
      <c r="Q13863" t="s">
        <v>100</v>
      </c>
      <c r="R13863" t="s">
        <v>76</v>
      </c>
      <c r="S13863" t="s">
        <v>76</v>
      </c>
      <c r="T13863" t="s">
        <v>74</v>
      </c>
      <c r="U13863" t="s">
        <v>177</v>
      </c>
    </row>
    <row r="13864" spans="1:21" x14ac:dyDescent="0.35">
      <c r="A13864" t="s">
        <v>5</v>
      </c>
      <c r="B13864" t="s">
        <v>540</v>
      </c>
      <c r="C13864">
        <v>67</v>
      </c>
      <c r="D13864" t="s">
        <v>422</v>
      </c>
      <c r="E13864" t="s">
        <v>156</v>
      </c>
      <c r="F13864" t="s">
        <v>76</v>
      </c>
      <c r="G13864" t="s">
        <v>244</v>
      </c>
      <c r="H13864" t="s">
        <v>76</v>
      </c>
      <c r="I13864" t="s">
        <v>65</v>
      </c>
      <c r="J13864" t="s">
        <v>76</v>
      </c>
      <c r="K13864" t="s">
        <v>76</v>
      </c>
      <c r="L13864" t="s">
        <v>76</v>
      </c>
      <c r="M13864" t="s">
        <v>76</v>
      </c>
      <c r="N13864" t="s">
        <v>76</v>
      </c>
      <c r="O13864" t="s">
        <v>76</v>
      </c>
      <c r="P13864" t="s">
        <v>76</v>
      </c>
      <c r="Q13864" t="s">
        <v>76</v>
      </c>
      <c r="R13864" t="s">
        <v>74</v>
      </c>
      <c r="S13864" t="s">
        <v>76</v>
      </c>
      <c r="T13864" t="s">
        <v>314</v>
      </c>
      <c r="U13864" t="s">
        <v>467</v>
      </c>
    </row>
    <row r="13865" spans="1:21" x14ac:dyDescent="0.35">
      <c r="A13865" t="s">
        <v>6</v>
      </c>
      <c r="B13865" t="s">
        <v>531</v>
      </c>
      <c r="C13865">
        <v>137</v>
      </c>
      <c r="D13865" t="s">
        <v>650</v>
      </c>
      <c r="E13865" t="s">
        <v>118</v>
      </c>
      <c r="F13865" t="s">
        <v>76</v>
      </c>
      <c r="G13865" t="s">
        <v>76</v>
      </c>
      <c r="H13865" t="s">
        <v>100</v>
      </c>
      <c r="I13865" t="s">
        <v>76</v>
      </c>
      <c r="J13865" t="s">
        <v>76</v>
      </c>
      <c r="K13865" t="s">
        <v>100</v>
      </c>
      <c r="L13865" t="s">
        <v>79</v>
      </c>
      <c r="M13865" t="s">
        <v>76</v>
      </c>
      <c r="N13865" t="s">
        <v>76</v>
      </c>
      <c r="O13865" t="s">
        <v>76</v>
      </c>
      <c r="P13865" t="s">
        <v>76</v>
      </c>
      <c r="Q13865" t="s">
        <v>133</v>
      </c>
      <c r="R13865" t="s">
        <v>106</v>
      </c>
      <c r="S13865" t="s">
        <v>100</v>
      </c>
      <c r="T13865" t="s">
        <v>146</v>
      </c>
      <c r="U13865" t="s">
        <v>519</v>
      </c>
    </row>
    <row r="13866" spans="1:21" x14ac:dyDescent="0.35">
      <c r="A13866" t="s">
        <v>6</v>
      </c>
      <c r="B13866" t="s">
        <v>534</v>
      </c>
      <c r="C13866">
        <v>406</v>
      </c>
      <c r="D13866" t="s">
        <v>922</v>
      </c>
      <c r="E13866" t="s">
        <v>209</v>
      </c>
      <c r="F13866" t="s">
        <v>107</v>
      </c>
      <c r="G13866" t="s">
        <v>79</v>
      </c>
      <c r="H13866" t="s">
        <v>79</v>
      </c>
      <c r="I13866" t="s">
        <v>76</v>
      </c>
      <c r="J13866" t="s">
        <v>68</v>
      </c>
      <c r="K13866" t="s">
        <v>76</v>
      </c>
      <c r="L13866" t="s">
        <v>76</v>
      </c>
      <c r="M13866" t="s">
        <v>107</v>
      </c>
      <c r="N13866" t="s">
        <v>79</v>
      </c>
      <c r="O13866" t="s">
        <v>76</v>
      </c>
      <c r="P13866" t="s">
        <v>76</v>
      </c>
      <c r="Q13866" t="s">
        <v>68</v>
      </c>
      <c r="R13866" t="s">
        <v>107</v>
      </c>
      <c r="S13866" t="s">
        <v>94</v>
      </c>
      <c r="T13866" t="s">
        <v>175</v>
      </c>
      <c r="U13866" t="s">
        <v>147</v>
      </c>
    </row>
    <row r="13867" spans="1:21" x14ac:dyDescent="0.35">
      <c r="A13867" t="s">
        <v>6</v>
      </c>
      <c r="B13867" t="s">
        <v>535</v>
      </c>
      <c r="C13867">
        <v>34</v>
      </c>
      <c r="D13867" t="s">
        <v>760</v>
      </c>
      <c r="E13867" t="s">
        <v>175</v>
      </c>
      <c r="F13867" t="s">
        <v>76</v>
      </c>
      <c r="G13867" t="s">
        <v>76</v>
      </c>
      <c r="H13867" t="s">
        <v>76</v>
      </c>
      <c r="I13867" t="s">
        <v>76</v>
      </c>
      <c r="J13867" t="s">
        <v>109</v>
      </c>
      <c r="K13867" t="s">
        <v>76</v>
      </c>
      <c r="L13867" t="s">
        <v>76</v>
      </c>
      <c r="M13867" t="s">
        <v>76</v>
      </c>
      <c r="N13867" t="s">
        <v>76</v>
      </c>
      <c r="O13867" t="s">
        <v>76</v>
      </c>
      <c r="P13867" t="s">
        <v>76</v>
      </c>
      <c r="Q13867" t="s">
        <v>71</v>
      </c>
      <c r="R13867" t="s">
        <v>76</v>
      </c>
      <c r="S13867" t="s">
        <v>76</v>
      </c>
      <c r="T13867" t="s">
        <v>100</v>
      </c>
      <c r="U13867" t="s">
        <v>447</v>
      </c>
    </row>
    <row r="13868" spans="1:21" x14ac:dyDescent="0.35">
      <c r="A13868" t="s">
        <v>6</v>
      </c>
      <c r="B13868" t="s">
        <v>536</v>
      </c>
      <c r="C13868">
        <v>104</v>
      </c>
      <c r="D13868" t="s">
        <v>532</v>
      </c>
      <c r="E13868" t="s">
        <v>104</v>
      </c>
      <c r="F13868" t="s">
        <v>76</v>
      </c>
      <c r="G13868" t="s">
        <v>76</v>
      </c>
      <c r="H13868" t="s">
        <v>150</v>
      </c>
      <c r="I13868" t="s">
        <v>77</v>
      </c>
      <c r="J13868" t="s">
        <v>77</v>
      </c>
      <c r="K13868" t="s">
        <v>77</v>
      </c>
      <c r="L13868" t="s">
        <v>76</v>
      </c>
      <c r="M13868" t="s">
        <v>142</v>
      </c>
      <c r="N13868" t="s">
        <v>76</v>
      </c>
      <c r="O13868" t="s">
        <v>142</v>
      </c>
      <c r="P13868" t="s">
        <v>76</v>
      </c>
      <c r="Q13868" t="s">
        <v>142</v>
      </c>
      <c r="R13868" t="s">
        <v>76</v>
      </c>
      <c r="S13868" t="s">
        <v>142</v>
      </c>
      <c r="T13868" t="s">
        <v>93</v>
      </c>
      <c r="U13868" t="s">
        <v>678</v>
      </c>
    </row>
    <row r="13869" spans="1:21" x14ac:dyDescent="0.35">
      <c r="A13869" t="s">
        <v>6</v>
      </c>
      <c r="B13869" t="s">
        <v>538</v>
      </c>
      <c r="C13869">
        <v>334</v>
      </c>
      <c r="D13869" t="s">
        <v>514</v>
      </c>
      <c r="E13869" t="s">
        <v>355</v>
      </c>
      <c r="F13869" t="s">
        <v>76</v>
      </c>
      <c r="G13869" t="s">
        <v>76</v>
      </c>
      <c r="H13869" t="s">
        <v>71</v>
      </c>
      <c r="I13869" t="s">
        <v>107</v>
      </c>
      <c r="J13869" t="s">
        <v>76</v>
      </c>
      <c r="K13869" t="s">
        <v>68</v>
      </c>
      <c r="L13869" t="s">
        <v>76</v>
      </c>
      <c r="M13869" t="s">
        <v>76</v>
      </c>
      <c r="N13869" t="s">
        <v>76</v>
      </c>
      <c r="O13869" t="s">
        <v>107</v>
      </c>
      <c r="P13869" t="s">
        <v>68</v>
      </c>
      <c r="Q13869" t="s">
        <v>76</v>
      </c>
      <c r="R13869" t="s">
        <v>76</v>
      </c>
      <c r="S13869" t="s">
        <v>76</v>
      </c>
      <c r="T13869" t="s">
        <v>65</v>
      </c>
      <c r="U13869" t="s">
        <v>687</v>
      </c>
    </row>
    <row r="13870" spans="1:21" x14ac:dyDescent="0.35">
      <c r="A13870" t="s">
        <v>6</v>
      </c>
      <c r="B13870" t="s">
        <v>540</v>
      </c>
      <c r="C13870">
        <v>44</v>
      </c>
      <c r="D13870" t="s">
        <v>596</v>
      </c>
      <c r="E13870" t="s">
        <v>416</v>
      </c>
      <c r="F13870" t="s">
        <v>76</v>
      </c>
      <c r="G13870" t="s">
        <v>76</v>
      </c>
      <c r="H13870" t="s">
        <v>76</v>
      </c>
      <c r="I13870" t="s">
        <v>76</v>
      </c>
      <c r="J13870" t="s">
        <v>76</v>
      </c>
      <c r="K13870" t="s">
        <v>76</v>
      </c>
      <c r="L13870" t="s">
        <v>76</v>
      </c>
      <c r="M13870" t="s">
        <v>76</v>
      </c>
      <c r="N13870" t="s">
        <v>76</v>
      </c>
      <c r="O13870" t="s">
        <v>76</v>
      </c>
      <c r="P13870" t="s">
        <v>76</v>
      </c>
      <c r="Q13870" t="s">
        <v>76</v>
      </c>
      <c r="R13870" t="s">
        <v>76</v>
      </c>
      <c r="S13870" t="s">
        <v>76</v>
      </c>
      <c r="T13870" t="s">
        <v>105</v>
      </c>
      <c r="U13870" t="s">
        <v>289</v>
      </c>
    </row>
    <row r="13871" spans="1:21" x14ac:dyDescent="0.35">
      <c r="A13871" t="s">
        <v>7</v>
      </c>
      <c r="B13871" t="s">
        <v>531</v>
      </c>
      <c r="C13871">
        <v>358</v>
      </c>
      <c r="D13871" t="s">
        <v>556</v>
      </c>
      <c r="E13871" t="s">
        <v>755</v>
      </c>
      <c r="F13871" t="s">
        <v>79</v>
      </c>
      <c r="G13871" t="s">
        <v>100</v>
      </c>
      <c r="H13871" t="s">
        <v>106</v>
      </c>
      <c r="I13871" t="s">
        <v>74</v>
      </c>
      <c r="J13871" t="s">
        <v>80</v>
      </c>
      <c r="K13871" t="s">
        <v>150</v>
      </c>
      <c r="L13871" t="s">
        <v>107</v>
      </c>
      <c r="M13871" t="s">
        <v>107</v>
      </c>
      <c r="N13871" t="s">
        <v>73</v>
      </c>
      <c r="O13871" t="s">
        <v>73</v>
      </c>
      <c r="P13871" t="s">
        <v>105</v>
      </c>
      <c r="Q13871" t="s">
        <v>93</v>
      </c>
      <c r="R13871" t="s">
        <v>73</v>
      </c>
      <c r="S13871" t="s">
        <v>106</v>
      </c>
      <c r="T13871" t="s">
        <v>220</v>
      </c>
      <c r="U13871" t="s">
        <v>188</v>
      </c>
    </row>
    <row r="13872" spans="1:21" x14ac:dyDescent="0.35">
      <c r="A13872" t="s">
        <v>7</v>
      </c>
      <c r="B13872" t="s">
        <v>534</v>
      </c>
      <c r="C13872">
        <v>896</v>
      </c>
      <c r="D13872" t="s">
        <v>676</v>
      </c>
      <c r="E13872" t="s">
        <v>315</v>
      </c>
      <c r="F13872" t="s">
        <v>106</v>
      </c>
      <c r="G13872" t="s">
        <v>142</v>
      </c>
      <c r="H13872" t="s">
        <v>81</v>
      </c>
      <c r="I13872" t="s">
        <v>71</v>
      </c>
      <c r="J13872" t="s">
        <v>151</v>
      </c>
      <c r="K13872" t="s">
        <v>138</v>
      </c>
      <c r="L13872" t="s">
        <v>106</v>
      </c>
      <c r="M13872" t="s">
        <v>73</v>
      </c>
      <c r="N13872" t="s">
        <v>76</v>
      </c>
      <c r="O13872" t="s">
        <v>106</v>
      </c>
      <c r="P13872" t="s">
        <v>63</v>
      </c>
      <c r="Q13872" t="s">
        <v>65</v>
      </c>
      <c r="R13872" t="s">
        <v>75</v>
      </c>
      <c r="S13872" t="s">
        <v>55</v>
      </c>
      <c r="T13872" t="s">
        <v>257</v>
      </c>
      <c r="U13872" t="s">
        <v>175</v>
      </c>
    </row>
    <row r="13873" spans="1:21" x14ac:dyDescent="0.35">
      <c r="A13873" t="s">
        <v>7</v>
      </c>
      <c r="B13873" t="s">
        <v>535</v>
      </c>
      <c r="C13873">
        <v>141</v>
      </c>
      <c r="D13873" t="s">
        <v>682</v>
      </c>
      <c r="E13873" t="s">
        <v>344</v>
      </c>
      <c r="F13873" t="s">
        <v>133</v>
      </c>
      <c r="G13873" t="s">
        <v>194</v>
      </c>
      <c r="H13873" t="s">
        <v>76</v>
      </c>
      <c r="I13873" t="s">
        <v>106</v>
      </c>
      <c r="J13873" t="s">
        <v>65</v>
      </c>
      <c r="K13873" t="s">
        <v>107</v>
      </c>
      <c r="L13873" t="s">
        <v>106</v>
      </c>
      <c r="M13873" t="s">
        <v>198</v>
      </c>
      <c r="N13873" t="s">
        <v>107</v>
      </c>
      <c r="O13873" t="s">
        <v>76</v>
      </c>
      <c r="P13873" t="s">
        <v>76</v>
      </c>
      <c r="Q13873" t="s">
        <v>112</v>
      </c>
      <c r="R13873" t="s">
        <v>149</v>
      </c>
      <c r="S13873" t="s">
        <v>109</v>
      </c>
      <c r="T13873" t="s">
        <v>352</v>
      </c>
      <c r="U13873" t="s">
        <v>104</v>
      </c>
    </row>
    <row r="13874" spans="1:21" x14ac:dyDescent="0.35">
      <c r="A13874" t="s">
        <v>7</v>
      </c>
      <c r="B13874" t="s">
        <v>536</v>
      </c>
      <c r="C13874">
        <v>261</v>
      </c>
      <c r="D13874" t="s">
        <v>433</v>
      </c>
      <c r="E13874" t="s">
        <v>413</v>
      </c>
      <c r="F13874" t="s">
        <v>78</v>
      </c>
      <c r="G13874" t="s">
        <v>80</v>
      </c>
      <c r="H13874" t="s">
        <v>173</v>
      </c>
      <c r="I13874" t="s">
        <v>122</v>
      </c>
      <c r="J13874" t="s">
        <v>216</v>
      </c>
      <c r="K13874" t="s">
        <v>74</v>
      </c>
      <c r="L13874" t="s">
        <v>76</v>
      </c>
      <c r="M13874" t="s">
        <v>106</v>
      </c>
      <c r="N13874" t="s">
        <v>76</v>
      </c>
      <c r="O13874" t="s">
        <v>107</v>
      </c>
      <c r="P13874" t="s">
        <v>63</v>
      </c>
      <c r="Q13874" t="s">
        <v>163</v>
      </c>
      <c r="R13874" t="s">
        <v>71</v>
      </c>
      <c r="S13874" t="s">
        <v>86</v>
      </c>
      <c r="T13874" t="s">
        <v>129</v>
      </c>
      <c r="U13874" t="s">
        <v>239</v>
      </c>
    </row>
    <row r="13875" spans="1:21" x14ac:dyDescent="0.35">
      <c r="A13875" t="s">
        <v>7</v>
      </c>
      <c r="B13875" t="s">
        <v>538</v>
      </c>
      <c r="C13875">
        <v>835</v>
      </c>
      <c r="D13875" t="s">
        <v>537</v>
      </c>
      <c r="E13875" t="s">
        <v>253</v>
      </c>
      <c r="F13875" t="s">
        <v>72</v>
      </c>
      <c r="G13875" t="s">
        <v>150</v>
      </c>
      <c r="H13875" t="s">
        <v>75</v>
      </c>
      <c r="I13875" t="s">
        <v>100</v>
      </c>
      <c r="J13875" t="s">
        <v>72</v>
      </c>
      <c r="K13875" t="s">
        <v>186</v>
      </c>
      <c r="L13875" t="s">
        <v>68</v>
      </c>
      <c r="M13875" t="s">
        <v>107</v>
      </c>
      <c r="N13875" t="s">
        <v>77</v>
      </c>
      <c r="O13875" t="s">
        <v>68</v>
      </c>
      <c r="P13875" t="s">
        <v>122</v>
      </c>
      <c r="Q13875" t="s">
        <v>217</v>
      </c>
      <c r="R13875" t="s">
        <v>71</v>
      </c>
      <c r="S13875" t="s">
        <v>180</v>
      </c>
      <c r="T13875" t="s">
        <v>291</v>
      </c>
      <c r="U13875" t="s">
        <v>57</v>
      </c>
    </row>
    <row r="13876" spans="1:21" x14ac:dyDescent="0.35">
      <c r="A13876" t="s">
        <v>7</v>
      </c>
      <c r="B13876" t="s">
        <v>540</v>
      </c>
      <c r="C13876">
        <v>114</v>
      </c>
      <c r="D13876" t="s">
        <v>273</v>
      </c>
      <c r="E13876" t="s">
        <v>526</v>
      </c>
      <c r="F13876" t="s">
        <v>86</v>
      </c>
      <c r="G13876" t="s">
        <v>151</v>
      </c>
      <c r="H13876" t="s">
        <v>77</v>
      </c>
      <c r="I13876" t="s">
        <v>76</v>
      </c>
      <c r="J13876" t="s">
        <v>105</v>
      </c>
      <c r="K13876" t="s">
        <v>138</v>
      </c>
      <c r="L13876" t="s">
        <v>76</v>
      </c>
      <c r="M13876" t="s">
        <v>76</v>
      </c>
      <c r="N13876" t="s">
        <v>76</v>
      </c>
      <c r="O13876" t="s">
        <v>103</v>
      </c>
      <c r="P13876" t="s">
        <v>307</v>
      </c>
      <c r="Q13876" t="s">
        <v>95</v>
      </c>
      <c r="R13876" t="s">
        <v>176</v>
      </c>
      <c r="S13876" t="s">
        <v>213</v>
      </c>
      <c r="T13876" t="s">
        <v>368</v>
      </c>
      <c r="U13876" t="s">
        <v>100</v>
      </c>
    </row>
    <row r="13877" spans="1:21" x14ac:dyDescent="0.35">
      <c r="A13877" t="s">
        <v>241</v>
      </c>
      <c r="B13877" t="s">
        <v>531</v>
      </c>
      <c r="C13877">
        <v>1546</v>
      </c>
      <c r="D13877" t="s">
        <v>380</v>
      </c>
      <c r="E13877" t="s">
        <v>172</v>
      </c>
      <c r="F13877" t="s">
        <v>106</v>
      </c>
      <c r="G13877" t="s">
        <v>78</v>
      </c>
      <c r="H13877" t="s">
        <v>77</v>
      </c>
      <c r="I13877" t="s">
        <v>75</v>
      </c>
      <c r="J13877" t="s">
        <v>105</v>
      </c>
      <c r="K13877" t="s">
        <v>105</v>
      </c>
      <c r="L13877" t="s">
        <v>71</v>
      </c>
      <c r="M13877" t="s">
        <v>73</v>
      </c>
      <c r="N13877" t="s">
        <v>71</v>
      </c>
      <c r="O13877" t="s">
        <v>107</v>
      </c>
      <c r="P13877" t="s">
        <v>77</v>
      </c>
      <c r="Q13877" t="s">
        <v>151</v>
      </c>
      <c r="R13877" t="s">
        <v>107</v>
      </c>
      <c r="S13877" t="s">
        <v>77</v>
      </c>
      <c r="T13877" t="s">
        <v>113</v>
      </c>
      <c r="U13877" t="s">
        <v>367</v>
      </c>
    </row>
    <row r="13878" spans="1:21" x14ac:dyDescent="0.35">
      <c r="A13878" t="s">
        <v>241</v>
      </c>
      <c r="B13878" t="s">
        <v>534</v>
      </c>
      <c r="C13878">
        <v>3785</v>
      </c>
      <c r="D13878" t="s">
        <v>715</v>
      </c>
      <c r="E13878" t="s">
        <v>359</v>
      </c>
      <c r="F13878" t="s">
        <v>73</v>
      </c>
      <c r="G13878" t="s">
        <v>78</v>
      </c>
      <c r="H13878" t="s">
        <v>68</v>
      </c>
      <c r="I13878" t="s">
        <v>106</v>
      </c>
      <c r="J13878" t="s">
        <v>94</v>
      </c>
      <c r="K13878" t="s">
        <v>71</v>
      </c>
      <c r="L13878" t="s">
        <v>107</v>
      </c>
      <c r="M13878" t="s">
        <v>106</v>
      </c>
      <c r="N13878" t="s">
        <v>73</v>
      </c>
      <c r="O13878" t="s">
        <v>73</v>
      </c>
      <c r="P13878" t="s">
        <v>150</v>
      </c>
      <c r="Q13878" t="s">
        <v>142</v>
      </c>
      <c r="R13878" t="s">
        <v>77</v>
      </c>
      <c r="S13878" t="s">
        <v>94</v>
      </c>
      <c r="T13878" t="s">
        <v>304</v>
      </c>
      <c r="U13878" t="s">
        <v>208</v>
      </c>
    </row>
    <row r="13879" spans="1:21" x14ac:dyDescent="0.35">
      <c r="A13879" t="s">
        <v>241</v>
      </c>
      <c r="B13879" t="s">
        <v>535</v>
      </c>
      <c r="C13879">
        <v>441</v>
      </c>
      <c r="D13879" t="s">
        <v>167</v>
      </c>
      <c r="E13879" t="s">
        <v>426</v>
      </c>
      <c r="F13879" t="s">
        <v>105</v>
      </c>
      <c r="G13879" t="s">
        <v>80</v>
      </c>
      <c r="H13879" t="s">
        <v>107</v>
      </c>
      <c r="I13879" t="s">
        <v>106</v>
      </c>
      <c r="J13879" t="s">
        <v>100</v>
      </c>
      <c r="K13879" t="s">
        <v>76</v>
      </c>
      <c r="L13879" t="s">
        <v>107</v>
      </c>
      <c r="M13879" t="s">
        <v>75</v>
      </c>
      <c r="N13879" t="s">
        <v>106</v>
      </c>
      <c r="O13879" t="s">
        <v>76</v>
      </c>
      <c r="P13879" t="s">
        <v>76</v>
      </c>
      <c r="Q13879" t="s">
        <v>244</v>
      </c>
      <c r="R13879" t="s">
        <v>72</v>
      </c>
      <c r="S13879" t="s">
        <v>198</v>
      </c>
      <c r="T13879" t="s">
        <v>226</v>
      </c>
      <c r="U13879" t="s">
        <v>114</v>
      </c>
    </row>
    <row r="13880" spans="1:21" x14ac:dyDescent="0.35">
      <c r="A13880" t="s">
        <v>241</v>
      </c>
      <c r="B13880" t="s">
        <v>536</v>
      </c>
      <c r="C13880">
        <v>909</v>
      </c>
      <c r="D13880" t="s">
        <v>422</v>
      </c>
      <c r="E13880" t="s">
        <v>294</v>
      </c>
      <c r="F13880" t="s">
        <v>68</v>
      </c>
      <c r="G13880" t="s">
        <v>150</v>
      </c>
      <c r="H13880" t="s">
        <v>72</v>
      </c>
      <c r="I13880" t="s">
        <v>78</v>
      </c>
      <c r="J13880" t="s">
        <v>93</v>
      </c>
      <c r="K13880" t="s">
        <v>94</v>
      </c>
      <c r="L13880" t="s">
        <v>76</v>
      </c>
      <c r="M13880" t="s">
        <v>77</v>
      </c>
      <c r="N13880" t="s">
        <v>76</v>
      </c>
      <c r="O13880" t="s">
        <v>73</v>
      </c>
      <c r="P13880" t="s">
        <v>71</v>
      </c>
      <c r="Q13880" t="s">
        <v>93</v>
      </c>
      <c r="R13880" t="s">
        <v>106</v>
      </c>
      <c r="S13880" t="s">
        <v>80</v>
      </c>
      <c r="T13880" t="s">
        <v>166</v>
      </c>
      <c r="U13880" t="s">
        <v>136</v>
      </c>
    </row>
    <row r="13881" spans="1:21" x14ac:dyDescent="0.35">
      <c r="A13881" t="s">
        <v>241</v>
      </c>
      <c r="B13881" t="s">
        <v>538</v>
      </c>
      <c r="C13881">
        <v>3138</v>
      </c>
      <c r="D13881" t="s">
        <v>942</v>
      </c>
      <c r="E13881" t="s">
        <v>359</v>
      </c>
      <c r="F13881" t="s">
        <v>71</v>
      </c>
      <c r="G13881" t="s">
        <v>71</v>
      </c>
      <c r="H13881" t="s">
        <v>79</v>
      </c>
      <c r="I13881" t="s">
        <v>75</v>
      </c>
      <c r="J13881" t="s">
        <v>71</v>
      </c>
      <c r="K13881" t="s">
        <v>94</v>
      </c>
      <c r="L13881" t="s">
        <v>73</v>
      </c>
      <c r="M13881" t="s">
        <v>107</v>
      </c>
      <c r="N13881" t="s">
        <v>105</v>
      </c>
      <c r="O13881" t="s">
        <v>106</v>
      </c>
      <c r="P13881" t="s">
        <v>105</v>
      </c>
      <c r="Q13881" t="s">
        <v>86</v>
      </c>
      <c r="R13881" t="s">
        <v>81</v>
      </c>
      <c r="S13881" t="s">
        <v>74</v>
      </c>
      <c r="T13881" t="s">
        <v>282</v>
      </c>
      <c r="U13881" t="s">
        <v>61</v>
      </c>
    </row>
    <row r="13882" spans="1:21" x14ac:dyDescent="0.35">
      <c r="A13882" t="s">
        <v>241</v>
      </c>
      <c r="B13882" t="s">
        <v>540</v>
      </c>
      <c r="C13882">
        <v>357</v>
      </c>
      <c r="D13882" t="s">
        <v>849</v>
      </c>
      <c r="E13882" t="s">
        <v>308</v>
      </c>
      <c r="F13882" t="s">
        <v>72</v>
      </c>
      <c r="G13882" t="s">
        <v>74</v>
      </c>
      <c r="H13882" t="s">
        <v>107</v>
      </c>
      <c r="I13882" t="s">
        <v>77</v>
      </c>
      <c r="J13882" t="s">
        <v>55</v>
      </c>
      <c r="K13882" t="s">
        <v>79</v>
      </c>
      <c r="L13882" t="s">
        <v>76</v>
      </c>
      <c r="M13882" t="s">
        <v>76</v>
      </c>
      <c r="N13882" t="s">
        <v>76</v>
      </c>
      <c r="O13882" t="s">
        <v>100</v>
      </c>
      <c r="P13882" t="s">
        <v>149</v>
      </c>
      <c r="Q13882" t="s">
        <v>157</v>
      </c>
      <c r="R13882" t="s">
        <v>198</v>
      </c>
      <c r="S13882" t="s">
        <v>109</v>
      </c>
      <c r="T13882" t="s">
        <v>321</v>
      </c>
      <c r="U13882" t="s">
        <v>89</v>
      </c>
    </row>
    <row r="13884" spans="1:21" x14ac:dyDescent="0.35">
      <c r="A13884" t="s">
        <v>2264</v>
      </c>
    </row>
    <row r="13885" spans="1:21" x14ac:dyDescent="0.35">
      <c r="A13885" t="s">
        <v>14</v>
      </c>
      <c r="B13885" t="s">
        <v>565</v>
      </c>
      <c r="C13885" t="s">
        <v>2</v>
      </c>
      <c r="D13885" t="s">
        <v>2242</v>
      </c>
      <c r="E13885" t="s">
        <v>2243</v>
      </c>
      <c r="F13885" t="s">
        <v>2244</v>
      </c>
      <c r="G13885" t="s">
        <v>2245</v>
      </c>
      <c r="H13885" t="s">
        <v>2246</v>
      </c>
      <c r="I13885" t="s">
        <v>2247</v>
      </c>
      <c r="J13885" t="s">
        <v>2248</v>
      </c>
      <c r="K13885" t="s">
        <v>2249</v>
      </c>
      <c r="L13885" t="s">
        <v>2250</v>
      </c>
      <c r="M13885" t="s">
        <v>2251</v>
      </c>
      <c r="N13885" t="s">
        <v>2252</v>
      </c>
      <c r="O13885" t="s">
        <v>2253</v>
      </c>
      <c r="P13885" t="s">
        <v>2254</v>
      </c>
      <c r="Q13885" t="s">
        <v>2255</v>
      </c>
      <c r="R13885" t="s">
        <v>2256</v>
      </c>
      <c r="S13885" t="s">
        <v>2257</v>
      </c>
      <c r="T13885" t="s">
        <v>2258</v>
      </c>
      <c r="U13885" t="s">
        <v>48</v>
      </c>
    </row>
    <row r="13886" spans="1:21" x14ac:dyDescent="0.35">
      <c r="A13886" t="s">
        <v>3</v>
      </c>
      <c r="B13886" t="s">
        <v>566</v>
      </c>
      <c r="C13886">
        <v>141</v>
      </c>
      <c r="D13886" t="s">
        <v>533</v>
      </c>
      <c r="E13886" t="s">
        <v>328</v>
      </c>
      <c r="F13886" t="s">
        <v>71</v>
      </c>
      <c r="G13886" t="s">
        <v>75</v>
      </c>
      <c r="H13886" t="s">
        <v>71</v>
      </c>
      <c r="I13886" t="s">
        <v>76</v>
      </c>
      <c r="J13886" t="s">
        <v>80</v>
      </c>
      <c r="K13886" t="s">
        <v>76</v>
      </c>
      <c r="L13886" t="s">
        <v>76</v>
      </c>
      <c r="M13886" t="s">
        <v>76</v>
      </c>
      <c r="N13886" t="s">
        <v>76</v>
      </c>
      <c r="O13886" t="s">
        <v>76</v>
      </c>
      <c r="P13886" t="s">
        <v>76</v>
      </c>
      <c r="Q13886" t="s">
        <v>86</v>
      </c>
      <c r="R13886" t="s">
        <v>71</v>
      </c>
      <c r="S13886" t="s">
        <v>74</v>
      </c>
      <c r="T13886" t="s">
        <v>247</v>
      </c>
      <c r="U13886" t="s">
        <v>67</v>
      </c>
    </row>
    <row r="13887" spans="1:21" x14ac:dyDescent="0.35">
      <c r="A13887" t="s">
        <v>3</v>
      </c>
      <c r="B13887" t="s">
        <v>569</v>
      </c>
      <c r="C13887">
        <v>758</v>
      </c>
      <c r="D13887" t="s">
        <v>689</v>
      </c>
      <c r="E13887" t="s">
        <v>66</v>
      </c>
      <c r="F13887" t="s">
        <v>107</v>
      </c>
      <c r="G13887" t="s">
        <v>73</v>
      </c>
      <c r="H13887" t="s">
        <v>106</v>
      </c>
      <c r="I13887" t="s">
        <v>107</v>
      </c>
      <c r="J13887" t="s">
        <v>106</v>
      </c>
      <c r="K13887" t="s">
        <v>77</v>
      </c>
      <c r="L13887" t="s">
        <v>107</v>
      </c>
      <c r="M13887" t="s">
        <v>71</v>
      </c>
      <c r="N13887" t="s">
        <v>77</v>
      </c>
      <c r="O13887" t="s">
        <v>106</v>
      </c>
      <c r="P13887" t="s">
        <v>79</v>
      </c>
      <c r="Q13887" t="s">
        <v>93</v>
      </c>
      <c r="R13887" t="s">
        <v>107</v>
      </c>
      <c r="S13887" t="s">
        <v>78</v>
      </c>
      <c r="T13887" t="s">
        <v>11</v>
      </c>
      <c r="U13887" t="s">
        <v>342</v>
      </c>
    </row>
    <row r="13888" spans="1:21" x14ac:dyDescent="0.35">
      <c r="A13888" t="s">
        <v>3</v>
      </c>
      <c r="B13888" t="s">
        <v>570</v>
      </c>
      <c r="C13888">
        <v>28</v>
      </c>
      <c r="D13888" t="s">
        <v>795</v>
      </c>
      <c r="E13888" t="s">
        <v>371</v>
      </c>
      <c r="F13888" t="s">
        <v>76</v>
      </c>
      <c r="G13888" t="s">
        <v>134</v>
      </c>
      <c r="H13888" t="s">
        <v>76</v>
      </c>
      <c r="I13888" t="s">
        <v>76</v>
      </c>
      <c r="J13888" t="s">
        <v>76</v>
      </c>
      <c r="K13888" t="s">
        <v>76</v>
      </c>
      <c r="L13888" t="s">
        <v>76</v>
      </c>
      <c r="M13888" t="s">
        <v>76</v>
      </c>
      <c r="N13888" t="s">
        <v>76</v>
      </c>
      <c r="O13888" t="s">
        <v>76</v>
      </c>
      <c r="P13888" t="s">
        <v>180</v>
      </c>
      <c r="Q13888" t="s">
        <v>220</v>
      </c>
      <c r="R13888" t="s">
        <v>180</v>
      </c>
      <c r="S13888" t="s">
        <v>76</v>
      </c>
      <c r="T13888" t="s">
        <v>115</v>
      </c>
      <c r="U13888" t="s">
        <v>76</v>
      </c>
    </row>
    <row r="13889" spans="1:21" x14ac:dyDescent="0.35">
      <c r="A13889" t="s">
        <v>3</v>
      </c>
      <c r="B13889" t="s">
        <v>571</v>
      </c>
      <c r="C13889">
        <v>103</v>
      </c>
      <c r="D13889" t="s">
        <v>631</v>
      </c>
      <c r="E13889" t="s">
        <v>493</v>
      </c>
      <c r="F13889" t="s">
        <v>76</v>
      </c>
      <c r="G13889" t="s">
        <v>71</v>
      </c>
      <c r="H13889" t="s">
        <v>76</v>
      </c>
      <c r="I13889" t="s">
        <v>71</v>
      </c>
      <c r="J13889" t="s">
        <v>76</v>
      </c>
      <c r="K13889" t="s">
        <v>108</v>
      </c>
      <c r="L13889" t="s">
        <v>76</v>
      </c>
      <c r="M13889" t="s">
        <v>150</v>
      </c>
      <c r="N13889" t="s">
        <v>76</v>
      </c>
      <c r="O13889" t="s">
        <v>76</v>
      </c>
      <c r="P13889" t="s">
        <v>76</v>
      </c>
      <c r="Q13889" t="s">
        <v>179</v>
      </c>
      <c r="R13889" t="s">
        <v>76</v>
      </c>
      <c r="S13889" t="s">
        <v>150</v>
      </c>
      <c r="T13889" t="s">
        <v>416</v>
      </c>
      <c r="U13889" t="s">
        <v>181</v>
      </c>
    </row>
    <row r="13890" spans="1:21" x14ac:dyDescent="0.35">
      <c r="A13890" t="s">
        <v>3</v>
      </c>
      <c r="B13890" t="s">
        <v>572</v>
      </c>
      <c r="C13890">
        <v>657</v>
      </c>
      <c r="D13890" t="s">
        <v>551</v>
      </c>
      <c r="E13890" t="s">
        <v>318</v>
      </c>
      <c r="F13890" t="s">
        <v>79</v>
      </c>
      <c r="G13890" t="s">
        <v>75</v>
      </c>
      <c r="H13890" t="s">
        <v>77</v>
      </c>
      <c r="I13890" t="s">
        <v>79</v>
      </c>
      <c r="J13890" t="s">
        <v>71</v>
      </c>
      <c r="K13890" t="s">
        <v>76</v>
      </c>
      <c r="L13890" t="s">
        <v>76</v>
      </c>
      <c r="M13890" t="s">
        <v>76</v>
      </c>
      <c r="N13890" t="s">
        <v>76</v>
      </c>
      <c r="O13890" t="s">
        <v>71</v>
      </c>
      <c r="P13890" t="s">
        <v>76</v>
      </c>
      <c r="Q13890" t="s">
        <v>80</v>
      </c>
      <c r="R13890" t="s">
        <v>71</v>
      </c>
      <c r="S13890" t="s">
        <v>78</v>
      </c>
      <c r="T13890" t="s">
        <v>213</v>
      </c>
      <c r="U13890" t="s">
        <v>89</v>
      </c>
    </row>
    <row r="13891" spans="1:21" x14ac:dyDescent="0.35">
      <c r="A13891" t="s">
        <v>3</v>
      </c>
      <c r="B13891" t="s">
        <v>573</v>
      </c>
      <c r="C13891">
        <v>30</v>
      </c>
      <c r="D13891" t="s">
        <v>671</v>
      </c>
      <c r="E13891" t="s">
        <v>117</v>
      </c>
      <c r="F13891" t="s">
        <v>76</v>
      </c>
      <c r="G13891" t="s">
        <v>130</v>
      </c>
      <c r="H13891" t="s">
        <v>76</v>
      </c>
      <c r="I13891" t="s">
        <v>76</v>
      </c>
      <c r="J13891" t="s">
        <v>204</v>
      </c>
      <c r="K13891" t="s">
        <v>76</v>
      </c>
      <c r="L13891" t="s">
        <v>76</v>
      </c>
      <c r="M13891" t="s">
        <v>76</v>
      </c>
      <c r="N13891" t="s">
        <v>76</v>
      </c>
      <c r="O13891" t="s">
        <v>76</v>
      </c>
      <c r="P13891" t="s">
        <v>76</v>
      </c>
      <c r="Q13891" t="s">
        <v>282</v>
      </c>
      <c r="R13891" t="s">
        <v>76</v>
      </c>
      <c r="S13891" t="s">
        <v>334</v>
      </c>
      <c r="T13891" t="s">
        <v>156</v>
      </c>
      <c r="U13891" t="s">
        <v>104</v>
      </c>
    </row>
    <row r="13892" spans="1:21" x14ac:dyDescent="0.35">
      <c r="A13892" t="s">
        <v>4</v>
      </c>
      <c r="B13892" t="s">
        <v>566</v>
      </c>
      <c r="C13892">
        <v>126</v>
      </c>
      <c r="D13892" t="s">
        <v>587</v>
      </c>
      <c r="E13892" t="s">
        <v>444</v>
      </c>
      <c r="F13892" t="s">
        <v>76</v>
      </c>
      <c r="G13892" t="s">
        <v>107</v>
      </c>
      <c r="H13892" t="s">
        <v>76</v>
      </c>
      <c r="I13892" t="s">
        <v>76</v>
      </c>
      <c r="J13892" t="s">
        <v>76</v>
      </c>
      <c r="K13892" t="s">
        <v>76</v>
      </c>
      <c r="L13892" t="s">
        <v>76</v>
      </c>
      <c r="M13892" t="s">
        <v>244</v>
      </c>
      <c r="N13892" t="s">
        <v>142</v>
      </c>
      <c r="O13892" t="s">
        <v>76</v>
      </c>
      <c r="P13892" t="s">
        <v>74</v>
      </c>
      <c r="Q13892" t="s">
        <v>142</v>
      </c>
      <c r="R13892" t="s">
        <v>76</v>
      </c>
      <c r="S13892" t="s">
        <v>76</v>
      </c>
      <c r="T13892" t="s">
        <v>455</v>
      </c>
      <c r="U13892" t="s">
        <v>161</v>
      </c>
    </row>
    <row r="13893" spans="1:21" x14ac:dyDescent="0.35">
      <c r="A13893" t="s">
        <v>4</v>
      </c>
      <c r="B13893" t="s">
        <v>569</v>
      </c>
      <c r="C13893">
        <v>959</v>
      </c>
      <c r="D13893" t="s">
        <v>298</v>
      </c>
      <c r="E13893" t="s">
        <v>406</v>
      </c>
      <c r="F13893" t="s">
        <v>77</v>
      </c>
      <c r="G13893" t="s">
        <v>150</v>
      </c>
      <c r="H13893" t="s">
        <v>73</v>
      </c>
      <c r="I13893" t="s">
        <v>107</v>
      </c>
      <c r="J13893" t="s">
        <v>76</v>
      </c>
      <c r="K13893" t="s">
        <v>107</v>
      </c>
      <c r="L13893" t="s">
        <v>76</v>
      </c>
      <c r="M13893" t="s">
        <v>106</v>
      </c>
      <c r="N13893" t="s">
        <v>76</v>
      </c>
      <c r="O13893" t="s">
        <v>107</v>
      </c>
      <c r="P13893" t="s">
        <v>77</v>
      </c>
      <c r="Q13893" t="s">
        <v>138</v>
      </c>
      <c r="R13893" t="s">
        <v>76</v>
      </c>
      <c r="S13893" t="s">
        <v>77</v>
      </c>
      <c r="T13893" t="s">
        <v>123</v>
      </c>
      <c r="U13893" t="s">
        <v>237</v>
      </c>
    </row>
    <row r="13894" spans="1:21" x14ac:dyDescent="0.35">
      <c r="A13894" t="s">
        <v>4</v>
      </c>
      <c r="B13894" t="s">
        <v>570</v>
      </c>
      <c r="C13894">
        <v>56</v>
      </c>
      <c r="D13894" t="s">
        <v>589</v>
      </c>
      <c r="E13894" t="s">
        <v>447</v>
      </c>
      <c r="F13894" t="s">
        <v>76</v>
      </c>
      <c r="G13894" t="s">
        <v>79</v>
      </c>
      <c r="H13894" t="s">
        <v>76</v>
      </c>
      <c r="I13894" t="s">
        <v>76</v>
      </c>
      <c r="J13894" t="s">
        <v>76</v>
      </c>
      <c r="K13894" t="s">
        <v>76</v>
      </c>
      <c r="L13894" t="s">
        <v>76</v>
      </c>
      <c r="M13894" t="s">
        <v>76</v>
      </c>
      <c r="N13894" t="s">
        <v>106</v>
      </c>
      <c r="O13894" t="s">
        <v>76</v>
      </c>
      <c r="P13894" t="s">
        <v>97</v>
      </c>
      <c r="Q13894" t="s">
        <v>150</v>
      </c>
      <c r="R13894" t="s">
        <v>76</v>
      </c>
      <c r="S13894" t="s">
        <v>79</v>
      </c>
      <c r="T13894" t="s">
        <v>417</v>
      </c>
      <c r="U13894" t="s">
        <v>181</v>
      </c>
    </row>
    <row r="13895" spans="1:21" x14ac:dyDescent="0.35">
      <c r="A13895" t="s">
        <v>4</v>
      </c>
      <c r="B13895" t="s">
        <v>571</v>
      </c>
      <c r="C13895">
        <v>84</v>
      </c>
      <c r="D13895" t="s">
        <v>588</v>
      </c>
      <c r="E13895" t="s">
        <v>337</v>
      </c>
      <c r="F13895" t="s">
        <v>76</v>
      </c>
      <c r="G13895" t="s">
        <v>76</v>
      </c>
      <c r="H13895" t="s">
        <v>76</v>
      </c>
      <c r="I13895" t="s">
        <v>107</v>
      </c>
      <c r="J13895" t="s">
        <v>76</v>
      </c>
      <c r="K13895" t="s">
        <v>76</v>
      </c>
      <c r="L13895" t="s">
        <v>76</v>
      </c>
      <c r="M13895" t="s">
        <v>76</v>
      </c>
      <c r="N13895" t="s">
        <v>76</v>
      </c>
      <c r="O13895" t="s">
        <v>76</v>
      </c>
      <c r="P13895" t="s">
        <v>76</v>
      </c>
      <c r="Q13895" t="s">
        <v>76</v>
      </c>
      <c r="R13895" t="s">
        <v>76</v>
      </c>
      <c r="S13895" t="s">
        <v>76</v>
      </c>
      <c r="T13895" t="s">
        <v>433</v>
      </c>
      <c r="U13895" t="s">
        <v>106</v>
      </c>
    </row>
    <row r="13896" spans="1:21" x14ac:dyDescent="0.35">
      <c r="A13896" t="s">
        <v>4</v>
      </c>
      <c r="B13896" t="s">
        <v>572</v>
      </c>
      <c r="C13896">
        <v>653</v>
      </c>
      <c r="D13896" t="s">
        <v>201</v>
      </c>
      <c r="E13896" t="s">
        <v>336</v>
      </c>
      <c r="F13896" t="s">
        <v>107</v>
      </c>
      <c r="G13896" t="s">
        <v>107</v>
      </c>
      <c r="H13896" t="s">
        <v>76</v>
      </c>
      <c r="I13896" t="s">
        <v>76</v>
      </c>
      <c r="J13896" t="s">
        <v>76</v>
      </c>
      <c r="K13896" t="s">
        <v>76</v>
      </c>
      <c r="L13896" t="s">
        <v>76</v>
      </c>
      <c r="M13896" t="s">
        <v>76</v>
      </c>
      <c r="N13896" t="s">
        <v>176</v>
      </c>
      <c r="O13896" t="s">
        <v>76</v>
      </c>
      <c r="P13896" t="s">
        <v>76</v>
      </c>
      <c r="Q13896" t="s">
        <v>76</v>
      </c>
      <c r="R13896" t="s">
        <v>355</v>
      </c>
      <c r="S13896" t="s">
        <v>107</v>
      </c>
      <c r="T13896" t="s">
        <v>545</v>
      </c>
      <c r="U13896" t="s">
        <v>181</v>
      </c>
    </row>
    <row r="13897" spans="1:21" x14ac:dyDescent="0.35">
      <c r="A13897" t="s">
        <v>4</v>
      </c>
      <c r="B13897" t="s">
        <v>573</v>
      </c>
      <c r="C13897">
        <v>47</v>
      </c>
      <c r="D13897" t="s">
        <v>654</v>
      </c>
      <c r="E13897" t="s">
        <v>8</v>
      </c>
      <c r="F13897" t="s">
        <v>76</v>
      </c>
      <c r="G13897" t="s">
        <v>94</v>
      </c>
      <c r="H13897" t="s">
        <v>76</v>
      </c>
      <c r="I13897" t="s">
        <v>76</v>
      </c>
      <c r="J13897" t="s">
        <v>76</v>
      </c>
      <c r="K13897" t="s">
        <v>76</v>
      </c>
      <c r="L13897" t="s">
        <v>76</v>
      </c>
      <c r="M13897" t="s">
        <v>76</v>
      </c>
      <c r="N13897" t="s">
        <v>76</v>
      </c>
      <c r="O13897" t="s">
        <v>76</v>
      </c>
      <c r="P13897" t="s">
        <v>76</v>
      </c>
      <c r="Q13897" t="s">
        <v>81</v>
      </c>
      <c r="R13897" t="s">
        <v>76</v>
      </c>
      <c r="S13897" t="s">
        <v>76</v>
      </c>
      <c r="T13897" t="s">
        <v>110</v>
      </c>
      <c r="U13897" t="s">
        <v>106</v>
      </c>
    </row>
    <row r="13898" spans="1:21" x14ac:dyDescent="0.35">
      <c r="A13898" t="s">
        <v>5</v>
      </c>
      <c r="B13898" t="s">
        <v>566</v>
      </c>
      <c r="C13898">
        <v>81</v>
      </c>
      <c r="D13898" t="s">
        <v>859</v>
      </c>
      <c r="E13898" t="s">
        <v>194</v>
      </c>
      <c r="F13898" t="s">
        <v>73</v>
      </c>
      <c r="G13898" t="s">
        <v>79</v>
      </c>
      <c r="H13898" t="s">
        <v>79</v>
      </c>
      <c r="I13898" t="s">
        <v>76</v>
      </c>
      <c r="J13898" t="s">
        <v>76</v>
      </c>
      <c r="K13898" t="s">
        <v>79</v>
      </c>
      <c r="L13898" t="s">
        <v>73</v>
      </c>
      <c r="M13898" t="s">
        <v>73</v>
      </c>
      <c r="N13898" t="s">
        <v>76</v>
      </c>
      <c r="O13898" t="s">
        <v>76</v>
      </c>
      <c r="P13898" t="s">
        <v>76</v>
      </c>
      <c r="Q13898" t="s">
        <v>76</v>
      </c>
      <c r="R13898" t="s">
        <v>76</v>
      </c>
      <c r="S13898" t="s">
        <v>79</v>
      </c>
      <c r="T13898" t="s">
        <v>305</v>
      </c>
      <c r="U13898" t="s">
        <v>92</v>
      </c>
    </row>
    <row r="13899" spans="1:21" x14ac:dyDescent="0.35">
      <c r="A13899" t="s">
        <v>5</v>
      </c>
      <c r="B13899" t="s">
        <v>569</v>
      </c>
      <c r="C13899">
        <v>1307</v>
      </c>
      <c r="D13899" t="s">
        <v>543</v>
      </c>
      <c r="E13899" t="s">
        <v>276</v>
      </c>
      <c r="F13899" t="s">
        <v>76</v>
      </c>
      <c r="G13899" t="s">
        <v>77</v>
      </c>
      <c r="H13899" t="s">
        <v>73</v>
      </c>
      <c r="I13899" t="s">
        <v>73</v>
      </c>
      <c r="J13899" t="s">
        <v>71</v>
      </c>
      <c r="K13899" t="s">
        <v>138</v>
      </c>
      <c r="L13899" t="s">
        <v>71</v>
      </c>
      <c r="M13899" t="s">
        <v>76</v>
      </c>
      <c r="N13899" t="s">
        <v>79</v>
      </c>
      <c r="O13899" t="s">
        <v>107</v>
      </c>
      <c r="P13899" t="s">
        <v>76</v>
      </c>
      <c r="Q13899" t="s">
        <v>93</v>
      </c>
      <c r="R13899" t="s">
        <v>107</v>
      </c>
      <c r="S13899" t="s">
        <v>107</v>
      </c>
      <c r="T13899" t="s">
        <v>104</v>
      </c>
      <c r="U13899" t="s">
        <v>95</v>
      </c>
    </row>
    <row r="13900" spans="1:21" x14ac:dyDescent="0.35">
      <c r="A13900" t="s">
        <v>5</v>
      </c>
      <c r="B13900" t="s">
        <v>570</v>
      </c>
      <c r="C13900">
        <v>344</v>
      </c>
      <c r="D13900" t="s">
        <v>888</v>
      </c>
      <c r="E13900" t="s">
        <v>249</v>
      </c>
      <c r="F13900" t="s">
        <v>76</v>
      </c>
      <c r="G13900" t="s">
        <v>78</v>
      </c>
      <c r="H13900" t="s">
        <v>107</v>
      </c>
      <c r="I13900" t="s">
        <v>107</v>
      </c>
      <c r="J13900" t="s">
        <v>76</v>
      </c>
      <c r="K13900" t="s">
        <v>77</v>
      </c>
      <c r="L13900" t="s">
        <v>76</v>
      </c>
      <c r="M13900" t="s">
        <v>76</v>
      </c>
      <c r="N13900" t="s">
        <v>78</v>
      </c>
      <c r="O13900" t="s">
        <v>76</v>
      </c>
      <c r="P13900" t="s">
        <v>76</v>
      </c>
      <c r="Q13900" t="s">
        <v>81</v>
      </c>
      <c r="R13900" t="s">
        <v>76</v>
      </c>
      <c r="S13900" t="s">
        <v>107</v>
      </c>
      <c r="T13900" t="s">
        <v>175</v>
      </c>
      <c r="U13900" t="s">
        <v>334</v>
      </c>
    </row>
    <row r="13901" spans="1:21" x14ac:dyDescent="0.35">
      <c r="A13901" t="s">
        <v>5</v>
      </c>
      <c r="B13901" t="s">
        <v>571</v>
      </c>
      <c r="C13901">
        <v>38</v>
      </c>
      <c r="D13901" t="s">
        <v>407</v>
      </c>
      <c r="E13901" t="s">
        <v>226</v>
      </c>
      <c r="F13901" t="s">
        <v>76</v>
      </c>
      <c r="G13901" t="s">
        <v>76</v>
      </c>
      <c r="H13901" t="s">
        <v>76</v>
      </c>
      <c r="I13901" t="s">
        <v>76</v>
      </c>
      <c r="J13901" t="s">
        <v>76</v>
      </c>
      <c r="K13901" t="s">
        <v>76</v>
      </c>
      <c r="L13901" t="s">
        <v>76</v>
      </c>
      <c r="M13901" t="s">
        <v>76</v>
      </c>
      <c r="N13901" t="s">
        <v>76</v>
      </c>
      <c r="O13901" t="s">
        <v>76</v>
      </c>
      <c r="P13901" t="s">
        <v>76</v>
      </c>
      <c r="Q13901" t="s">
        <v>76</v>
      </c>
      <c r="R13901" t="s">
        <v>76</v>
      </c>
      <c r="S13901" t="s">
        <v>76</v>
      </c>
      <c r="T13901" t="s">
        <v>76</v>
      </c>
      <c r="U13901" t="s">
        <v>441</v>
      </c>
    </row>
    <row r="13902" spans="1:21" x14ac:dyDescent="0.35">
      <c r="A13902" t="s">
        <v>5</v>
      </c>
      <c r="B13902" t="s">
        <v>572</v>
      </c>
      <c r="C13902">
        <v>862</v>
      </c>
      <c r="D13902" t="s">
        <v>915</v>
      </c>
      <c r="E13902" t="s">
        <v>262</v>
      </c>
      <c r="F13902" t="s">
        <v>76</v>
      </c>
      <c r="G13902" t="s">
        <v>72</v>
      </c>
      <c r="H13902" t="s">
        <v>106</v>
      </c>
      <c r="I13902" t="s">
        <v>79</v>
      </c>
      <c r="J13902" t="s">
        <v>76</v>
      </c>
      <c r="K13902" t="s">
        <v>77</v>
      </c>
      <c r="L13902" t="s">
        <v>76</v>
      </c>
      <c r="M13902" t="s">
        <v>73</v>
      </c>
      <c r="N13902" t="s">
        <v>77</v>
      </c>
      <c r="O13902" t="s">
        <v>76</v>
      </c>
      <c r="P13902" t="s">
        <v>78</v>
      </c>
      <c r="Q13902" t="s">
        <v>71</v>
      </c>
      <c r="R13902" t="s">
        <v>107</v>
      </c>
      <c r="S13902" t="s">
        <v>76</v>
      </c>
      <c r="T13902" t="s">
        <v>122</v>
      </c>
      <c r="U13902" t="s">
        <v>114</v>
      </c>
    </row>
    <row r="13903" spans="1:21" x14ac:dyDescent="0.35">
      <c r="A13903" t="s">
        <v>5</v>
      </c>
      <c r="B13903" t="s">
        <v>573</v>
      </c>
      <c r="C13903">
        <v>238</v>
      </c>
      <c r="D13903" t="s">
        <v>635</v>
      </c>
      <c r="E13903" t="s">
        <v>372</v>
      </c>
      <c r="F13903" t="s">
        <v>76</v>
      </c>
      <c r="G13903" t="s">
        <v>107</v>
      </c>
      <c r="H13903" t="s">
        <v>76</v>
      </c>
      <c r="I13903" t="s">
        <v>76</v>
      </c>
      <c r="J13903" t="s">
        <v>76</v>
      </c>
      <c r="K13903" t="s">
        <v>76</v>
      </c>
      <c r="L13903" t="s">
        <v>76</v>
      </c>
      <c r="M13903" t="s">
        <v>76</v>
      </c>
      <c r="N13903" t="s">
        <v>76</v>
      </c>
      <c r="O13903" t="s">
        <v>76</v>
      </c>
      <c r="P13903" t="s">
        <v>76</v>
      </c>
      <c r="Q13903" t="s">
        <v>179</v>
      </c>
      <c r="R13903" t="s">
        <v>107</v>
      </c>
      <c r="S13903" t="s">
        <v>107</v>
      </c>
      <c r="T13903" t="s">
        <v>130</v>
      </c>
      <c r="U13903" t="s">
        <v>515</v>
      </c>
    </row>
    <row r="13904" spans="1:21" x14ac:dyDescent="0.35">
      <c r="A13904" t="s">
        <v>6</v>
      </c>
      <c r="B13904" t="s">
        <v>566</v>
      </c>
      <c r="C13904">
        <v>39</v>
      </c>
      <c r="D13904" t="s">
        <v>816</v>
      </c>
      <c r="E13904" t="s">
        <v>142</v>
      </c>
      <c r="F13904" t="s">
        <v>76</v>
      </c>
      <c r="G13904" t="s">
        <v>76</v>
      </c>
      <c r="H13904" t="s">
        <v>76</v>
      </c>
      <c r="I13904" t="s">
        <v>76</v>
      </c>
      <c r="J13904" t="s">
        <v>76</v>
      </c>
      <c r="K13904" t="s">
        <v>76</v>
      </c>
      <c r="L13904" t="s">
        <v>76</v>
      </c>
      <c r="M13904" t="s">
        <v>76</v>
      </c>
      <c r="N13904" t="s">
        <v>76</v>
      </c>
      <c r="O13904" t="s">
        <v>76</v>
      </c>
      <c r="P13904" t="s">
        <v>76</v>
      </c>
      <c r="Q13904" t="s">
        <v>76</v>
      </c>
      <c r="R13904" t="s">
        <v>76</v>
      </c>
      <c r="S13904" t="s">
        <v>76</v>
      </c>
      <c r="T13904" t="s">
        <v>204</v>
      </c>
      <c r="U13904" t="s">
        <v>123</v>
      </c>
    </row>
    <row r="13905" spans="1:21" x14ac:dyDescent="0.35">
      <c r="A13905" t="s">
        <v>6</v>
      </c>
      <c r="B13905" t="s">
        <v>569</v>
      </c>
      <c r="C13905">
        <v>482</v>
      </c>
      <c r="D13905" t="s">
        <v>685</v>
      </c>
      <c r="E13905" t="s">
        <v>299</v>
      </c>
      <c r="F13905" t="s">
        <v>107</v>
      </c>
      <c r="G13905" t="s">
        <v>76</v>
      </c>
      <c r="H13905" t="s">
        <v>75</v>
      </c>
      <c r="I13905" t="s">
        <v>76</v>
      </c>
      <c r="J13905" t="s">
        <v>107</v>
      </c>
      <c r="K13905" t="s">
        <v>77</v>
      </c>
      <c r="L13905" t="s">
        <v>107</v>
      </c>
      <c r="M13905" t="s">
        <v>76</v>
      </c>
      <c r="N13905" t="s">
        <v>76</v>
      </c>
      <c r="O13905" t="s">
        <v>76</v>
      </c>
      <c r="P13905" t="s">
        <v>76</v>
      </c>
      <c r="Q13905" t="s">
        <v>75</v>
      </c>
      <c r="R13905" t="s">
        <v>107</v>
      </c>
      <c r="S13905" t="s">
        <v>77</v>
      </c>
      <c r="T13905" t="s">
        <v>70</v>
      </c>
      <c r="U13905" t="s">
        <v>139</v>
      </c>
    </row>
    <row r="13906" spans="1:21" x14ac:dyDescent="0.35">
      <c r="A13906" t="s">
        <v>6</v>
      </c>
      <c r="B13906" t="s">
        <v>570</v>
      </c>
      <c r="C13906">
        <v>56</v>
      </c>
      <c r="D13906" t="s">
        <v>580</v>
      </c>
      <c r="E13906" t="s">
        <v>11</v>
      </c>
      <c r="F13906" t="s">
        <v>76</v>
      </c>
      <c r="G13906" t="s">
        <v>104</v>
      </c>
      <c r="H13906" t="s">
        <v>76</v>
      </c>
      <c r="I13906" t="s">
        <v>76</v>
      </c>
      <c r="J13906" t="s">
        <v>181</v>
      </c>
      <c r="K13906" t="s">
        <v>73</v>
      </c>
      <c r="L13906" t="s">
        <v>76</v>
      </c>
      <c r="M13906" t="s">
        <v>79</v>
      </c>
      <c r="N13906" t="s">
        <v>104</v>
      </c>
      <c r="O13906" t="s">
        <v>76</v>
      </c>
      <c r="P13906" t="s">
        <v>76</v>
      </c>
      <c r="Q13906" t="s">
        <v>104</v>
      </c>
      <c r="R13906" t="s">
        <v>76</v>
      </c>
      <c r="S13906" t="s">
        <v>181</v>
      </c>
      <c r="T13906" t="s">
        <v>278</v>
      </c>
      <c r="U13906" t="s">
        <v>384</v>
      </c>
    </row>
    <row r="13907" spans="1:21" x14ac:dyDescent="0.35">
      <c r="A13907" t="s">
        <v>6</v>
      </c>
      <c r="B13907" t="s">
        <v>571</v>
      </c>
      <c r="C13907">
        <v>40</v>
      </c>
      <c r="D13907" t="s">
        <v>399</v>
      </c>
      <c r="E13907" t="s">
        <v>355</v>
      </c>
      <c r="F13907" t="s">
        <v>76</v>
      </c>
      <c r="G13907" t="s">
        <v>76</v>
      </c>
      <c r="H13907" t="s">
        <v>76</v>
      </c>
      <c r="I13907" t="s">
        <v>76</v>
      </c>
      <c r="J13907" t="s">
        <v>76</v>
      </c>
      <c r="K13907" t="s">
        <v>76</v>
      </c>
      <c r="L13907" t="s">
        <v>76</v>
      </c>
      <c r="M13907" t="s">
        <v>76</v>
      </c>
      <c r="N13907" t="s">
        <v>76</v>
      </c>
      <c r="O13907" t="s">
        <v>76</v>
      </c>
      <c r="P13907" t="s">
        <v>76</v>
      </c>
      <c r="Q13907" t="s">
        <v>76</v>
      </c>
      <c r="R13907" t="s">
        <v>76</v>
      </c>
      <c r="S13907" t="s">
        <v>76</v>
      </c>
      <c r="T13907" t="s">
        <v>68</v>
      </c>
      <c r="U13907" t="s">
        <v>730</v>
      </c>
    </row>
    <row r="13908" spans="1:21" x14ac:dyDescent="0.35">
      <c r="A13908" t="s">
        <v>6</v>
      </c>
      <c r="B13908" t="s">
        <v>572</v>
      </c>
      <c r="C13908">
        <v>396</v>
      </c>
      <c r="D13908" t="s">
        <v>246</v>
      </c>
      <c r="E13908" t="s">
        <v>99</v>
      </c>
      <c r="F13908" t="s">
        <v>76</v>
      </c>
      <c r="G13908" t="s">
        <v>76</v>
      </c>
      <c r="H13908" t="s">
        <v>150</v>
      </c>
      <c r="I13908" t="s">
        <v>73</v>
      </c>
      <c r="J13908" t="s">
        <v>107</v>
      </c>
      <c r="K13908" t="s">
        <v>68</v>
      </c>
      <c r="L13908" t="s">
        <v>76</v>
      </c>
      <c r="M13908" t="s">
        <v>79</v>
      </c>
      <c r="N13908" t="s">
        <v>76</v>
      </c>
      <c r="O13908" t="s">
        <v>68</v>
      </c>
      <c r="P13908" t="s">
        <v>79</v>
      </c>
      <c r="Q13908" t="s">
        <v>79</v>
      </c>
      <c r="R13908" t="s">
        <v>76</v>
      </c>
      <c r="S13908" t="s">
        <v>79</v>
      </c>
      <c r="T13908" t="s">
        <v>96</v>
      </c>
      <c r="U13908" t="s">
        <v>303</v>
      </c>
    </row>
    <row r="13909" spans="1:21" x14ac:dyDescent="0.35">
      <c r="A13909" t="s">
        <v>6</v>
      </c>
      <c r="B13909" t="s">
        <v>573</v>
      </c>
      <c r="C13909">
        <v>46</v>
      </c>
      <c r="D13909" t="s">
        <v>495</v>
      </c>
      <c r="E13909" t="s">
        <v>186</v>
      </c>
      <c r="F13909" t="s">
        <v>76</v>
      </c>
      <c r="G13909" t="s">
        <v>76</v>
      </c>
      <c r="H13909" t="s">
        <v>76</v>
      </c>
      <c r="I13909" t="s">
        <v>76</v>
      </c>
      <c r="J13909" t="s">
        <v>76</v>
      </c>
      <c r="K13909" t="s">
        <v>76</v>
      </c>
      <c r="L13909" t="s">
        <v>76</v>
      </c>
      <c r="M13909" t="s">
        <v>76</v>
      </c>
      <c r="N13909" t="s">
        <v>76</v>
      </c>
      <c r="O13909" t="s">
        <v>76</v>
      </c>
      <c r="P13909" t="s">
        <v>76</v>
      </c>
      <c r="Q13909" t="s">
        <v>76</v>
      </c>
      <c r="R13909" t="s">
        <v>76</v>
      </c>
      <c r="S13909" t="s">
        <v>76</v>
      </c>
      <c r="T13909" t="s">
        <v>75</v>
      </c>
      <c r="U13909" t="s">
        <v>689</v>
      </c>
    </row>
    <row r="13910" spans="1:21" x14ac:dyDescent="0.35">
      <c r="A13910" t="s">
        <v>7</v>
      </c>
      <c r="B13910" t="s">
        <v>566</v>
      </c>
      <c r="C13910">
        <v>114</v>
      </c>
      <c r="D13910" t="s">
        <v>637</v>
      </c>
      <c r="E13910" t="s">
        <v>399</v>
      </c>
      <c r="F13910" t="s">
        <v>142</v>
      </c>
      <c r="G13910" t="s">
        <v>194</v>
      </c>
      <c r="H13910" t="s">
        <v>63</v>
      </c>
      <c r="I13910" t="s">
        <v>76</v>
      </c>
      <c r="J13910" t="s">
        <v>133</v>
      </c>
      <c r="K13910" t="s">
        <v>74</v>
      </c>
      <c r="L13910" t="s">
        <v>76</v>
      </c>
      <c r="M13910" t="s">
        <v>142</v>
      </c>
      <c r="N13910" t="s">
        <v>76</v>
      </c>
      <c r="O13910" t="s">
        <v>76</v>
      </c>
      <c r="P13910" t="s">
        <v>71</v>
      </c>
      <c r="Q13910" t="s">
        <v>177</v>
      </c>
      <c r="R13910" t="s">
        <v>142</v>
      </c>
      <c r="S13910" t="s">
        <v>142</v>
      </c>
      <c r="T13910" t="s">
        <v>250</v>
      </c>
      <c r="U13910" t="s">
        <v>79</v>
      </c>
    </row>
    <row r="13911" spans="1:21" x14ac:dyDescent="0.35">
      <c r="A13911" t="s">
        <v>7</v>
      </c>
      <c r="B13911" t="s">
        <v>569</v>
      </c>
      <c r="C13911">
        <v>1189</v>
      </c>
      <c r="D13911" t="s">
        <v>701</v>
      </c>
      <c r="E13911" t="s">
        <v>183</v>
      </c>
      <c r="F13911" t="s">
        <v>107</v>
      </c>
      <c r="G13911" t="s">
        <v>100</v>
      </c>
      <c r="H13911" t="s">
        <v>78</v>
      </c>
      <c r="I13911" t="s">
        <v>78</v>
      </c>
      <c r="J13911" t="s">
        <v>151</v>
      </c>
      <c r="K13911" t="s">
        <v>78</v>
      </c>
      <c r="L13911" t="s">
        <v>106</v>
      </c>
      <c r="M13911" t="s">
        <v>107</v>
      </c>
      <c r="N13911" t="s">
        <v>107</v>
      </c>
      <c r="O13911" t="s">
        <v>107</v>
      </c>
      <c r="P13911" t="s">
        <v>105</v>
      </c>
      <c r="Q13911" t="s">
        <v>108</v>
      </c>
      <c r="R13911" t="s">
        <v>150</v>
      </c>
      <c r="S13911" t="s">
        <v>81</v>
      </c>
      <c r="T13911" t="s">
        <v>276</v>
      </c>
      <c r="U13911" t="s">
        <v>161</v>
      </c>
    </row>
    <row r="13912" spans="1:21" x14ac:dyDescent="0.35">
      <c r="A13912" t="s">
        <v>7</v>
      </c>
      <c r="B13912" t="s">
        <v>570</v>
      </c>
      <c r="C13912">
        <v>92</v>
      </c>
      <c r="D13912" t="s">
        <v>544</v>
      </c>
      <c r="E13912" t="s">
        <v>284</v>
      </c>
      <c r="F13912" t="s">
        <v>198</v>
      </c>
      <c r="G13912" t="s">
        <v>97</v>
      </c>
      <c r="H13912" t="s">
        <v>76</v>
      </c>
      <c r="I13912" t="s">
        <v>80</v>
      </c>
      <c r="J13912" t="s">
        <v>94</v>
      </c>
      <c r="K13912" t="s">
        <v>76</v>
      </c>
      <c r="L13912" t="s">
        <v>76</v>
      </c>
      <c r="M13912" t="s">
        <v>78</v>
      </c>
      <c r="N13912" t="s">
        <v>76</v>
      </c>
      <c r="O13912" t="s">
        <v>198</v>
      </c>
      <c r="P13912" t="s">
        <v>179</v>
      </c>
      <c r="Q13912" t="s">
        <v>211</v>
      </c>
      <c r="R13912" t="s">
        <v>76</v>
      </c>
      <c r="S13912" t="s">
        <v>217</v>
      </c>
      <c r="T13912" t="s">
        <v>227</v>
      </c>
      <c r="U13912" t="s">
        <v>121</v>
      </c>
    </row>
    <row r="13913" spans="1:21" x14ac:dyDescent="0.35">
      <c r="A13913" t="s">
        <v>7</v>
      </c>
      <c r="B13913" t="s">
        <v>571</v>
      </c>
      <c r="C13913">
        <v>61</v>
      </c>
      <c r="D13913" t="s">
        <v>513</v>
      </c>
      <c r="E13913" t="s">
        <v>363</v>
      </c>
      <c r="F13913" t="s">
        <v>112</v>
      </c>
      <c r="G13913" t="s">
        <v>249</v>
      </c>
      <c r="H13913" t="s">
        <v>76</v>
      </c>
      <c r="I13913" t="s">
        <v>76</v>
      </c>
      <c r="J13913" t="s">
        <v>57</v>
      </c>
      <c r="K13913" t="s">
        <v>180</v>
      </c>
      <c r="L13913" t="s">
        <v>76</v>
      </c>
      <c r="M13913" t="s">
        <v>76</v>
      </c>
      <c r="N13913" t="s">
        <v>77</v>
      </c>
      <c r="O13913" t="s">
        <v>76</v>
      </c>
      <c r="P13913" t="s">
        <v>57</v>
      </c>
      <c r="Q13913" t="s">
        <v>61</v>
      </c>
      <c r="R13913" t="s">
        <v>106</v>
      </c>
      <c r="S13913" t="s">
        <v>342</v>
      </c>
      <c r="T13913" t="s">
        <v>359</v>
      </c>
      <c r="U13913" t="s">
        <v>74</v>
      </c>
    </row>
    <row r="13914" spans="1:21" x14ac:dyDescent="0.35">
      <c r="A13914" t="s">
        <v>7</v>
      </c>
      <c r="B13914" t="s">
        <v>572</v>
      </c>
      <c r="C13914">
        <v>1089</v>
      </c>
      <c r="D13914" t="s">
        <v>667</v>
      </c>
      <c r="E13914" t="s">
        <v>502</v>
      </c>
      <c r="F13914" t="s">
        <v>150</v>
      </c>
      <c r="G13914" t="s">
        <v>150</v>
      </c>
      <c r="H13914" t="s">
        <v>81</v>
      </c>
      <c r="I13914" t="s">
        <v>55</v>
      </c>
      <c r="J13914" t="s">
        <v>74</v>
      </c>
      <c r="K13914" t="s">
        <v>138</v>
      </c>
      <c r="L13914" t="s">
        <v>79</v>
      </c>
      <c r="M13914" t="s">
        <v>107</v>
      </c>
      <c r="N13914" t="s">
        <v>76</v>
      </c>
      <c r="O13914" t="s">
        <v>68</v>
      </c>
      <c r="P13914" t="s">
        <v>198</v>
      </c>
      <c r="Q13914" t="s">
        <v>194</v>
      </c>
      <c r="R13914" t="s">
        <v>138</v>
      </c>
      <c r="S13914" t="s">
        <v>62</v>
      </c>
      <c r="T13914" t="s">
        <v>392</v>
      </c>
      <c r="U13914" t="s">
        <v>163</v>
      </c>
    </row>
    <row r="13915" spans="1:21" x14ac:dyDescent="0.35">
      <c r="A13915" t="s">
        <v>7</v>
      </c>
      <c r="B13915" t="s">
        <v>573</v>
      </c>
      <c r="C13915">
        <v>60</v>
      </c>
      <c r="D13915" t="s">
        <v>222</v>
      </c>
      <c r="E13915" t="s">
        <v>697</v>
      </c>
      <c r="F13915" t="s">
        <v>161</v>
      </c>
      <c r="G13915" t="s">
        <v>76</v>
      </c>
      <c r="H13915" t="s">
        <v>138</v>
      </c>
      <c r="I13915" t="s">
        <v>73</v>
      </c>
      <c r="J13915" t="s">
        <v>73</v>
      </c>
      <c r="K13915" t="s">
        <v>240</v>
      </c>
      <c r="L13915" t="s">
        <v>76</v>
      </c>
      <c r="M13915" t="s">
        <v>76</v>
      </c>
      <c r="N13915" t="s">
        <v>133</v>
      </c>
      <c r="O13915" t="s">
        <v>133</v>
      </c>
      <c r="P13915" t="s">
        <v>137</v>
      </c>
      <c r="Q13915" t="s">
        <v>325</v>
      </c>
      <c r="R13915" t="s">
        <v>150</v>
      </c>
      <c r="S13915" t="s">
        <v>347</v>
      </c>
      <c r="T13915" t="s">
        <v>212</v>
      </c>
      <c r="U13915" t="s">
        <v>280</v>
      </c>
    </row>
    <row r="13916" spans="1:21" x14ac:dyDescent="0.35">
      <c r="A13916" t="s">
        <v>241</v>
      </c>
      <c r="B13916" t="s">
        <v>566</v>
      </c>
      <c r="C13916">
        <v>501</v>
      </c>
      <c r="D13916" t="s">
        <v>683</v>
      </c>
      <c r="E13916" t="s">
        <v>371</v>
      </c>
      <c r="F13916" t="s">
        <v>94</v>
      </c>
      <c r="G13916" t="s">
        <v>80</v>
      </c>
      <c r="H13916" t="s">
        <v>150</v>
      </c>
      <c r="I13916" t="s">
        <v>76</v>
      </c>
      <c r="J13916" t="s">
        <v>138</v>
      </c>
      <c r="K13916" t="s">
        <v>150</v>
      </c>
      <c r="L13916" t="s">
        <v>76</v>
      </c>
      <c r="M13916" t="s">
        <v>81</v>
      </c>
      <c r="N13916" t="s">
        <v>106</v>
      </c>
      <c r="O13916" t="s">
        <v>76</v>
      </c>
      <c r="P13916" t="s">
        <v>79</v>
      </c>
      <c r="Q13916" t="s">
        <v>65</v>
      </c>
      <c r="R13916" t="s">
        <v>75</v>
      </c>
      <c r="S13916" t="s">
        <v>81</v>
      </c>
      <c r="T13916" t="s">
        <v>250</v>
      </c>
      <c r="U13916" t="s">
        <v>217</v>
      </c>
    </row>
    <row r="13917" spans="1:21" x14ac:dyDescent="0.35">
      <c r="A13917" t="s">
        <v>241</v>
      </c>
      <c r="B13917" t="s">
        <v>569</v>
      </c>
      <c r="C13917">
        <v>4695</v>
      </c>
      <c r="D13917" t="s">
        <v>645</v>
      </c>
      <c r="E13917" t="s">
        <v>144</v>
      </c>
      <c r="F13917" t="s">
        <v>107</v>
      </c>
      <c r="G13917" t="s">
        <v>75</v>
      </c>
      <c r="H13917" t="s">
        <v>68</v>
      </c>
      <c r="I13917" t="s">
        <v>79</v>
      </c>
      <c r="J13917" t="s">
        <v>78</v>
      </c>
      <c r="K13917" t="s">
        <v>150</v>
      </c>
      <c r="L13917" t="s">
        <v>106</v>
      </c>
      <c r="M13917" t="s">
        <v>73</v>
      </c>
      <c r="N13917" t="s">
        <v>73</v>
      </c>
      <c r="O13917" t="s">
        <v>107</v>
      </c>
      <c r="P13917" t="s">
        <v>68</v>
      </c>
      <c r="Q13917" t="s">
        <v>74</v>
      </c>
      <c r="R13917" t="s">
        <v>106</v>
      </c>
      <c r="S13917" t="s">
        <v>150</v>
      </c>
      <c r="T13917" t="s">
        <v>116</v>
      </c>
      <c r="U13917" t="s">
        <v>231</v>
      </c>
    </row>
    <row r="13918" spans="1:21" x14ac:dyDescent="0.35">
      <c r="A13918" t="s">
        <v>241</v>
      </c>
      <c r="B13918" t="s">
        <v>570</v>
      </c>
      <c r="C13918">
        <v>576</v>
      </c>
      <c r="D13918" t="s">
        <v>722</v>
      </c>
      <c r="E13918" t="s">
        <v>320</v>
      </c>
      <c r="F13918" t="s">
        <v>68</v>
      </c>
      <c r="G13918" t="s">
        <v>198</v>
      </c>
      <c r="H13918" t="s">
        <v>76</v>
      </c>
      <c r="I13918" t="s">
        <v>77</v>
      </c>
      <c r="J13918" t="s">
        <v>71</v>
      </c>
      <c r="K13918" t="s">
        <v>106</v>
      </c>
      <c r="L13918" t="s">
        <v>76</v>
      </c>
      <c r="M13918" t="s">
        <v>106</v>
      </c>
      <c r="N13918" t="s">
        <v>75</v>
      </c>
      <c r="O13918" t="s">
        <v>68</v>
      </c>
      <c r="P13918" t="s">
        <v>138</v>
      </c>
      <c r="Q13918" t="s">
        <v>149</v>
      </c>
      <c r="R13918" t="s">
        <v>106</v>
      </c>
      <c r="S13918" t="s">
        <v>186</v>
      </c>
      <c r="T13918" t="s">
        <v>11</v>
      </c>
      <c r="U13918" t="s">
        <v>95</v>
      </c>
    </row>
    <row r="13919" spans="1:21" x14ac:dyDescent="0.35">
      <c r="A13919" t="s">
        <v>241</v>
      </c>
      <c r="B13919" t="s">
        <v>571</v>
      </c>
      <c r="C13919">
        <v>326</v>
      </c>
      <c r="D13919" t="s">
        <v>596</v>
      </c>
      <c r="E13919" t="s">
        <v>261</v>
      </c>
      <c r="F13919" t="s">
        <v>142</v>
      </c>
      <c r="G13919" t="s">
        <v>142</v>
      </c>
      <c r="H13919" t="s">
        <v>76</v>
      </c>
      <c r="I13919" t="s">
        <v>73</v>
      </c>
      <c r="J13919" t="s">
        <v>94</v>
      </c>
      <c r="K13919" t="s">
        <v>74</v>
      </c>
      <c r="L13919" t="s">
        <v>76</v>
      </c>
      <c r="M13919" t="s">
        <v>73</v>
      </c>
      <c r="N13919" t="s">
        <v>107</v>
      </c>
      <c r="O13919" t="s">
        <v>76</v>
      </c>
      <c r="P13919" t="s">
        <v>94</v>
      </c>
      <c r="Q13919" t="s">
        <v>179</v>
      </c>
      <c r="R13919" t="s">
        <v>107</v>
      </c>
      <c r="S13919" t="s">
        <v>86</v>
      </c>
      <c r="T13919" t="s">
        <v>147</v>
      </c>
      <c r="U13919" t="s">
        <v>136</v>
      </c>
    </row>
    <row r="13920" spans="1:21" x14ac:dyDescent="0.35">
      <c r="A13920" t="s">
        <v>241</v>
      </c>
      <c r="B13920" t="s">
        <v>572</v>
      </c>
      <c r="C13920">
        <v>3657</v>
      </c>
      <c r="D13920" t="s">
        <v>567</v>
      </c>
      <c r="E13920" t="s">
        <v>445</v>
      </c>
      <c r="F13920" t="s">
        <v>77</v>
      </c>
      <c r="G13920" t="s">
        <v>150</v>
      </c>
      <c r="H13920" t="s">
        <v>150</v>
      </c>
      <c r="I13920" t="s">
        <v>78</v>
      </c>
      <c r="J13920" t="s">
        <v>78</v>
      </c>
      <c r="K13920" t="s">
        <v>71</v>
      </c>
      <c r="L13920" t="s">
        <v>73</v>
      </c>
      <c r="M13920" t="s">
        <v>107</v>
      </c>
      <c r="N13920" t="s">
        <v>75</v>
      </c>
      <c r="O13920" t="s">
        <v>77</v>
      </c>
      <c r="P13920" t="s">
        <v>138</v>
      </c>
      <c r="Q13920" t="s">
        <v>74</v>
      </c>
      <c r="R13920" t="s">
        <v>72</v>
      </c>
      <c r="S13920" t="s">
        <v>80</v>
      </c>
      <c r="T13920" t="s">
        <v>250</v>
      </c>
      <c r="U13920" t="s">
        <v>225</v>
      </c>
    </row>
    <row r="13921" spans="1:21" x14ac:dyDescent="0.35">
      <c r="A13921" t="s">
        <v>241</v>
      </c>
      <c r="B13921" t="s">
        <v>573</v>
      </c>
      <c r="C13921">
        <v>421</v>
      </c>
      <c r="D13921" t="s">
        <v>690</v>
      </c>
      <c r="E13921" t="s">
        <v>467</v>
      </c>
      <c r="F13921" t="s">
        <v>80</v>
      </c>
      <c r="G13921" t="s">
        <v>77</v>
      </c>
      <c r="H13921" t="s">
        <v>77</v>
      </c>
      <c r="I13921" t="s">
        <v>107</v>
      </c>
      <c r="J13921" t="s">
        <v>71</v>
      </c>
      <c r="K13921" t="s">
        <v>80</v>
      </c>
      <c r="L13921" t="s">
        <v>76</v>
      </c>
      <c r="M13921" t="s">
        <v>76</v>
      </c>
      <c r="N13921" t="s">
        <v>150</v>
      </c>
      <c r="O13921" t="s">
        <v>150</v>
      </c>
      <c r="P13921" t="s">
        <v>81</v>
      </c>
      <c r="Q13921" t="s">
        <v>299</v>
      </c>
      <c r="R13921" t="s">
        <v>106</v>
      </c>
      <c r="S13921" t="s">
        <v>314</v>
      </c>
      <c r="T13921" t="s">
        <v>166</v>
      </c>
      <c r="U13921" t="s">
        <v>101</v>
      </c>
    </row>
    <row r="13923" spans="1:21" x14ac:dyDescent="0.35">
      <c r="A13923" t="s">
        <v>2265</v>
      </c>
    </row>
    <row r="13924" spans="1:21" x14ac:dyDescent="0.35">
      <c r="A13924" t="s">
        <v>14</v>
      </c>
      <c r="B13924" t="s">
        <v>593</v>
      </c>
      <c r="C13924" t="s">
        <v>2</v>
      </c>
      <c r="D13924" t="s">
        <v>2242</v>
      </c>
      <c r="E13924" t="s">
        <v>2243</v>
      </c>
      <c r="F13924" t="s">
        <v>2244</v>
      </c>
      <c r="G13924" t="s">
        <v>2245</v>
      </c>
      <c r="H13924" t="s">
        <v>2246</v>
      </c>
      <c r="I13924" t="s">
        <v>2247</v>
      </c>
      <c r="J13924" t="s">
        <v>2248</v>
      </c>
      <c r="K13924" t="s">
        <v>2249</v>
      </c>
      <c r="L13924" t="s">
        <v>2250</v>
      </c>
      <c r="M13924" t="s">
        <v>2251</v>
      </c>
      <c r="N13924" t="s">
        <v>2252</v>
      </c>
      <c r="O13924" t="s">
        <v>2253</v>
      </c>
      <c r="P13924" t="s">
        <v>2254</v>
      </c>
      <c r="Q13924" t="s">
        <v>2255</v>
      </c>
      <c r="R13924" t="s">
        <v>2256</v>
      </c>
      <c r="S13924" t="s">
        <v>2257</v>
      </c>
      <c r="T13924" t="s">
        <v>2258</v>
      </c>
      <c r="U13924" t="s">
        <v>48</v>
      </c>
    </row>
    <row r="13925" spans="1:21" x14ac:dyDescent="0.35">
      <c r="A13925" t="s">
        <v>3</v>
      </c>
      <c r="B13925" t="s">
        <v>594</v>
      </c>
      <c r="C13925">
        <v>687</v>
      </c>
      <c r="D13925" t="s">
        <v>689</v>
      </c>
      <c r="E13925" t="s">
        <v>271</v>
      </c>
      <c r="F13925" t="s">
        <v>76</v>
      </c>
      <c r="G13925" t="s">
        <v>73</v>
      </c>
      <c r="H13925" t="s">
        <v>106</v>
      </c>
      <c r="I13925" t="s">
        <v>107</v>
      </c>
      <c r="J13925" t="s">
        <v>76</v>
      </c>
      <c r="K13925" t="s">
        <v>107</v>
      </c>
      <c r="L13925" t="s">
        <v>76</v>
      </c>
      <c r="M13925" t="s">
        <v>73</v>
      </c>
      <c r="N13925" t="s">
        <v>76</v>
      </c>
      <c r="O13925" t="s">
        <v>76</v>
      </c>
      <c r="P13925" t="s">
        <v>76</v>
      </c>
      <c r="Q13925" t="s">
        <v>68</v>
      </c>
      <c r="R13925" t="s">
        <v>77</v>
      </c>
      <c r="S13925" t="s">
        <v>73</v>
      </c>
      <c r="T13925" t="s">
        <v>188</v>
      </c>
      <c r="U13925" t="s">
        <v>209</v>
      </c>
    </row>
    <row r="13926" spans="1:21" x14ac:dyDescent="0.35">
      <c r="A13926" t="s">
        <v>3</v>
      </c>
      <c r="B13926" t="s">
        <v>595</v>
      </c>
      <c r="C13926">
        <v>1030</v>
      </c>
      <c r="D13926" t="s">
        <v>483</v>
      </c>
      <c r="E13926" t="s">
        <v>291</v>
      </c>
      <c r="F13926" t="s">
        <v>79</v>
      </c>
      <c r="G13926" t="s">
        <v>105</v>
      </c>
      <c r="H13926" t="s">
        <v>77</v>
      </c>
      <c r="I13926" t="s">
        <v>77</v>
      </c>
      <c r="J13926" t="s">
        <v>78</v>
      </c>
      <c r="K13926" t="s">
        <v>79</v>
      </c>
      <c r="L13926" t="s">
        <v>107</v>
      </c>
      <c r="M13926" t="s">
        <v>79</v>
      </c>
      <c r="N13926" t="s">
        <v>106</v>
      </c>
      <c r="O13926" t="s">
        <v>68</v>
      </c>
      <c r="P13926" t="s">
        <v>68</v>
      </c>
      <c r="Q13926" t="s">
        <v>57</v>
      </c>
      <c r="R13926" t="s">
        <v>79</v>
      </c>
      <c r="S13926" t="s">
        <v>142</v>
      </c>
      <c r="T13926" t="s">
        <v>192</v>
      </c>
      <c r="U13926" t="s">
        <v>280</v>
      </c>
    </row>
    <row r="13927" spans="1:21" x14ac:dyDescent="0.35">
      <c r="A13927" t="s">
        <v>4</v>
      </c>
      <c r="B13927" t="s">
        <v>594</v>
      </c>
      <c r="C13927">
        <v>901</v>
      </c>
      <c r="D13927" t="s">
        <v>368</v>
      </c>
      <c r="E13927" t="s">
        <v>54</v>
      </c>
      <c r="F13927" t="s">
        <v>76</v>
      </c>
      <c r="G13927" t="s">
        <v>76</v>
      </c>
      <c r="H13927" t="s">
        <v>107</v>
      </c>
      <c r="I13927" t="s">
        <v>73</v>
      </c>
      <c r="J13927" t="s">
        <v>76</v>
      </c>
      <c r="K13927" t="s">
        <v>76</v>
      </c>
      <c r="L13927" t="s">
        <v>76</v>
      </c>
      <c r="M13927" t="s">
        <v>76</v>
      </c>
      <c r="N13927" t="s">
        <v>87</v>
      </c>
      <c r="O13927" t="s">
        <v>76</v>
      </c>
      <c r="P13927" t="s">
        <v>76</v>
      </c>
      <c r="Q13927" t="s">
        <v>76</v>
      </c>
      <c r="R13927" t="s">
        <v>87</v>
      </c>
      <c r="S13927" t="s">
        <v>107</v>
      </c>
      <c r="T13927" t="s">
        <v>258</v>
      </c>
      <c r="U13927" t="s">
        <v>55</v>
      </c>
    </row>
    <row r="13928" spans="1:21" x14ac:dyDescent="0.35">
      <c r="A13928" t="s">
        <v>4</v>
      </c>
      <c r="B13928" t="s">
        <v>595</v>
      </c>
      <c r="C13928">
        <v>1024</v>
      </c>
      <c r="D13928" t="s">
        <v>849</v>
      </c>
      <c r="E13928" t="s">
        <v>577</v>
      </c>
      <c r="F13928" t="s">
        <v>77</v>
      </c>
      <c r="G13928" t="s">
        <v>71</v>
      </c>
      <c r="H13928" t="s">
        <v>107</v>
      </c>
      <c r="I13928" t="s">
        <v>76</v>
      </c>
      <c r="J13928" t="s">
        <v>76</v>
      </c>
      <c r="K13928" t="s">
        <v>76</v>
      </c>
      <c r="L13928" t="s">
        <v>76</v>
      </c>
      <c r="M13928" t="s">
        <v>71</v>
      </c>
      <c r="N13928" t="s">
        <v>106</v>
      </c>
      <c r="O13928" t="s">
        <v>76</v>
      </c>
      <c r="P13928" t="s">
        <v>150</v>
      </c>
      <c r="Q13928" t="s">
        <v>81</v>
      </c>
      <c r="R13928" t="s">
        <v>76</v>
      </c>
      <c r="S13928" t="s">
        <v>106</v>
      </c>
      <c r="T13928" t="s">
        <v>376</v>
      </c>
      <c r="U13928" t="s">
        <v>255</v>
      </c>
    </row>
    <row r="13929" spans="1:21" x14ac:dyDescent="0.35">
      <c r="A13929" t="s">
        <v>5</v>
      </c>
      <c r="B13929" t="s">
        <v>594</v>
      </c>
      <c r="C13929">
        <v>888</v>
      </c>
      <c r="D13929" t="s">
        <v>721</v>
      </c>
      <c r="E13929" t="s">
        <v>10</v>
      </c>
      <c r="F13929" t="s">
        <v>76</v>
      </c>
      <c r="G13929" t="s">
        <v>63</v>
      </c>
      <c r="H13929" t="s">
        <v>150</v>
      </c>
      <c r="I13929" t="s">
        <v>150</v>
      </c>
      <c r="J13929" t="s">
        <v>76</v>
      </c>
      <c r="K13929" t="s">
        <v>138</v>
      </c>
      <c r="L13929" t="s">
        <v>76</v>
      </c>
      <c r="M13929" t="s">
        <v>73</v>
      </c>
      <c r="N13929" t="s">
        <v>106</v>
      </c>
      <c r="O13929" t="s">
        <v>76</v>
      </c>
      <c r="P13929" t="s">
        <v>76</v>
      </c>
      <c r="Q13929" t="s">
        <v>106</v>
      </c>
      <c r="R13929" t="s">
        <v>106</v>
      </c>
      <c r="S13929" t="s">
        <v>73</v>
      </c>
      <c r="T13929" t="s">
        <v>87</v>
      </c>
      <c r="U13929" t="s">
        <v>378</v>
      </c>
    </row>
    <row r="13930" spans="1:21" x14ac:dyDescent="0.35">
      <c r="A13930" t="s">
        <v>5</v>
      </c>
      <c r="B13930" t="s">
        <v>595</v>
      </c>
      <c r="C13930">
        <v>1982</v>
      </c>
      <c r="D13930" t="s">
        <v>1400</v>
      </c>
      <c r="E13930" t="s">
        <v>367</v>
      </c>
      <c r="F13930" t="s">
        <v>76</v>
      </c>
      <c r="G13930" t="s">
        <v>68</v>
      </c>
      <c r="H13930" t="s">
        <v>107</v>
      </c>
      <c r="I13930" t="s">
        <v>107</v>
      </c>
      <c r="J13930" t="s">
        <v>106</v>
      </c>
      <c r="K13930" t="s">
        <v>68</v>
      </c>
      <c r="L13930" t="s">
        <v>106</v>
      </c>
      <c r="M13930" t="s">
        <v>76</v>
      </c>
      <c r="N13930" t="s">
        <v>79</v>
      </c>
      <c r="O13930" t="s">
        <v>76</v>
      </c>
      <c r="P13930" t="s">
        <v>106</v>
      </c>
      <c r="Q13930" t="s">
        <v>186</v>
      </c>
      <c r="R13930" t="s">
        <v>107</v>
      </c>
      <c r="S13930" t="s">
        <v>107</v>
      </c>
      <c r="T13930" t="s">
        <v>130</v>
      </c>
      <c r="U13930" t="s">
        <v>116</v>
      </c>
    </row>
    <row r="13931" spans="1:21" x14ac:dyDescent="0.35">
      <c r="A13931" t="s">
        <v>6</v>
      </c>
      <c r="B13931" t="s">
        <v>594</v>
      </c>
      <c r="C13931">
        <v>349</v>
      </c>
      <c r="D13931" t="s">
        <v>923</v>
      </c>
      <c r="E13931" t="s">
        <v>192</v>
      </c>
      <c r="F13931" t="s">
        <v>73</v>
      </c>
      <c r="G13931" t="s">
        <v>76</v>
      </c>
      <c r="H13931" t="s">
        <v>106</v>
      </c>
      <c r="I13931" t="s">
        <v>73</v>
      </c>
      <c r="J13931" t="s">
        <v>107</v>
      </c>
      <c r="K13931" t="s">
        <v>107</v>
      </c>
      <c r="L13931" t="s">
        <v>73</v>
      </c>
      <c r="M13931" t="s">
        <v>107</v>
      </c>
      <c r="N13931" t="s">
        <v>76</v>
      </c>
      <c r="O13931" t="s">
        <v>107</v>
      </c>
      <c r="P13931" t="s">
        <v>76</v>
      </c>
      <c r="Q13931" t="s">
        <v>106</v>
      </c>
      <c r="R13931" t="s">
        <v>107</v>
      </c>
      <c r="S13931" t="s">
        <v>76</v>
      </c>
      <c r="T13931" t="s">
        <v>62</v>
      </c>
      <c r="U13931" t="s">
        <v>476</v>
      </c>
    </row>
    <row r="13932" spans="1:21" x14ac:dyDescent="0.35">
      <c r="A13932" t="s">
        <v>6</v>
      </c>
      <c r="B13932" t="s">
        <v>595</v>
      </c>
      <c r="C13932">
        <v>710</v>
      </c>
      <c r="D13932" t="s">
        <v>650</v>
      </c>
      <c r="E13932" t="s">
        <v>146</v>
      </c>
      <c r="F13932" t="s">
        <v>76</v>
      </c>
      <c r="G13932" t="s">
        <v>106</v>
      </c>
      <c r="H13932" t="s">
        <v>150</v>
      </c>
      <c r="I13932" t="s">
        <v>76</v>
      </c>
      <c r="J13932" t="s">
        <v>68</v>
      </c>
      <c r="K13932" t="s">
        <v>79</v>
      </c>
      <c r="L13932" t="s">
        <v>76</v>
      </c>
      <c r="M13932" t="s">
        <v>106</v>
      </c>
      <c r="N13932" t="s">
        <v>106</v>
      </c>
      <c r="O13932" t="s">
        <v>106</v>
      </c>
      <c r="P13932" t="s">
        <v>106</v>
      </c>
      <c r="Q13932" t="s">
        <v>75</v>
      </c>
      <c r="R13932" t="s">
        <v>76</v>
      </c>
      <c r="S13932" t="s">
        <v>78</v>
      </c>
      <c r="T13932" t="s">
        <v>88</v>
      </c>
      <c r="U13932" t="s">
        <v>476</v>
      </c>
    </row>
    <row r="13933" spans="1:21" x14ac:dyDescent="0.35">
      <c r="A13933" t="s">
        <v>7</v>
      </c>
      <c r="B13933" t="s">
        <v>594</v>
      </c>
      <c r="C13933">
        <v>1144</v>
      </c>
      <c r="D13933" t="s">
        <v>473</v>
      </c>
      <c r="E13933" t="s">
        <v>123</v>
      </c>
      <c r="F13933" t="s">
        <v>107</v>
      </c>
      <c r="G13933" t="s">
        <v>138</v>
      </c>
      <c r="H13933" t="s">
        <v>72</v>
      </c>
      <c r="I13933" t="s">
        <v>151</v>
      </c>
      <c r="J13933" t="s">
        <v>81</v>
      </c>
      <c r="K13933" t="s">
        <v>71</v>
      </c>
      <c r="L13933" t="s">
        <v>107</v>
      </c>
      <c r="M13933" t="s">
        <v>76</v>
      </c>
      <c r="N13933" t="s">
        <v>76</v>
      </c>
      <c r="O13933" t="s">
        <v>76</v>
      </c>
      <c r="P13933" t="s">
        <v>71</v>
      </c>
      <c r="Q13933" t="s">
        <v>100</v>
      </c>
      <c r="R13933" t="s">
        <v>78</v>
      </c>
      <c r="S13933" t="s">
        <v>71</v>
      </c>
      <c r="T13933" t="s">
        <v>230</v>
      </c>
      <c r="U13933" t="s">
        <v>175</v>
      </c>
    </row>
    <row r="13934" spans="1:21" x14ac:dyDescent="0.35">
      <c r="A13934" t="s">
        <v>7</v>
      </c>
      <c r="B13934" t="s">
        <v>595</v>
      </c>
      <c r="C13934">
        <v>1461</v>
      </c>
      <c r="D13934" t="s">
        <v>701</v>
      </c>
      <c r="E13934" t="s">
        <v>384</v>
      </c>
      <c r="F13934" t="s">
        <v>80</v>
      </c>
      <c r="G13934" t="s">
        <v>55</v>
      </c>
      <c r="H13934" t="s">
        <v>94</v>
      </c>
      <c r="I13934" t="s">
        <v>71</v>
      </c>
      <c r="J13934" t="s">
        <v>104</v>
      </c>
      <c r="K13934" t="s">
        <v>55</v>
      </c>
      <c r="L13934" t="s">
        <v>79</v>
      </c>
      <c r="M13934" t="s">
        <v>77</v>
      </c>
      <c r="N13934" t="s">
        <v>106</v>
      </c>
      <c r="O13934" t="s">
        <v>150</v>
      </c>
      <c r="P13934" t="s">
        <v>108</v>
      </c>
      <c r="Q13934" t="s">
        <v>237</v>
      </c>
      <c r="R13934" t="s">
        <v>94</v>
      </c>
      <c r="S13934" t="s">
        <v>97</v>
      </c>
      <c r="T13934" t="s">
        <v>233</v>
      </c>
      <c r="U13934" t="s">
        <v>221</v>
      </c>
    </row>
    <row r="13935" spans="1:21" x14ac:dyDescent="0.35">
      <c r="A13935" t="s">
        <v>241</v>
      </c>
      <c r="B13935" t="s">
        <v>594</v>
      </c>
      <c r="C13935">
        <v>3969</v>
      </c>
      <c r="D13935" t="s">
        <v>651</v>
      </c>
      <c r="E13935" t="s">
        <v>582</v>
      </c>
      <c r="F13935" t="s">
        <v>76</v>
      </c>
      <c r="G13935" t="s">
        <v>150</v>
      </c>
      <c r="H13935" t="s">
        <v>75</v>
      </c>
      <c r="I13935" t="s">
        <v>138</v>
      </c>
      <c r="J13935" t="s">
        <v>68</v>
      </c>
      <c r="K13935" t="s">
        <v>79</v>
      </c>
      <c r="L13935" t="s">
        <v>76</v>
      </c>
      <c r="M13935" t="s">
        <v>107</v>
      </c>
      <c r="N13935" t="s">
        <v>94</v>
      </c>
      <c r="O13935" t="s">
        <v>76</v>
      </c>
      <c r="P13935" t="s">
        <v>106</v>
      </c>
      <c r="Q13935" t="s">
        <v>94</v>
      </c>
      <c r="R13935" t="s">
        <v>72</v>
      </c>
      <c r="S13935" t="s">
        <v>77</v>
      </c>
      <c r="T13935" t="s">
        <v>328</v>
      </c>
      <c r="U13935" t="s">
        <v>255</v>
      </c>
    </row>
    <row r="13936" spans="1:21" x14ac:dyDescent="0.35">
      <c r="A13936" t="s">
        <v>241</v>
      </c>
      <c r="B13936" t="s">
        <v>595</v>
      </c>
      <c r="C13936">
        <v>6207</v>
      </c>
      <c r="D13936" t="s">
        <v>719</v>
      </c>
      <c r="E13936" t="s">
        <v>318</v>
      </c>
      <c r="F13936" t="s">
        <v>71</v>
      </c>
      <c r="G13936" t="s">
        <v>78</v>
      </c>
      <c r="H13936" t="s">
        <v>79</v>
      </c>
      <c r="I13936" t="s">
        <v>106</v>
      </c>
      <c r="J13936" t="s">
        <v>138</v>
      </c>
      <c r="K13936" t="s">
        <v>94</v>
      </c>
      <c r="L13936" t="s">
        <v>106</v>
      </c>
      <c r="M13936" t="s">
        <v>106</v>
      </c>
      <c r="N13936" t="s">
        <v>106</v>
      </c>
      <c r="O13936" t="s">
        <v>77</v>
      </c>
      <c r="P13936" t="s">
        <v>138</v>
      </c>
      <c r="Q13936" t="s">
        <v>65</v>
      </c>
      <c r="R13936" t="s">
        <v>77</v>
      </c>
      <c r="S13936" t="s">
        <v>74</v>
      </c>
      <c r="T13936" t="s">
        <v>342</v>
      </c>
      <c r="U13936" t="s">
        <v>11</v>
      </c>
    </row>
    <row r="13938" spans="1:20" x14ac:dyDescent="0.35">
      <c r="A13938" t="s">
        <v>2266</v>
      </c>
    </row>
    <row r="13939" spans="1:20" x14ac:dyDescent="0.35">
      <c r="A13939" t="s">
        <v>14</v>
      </c>
      <c r="B13939" t="s">
        <v>2</v>
      </c>
      <c r="C13939" t="s">
        <v>2242</v>
      </c>
      <c r="D13939" t="s">
        <v>2243</v>
      </c>
      <c r="E13939" t="s">
        <v>2244</v>
      </c>
      <c r="F13939" t="s">
        <v>2245</v>
      </c>
      <c r="G13939" t="s">
        <v>2246</v>
      </c>
      <c r="H13939" t="s">
        <v>2247</v>
      </c>
      <c r="I13939" t="s">
        <v>2248</v>
      </c>
      <c r="J13939" t="s">
        <v>2249</v>
      </c>
      <c r="K13939" t="s">
        <v>2250</v>
      </c>
      <c r="L13939" t="s">
        <v>2251</v>
      </c>
      <c r="M13939" t="s">
        <v>2252</v>
      </c>
      <c r="N13939" t="s">
        <v>2253</v>
      </c>
      <c r="O13939" t="s">
        <v>2254</v>
      </c>
      <c r="P13939" t="s">
        <v>2255</v>
      </c>
      <c r="Q13939" t="s">
        <v>2256</v>
      </c>
      <c r="R13939" t="s">
        <v>2257</v>
      </c>
      <c r="S13939" t="s">
        <v>2258</v>
      </c>
      <c r="T13939" t="s">
        <v>48</v>
      </c>
    </row>
    <row r="13940" spans="1:20" x14ac:dyDescent="0.35">
      <c r="A13940" t="s">
        <v>3</v>
      </c>
      <c r="B13940">
        <v>1717</v>
      </c>
      <c r="C13940" t="s">
        <v>810</v>
      </c>
      <c r="D13940" t="s">
        <v>359</v>
      </c>
      <c r="E13940" t="s">
        <v>106</v>
      </c>
      <c r="F13940" t="s">
        <v>75</v>
      </c>
      <c r="G13940" t="s">
        <v>106</v>
      </c>
      <c r="H13940" t="s">
        <v>106</v>
      </c>
      <c r="I13940" t="s">
        <v>71</v>
      </c>
      <c r="J13940" t="s">
        <v>77</v>
      </c>
      <c r="K13940" t="s">
        <v>76</v>
      </c>
      <c r="L13940" t="s">
        <v>77</v>
      </c>
      <c r="M13940" t="s">
        <v>73</v>
      </c>
      <c r="N13940" t="s">
        <v>77</v>
      </c>
      <c r="O13940" t="s">
        <v>77</v>
      </c>
      <c r="P13940" t="s">
        <v>130</v>
      </c>
      <c r="Q13940" t="s">
        <v>77</v>
      </c>
      <c r="R13940" t="s">
        <v>72</v>
      </c>
      <c r="S13940" t="s">
        <v>299</v>
      </c>
      <c r="T13940" t="s">
        <v>114</v>
      </c>
    </row>
    <row r="13941" spans="1:20" x14ac:dyDescent="0.35">
      <c r="A13941" t="s">
        <v>4</v>
      </c>
      <c r="B13941">
        <v>1925</v>
      </c>
      <c r="C13941" t="s">
        <v>258</v>
      </c>
      <c r="D13941" t="s">
        <v>489</v>
      </c>
      <c r="E13941" t="s">
        <v>73</v>
      </c>
      <c r="F13941" t="s">
        <v>77</v>
      </c>
      <c r="G13941" t="s">
        <v>107</v>
      </c>
      <c r="H13941" t="s">
        <v>107</v>
      </c>
      <c r="I13941" t="s">
        <v>76</v>
      </c>
      <c r="J13941" t="s">
        <v>76</v>
      </c>
      <c r="K13941" t="s">
        <v>76</v>
      </c>
      <c r="L13941" t="s">
        <v>77</v>
      </c>
      <c r="M13941" t="s">
        <v>198</v>
      </c>
      <c r="N13941" t="s">
        <v>76</v>
      </c>
      <c r="O13941" t="s">
        <v>77</v>
      </c>
      <c r="P13941" t="s">
        <v>150</v>
      </c>
      <c r="Q13941" t="s">
        <v>122</v>
      </c>
      <c r="R13941" t="s">
        <v>73</v>
      </c>
      <c r="S13941" t="s">
        <v>214</v>
      </c>
      <c r="T13941" t="s">
        <v>211</v>
      </c>
    </row>
    <row r="13942" spans="1:20" x14ac:dyDescent="0.35">
      <c r="A13942" t="s">
        <v>5</v>
      </c>
      <c r="B13942">
        <v>2870</v>
      </c>
      <c r="C13942" t="s">
        <v>1370</v>
      </c>
      <c r="D13942" t="s">
        <v>124</v>
      </c>
      <c r="E13942" t="s">
        <v>76</v>
      </c>
      <c r="F13942" t="s">
        <v>150</v>
      </c>
      <c r="G13942" t="s">
        <v>73</v>
      </c>
      <c r="H13942" t="s">
        <v>73</v>
      </c>
      <c r="I13942" t="s">
        <v>106</v>
      </c>
      <c r="J13942" t="s">
        <v>71</v>
      </c>
      <c r="K13942" t="s">
        <v>106</v>
      </c>
      <c r="L13942" t="s">
        <v>107</v>
      </c>
      <c r="M13942" t="s">
        <v>79</v>
      </c>
      <c r="N13942" t="s">
        <v>76</v>
      </c>
      <c r="O13942" t="s">
        <v>106</v>
      </c>
      <c r="P13942" t="s">
        <v>63</v>
      </c>
      <c r="Q13942" t="s">
        <v>107</v>
      </c>
      <c r="R13942" t="s">
        <v>107</v>
      </c>
      <c r="S13942" t="s">
        <v>173</v>
      </c>
      <c r="T13942" t="s">
        <v>218</v>
      </c>
    </row>
    <row r="13943" spans="1:20" x14ac:dyDescent="0.35">
      <c r="A13943" t="s">
        <v>6</v>
      </c>
      <c r="B13943">
        <v>1059</v>
      </c>
      <c r="C13943" t="s">
        <v>728</v>
      </c>
      <c r="D13943" t="s">
        <v>255</v>
      </c>
      <c r="E13943" t="s">
        <v>107</v>
      </c>
      <c r="F13943" t="s">
        <v>73</v>
      </c>
      <c r="G13943" t="s">
        <v>71</v>
      </c>
      <c r="H13943" t="s">
        <v>107</v>
      </c>
      <c r="I13943" t="s">
        <v>77</v>
      </c>
      <c r="J13943" t="s">
        <v>77</v>
      </c>
      <c r="K13943" t="s">
        <v>107</v>
      </c>
      <c r="L13943" t="s">
        <v>73</v>
      </c>
      <c r="M13943" t="s">
        <v>73</v>
      </c>
      <c r="N13943" t="s">
        <v>73</v>
      </c>
      <c r="O13943" t="s">
        <v>73</v>
      </c>
      <c r="P13943" t="s">
        <v>150</v>
      </c>
      <c r="Q13943" t="s">
        <v>107</v>
      </c>
      <c r="R13943" t="s">
        <v>150</v>
      </c>
      <c r="S13943" t="s">
        <v>96</v>
      </c>
      <c r="T13943" t="s">
        <v>476</v>
      </c>
    </row>
    <row r="13944" spans="1:20" x14ac:dyDescent="0.35">
      <c r="A13944" t="s">
        <v>7</v>
      </c>
      <c r="B13944">
        <v>2605</v>
      </c>
      <c r="C13944" t="s">
        <v>420</v>
      </c>
      <c r="D13944" t="s">
        <v>474</v>
      </c>
      <c r="E13944" t="s">
        <v>78</v>
      </c>
      <c r="F13944" t="s">
        <v>80</v>
      </c>
      <c r="G13944" t="s">
        <v>105</v>
      </c>
      <c r="H13944" t="s">
        <v>81</v>
      </c>
      <c r="I13944" t="s">
        <v>142</v>
      </c>
      <c r="J13944" t="s">
        <v>72</v>
      </c>
      <c r="K13944" t="s">
        <v>106</v>
      </c>
      <c r="L13944" t="s">
        <v>73</v>
      </c>
      <c r="M13944" t="s">
        <v>73</v>
      </c>
      <c r="N13944" t="s">
        <v>79</v>
      </c>
      <c r="O13944" t="s">
        <v>93</v>
      </c>
      <c r="P13944" t="s">
        <v>97</v>
      </c>
      <c r="Q13944" t="s">
        <v>78</v>
      </c>
      <c r="R13944" t="s">
        <v>103</v>
      </c>
      <c r="S13944" t="s">
        <v>373</v>
      </c>
      <c r="T13944" t="s">
        <v>216</v>
      </c>
    </row>
    <row r="13945" spans="1:20" x14ac:dyDescent="0.35">
      <c r="A13945" t="s">
        <v>241</v>
      </c>
      <c r="B13945">
        <v>10176</v>
      </c>
      <c r="C13945" t="s">
        <v>746</v>
      </c>
      <c r="D13945" t="s">
        <v>426</v>
      </c>
      <c r="E13945" t="s">
        <v>79</v>
      </c>
      <c r="F13945" t="s">
        <v>94</v>
      </c>
      <c r="G13945" t="s">
        <v>68</v>
      </c>
      <c r="H13945" t="s">
        <v>68</v>
      </c>
      <c r="I13945" t="s">
        <v>78</v>
      </c>
      <c r="J13945" t="s">
        <v>150</v>
      </c>
      <c r="K13945" t="s">
        <v>73</v>
      </c>
      <c r="L13945" t="s">
        <v>73</v>
      </c>
      <c r="M13945" t="s">
        <v>79</v>
      </c>
      <c r="N13945" t="s">
        <v>106</v>
      </c>
      <c r="O13945" t="s">
        <v>94</v>
      </c>
      <c r="P13945" t="s">
        <v>104</v>
      </c>
      <c r="Q13945" t="s">
        <v>150</v>
      </c>
      <c r="R13945" t="s">
        <v>63</v>
      </c>
      <c r="S13945" t="s">
        <v>69</v>
      </c>
      <c r="T13945" t="s">
        <v>208</v>
      </c>
    </row>
    <row r="13947" spans="1:20" x14ac:dyDescent="0.35">
      <c r="A13947" t="s">
        <v>2267</v>
      </c>
    </row>
    <row r="13948" spans="1:20" x14ac:dyDescent="0.35">
      <c r="A13948" t="s">
        <v>14</v>
      </c>
      <c r="B13948" t="s">
        <v>15</v>
      </c>
      <c r="C13948" t="s">
        <v>2</v>
      </c>
      <c r="D13948" t="s">
        <v>2268</v>
      </c>
      <c r="E13948" t="s">
        <v>2269</v>
      </c>
      <c r="F13948" t="s">
        <v>2270</v>
      </c>
      <c r="G13948" t="s">
        <v>2271</v>
      </c>
      <c r="H13948" t="s">
        <v>2272</v>
      </c>
      <c r="I13948" t="s">
        <v>2273</v>
      </c>
      <c r="J13948" t="s">
        <v>2274</v>
      </c>
      <c r="K13948" t="s">
        <v>2275</v>
      </c>
      <c r="L13948" t="s">
        <v>2276</v>
      </c>
      <c r="M13948" t="s">
        <v>2277</v>
      </c>
      <c r="N13948" t="s">
        <v>2278</v>
      </c>
      <c r="O13948" t="s">
        <v>2279</v>
      </c>
      <c r="P13948" t="s">
        <v>2280</v>
      </c>
      <c r="Q13948" t="s">
        <v>49</v>
      </c>
      <c r="R13948" t="s">
        <v>2281</v>
      </c>
    </row>
    <row r="13949" spans="1:20" x14ac:dyDescent="0.35">
      <c r="A13949" t="s">
        <v>3</v>
      </c>
      <c r="B13949" t="s">
        <v>52</v>
      </c>
      <c r="C13949">
        <v>445</v>
      </c>
      <c r="D13949" t="s">
        <v>1109</v>
      </c>
      <c r="E13949" t="s">
        <v>150</v>
      </c>
      <c r="F13949" t="s">
        <v>107</v>
      </c>
      <c r="G13949" t="s">
        <v>107</v>
      </c>
      <c r="H13949" t="s">
        <v>76</v>
      </c>
      <c r="I13949" t="s">
        <v>107</v>
      </c>
      <c r="J13949" t="s">
        <v>68</v>
      </c>
      <c r="K13949" t="s">
        <v>76</v>
      </c>
      <c r="L13949" t="s">
        <v>76</v>
      </c>
      <c r="M13949" t="s">
        <v>106</v>
      </c>
      <c r="N13949" t="s">
        <v>76</v>
      </c>
      <c r="O13949" t="s">
        <v>76</v>
      </c>
      <c r="P13949" t="s">
        <v>76</v>
      </c>
      <c r="Q13949" t="s">
        <v>376</v>
      </c>
      <c r="R13949" t="s">
        <v>151</v>
      </c>
    </row>
    <row r="13950" spans="1:20" x14ac:dyDescent="0.35">
      <c r="A13950" t="s">
        <v>3</v>
      </c>
      <c r="B13950" t="s">
        <v>83</v>
      </c>
      <c r="C13950">
        <v>1443</v>
      </c>
      <c r="D13950" t="s">
        <v>796</v>
      </c>
      <c r="E13950" t="s">
        <v>75</v>
      </c>
      <c r="F13950" t="s">
        <v>150</v>
      </c>
      <c r="G13950" t="s">
        <v>78</v>
      </c>
      <c r="H13950" t="s">
        <v>150</v>
      </c>
      <c r="I13950" t="s">
        <v>107</v>
      </c>
      <c r="J13950" t="s">
        <v>63</v>
      </c>
      <c r="K13950" t="s">
        <v>76</v>
      </c>
      <c r="L13950" t="s">
        <v>76</v>
      </c>
      <c r="M13950" t="s">
        <v>105</v>
      </c>
      <c r="N13950" t="s">
        <v>76</v>
      </c>
      <c r="O13950" t="s">
        <v>76</v>
      </c>
      <c r="P13950" t="s">
        <v>73</v>
      </c>
      <c r="Q13950" t="s">
        <v>196</v>
      </c>
      <c r="R13950" t="s">
        <v>75</v>
      </c>
    </row>
    <row r="13951" spans="1:20" x14ac:dyDescent="0.35">
      <c r="A13951" t="s">
        <v>3</v>
      </c>
      <c r="B13951" t="s">
        <v>50</v>
      </c>
      <c r="C13951">
        <v>141</v>
      </c>
      <c r="D13951" t="s">
        <v>403</v>
      </c>
      <c r="E13951" t="s">
        <v>133</v>
      </c>
      <c r="F13951" t="s">
        <v>76</v>
      </c>
      <c r="G13951" t="s">
        <v>76</v>
      </c>
      <c r="H13951" t="s">
        <v>76</v>
      </c>
      <c r="I13951" t="s">
        <v>76</v>
      </c>
      <c r="J13951" t="s">
        <v>71</v>
      </c>
      <c r="K13951" t="s">
        <v>76</v>
      </c>
      <c r="L13951" t="s">
        <v>76</v>
      </c>
      <c r="M13951" t="s">
        <v>103</v>
      </c>
      <c r="N13951" t="s">
        <v>76</v>
      </c>
      <c r="O13951" t="s">
        <v>76</v>
      </c>
      <c r="P13951" t="s">
        <v>76</v>
      </c>
      <c r="Q13951" t="s">
        <v>135</v>
      </c>
      <c r="R13951" t="s">
        <v>122</v>
      </c>
    </row>
    <row r="13952" spans="1:20" x14ac:dyDescent="0.35">
      <c r="A13952" t="s">
        <v>4</v>
      </c>
      <c r="B13952" t="s">
        <v>52</v>
      </c>
      <c r="C13952">
        <v>653</v>
      </c>
      <c r="D13952" t="s">
        <v>927</v>
      </c>
      <c r="E13952" t="s">
        <v>106</v>
      </c>
      <c r="F13952" t="s">
        <v>68</v>
      </c>
      <c r="G13952" t="s">
        <v>79</v>
      </c>
      <c r="H13952" t="s">
        <v>76</v>
      </c>
      <c r="I13952" t="s">
        <v>107</v>
      </c>
      <c r="J13952" t="s">
        <v>107</v>
      </c>
      <c r="K13952" t="s">
        <v>107</v>
      </c>
      <c r="L13952" t="s">
        <v>76</v>
      </c>
      <c r="M13952" t="s">
        <v>107</v>
      </c>
      <c r="N13952" t="s">
        <v>107</v>
      </c>
      <c r="O13952" t="s">
        <v>76</v>
      </c>
      <c r="P13952" t="s">
        <v>76</v>
      </c>
      <c r="Q13952" t="s">
        <v>128</v>
      </c>
      <c r="R13952" t="s">
        <v>79</v>
      </c>
    </row>
    <row r="13953" spans="1:18" x14ac:dyDescent="0.35">
      <c r="A13953" t="s">
        <v>4</v>
      </c>
      <c r="B13953" t="s">
        <v>83</v>
      </c>
      <c r="C13953">
        <v>1957</v>
      </c>
      <c r="D13953" t="s">
        <v>867</v>
      </c>
      <c r="E13953" t="s">
        <v>150</v>
      </c>
      <c r="F13953" t="s">
        <v>70</v>
      </c>
      <c r="G13953" t="s">
        <v>108</v>
      </c>
      <c r="H13953" t="s">
        <v>76</v>
      </c>
      <c r="I13953" t="s">
        <v>107</v>
      </c>
      <c r="J13953" t="s">
        <v>68</v>
      </c>
      <c r="K13953" t="s">
        <v>107</v>
      </c>
      <c r="L13953" t="s">
        <v>73</v>
      </c>
      <c r="M13953" t="s">
        <v>79</v>
      </c>
      <c r="N13953" t="s">
        <v>76</v>
      </c>
      <c r="O13953" t="s">
        <v>76</v>
      </c>
      <c r="P13953" t="s">
        <v>76</v>
      </c>
      <c r="Q13953" t="s">
        <v>318</v>
      </c>
      <c r="R13953" t="s">
        <v>73</v>
      </c>
    </row>
    <row r="13954" spans="1:18" x14ac:dyDescent="0.35">
      <c r="A13954" t="s">
        <v>4</v>
      </c>
      <c r="B13954" t="s">
        <v>50</v>
      </c>
      <c r="C13954">
        <v>233</v>
      </c>
      <c r="D13954" t="s">
        <v>980</v>
      </c>
      <c r="E13954" t="s">
        <v>76</v>
      </c>
      <c r="F13954" t="s">
        <v>76</v>
      </c>
      <c r="G13954" t="s">
        <v>76</v>
      </c>
      <c r="H13954" t="s">
        <v>76</v>
      </c>
      <c r="I13954" t="s">
        <v>150</v>
      </c>
      <c r="J13954" t="s">
        <v>76</v>
      </c>
      <c r="K13954" t="s">
        <v>76</v>
      </c>
      <c r="L13954" t="s">
        <v>76</v>
      </c>
      <c r="M13954" t="s">
        <v>63</v>
      </c>
      <c r="N13954" t="s">
        <v>206</v>
      </c>
      <c r="O13954" t="s">
        <v>76</v>
      </c>
      <c r="P13954" t="s">
        <v>76</v>
      </c>
      <c r="Q13954" t="s">
        <v>87</v>
      </c>
      <c r="R13954" t="s">
        <v>76</v>
      </c>
    </row>
    <row r="13955" spans="1:18" x14ac:dyDescent="0.35">
      <c r="A13955" t="s">
        <v>5</v>
      </c>
      <c r="B13955" t="s">
        <v>52</v>
      </c>
      <c r="C13955">
        <v>965</v>
      </c>
      <c r="D13955" t="s">
        <v>622</v>
      </c>
      <c r="E13955" t="s">
        <v>186</v>
      </c>
      <c r="F13955" t="s">
        <v>71</v>
      </c>
      <c r="G13955" t="s">
        <v>77</v>
      </c>
      <c r="H13955" t="s">
        <v>106</v>
      </c>
      <c r="I13955" t="s">
        <v>107</v>
      </c>
      <c r="J13955" t="s">
        <v>79</v>
      </c>
      <c r="K13955" t="s">
        <v>76</v>
      </c>
      <c r="L13955" t="s">
        <v>76</v>
      </c>
      <c r="M13955" t="s">
        <v>106</v>
      </c>
      <c r="N13955" t="s">
        <v>76</v>
      </c>
      <c r="O13955" t="s">
        <v>76</v>
      </c>
      <c r="P13955" t="s">
        <v>76</v>
      </c>
      <c r="Q13955" t="s">
        <v>511</v>
      </c>
      <c r="R13955" t="s">
        <v>71</v>
      </c>
    </row>
    <row r="13956" spans="1:18" x14ac:dyDescent="0.35">
      <c r="A13956" t="s">
        <v>5</v>
      </c>
      <c r="B13956" t="s">
        <v>83</v>
      </c>
      <c r="C13956">
        <v>2264</v>
      </c>
      <c r="D13956" t="s">
        <v>644</v>
      </c>
      <c r="E13956" t="s">
        <v>94</v>
      </c>
      <c r="F13956" t="s">
        <v>77</v>
      </c>
      <c r="G13956" t="s">
        <v>106</v>
      </c>
      <c r="H13956" t="s">
        <v>76</v>
      </c>
      <c r="I13956" t="s">
        <v>77</v>
      </c>
      <c r="J13956" t="s">
        <v>76</v>
      </c>
      <c r="K13956" t="s">
        <v>107</v>
      </c>
      <c r="L13956" t="s">
        <v>76</v>
      </c>
      <c r="M13956" t="s">
        <v>71</v>
      </c>
      <c r="N13956" t="s">
        <v>73</v>
      </c>
      <c r="O13956" t="s">
        <v>76</v>
      </c>
      <c r="P13956" t="s">
        <v>76</v>
      </c>
      <c r="Q13956" t="s">
        <v>253</v>
      </c>
      <c r="R13956" t="s">
        <v>76</v>
      </c>
    </row>
    <row r="13957" spans="1:18" x14ac:dyDescent="0.35">
      <c r="A13957" t="s">
        <v>5</v>
      </c>
      <c r="B13957" t="s">
        <v>50</v>
      </c>
      <c r="C13957">
        <v>237</v>
      </c>
      <c r="D13957" t="s">
        <v>1156</v>
      </c>
      <c r="E13957" t="s">
        <v>79</v>
      </c>
      <c r="F13957" t="s">
        <v>71</v>
      </c>
      <c r="G13957" t="s">
        <v>106</v>
      </c>
      <c r="H13957" t="s">
        <v>76</v>
      </c>
      <c r="I13957" t="s">
        <v>94</v>
      </c>
      <c r="J13957" t="s">
        <v>76</v>
      </c>
      <c r="K13957" t="s">
        <v>76</v>
      </c>
      <c r="L13957" t="s">
        <v>76</v>
      </c>
      <c r="M13957" t="s">
        <v>77</v>
      </c>
      <c r="N13957" t="s">
        <v>76</v>
      </c>
      <c r="O13957" t="s">
        <v>76</v>
      </c>
      <c r="P13957" t="s">
        <v>76</v>
      </c>
      <c r="Q13957" t="s">
        <v>140</v>
      </c>
      <c r="R13957" t="s">
        <v>73</v>
      </c>
    </row>
    <row r="13958" spans="1:18" x14ac:dyDescent="0.35">
      <c r="A13958" t="s">
        <v>6</v>
      </c>
      <c r="B13958" t="s">
        <v>52</v>
      </c>
      <c r="C13958">
        <v>280</v>
      </c>
      <c r="D13958" t="s">
        <v>760</v>
      </c>
      <c r="E13958" t="s">
        <v>62</v>
      </c>
      <c r="F13958" t="s">
        <v>198</v>
      </c>
      <c r="G13958" t="s">
        <v>151</v>
      </c>
      <c r="H13958" t="s">
        <v>133</v>
      </c>
      <c r="I13958" t="s">
        <v>78</v>
      </c>
      <c r="J13958" t="s">
        <v>151</v>
      </c>
      <c r="K13958" t="s">
        <v>150</v>
      </c>
      <c r="L13958" t="s">
        <v>150</v>
      </c>
      <c r="M13958" t="s">
        <v>102</v>
      </c>
      <c r="N13958" t="s">
        <v>163</v>
      </c>
      <c r="O13958" t="s">
        <v>150</v>
      </c>
      <c r="P13958" t="s">
        <v>150</v>
      </c>
      <c r="Q13958" t="s">
        <v>203</v>
      </c>
      <c r="R13958" t="s">
        <v>198</v>
      </c>
    </row>
    <row r="13959" spans="1:18" x14ac:dyDescent="0.35">
      <c r="A13959" t="s">
        <v>6</v>
      </c>
      <c r="B13959" t="s">
        <v>83</v>
      </c>
      <c r="C13959">
        <v>839</v>
      </c>
      <c r="D13959" t="s">
        <v>638</v>
      </c>
      <c r="E13959" t="s">
        <v>237</v>
      </c>
      <c r="F13959" t="s">
        <v>105</v>
      </c>
      <c r="G13959" t="s">
        <v>81</v>
      </c>
      <c r="H13959" t="s">
        <v>103</v>
      </c>
      <c r="I13959" t="s">
        <v>79</v>
      </c>
      <c r="J13959" t="s">
        <v>86</v>
      </c>
      <c r="K13959" t="s">
        <v>138</v>
      </c>
      <c r="L13959" t="s">
        <v>73</v>
      </c>
      <c r="M13959" t="s">
        <v>84</v>
      </c>
      <c r="N13959" t="s">
        <v>73</v>
      </c>
      <c r="O13959" t="s">
        <v>79</v>
      </c>
      <c r="P13959" t="s">
        <v>73</v>
      </c>
      <c r="Q13959" t="s">
        <v>502</v>
      </c>
      <c r="R13959" t="s">
        <v>87</v>
      </c>
    </row>
    <row r="13960" spans="1:18" x14ac:dyDescent="0.35">
      <c r="A13960" t="s">
        <v>6</v>
      </c>
      <c r="B13960" t="s">
        <v>50</v>
      </c>
      <c r="C13960">
        <v>101</v>
      </c>
      <c r="D13960" t="s">
        <v>1407</v>
      </c>
      <c r="E13960" t="s">
        <v>100</v>
      </c>
      <c r="F13960" t="s">
        <v>76</v>
      </c>
      <c r="G13960" t="s">
        <v>76</v>
      </c>
      <c r="H13960" t="s">
        <v>100</v>
      </c>
      <c r="I13960" t="s">
        <v>76</v>
      </c>
      <c r="J13960" t="s">
        <v>76</v>
      </c>
      <c r="K13960" t="s">
        <v>76</v>
      </c>
      <c r="L13960" t="s">
        <v>76</v>
      </c>
      <c r="M13960" t="s">
        <v>175</v>
      </c>
      <c r="N13960" t="s">
        <v>76</v>
      </c>
      <c r="O13960" t="s">
        <v>76</v>
      </c>
      <c r="P13960" t="s">
        <v>76</v>
      </c>
      <c r="Q13960" t="s">
        <v>373</v>
      </c>
      <c r="R13960" t="s">
        <v>107</v>
      </c>
    </row>
    <row r="13961" spans="1:18" x14ac:dyDescent="0.35">
      <c r="A13961" t="s">
        <v>7</v>
      </c>
      <c r="B13961" t="s">
        <v>52</v>
      </c>
      <c r="C13961">
        <v>792</v>
      </c>
      <c r="D13961" t="s">
        <v>1612</v>
      </c>
      <c r="E13961" t="s">
        <v>79</v>
      </c>
      <c r="F13961" t="s">
        <v>74</v>
      </c>
      <c r="G13961" t="s">
        <v>122</v>
      </c>
      <c r="H13961" t="s">
        <v>150</v>
      </c>
      <c r="I13961" t="s">
        <v>77</v>
      </c>
      <c r="J13961" t="s">
        <v>68</v>
      </c>
      <c r="K13961" t="s">
        <v>73</v>
      </c>
      <c r="L13961" t="s">
        <v>76</v>
      </c>
      <c r="M13961" t="s">
        <v>100</v>
      </c>
      <c r="N13961" t="s">
        <v>76</v>
      </c>
      <c r="O13961" t="s">
        <v>76</v>
      </c>
      <c r="P13961" t="s">
        <v>76</v>
      </c>
      <c r="Q13961" t="s">
        <v>359</v>
      </c>
      <c r="R13961" t="s">
        <v>106</v>
      </c>
    </row>
    <row r="13962" spans="1:18" x14ac:dyDescent="0.35">
      <c r="A13962" t="s">
        <v>7</v>
      </c>
      <c r="B13962" t="s">
        <v>83</v>
      </c>
      <c r="C13962">
        <v>2106</v>
      </c>
      <c r="D13962" t="s">
        <v>644</v>
      </c>
      <c r="E13962" t="s">
        <v>94</v>
      </c>
      <c r="F13962" t="s">
        <v>102</v>
      </c>
      <c r="G13962" t="s">
        <v>86</v>
      </c>
      <c r="H13962" t="s">
        <v>74</v>
      </c>
      <c r="I13962" t="s">
        <v>68</v>
      </c>
      <c r="J13962" t="s">
        <v>138</v>
      </c>
      <c r="K13962" t="s">
        <v>150</v>
      </c>
      <c r="L13962" t="s">
        <v>76</v>
      </c>
      <c r="M13962" t="s">
        <v>88</v>
      </c>
      <c r="N13962" t="s">
        <v>76</v>
      </c>
      <c r="O13962" t="s">
        <v>76</v>
      </c>
      <c r="P13962" t="s">
        <v>76</v>
      </c>
      <c r="Q13962" t="s">
        <v>159</v>
      </c>
      <c r="R13962" t="s">
        <v>94</v>
      </c>
    </row>
    <row r="13963" spans="1:18" x14ac:dyDescent="0.35">
      <c r="A13963" t="s">
        <v>7</v>
      </c>
      <c r="B13963" t="s">
        <v>50</v>
      </c>
      <c r="C13963">
        <v>348</v>
      </c>
      <c r="D13963" t="s">
        <v>734</v>
      </c>
      <c r="E13963" t="s">
        <v>79</v>
      </c>
      <c r="F13963" t="s">
        <v>86</v>
      </c>
      <c r="G13963" t="s">
        <v>142</v>
      </c>
      <c r="H13963" t="s">
        <v>94</v>
      </c>
      <c r="I13963" t="s">
        <v>73</v>
      </c>
      <c r="J13963" t="s">
        <v>94</v>
      </c>
      <c r="K13963" t="s">
        <v>76</v>
      </c>
      <c r="L13963" t="s">
        <v>76</v>
      </c>
      <c r="M13963" t="s">
        <v>74</v>
      </c>
      <c r="N13963" t="s">
        <v>71</v>
      </c>
      <c r="O13963" t="s">
        <v>76</v>
      </c>
      <c r="P13963" t="s">
        <v>76</v>
      </c>
      <c r="Q13963" t="s">
        <v>376</v>
      </c>
      <c r="R13963" t="s">
        <v>75</v>
      </c>
    </row>
    <row r="13964" spans="1:18" x14ac:dyDescent="0.35">
      <c r="A13964" t="s">
        <v>241</v>
      </c>
      <c r="B13964" t="s">
        <v>52</v>
      </c>
      <c r="C13964">
        <v>3135</v>
      </c>
      <c r="D13964" t="s">
        <v>1370</v>
      </c>
      <c r="E13964" t="s">
        <v>78</v>
      </c>
      <c r="F13964" t="s">
        <v>138</v>
      </c>
      <c r="G13964" t="s">
        <v>138</v>
      </c>
      <c r="H13964" t="s">
        <v>68</v>
      </c>
      <c r="I13964" t="s">
        <v>106</v>
      </c>
      <c r="J13964" t="s">
        <v>71</v>
      </c>
      <c r="K13964" t="s">
        <v>73</v>
      </c>
      <c r="L13964" t="s">
        <v>107</v>
      </c>
      <c r="M13964" t="s">
        <v>138</v>
      </c>
      <c r="N13964" t="s">
        <v>77</v>
      </c>
      <c r="O13964" t="s">
        <v>107</v>
      </c>
      <c r="P13964" t="s">
        <v>107</v>
      </c>
      <c r="Q13964" t="s">
        <v>452</v>
      </c>
      <c r="R13964" t="s">
        <v>94</v>
      </c>
    </row>
    <row r="13965" spans="1:18" x14ac:dyDescent="0.35">
      <c r="A13965" t="s">
        <v>241</v>
      </c>
      <c r="B13965" t="s">
        <v>83</v>
      </c>
      <c r="C13965">
        <v>8609</v>
      </c>
      <c r="D13965" t="s">
        <v>1410</v>
      </c>
      <c r="E13965" t="s">
        <v>72</v>
      </c>
      <c r="F13965" t="s">
        <v>198</v>
      </c>
      <c r="G13965" t="s">
        <v>186</v>
      </c>
      <c r="H13965" t="s">
        <v>105</v>
      </c>
      <c r="I13965" t="s">
        <v>77</v>
      </c>
      <c r="J13965" t="s">
        <v>78</v>
      </c>
      <c r="K13965" t="s">
        <v>77</v>
      </c>
      <c r="L13965" t="s">
        <v>76</v>
      </c>
      <c r="M13965" t="s">
        <v>122</v>
      </c>
      <c r="N13965" t="s">
        <v>107</v>
      </c>
      <c r="O13965" t="s">
        <v>107</v>
      </c>
      <c r="P13965" t="s">
        <v>107</v>
      </c>
      <c r="Q13965" t="s">
        <v>10</v>
      </c>
      <c r="R13965" t="s">
        <v>94</v>
      </c>
    </row>
    <row r="13966" spans="1:18" x14ac:dyDescent="0.35">
      <c r="A13966" t="s">
        <v>241</v>
      </c>
      <c r="B13966" t="s">
        <v>50</v>
      </c>
      <c r="C13966">
        <v>1060</v>
      </c>
      <c r="D13966" t="s">
        <v>1305</v>
      </c>
      <c r="E13966" t="s">
        <v>75</v>
      </c>
      <c r="F13966" t="s">
        <v>105</v>
      </c>
      <c r="G13966" t="s">
        <v>75</v>
      </c>
      <c r="H13966" t="s">
        <v>79</v>
      </c>
      <c r="I13966" t="s">
        <v>77</v>
      </c>
      <c r="J13966" t="s">
        <v>79</v>
      </c>
      <c r="K13966" t="s">
        <v>76</v>
      </c>
      <c r="L13966" t="s">
        <v>76</v>
      </c>
      <c r="M13966" t="s">
        <v>74</v>
      </c>
      <c r="N13966" t="s">
        <v>86</v>
      </c>
      <c r="O13966" t="s">
        <v>76</v>
      </c>
      <c r="P13966" t="s">
        <v>76</v>
      </c>
      <c r="Q13966" t="s">
        <v>257</v>
      </c>
      <c r="R13966" t="s">
        <v>150</v>
      </c>
    </row>
    <row r="13968" spans="1:18" x14ac:dyDescent="0.35">
      <c r="A13968" t="s">
        <v>2282</v>
      </c>
    </row>
    <row r="13969" spans="1:18" x14ac:dyDescent="0.35">
      <c r="A13969" t="s">
        <v>14</v>
      </c>
      <c r="B13969" t="s">
        <v>266</v>
      </c>
      <c r="C13969" t="s">
        <v>2</v>
      </c>
      <c r="D13969" t="s">
        <v>2268</v>
      </c>
      <c r="E13969" t="s">
        <v>2269</v>
      </c>
      <c r="F13969" t="s">
        <v>2270</v>
      </c>
      <c r="G13969" t="s">
        <v>2271</v>
      </c>
      <c r="H13969" t="s">
        <v>2272</v>
      </c>
      <c r="I13969" t="s">
        <v>2273</v>
      </c>
      <c r="J13969" t="s">
        <v>2274</v>
      </c>
      <c r="K13969" t="s">
        <v>2275</v>
      </c>
      <c r="L13969" t="s">
        <v>2276</v>
      </c>
      <c r="M13969" t="s">
        <v>2277</v>
      </c>
      <c r="N13969" t="s">
        <v>2278</v>
      </c>
      <c r="O13969" t="s">
        <v>2279</v>
      </c>
      <c r="P13969" t="s">
        <v>2280</v>
      </c>
      <c r="Q13969" t="s">
        <v>49</v>
      </c>
      <c r="R13969" t="s">
        <v>2281</v>
      </c>
    </row>
    <row r="13970" spans="1:18" x14ac:dyDescent="0.35">
      <c r="A13970" t="s">
        <v>3</v>
      </c>
      <c r="B13970" t="s">
        <v>267</v>
      </c>
      <c r="C13970">
        <v>264</v>
      </c>
      <c r="D13970" t="s">
        <v>380</v>
      </c>
      <c r="E13970" t="s">
        <v>163</v>
      </c>
      <c r="F13970" t="s">
        <v>150</v>
      </c>
      <c r="G13970" t="s">
        <v>76</v>
      </c>
      <c r="H13970" t="s">
        <v>76</v>
      </c>
      <c r="I13970" t="s">
        <v>76</v>
      </c>
      <c r="J13970" t="s">
        <v>150</v>
      </c>
      <c r="K13970" t="s">
        <v>76</v>
      </c>
      <c r="L13970" t="s">
        <v>76</v>
      </c>
      <c r="M13970" t="s">
        <v>150</v>
      </c>
      <c r="N13970" t="s">
        <v>76</v>
      </c>
      <c r="O13970" t="s">
        <v>76</v>
      </c>
      <c r="P13970" t="s">
        <v>76</v>
      </c>
      <c r="Q13970" t="s">
        <v>360</v>
      </c>
      <c r="R13970" t="s">
        <v>442</v>
      </c>
    </row>
    <row r="13971" spans="1:18" x14ac:dyDescent="0.35">
      <c r="A13971" t="s">
        <v>3</v>
      </c>
      <c r="B13971" t="s">
        <v>279</v>
      </c>
      <c r="C13971">
        <v>1701</v>
      </c>
      <c r="D13971" t="s">
        <v>855</v>
      </c>
      <c r="E13971" t="s">
        <v>77</v>
      </c>
      <c r="F13971" t="s">
        <v>79</v>
      </c>
      <c r="G13971" t="s">
        <v>71</v>
      </c>
      <c r="H13971" t="s">
        <v>79</v>
      </c>
      <c r="I13971" t="s">
        <v>107</v>
      </c>
      <c r="J13971" t="s">
        <v>138</v>
      </c>
      <c r="K13971" t="s">
        <v>76</v>
      </c>
      <c r="L13971" t="s">
        <v>76</v>
      </c>
      <c r="M13971" t="s">
        <v>138</v>
      </c>
      <c r="N13971" t="s">
        <v>76</v>
      </c>
      <c r="O13971" t="s">
        <v>76</v>
      </c>
      <c r="P13971" t="s">
        <v>107</v>
      </c>
      <c r="Q13971" t="s">
        <v>148</v>
      </c>
      <c r="R13971" t="s">
        <v>79</v>
      </c>
    </row>
    <row r="13972" spans="1:18" x14ac:dyDescent="0.35">
      <c r="A13972" t="s">
        <v>3</v>
      </c>
      <c r="B13972" t="s">
        <v>285</v>
      </c>
      <c r="C13972">
        <v>64</v>
      </c>
      <c r="D13972" t="s">
        <v>971</v>
      </c>
      <c r="E13972" t="s">
        <v>93</v>
      </c>
      <c r="F13972" t="s">
        <v>71</v>
      </c>
      <c r="G13972" t="s">
        <v>221</v>
      </c>
      <c r="H13972" t="s">
        <v>142</v>
      </c>
      <c r="I13972" t="s">
        <v>76</v>
      </c>
      <c r="J13972" t="s">
        <v>108</v>
      </c>
      <c r="K13972" t="s">
        <v>76</v>
      </c>
      <c r="L13972" t="s">
        <v>76</v>
      </c>
      <c r="M13972" t="s">
        <v>76</v>
      </c>
      <c r="N13972" t="s">
        <v>76</v>
      </c>
      <c r="O13972" t="s">
        <v>76</v>
      </c>
      <c r="P13972" t="s">
        <v>76</v>
      </c>
      <c r="Q13972" t="s">
        <v>252</v>
      </c>
      <c r="R13972" t="s">
        <v>76</v>
      </c>
    </row>
    <row r="13973" spans="1:18" x14ac:dyDescent="0.35">
      <c r="A13973" t="s">
        <v>4</v>
      </c>
      <c r="B13973" t="s">
        <v>267</v>
      </c>
      <c r="C13973">
        <v>274</v>
      </c>
      <c r="D13973" t="s">
        <v>864</v>
      </c>
      <c r="E13973" t="s">
        <v>94</v>
      </c>
      <c r="F13973" t="s">
        <v>108</v>
      </c>
      <c r="G13973" t="s">
        <v>186</v>
      </c>
      <c r="H13973" t="s">
        <v>76</v>
      </c>
      <c r="I13973" t="s">
        <v>76</v>
      </c>
      <c r="J13973" t="s">
        <v>107</v>
      </c>
      <c r="K13973" t="s">
        <v>107</v>
      </c>
      <c r="L13973" t="s">
        <v>76</v>
      </c>
      <c r="M13973" t="s">
        <v>107</v>
      </c>
      <c r="N13973" t="s">
        <v>107</v>
      </c>
      <c r="O13973" t="s">
        <v>76</v>
      </c>
      <c r="P13973" t="s">
        <v>76</v>
      </c>
      <c r="Q13973" t="s">
        <v>297</v>
      </c>
      <c r="R13973" t="s">
        <v>76</v>
      </c>
    </row>
    <row r="13974" spans="1:18" x14ac:dyDescent="0.35">
      <c r="A13974" t="s">
        <v>4</v>
      </c>
      <c r="B13974" t="s">
        <v>279</v>
      </c>
      <c r="C13974">
        <v>2428</v>
      </c>
      <c r="D13974" t="s">
        <v>801</v>
      </c>
      <c r="E13974" t="s">
        <v>79</v>
      </c>
      <c r="F13974" t="s">
        <v>151</v>
      </c>
      <c r="G13974" t="s">
        <v>93</v>
      </c>
      <c r="H13974" t="s">
        <v>76</v>
      </c>
      <c r="I13974" t="s">
        <v>73</v>
      </c>
      <c r="J13974" t="s">
        <v>79</v>
      </c>
      <c r="K13974" t="s">
        <v>107</v>
      </c>
      <c r="L13974" t="s">
        <v>107</v>
      </c>
      <c r="M13974" t="s">
        <v>79</v>
      </c>
      <c r="N13974" t="s">
        <v>142</v>
      </c>
      <c r="O13974" t="s">
        <v>76</v>
      </c>
      <c r="P13974" t="s">
        <v>76</v>
      </c>
      <c r="Q13974" t="s">
        <v>341</v>
      </c>
      <c r="R13974" t="s">
        <v>106</v>
      </c>
    </row>
    <row r="13975" spans="1:18" x14ac:dyDescent="0.35">
      <c r="A13975" t="s">
        <v>4</v>
      </c>
      <c r="B13975" t="s">
        <v>285</v>
      </c>
      <c r="C13975">
        <v>141</v>
      </c>
      <c r="D13975" t="s">
        <v>1382</v>
      </c>
      <c r="E13975" t="s">
        <v>77</v>
      </c>
      <c r="F13975" t="s">
        <v>198</v>
      </c>
      <c r="G13975" t="s">
        <v>198</v>
      </c>
      <c r="H13975" t="s">
        <v>76</v>
      </c>
      <c r="I13975" t="s">
        <v>76</v>
      </c>
      <c r="J13975" t="s">
        <v>106</v>
      </c>
      <c r="K13975" t="s">
        <v>76</v>
      </c>
      <c r="L13975" t="s">
        <v>76</v>
      </c>
      <c r="M13975" t="s">
        <v>179</v>
      </c>
      <c r="N13975" t="s">
        <v>76</v>
      </c>
      <c r="O13975" t="s">
        <v>76</v>
      </c>
      <c r="P13975" t="s">
        <v>76</v>
      </c>
      <c r="Q13975" t="s">
        <v>152</v>
      </c>
      <c r="R13975" t="s">
        <v>73</v>
      </c>
    </row>
    <row r="13976" spans="1:18" x14ac:dyDescent="0.35">
      <c r="A13976" t="s">
        <v>5</v>
      </c>
      <c r="B13976" t="s">
        <v>267</v>
      </c>
      <c r="C13976">
        <v>135</v>
      </c>
      <c r="D13976" t="s">
        <v>793</v>
      </c>
      <c r="E13976" t="s">
        <v>76</v>
      </c>
      <c r="F13976" t="s">
        <v>76</v>
      </c>
      <c r="G13976" t="s">
        <v>76</v>
      </c>
      <c r="H13976" t="s">
        <v>76</v>
      </c>
      <c r="I13976" t="s">
        <v>76</v>
      </c>
      <c r="J13976" t="s">
        <v>76</v>
      </c>
      <c r="K13976" t="s">
        <v>76</v>
      </c>
      <c r="L13976" t="s">
        <v>76</v>
      </c>
      <c r="M13976" t="s">
        <v>76</v>
      </c>
      <c r="N13976" t="s">
        <v>76</v>
      </c>
      <c r="O13976" t="s">
        <v>76</v>
      </c>
      <c r="P13976" t="s">
        <v>76</v>
      </c>
      <c r="Q13976" t="s">
        <v>761</v>
      </c>
      <c r="R13976" t="s">
        <v>76</v>
      </c>
    </row>
    <row r="13977" spans="1:18" x14ac:dyDescent="0.35">
      <c r="A13977" t="s">
        <v>5</v>
      </c>
      <c r="B13977" t="s">
        <v>279</v>
      </c>
      <c r="C13977">
        <v>2662</v>
      </c>
      <c r="D13977" t="s">
        <v>983</v>
      </c>
      <c r="E13977" t="s">
        <v>105</v>
      </c>
      <c r="F13977" t="s">
        <v>79</v>
      </c>
      <c r="G13977" t="s">
        <v>106</v>
      </c>
      <c r="H13977" t="s">
        <v>107</v>
      </c>
      <c r="I13977" t="s">
        <v>107</v>
      </c>
      <c r="J13977" t="s">
        <v>107</v>
      </c>
      <c r="K13977" t="s">
        <v>107</v>
      </c>
      <c r="L13977" t="s">
        <v>76</v>
      </c>
      <c r="M13977" t="s">
        <v>77</v>
      </c>
      <c r="N13977" t="s">
        <v>73</v>
      </c>
      <c r="O13977" t="s">
        <v>76</v>
      </c>
      <c r="P13977" t="s">
        <v>76</v>
      </c>
      <c r="Q13977" t="s">
        <v>214</v>
      </c>
      <c r="R13977" t="s">
        <v>107</v>
      </c>
    </row>
    <row r="13978" spans="1:18" x14ac:dyDescent="0.35">
      <c r="A13978" t="s">
        <v>5</v>
      </c>
      <c r="B13978" t="s">
        <v>285</v>
      </c>
      <c r="C13978">
        <v>669</v>
      </c>
      <c r="D13978" t="s">
        <v>727</v>
      </c>
      <c r="E13978" t="s">
        <v>138</v>
      </c>
      <c r="F13978" t="s">
        <v>71</v>
      </c>
      <c r="G13978" t="s">
        <v>68</v>
      </c>
      <c r="H13978" t="s">
        <v>107</v>
      </c>
      <c r="I13978" t="s">
        <v>105</v>
      </c>
      <c r="J13978" t="s">
        <v>73</v>
      </c>
      <c r="K13978" t="s">
        <v>76</v>
      </c>
      <c r="L13978" t="s">
        <v>76</v>
      </c>
      <c r="M13978" t="s">
        <v>78</v>
      </c>
      <c r="N13978" t="s">
        <v>76</v>
      </c>
      <c r="O13978" t="s">
        <v>76</v>
      </c>
      <c r="P13978" t="s">
        <v>76</v>
      </c>
      <c r="Q13978" t="s">
        <v>391</v>
      </c>
      <c r="R13978" t="s">
        <v>77</v>
      </c>
    </row>
    <row r="13979" spans="1:18" x14ac:dyDescent="0.35">
      <c r="A13979" t="s">
        <v>6</v>
      </c>
      <c r="B13979" t="s">
        <v>267</v>
      </c>
      <c r="C13979">
        <v>92</v>
      </c>
      <c r="D13979" t="s">
        <v>992</v>
      </c>
      <c r="E13979" t="s">
        <v>67</v>
      </c>
      <c r="F13979" t="s">
        <v>108</v>
      </c>
      <c r="G13979" t="s">
        <v>216</v>
      </c>
      <c r="H13979" t="s">
        <v>133</v>
      </c>
      <c r="I13979" t="s">
        <v>75</v>
      </c>
      <c r="J13979" t="s">
        <v>133</v>
      </c>
      <c r="K13979" t="s">
        <v>75</v>
      </c>
      <c r="L13979" t="s">
        <v>75</v>
      </c>
      <c r="M13979" t="s">
        <v>104</v>
      </c>
      <c r="N13979" t="s">
        <v>75</v>
      </c>
      <c r="O13979" t="s">
        <v>75</v>
      </c>
      <c r="P13979" t="s">
        <v>75</v>
      </c>
      <c r="Q13979" t="s">
        <v>123</v>
      </c>
      <c r="R13979" t="s">
        <v>65</v>
      </c>
    </row>
    <row r="13980" spans="1:18" x14ac:dyDescent="0.35">
      <c r="A13980" t="s">
        <v>6</v>
      </c>
      <c r="B13980" t="s">
        <v>279</v>
      </c>
      <c r="C13980">
        <v>1016</v>
      </c>
      <c r="D13980" t="s">
        <v>805</v>
      </c>
      <c r="E13980" t="s">
        <v>67</v>
      </c>
      <c r="F13980" t="s">
        <v>81</v>
      </c>
      <c r="G13980" t="s">
        <v>81</v>
      </c>
      <c r="H13980" t="s">
        <v>179</v>
      </c>
      <c r="I13980" t="s">
        <v>68</v>
      </c>
      <c r="J13980" t="s">
        <v>86</v>
      </c>
      <c r="K13980" t="s">
        <v>105</v>
      </c>
      <c r="L13980" t="s">
        <v>106</v>
      </c>
      <c r="M13980" t="s">
        <v>221</v>
      </c>
      <c r="N13980" t="s">
        <v>105</v>
      </c>
      <c r="O13980" t="s">
        <v>79</v>
      </c>
      <c r="P13980" t="s">
        <v>106</v>
      </c>
      <c r="Q13980" t="s">
        <v>341</v>
      </c>
      <c r="R13980" t="s">
        <v>70</v>
      </c>
    </row>
    <row r="13981" spans="1:18" x14ac:dyDescent="0.35">
      <c r="A13981" t="s">
        <v>6</v>
      </c>
      <c r="B13981" t="s">
        <v>285</v>
      </c>
      <c r="C13981">
        <v>112</v>
      </c>
      <c r="D13981" t="s">
        <v>617</v>
      </c>
      <c r="E13981" t="s">
        <v>63</v>
      </c>
      <c r="F13981" t="s">
        <v>107</v>
      </c>
      <c r="G13981" t="s">
        <v>76</v>
      </c>
      <c r="H13981" t="s">
        <v>71</v>
      </c>
      <c r="I13981" t="s">
        <v>76</v>
      </c>
      <c r="J13981" t="s">
        <v>76</v>
      </c>
      <c r="K13981" t="s">
        <v>71</v>
      </c>
      <c r="L13981" t="s">
        <v>76</v>
      </c>
      <c r="M13981" t="s">
        <v>133</v>
      </c>
      <c r="N13981" t="s">
        <v>76</v>
      </c>
      <c r="O13981" t="s">
        <v>76</v>
      </c>
      <c r="P13981" t="s">
        <v>76</v>
      </c>
      <c r="Q13981" t="s">
        <v>373</v>
      </c>
      <c r="R13981" t="s">
        <v>168</v>
      </c>
    </row>
    <row r="13982" spans="1:18" x14ac:dyDescent="0.35">
      <c r="A13982" t="s">
        <v>7</v>
      </c>
      <c r="B13982" t="s">
        <v>267</v>
      </c>
      <c r="C13982">
        <v>199</v>
      </c>
      <c r="D13982" t="s">
        <v>645</v>
      </c>
      <c r="E13982" t="s">
        <v>68</v>
      </c>
      <c r="F13982" t="s">
        <v>307</v>
      </c>
      <c r="G13982" t="s">
        <v>65</v>
      </c>
      <c r="H13982" t="s">
        <v>76</v>
      </c>
      <c r="I13982" t="s">
        <v>76</v>
      </c>
      <c r="J13982" t="s">
        <v>71</v>
      </c>
      <c r="K13982" t="s">
        <v>76</v>
      </c>
      <c r="L13982" t="s">
        <v>76</v>
      </c>
      <c r="M13982" t="s">
        <v>65</v>
      </c>
      <c r="N13982" t="s">
        <v>76</v>
      </c>
      <c r="O13982" t="s">
        <v>106</v>
      </c>
      <c r="P13982" t="s">
        <v>76</v>
      </c>
      <c r="Q13982" t="s">
        <v>577</v>
      </c>
      <c r="R13982" t="s">
        <v>81</v>
      </c>
    </row>
    <row r="13983" spans="1:18" x14ac:dyDescent="0.35">
      <c r="A13983" t="s">
        <v>7</v>
      </c>
      <c r="B13983" t="s">
        <v>279</v>
      </c>
      <c r="C13983">
        <v>2875</v>
      </c>
      <c r="D13983" t="s">
        <v>999</v>
      </c>
      <c r="E13983" t="s">
        <v>71</v>
      </c>
      <c r="F13983" t="s">
        <v>173</v>
      </c>
      <c r="G13983" t="s">
        <v>74</v>
      </c>
      <c r="H13983" t="s">
        <v>81</v>
      </c>
      <c r="I13983" t="s">
        <v>79</v>
      </c>
      <c r="J13983" t="s">
        <v>94</v>
      </c>
      <c r="K13983" t="s">
        <v>106</v>
      </c>
      <c r="L13983" t="s">
        <v>76</v>
      </c>
      <c r="M13983" t="s">
        <v>149</v>
      </c>
      <c r="N13983" t="s">
        <v>107</v>
      </c>
      <c r="O13983" t="s">
        <v>76</v>
      </c>
      <c r="P13983" t="s">
        <v>76</v>
      </c>
      <c r="Q13983" t="s">
        <v>430</v>
      </c>
      <c r="R13983" t="s">
        <v>150</v>
      </c>
    </row>
    <row r="13984" spans="1:18" x14ac:dyDescent="0.35">
      <c r="A13984" t="s">
        <v>7</v>
      </c>
      <c r="B13984" t="s">
        <v>285</v>
      </c>
      <c r="C13984">
        <v>172</v>
      </c>
      <c r="D13984" t="s">
        <v>643</v>
      </c>
      <c r="E13984" t="s">
        <v>100</v>
      </c>
      <c r="F13984" t="s">
        <v>515</v>
      </c>
      <c r="G13984" t="s">
        <v>226</v>
      </c>
      <c r="H13984" t="s">
        <v>260</v>
      </c>
      <c r="I13984" t="s">
        <v>150</v>
      </c>
      <c r="J13984" t="s">
        <v>179</v>
      </c>
      <c r="K13984" t="s">
        <v>180</v>
      </c>
      <c r="L13984" t="s">
        <v>76</v>
      </c>
      <c r="M13984" t="s">
        <v>121</v>
      </c>
      <c r="N13984" t="s">
        <v>107</v>
      </c>
      <c r="O13984" t="s">
        <v>76</v>
      </c>
      <c r="P13984" t="s">
        <v>76</v>
      </c>
      <c r="Q13984" t="s">
        <v>59</v>
      </c>
      <c r="R13984" t="s">
        <v>77</v>
      </c>
    </row>
    <row r="13985" spans="1:18" x14ac:dyDescent="0.35">
      <c r="A13985" t="s">
        <v>241</v>
      </c>
      <c r="B13985" t="s">
        <v>267</v>
      </c>
      <c r="C13985">
        <v>964</v>
      </c>
      <c r="D13985" t="s">
        <v>927</v>
      </c>
      <c r="E13985" t="s">
        <v>74</v>
      </c>
      <c r="F13985" t="s">
        <v>70</v>
      </c>
      <c r="G13985" t="s">
        <v>186</v>
      </c>
      <c r="H13985" t="s">
        <v>106</v>
      </c>
      <c r="I13985" t="s">
        <v>107</v>
      </c>
      <c r="J13985" t="s">
        <v>71</v>
      </c>
      <c r="K13985" t="s">
        <v>107</v>
      </c>
      <c r="L13985" t="s">
        <v>107</v>
      </c>
      <c r="M13985" t="s">
        <v>63</v>
      </c>
      <c r="N13985" t="s">
        <v>107</v>
      </c>
      <c r="O13985" t="s">
        <v>73</v>
      </c>
      <c r="P13985" t="s">
        <v>107</v>
      </c>
      <c r="Q13985" t="s">
        <v>12</v>
      </c>
      <c r="R13985" t="s">
        <v>133</v>
      </c>
    </row>
    <row r="13986" spans="1:18" x14ac:dyDescent="0.35">
      <c r="A13986" t="s">
        <v>241</v>
      </c>
      <c r="B13986" t="s">
        <v>279</v>
      </c>
      <c r="C13986">
        <v>10682</v>
      </c>
      <c r="D13986" t="s">
        <v>973</v>
      </c>
      <c r="E13986" t="s">
        <v>138</v>
      </c>
      <c r="F13986" t="s">
        <v>186</v>
      </c>
      <c r="G13986" t="s">
        <v>81</v>
      </c>
      <c r="H13986" t="s">
        <v>94</v>
      </c>
      <c r="I13986" t="s">
        <v>106</v>
      </c>
      <c r="J13986" t="s">
        <v>94</v>
      </c>
      <c r="K13986" t="s">
        <v>73</v>
      </c>
      <c r="L13986" t="s">
        <v>76</v>
      </c>
      <c r="M13986" t="s">
        <v>93</v>
      </c>
      <c r="N13986" t="s">
        <v>79</v>
      </c>
      <c r="O13986" t="s">
        <v>76</v>
      </c>
      <c r="P13986" t="s">
        <v>107</v>
      </c>
      <c r="Q13986" t="s">
        <v>98</v>
      </c>
      <c r="R13986" t="s">
        <v>150</v>
      </c>
    </row>
    <row r="13987" spans="1:18" x14ac:dyDescent="0.35">
      <c r="A13987" t="s">
        <v>241</v>
      </c>
      <c r="B13987" t="s">
        <v>285</v>
      </c>
      <c r="C13987">
        <v>1158</v>
      </c>
      <c r="D13987" t="s">
        <v>1153</v>
      </c>
      <c r="E13987" t="s">
        <v>81</v>
      </c>
      <c r="F13987" t="s">
        <v>149</v>
      </c>
      <c r="G13987" t="s">
        <v>173</v>
      </c>
      <c r="H13987" t="s">
        <v>93</v>
      </c>
      <c r="I13987" t="s">
        <v>75</v>
      </c>
      <c r="J13987" t="s">
        <v>105</v>
      </c>
      <c r="K13987" t="s">
        <v>105</v>
      </c>
      <c r="L13987" t="s">
        <v>76</v>
      </c>
      <c r="M13987" t="s">
        <v>122</v>
      </c>
      <c r="N13987" t="s">
        <v>76</v>
      </c>
      <c r="O13987" t="s">
        <v>76</v>
      </c>
      <c r="P13987" t="s">
        <v>76</v>
      </c>
      <c r="Q13987" t="s">
        <v>338</v>
      </c>
      <c r="R13987" t="s">
        <v>138</v>
      </c>
    </row>
    <row r="13989" spans="1:18" x14ac:dyDescent="0.35">
      <c r="A13989" t="s">
        <v>2283</v>
      </c>
    </row>
    <row r="13990" spans="1:18" x14ac:dyDescent="0.35">
      <c r="A13990" t="s">
        <v>14</v>
      </c>
      <c r="B13990" t="s">
        <v>266</v>
      </c>
      <c r="C13990" t="s">
        <v>2</v>
      </c>
      <c r="D13990" t="s">
        <v>2268</v>
      </c>
      <c r="E13990" t="s">
        <v>2269</v>
      </c>
      <c r="F13990" t="s">
        <v>2270</v>
      </c>
      <c r="G13990" t="s">
        <v>2271</v>
      </c>
      <c r="H13990" t="s">
        <v>2272</v>
      </c>
      <c r="I13990" t="s">
        <v>2273</v>
      </c>
      <c r="J13990" t="s">
        <v>2274</v>
      </c>
      <c r="K13990" t="s">
        <v>2275</v>
      </c>
      <c r="L13990" t="s">
        <v>2276</v>
      </c>
      <c r="M13990" t="s">
        <v>2277</v>
      </c>
      <c r="N13990" t="s">
        <v>2278</v>
      </c>
      <c r="O13990" t="s">
        <v>2279</v>
      </c>
      <c r="P13990" t="s">
        <v>2280</v>
      </c>
      <c r="Q13990" t="s">
        <v>49</v>
      </c>
      <c r="R13990" t="s">
        <v>2281</v>
      </c>
    </row>
    <row r="13991" spans="1:18" x14ac:dyDescent="0.35">
      <c r="A13991" t="s">
        <v>3</v>
      </c>
      <c r="B13991" t="s">
        <v>267</v>
      </c>
      <c r="C13991">
        <v>264</v>
      </c>
      <c r="D13991" t="s">
        <v>380</v>
      </c>
      <c r="E13991" t="s">
        <v>163</v>
      </c>
      <c r="F13991" t="s">
        <v>150</v>
      </c>
      <c r="G13991" t="s">
        <v>76</v>
      </c>
      <c r="H13991" t="s">
        <v>76</v>
      </c>
      <c r="I13991" t="s">
        <v>76</v>
      </c>
      <c r="J13991" t="s">
        <v>150</v>
      </c>
      <c r="K13991" t="s">
        <v>76</v>
      </c>
      <c r="L13991" t="s">
        <v>76</v>
      </c>
      <c r="M13991" t="s">
        <v>150</v>
      </c>
      <c r="N13991" t="s">
        <v>76</v>
      </c>
      <c r="O13991" t="s">
        <v>76</v>
      </c>
      <c r="P13991" t="s">
        <v>76</v>
      </c>
      <c r="Q13991" t="s">
        <v>360</v>
      </c>
      <c r="R13991" t="s">
        <v>442</v>
      </c>
    </row>
    <row r="13992" spans="1:18" x14ac:dyDescent="0.35">
      <c r="A13992" t="s">
        <v>3</v>
      </c>
      <c r="B13992" t="s">
        <v>279</v>
      </c>
      <c r="C13992">
        <v>1701</v>
      </c>
      <c r="D13992" t="s">
        <v>855</v>
      </c>
      <c r="E13992" t="s">
        <v>77</v>
      </c>
      <c r="F13992" t="s">
        <v>79</v>
      </c>
      <c r="G13992" t="s">
        <v>71</v>
      </c>
      <c r="H13992" t="s">
        <v>79</v>
      </c>
      <c r="I13992" t="s">
        <v>107</v>
      </c>
      <c r="J13992" t="s">
        <v>138</v>
      </c>
      <c r="K13992" t="s">
        <v>76</v>
      </c>
      <c r="L13992" t="s">
        <v>76</v>
      </c>
      <c r="M13992" t="s">
        <v>138</v>
      </c>
      <c r="N13992" t="s">
        <v>76</v>
      </c>
      <c r="O13992" t="s">
        <v>76</v>
      </c>
      <c r="P13992" t="s">
        <v>107</v>
      </c>
      <c r="Q13992" t="s">
        <v>148</v>
      </c>
      <c r="R13992" t="s">
        <v>79</v>
      </c>
    </row>
    <row r="13993" spans="1:18" x14ac:dyDescent="0.35">
      <c r="A13993" t="s">
        <v>3</v>
      </c>
      <c r="B13993" t="s">
        <v>285</v>
      </c>
      <c r="C13993">
        <v>64</v>
      </c>
      <c r="D13993" t="s">
        <v>971</v>
      </c>
      <c r="E13993" t="s">
        <v>93</v>
      </c>
      <c r="F13993" t="s">
        <v>71</v>
      </c>
      <c r="G13993" t="s">
        <v>221</v>
      </c>
      <c r="H13993" t="s">
        <v>142</v>
      </c>
      <c r="I13993" t="s">
        <v>76</v>
      </c>
      <c r="J13993" t="s">
        <v>108</v>
      </c>
      <c r="K13993" t="s">
        <v>76</v>
      </c>
      <c r="L13993" t="s">
        <v>76</v>
      </c>
      <c r="M13993" t="s">
        <v>76</v>
      </c>
      <c r="N13993" t="s">
        <v>76</v>
      </c>
      <c r="O13993" t="s">
        <v>76</v>
      </c>
      <c r="P13993" t="s">
        <v>76</v>
      </c>
      <c r="Q13993" t="s">
        <v>252</v>
      </c>
      <c r="R13993" t="s">
        <v>76</v>
      </c>
    </row>
    <row r="13994" spans="1:18" x14ac:dyDescent="0.35">
      <c r="A13994" t="s">
        <v>4</v>
      </c>
      <c r="B13994" t="s">
        <v>267</v>
      </c>
      <c r="C13994">
        <v>274</v>
      </c>
      <c r="D13994" t="s">
        <v>864</v>
      </c>
      <c r="E13994" t="s">
        <v>94</v>
      </c>
      <c r="F13994" t="s">
        <v>108</v>
      </c>
      <c r="G13994" t="s">
        <v>186</v>
      </c>
      <c r="H13994" t="s">
        <v>76</v>
      </c>
      <c r="I13994" t="s">
        <v>76</v>
      </c>
      <c r="J13994" t="s">
        <v>107</v>
      </c>
      <c r="K13994" t="s">
        <v>107</v>
      </c>
      <c r="L13994" t="s">
        <v>76</v>
      </c>
      <c r="M13994" t="s">
        <v>107</v>
      </c>
      <c r="N13994" t="s">
        <v>107</v>
      </c>
      <c r="O13994" t="s">
        <v>76</v>
      </c>
      <c r="P13994" t="s">
        <v>76</v>
      </c>
      <c r="Q13994" t="s">
        <v>297</v>
      </c>
      <c r="R13994" t="s">
        <v>76</v>
      </c>
    </row>
    <row r="13995" spans="1:18" x14ac:dyDescent="0.35">
      <c r="A13995" t="s">
        <v>4</v>
      </c>
      <c r="B13995" t="s">
        <v>279</v>
      </c>
      <c r="C13995">
        <v>2428</v>
      </c>
      <c r="D13995" t="s">
        <v>801</v>
      </c>
      <c r="E13995" t="s">
        <v>79</v>
      </c>
      <c r="F13995" t="s">
        <v>151</v>
      </c>
      <c r="G13995" t="s">
        <v>93</v>
      </c>
      <c r="H13995" t="s">
        <v>76</v>
      </c>
      <c r="I13995" t="s">
        <v>73</v>
      </c>
      <c r="J13995" t="s">
        <v>79</v>
      </c>
      <c r="K13995" t="s">
        <v>107</v>
      </c>
      <c r="L13995" t="s">
        <v>107</v>
      </c>
      <c r="M13995" t="s">
        <v>79</v>
      </c>
      <c r="N13995" t="s">
        <v>142</v>
      </c>
      <c r="O13995" t="s">
        <v>76</v>
      </c>
      <c r="P13995" t="s">
        <v>76</v>
      </c>
      <c r="Q13995" t="s">
        <v>341</v>
      </c>
      <c r="R13995" t="s">
        <v>106</v>
      </c>
    </row>
    <row r="13996" spans="1:18" x14ac:dyDescent="0.35">
      <c r="A13996" t="s">
        <v>4</v>
      </c>
      <c r="B13996" t="s">
        <v>285</v>
      </c>
      <c r="C13996">
        <v>141</v>
      </c>
      <c r="D13996" t="s">
        <v>1382</v>
      </c>
      <c r="E13996" t="s">
        <v>77</v>
      </c>
      <c r="F13996" t="s">
        <v>198</v>
      </c>
      <c r="G13996" t="s">
        <v>198</v>
      </c>
      <c r="H13996" t="s">
        <v>76</v>
      </c>
      <c r="I13996" t="s">
        <v>76</v>
      </c>
      <c r="J13996" t="s">
        <v>106</v>
      </c>
      <c r="K13996" t="s">
        <v>76</v>
      </c>
      <c r="L13996" t="s">
        <v>76</v>
      </c>
      <c r="M13996" t="s">
        <v>179</v>
      </c>
      <c r="N13996" t="s">
        <v>76</v>
      </c>
      <c r="O13996" t="s">
        <v>76</v>
      </c>
      <c r="P13996" t="s">
        <v>76</v>
      </c>
      <c r="Q13996" t="s">
        <v>152</v>
      </c>
      <c r="R13996" t="s">
        <v>73</v>
      </c>
    </row>
    <row r="13997" spans="1:18" x14ac:dyDescent="0.35">
      <c r="A13997" t="s">
        <v>5</v>
      </c>
      <c r="B13997" t="s">
        <v>267</v>
      </c>
      <c r="C13997">
        <v>135</v>
      </c>
      <c r="D13997" t="s">
        <v>793</v>
      </c>
      <c r="E13997" t="s">
        <v>76</v>
      </c>
      <c r="F13997" t="s">
        <v>76</v>
      </c>
      <c r="G13997" t="s">
        <v>76</v>
      </c>
      <c r="H13997" t="s">
        <v>76</v>
      </c>
      <c r="I13997" t="s">
        <v>76</v>
      </c>
      <c r="J13997" t="s">
        <v>76</v>
      </c>
      <c r="K13997" t="s">
        <v>76</v>
      </c>
      <c r="L13997" t="s">
        <v>76</v>
      </c>
      <c r="M13997" t="s">
        <v>76</v>
      </c>
      <c r="N13997" t="s">
        <v>76</v>
      </c>
      <c r="O13997" t="s">
        <v>76</v>
      </c>
      <c r="P13997" t="s">
        <v>76</v>
      </c>
      <c r="Q13997" t="s">
        <v>761</v>
      </c>
      <c r="R13997" t="s">
        <v>76</v>
      </c>
    </row>
    <row r="13998" spans="1:18" x14ac:dyDescent="0.35">
      <c r="A13998" t="s">
        <v>5</v>
      </c>
      <c r="B13998" t="s">
        <v>279</v>
      </c>
      <c r="C13998">
        <v>2662</v>
      </c>
      <c r="D13998" t="s">
        <v>983</v>
      </c>
      <c r="E13998" t="s">
        <v>105</v>
      </c>
      <c r="F13998" t="s">
        <v>79</v>
      </c>
      <c r="G13998" t="s">
        <v>106</v>
      </c>
      <c r="H13998" t="s">
        <v>107</v>
      </c>
      <c r="I13998" t="s">
        <v>107</v>
      </c>
      <c r="J13998" t="s">
        <v>107</v>
      </c>
      <c r="K13998" t="s">
        <v>107</v>
      </c>
      <c r="L13998" t="s">
        <v>76</v>
      </c>
      <c r="M13998" t="s">
        <v>77</v>
      </c>
      <c r="N13998" t="s">
        <v>73</v>
      </c>
      <c r="O13998" t="s">
        <v>76</v>
      </c>
      <c r="P13998" t="s">
        <v>76</v>
      </c>
      <c r="Q13998" t="s">
        <v>214</v>
      </c>
      <c r="R13998" t="s">
        <v>107</v>
      </c>
    </row>
    <row r="13999" spans="1:18" x14ac:dyDescent="0.35">
      <c r="A13999" t="s">
        <v>5</v>
      </c>
      <c r="B13999" t="s">
        <v>285</v>
      </c>
      <c r="C13999">
        <v>669</v>
      </c>
      <c r="D13999" t="s">
        <v>727</v>
      </c>
      <c r="E13999" t="s">
        <v>138</v>
      </c>
      <c r="F13999" t="s">
        <v>71</v>
      </c>
      <c r="G13999" t="s">
        <v>68</v>
      </c>
      <c r="H13999" t="s">
        <v>107</v>
      </c>
      <c r="I13999" t="s">
        <v>105</v>
      </c>
      <c r="J13999" t="s">
        <v>73</v>
      </c>
      <c r="K13999" t="s">
        <v>76</v>
      </c>
      <c r="L13999" t="s">
        <v>76</v>
      </c>
      <c r="M13999" t="s">
        <v>78</v>
      </c>
      <c r="N13999" t="s">
        <v>76</v>
      </c>
      <c r="O13999" t="s">
        <v>76</v>
      </c>
      <c r="P13999" t="s">
        <v>76</v>
      </c>
      <c r="Q13999" t="s">
        <v>391</v>
      </c>
      <c r="R13999" t="s">
        <v>77</v>
      </c>
    </row>
    <row r="14000" spans="1:18" x14ac:dyDescent="0.35">
      <c r="A14000" t="s">
        <v>6</v>
      </c>
      <c r="B14000" t="s">
        <v>267</v>
      </c>
      <c r="C14000">
        <v>92</v>
      </c>
      <c r="D14000" t="s">
        <v>992</v>
      </c>
      <c r="E14000" t="s">
        <v>67</v>
      </c>
      <c r="F14000" t="s">
        <v>108</v>
      </c>
      <c r="G14000" t="s">
        <v>216</v>
      </c>
      <c r="H14000" t="s">
        <v>133</v>
      </c>
      <c r="I14000" t="s">
        <v>75</v>
      </c>
      <c r="J14000" t="s">
        <v>133</v>
      </c>
      <c r="K14000" t="s">
        <v>75</v>
      </c>
      <c r="L14000" t="s">
        <v>75</v>
      </c>
      <c r="M14000" t="s">
        <v>104</v>
      </c>
      <c r="N14000" t="s">
        <v>75</v>
      </c>
      <c r="O14000" t="s">
        <v>75</v>
      </c>
      <c r="P14000" t="s">
        <v>75</v>
      </c>
      <c r="Q14000" t="s">
        <v>123</v>
      </c>
      <c r="R14000" t="s">
        <v>65</v>
      </c>
    </row>
    <row r="14001" spans="1:18" x14ac:dyDescent="0.35">
      <c r="A14001" t="s">
        <v>6</v>
      </c>
      <c r="B14001" t="s">
        <v>279</v>
      </c>
      <c r="C14001">
        <v>1016</v>
      </c>
      <c r="D14001" t="s">
        <v>805</v>
      </c>
      <c r="E14001" t="s">
        <v>67</v>
      </c>
      <c r="F14001" t="s">
        <v>81</v>
      </c>
      <c r="G14001" t="s">
        <v>81</v>
      </c>
      <c r="H14001" t="s">
        <v>179</v>
      </c>
      <c r="I14001" t="s">
        <v>68</v>
      </c>
      <c r="J14001" t="s">
        <v>86</v>
      </c>
      <c r="K14001" t="s">
        <v>105</v>
      </c>
      <c r="L14001" t="s">
        <v>106</v>
      </c>
      <c r="M14001" t="s">
        <v>221</v>
      </c>
      <c r="N14001" t="s">
        <v>105</v>
      </c>
      <c r="O14001" t="s">
        <v>79</v>
      </c>
      <c r="P14001" t="s">
        <v>106</v>
      </c>
      <c r="Q14001" t="s">
        <v>341</v>
      </c>
      <c r="R14001" t="s">
        <v>70</v>
      </c>
    </row>
    <row r="14002" spans="1:18" x14ac:dyDescent="0.35">
      <c r="A14002" t="s">
        <v>6</v>
      </c>
      <c r="B14002" t="s">
        <v>285</v>
      </c>
      <c r="C14002">
        <v>112</v>
      </c>
      <c r="D14002" t="s">
        <v>617</v>
      </c>
      <c r="E14002" t="s">
        <v>63</v>
      </c>
      <c r="F14002" t="s">
        <v>107</v>
      </c>
      <c r="G14002" t="s">
        <v>76</v>
      </c>
      <c r="H14002" t="s">
        <v>71</v>
      </c>
      <c r="I14002" t="s">
        <v>76</v>
      </c>
      <c r="J14002" t="s">
        <v>76</v>
      </c>
      <c r="K14002" t="s">
        <v>71</v>
      </c>
      <c r="L14002" t="s">
        <v>76</v>
      </c>
      <c r="M14002" t="s">
        <v>133</v>
      </c>
      <c r="N14002" t="s">
        <v>76</v>
      </c>
      <c r="O14002" t="s">
        <v>76</v>
      </c>
      <c r="P14002" t="s">
        <v>76</v>
      </c>
      <c r="Q14002" t="s">
        <v>373</v>
      </c>
      <c r="R14002" t="s">
        <v>168</v>
      </c>
    </row>
    <row r="14003" spans="1:18" x14ac:dyDescent="0.35">
      <c r="A14003" t="s">
        <v>7</v>
      </c>
      <c r="B14003" t="s">
        <v>267</v>
      </c>
      <c r="C14003">
        <v>199</v>
      </c>
      <c r="D14003" t="s">
        <v>645</v>
      </c>
      <c r="E14003" t="s">
        <v>68</v>
      </c>
      <c r="F14003" t="s">
        <v>307</v>
      </c>
      <c r="G14003" t="s">
        <v>65</v>
      </c>
      <c r="H14003" t="s">
        <v>76</v>
      </c>
      <c r="I14003" t="s">
        <v>76</v>
      </c>
      <c r="J14003" t="s">
        <v>71</v>
      </c>
      <c r="K14003" t="s">
        <v>76</v>
      </c>
      <c r="L14003" t="s">
        <v>76</v>
      </c>
      <c r="M14003" t="s">
        <v>65</v>
      </c>
      <c r="N14003" t="s">
        <v>76</v>
      </c>
      <c r="O14003" t="s">
        <v>106</v>
      </c>
      <c r="P14003" t="s">
        <v>76</v>
      </c>
      <c r="Q14003" t="s">
        <v>577</v>
      </c>
      <c r="R14003" t="s">
        <v>81</v>
      </c>
    </row>
    <row r="14004" spans="1:18" x14ac:dyDescent="0.35">
      <c r="A14004" t="s">
        <v>7</v>
      </c>
      <c r="B14004" t="s">
        <v>279</v>
      </c>
      <c r="C14004">
        <v>2875</v>
      </c>
      <c r="D14004" t="s">
        <v>999</v>
      </c>
      <c r="E14004" t="s">
        <v>71</v>
      </c>
      <c r="F14004" t="s">
        <v>173</v>
      </c>
      <c r="G14004" t="s">
        <v>74</v>
      </c>
      <c r="H14004" t="s">
        <v>81</v>
      </c>
      <c r="I14004" t="s">
        <v>79</v>
      </c>
      <c r="J14004" t="s">
        <v>94</v>
      </c>
      <c r="K14004" t="s">
        <v>106</v>
      </c>
      <c r="L14004" t="s">
        <v>76</v>
      </c>
      <c r="M14004" t="s">
        <v>149</v>
      </c>
      <c r="N14004" t="s">
        <v>107</v>
      </c>
      <c r="O14004" t="s">
        <v>76</v>
      </c>
      <c r="P14004" t="s">
        <v>76</v>
      </c>
      <c r="Q14004" t="s">
        <v>430</v>
      </c>
      <c r="R14004" t="s">
        <v>150</v>
      </c>
    </row>
    <row r="14005" spans="1:18" x14ac:dyDescent="0.35">
      <c r="A14005" t="s">
        <v>7</v>
      </c>
      <c r="B14005" t="s">
        <v>285</v>
      </c>
      <c r="C14005">
        <v>172</v>
      </c>
      <c r="D14005" t="s">
        <v>643</v>
      </c>
      <c r="E14005" t="s">
        <v>100</v>
      </c>
      <c r="F14005" t="s">
        <v>515</v>
      </c>
      <c r="G14005" t="s">
        <v>226</v>
      </c>
      <c r="H14005" t="s">
        <v>260</v>
      </c>
      <c r="I14005" t="s">
        <v>150</v>
      </c>
      <c r="J14005" t="s">
        <v>179</v>
      </c>
      <c r="K14005" t="s">
        <v>180</v>
      </c>
      <c r="L14005" t="s">
        <v>76</v>
      </c>
      <c r="M14005" t="s">
        <v>121</v>
      </c>
      <c r="N14005" t="s">
        <v>107</v>
      </c>
      <c r="O14005" t="s">
        <v>76</v>
      </c>
      <c r="P14005" t="s">
        <v>76</v>
      </c>
      <c r="Q14005" t="s">
        <v>59</v>
      </c>
      <c r="R14005" t="s">
        <v>77</v>
      </c>
    </row>
    <row r="14006" spans="1:18" x14ac:dyDescent="0.35">
      <c r="A14006" t="s">
        <v>241</v>
      </c>
      <c r="B14006" t="s">
        <v>267</v>
      </c>
      <c r="C14006">
        <v>964</v>
      </c>
      <c r="D14006" t="s">
        <v>927</v>
      </c>
      <c r="E14006" t="s">
        <v>74</v>
      </c>
      <c r="F14006" t="s">
        <v>70</v>
      </c>
      <c r="G14006" t="s">
        <v>186</v>
      </c>
      <c r="H14006" t="s">
        <v>106</v>
      </c>
      <c r="I14006" t="s">
        <v>107</v>
      </c>
      <c r="J14006" t="s">
        <v>71</v>
      </c>
      <c r="K14006" t="s">
        <v>107</v>
      </c>
      <c r="L14006" t="s">
        <v>107</v>
      </c>
      <c r="M14006" t="s">
        <v>63</v>
      </c>
      <c r="N14006" t="s">
        <v>107</v>
      </c>
      <c r="O14006" t="s">
        <v>73</v>
      </c>
      <c r="P14006" t="s">
        <v>107</v>
      </c>
      <c r="Q14006" t="s">
        <v>12</v>
      </c>
      <c r="R14006" t="s">
        <v>133</v>
      </c>
    </row>
    <row r="14007" spans="1:18" x14ac:dyDescent="0.35">
      <c r="A14007" t="s">
        <v>241</v>
      </c>
      <c r="B14007" t="s">
        <v>279</v>
      </c>
      <c r="C14007">
        <v>10682</v>
      </c>
      <c r="D14007" t="s">
        <v>973</v>
      </c>
      <c r="E14007" t="s">
        <v>138</v>
      </c>
      <c r="F14007" t="s">
        <v>186</v>
      </c>
      <c r="G14007" t="s">
        <v>81</v>
      </c>
      <c r="H14007" t="s">
        <v>94</v>
      </c>
      <c r="I14007" t="s">
        <v>106</v>
      </c>
      <c r="J14007" t="s">
        <v>94</v>
      </c>
      <c r="K14007" t="s">
        <v>73</v>
      </c>
      <c r="L14007" t="s">
        <v>76</v>
      </c>
      <c r="M14007" t="s">
        <v>93</v>
      </c>
      <c r="N14007" t="s">
        <v>79</v>
      </c>
      <c r="O14007" t="s">
        <v>76</v>
      </c>
      <c r="P14007" t="s">
        <v>107</v>
      </c>
      <c r="Q14007" t="s">
        <v>98</v>
      </c>
      <c r="R14007" t="s">
        <v>150</v>
      </c>
    </row>
    <row r="14008" spans="1:18" x14ac:dyDescent="0.35">
      <c r="A14008" t="s">
        <v>241</v>
      </c>
      <c r="B14008" t="s">
        <v>285</v>
      </c>
      <c r="C14008">
        <v>1158</v>
      </c>
      <c r="D14008" t="s">
        <v>1153</v>
      </c>
      <c r="E14008" t="s">
        <v>81</v>
      </c>
      <c r="F14008" t="s">
        <v>149</v>
      </c>
      <c r="G14008" t="s">
        <v>173</v>
      </c>
      <c r="H14008" t="s">
        <v>93</v>
      </c>
      <c r="I14008" t="s">
        <v>75</v>
      </c>
      <c r="J14008" t="s">
        <v>105</v>
      </c>
      <c r="K14008" t="s">
        <v>105</v>
      </c>
      <c r="L14008" t="s">
        <v>76</v>
      </c>
      <c r="M14008" t="s">
        <v>122</v>
      </c>
      <c r="N14008" t="s">
        <v>76</v>
      </c>
      <c r="O14008" t="s">
        <v>76</v>
      </c>
      <c r="P14008" t="s">
        <v>76</v>
      </c>
      <c r="Q14008" t="s">
        <v>338</v>
      </c>
      <c r="R14008" t="s">
        <v>138</v>
      </c>
    </row>
    <row r="14010" spans="1:18" x14ac:dyDescent="0.35">
      <c r="A14010" t="s">
        <v>2284</v>
      </c>
    </row>
    <row r="14011" spans="1:18" x14ac:dyDescent="0.35">
      <c r="A14011" t="s">
        <v>14</v>
      </c>
      <c r="B14011" t="s">
        <v>1332</v>
      </c>
      <c r="C14011" t="s">
        <v>2</v>
      </c>
      <c r="D14011" t="s">
        <v>2268</v>
      </c>
      <c r="E14011" t="s">
        <v>2269</v>
      </c>
      <c r="F14011" t="s">
        <v>2270</v>
      </c>
      <c r="G14011" t="s">
        <v>2271</v>
      </c>
      <c r="H14011" t="s">
        <v>2272</v>
      </c>
      <c r="I14011" t="s">
        <v>2273</v>
      </c>
      <c r="J14011" t="s">
        <v>2274</v>
      </c>
      <c r="K14011" t="s">
        <v>2275</v>
      </c>
      <c r="L14011" t="s">
        <v>2276</v>
      </c>
      <c r="M14011" t="s">
        <v>2277</v>
      </c>
      <c r="N14011" t="s">
        <v>2278</v>
      </c>
      <c r="O14011" t="s">
        <v>2279</v>
      </c>
      <c r="P14011" t="s">
        <v>2280</v>
      </c>
      <c r="Q14011" t="s">
        <v>49</v>
      </c>
      <c r="R14011" t="s">
        <v>2281</v>
      </c>
    </row>
    <row r="14012" spans="1:18" x14ac:dyDescent="0.35">
      <c r="A14012" t="s">
        <v>3</v>
      </c>
      <c r="B14012" t="s">
        <v>1333</v>
      </c>
      <c r="C14012">
        <v>1959</v>
      </c>
      <c r="D14012" t="s">
        <v>803</v>
      </c>
      <c r="E14012" t="s">
        <v>94</v>
      </c>
      <c r="F14012" t="s">
        <v>79</v>
      </c>
      <c r="G14012" t="s">
        <v>150</v>
      </c>
      <c r="H14012" t="s">
        <v>68</v>
      </c>
      <c r="I14012" t="s">
        <v>107</v>
      </c>
      <c r="J14012" t="s">
        <v>81</v>
      </c>
      <c r="K14012" t="s">
        <v>76</v>
      </c>
      <c r="L14012" t="s">
        <v>76</v>
      </c>
      <c r="M14012" t="s">
        <v>105</v>
      </c>
      <c r="N14012" t="s">
        <v>76</v>
      </c>
      <c r="O14012" t="s">
        <v>76</v>
      </c>
      <c r="P14012" t="s">
        <v>107</v>
      </c>
      <c r="Q14012" t="s">
        <v>263</v>
      </c>
      <c r="R14012" t="s">
        <v>81</v>
      </c>
    </row>
    <row r="14013" spans="1:18" x14ac:dyDescent="0.35">
      <c r="A14013" t="s">
        <v>3</v>
      </c>
      <c r="B14013" t="s">
        <v>1334</v>
      </c>
      <c r="C14013">
        <v>70</v>
      </c>
      <c r="D14013" t="s">
        <v>976</v>
      </c>
      <c r="E14013" t="s">
        <v>151</v>
      </c>
      <c r="F14013" t="s">
        <v>105</v>
      </c>
      <c r="G14013" t="s">
        <v>76</v>
      </c>
      <c r="H14013" t="s">
        <v>76</v>
      </c>
      <c r="I14013" t="s">
        <v>76</v>
      </c>
      <c r="J14013" t="s">
        <v>76</v>
      </c>
      <c r="K14013" t="s">
        <v>76</v>
      </c>
      <c r="L14013" t="s">
        <v>76</v>
      </c>
      <c r="M14013" t="s">
        <v>76</v>
      </c>
      <c r="N14013" t="s">
        <v>76</v>
      </c>
      <c r="O14013" t="s">
        <v>76</v>
      </c>
      <c r="P14013" t="s">
        <v>76</v>
      </c>
      <c r="Q14013" t="s">
        <v>139</v>
      </c>
      <c r="R14013" t="s">
        <v>72</v>
      </c>
    </row>
    <row r="14014" spans="1:18" x14ac:dyDescent="0.35">
      <c r="A14014" t="s">
        <v>4</v>
      </c>
      <c r="B14014" t="s">
        <v>1333</v>
      </c>
      <c r="C14014">
        <v>2754</v>
      </c>
      <c r="D14014" t="s">
        <v>1155</v>
      </c>
      <c r="E14014" t="s">
        <v>68</v>
      </c>
      <c r="F14014" t="s">
        <v>142</v>
      </c>
      <c r="G14014" t="s">
        <v>100</v>
      </c>
      <c r="H14014" t="s">
        <v>76</v>
      </c>
      <c r="I14014" t="s">
        <v>73</v>
      </c>
      <c r="J14014" t="s">
        <v>77</v>
      </c>
      <c r="K14014" t="s">
        <v>107</v>
      </c>
      <c r="L14014" t="s">
        <v>107</v>
      </c>
      <c r="M14014" t="s">
        <v>68</v>
      </c>
      <c r="N14014" t="s">
        <v>55</v>
      </c>
      <c r="O14014" t="s">
        <v>76</v>
      </c>
      <c r="P14014" t="s">
        <v>76</v>
      </c>
      <c r="Q14014" t="s">
        <v>494</v>
      </c>
      <c r="R14014" t="s">
        <v>73</v>
      </c>
    </row>
    <row r="14015" spans="1:18" x14ac:dyDescent="0.35">
      <c r="A14015" t="s">
        <v>4</v>
      </c>
      <c r="B14015" t="s">
        <v>1334</v>
      </c>
      <c r="C14015">
        <v>88</v>
      </c>
      <c r="D14015" t="s">
        <v>708</v>
      </c>
      <c r="E14015" t="s">
        <v>71</v>
      </c>
      <c r="F14015" t="s">
        <v>302</v>
      </c>
      <c r="G14015" t="s">
        <v>302</v>
      </c>
      <c r="H14015" t="s">
        <v>76</v>
      </c>
      <c r="I14015" t="s">
        <v>76</v>
      </c>
      <c r="J14015" t="s">
        <v>106</v>
      </c>
      <c r="K14015" t="s">
        <v>76</v>
      </c>
      <c r="L14015" t="s">
        <v>76</v>
      </c>
      <c r="M14015" t="s">
        <v>76</v>
      </c>
      <c r="N14015" t="s">
        <v>76</v>
      </c>
      <c r="O14015" t="s">
        <v>76</v>
      </c>
      <c r="P14015" t="s">
        <v>76</v>
      </c>
      <c r="Q14015" t="s">
        <v>192</v>
      </c>
      <c r="R14015" t="s">
        <v>76</v>
      </c>
    </row>
    <row r="14016" spans="1:18" x14ac:dyDescent="0.35">
      <c r="A14016" t="s">
        <v>4</v>
      </c>
      <c r="B14016" t="s">
        <v>468</v>
      </c>
      <c r="C14016">
        <v>1</v>
      </c>
      <c r="D14016" t="s">
        <v>395</v>
      </c>
      <c r="E14016" t="s">
        <v>76</v>
      </c>
      <c r="F14016" t="s">
        <v>76</v>
      </c>
      <c r="G14016" t="s">
        <v>76</v>
      </c>
      <c r="H14016" t="s">
        <v>76</v>
      </c>
      <c r="I14016" t="s">
        <v>76</v>
      </c>
      <c r="J14016" t="s">
        <v>76</v>
      </c>
      <c r="K14016" t="s">
        <v>76</v>
      </c>
      <c r="L14016" t="s">
        <v>76</v>
      </c>
      <c r="M14016" t="s">
        <v>76</v>
      </c>
      <c r="N14016" t="s">
        <v>76</v>
      </c>
      <c r="O14016" t="s">
        <v>76</v>
      </c>
      <c r="P14016" t="s">
        <v>76</v>
      </c>
      <c r="Q14016" t="s">
        <v>76</v>
      </c>
      <c r="R14016" t="s">
        <v>76</v>
      </c>
    </row>
    <row r="14017" spans="1:18" x14ac:dyDescent="0.35">
      <c r="A14017" t="s">
        <v>5</v>
      </c>
      <c r="B14017" t="s">
        <v>1333</v>
      </c>
      <c r="C14017">
        <v>3394</v>
      </c>
      <c r="D14017" t="s">
        <v>807</v>
      </c>
      <c r="E14017" t="s">
        <v>105</v>
      </c>
      <c r="F14017" t="s">
        <v>79</v>
      </c>
      <c r="G14017" t="s">
        <v>106</v>
      </c>
      <c r="H14017" t="s">
        <v>107</v>
      </c>
      <c r="I14017" t="s">
        <v>107</v>
      </c>
      <c r="J14017" t="s">
        <v>107</v>
      </c>
      <c r="K14017" t="s">
        <v>107</v>
      </c>
      <c r="L14017" t="s">
        <v>76</v>
      </c>
      <c r="M14017" t="s">
        <v>68</v>
      </c>
      <c r="N14017" t="s">
        <v>107</v>
      </c>
      <c r="O14017" t="s">
        <v>76</v>
      </c>
      <c r="P14017" t="s">
        <v>76</v>
      </c>
      <c r="Q14017" t="s">
        <v>153</v>
      </c>
      <c r="R14017" t="s">
        <v>73</v>
      </c>
    </row>
    <row r="14018" spans="1:18" x14ac:dyDescent="0.35">
      <c r="A14018" t="s">
        <v>5</v>
      </c>
      <c r="B14018" t="s">
        <v>1334</v>
      </c>
      <c r="C14018">
        <v>71</v>
      </c>
      <c r="D14018" t="s">
        <v>1535</v>
      </c>
      <c r="E14018" t="s">
        <v>107</v>
      </c>
      <c r="F14018" t="s">
        <v>150</v>
      </c>
      <c r="G14018" t="s">
        <v>150</v>
      </c>
      <c r="H14018" t="s">
        <v>76</v>
      </c>
      <c r="I14018" t="s">
        <v>209</v>
      </c>
      <c r="J14018" t="s">
        <v>76</v>
      </c>
      <c r="K14018" t="s">
        <v>76</v>
      </c>
      <c r="L14018" t="s">
        <v>76</v>
      </c>
      <c r="M14018" t="s">
        <v>106</v>
      </c>
      <c r="N14018" t="s">
        <v>150</v>
      </c>
      <c r="O14018" t="s">
        <v>76</v>
      </c>
      <c r="P14018" t="s">
        <v>76</v>
      </c>
      <c r="Q14018" t="s">
        <v>204</v>
      </c>
      <c r="R14018" t="s">
        <v>76</v>
      </c>
    </row>
    <row r="14019" spans="1:18" x14ac:dyDescent="0.35">
      <c r="A14019" t="s">
        <v>5</v>
      </c>
      <c r="B14019" t="s">
        <v>468</v>
      </c>
      <c r="C14019">
        <v>1</v>
      </c>
      <c r="D14019" t="s">
        <v>395</v>
      </c>
      <c r="E14019" t="s">
        <v>76</v>
      </c>
      <c r="F14019" t="s">
        <v>76</v>
      </c>
      <c r="G14019" t="s">
        <v>76</v>
      </c>
      <c r="H14019" t="s">
        <v>76</v>
      </c>
      <c r="I14019" t="s">
        <v>76</v>
      </c>
      <c r="J14019" t="s">
        <v>76</v>
      </c>
      <c r="K14019" t="s">
        <v>76</v>
      </c>
      <c r="L14019" t="s">
        <v>76</v>
      </c>
      <c r="M14019" t="s">
        <v>76</v>
      </c>
      <c r="N14019" t="s">
        <v>76</v>
      </c>
      <c r="O14019" t="s">
        <v>76</v>
      </c>
      <c r="P14019" t="s">
        <v>76</v>
      </c>
      <c r="Q14019" t="s">
        <v>76</v>
      </c>
      <c r="R14019" t="s">
        <v>76</v>
      </c>
    </row>
    <row r="14020" spans="1:18" x14ac:dyDescent="0.35">
      <c r="A14020" t="s">
        <v>6</v>
      </c>
      <c r="B14020" t="s">
        <v>1333</v>
      </c>
      <c r="C14020">
        <v>1169</v>
      </c>
      <c r="D14020" t="s">
        <v>666</v>
      </c>
      <c r="E14020" t="s">
        <v>240</v>
      </c>
      <c r="F14020" t="s">
        <v>81</v>
      </c>
      <c r="G14020" t="s">
        <v>81</v>
      </c>
      <c r="H14020" t="s">
        <v>173</v>
      </c>
      <c r="I14020" t="s">
        <v>68</v>
      </c>
      <c r="J14020" t="s">
        <v>198</v>
      </c>
      <c r="K14020" t="s">
        <v>78</v>
      </c>
      <c r="L14020" t="s">
        <v>106</v>
      </c>
      <c r="M14020" t="s">
        <v>84</v>
      </c>
      <c r="N14020" t="s">
        <v>78</v>
      </c>
      <c r="O14020" t="s">
        <v>79</v>
      </c>
      <c r="P14020" t="s">
        <v>106</v>
      </c>
      <c r="Q14020" t="s">
        <v>195</v>
      </c>
      <c r="R14020" t="s">
        <v>84</v>
      </c>
    </row>
    <row r="14021" spans="1:18" x14ac:dyDescent="0.35">
      <c r="A14021" t="s">
        <v>6</v>
      </c>
      <c r="B14021" t="s">
        <v>1334</v>
      </c>
      <c r="C14021">
        <v>51</v>
      </c>
      <c r="D14021" t="s">
        <v>421</v>
      </c>
      <c r="E14021" t="s">
        <v>237</v>
      </c>
      <c r="F14021" t="s">
        <v>76</v>
      </c>
      <c r="G14021" t="s">
        <v>176</v>
      </c>
      <c r="H14021" t="s">
        <v>76</v>
      </c>
      <c r="I14021" t="s">
        <v>76</v>
      </c>
      <c r="J14021" t="s">
        <v>176</v>
      </c>
      <c r="K14021" t="s">
        <v>76</v>
      </c>
      <c r="L14021" t="s">
        <v>76</v>
      </c>
      <c r="M14021" t="s">
        <v>176</v>
      </c>
      <c r="N14021" t="s">
        <v>76</v>
      </c>
      <c r="O14021" t="s">
        <v>76</v>
      </c>
      <c r="P14021" t="s">
        <v>76</v>
      </c>
      <c r="Q14021" t="s">
        <v>318</v>
      </c>
      <c r="R14021" t="s">
        <v>76</v>
      </c>
    </row>
    <row r="14022" spans="1:18" x14ac:dyDescent="0.35">
      <c r="A14022" t="s">
        <v>7</v>
      </c>
      <c r="B14022" t="s">
        <v>1333</v>
      </c>
      <c r="C14022">
        <v>3122</v>
      </c>
      <c r="D14022" t="s">
        <v>1382</v>
      </c>
      <c r="E14022" t="s">
        <v>150</v>
      </c>
      <c r="F14022" t="s">
        <v>96</v>
      </c>
      <c r="G14022" t="s">
        <v>133</v>
      </c>
      <c r="H14022" t="s">
        <v>100</v>
      </c>
      <c r="I14022" t="s">
        <v>79</v>
      </c>
      <c r="J14022" t="s">
        <v>105</v>
      </c>
      <c r="K14022" t="s">
        <v>68</v>
      </c>
      <c r="L14022" t="s">
        <v>76</v>
      </c>
      <c r="M14022" t="s">
        <v>103</v>
      </c>
      <c r="N14022" t="s">
        <v>107</v>
      </c>
      <c r="O14022" t="s">
        <v>76</v>
      </c>
      <c r="P14022" t="s">
        <v>76</v>
      </c>
      <c r="Q14022" t="s">
        <v>376</v>
      </c>
      <c r="R14022" t="s">
        <v>150</v>
      </c>
    </row>
    <row r="14023" spans="1:18" x14ac:dyDescent="0.35">
      <c r="A14023" t="s">
        <v>7</v>
      </c>
      <c r="B14023" t="s">
        <v>1334</v>
      </c>
      <c r="C14023">
        <v>122</v>
      </c>
      <c r="D14023" t="s">
        <v>921</v>
      </c>
      <c r="E14023" t="s">
        <v>105</v>
      </c>
      <c r="F14023" t="s">
        <v>366</v>
      </c>
      <c r="G14023" t="s">
        <v>137</v>
      </c>
      <c r="H14023" t="s">
        <v>142</v>
      </c>
      <c r="I14023" t="s">
        <v>76</v>
      </c>
      <c r="J14023" t="s">
        <v>75</v>
      </c>
      <c r="K14023" t="s">
        <v>75</v>
      </c>
      <c r="L14023" t="s">
        <v>76</v>
      </c>
      <c r="M14023" t="s">
        <v>97</v>
      </c>
      <c r="N14023" t="s">
        <v>76</v>
      </c>
      <c r="O14023" t="s">
        <v>79</v>
      </c>
      <c r="P14023" t="s">
        <v>76</v>
      </c>
      <c r="Q14023" t="s">
        <v>152</v>
      </c>
      <c r="R14023" t="s">
        <v>79</v>
      </c>
    </row>
    <row r="14024" spans="1:18" x14ac:dyDescent="0.35">
      <c r="A14024" t="s">
        <v>7</v>
      </c>
      <c r="B14024" t="s">
        <v>468</v>
      </c>
      <c r="C14024">
        <v>2</v>
      </c>
      <c r="D14024" t="s">
        <v>395</v>
      </c>
      <c r="E14024" t="s">
        <v>76</v>
      </c>
      <c r="F14024" t="s">
        <v>76</v>
      </c>
      <c r="G14024" t="s">
        <v>76</v>
      </c>
      <c r="H14024" t="s">
        <v>76</v>
      </c>
      <c r="I14024" t="s">
        <v>76</v>
      </c>
      <c r="J14024" t="s">
        <v>76</v>
      </c>
      <c r="K14024" t="s">
        <v>76</v>
      </c>
      <c r="L14024" t="s">
        <v>76</v>
      </c>
      <c r="M14024" t="s">
        <v>76</v>
      </c>
      <c r="N14024" t="s">
        <v>76</v>
      </c>
      <c r="O14024" t="s">
        <v>76</v>
      </c>
      <c r="P14024" t="s">
        <v>76</v>
      </c>
      <c r="Q14024" t="s">
        <v>76</v>
      </c>
      <c r="R14024" t="s">
        <v>76</v>
      </c>
    </row>
    <row r="14025" spans="1:18" x14ac:dyDescent="0.35">
      <c r="A14025" t="s">
        <v>241</v>
      </c>
      <c r="B14025" t="s">
        <v>1333</v>
      </c>
      <c r="C14025">
        <v>12398</v>
      </c>
      <c r="D14025" t="s">
        <v>1155</v>
      </c>
      <c r="E14025" t="s">
        <v>81</v>
      </c>
      <c r="F14025" t="s">
        <v>93</v>
      </c>
      <c r="G14025" t="s">
        <v>63</v>
      </c>
      <c r="H14025" t="s">
        <v>94</v>
      </c>
      <c r="I14025" t="s">
        <v>106</v>
      </c>
      <c r="J14025" t="s">
        <v>94</v>
      </c>
      <c r="K14025" t="s">
        <v>106</v>
      </c>
      <c r="L14025" t="s">
        <v>76</v>
      </c>
      <c r="M14025" t="s">
        <v>93</v>
      </c>
      <c r="N14025" t="s">
        <v>77</v>
      </c>
      <c r="O14025" t="s">
        <v>76</v>
      </c>
      <c r="P14025" t="s">
        <v>107</v>
      </c>
      <c r="Q14025" t="s">
        <v>312</v>
      </c>
      <c r="R14025" t="s">
        <v>94</v>
      </c>
    </row>
    <row r="14026" spans="1:18" x14ac:dyDescent="0.35">
      <c r="A14026" t="s">
        <v>241</v>
      </c>
      <c r="B14026" t="s">
        <v>1334</v>
      </c>
      <c r="C14026">
        <v>402</v>
      </c>
      <c r="D14026" t="s">
        <v>1317</v>
      </c>
      <c r="E14026" t="s">
        <v>63</v>
      </c>
      <c r="F14026" t="s">
        <v>211</v>
      </c>
      <c r="G14026" t="s">
        <v>175</v>
      </c>
      <c r="H14026" t="s">
        <v>78</v>
      </c>
      <c r="I14026" t="s">
        <v>55</v>
      </c>
      <c r="J14026" t="s">
        <v>75</v>
      </c>
      <c r="K14026" t="s">
        <v>77</v>
      </c>
      <c r="L14026" t="s">
        <v>76</v>
      </c>
      <c r="M14026" t="s">
        <v>108</v>
      </c>
      <c r="N14026" t="s">
        <v>73</v>
      </c>
      <c r="O14026" t="s">
        <v>106</v>
      </c>
      <c r="P14026" t="s">
        <v>76</v>
      </c>
      <c r="Q14026" t="s">
        <v>458</v>
      </c>
      <c r="R14026" t="s">
        <v>79</v>
      </c>
    </row>
    <row r="14027" spans="1:18" x14ac:dyDescent="0.35">
      <c r="A14027" t="s">
        <v>241</v>
      </c>
      <c r="B14027" t="s">
        <v>468</v>
      </c>
      <c r="C14027">
        <v>4</v>
      </c>
      <c r="D14027" t="s">
        <v>395</v>
      </c>
      <c r="E14027" t="s">
        <v>76</v>
      </c>
      <c r="F14027" t="s">
        <v>76</v>
      </c>
      <c r="G14027" t="s">
        <v>76</v>
      </c>
      <c r="H14027" t="s">
        <v>76</v>
      </c>
      <c r="I14027" t="s">
        <v>76</v>
      </c>
      <c r="J14027" t="s">
        <v>76</v>
      </c>
      <c r="K14027" t="s">
        <v>76</v>
      </c>
      <c r="L14027" t="s">
        <v>76</v>
      </c>
      <c r="M14027" t="s">
        <v>76</v>
      </c>
      <c r="N14027" t="s">
        <v>76</v>
      </c>
      <c r="O14027" t="s">
        <v>76</v>
      </c>
      <c r="P14027" t="s">
        <v>76</v>
      </c>
      <c r="Q14027" t="s">
        <v>76</v>
      </c>
      <c r="R14027" t="s">
        <v>76</v>
      </c>
    </row>
    <row r="14029" spans="1:18" x14ac:dyDescent="0.35">
      <c r="A14029" t="s">
        <v>2285</v>
      </c>
    </row>
    <row r="14030" spans="1:18" x14ac:dyDescent="0.35">
      <c r="A14030" t="s">
        <v>14</v>
      </c>
      <c r="B14030" t="s">
        <v>487</v>
      </c>
      <c r="C14030" t="s">
        <v>2</v>
      </c>
      <c r="D14030" t="s">
        <v>2268</v>
      </c>
      <c r="E14030" t="s">
        <v>2269</v>
      </c>
      <c r="F14030" t="s">
        <v>2270</v>
      </c>
      <c r="G14030" t="s">
        <v>2271</v>
      </c>
      <c r="H14030" t="s">
        <v>2272</v>
      </c>
      <c r="I14030" t="s">
        <v>2273</v>
      </c>
      <c r="J14030" t="s">
        <v>2274</v>
      </c>
      <c r="K14030" t="s">
        <v>2275</v>
      </c>
      <c r="L14030" t="s">
        <v>2276</v>
      </c>
      <c r="M14030" t="s">
        <v>2277</v>
      </c>
      <c r="N14030" t="s">
        <v>2278</v>
      </c>
      <c r="O14030" t="s">
        <v>2279</v>
      </c>
      <c r="P14030" t="s">
        <v>2280</v>
      </c>
      <c r="Q14030" t="s">
        <v>49</v>
      </c>
      <c r="R14030" t="s">
        <v>2281</v>
      </c>
    </row>
    <row r="14031" spans="1:18" x14ac:dyDescent="0.35">
      <c r="A14031" t="s">
        <v>3</v>
      </c>
      <c r="B14031" t="s">
        <v>488</v>
      </c>
      <c r="C14031">
        <v>1119</v>
      </c>
      <c r="D14031" t="s">
        <v>815</v>
      </c>
      <c r="E14031" t="s">
        <v>79</v>
      </c>
      <c r="F14031" t="s">
        <v>79</v>
      </c>
      <c r="G14031" t="s">
        <v>75</v>
      </c>
      <c r="H14031" t="s">
        <v>150</v>
      </c>
      <c r="I14031" t="s">
        <v>107</v>
      </c>
      <c r="J14031" t="s">
        <v>80</v>
      </c>
      <c r="K14031" t="s">
        <v>76</v>
      </c>
      <c r="L14031" t="s">
        <v>76</v>
      </c>
      <c r="M14031" t="s">
        <v>63</v>
      </c>
      <c r="N14031" t="s">
        <v>76</v>
      </c>
      <c r="O14031" t="s">
        <v>76</v>
      </c>
      <c r="P14031" t="s">
        <v>73</v>
      </c>
      <c r="Q14031" t="s">
        <v>378</v>
      </c>
      <c r="R14031" t="s">
        <v>63</v>
      </c>
    </row>
    <row r="14032" spans="1:18" x14ac:dyDescent="0.35">
      <c r="A14032" t="s">
        <v>3</v>
      </c>
      <c r="B14032" t="s">
        <v>491</v>
      </c>
      <c r="C14032">
        <v>910</v>
      </c>
      <c r="D14032" t="s">
        <v>1403</v>
      </c>
      <c r="E14032" t="s">
        <v>100</v>
      </c>
      <c r="F14032" t="s">
        <v>71</v>
      </c>
      <c r="G14032" t="s">
        <v>68</v>
      </c>
      <c r="H14032" t="s">
        <v>73</v>
      </c>
      <c r="I14032" t="s">
        <v>76</v>
      </c>
      <c r="J14032" t="s">
        <v>150</v>
      </c>
      <c r="K14032" t="s">
        <v>76</v>
      </c>
      <c r="L14032" t="s">
        <v>76</v>
      </c>
      <c r="M14032" t="s">
        <v>68</v>
      </c>
      <c r="N14032" t="s">
        <v>76</v>
      </c>
      <c r="O14032" t="s">
        <v>76</v>
      </c>
      <c r="P14032" t="s">
        <v>76</v>
      </c>
      <c r="Q14032" t="s">
        <v>344</v>
      </c>
      <c r="R14032" t="s">
        <v>78</v>
      </c>
    </row>
    <row r="14033" spans="1:18" x14ac:dyDescent="0.35">
      <c r="A14033" t="s">
        <v>4</v>
      </c>
      <c r="B14033" t="s">
        <v>488</v>
      </c>
      <c r="C14033">
        <v>1699</v>
      </c>
      <c r="D14033" t="s">
        <v>980</v>
      </c>
      <c r="E14033" t="s">
        <v>150</v>
      </c>
      <c r="F14033" t="s">
        <v>86</v>
      </c>
      <c r="G14033" t="s">
        <v>74</v>
      </c>
      <c r="H14033" t="s">
        <v>76</v>
      </c>
      <c r="I14033" t="s">
        <v>107</v>
      </c>
      <c r="J14033" t="s">
        <v>106</v>
      </c>
      <c r="K14033" t="s">
        <v>107</v>
      </c>
      <c r="L14033" t="s">
        <v>73</v>
      </c>
      <c r="M14033" t="s">
        <v>68</v>
      </c>
      <c r="N14033" t="s">
        <v>107</v>
      </c>
      <c r="O14033" t="s">
        <v>76</v>
      </c>
      <c r="P14033" t="s">
        <v>76</v>
      </c>
      <c r="Q14033" t="s">
        <v>294</v>
      </c>
      <c r="R14033" t="s">
        <v>73</v>
      </c>
    </row>
    <row r="14034" spans="1:18" x14ac:dyDescent="0.35">
      <c r="A14034" t="s">
        <v>4</v>
      </c>
      <c r="B14034" t="s">
        <v>491</v>
      </c>
      <c r="C14034">
        <v>1144</v>
      </c>
      <c r="D14034" t="s">
        <v>706</v>
      </c>
      <c r="E14034" t="s">
        <v>77</v>
      </c>
      <c r="F14034" t="s">
        <v>186</v>
      </c>
      <c r="G14034" t="s">
        <v>186</v>
      </c>
      <c r="H14034" t="s">
        <v>76</v>
      </c>
      <c r="I14034" t="s">
        <v>106</v>
      </c>
      <c r="J14034" t="s">
        <v>79</v>
      </c>
      <c r="K14034" t="s">
        <v>76</v>
      </c>
      <c r="L14034" t="s">
        <v>76</v>
      </c>
      <c r="M14034" t="s">
        <v>68</v>
      </c>
      <c r="N14034" t="s">
        <v>175</v>
      </c>
      <c r="O14034" t="s">
        <v>76</v>
      </c>
      <c r="P14034" t="s">
        <v>76</v>
      </c>
      <c r="Q14034" t="s">
        <v>474</v>
      </c>
      <c r="R14034" t="s">
        <v>73</v>
      </c>
    </row>
    <row r="14035" spans="1:18" x14ac:dyDescent="0.35">
      <c r="A14035" t="s">
        <v>5</v>
      </c>
      <c r="B14035" t="s">
        <v>488</v>
      </c>
      <c r="C14035">
        <v>2083</v>
      </c>
      <c r="D14035" t="s">
        <v>628</v>
      </c>
      <c r="E14035" t="s">
        <v>105</v>
      </c>
      <c r="F14035" t="s">
        <v>79</v>
      </c>
      <c r="G14035" t="s">
        <v>77</v>
      </c>
      <c r="H14035" t="s">
        <v>107</v>
      </c>
      <c r="I14035" t="s">
        <v>79</v>
      </c>
      <c r="J14035" t="s">
        <v>73</v>
      </c>
      <c r="K14035" t="s">
        <v>76</v>
      </c>
      <c r="L14035" t="s">
        <v>76</v>
      </c>
      <c r="M14035" t="s">
        <v>106</v>
      </c>
      <c r="N14035" t="s">
        <v>107</v>
      </c>
      <c r="O14035" t="s">
        <v>76</v>
      </c>
      <c r="P14035" t="s">
        <v>76</v>
      </c>
      <c r="Q14035" t="s">
        <v>9</v>
      </c>
      <c r="R14035" t="s">
        <v>73</v>
      </c>
    </row>
    <row r="14036" spans="1:18" x14ac:dyDescent="0.35">
      <c r="A14036" t="s">
        <v>5</v>
      </c>
      <c r="B14036" t="s">
        <v>491</v>
      </c>
      <c r="C14036">
        <v>1383</v>
      </c>
      <c r="D14036" t="s">
        <v>730</v>
      </c>
      <c r="E14036" t="s">
        <v>94</v>
      </c>
      <c r="F14036" t="s">
        <v>79</v>
      </c>
      <c r="G14036" t="s">
        <v>106</v>
      </c>
      <c r="H14036" t="s">
        <v>76</v>
      </c>
      <c r="I14036" t="s">
        <v>73</v>
      </c>
      <c r="J14036" t="s">
        <v>76</v>
      </c>
      <c r="K14036" t="s">
        <v>107</v>
      </c>
      <c r="L14036" t="s">
        <v>76</v>
      </c>
      <c r="M14036" t="s">
        <v>94</v>
      </c>
      <c r="N14036" t="s">
        <v>73</v>
      </c>
      <c r="O14036" t="s">
        <v>76</v>
      </c>
      <c r="P14036" t="s">
        <v>76</v>
      </c>
      <c r="Q14036" t="s">
        <v>292</v>
      </c>
      <c r="R14036" t="s">
        <v>107</v>
      </c>
    </row>
    <row r="14037" spans="1:18" x14ac:dyDescent="0.35">
      <c r="A14037" t="s">
        <v>6</v>
      </c>
      <c r="B14037" t="s">
        <v>488</v>
      </c>
      <c r="C14037">
        <v>670</v>
      </c>
      <c r="D14037" t="s">
        <v>559</v>
      </c>
      <c r="E14037" t="s">
        <v>188</v>
      </c>
      <c r="F14037" t="s">
        <v>80</v>
      </c>
      <c r="G14037" t="s">
        <v>63</v>
      </c>
      <c r="H14037" t="s">
        <v>244</v>
      </c>
      <c r="I14037" t="s">
        <v>150</v>
      </c>
      <c r="J14037" t="s">
        <v>198</v>
      </c>
      <c r="K14037" t="s">
        <v>81</v>
      </c>
      <c r="L14037" t="s">
        <v>106</v>
      </c>
      <c r="M14037" t="s">
        <v>264</v>
      </c>
      <c r="N14037" t="s">
        <v>81</v>
      </c>
      <c r="O14037" t="s">
        <v>68</v>
      </c>
      <c r="P14037" t="s">
        <v>106</v>
      </c>
      <c r="Q14037" t="s">
        <v>195</v>
      </c>
      <c r="R14037" t="s">
        <v>109</v>
      </c>
    </row>
    <row r="14038" spans="1:18" x14ac:dyDescent="0.35">
      <c r="A14038" t="s">
        <v>6</v>
      </c>
      <c r="B14038" t="s">
        <v>491</v>
      </c>
      <c r="C14038">
        <v>550</v>
      </c>
      <c r="D14038" t="s">
        <v>760</v>
      </c>
      <c r="E14038" t="s">
        <v>149</v>
      </c>
      <c r="F14038" t="s">
        <v>78</v>
      </c>
      <c r="G14038" t="s">
        <v>81</v>
      </c>
      <c r="H14038" t="s">
        <v>80</v>
      </c>
      <c r="I14038" t="s">
        <v>106</v>
      </c>
      <c r="J14038" t="s">
        <v>133</v>
      </c>
      <c r="K14038" t="s">
        <v>71</v>
      </c>
      <c r="L14038" t="s">
        <v>106</v>
      </c>
      <c r="M14038" t="s">
        <v>173</v>
      </c>
      <c r="N14038" t="s">
        <v>71</v>
      </c>
      <c r="O14038" t="s">
        <v>106</v>
      </c>
      <c r="P14038" t="s">
        <v>106</v>
      </c>
      <c r="Q14038" t="s">
        <v>195</v>
      </c>
      <c r="R14038" t="s">
        <v>65</v>
      </c>
    </row>
    <row r="14039" spans="1:18" x14ac:dyDescent="0.35">
      <c r="A14039" t="s">
        <v>7</v>
      </c>
      <c r="B14039" t="s">
        <v>488</v>
      </c>
      <c r="C14039">
        <v>1724</v>
      </c>
      <c r="D14039" t="s">
        <v>1314</v>
      </c>
      <c r="E14039" t="s">
        <v>71</v>
      </c>
      <c r="F14039" t="s">
        <v>179</v>
      </c>
      <c r="G14039" t="s">
        <v>122</v>
      </c>
      <c r="H14039" t="s">
        <v>138</v>
      </c>
      <c r="I14039" t="s">
        <v>150</v>
      </c>
      <c r="J14039" t="s">
        <v>68</v>
      </c>
      <c r="K14039" t="s">
        <v>79</v>
      </c>
      <c r="L14039" t="s">
        <v>76</v>
      </c>
      <c r="M14039" t="s">
        <v>149</v>
      </c>
      <c r="N14039" t="s">
        <v>76</v>
      </c>
      <c r="O14039" t="s">
        <v>76</v>
      </c>
      <c r="P14039" t="s">
        <v>76</v>
      </c>
      <c r="Q14039" t="s">
        <v>184</v>
      </c>
      <c r="R14039" t="s">
        <v>71</v>
      </c>
    </row>
    <row r="14040" spans="1:18" x14ac:dyDescent="0.35">
      <c r="A14040" t="s">
        <v>7</v>
      </c>
      <c r="B14040" t="s">
        <v>491</v>
      </c>
      <c r="C14040">
        <v>1522</v>
      </c>
      <c r="D14040" t="s">
        <v>1370</v>
      </c>
      <c r="E14040" t="s">
        <v>94</v>
      </c>
      <c r="F14040" t="s">
        <v>84</v>
      </c>
      <c r="G14040" t="s">
        <v>149</v>
      </c>
      <c r="H14040" t="s">
        <v>74</v>
      </c>
      <c r="I14040" t="s">
        <v>106</v>
      </c>
      <c r="J14040" t="s">
        <v>80</v>
      </c>
      <c r="K14040" t="s">
        <v>71</v>
      </c>
      <c r="L14040" t="s">
        <v>76</v>
      </c>
      <c r="M14040" t="s">
        <v>179</v>
      </c>
      <c r="N14040" t="s">
        <v>73</v>
      </c>
      <c r="O14040" t="s">
        <v>76</v>
      </c>
      <c r="P14040" t="s">
        <v>107</v>
      </c>
      <c r="Q14040" t="s">
        <v>222</v>
      </c>
      <c r="R14040" t="s">
        <v>75</v>
      </c>
    </row>
    <row r="14041" spans="1:18" x14ac:dyDescent="0.35">
      <c r="A14041" t="s">
        <v>241</v>
      </c>
      <c r="B14041" t="s">
        <v>488</v>
      </c>
      <c r="C14041">
        <v>7295</v>
      </c>
      <c r="D14041" t="s">
        <v>772</v>
      </c>
      <c r="E14041" t="s">
        <v>72</v>
      </c>
      <c r="F14041" t="s">
        <v>55</v>
      </c>
      <c r="G14041" t="s">
        <v>72</v>
      </c>
      <c r="H14041" t="s">
        <v>94</v>
      </c>
      <c r="I14041" t="s">
        <v>79</v>
      </c>
      <c r="J14041" t="s">
        <v>150</v>
      </c>
      <c r="K14041" t="s">
        <v>106</v>
      </c>
      <c r="L14041" t="s">
        <v>107</v>
      </c>
      <c r="M14041" t="s">
        <v>93</v>
      </c>
      <c r="N14041" t="s">
        <v>73</v>
      </c>
      <c r="O14041" t="s">
        <v>107</v>
      </c>
      <c r="P14041" t="s">
        <v>107</v>
      </c>
      <c r="Q14041" t="s">
        <v>191</v>
      </c>
      <c r="R14041" t="s">
        <v>94</v>
      </c>
    </row>
    <row r="14042" spans="1:18" x14ac:dyDescent="0.35">
      <c r="A14042" t="s">
        <v>241</v>
      </c>
      <c r="B14042" t="s">
        <v>491</v>
      </c>
      <c r="C14042">
        <v>5509</v>
      </c>
      <c r="D14042" t="s">
        <v>1309</v>
      </c>
      <c r="E14042" t="s">
        <v>105</v>
      </c>
      <c r="F14042" t="s">
        <v>151</v>
      </c>
      <c r="G14042" t="s">
        <v>186</v>
      </c>
      <c r="H14042" t="s">
        <v>78</v>
      </c>
      <c r="I14042" t="s">
        <v>73</v>
      </c>
      <c r="J14042" t="s">
        <v>105</v>
      </c>
      <c r="K14042" t="s">
        <v>77</v>
      </c>
      <c r="L14042" t="s">
        <v>76</v>
      </c>
      <c r="M14042" t="s">
        <v>93</v>
      </c>
      <c r="N14042" t="s">
        <v>71</v>
      </c>
      <c r="O14042" t="s">
        <v>76</v>
      </c>
      <c r="P14042" t="s">
        <v>107</v>
      </c>
      <c r="Q14042" t="s">
        <v>123</v>
      </c>
      <c r="R14042" t="s">
        <v>94</v>
      </c>
    </row>
    <row r="14044" spans="1:18" x14ac:dyDescent="0.35">
      <c r="A14044" t="s">
        <v>2286</v>
      </c>
    </row>
    <row r="14045" spans="1:18" x14ac:dyDescent="0.35">
      <c r="A14045" t="s">
        <v>14</v>
      </c>
      <c r="B14045" t="s">
        <v>505</v>
      </c>
      <c r="C14045" t="s">
        <v>2</v>
      </c>
      <c r="D14045" t="s">
        <v>2268</v>
      </c>
      <c r="E14045" t="s">
        <v>2269</v>
      </c>
      <c r="F14045" t="s">
        <v>2270</v>
      </c>
      <c r="G14045" t="s">
        <v>2271</v>
      </c>
      <c r="H14045" t="s">
        <v>2272</v>
      </c>
      <c r="I14045" t="s">
        <v>2273</v>
      </c>
      <c r="J14045" t="s">
        <v>2274</v>
      </c>
      <c r="K14045" t="s">
        <v>2275</v>
      </c>
      <c r="L14045" t="s">
        <v>2276</v>
      </c>
      <c r="M14045" t="s">
        <v>2277</v>
      </c>
      <c r="N14045" t="s">
        <v>2278</v>
      </c>
      <c r="O14045" t="s">
        <v>2279</v>
      </c>
      <c r="P14045" t="s">
        <v>2280</v>
      </c>
      <c r="Q14045" t="s">
        <v>49</v>
      </c>
      <c r="R14045" t="s">
        <v>2281</v>
      </c>
    </row>
    <row r="14046" spans="1:18" x14ac:dyDescent="0.35">
      <c r="A14046" t="s">
        <v>3</v>
      </c>
      <c r="B14046" t="s">
        <v>506</v>
      </c>
      <c r="C14046">
        <v>580</v>
      </c>
      <c r="D14046" t="s">
        <v>423</v>
      </c>
      <c r="E14046" t="s">
        <v>71</v>
      </c>
      <c r="F14046" t="s">
        <v>68</v>
      </c>
      <c r="G14046" t="s">
        <v>105</v>
      </c>
      <c r="H14046" t="s">
        <v>78</v>
      </c>
      <c r="I14046" t="s">
        <v>73</v>
      </c>
      <c r="J14046" t="s">
        <v>81</v>
      </c>
      <c r="K14046" t="s">
        <v>76</v>
      </c>
      <c r="L14046" t="s">
        <v>76</v>
      </c>
      <c r="M14046" t="s">
        <v>100</v>
      </c>
      <c r="N14046" t="s">
        <v>76</v>
      </c>
      <c r="O14046" t="s">
        <v>76</v>
      </c>
      <c r="P14046" t="s">
        <v>76</v>
      </c>
      <c r="Q14046" t="s">
        <v>262</v>
      </c>
      <c r="R14046" t="s">
        <v>93</v>
      </c>
    </row>
    <row r="14047" spans="1:18" x14ac:dyDescent="0.35">
      <c r="A14047" t="s">
        <v>3</v>
      </c>
      <c r="B14047" t="s">
        <v>507</v>
      </c>
      <c r="C14047">
        <v>538</v>
      </c>
      <c r="D14047" t="s">
        <v>971</v>
      </c>
      <c r="E14047" t="s">
        <v>106</v>
      </c>
      <c r="F14047" t="s">
        <v>77</v>
      </c>
      <c r="G14047" t="s">
        <v>68</v>
      </c>
      <c r="H14047" t="s">
        <v>77</v>
      </c>
      <c r="I14047" t="s">
        <v>107</v>
      </c>
      <c r="J14047" t="s">
        <v>93</v>
      </c>
      <c r="K14047" t="s">
        <v>76</v>
      </c>
      <c r="L14047" t="s">
        <v>76</v>
      </c>
      <c r="M14047" t="s">
        <v>72</v>
      </c>
      <c r="N14047" t="s">
        <v>76</v>
      </c>
      <c r="O14047" t="s">
        <v>76</v>
      </c>
      <c r="P14047" t="s">
        <v>77</v>
      </c>
      <c r="Q14047" t="s">
        <v>222</v>
      </c>
      <c r="R14047" t="s">
        <v>94</v>
      </c>
    </row>
    <row r="14048" spans="1:18" x14ac:dyDescent="0.35">
      <c r="A14048" t="s">
        <v>3</v>
      </c>
      <c r="B14048" t="s">
        <v>509</v>
      </c>
      <c r="C14048">
        <v>513</v>
      </c>
      <c r="D14048" t="s">
        <v>1612</v>
      </c>
      <c r="E14048" t="s">
        <v>104</v>
      </c>
      <c r="F14048" t="s">
        <v>75</v>
      </c>
      <c r="G14048" t="s">
        <v>75</v>
      </c>
      <c r="H14048" t="s">
        <v>77</v>
      </c>
      <c r="I14048" t="s">
        <v>76</v>
      </c>
      <c r="J14048" t="s">
        <v>105</v>
      </c>
      <c r="K14048" t="s">
        <v>76</v>
      </c>
      <c r="L14048" t="s">
        <v>76</v>
      </c>
      <c r="M14048" t="s">
        <v>94</v>
      </c>
      <c r="N14048" t="s">
        <v>76</v>
      </c>
      <c r="O14048" t="s">
        <v>76</v>
      </c>
      <c r="P14048" t="s">
        <v>76</v>
      </c>
      <c r="Q14048" t="s">
        <v>318</v>
      </c>
      <c r="R14048" t="s">
        <v>78</v>
      </c>
    </row>
    <row r="14049" spans="1:18" x14ac:dyDescent="0.35">
      <c r="A14049" t="s">
        <v>3</v>
      </c>
      <c r="B14049" t="s">
        <v>510</v>
      </c>
      <c r="C14049">
        <v>397</v>
      </c>
      <c r="D14049" t="s">
        <v>1737</v>
      </c>
      <c r="E14049" t="s">
        <v>76</v>
      </c>
      <c r="F14049" t="s">
        <v>77</v>
      </c>
      <c r="G14049" t="s">
        <v>73</v>
      </c>
      <c r="H14049" t="s">
        <v>76</v>
      </c>
      <c r="I14049" t="s">
        <v>76</v>
      </c>
      <c r="J14049" t="s">
        <v>73</v>
      </c>
      <c r="K14049" t="s">
        <v>76</v>
      </c>
      <c r="L14049" t="s">
        <v>76</v>
      </c>
      <c r="M14049" t="s">
        <v>76</v>
      </c>
      <c r="N14049" t="s">
        <v>76</v>
      </c>
      <c r="O14049" t="s">
        <v>76</v>
      </c>
      <c r="P14049" t="s">
        <v>76</v>
      </c>
      <c r="Q14049" t="s">
        <v>455</v>
      </c>
      <c r="R14049" t="s">
        <v>138</v>
      </c>
    </row>
    <row r="14050" spans="1:18" x14ac:dyDescent="0.35">
      <c r="A14050" t="s">
        <v>3</v>
      </c>
      <c r="B14050" t="s">
        <v>50</v>
      </c>
      <c r="C14050">
        <v>1</v>
      </c>
      <c r="D14050" t="s">
        <v>395</v>
      </c>
      <c r="E14050" t="s">
        <v>76</v>
      </c>
      <c r="F14050" t="s">
        <v>76</v>
      </c>
      <c r="G14050" t="s">
        <v>76</v>
      </c>
      <c r="H14050" t="s">
        <v>76</v>
      </c>
      <c r="I14050" t="s">
        <v>76</v>
      </c>
      <c r="J14050" t="s">
        <v>76</v>
      </c>
      <c r="K14050" t="s">
        <v>76</v>
      </c>
      <c r="L14050" t="s">
        <v>76</v>
      </c>
      <c r="M14050" t="s">
        <v>76</v>
      </c>
      <c r="N14050" t="s">
        <v>76</v>
      </c>
      <c r="O14050" t="s">
        <v>76</v>
      </c>
      <c r="P14050" t="s">
        <v>76</v>
      </c>
      <c r="Q14050" t="s">
        <v>76</v>
      </c>
      <c r="R14050" t="s">
        <v>76</v>
      </c>
    </row>
    <row r="14051" spans="1:18" x14ac:dyDescent="0.35">
      <c r="A14051" t="s">
        <v>4</v>
      </c>
      <c r="B14051" t="s">
        <v>506</v>
      </c>
      <c r="C14051">
        <v>786</v>
      </c>
      <c r="D14051" t="s">
        <v>740</v>
      </c>
      <c r="E14051" t="s">
        <v>138</v>
      </c>
      <c r="F14051" t="s">
        <v>137</v>
      </c>
      <c r="G14051" t="s">
        <v>179</v>
      </c>
      <c r="H14051" t="s">
        <v>76</v>
      </c>
      <c r="I14051" t="s">
        <v>73</v>
      </c>
      <c r="J14051" t="s">
        <v>107</v>
      </c>
      <c r="K14051" t="s">
        <v>107</v>
      </c>
      <c r="L14051" t="s">
        <v>77</v>
      </c>
      <c r="M14051" t="s">
        <v>68</v>
      </c>
      <c r="N14051" t="s">
        <v>107</v>
      </c>
      <c r="O14051" t="s">
        <v>107</v>
      </c>
      <c r="P14051" t="s">
        <v>76</v>
      </c>
      <c r="Q14051" t="s">
        <v>242</v>
      </c>
      <c r="R14051" t="s">
        <v>76</v>
      </c>
    </row>
    <row r="14052" spans="1:18" x14ac:dyDescent="0.35">
      <c r="A14052" t="s">
        <v>4</v>
      </c>
      <c r="B14052" t="s">
        <v>507</v>
      </c>
      <c r="C14052">
        <v>913</v>
      </c>
      <c r="D14052" t="s">
        <v>829</v>
      </c>
      <c r="E14052" t="s">
        <v>73</v>
      </c>
      <c r="F14052" t="s">
        <v>63</v>
      </c>
      <c r="G14052" t="s">
        <v>150</v>
      </c>
      <c r="H14052" t="s">
        <v>76</v>
      </c>
      <c r="I14052" t="s">
        <v>76</v>
      </c>
      <c r="J14052" t="s">
        <v>79</v>
      </c>
      <c r="K14052" t="s">
        <v>107</v>
      </c>
      <c r="L14052" t="s">
        <v>76</v>
      </c>
      <c r="M14052" t="s">
        <v>68</v>
      </c>
      <c r="N14052" t="s">
        <v>76</v>
      </c>
      <c r="O14052" t="s">
        <v>76</v>
      </c>
      <c r="P14052" t="s">
        <v>76</v>
      </c>
      <c r="Q14052" t="s">
        <v>196</v>
      </c>
      <c r="R14052" t="s">
        <v>77</v>
      </c>
    </row>
    <row r="14053" spans="1:18" x14ac:dyDescent="0.35">
      <c r="A14053" t="s">
        <v>4</v>
      </c>
      <c r="B14053" t="s">
        <v>509</v>
      </c>
      <c r="C14053">
        <v>639</v>
      </c>
      <c r="D14053" t="s">
        <v>743</v>
      </c>
      <c r="E14053" t="s">
        <v>79</v>
      </c>
      <c r="F14053" t="s">
        <v>63</v>
      </c>
      <c r="G14053" t="s">
        <v>63</v>
      </c>
      <c r="H14053" t="s">
        <v>76</v>
      </c>
      <c r="I14053" t="s">
        <v>76</v>
      </c>
      <c r="J14053" t="s">
        <v>107</v>
      </c>
      <c r="K14053" t="s">
        <v>76</v>
      </c>
      <c r="L14053" t="s">
        <v>76</v>
      </c>
      <c r="M14053" t="s">
        <v>75</v>
      </c>
      <c r="N14053" t="s">
        <v>280</v>
      </c>
      <c r="O14053" t="s">
        <v>76</v>
      </c>
      <c r="P14053" t="s">
        <v>76</v>
      </c>
      <c r="Q14053" t="s">
        <v>152</v>
      </c>
      <c r="R14053" t="s">
        <v>76</v>
      </c>
    </row>
    <row r="14054" spans="1:18" x14ac:dyDescent="0.35">
      <c r="A14054" t="s">
        <v>4</v>
      </c>
      <c r="B14054" t="s">
        <v>510</v>
      </c>
      <c r="C14054">
        <v>505</v>
      </c>
      <c r="D14054" t="s">
        <v>850</v>
      </c>
      <c r="E14054" t="s">
        <v>73</v>
      </c>
      <c r="F14054" t="s">
        <v>122</v>
      </c>
      <c r="G14054" t="s">
        <v>122</v>
      </c>
      <c r="H14054" t="s">
        <v>76</v>
      </c>
      <c r="I14054" t="s">
        <v>68</v>
      </c>
      <c r="J14054" t="s">
        <v>138</v>
      </c>
      <c r="K14054" t="s">
        <v>76</v>
      </c>
      <c r="L14054" t="s">
        <v>76</v>
      </c>
      <c r="M14054" t="s">
        <v>73</v>
      </c>
      <c r="N14054" t="s">
        <v>76</v>
      </c>
      <c r="O14054" t="s">
        <v>76</v>
      </c>
      <c r="P14054" t="s">
        <v>76</v>
      </c>
      <c r="Q14054" t="s">
        <v>414</v>
      </c>
      <c r="R14054" t="s">
        <v>68</v>
      </c>
    </row>
    <row r="14055" spans="1:18" x14ac:dyDescent="0.35">
      <c r="A14055" t="s">
        <v>5</v>
      </c>
      <c r="B14055" t="s">
        <v>506</v>
      </c>
      <c r="C14055">
        <v>914</v>
      </c>
      <c r="D14055" t="s">
        <v>1403</v>
      </c>
      <c r="E14055" t="s">
        <v>105</v>
      </c>
      <c r="F14055" t="s">
        <v>71</v>
      </c>
      <c r="G14055" t="s">
        <v>79</v>
      </c>
      <c r="H14055" t="s">
        <v>76</v>
      </c>
      <c r="I14055" t="s">
        <v>75</v>
      </c>
      <c r="J14055" t="s">
        <v>73</v>
      </c>
      <c r="K14055" t="s">
        <v>76</v>
      </c>
      <c r="L14055" t="s">
        <v>76</v>
      </c>
      <c r="M14055" t="s">
        <v>77</v>
      </c>
      <c r="N14055" t="s">
        <v>107</v>
      </c>
      <c r="O14055" t="s">
        <v>76</v>
      </c>
      <c r="P14055" t="s">
        <v>76</v>
      </c>
      <c r="Q14055" t="s">
        <v>147</v>
      </c>
      <c r="R14055" t="s">
        <v>107</v>
      </c>
    </row>
    <row r="14056" spans="1:18" x14ac:dyDescent="0.35">
      <c r="A14056" t="s">
        <v>5</v>
      </c>
      <c r="B14056" t="s">
        <v>507</v>
      </c>
      <c r="C14056">
        <v>1169</v>
      </c>
      <c r="D14056" t="s">
        <v>973</v>
      </c>
      <c r="E14056" t="s">
        <v>105</v>
      </c>
      <c r="F14056" t="s">
        <v>77</v>
      </c>
      <c r="G14056" t="s">
        <v>77</v>
      </c>
      <c r="H14056" t="s">
        <v>106</v>
      </c>
      <c r="I14056" t="s">
        <v>107</v>
      </c>
      <c r="J14056" t="s">
        <v>73</v>
      </c>
      <c r="K14056" t="s">
        <v>107</v>
      </c>
      <c r="L14056" t="s">
        <v>76</v>
      </c>
      <c r="M14056" t="s">
        <v>73</v>
      </c>
      <c r="N14056" t="s">
        <v>107</v>
      </c>
      <c r="O14056" t="s">
        <v>76</v>
      </c>
      <c r="P14056" t="s">
        <v>76</v>
      </c>
      <c r="Q14056" t="s">
        <v>158</v>
      </c>
      <c r="R14056" t="s">
        <v>77</v>
      </c>
    </row>
    <row r="14057" spans="1:18" x14ac:dyDescent="0.35">
      <c r="A14057" t="s">
        <v>5</v>
      </c>
      <c r="B14057" t="s">
        <v>509</v>
      </c>
      <c r="C14057">
        <v>745</v>
      </c>
      <c r="D14057" t="s">
        <v>894</v>
      </c>
      <c r="E14057" t="s">
        <v>72</v>
      </c>
      <c r="F14057" t="s">
        <v>150</v>
      </c>
      <c r="G14057" t="s">
        <v>79</v>
      </c>
      <c r="H14057" t="s">
        <v>76</v>
      </c>
      <c r="I14057" t="s">
        <v>73</v>
      </c>
      <c r="J14057" t="s">
        <v>76</v>
      </c>
      <c r="K14057" t="s">
        <v>107</v>
      </c>
      <c r="L14057" t="s">
        <v>76</v>
      </c>
      <c r="M14057" t="s">
        <v>72</v>
      </c>
      <c r="N14057" t="s">
        <v>107</v>
      </c>
      <c r="O14057" t="s">
        <v>76</v>
      </c>
      <c r="P14057" t="s">
        <v>76</v>
      </c>
      <c r="Q14057" t="s">
        <v>383</v>
      </c>
      <c r="R14057" t="s">
        <v>107</v>
      </c>
    </row>
    <row r="14058" spans="1:18" x14ac:dyDescent="0.35">
      <c r="A14058" t="s">
        <v>5</v>
      </c>
      <c r="B14058" t="s">
        <v>510</v>
      </c>
      <c r="C14058">
        <v>638</v>
      </c>
      <c r="D14058" t="s">
        <v>1231</v>
      </c>
      <c r="E14058" t="s">
        <v>106</v>
      </c>
      <c r="F14058" t="s">
        <v>76</v>
      </c>
      <c r="G14058" t="s">
        <v>76</v>
      </c>
      <c r="H14058" t="s">
        <v>76</v>
      </c>
      <c r="I14058" t="s">
        <v>107</v>
      </c>
      <c r="J14058" t="s">
        <v>76</v>
      </c>
      <c r="K14058" t="s">
        <v>76</v>
      </c>
      <c r="L14058" t="s">
        <v>76</v>
      </c>
      <c r="M14058" t="s">
        <v>73</v>
      </c>
      <c r="N14058" t="s">
        <v>77</v>
      </c>
      <c r="O14058" t="s">
        <v>76</v>
      </c>
      <c r="P14058" t="s">
        <v>76</v>
      </c>
      <c r="Q14058" t="s">
        <v>377</v>
      </c>
      <c r="R14058" t="s">
        <v>107</v>
      </c>
    </row>
    <row r="14059" spans="1:18" x14ac:dyDescent="0.35">
      <c r="A14059" t="s">
        <v>6</v>
      </c>
      <c r="B14059" t="s">
        <v>506</v>
      </c>
      <c r="C14059">
        <v>369</v>
      </c>
      <c r="D14059" t="s">
        <v>681</v>
      </c>
      <c r="E14059" t="s">
        <v>134</v>
      </c>
      <c r="F14059" t="s">
        <v>142</v>
      </c>
      <c r="G14059" t="s">
        <v>142</v>
      </c>
      <c r="H14059" t="s">
        <v>180</v>
      </c>
      <c r="I14059" t="s">
        <v>68</v>
      </c>
      <c r="J14059" t="s">
        <v>133</v>
      </c>
      <c r="K14059" t="s">
        <v>81</v>
      </c>
      <c r="L14059" t="s">
        <v>76</v>
      </c>
      <c r="M14059" t="s">
        <v>239</v>
      </c>
      <c r="N14059" t="s">
        <v>68</v>
      </c>
      <c r="O14059" t="s">
        <v>68</v>
      </c>
      <c r="P14059" t="s">
        <v>76</v>
      </c>
      <c r="Q14059" t="s">
        <v>378</v>
      </c>
      <c r="R14059" t="s">
        <v>198</v>
      </c>
    </row>
    <row r="14060" spans="1:18" x14ac:dyDescent="0.35">
      <c r="A14060" t="s">
        <v>6</v>
      </c>
      <c r="B14060" t="s">
        <v>507</v>
      </c>
      <c r="C14060">
        <v>301</v>
      </c>
      <c r="D14060" t="s">
        <v>357</v>
      </c>
      <c r="E14060" t="s">
        <v>314</v>
      </c>
      <c r="F14060" t="s">
        <v>150</v>
      </c>
      <c r="G14060" t="s">
        <v>71</v>
      </c>
      <c r="H14060" t="s">
        <v>57</v>
      </c>
      <c r="I14060" t="s">
        <v>75</v>
      </c>
      <c r="J14060" t="s">
        <v>74</v>
      </c>
      <c r="K14060" t="s">
        <v>72</v>
      </c>
      <c r="L14060" t="s">
        <v>71</v>
      </c>
      <c r="M14060" t="s">
        <v>108</v>
      </c>
      <c r="N14060" t="s">
        <v>122</v>
      </c>
      <c r="O14060" t="s">
        <v>71</v>
      </c>
      <c r="P14060" t="s">
        <v>71</v>
      </c>
      <c r="Q14060" t="s">
        <v>59</v>
      </c>
      <c r="R14060" t="s">
        <v>132</v>
      </c>
    </row>
    <row r="14061" spans="1:18" x14ac:dyDescent="0.35">
      <c r="A14061" t="s">
        <v>6</v>
      </c>
      <c r="B14061" t="s">
        <v>509</v>
      </c>
      <c r="C14061">
        <v>401</v>
      </c>
      <c r="D14061" t="s">
        <v>641</v>
      </c>
      <c r="E14061" t="s">
        <v>62</v>
      </c>
      <c r="F14061" t="s">
        <v>71</v>
      </c>
      <c r="G14061" t="s">
        <v>105</v>
      </c>
      <c r="H14061" t="s">
        <v>93</v>
      </c>
      <c r="I14061" t="s">
        <v>73</v>
      </c>
      <c r="J14061" t="s">
        <v>62</v>
      </c>
      <c r="K14061" t="s">
        <v>71</v>
      </c>
      <c r="L14061" t="s">
        <v>73</v>
      </c>
      <c r="M14061" t="s">
        <v>62</v>
      </c>
      <c r="N14061" t="s">
        <v>71</v>
      </c>
      <c r="O14061" t="s">
        <v>73</v>
      </c>
      <c r="P14061" t="s">
        <v>73</v>
      </c>
      <c r="Q14061" t="s">
        <v>235</v>
      </c>
      <c r="R14061" t="s">
        <v>96</v>
      </c>
    </row>
    <row r="14062" spans="1:18" x14ac:dyDescent="0.35">
      <c r="A14062" t="s">
        <v>6</v>
      </c>
      <c r="B14062" t="s">
        <v>510</v>
      </c>
      <c r="C14062">
        <v>149</v>
      </c>
      <c r="D14062" t="s">
        <v>754</v>
      </c>
      <c r="E14062" t="s">
        <v>151</v>
      </c>
      <c r="F14062" t="s">
        <v>74</v>
      </c>
      <c r="G14062" t="s">
        <v>74</v>
      </c>
      <c r="H14062" t="s">
        <v>71</v>
      </c>
      <c r="I14062" t="s">
        <v>71</v>
      </c>
      <c r="J14062" t="s">
        <v>71</v>
      </c>
      <c r="K14062" t="s">
        <v>71</v>
      </c>
      <c r="L14062" t="s">
        <v>71</v>
      </c>
      <c r="M14062" t="s">
        <v>74</v>
      </c>
      <c r="N14062" t="s">
        <v>71</v>
      </c>
      <c r="O14062" t="s">
        <v>71</v>
      </c>
      <c r="P14062" t="s">
        <v>71</v>
      </c>
      <c r="Q14062" t="s">
        <v>153</v>
      </c>
      <c r="R14062" t="s">
        <v>86</v>
      </c>
    </row>
    <row r="14063" spans="1:18" x14ac:dyDescent="0.35">
      <c r="A14063" t="s">
        <v>7</v>
      </c>
      <c r="B14063" t="s">
        <v>506</v>
      </c>
      <c r="C14063">
        <v>960</v>
      </c>
      <c r="D14063" t="s">
        <v>731</v>
      </c>
      <c r="E14063" t="s">
        <v>75</v>
      </c>
      <c r="F14063" t="s">
        <v>175</v>
      </c>
      <c r="G14063" t="s">
        <v>198</v>
      </c>
      <c r="H14063" t="s">
        <v>100</v>
      </c>
      <c r="I14063" t="s">
        <v>105</v>
      </c>
      <c r="J14063" t="s">
        <v>71</v>
      </c>
      <c r="K14063" t="s">
        <v>75</v>
      </c>
      <c r="L14063" t="s">
        <v>76</v>
      </c>
      <c r="M14063" t="s">
        <v>65</v>
      </c>
      <c r="N14063" t="s">
        <v>76</v>
      </c>
      <c r="O14063" t="s">
        <v>107</v>
      </c>
      <c r="P14063" t="s">
        <v>76</v>
      </c>
      <c r="Q14063" t="s">
        <v>156</v>
      </c>
      <c r="R14063" t="s">
        <v>94</v>
      </c>
    </row>
    <row r="14064" spans="1:18" x14ac:dyDescent="0.35">
      <c r="A14064" t="s">
        <v>7</v>
      </c>
      <c r="B14064" t="s">
        <v>507</v>
      </c>
      <c r="C14064">
        <v>764</v>
      </c>
      <c r="D14064" t="s">
        <v>628</v>
      </c>
      <c r="E14064" t="s">
        <v>77</v>
      </c>
      <c r="F14064" t="s">
        <v>104</v>
      </c>
      <c r="G14064" t="s">
        <v>74</v>
      </c>
      <c r="H14064" t="s">
        <v>71</v>
      </c>
      <c r="I14064" t="s">
        <v>106</v>
      </c>
      <c r="J14064" t="s">
        <v>77</v>
      </c>
      <c r="K14064" t="s">
        <v>76</v>
      </c>
      <c r="L14064" t="s">
        <v>76</v>
      </c>
      <c r="M14064" t="s">
        <v>133</v>
      </c>
      <c r="N14064" t="s">
        <v>76</v>
      </c>
      <c r="O14064" t="s">
        <v>76</v>
      </c>
      <c r="P14064" t="s">
        <v>76</v>
      </c>
      <c r="Q14064" t="s">
        <v>230</v>
      </c>
      <c r="R14064" t="s">
        <v>106</v>
      </c>
    </row>
    <row r="14065" spans="1:18" x14ac:dyDescent="0.35">
      <c r="A14065" t="s">
        <v>7</v>
      </c>
      <c r="B14065" t="s">
        <v>509</v>
      </c>
      <c r="C14065">
        <v>954</v>
      </c>
      <c r="D14065" t="s">
        <v>617</v>
      </c>
      <c r="E14065" t="s">
        <v>78</v>
      </c>
      <c r="F14065" t="s">
        <v>176</v>
      </c>
      <c r="G14065" t="s">
        <v>244</v>
      </c>
      <c r="H14065" t="s">
        <v>179</v>
      </c>
      <c r="I14065" t="s">
        <v>77</v>
      </c>
      <c r="J14065" t="s">
        <v>151</v>
      </c>
      <c r="K14065" t="s">
        <v>71</v>
      </c>
      <c r="L14065" t="s">
        <v>76</v>
      </c>
      <c r="M14065" t="s">
        <v>102</v>
      </c>
      <c r="N14065" t="s">
        <v>106</v>
      </c>
      <c r="O14065" t="s">
        <v>76</v>
      </c>
      <c r="P14065" t="s">
        <v>107</v>
      </c>
      <c r="Q14065" t="s">
        <v>195</v>
      </c>
      <c r="R14065" t="s">
        <v>150</v>
      </c>
    </row>
    <row r="14066" spans="1:18" x14ac:dyDescent="0.35">
      <c r="A14066" t="s">
        <v>7</v>
      </c>
      <c r="B14066" t="s">
        <v>510</v>
      </c>
      <c r="C14066">
        <v>567</v>
      </c>
      <c r="D14066" t="s">
        <v>1612</v>
      </c>
      <c r="E14066" t="s">
        <v>71</v>
      </c>
      <c r="F14066" t="s">
        <v>55</v>
      </c>
      <c r="G14066" t="s">
        <v>81</v>
      </c>
      <c r="H14066" t="s">
        <v>76</v>
      </c>
      <c r="I14066" t="s">
        <v>107</v>
      </c>
      <c r="J14066" t="s">
        <v>79</v>
      </c>
      <c r="K14066" t="s">
        <v>68</v>
      </c>
      <c r="L14066" t="s">
        <v>76</v>
      </c>
      <c r="M14066" t="s">
        <v>138</v>
      </c>
      <c r="N14066" t="s">
        <v>76</v>
      </c>
      <c r="O14066" t="s">
        <v>76</v>
      </c>
      <c r="P14066" t="s">
        <v>76</v>
      </c>
      <c r="Q14066" t="s">
        <v>413</v>
      </c>
      <c r="R14066" t="s">
        <v>78</v>
      </c>
    </row>
    <row r="14067" spans="1:18" x14ac:dyDescent="0.35">
      <c r="A14067" t="s">
        <v>7</v>
      </c>
      <c r="B14067" t="s">
        <v>50</v>
      </c>
      <c r="C14067">
        <v>1</v>
      </c>
      <c r="D14067" t="s">
        <v>395</v>
      </c>
      <c r="E14067" t="s">
        <v>76</v>
      </c>
      <c r="F14067" t="s">
        <v>76</v>
      </c>
      <c r="G14067" t="s">
        <v>76</v>
      </c>
      <c r="H14067" t="s">
        <v>76</v>
      </c>
      <c r="I14067" t="s">
        <v>76</v>
      </c>
      <c r="J14067" t="s">
        <v>76</v>
      </c>
      <c r="K14067" t="s">
        <v>76</v>
      </c>
      <c r="L14067" t="s">
        <v>76</v>
      </c>
      <c r="M14067" t="s">
        <v>76</v>
      </c>
      <c r="N14067" t="s">
        <v>76</v>
      </c>
      <c r="O14067" t="s">
        <v>76</v>
      </c>
      <c r="P14067" t="s">
        <v>76</v>
      </c>
      <c r="Q14067" t="s">
        <v>76</v>
      </c>
      <c r="R14067" t="s">
        <v>76</v>
      </c>
    </row>
    <row r="14068" spans="1:18" x14ac:dyDescent="0.35">
      <c r="A14068" t="s">
        <v>241</v>
      </c>
      <c r="B14068" t="s">
        <v>506</v>
      </c>
      <c r="C14068">
        <v>3609</v>
      </c>
      <c r="D14068" t="s">
        <v>1175</v>
      </c>
      <c r="E14068" t="s">
        <v>100</v>
      </c>
      <c r="F14068" t="s">
        <v>198</v>
      </c>
      <c r="G14068" t="s">
        <v>186</v>
      </c>
      <c r="H14068" t="s">
        <v>138</v>
      </c>
      <c r="I14068" t="s">
        <v>71</v>
      </c>
      <c r="J14068" t="s">
        <v>150</v>
      </c>
      <c r="K14068" t="s">
        <v>77</v>
      </c>
      <c r="L14068" t="s">
        <v>107</v>
      </c>
      <c r="M14068" t="s">
        <v>198</v>
      </c>
      <c r="N14068" t="s">
        <v>107</v>
      </c>
      <c r="O14068" t="s">
        <v>107</v>
      </c>
      <c r="P14068" t="s">
        <v>76</v>
      </c>
      <c r="Q14068" t="s">
        <v>238</v>
      </c>
      <c r="R14068" t="s">
        <v>94</v>
      </c>
    </row>
    <row r="14069" spans="1:18" x14ac:dyDescent="0.35">
      <c r="A14069" t="s">
        <v>241</v>
      </c>
      <c r="B14069" t="s">
        <v>507</v>
      </c>
      <c r="C14069">
        <v>3685</v>
      </c>
      <c r="D14069" t="s">
        <v>915</v>
      </c>
      <c r="E14069" t="s">
        <v>78</v>
      </c>
      <c r="F14069" t="s">
        <v>81</v>
      </c>
      <c r="G14069" t="s">
        <v>78</v>
      </c>
      <c r="H14069" t="s">
        <v>71</v>
      </c>
      <c r="I14069" t="s">
        <v>73</v>
      </c>
      <c r="J14069" t="s">
        <v>150</v>
      </c>
      <c r="K14069" t="s">
        <v>73</v>
      </c>
      <c r="L14069" t="s">
        <v>107</v>
      </c>
      <c r="M14069" t="s">
        <v>72</v>
      </c>
      <c r="N14069" t="s">
        <v>73</v>
      </c>
      <c r="O14069" t="s">
        <v>107</v>
      </c>
      <c r="P14069" t="s">
        <v>107</v>
      </c>
      <c r="Q14069" t="s">
        <v>312</v>
      </c>
      <c r="R14069" t="s">
        <v>78</v>
      </c>
    </row>
    <row r="14070" spans="1:18" x14ac:dyDescent="0.35">
      <c r="A14070" t="s">
        <v>241</v>
      </c>
      <c r="B14070" t="s">
        <v>509</v>
      </c>
      <c r="C14070">
        <v>3252</v>
      </c>
      <c r="D14070" t="s">
        <v>995</v>
      </c>
      <c r="E14070" t="s">
        <v>80</v>
      </c>
      <c r="F14070" t="s">
        <v>173</v>
      </c>
      <c r="G14070" t="s">
        <v>122</v>
      </c>
      <c r="H14070" t="s">
        <v>100</v>
      </c>
      <c r="I14070" t="s">
        <v>73</v>
      </c>
      <c r="J14070" t="s">
        <v>63</v>
      </c>
      <c r="K14070" t="s">
        <v>77</v>
      </c>
      <c r="L14070" t="s">
        <v>76</v>
      </c>
      <c r="M14070" t="s">
        <v>108</v>
      </c>
      <c r="N14070" t="s">
        <v>78</v>
      </c>
      <c r="O14070" t="s">
        <v>76</v>
      </c>
      <c r="P14070" t="s">
        <v>107</v>
      </c>
      <c r="Q14070" t="s">
        <v>332</v>
      </c>
      <c r="R14070" t="s">
        <v>94</v>
      </c>
    </row>
    <row r="14071" spans="1:18" x14ac:dyDescent="0.35">
      <c r="A14071" t="s">
        <v>241</v>
      </c>
      <c r="B14071" t="s">
        <v>510</v>
      </c>
      <c r="C14071">
        <v>2256</v>
      </c>
      <c r="D14071" t="s">
        <v>743</v>
      </c>
      <c r="E14071" t="s">
        <v>79</v>
      </c>
      <c r="F14071" t="s">
        <v>138</v>
      </c>
      <c r="G14071" t="s">
        <v>78</v>
      </c>
      <c r="H14071" t="s">
        <v>107</v>
      </c>
      <c r="I14071" t="s">
        <v>73</v>
      </c>
      <c r="J14071" t="s">
        <v>77</v>
      </c>
      <c r="K14071" t="s">
        <v>106</v>
      </c>
      <c r="L14071" t="s">
        <v>76</v>
      </c>
      <c r="M14071" t="s">
        <v>71</v>
      </c>
      <c r="N14071" t="s">
        <v>107</v>
      </c>
      <c r="O14071" t="s">
        <v>76</v>
      </c>
      <c r="P14071" t="s">
        <v>76</v>
      </c>
      <c r="Q14071" t="s">
        <v>391</v>
      </c>
      <c r="R14071" t="s">
        <v>75</v>
      </c>
    </row>
    <row r="14072" spans="1:18" x14ac:dyDescent="0.35">
      <c r="A14072" t="s">
        <v>241</v>
      </c>
      <c r="B14072" t="s">
        <v>50</v>
      </c>
      <c r="C14072">
        <v>2</v>
      </c>
      <c r="D14072" t="s">
        <v>395</v>
      </c>
      <c r="E14072" t="s">
        <v>76</v>
      </c>
      <c r="F14072" t="s">
        <v>76</v>
      </c>
      <c r="G14072" t="s">
        <v>76</v>
      </c>
      <c r="H14072" t="s">
        <v>76</v>
      </c>
      <c r="I14072" t="s">
        <v>76</v>
      </c>
      <c r="J14072" t="s">
        <v>76</v>
      </c>
      <c r="K14072" t="s">
        <v>76</v>
      </c>
      <c r="L14072" t="s">
        <v>76</v>
      </c>
      <c r="M14072" t="s">
        <v>76</v>
      </c>
      <c r="N14072" t="s">
        <v>76</v>
      </c>
      <c r="O14072" t="s">
        <v>76</v>
      </c>
      <c r="P14072" t="s">
        <v>76</v>
      </c>
      <c r="Q14072" t="s">
        <v>76</v>
      </c>
      <c r="R14072" t="s">
        <v>76</v>
      </c>
    </row>
    <row r="14074" spans="1:18" x14ac:dyDescent="0.35">
      <c r="A14074" t="s">
        <v>2287</v>
      </c>
    </row>
    <row r="14075" spans="1:18" x14ac:dyDescent="0.35">
      <c r="A14075" t="s">
        <v>14</v>
      </c>
      <c r="B14075" t="s">
        <v>530</v>
      </c>
      <c r="C14075" t="s">
        <v>2</v>
      </c>
      <c r="D14075" t="s">
        <v>2268</v>
      </c>
      <c r="E14075" t="s">
        <v>2269</v>
      </c>
      <c r="F14075" t="s">
        <v>2270</v>
      </c>
      <c r="G14075" t="s">
        <v>2271</v>
      </c>
      <c r="H14075" t="s">
        <v>2272</v>
      </c>
      <c r="I14075" t="s">
        <v>2273</v>
      </c>
      <c r="J14075" t="s">
        <v>2274</v>
      </c>
      <c r="K14075" t="s">
        <v>2275</v>
      </c>
      <c r="L14075" t="s">
        <v>2276</v>
      </c>
      <c r="M14075" t="s">
        <v>2277</v>
      </c>
      <c r="N14075" t="s">
        <v>2278</v>
      </c>
      <c r="O14075" t="s">
        <v>2279</v>
      </c>
      <c r="P14075" t="s">
        <v>2280</v>
      </c>
      <c r="Q14075" t="s">
        <v>49</v>
      </c>
      <c r="R14075" t="s">
        <v>2281</v>
      </c>
    </row>
    <row r="14076" spans="1:18" x14ac:dyDescent="0.35">
      <c r="A14076" t="s">
        <v>3</v>
      </c>
      <c r="B14076" t="s">
        <v>531</v>
      </c>
      <c r="C14076">
        <v>281</v>
      </c>
      <c r="D14076" t="s">
        <v>803</v>
      </c>
      <c r="E14076" t="s">
        <v>75</v>
      </c>
      <c r="F14076" t="s">
        <v>76</v>
      </c>
      <c r="G14076" t="s">
        <v>76</v>
      </c>
      <c r="H14076" t="s">
        <v>76</v>
      </c>
      <c r="I14076" t="s">
        <v>107</v>
      </c>
      <c r="J14076" t="s">
        <v>71</v>
      </c>
      <c r="K14076" t="s">
        <v>76</v>
      </c>
      <c r="L14076" t="s">
        <v>76</v>
      </c>
      <c r="M14076" t="s">
        <v>77</v>
      </c>
      <c r="N14076" t="s">
        <v>76</v>
      </c>
      <c r="O14076" t="s">
        <v>76</v>
      </c>
      <c r="P14076" t="s">
        <v>76</v>
      </c>
      <c r="Q14076" t="s">
        <v>230</v>
      </c>
      <c r="R14076" t="s">
        <v>186</v>
      </c>
    </row>
    <row r="14077" spans="1:18" x14ac:dyDescent="0.35">
      <c r="A14077" t="s">
        <v>3</v>
      </c>
      <c r="B14077" t="s">
        <v>534</v>
      </c>
      <c r="C14077">
        <v>759</v>
      </c>
      <c r="D14077" t="s">
        <v>750</v>
      </c>
      <c r="E14077" t="s">
        <v>77</v>
      </c>
      <c r="F14077" t="s">
        <v>71</v>
      </c>
      <c r="G14077" t="s">
        <v>81</v>
      </c>
      <c r="H14077" t="s">
        <v>78</v>
      </c>
      <c r="I14077" t="s">
        <v>107</v>
      </c>
      <c r="J14077" t="s">
        <v>142</v>
      </c>
      <c r="K14077" t="s">
        <v>76</v>
      </c>
      <c r="L14077" t="s">
        <v>76</v>
      </c>
      <c r="M14077" t="s">
        <v>186</v>
      </c>
      <c r="N14077" t="s">
        <v>76</v>
      </c>
      <c r="O14077" t="s">
        <v>76</v>
      </c>
      <c r="P14077" t="s">
        <v>106</v>
      </c>
      <c r="Q14077" t="s">
        <v>392</v>
      </c>
      <c r="R14077" t="s">
        <v>81</v>
      </c>
    </row>
    <row r="14078" spans="1:18" x14ac:dyDescent="0.35">
      <c r="A14078" t="s">
        <v>3</v>
      </c>
      <c r="B14078" t="s">
        <v>535</v>
      </c>
      <c r="C14078">
        <v>79</v>
      </c>
      <c r="D14078" t="s">
        <v>1432</v>
      </c>
      <c r="E14078" t="s">
        <v>71</v>
      </c>
      <c r="F14078" t="s">
        <v>76</v>
      </c>
      <c r="G14078" t="s">
        <v>76</v>
      </c>
      <c r="H14078" t="s">
        <v>76</v>
      </c>
      <c r="I14078" t="s">
        <v>76</v>
      </c>
      <c r="J14078" t="s">
        <v>76</v>
      </c>
      <c r="K14078" t="s">
        <v>76</v>
      </c>
      <c r="L14078" t="s">
        <v>76</v>
      </c>
      <c r="M14078" t="s">
        <v>108</v>
      </c>
      <c r="N14078" t="s">
        <v>76</v>
      </c>
      <c r="O14078" t="s">
        <v>76</v>
      </c>
      <c r="P14078" t="s">
        <v>76</v>
      </c>
      <c r="Q14078" t="s">
        <v>367</v>
      </c>
      <c r="R14078" t="s">
        <v>151</v>
      </c>
    </row>
    <row r="14079" spans="1:18" x14ac:dyDescent="0.35">
      <c r="A14079" t="s">
        <v>3</v>
      </c>
      <c r="B14079" t="s">
        <v>536</v>
      </c>
      <c r="C14079">
        <v>164</v>
      </c>
      <c r="D14079" t="s">
        <v>750</v>
      </c>
      <c r="E14079" t="s">
        <v>68</v>
      </c>
      <c r="F14079" t="s">
        <v>77</v>
      </c>
      <c r="G14079" t="s">
        <v>77</v>
      </c>
      <c r="H14079" t="s">
        <v>76</v>
      </c>
      <c r="I14079" t="s">
        <v>76</v>
      </c>
      <c r="J14079" t="s">
        <v>77</v>
      </c>
      <c r="K14079" t="s">
        <v>76</v>
      </c>
      <c r="L14079" t="s">
        <v>76</v>
      </c>
      <c r="M14079" t="s">
        <v>76</v>
      </c>
      <c r="N14079" t="s">
        <v>76</v>
      </c>
      <c r="O14079" t="s">
        <v>76</v>
      </c>
      <c r="P14079" t="s">
        <v>76</v>
      </c>
      <c r="Q14079" t="s">
        <v>291</v>
      </c>
      <c r="R14079" t="s">
        <v>103</v>
      </c>
    </row>
    <row r="14080" spans="1:18" x14ac:dyDescent="0.35">
      <c r="A14080" t="s">
        <v>3</v>
      </c>
      <c r="B14080" t="s">
        <v>538</v>
      </c>
      <c r="C14080">
        <v>684</v>
      </c>
      <c r="D14080" t="s">
        <v>999</v>
      </c>
      <c r="E14080" t="s">
        <v>63</v>
      </c>
      <c r="F14080" t="s">
        <v>150</v>
      </c>
      <c r="G14080" t="s">
        <v>71</v>
      </c>
      <c r="H14080" t="s">
        <v>106</v>
      </c>
      <c r="I14080" t="s">
        <v>76</v>
      </c>
      <c r="J14080" t="s">
        <v>150</v>
      </c>
      <c r="K14080" t="s">
        <v>76</v>
      </c>
      <c r="L14080" t="s">
        <v>76</v>
      </c>
      <c r="M14080" t="s">
        <v>106</v>
      </c>
      <c r="N14080" t="s">
        <v>76</v>
      </c>
      <c r="O14080" t="s">
        <v>76</v>
      </c>
      <c r="P14080" t="s">
        <v>76</v>
      </c>
      <c r="Q14080" t="s">
        <v>82</v>
      </c>
      <c r="R14080" t="s">
        <v>77</v>
      </c>
    </row>
    <row r="14081" spans="1:18" x14ac:dyDescent="0.35">
      <c r="A14081" t="s">
        <v>3</v>
      </c>
      <c r="B14081" t="s">
        <v>540</v>
      </c>
      <c r="C14081">
        <v>62</v>
      </c>
      <c r="D14081" t="s">
        <v>821</v>
      </c>
      <c r="E14081" t="s">
        <v>216</v>
      </c>
      <c r="F14081" t="s">
        <v>76</v>
      </c>
      <c r="G14081" t="s">
        <v>76</v>
      </c>
      <c r="H14081" t="s">
        <v>76</v>
      </c>
      <c r="I14081" t="s">
        <v>76</v>
      </c>
      <c r="J14081" t="s">
        <v>81</v>
      </c>
      <c r="K14081" t="s">
        <v>76</v>
      </c>
      <c r="L14081" t="s">
        <v>76</v>
      </c>
      <c r="M14081" t="s">
        <v>70</v>
      </c>
      <c r="N14081" t="s">
        <v>76</v>
      </c>
      <c r="O14081" t="s">
        <v>76</v>
      </c>
      <c r="P14081" t="s">
        <v>76</v>
      </c>
      <c r="Q14081" t="s">
        <v>164</v>
      </c>
      <c r="R14081" t="s">
        <v>122</v>
      </c>
    </row>
    <row r="14082" spans="1:18" x14ac:dyDescent="0.35">
      <c r="A14082" t="s">
        <v>4</v>
      </c>
      <c r="B14082" t="s">
        <v>531</v>
      </c>
      <c r="C14082">
        <v>422</v>
      </c>
      <c r="D14082" t="s">
        <v>636</v>
      </c>
      <c r="E14082" t="s">
        <v>77</v>
      </c>
      <c r="F14082" t="s">
        <v>76</v>
      </c>
      <c r="G14082" t="s">
        <v>76</v>
      </c>
      <c r="H14082" t="s">
        <v>76</v>
      </c>
      <c r="I14082" t="s">
        <v>76</v>
      </c>
      <c r="J14082" t="s">
        <v>73</v>
      </c>
      <c r="K14082" t="s">
        <v>73</v>
      </c>
      <c r="L14082" t="s">
        <v>76</v>
      </c>
      <c r="M14082" t="s">
        <v>76</v>
      </c>
      <c r="N14082" t="s">
        <v>107</v>
      </c>
      <c r="O14082" t="s">
        <v>76</v>
      </c>
      <c r="P14082" t="s">
        <v>76</v>
      </c>
      <c r="Q14082" t="s">
        <v>160</v>
      </c>
      <c r="R14082" t="s">
        <v>76</v>
      </c>
    </row>
    <row r="14083" spans="1:18" x14ac:dyDescent="0.35">
      <c r="A14083" t="s">
        <v>4</v>
      </c>
      <c r="B14083" t="s">
        <v>534</v>
      </c>
      <c r="C14083">
        <v>1157</v>
      </c>
      <c r="D14083" t="s">
        <v>845</v>
      </c>
      <c r="E14083" t="s">
        <v>94</v>
      </c>
      <c r="F14083" t="s">
        <v>84</v>
      </c>
      <c r="G14083" t="s">
        <v>149</v>
      </c>
      <c r="H14083" t="s">
        <v>76</v>
      </c>
      <c r="I14083" t="s">
        <v>73</v>
      </c>
      <c r="J14083" t="s">
        <v>77</v>
      </c>
      <c r="K14083" t="s">
        <v>76</v>
      </c>
      <c r="L14083" t="s">
        <v>106</v>
      </c>
      <c r="M14083" t="s">
        <v>79</v>
      </c>
      <c r="N14083" t="s">
        <v>107</v>
      </c>
      <c r="O14083" t="s">
        <v>76</v>
      </c>
      <c r="P14083" t="s">
        <v>76</v>
      </c>
      <c r="Q14083" t="s">
        <v>159</v>
      </c>
      <c r="R14083" t="s">
        <v>106</v>
      </c>
    </row>
    <row r="14084" spans="1:18" x14ac:dyDescent="0.35">
      <c r="A14084" t="s">
        <v>4</v>
      </c>
      <c r="B14084" t="s">
        <v>535</v>
      </c>
      <c r="C14084">
        <v>120</v>
      </c>
      <c r="D14084" t="s">
        <v>906</v>
      </c>
      <c r="E14084" t="s">
        <v>107</v>
      </c>
      <c r="F14084" t="s">
        <v>76</v>
      </c>
      <c r="G14084" t="s">
        <v>76</v>
      </c>
      <c r="H14084" t="s">
        <v>76</v>
      </c>
      <c r="I14084" t="s">
        <v>76</v>
      </c>
      <c r="J14084" t="s">
        <v>76</v>
      </c>
      <c r="K14084" t="s">
        <v>76</v>
      </c>
      <c r="L14084" t="s">
        <v>76</v>
      </c>
      <c r="M14084" t="s">
        <v>72</v>
      </c>
      <c r="N14084" t="s">
        <v>76</v>
      </c>
      <c r="O14084" t="s">
        <v>76</v>
      </c>
      <c r="P14084" t="s">
        <v>76</v>
      </c>
      <c r="Q14084" t="s">
        <v>57</v>
      </c>
      <c r="R14084" t="s">
        <v>76</v>
      </c>
    </row>
    <row r="14085" spans="1:18" x14ac:dyDescent="0.35">
      <c r="A14085" t="s">
        <v>4</v>
      </c>
      <c r="B14085" t="s">
        <v>536</v>
      </c>
      <c r="C14085">
        <v>231</v>
      </c>
      <c r="D14085" t="s">
        <v>335</v>
      </c>
      <c r="E14085" t="s">
        <v>106</v>
      </c>
      <c r="F14085" t="s">
        <v>105</v>
      </c>
      <c r="G14085" t="s">
        <v>105</v>
      </c>
      <c r="H14085" t="s">
        <v>76</v>
      </c>
      <c r="I14085" t="s">
        <v>107</v>
      </c>
      <c r="J14085" t="s">
        <v>76</v>
      </c>
      <c r="K14085" t="s">
        <v>107</v>
      </c>
      <c r="L14085" t="s">
        <v>76</v>
      </c>
      <c r="M14085" t="s">
        <v>106</v>
      </c>
      <c r="N14085" t="s">
        <v>107</v>
      </c>
      <c r="O14085" t="s">
        <v>76</v>
      </c>
      <c r="P14085" t="s">
        <v>76</v>
      </c>
      <c r="Q14085" t="s">
        <v>719</v>
      </c>
      <c r="R14085" t="s">
        <v>105</v>
      </c>
    </row>
    <row r="14086" spans="1:18" x14ac:dyDescent="0.35">
      <c r="A14086" t="s">
        <v>4</v>
      </c>
      <c r="B14086" t="s">
        <v>538</v>
      </c>
      <c r="C14086">
        <v>800</v>
      </c>
      <c r="D14086" t="s">
        <v>915</v>
      </c>
      <c r="E14086" t="s">
        <v>79</v>
      </c>
      <c r="F14086" t="s">
        <v>198</v>
      </c>
      <c r="G14086" t="s">
        <v>198</v>
      </c>
      <c r="H14086" t="s">
        <v>76</v>
      </c>
      <c r="I14086" t="s">
        <v>76</v>
      </c>
      <c r="J14086" t="s">
        <v>150</v>
      </c>
      <c r="K14086" t="s">
        <v>107</v>
      </c>
      <c r="L14086" t="s">
        <v>76</v>
      </c>
      <c r="M14086" t="s">
        <v>79</v>
      </c>
      <c r="N14086" t="s">
        <v>76</v>
      </c>
      <c r="O14086" t="s">
        <v>76</v>
      </c>
      <c r="P14086" t="s">
        <v>76</v>
      </c>
      <c r="Q14086" t="s">
        <v>313</v>
      </c>
      <c r="R14086" t="s">
        <v>76</v>
      </c>
    </row>
    <row r="14087" spans="1:18" x14ac:dyDescent="0.35">
      <c r="A14087" t="s">
        <v>4</v>
      </c>
      <c r="B14087" t="s">
        <v>540</v>
      </c>
      <c r="C14087">
        <v>113</v>
      </c>
      <c r="D14087" t="s">
        <v>674</v>
      </c>
      <c r="E14087" t="s">
        <v>76</v>
      </c>
      <c r="F14087" t="s">
        <v>76</v>
      </c>
      <c r="G14087" t="s">
        <v>76</v>
      </c>
      <c r="H14087" t="s">
        <v>76</v>
      </c>
      <c r="I14087" t="s">
        <v>63</v>
      </c>
      <c r="J14087" t="s">
        <v>76</v>
      </c>
      <c r="K14087" t="s">
        <v>76</v>
      </c>
      <c r="L14087" t="s">
        <v>76</v>
      </c>
      <c r="M14087" t="s">
        <v>63</v>
      </c>
      <c r="N14087" t="s">
        <v>256</v>
      </c>
      <c r="O14087" t="s">
        <v>76</v>
      </c>
      <c r="P14087" t="s">
        <v>76</v>
      </c>
      <c r="Q14087" t="s">
        <v>53</v>
      </c>
      <c r="R14087" t="s">
        <v>76</v>
      </c>
    </row>
    <row r="14088" spans="1:18" x14ac:dyDescent="0.35">
      <c r="A14088" t="s">
        <v>5</v>
      </c>
      <c r="B14088" t="s">
        <v>531</v>
      </c>
      <c r="C14088">
        <v>649</v>
      </c>
      <c r="D14088" t="s">
        <v>615</v>
      </c>
      <c r="E14088" t="s">
        <v>133</v>
      </c>
      <c r="F14088" t="s">
        <v>71</v>
      </c>
      <c r="G14088" t="s">
        <v>68</v>
      </c>
      <c r="H14088" t="s">
        <v>79</v>
      </c>
      <c r="I14088" t="s">
        <v>107</v>
      </c>
      <c r="J14088" t="s">
        <v>71</v>
      </c>
      <c r="K14088" t="s">
        <v>76</v>
      </c>
      <c r="L14088" t="s">
        <v>76</v>
      </c>
      <c r="M14088" t="s">
        <v>77</v>
      </c>
      <c r="N14088" t="s">
        <v>76</v>
      </c>
      <c r="O14088" t="s">
        <v>76</v>
      </c>
      <c r="P14088" t="s">
        <v>76</v>
      </c>
      <c r="Q14088" t="s">
        <v>85</v>
      </c>
      <c r="R14088" t="s">
        <v>150</v>
      </c>
    </row>
    <row r="14089" spans="1:18" x14ac:dyDescent="0.35">
      <c r="A14089" t="s">
        <v>5</v>
      </c>
      <c r="B14089" t="s">
        <v>534</v>
      </c>
      <c r="C14089">
        <v>1281</v>
      </c>
      <c r="D14089" t="s">
        <v>980</v>
      </c>
      <c r="E14089" t="s">
        <v>150</v>
      </c>
      <c r="F14089" t="s">
        <v>79</v>
      </c>
      <c r="G14089" t="s">
        <v>77</v>
      </c>
      <c r="H14089" t="s">
        <v>107</v>
      </c>
      <c r="I14089" t="s">
        <v>68</v>
      </c>
      <c r="J14089" t="s">
        <v>107</v>
      </c>
      <c r="K14089" t="s">
        <v>107</v>
      </c>
      <c r="L14089" t="s">
        <v>76</v>
      </c>
      <c r="M14089" t="s">
        <v>106</v>
      </c>
      <c r="N14089" t="s">
        <v>107</v>
      </c>
      <c r="O14089" t="s">
        <v>76</v>
      </c>
      <c r="P14089" t="s">
        <v>76</v>
      </c>
      <c r="Q14089" t="s">
        <v>344</v>
      </c>
      <c r="R14089" t="s">
        <v>107</v>
      </c>
    </row>
    <row r="14090" spans="1:18" x14ac:dyDescent="0.35">
      <c r="A14090" t="s">
        <v>5</v>
      </c>
      <c r="B14090" t="s">
        <v>535</v>
      </c>
      <c r="C14090">
        <v>153</v>
      </c>
      <c r="D14090" t="s">
        <v>793</v>
      </c>
      <c r="E14090" t="s">
        <v>150</v>
      </c>
      <c r="F14090" t="s">
        <v>79</v>
      </c>
      <c r="G14090" t="s">
        <v>76</v>
      </c>
      <c r="H14090" t="s">
        <v>76</v>
      </c>
      <c r="I14090" t="s">
        <v>73</v>
      </c>
      <c r="J14090" t="s">
        <v>76</v>
      </c>
      <c r="K14090" t="s">
        <v>76</v>
      </c>
      <c r="L14090" t="s">
        <v>76</v>
      </c>
      <c r="M14090" t="s">
        <v>107</v>
      </c>
      <c r="N14090" t="s">
        <v>76</v>
      </c>
      <c r="O14090" t="s">
        <v>76</v>
      </c>
      <c r="P14090" t="s">
        <v>76</v>
      </c>
      <c r="Q14090" t="s">
        <v>331</v>
      </c>
      <c r="R14090" t="s">
        <v>73</v>
      </c>
    </row>
    <row r="14091" spans="1:18" x14ac:dyDescent="0.35">
      <c r="A14091" t="s">
        <v>5</v>
      </c>
      <c r="B14091" t="s">
        <v>536</v>
      </c>
      <c r="C14091">
        <v>316</v>
      </c>
      <c r="D14091" t="s">
        <v>327</v>
      </c>
      <c r="E14091" t="s">
        <v>73</v>
      </c>
      <c r="F14091" t="s">
        <v>71</v>
      </c>
      <c r="G14091" t="s">
        <v>107</v>
      </c>
      <c r="H14091" t="s">
        <v>107</v>
      </c>
      <c r="I14091" t="s">
        <v>76</v>
      </c>
      <c r="J14091" t="s">
        <v>76</v>
      </c>
      <c r="K14091" t="s">
        <v>76</v>
      </c>
      <c r="L14091" t="s">
        <v>76</v>
      </c>
      <c r="M14091" t="s">
        <v>73</v>
      </c>
      <c r="N14091" t="s">
        <v>76</v>
      </c>
      <c r="O14091" t="s">
        <v>76</v>
      </c>
      <c r="P14091" t="s">
        <v>76</v>
      </c>
      <c r="Q14091" t="s">
        <v>406</v>
      </c>
      <c r="R14091" t="s">
        <v>79</v>
      </c>
    </row>
    <row r="14092" spans="1:18" x14ac:dyDescent="0.35">
      <c r="A14092" t="s">
        <v>5</v>
      </c>
      <c r="B14092" t="s">
        <v>538</v>
      </c>
      <c r="C14092">
        <v>983</v>
      </c>
      <c r="D14092" t="s">
        <v>623</v>
      </c>
      <c r="E14092" t="s">
        <v>138</v>
      </c>
      <c r="F14092" t="s">
        <v>77</v>
      </c>
      <c r="G14092" t="s">
        <v>106</v>
      </c>
      <c r="H14092" t="s">
        <v>76</v>
      </c>
      <c r="I14092" t="s">
        <v>76</v>
      </c>
      <c r="J14092" t="s">
        <v>76</v>
      </c>
      <c r="K14092" t="s">
        <v>107</v>
      </c>
      <c r="L14092" t="s">
        <v>76</v>
      </c>
      <c r="M14092" t="s">
        <v>105</v>
      </c>
      <c r="N14092" t="s">
        <v>106</v>
      </c>
      <c r="O14092" t="s">
        <v>76</v>
      </c>
      <c r="P14092" t="s">
        <v>76</v>
      </c>
      <c r="Q14092" t="s">
        <v>451</v>
      </c>
      <c r="R14092" t="s">
        <v>76</v>
      </c>
    </row>
    <row r="14093" spans="1:18" x14ac:dyDescent="0.35">
      <c r="A14093" t="s">
        <v>5</v>
      </c>
      <c r="B14093" t="s">
        <v>540</v>
      </c>
      <c r="C14093">
        <v>84</v>
      </c>
      <c r="D14093" t="s">
        <v>1397</v>
      </c>
      <c r="E14093" t="s">
        <v>76</v>
      </c>
      <c r="F14093" t="s">
        <v>78</v>
      </c>
      <c r="G14093" t="s">
        <v>78</v>
      </c>
      <c r="H14093" t="s">
        <v>76</v>
      </c>
      <c r="I14093" t="s">
        <v>130</v>
      </c>
      <c r="J14093" t="s">
        <v>76</v>
      </c>
      <c r="K14093" t="s">
        <v>76</v>
      </c>
      <c r="L14093" t="s">
        <v>76</v>
      </c>
      <c r="M14093" t="s">
        <v>105</v>
      </c>
      <c r="N14093" t="s">
        <v>76</v>
      </c>
      <c r="O14093" t="s">
        <v>76</v>
      </c>
      <c r="P14093" t="s">
        <v>76</v>
      </c>
      <c r="Q14093" t="s">
        <v>299</v>
      </c>
      <c r="R14093" t="s">
        <v>76</v>
      </c>
    </row>
    <row r="14094" spans="1:18" x14ac:dyDescent="0.35">
      <c r="A14094" t="s">
        <v>6</v>
      </c>
      <c r="B14094" t="s">
        <v>531</v>
      </c>
      <c r="C14094">
        <v>166</v>
      </c>
      <c r="D14094" t="s">
        <v>679</v>
      </c>
      <c r="E14094" t="s">
        <v>108</v>
      </c>
      <c r="F14094" t="s">
        <v>108</v>
      </c>
      <c r="G14094" t="s">
        <v>104</v>
      </c>
      <c r="H14094" t="s">
        <v>149</v>
      </c>
      <c r="I14094" t="s">
        <v>186</v>
      </c>
      <c r="J14094" t="s">
        <v>104</v>
      </c>
      <c r="K14094" t="s">
        <v>81</v>
      </c>
      <c r="L14094" t="s">
        <v>81</v>
      </c>
      <c r="M14094" t="s">
        <v>87</v>
      </c>
      <c r="N14094" t="s">
        <v>217</v>
      </c>
      <c r="O14094" t="s">
        <v>81</v>
      </c>
      <c r="P14094" t="s">
        <v>81</v>
      </c>
      <c r="Q14094" t="s">
        <v>82</v>
      </c>
      <c r="R14094" t="s">
        <v>88</v>
      </c>
    </row>
    <row r="14095" spans="1:18" x14ac:dyDescent="0.35">
      <c r="A14095" t="s">
        <v>6</v>
      </c>
      <c r="B14095" t="s">
        <v>534</v>
      </c>
      <c r="C14095">
        <v>459</v>
      </c>
      <c r="D14095" t="s">
        <v>419</v>
      </c>
      <c r="E14095" t="s">
        <v>11</v>
      </c>
      <c r="F14095" t="s">
        <v>81</v>
      </c>
      <c r="G14095" t="s">
        <v>81</v>
      </c>
      <c r="H14095" t="s">
        <v>180</v>
      </c>
      <c r="I14095" t="s">
        <v>79</v>
      </c>
      <c r="J14095" t="s">
        <v>130</v>
      </c>
      <c r="K14095" t="s">
        <v>63</v>
      </c>
      <c r="L14095" t="s">
        <v>76</v>
      </c>
      <c r="M14095" t="s">
        <v>87</v>
      </c>
      <c r="N14095" t="s">
        <v>76</v>
      </c>
      <c r="O14095" t="s">
        <v>79</v>
      </c>
      <c r="P14095" t="s">
        <v>76</v>
      </c>
      <c r="Q14095" t="s">
        <v>341</v>
      </c>
      <c r="R14095" t="s">
        <v>264</v>
      </c>
    </row>
    <row r="14096" spans="1:18" x14ac:dyDescent="0.35">
      <c r="A14096" t="s">
        <v>6</v>
      </c>
      <c r="B14096" t="s">
        <v>535</v>
      </c>
      <c r="C14096">
        <v>45</v>
      </c>
      <c r="D14096" t="s">
        <v>922</v>
      </c>
      <c r="E14096" t="s">
        <v>163</v>
      </c>
      <c r="F14096" t="s">
        <v>76</v>
      </c>
      <c r="G14096" t="s">
        <v>76</v>
      </c>
      <c r="H14096" t="s">
        <v>163</v>
      </c>
      <c r="I14096" t="s">
        <v>76</v>
      </c>
      <c r="J14096" t="s">
        <v>76</v>
      </c>
      <c r="K14096" t="s">
        <v>76</v>
      </c>
      <c r="L14096" t="s">
        <v>76</v>
      </c>
      <c r="M14096" t="s">
        <v>386</v>
      </c>
      <c r="N14096" t="s">
        <v>76</v>
      </c>
      <c r="O14096" t="s">
        <v>76</v>
      </c>
      <c r="P14096" t="s">
        <v>76</v>
      </c>
      <c r="Q14096" t="s">
        <v>120</v>
      </c>
      <c r="R14096" t="s">
        <v>76</v>
      </c>
    </row>
    <row r="14097" spans="1:18" x14ac:dyDescent="0.35">
      <c r="A14097" t="s">
        <v>6</v>
      </c>
      <c r="B14097" t="s">
        <v>536</v>
      </c>
      <c r="C14097">
        <v>114</v>
      </c>
      <c r="D14097" t="s">
        <v>790</v>
      </c>
      <c r="E14097" t="s">
        <v>88</v>
      </c>
      <c r="F14097" t="s">
        <v>55</v>
      </c>
      <c r="G14097" t="s">
        <v>55</v>
      </c>
      <c r="H14097" t="s">
        <v>55</v>
      </c>
      <c r="I14097" t="s">
        <v>76</v>
      </c>
      <c r="J14097" t="s">
        <v>55</v>
      </c>
      <c r="K14097" t="s">
        <v>76</v>
      </c>
      <c r="L14097" t="s">
        <v>76</v>
      </c>
      <c r="M14097" t="s">
        <v>194</v>
      </c>
      <c r="N14097" t="s">
        <v>55</v>
      </c>
      <c r="O14097" t="s">
        <v>76</v>
      </c>
      <c r="P14097" t="s">
        <v>76</v>
      </c>
      <c r="Q14097" t="s">
        <v>143</v>
      </c>
      <c r="R14097" t="s">
        <v>106</v>
      </c>
    </row>
    <row r="14098" spans="1:18" x14ac:dyDescent="0.35">
      <c r="A14098" t="s">
        <v>6</v>
      </c>
      <c r="B14098" t="s">
        <v>538</v>
      </c>
      <c r="C14098">
        <v>380</v>
      </c>
      <c r="D14098" t="s">
        <v>551</v>
      </c>
      <c r="E14098" t="s">
        <v>179</v>
      </c>
      <c r="F14098" t="s">
        <v>94</v>
      </c>
      <c r="G14098" t="s">
        <v>72</v>
      </c>
      <c r="H14098" t="s">
        <v>55</v>
      </c>
      <c r="I14098" t="s">
        <v>79</v>
      </c>
      <c r="J14098" t="s">
        <v>62</v>
      </c>
      <c r="K14098" t="s">
        <v>94</v>
      </c>
      <c r="L14098" t="s">
        <v>79</v>
      </c>
      <c r="M14098" t="s">
        <v>179</v>
      </c>
      <c r="N14098" t="s">
        <v>79</v>
      </c>
      <c r="O14098" t="s">
        <v>79</v>
      </c>
      <c r="P14098" t="s">
        <v>79</v>
      </c>
      <c r="Q14098" t="s">
        <v>337</v>
      </c>
      <c r="R14098" t="s">
        <v>221</v>
      </c>
    </row>
    <row r="14099" spans="1:18" x14ac:dyDescent="0.35">
      <c r="A14099" t="s">
        <v>6</v>
      </c>
      <c r="B14099" t="s">
        <v>540</v>
      </c>
      <c r="C14099">
        <v>56</v>
      </c>
      <c r="D14099" t="s">
        <v>912</v>
      </c>
      <c r="E14099" t="s">
        <v>76</v>
      </c>
      <c r="F14099" t="s">
        <v>76</v>
      </c>
      <c r="G14099" t="s">
        <v>76</v>
      </c>
      <c r="H14099" t="s">
        <v>76</v>
      </c>
      <c r="I14099" t="s">
        <v>76</v>
      </c>
      <c r="J14099" t="s">
        <v>76</v>
      </c>
      <c r="K14099" t="s">
        <v>76</v>
      </c>
      <c r="L14099" t="s">
        <v>76</v>
      </c>
      <c r="M14099" t="s">
        <v>76</v>
      </c>
      <c r="N14099" t="s">
        <v>76</v>
      </c>
      <c r="O14099" t="s">
        <v>76</v>
      </c>
      <c r="P14099" t="s">
        <v>76</v>
      </c>
      <c r="Q14099" t="s">
        <v>242</v>
      </c>
      <c r="R14099" t="s">
        <v>73</v>
      </c>
    </row>
    <row r="14100" spans="1:18" x14ac:dyDescent="0.35">
      <c r="A14100" t="s">
        <v>7</v>
      </c>
      <c r="B14100" t="s">
        <v>531</v>
      </c>
      <c r="C14100">
        <v>447</v>
      </c>
      <c r="D14100" t="s">
        <v>1433</v>
      </c>
      <c r="E14100" t="s">
        <v>76</v>
      </c>
      <c r="F14100" t="s">
        <v>62</v>
      </c>
      <c r="G14100" t="s">
        <v>70</v>
      </c>
      <c r="H14100" t="s">
        <v>72</v>
      </c>
      <c r="I14100" t="s">
        <v>150</v>
      </c>
      <c r="J14100" t="s">
        <v>150</v>
      </c>
      <c r="K14100" t="s">
        <v>76</v>
      </c>
      <c r="L14100" t="s">
        <v>76</v>
      </c>
      <c r="M14100" t="s">
        <v>149</v>
      </c>
      <c r="N14100" t="s">
        <v>76</v>
      </c>
      <c r="O14100" t="s">
        <v>76</v>
      </c>
      <c r="P14100" t="s">
        <v>76</v>
      </c>
      <c r="Q14100" t="s">
        <v>129</v>
      </c>
      <c r="R14100" t="s">
        <v>79</v>
      </c>
    </row>
    <row r="14101" spans="1:18" x14ac:dyDescent="0.35">
      <c r="A14101" t="s">
        <v>7</v>
      </c>
      <c r="B14101" t="s">
        <v>534</v>
      </c>
      <c r="C14101">
        <v>1084</v>
      </c>
      <c r="D14101" t="s">
        <v>639</v>
      </c>
      <c r="E14101" t="s">
        <v>75</v>
      </c>
      <c r="F14101" t="s">
        <v>149</v>
      </c>
      <c r="G14101" t="s">
        <v>100</v>
      </c>
      <c r="H14101" t="s">
        <v>78</v>
      </c>
      <c r="I14101" t="s">
        <v>150</v>
      </c>
      <c r="J14101" t="s">
        <v>68</v>
      </c>
      <c r="K14101" t="s">
        <v>71</v>
      </c>
      <c r="L14101" t="s">
        <v>76</v>
      </c>
      <c r="M14101" t="s">
        <v>62</v>
      </c>
      <c r="N14101" t="s">
        <v>76</v>
      </c>
      <c r="O14101" t="s">
        <v>107</v>
      </c>
      <c r="P14101" t="s">
        <v>76</v>
      </c>
      <c r="Q14101" t="s">
        <v>373</v>
      </c>
      <c r="R14101" t="s">
        <v>150</v>
      </c>
    </row>
    <row r="14102" spans="1:18" x14ac:dyDescent="0.35">
      <c r="A14102" t="s">
        <v>7</v>
      </c>
      <c r="B14102" t="s">
        <v>535</v>
      </c>
      <c r="C14102">
        <v>193</v>
      </c>
      <c r="D14102" t="s">
        <v>1730</v>
      </c>
      <c r="E14102" t="s">
        <v>68</v>
      </c>
      <c r="F14102" t="s">
        <v>264</v>
      </c>
      <c r="G14102" t="s">
        <v>194</v>
      </c>
      <c r="H14102" t="s">
        <v>55</v>
      </c>
      <c r="I14102" t="s">
        <v>77</v>
      </c>
      <c r="J14102" t="s">
        <v>76</v>
      </c>
      <c r="K14102" t="s">
        <v>76</v>
      </c>
      <c r="L14102" t="s">
        <v>76</v>
      </c>
      <c r="M14102" t="s">
        <v>74</v>
      </c>
      <c r="N14102" t="s">
        <v>73</v>
      </c>
      <c r="O14102" t="s">
        <v>76</v>
      </c>
      <c r="P14102" t="s">
        <v>76</v>
      </c>
      <c r="Q14102" t="s">
        <v>302</v>
      </c>
      <c r="R14102" t="s">
        <v>79</v>
      </c>
    </row>
    <row r="14103" spans="1:18" x14ac:dyDescent="0.35">
      <c r="A14103" t="s">
        <v>7</v>
      </c>
      <c r="B14103" t="s">
        <v>536</v>
      </c>
      <c r="C14103">
        <v>345</v>
      </c>
      <c r="D14103" t="s">
        <v>1370</v>
      </c>
      <c r="E14103" t="s">
        <v>94</v>
      </c>
      <c r="F14103" t="s">
        <v>150</v>
      </c>
      <c r="G14103" t="s">
        <v>94</v>
      </c>
      <c r="H14103" t="s">
        <v>107</v>
      </c>
      <c r="I14103" t="s">
        <v>107</v>
      </c>
      <c r="J14103" t="s">
        <v>79</v>
      </c>
      <c r="K14103" t="s">
        <v>106</v>
      </c>
      <c r="L14103" t="s">
        <v>76</v>
      </c>
      <c r="M14103" t="s">
        <v>107</v>
      </c>
      <c r="N14103" t="s">
        <v>76</v>
      </c>
      <c r="O14103" t="s">
        <v>76</v>
      </c>
      <c r="P14103" t="s">
        <v>76</v>
      </c>
      <c r="Q14103" t="s">
        <v>466</v>
      </c>
      <c r="R14103" t="s">
        <v>107</v>
      </c>
    </row>
    <row r="14104" spans="1:18" x14ac:dyDescent="0.35">
      <c r="A14104" t="s">
        <v>7</v>
      </c>
      <c r="B14104" t="s">
        <v>538</v>
      </c>
      <c r="C14104">
        <v>1022</v>
      </c>
      <c r="D14104" t="s">
        <v>635</v>
      </c>
      <c r="E14104" t="s">
        <v>94</v>
      </c>
      <c r="F14104" t="s">
        <v>67</v>
      </c>
      <c r="G14104" t="s">
        <v>175</v>
      </c>
      <c r="H14104" t="s">
        <v>173</v>
      </c>
      <c r="I14104" t="s">
        <v>77</v>
      </c>
      <c r="J14104" t="s">
        <v>93</v>
      </c>
      <c r="K14104" t="s">
        <v>75</v>
      </c>
      <c r="L14104" t="s">
        <v>76</v>
      </c>
      <c r="M14104" t="s">
        <v>180</v>
      </c>
      <c r="N14104" t="s">
        <v>107</v>
      </c>
      <c r="O14104" t="s">
        <v>76</v>
      </c>
      <c r="P14104" t="s">
        <v>107</v>
      </c>
      <c r="Q14104" t="s">
        <v>230</v>
      </c>
      <c r="R14104" t="s">
        <v>78</v>
      </c>
    </row>
    <row r="14105" spans="1:18" x14ac:dyDescent="0.35">
      <c r="A14105" t="s">
        <v>7</v>
      </c>
      <c r="B14105" t="s">
        <v>540</v>
      </c>
      <c r="C14105">
        <v>155</v>
      </c>
      <c r="D14105" t="s">
        <v>1210</v>
      </c>
      <c r="E14105" t="s">
        <v>106</v>
      </c>
      <c r="F14105" t="s">
        <v>76</v>
      </c>
      <c r="G14105" t="s">
        <v>68</v>
      </c>
      <c r="H14105" t="s">
        <v>76</v>
      </c>
      <c r="I14105" t="s">
        <v>76</v>
      </c>
      <c r="J14105" t="s">
        <v>93</v>
      </c>
      <c r="K14105" t="s">
        <v>76</v>
      </c>
      <c r="L14105" t="s">
        <v>76</v>
      </c>
      <c r="M14105" t="s">
        <v>142</v>
      </c>
      <c r="N14105" t="s">
        <v>138</v>
      </c>
      <c r="O14105" t="s">
        <v>76</v>
      </c>
      <c r="P14105" t="s">
        <v>76</v>
      </c>
      <c r="Q14105" t="s">
        <v>120</v>
      </c>
      <c r="R14105" t="s">
        <v>138</v>
      </c>
    </row>
    <row r="14106" spans="1:18" x14ac:dyDescent="0.35">
      <c r="A14106" t="s">
        <v>241</v>
      </c>
      <c r="B14106" t="s">
        <v>531</v>
      </c>
      <c r="C14106">
        <v>1965</v>
      </c>
      <c r="D14106" t="s">
        <v>1382</v>
      </c>
      <c r="E14106" t="s">
        <v>105</v>
      </c>
      <c r="F14106" t="s">
        <v>80</v>
      </c>
      <c r="G14106" t="s">
        <v>80</v>
      </c>
      <c r="H14106" t="s">
        <v>75</v>
      </c>
      <c r="I14106" t="s">
        <v>79</v>
      </c>
      <c r="J14106" t="s">
        <v>150</v>
      </c>
      <c r="K14106" t="s">
        <v>73</v>
      </c>
      <c r="L14106" t="s">
        <v>107</v>
      </c>
      <c r="M14106" t="s">
        <v>100</v>
      </c>
      <c r="N14106" t="s">
        <v>79</v>
      </c>
      <c r="O14106" t="s">
        <v>107</v>
      </c>
      <c r="P14106" t="s">
        <v>107</v>
      </c>
      <c r="Q14106" t="s">
        <v>200</v>
      </c>
      <c r="R14106" t="s">
        <v>78</v>
      </c>
    </row>
    <row r="14107" spans="1:18" x14ac:dyDescent="0.35">
      <c r="A14107" t="s">
        <v>241</v>
      </c>
      <c r="B14107" t="s">
        <v>534</v>
      </c>
      <c r="C14107">
        <v>4740</v>
      </c>
      <c r="D14107" t="s">
        <v>772</v>
      </c>
      <c r="E14107" t="s">
        <v>63</v>
      </c>
      <c r="F14107" t="s">
        <v>93</v>
      </c>
      <c r="G14107" t="s">
        <v>72</v>
      </c>
      <c r="H14107" t="s">
        <v>94</v>
      </c>
      <c r="I14107" t="s">
        <v>79</v>
      </c>
      <c r="J14107" t="s">
        <v>75</v>
      </c>
      <c r="K14107" t="s">
        <v>77</v>
      </c>
      <c r="L14107" t="s">
        <v>76</v>
      </c>
      <c r="M14107" t="s">
        <v>93</v>
      </c>
      <c r="N14107" t="s">
        <v>76</v>
      </c>
      <c r="O14107" t="s">
        <v>107</v>
      </c>
      <c r="P14107" t="s">
        <v>107</v>
      </c>
      <c r="Q14107" t="s">
        <v>263</v>
      </c>
      <c r="R14107" t="s">
        <v>78</v>
      </c>
    </row>
    <row r="14108" spans="1:18" x14ac:dyDescent="0.35">
      <c r="A14108" t="s">
        <v>241</v>
      </c>
      <c r="B14108" t="s">
        <v>535</v>
      </c>
      <c r="C14108">
        <v>590</v>
      </c>
      <c r="D14108" t="s">
        <v>1433</v>
      </c>
      <c r="E14108" t="s">
        <v>150</v>
      </c>
      <c r="F14108" t="s">
        <v>142</v>
      </c>
      <c r="G14108" t="s">
        <v>72</v>
      </c>
      <c r="H14108" t="s">
        <v>94</v>
      </c>
      <c r="I14108" t="s">
        <v>73</v>
      </c>
      <c r="J14108" t="s">
        <v>76</v>
      </c>
      <c r="K14108" t="s">
        <v>76</v>
      </c>
      <c r="L14108" t="s">
        <v>76</v>
      </c>
      <c r="M14108" t="s">
        <v>142</v>
      </c>
      <c r="N14108" t="s">
        <v>107</v>
      </c>
      <c r="O14108" t="s">
        <v>76</v>
      </c>
      <c r="P14108" t="s">
        <v>76</v>
      </c>
      <c r="Q14108" t="s">
        <v>238</v>
      </c>
      <c r="R14108" t="s">
        <v>68</v>
      </c>
    </row>
    <row r="14109" spans="1:18" x14ac:dyDescent="0.35">
      <c r="A14109" t="s">
        <v>241</v>
      </c>
      <c r="B14109" t="s">
        <v>536</v>
      </c>
      <c r="C14109">
        <v>1170</v>
      </c>
      <c r="D14109" t="s">
        <v>704</v>
      </c>
      <c r="E14109" t="s">
        <v>94</v>
      </c>
      <c r="F14109" t="s">
        <v>75</v>
      </c>
      <c r="G14109" t="s">
        <v>150</v>
      </c>
      <c r="H14109" t="s">
        <v>73</v>
      </c>
      <c r="I14109" t="s">
        <v>107</v>
      </c>
      <c r="J14109" t="s">
        <v>77</v>
      </c>
      <c r="K14109" t="s">
        <v>107</v>
      </c>
      <c r="L14109" t="s">
        <v>76</v>
      </c>
      <c r="M14109" t="s">
        <v>77</v>
      </c>
      <c r="N14109" t="s">
        <v>73</v>
      </c>
      <c r="O14109" t="s">
        <v>76</v>
      </c>
      <c r="P14109" t="s">
        <v>76</v>
      </c>
      <c r="Q14109" t="s">
        <v>329</v>
      </c>
      <c r="R14109" t="s">
        <v>150</v>
      </c>
    </row>
    <row r="14110" spans="1:18" x14ac:dyDescent="0.35">
      <c r="A14110" t="s">
        <v>241</v>
      </c>
      <c r="B14110" t="s">
        <v>538</v>
      </c>
      <c r="C14110">
        <v>3869</v>
      </c>
      <c r="D14110" t="s">
        <v>1091</v>
      </c>
      <c r="E14110" t="s">
        <v>138</v>
      </c>
      <c r="F14110" t="s">
        <v>173</v>
      </c>
      <c r="G14110" t="s">
        <v>122</v>
      </c>
      <c r="H14110" t="s">
        <v>72</v>
      </c>
      <c r="I14110" t="s">
        <v>73</v>
      </c>
      <c r="J14110" t="s">
        <v>81</v>
      </c>
      <c r="K14110" t="s">
        <v>79</v>
      </c>
      <c r="L14110" t="s">
        <v>76</v>
      </c>
      <c r="M14110" t="s">
        <v>198</v>
      </c>
      <c r="N14110" t="s">
        <v>107</v>
      </c>
      <c r="O14110" t="s">
        <v>76</v>
      </c>
      <c r="P14110" t="s">
        <v>107</v>
      </c>
      <c r="Q14110" t="s">
        <v>339</v>
      </c>
      <c r="R14110" t="s">
        <v>94</v>
      </c>
    </row>
    <row r="14111" spans="1:18" x14ac:dyDescent="0.35">
      <c r="A14111" t="s">
        <v>241</v>
      </c>
      <c r="B14111" t="s">
        <v>540</v>
      </c>
      <c r="C14111">
        <v>470</v>
      </c>
      <c r="D14111" t="s">
        <v>772</v>
      </c>
      <c r="E14111" t="s">
        <v>94</v>
      </c>
      <c r="F14111" t="s">
        <v>107</v>
      </c>
      <c r="G14111" t="s">
        <v>106</v>
      </c>
      <c r="H14111" t="s">
        <v>76</v>
      </c>
      <c r="I14111" t="s">
        <v>68</v>
      </c>
      <c r="J14111" t="s">
        <v>94</v>
      </c>
      <c r="K14111" t="s">
        <v>76</v>
      </c>
      <c r="L14111" t="s">
        <v>76</v>
      </c>
      <c r="M14111" t="s">
        <v>55</v>
      </c>
      <c r="N14111" t="s">
        <v>176</v>
      </c>
      <c r="O14111" t="s">
        <v>76</v>
      </c>
      <c r="P14111" t="s">
        <v>76</v>
      </c>
      <c r="Q14111" t="s">
        <v>192</v>
      </c>
      <c r="R14111" t="s">
        <v>94</v>
      </c>
    </row>
    <row r="14113" spans="1:18" x14ac:dyDescent="0.35">
      <c r="A14113" t="s">
        <v>2288</v>
      </c>
    </row>
    <row r="14114" spans="1:18" x14ac:dyDescent="0.35">
      <c r="A14114" t="s">
        <v>14</v>
      </c>
      <c r="B14114" t="s">
        <v>565</v>
      </c>
      <c r="C14114" t="s">
        <v>2</v>
      </c>
      <c r="D14114" t="s">
        <v>2268</v>
      </c>
      <c r="E14114" t="s">
        <v>2269</v>
      </c>
      <c r="F14114" t="s">
        <v>2270</v>
      </c>
      <c r="G14114" t="s">
        <v>2271</v>
      </c>
      <c r="H14114" t="s">
        <v>2272</v>
      </c>
      <c r="I14114" t="s">
        <v>2273</v>
      </c>
      <c r="J14114" t="s">
        <v>2274</v>
      </c>
      <c r="K14114" t="s">
        <v>2275</v>
      </c>
      <c r="L14114" t="s">
        <v>2276</v>
      </c>
      <c r="M14114" t="s">
        <v>2277</v>
      </c>
      <c r="N14114" t="s">
        <v>2278</v>
      </c>
      <c r="O14114" t="s">
        <v>2279</v>
      </c>
      <c r="P14114" t="s">
        <v>2280</v>
      </c>
      <c r="Q14114" t="s">
        <v>49</v>
      </c>
      <c r="R14114" t="s">
        <v>2281</v>
      </c>
    </row>
    <row r="14115" spans="1:18" x14ac:dyDescent="0.35">
      <c r="A14115" t="s">
        <v>3</v>
      </c>
      <c r="B14115" t="s">
        <v>566</v>
      </c>
      <c r="C14115">
        <v>153</v>
      </c>
      <c r="D14115" t="s">
        <v>640</v>
      </c>
      <c r="E14115" t="s">
        <v>104</v>
      </c>
      <c r="F14115" t="s">
        <v>76</v>
      </c>
      <c r="G14115" t="s">
        <v>76</v>
      </c>
      <c r="H14115" t="s">
        <v>76</v>
      </c>
      <c r="I14115" t="s">
        <v>76</v>
      </c>
      <c r="J14115" t="s">
        <v>76</v>
      </c>
      <c r="K14115" t="s">
        <v>76</v>
      </c>
      <c r="L14115" t="s">
        <v>76</v>
      </c>
      <c r="M14115" t="s">
        <v>76</v>
      </c>
      <c r="N14115" t="s">
        <v>76</v>
      </c>
      <c r="O14115" t="s">
        <v>76</v>
      </c>
      <c r="P14115" t="s">
        <v>76</v>
      </c>
      <c r="Q14115" t="s">
        <v>475</v>
      </c>
      <c r="R14115" t="s">
        <v>286</v>
      </c>
    </row>
    <row r="14116" spans="1:18" x14ac:dyDescent="0.35">
      <c r="A14116" t="s">
        <v>3</v>
      </c>
      <c r="B14116" t="s">
        <v>569</v>
      </c>
      <c r="C14116">
        <v>934</v>
      </c>
      <c r="D14116" t="s">
        <v>855</v>
      </c>
      <c r="E14116" t="s">
        <v>73</v>
      </c>
      <c r="F14116" t="s">
        <v>68</v>
      </c>
      <c r="G14116" t="s">
        <v>75</v>
      </c>
      <c r="H14116" t="s">
        <v>71</v>
      </c>
      <c r="I14116" t="s">
        <v>107</v>
      </c>
      <c r="J14116" t="s">
        <v>100</v>
      </c>
      <c r="K14116" t="s">
        <v>76</v>
      </c>
      <c r="L14116" t="s">
        <v>76</v>
      </c>
      <c r="M14116" t="s">
        <v>55</v>
      </c>
      <c r="N14116" t="s">
        <v>76</v>
      </c>
      <c r="O14116" t="s">
        <v>76</v>
      </c>
      <c r="P14116" t="s">
        <v>106</v>
      </c>
      <c r="Q14116" t="s">
        <v>236</v>
      </c>
      <c r="R14116" t="s">
        <v>79</v>
      </c>
    </row>
    <row r="14117" spans="1:18" x14ac:dyDescent="0.35">
      <c r="A14117" t="s">
        <v>3</v>
      </c>
      <c r="B14117" t="s">
        <v>570</v>
      </c>
      <c r="C14117">
        <v>32</v>
      </c>
      <c r="D14117" t="s">
        <v>1404</v>
      </c>
      <c r="E14117" t="s">
        <v>76</v>
      </c>
      <c r="F14117" t="s">
        <v>76</v>
      </c>
      <c r="G14117" t="s">
        <v>163</v>
      </c>
      <c r="H14117" t="s">
        <v>163</v>
      </c>
      <c r="I14117" t="s">
        <v>76</v>
      </c>
      <c r="J14117" t="s">
        <v>163</v>
      </c>
      <c r="K14117" t="s">
        <v>76</v>
      </c>
      <c r="L14117" t="s">
        <v>76</v>
      </c>
      <c r="M14117" t="s">
        <v>76</v>
      </c>
      <c r="N14117" t="s">
        <v>76</v>
      </c>
      <c r="O14117" t="s">
        <v>76</v>
      </c>
      <c r="P14117" t="s">
        <v>76</v>
      </c>
      <c r="Q14117" t="s">
        <v>274</v>
      </c>
      <c r="R14117" t="s">
        <v>76</v>
      </c>
    </row>
    <row r="14118" spans="1:18" x14ac:dyDescent="0.35">
      <c r="A14118" t="s">
        <v>3</v>
      </c>
      <c r="B14118" t="s">
        <v>571</v>
      </c>
      <c r="C14118">
        <v>111</v>
      </c>
      <c r="D14118" t="s">
        <v>624</v>
      </c>
      <c r="E14118" t="s">
        <v>176</v>
      </c>
      <c r="F14118" t="s">
        <v>80</v>
      </c>
      <c r="G14118" t="s">
        <v>76</v>
      </c>
      <c r="H14118" t="s">
        <v>76</v>
      </c>
      <c r="I14118" t="s">
        <v>76</v>
      </c>
      <c r="J14118" t="s">
        <v>80</v>
      </c>
      <c r="K14118" t="s">
        <v>76</v>
      </c>
      <c r="L14118" t="s">
        <v>76</v>
      </c>
      <c r="M14118" t="s">
        <v>80</v>
      </c>
      <c r="N14118" t="s">
        <v>76</v>
      </c>
      <c r="O14118" t="s">
        <v>76</v>
      </c>
      <c r="P14118" t="s">
        <v>76</v>
      </c>
      <c r="Q14118" t="s">
        <v>687</v>
      </c>
      <c r="R14118" t="s">
        <v>102</v>
      </c>
    </row>
    <row r="14119" spans="1:18" x14ac:dyDescent="0.35">
      <c r="A14119" t="s">
        <v>3</v>
      </c>
      <c r="B14119" t="s">
        <v>572</v>
      </c>
      <c r="C14119">
        <v>767</v>
      </c>
      <c r="D14119" t="s">
        <v>855</v>
      </c>
      <c r="E14119" t="s">
        <v>150</v>
      </c>
      <c r="F14119" t="s">
        <v>77</v>
      </c>
      <c r="G14119" t="s">
        <v>106</v>
      </c>
      <c r="H14119" t="s">
        <v>106</v>
      </c>
      <c r="I14119" t="s">
        <v>76</v>
      </c>
      <c r="J14119" t="s">
        <v>68</v>
      </c>
      <c r="K14119" t="s">
        <v>76</v>
      </c>
      <c r="L14119" t="s">
        <v>76</v>
      </c>
      <c r="M14119" t="s">
        <v>77</v>
      </c>
      <c r="N14119" t="s">
        <v>76</v>
      </c>
      <c r="O14119" t="s">
        <v>76</v>
      </c>
      <c r="P14119" t="s">
        <v>76</v>
      </c>
      <c r="Q14119" t="s">
        <v>361</v>
      </c>
      <c r="R14119" t="s">
        <v>79</v>
      </c>
    </row>
    <row r="14120" spans="1:18" x14ac:dyDescent="0.35">
      <c r="A14120" t="s">
        <v>3</v>
      </c>
      <c r="B14120" t="s">
        <v>573</v>
      </c>
      <c r="C14120">
        <v>32</v>
      </c>
      <c r="D14120" t="s">
        <v>980</v>
      </c>
      <c r="E14120" t="s">
        <v>88</v>
      </c>
      <c r="F14120" t="s">
        <v>81</v>
      </c>
      <c r="G14120" t="s">
        <v>211</v>
      </c>
      <c r="H14120" t="s">
        <v>76</v>
      </c>
      <c r="I14120" t="s">
        <v>76</v>
      </c>
      <c r="J14120" t="s">
        <v>81</v>
      </c>
      <c r="K14120" t="s">
        <v>76</v>
      </c>
      <c r="L14120" t="s">
        <v>76</v>
      </c>
      <c r="M14120" t="s">
        <v>76</v>
      </c>
      <c r="N14120" t="s">
        <v>76</v>
      </c>
      <c r="O14120" t="s">
        <v>76</v>
      </c>
      <c r="P14120" t="s">
        <v>76</v>
      </c>
      <c r="Q14120" t="s">
        <v>193</v>
      </c>
      <c r="R14120" t="s">
        <v>76</v>
      </c>
    </row>
    <row r="14121" spans="1:18" x14ac:dyDescent="0.35">
      <c r="A14121" t="s">
        <v>4</v>
      </c>
      <c r="B14121" t="s">
        <v>566</v>
      </c>
      <c r="C14121">
        <v>174</v>
      </c>
      <c r="D14121" t="s">
        <v>699</v>
      </c>
      <c r="E14121" t="s">
        <v>93</v>
      </c>
      <c r="F14121" t="s">
        <v>57</v>
      </c>
      <c r="G14121" t="s">
        <v>186</v>
      </c>
      <c r="H14121" t="s">
        <v>76</v>
      </c>
      <c r="I14121" t="s">
        <v>76</v>
      </c>
      <c r="J14121" t="s">
        <v>76</v>
      </c>
      <c r="K14121" t="s">
        <v>76</v>
      </c>
      <c r="L14121" t="s">
        <v>76</v>
      </c>
      <c r="M14121" t="s">
        <v>107</v>
      </c>
      <c r="N14121" t="s">
        <v>106</v>
      </c>
      <c r="O14121" t="s">
        <v>76</v>
      </c>
      <c r="P14121" t="s">
        <v>76</v>
      </c>
      <c r="Q14121" t="s">
        <v>498</v>
      </c>
      <c r="R14121" t="s">
        <v>76</v>
      </c>
    </row>
    <row r="14122" spans="1:18" x14ac:dyDescent="0.35">
      <c r="A14122" t="s">
        <v>4</v>
      </c>
      <c r="B14122" t="s">
        <v>569</v>
      </c>
      <c r="C14122">
        <v>1442</v>
      </c>
      <c r="D14122" t="s">
        <v>830</v>
      </c>
      <c r="E14122" t="s">
        <v>68</v>
      </c>
      <c r="F14122" t="s">
        <v>104</v>
      </c>
      <c r="G14122" t="s">
        <v>93</v>
      </c>
      <c r="H14122" t="s">
        <v>76</v>
      </c>
      <c r="I14122" t="s">
        <v>107</v>
      </c>
      <c r="J14122" t="s">
        <v>77</v>
      </c>
      <c r="K14122" t="s">
        <v>107</v>
      </c>
      <c r="L14122" t="s">
        <v>73</v>
      </c>
      <c r="M14122" t="s">
        <v>77</v>
      </c>
      <c r="N14122" t="s">
        <v>107</v>
      </c>
      <c r="O14122" t="s">
        <v>76</v>
      </c>
      <c r="P14122" t="s">
        <v>76</v>
      </c>
      <c r="Q14122" t="s">
        <v>361</v>
      </c>
      <c r="R14122" t="s">
        <v>73</v>
      </c>
    </row>
    <row r="14123" spans="1:18" x14ac:dyDescent="0.35">
      <c r="A14123" t="s">
        <v>4</v>
      </c>
      <c r="B14123" t="s">
        <v>570</v>
      </c>
      <c r="C14123">
        <v>83</v>
      </c>
      <c r="D14123" t="s">
        <v>1518</v>
      </c>
      <c r="E14123" t="s">
        <v>71</v>
      </c>
      <c r="F14123" t="s">
        <v>194</v>
      </c>
      <c r="G14123" t="s">
        <v>194</v>
      </c>
      <c r="H14123" t="s">
        <v>76</v>
      </c>
      <c r="I14123" t="s">
        <v>76</v>
      </c>
      <c r="J14123" t="s">
        <v>73</v>
      </c>
      <c r="K14123" t="s">
        <v>76</v>
      </c>
      <c r="L14123" t="s">
        <v>76</v>
      </c>
      <c r="M14123" t="s">
        <v>180</v>
      </c>
      <c r="N14123" t="s">
        <v>76</v>
      </c>
      <c r="O14123" t="s">
        <v>76</v>
      </c>
      <c r="P14123" t="s">
        <v>76</v>
      </c>
      <c r="Q14123" t="s">
        <v>312</v>
      </c>
      <c r="R14123" t="s">
        <v>73</v>
      </c>
    </row>
    <row r="14124" spans="1:18" x14ac:dyDescent="0.35">
      <c r="A14124" t="s">
        <v>4</v>
      </c>
      <c r="B14124" t="s">
        <v>571</v>
      </c>
      <c r="C14124">
        <v>100</v>
      </c>
      <c r="D14124" t="s">
        <v>877</v>
      </c>
      <c r="E14124" t="s">
        <v>76</v>
      </c>
      <c r="F14124" t="s">
        <v>55</v>
      </c>
      <c r="G14124" t="s">
        <v>55</v>
      </c>
      <c r="H14124" t="s">
        <v>76</v>
      </c>
      <c r="I14124" t="s">
        <v>76</v>
      </c>
      <c r="J14124" t="s">
        <v>107</v>
      </c>
      <c r="K14124" t="s">
        <v>107</v>
      </c>
      <c r="L14124" t="s">
        <v>76</v>
      </c>
      <c r="M14124" t="s">
        <v>76</v>
      </c>
      <c r="N14124" t="s">
        <v>76</v>
      </c>
      <c r="O14124" t="s">
        <v>76</v>
      </c>
      <c r="P14124" t="s">
        <v>76</v>
      </c>
      <c r="Q14124" t="s">
        <v>159</v>
      </c>
      <c r="R14124" t="s">
        <v>76</v>
      </c>
    </row>
    <row r="14125" spans="1:18" x14ac:dyDescent="0.35">
      <c r="A14125" t="s">
        <v>4</v>
      </c>
      <c r="B14125" t="s">
        <v>572</v>
      </c>
      <c r="C14125">
        <v>986</v>
      </c>
      <c r="D14125" t="s">
        <v>665</v>
      </c>
      <c r="E14125" t="s">
        <v>79</v>
      </c>
      <c r="F14125" t="s">
        <v>55</v>
      </c>
      <c r="G14125" t="s">
        <v>55</v>
      </c>
      <c r="H14125" t="s">
        <v>76</v>
      </c>
      <c r="I14125" t="s">
        <v>106</v>
      </c>
      <c r="J14125" t="s">
        <v>68</v>
      </c>
      <c r="K14125" t="s">
        <v>76</v>
      </c>
      <c r="L14125" t="s">
        <v>76</v>
      </c>
      <c r="M14125" t="s">
        <v>71</v>
      </c>
      <c r="N14125" t="s">
        <v>102</v>
      </c>
      <c r="O14125" t="s">
        <v>76</v>
      </c>
      <c r="P14125" t="s">
        <v>76</v>
      </c>
      <c r="Q14125" t="s">
        <v>384</v>
      </c>
      <c r="R14125" t="s">
        <v>106</v>
      </c>
    </row>
    <row r="14126" spans="1:18" x14ac:dyDescent="0.35">
      <c r="A14126" t="s">
        <v>4</v>
      </c>
      <c r="B14126" t="s">
        <v>573</v>
      </c>
      <c r="C14126">
        <v>58</v>
      </c>
      <c r="D14126" t="s">
        <v>837</v>
      </c>
      <c r="E14126" t="s">
        <v>76</v>
      </c>
      <c r="F14126" t="s">
        <v>76</v>
      </c>
      <c r="G14126" t="s">
        <v>76</v>
      </c>
      <c r="H14126" t="s">
        <v>76</v>
      </c>
      <c r="I14126" t="s">
        <v>76</v>
      </c>
      <c r="J14126" t="s">
        <v>77</v>
      </c>
      <c r="K14126" t="s">
        <v>76</v>
      </c>
      <c r="L14126" t="s">
        <v>76</v>
      </c>
      <c r="M14126" t="s">
        <v>63</v>
      </c>
      <c r="N14126" t="s">
        <v>76</v>
      </c>
      <c r="O14126" t="s">
        <v>76</v>
      </c>
      <c r="P14126" t="s">
        <v>76</v>
      </c>
      <c r="Q14126" t="s">
        <v>378</v>
      </c>
      <c r="R14126" t="s">
        <v>76</v>
      </c>
    </row>
    <row r="14127" spans="1:18" x14ac:dyDescent="0.35">
      <c r="A14127" t="s">
        <v>5</v>
      </c>
      <c r="B14127" t="s">
        <v>566</v>
      </c>
      <c r="C14127">
        <v>89</v>
      </c>
      <c r="D14127" t="s">
        <v>642</v>
      </c>
      <c r="E14127" t="s">
        <v>76</v>
      </c>
      <c r="F14127" t="s">
        <v>76</v>
      </c>
      <c r="G14127" t="s">
        <v>76</v>
      </c>
      <c r="H14127" t="s">
        <v>76</v>
      </c>
      <c r="I14127" t="s">
        <v>76</v>
      </c>
      <c r="J14127" t="s">
        <v>76</v>
      </c>
      <c r="K14127" t="s">
        <v>76</v>
      </c>
      <c r="L14127" t="s">
        <v>76</v>
      </c>
      <c r="M14127" t="s">
        <v>76</v>
      </c>
      <c r="N14127" t="s">
        <v>76</v>
      </c>
      <c r="O14127" t="s">
        <v>76</v>
      </c>
      <c r="P14127" t="s">
        <v>76</v>
      </c>
      <c r="Q14127" t="s">
        <v>263</v>
      </c>
      <c r="R14127" t="s">
        <v>76</v>
      </c>
    </row>
    <row r="14128" spans="1:18" x14ac:dyDescent="0.35">
      <c r="A14128" t="s">
        <v>5</v>
      </c>
      <c r="B14128" t="s">
        <v>569</v>
      </c>
      <c r="C14128">
        <v>1595</v>
      </c>
      <c r="D14128" t="s">
        <v>1402</v>
      </c>
      <c r="E14128" t="s">
        <v>63</v>
      </c>
      <c r="F14128" t="s">
        <v>77</v>
      </c>
      <c r="G14128" t="s">
        <v>106</v>
      </c>
      <c r="H14128" t="s">
        <v>73</v>
      </c>
      <c r="I14128" t="s">
        <v>107</v>
      </c>
      <c r="J14128" t="s">
        <v>73</v>
      </c>
      <c r="K14128" t="s">
        <v>107</v>
      </c>
      <c r="L14128" t="s">
        <v>76</v>
      </c>
      <c r="M14128" t="s">
        <v>77</v>
      </c>
      <c r="N14128" t="s">
        <v>107</v>
      </c>
      <c r="O14128" t="s">
        <v>76</v>
      </c>
      <c r="P14128" t="s">
        <v>76</v>
      </c>
      <c r="Q14128" t="s">
        <v>308</v>
      </c>
      <c r="R14128" t="s">
        <v>73</v>
      </c>
    </row>
    <row r="14129" spans="1:18" x14ac:dyDescent="0.35">
      <c r="A14129" t="s">
        <v>5</v>
      </c>
      <c r="B14129" t="s">
        <v>570</v>
      </c>
      <c r="C14129">
        <v>399</v>
      </c>
      <c r="D14129" t="s">
        <v>803</v>
      </c>
      <c r="E14129" t="s">
        <v>77</v>
      </c>
      <c r="F14129" t="s">
        <v>75</v>
      </c>
      <c r="G14129" t="s">
        <v>75</v>
      </c>
      <c r="H14129" t="s">
        <v>107</v>
      </c>
      <c r="I14129" t="s">
        <v>63</v>
      </c>
      <c r="J14129" t="s">
        <v>106</v>
      </c>
      <c r="K14129" t="s">
        <v>76</v>
      </c>
      <c r="L14129" t="s">
        <v>76</v>
      </c>
      <c r="M14129" t="s">
        <v>73</v>
      </c>
      <c r="N14129" t="s">
        <v>76</v>
      </c>
      <c r="O14129" t="s">
        <v>76</v>
      </c>
      <c r="P14129" t="s">
        <v>76</v>
      </c>
      <c r="Q14129" t="s">
        <v>203</v>
      </c>
      <c r="R14129" t="s">
        <v>77</v>
      </c>
    </row>
    <row r="14130" spans="1:18" x14ac:dyDescent="0.35">
      <c r="A14130" t="s">
        <v>5</v>
      </c>
      <c r="B14130" t="s">
        <v>571</v>
      </c>
      <c r="C14130">
        <v>46</v>
      </c>
      <c r="D14130" t="s">
        <v>554</v>
      </c>
      <c r="E14130" t="s">
        <v>76</v>
      </c>
      <c r="F14130" t="s">
        <v>76</v>
      </c>
      <c r="G14130" t="s">
        <v>76</v>
      </c>
      <c r="H14130" t="s">
        <v>76</v>
      </c>
      <c r="I14130" t="s">
        <v>76</v>
      </c>
      <c r="J14130" t="s">
        <v>76</v>
      </c>
      <c r="K14130" t="s">
        <v>76</v>
      </c>
      <c r="L14130" t="s">
        <v>76</v>
      </c>
      <c r="M14130" t="s">
        <v>76</v>
      </c>
      <c r="N14130" t="s">
        <v>76</v>
      </c>
      <c r="O14130" t="s">
        <v>76</v>
      </c>
      <c r="P14130" t="s">
        <v>76</v>
      </c>
      <c r="Q14130" t="s">
        <v>638</v>
      </c>
      <c r="R14130" t="s">
        <v>76</v>
      </c>
    </row>
    <row r="14131" spans="1:18" x14ac:dyDescent="0.35">
      <c r="A14131" t="s">
        <v>5</v>
      </c>
      <c r="B14131" t="s">
        <v>572</v>
      </c>
      <c r="C14131">
        <v>1067</v>
      </c>
      <c r="D14131" t="s">
        <v>760</v>
      </c>
      <c r="E14131" t="s">
        <v>79</v>
      </c>
      <c r="F14131" t="s">
        <v>68</v>
      </c>
      <c r="G14131" t="s">
        <v>77</v>
      </c>
      <c r="H14131" t="s">
        <v>107</v>
      </c>
      <c r="I14131" t="s">
        <v>76</v>
      </c>
      <c r="J14131" t="s">
        <v>76</v>
      </c>
      <c r="K14131" t="s">
        <v>107</v>
      </c>
      <c r="L14131" t="s">
        <v>76</v>
      </c>
      <c r="M14131" t="s">
        <v>77</v>
      </c>
      <c r="N14131" t="s">
        <v>106</v>
      </c>
      <c r="O14131" t="s">
        <v>76</v>
      </c>
      <c r="P14131" t="s">
        <v>76</v>
      </c>
      <c r="Q14131" t="s">
        <v>448</v>
      </c>
      <c r="R14131" t="s">
        <v>76</v>
      </c>
    </row>
    <row r="14132" spans="1:18" x14ac:dyDescent="0.35">
      <c r="A14132" t="s">
        <v>5</v>
      </c>
      <c r="B14132" t="s">
        <v>573</v>
      </c>
      <c r="C14132">
        <v>270</v>
      </c>
      <c r="D14132" t="s">
        <v>547</v>
      </c>
      <c r="E14132" t="s">
        <v>130</v>
      </c>
      <c r="F14132" t="s">
        <v>106</v>
      </c>
      <c r="G14132" t="s">
        <v>107</v>
      </c>
      <c r="H14132" t="s">
        <v>76</v>
      </c>
      <c r="I14132" t="s">
        <v>79</v>
      </c>
      <c r="J14132" t="s">
        <v>76</v>
      </c>
      <c r="K14132" t="s">
        <v>76</v>
      </c>
      <c r="L14132" t="s">
        <v>76</v>
      </c>
      <c r="M14132" t="s">
        <v>130</v>
      </c>
      <c r="N14132" t="s">
        <v>76</v>
      </c>
      <c r="O14132" t="s">
        <v>76</v>
      </c>
      <c r="P14132" t="s">
        <v>76</v>
      </c>
      <c r="Q14132" t="s">
        <v>532</v>
      </c>
      <c r="R14132" t="s">
        <v>77</v>
      </c>
    </row>
    <row r="14133" spans="1:18" x14ac:dyDescent="0.35">
      <c r="A14133" t="s">
        <v>6</v>
      </c>
      <c r="B14133" t="s">
        <v>566</v>
      </c>
      <c r="C14133">
        <v>47</v>
      </c>
      <c r="D14133" t="s">
        <v>709</v>
      </c>
      <c r="E14133" t="s">
        <v>202</v>
      </c>
      <c r="F14133" t="s">
        <v>194</v>
      </c>
      <c r="G14133" t="s">
        <v>177</v>
      </c>
      <c r="H14133" t="s">
        <v>194</v>
      </c>
      <c r="I14133" t="s">
        <v>76</v>
      </c>
      <c r="J14133" t="s">
        <v>194</v>
      </c>
      <c r="K14133" t="s">
        <v>76</v>
      </c>
      <c r="L14133" t="s">
        <v>76</v>
      </c>
      <c r="M14133" t="s">
        <v>244</v>
      </c>
      <c r="N14133" t="s">
        <v>76</v>
      </c>
      <c r="O14133" t="s">
        <v>76</v>
      </c>
      <c r="P14133" t="s">
        <v>76</v>
      </c>
      <c r="Q14133" t="s">
        <v>331</v>
      </c>
      <c r="R14133" t="s">
        <v>194</v>
      </c>
    </row>
    <row r="14134" spans="1:18" x14ac:dyDescent="0.35">
      <c r="A14134" t="s">
        <v>6</v>
      </c>
      <c r="B14134" t="s">
        <v>569</v>
      </c>
      <c r="C14134">
        <v>562</v>
      </c>
      <c r="D14134" t="s">
        <v>533</v>
      </c>
      <c r="E14134" t="s">
        <v>366</v>
      </c>
      <c r="F14134" t="s">
        <v>80</v>
      </c>
      <c r="G14134" t="s">
        <v>105</v>
      </c>
      <c r="H14134" t="s">
        <v>102</v>
      </c>
      <c r="I14134" t="s">
        <v>94</v>
      </c>
      <c r="J14134" t="s">
        <v>133</v>
      </c>
      <c r="K14134" t="s">
        <v>63</v>
      </c>
      <c r="L14134" t="s">
        <v>77</v>
      </c>
      <c r="M14134" t="s">
        <v>176</v>
      </c>
      <c r="N14134" t="s">
        <v>80</v>
      </c>
      <c r="O14134" t="s">
        <v>150</v>
      </c>
      <c r="P14134" t="s">
        <v>77</v>
      </c>
      <c r="Q14134" t="s">
        <v>9</v>
      </c>
      <c r="R14134" t="s">
        <v>244</v>
      </c>
    </row>
    <row r="14135" spans="1:18" x14ac:dyDescent="0.35">
      <c r="A14135" t="s">
        <v>6</v>
      </c>
      <c r="B14135" t="s">
        <v>570</v>
      </c>
      <c r="C14135">
        <v>61</v>
      </c>
      <c r="D14135" t="s">
        <v>795</v>
      </c>
      <c r="E14135" t="s">
        <v>108</v>
      </c>
      <c r="F14135" t="s">
        <v>73</v>
      </c>
      <c r="G14135" t="s">
        <v>76</v>
      </c>
      <c r="H14135" t="s">
        <v>105</v>
      </c>
      <c r="I14135" t="s">
        <v>76</v>
      </c>
      <c r="J14135" t="s">
        <v>76</v>
      </c>
      <c r="K14135" t="s">
        <v>105</v>
      </c>
      <c r="L14135" t="s">
        <v>76</v>
      </c>
      <c r="M14135" t="s">
        <v>109</v>
      </c>
      <c r="N14135" t="s">
        <v>76</v>
      </c>
      <c r="O14135" t="s">
        <v>76</v>
      </c>
      <c r="P14135" t="s">
        <v>76</v>
      </c>
      <c r="Q14135" t="s">
        <v>95</v>
      </c>
      <c r="R14135" t="s">
        <v>116</v>
      </c>
    </row>
    <row r="14136" spans="1:18" x14ac:dyDescent="0.35">
      <c r="A14136" t="s">
        <v>6</v>
      </c>
      <c r="B14136" t="s">
        <v>571</v>
      </c>
      <c r="C14136">
        <v>45</v>
      </c>
      <c r="D14136" t="s">
        <v>1400</v>
      </c>
      <c r="E14136" t="s">
        <v>63</v>
      </c>
      <c r="F14136" t="s">
        <v>93</v>
      </c>
      <c r="G14136" t="s">
        <v>93</v>
      </c>
      <c r="H14136" t="s">
        <v>63</v>
      </c>
      <c r="I14136" t="s">
        <v>63</v>
      </c>
      <c r="J14136" t="s">
        <v>63</v>
      </c>
      <c r="K14136" t="s">
        <v>63</v>
      </c>
      <c r="L14136" t="s">
        <v>63</v>
      </c>
      <c r="M14136" t="s">
        <v>63</v>
      </c>
      <c r="N14136" t="s">
        <v>63</v>
      </c>
      <c r="O14136" t="s">
        <v>63</v>
      </c>
      <c r="P14136" t="s">
        <v>63</v>
      </c>
      <c r="Q14136" t="s">
        <v>426</v>
      </c>
      <c r="R14136" t="s">
        <v>62</v>
      </c>
    </row>
    <row r="14137" spans="1:18" x14ac:dyDescent="0.35">
      <c r="A14137" t="s">
        <v>6</v>
      </c>
      <c r="B14137" t="s">
        <v>572</v>
      </c>
      <c r="C14137">
        <v>454</v>
      </c>
      <c r="D14137" t="s">
        <v>754</v>
      </c>
      <c r="E14137" t="s">
        <v>96</v>
      </c>
      <c r="F14137" t="s">
        <v>78</v>
      </c>
      <c r="G14137" t="s">
        <v>63</v>
      </c>
      <c r="H14137" t="s">
        <v>55</v>
      </c>
      <c r="I14137" t="s">
        <v>73</v>
      </c>
      <c r="J14137" t="s">
        <v>103</v>
      </c>
      <c r="K14137" t="s">
        <v>71</v>
      </c>
      <c r="L14137" t="s">
        <v>73</v>
      </c>
      <c r="M14137" t="s">
        <v>57</v>
      </c>
      <c r="N14137" t="s">
        <v>71</v>
      </c>
      <c r="O14137" t="s">
        <v>73</v>
      </c>
      <c r="P14137" t="s">
        <v>73</v>
      </c>
      <c r="Q14137" t="s">
        <v>195</v>
      </c>
      <c r="R14137" t="s">
        <v>104</v>
      </c>
    </row>
    <row r="14138" spans="1:18" x14ac:dyDescent="0.35">
      <c r="A14138" t="s">
        <v>6</v>
      </c>
      <c r="B14138" t="s">
        <v>573</v>
      </c>
      <c r="C14138">
        <v>51</v>
      </c>
      <c r="D14138" t="s">
        <v>1363</v>
      </c>
      <c r="E14138" t="s">
        <v>76</v>
      </c>
      <c r="F14138" t="s">
        <v>76</v>
      </c>
      <c r="G14138" t="s">
        <v>76</v>
      </c>
      <c r="H14138" t="s">
        <v>76</v>
      </c>
      <c r="I14138" t="s">
        <v>76</v>
      </c>
      <c r="J14138" t="s">
        <v>76</v>
      </c>
      <c r="K14138" t="s">
        <v>76</v>
      </c>
      <c r="L14138" t="s">
        <v>76</v>
      </c>
      <c r="M14138" t="s">
        <v>76</v>
      </c>
      <c r="N14138" t="s">
        <v>76</v>
      </c>
      <c r="O14138" t="s">
        <v>76</v>
      </c>
      <c r="P14138" t="s">
        <v>76</v>
      </c>
      <c r="Q14138" t="s">
        <v>447</v>
      </c>
      <c r="R14138" t="s">
        <v>58</v>
      </c>
    </row>
    <row r="14139" spans="1:18" x14ac:dyDescent="0.35">
      <c r="A14139" t="s">
        <v>7</v>
      </c>
      <c r="B14139" t="s">
        <v>566</v>
      </c>
      <c r="C14139">
        <v>129</v>
      </c>
      <c r="D14139" t="s">
        <v>747</v>
      </c>
      <c r="E14139" t="s">
        <v>94</v>
      </c>
      <c r="F14139" t="s">
        <v>226</v>
      </c>
      <c r="G14139" t="s">
        <v>217</v>
      </c>
      <c r="H14139" t="s">
        <v>76</v>
      </c>
      <c r="I14139" t="s">
        <v>76</v>
      </c>
      <c r="J14139" t="s">
        <v>76</v>
      </c>
      <c r="K14139" t="s">
        <v>76</v>
      </c>
      <c r="L14139" t="s">
        <v>76</v>
      </c>
      <c r="M14139" t="s">
        <v>57</v>
      </c>
      <c r="N14139" t="s">
        <v>76</v>
      </c>
      <c r="O14139" t="s">
        <v>79</v>
      </c>
      <c r="P14139" t="s">
        <v>76</v>
      </c>
      <c r="Q14139" t="s">
        <v>190</v>
      </c>
      <c r="R14139" t="s">
        <v>74</v>
      </c>
    </row>
    <row r="14140" spans="1:18" x14ac:dyDescent="0.35">
      <c r="A14140" t="s">
        <v>7</v>
      </c>
      <c r="B14140" t="s">
        <v>569</v>
      </c>
      <c r="C14140">
        <v>1489</v>
      </c>
      <c r="D14140" t="s">
        <v>918</v>
      </c>
      <c r="E14140" t="s">
        <v>79</v>
      </c>
      <c r="F14140" t="s">
        <v>130</v>
      </c>
      <c r="G14140" t="s">
        <v>80</v>
      </c>
      <c r="H14140" t="s">
        <v>78</v>
      </c>
      <c r="I14140" t="s">
        <v>150</v>
      </c>
      <c r="J14140" t="s">
        <v>68</v>
      </c>
      <c r="K14140" t="s">
        <v>106</v>
      </c>
      <c r="L14140" t="s">
        <v>76</v>
      </c>
      <c r="M14140" t="s">
        <v>173</v>
      </c>
      <c r="N14140" t="s">
        <v>76</v>
      </c>
      <c r="O14140" t="s">
        <v>76</v>
      </c>
      <c r="P14140" t="s">
        <v>76</v>
      </c>
      <c r="Q14140" t="s">
        <v>207</v>
      </c>
      <c r="R14140" t="s">
        <v>68</v>
      </c>
    </row>
    <row r="14141" spans="1:18" x14ac:dyDescent="0.35">
      <c r="A14141" t="s">
        <v>7</v>
      </c>
      <c r="B14141" t="s">
        <v>570</v>
      </c>
      <c r="C14141">
        <v>106</v>
      </c>
      <c r="D14141" t="s">
        <v>860</v>
      </c>
      <c r="E14141" t="s">
        <v>122</v>
      </c>
      <c r="F14141" t="s">
        <v>99</v>
      </c>
      <c r="G14141" t="s">
        <v>87</v>
      </c>
      <c r="H14141" t="s">
        <v>84</v>
      </c>
      <c r="I14141" t="s">
        <v>72</v>
      </c>
      <c r="J14141" t="s">
        <v>105</v>
      </c>
      <c r="K14141" t="s">
        <v>122</v>
      </c>
      <c r="L14141" t="s">
        <v>76</v>
      </c>
      <c r="M14141" t="s">
        <v>137</v>
      </c>
      <c r="N14141" t="s">
        <v>73</v>
      </c>
      <c r="O14141" t="s">
        <v>76</v>
      </c>
      <c r="P14141" t="s">
        <v>76</v>
      </c>
      <c r="Q14141" t="s">
        <v>98</v>
      </c>
      <c r="R14141" t="s">
        <v>76</v>
      </c>
    </row>
    <row r="14142" spans="1:18" x14ac:dyDescent="0.35">
      <c r="A14142" t="s">
        <v>7</v>
      </c>
      <c r="B14142" t="s">
        <v>571</v>
      </c>
      <c r="C14142">
        <v>70</v>
      </c>
      <c r="D14142" t="s">
        <v>798</v>
      </c>
      <c r="E14142" t="s">
        <v>76</v>
      </c>
      <c r="F14142" t="s">
        <v>157</v>
      </c>
      <c r="G14142" t="s">
        <v>76</v>
      </c>
      <c r="H14142" t="s">
        <v>76</v>
      </c>
      <c r="I14142" t="s">
        <v>76</v>
      </c>
      <c r="J14142" t="s">
        <v>186</v>
      </c>
      <c r="K14142" t="s">
        <v>76</v>
      </c>
      <c r="L14142" t="s">
        <v>76</v>
      </c>
      <c r="M14142" t="s">
        <v>62</v>
      </c>
      <c r="N14142" t="s">
        <v>76</v>
      </c>
      <c r="O14142" t="s">
        <v>76</v>
      </c>
      <c r="P14142" t="s">
        <v>76</v>
      </c>
      <c r="Q14142" t="s">
        <v>85</v>
      </c>
      <c r="R14142" t="s">
        <v>73</v>
      </c>
    </row>
    <row r="14143" spans="1:18" x14ac:dyDescent="0.35">
      <c r="A14143" t="s">
        <v>7</v>
      </c>
      <c r="B14143" t="s">
        <v>572</v>
      </c>
      <c r="C14143">
        <v>1386</v>
      </c>
      <c r="D14143" t="s">
        <v>1166</v>
      </c>
      <c r="E14143" t="s">
        <v>94</v>
      </c>
      <c r="F14143" t="s">
        <v>179</v>
      </c>
      <c r="G14143" t="s">
        <v>198</v>
      </c>
      <c r="H14143" t="s">
        <v>80</v>
      </c>
      <c r="I14143" t="s">
        <v>106</v>
      </c>
      <c r="J14143" t="s">
        <v>138</v>
      </c>
      <c r="K14143" t="s">
        <v>73</v>
      </c>
      <c r="L14143" t="s">
        <v>76</v>
      </c>
      <c r="M14143" t="s">
        <v>103</v>
      </c>
      <c r="N14143" t="s">
        <v>73</v>
      </c>
      <c r="O14143" t="s">
        <v>76</v>
      </c>
      <c r="P14143" t="s">
        <v>107</v>
      </c>
      <c r="Q14143" t="s">
        <v>219</v>
      </c>
      <c r="R14143" t="s">
        <v>94</v>
      </c>
    </row>
    <row r="14144" spans="1:18" x14ac:dyDescent="0.35">
      <c r="A14144" t="s">
        <v>7</v>
      </c>
      <c r="B14144" t="s">
        <v>573</v>
      </c>
      <c r="C14144">
        <v>66</v>
      </c>
      <c r="D14144" t="s">
        <v>563</v>
      </c>
      <c r="E14144" t="s">
        <v>105</v>
      </c>
      <c r="F14144" t="s">
        <v>257</v>
      </c>
      <c r="G14144" t="s">
        <v>262</v>
      </c>
      <c r="H14144" t="s">
        <v>168</v>
      </c>
      <c r="I14144" t="s">
        <v>76</v>
      </c>
      <c r="J14144" t="s">
        <v>176</v>
      </c>
      <c r="K14144" t="s">
        <v>53</v>
      </c>
      <c r="L14144" t="s">
        <v>76</v>
      </c>
      <c r="M14144" t="s">
        <v>67</v>
      </c>
      <c r="N14144" t="s">
        <v>76</v>
      </c>
      <c r="O14144" t="s">
        <v>76</v>
      </c>
      <c r="P14144" t="s">
        <v>76</v>
      </c>
      <c r="Q14144" t="s">
        <v>377</v>
      </c>
      <c r="R14144" t="s">
        <v>150</v>
      </c>
    </row>
    <row r="14145" spans="1:18" x14ac:dyDescent="0.35">
      <c r="A14145" t="s">
        <v>241</v>
      </c>
      <c r="B14145" t="s">
        <v>566</v>
      </c>
      <c r="C14145">
        <v>592</v>
      </c>
      <c r="D14145" t="s">
        <v>483</v>
      </c>
      <c r="E14145" t="s">
        <v>142</v>
      </c>
      <c r="F14145" t="s">
        <v>96</v>
      </c>
      <c r="G14145" t="s">
        <v>104</v>
      </c>
      <c r="H14145" t="s">
        <v>106</v>
      </c>
      <c r="I14145" t="s">
        <v>76</v>
      </c>
      <c r="J14145" t="s">
        <v>106</v>
      </c>
      <c r="K14145" t="s">
        <v>76</v>
      </c>
      <c r="L14145" t="s">
        <v>76</v>
      </c>
      <c r="M14145" t="s">
        <v>63</v>
      </c>
      <c r="N14145" t="s">
        <v>76</v>
      </c>
      <c r="O14145" t="s">
        <v>73</v>
      </c>
      <c r="P14145" t="s">
        <v>76</v>
      </c>
      <c r="Q14145" t="s">
        <v>323</v>
      </c>
      <c r="R14145" t="s">
        <v>103</v>
      </c>
    </row>
    <row r="14146" spans="1:18" x14ac:dyDescent="0.35">
      <c r="A14146" t="s">
        <v>241</v>
      </c>
      <c r="B14146" t="s">
        <v>569</v>
      </c>
      <c r="C14146">
        <v>6022</v>
      </c>
      <c r="D14146" t="s">
        <v>1305</v>
      </c>
      <c r="E14146" t="s">
        <v>81</v>
      </c>
      <c r="F14146" t="s">
        <v>80</v>
      </c>
      <c r="G14146" t="s">
        <v>138</v>
      </c>
      <c r="H14146" t="s">
        <v>94</v>
      </c>
      <c r="I14146" t="s">
        <v>77</v>
      </c>
      <c r="J14146" t="s">
        <v>75</v>
      </c>
      <c r="K14146" t="s">
        <v>106</v>
      </c>
      <c r="L14146" t="s">
        <v>107</v>
      </c>
      <c r="M14146" t="s">
        <v>74</v>
      </c>
      <c r="N14146" t="s">
        <v>73</v>
      </c>
      <c r="O14146" t="s">
        <v>107</v>
      </c>
      <c r="P14146" t="s">
        <v>107</v>
      </c>
      <c r="Q14146" t="s">
        <v>392</v>
      </c>
      <c r="R14146" t="s">
        <v>150</v>
      </c>
    </row>
    <row r="14147" spans="1:18" x14ac:dyDescent="0.35">
      <c r="A14147" t="s">
        <v>241</v>
      </c>
      <c r="B14147" t="s">
        <v>570</v>
      </c>
      <c r="C14147">
        <v>681</v>
      </c>
      <c r="D14147" t="s">
        <v>774</v>
      </c>
      <c r="E14147" t="s">
        <v>78</v>
      </c>
      <c r="F14147" t="s">
        <v>142</v>
      </c>
      <c r="G14147" t="s">
        <v>74</v>
      </c>
      <c r="H14147" t="s">
        <v>72</v>
      </c>
      <c r="I14147" t="s">
        <v>138</v>
      </c>
      <c r="J14147" t="s">
        <v>71</v>
      </c>
      <c r="K14147" t="s">
        <v>68</v>
      </c>
      <c r="L14147" t="s">
        <v>76</v>
      </c>
      <c r="M14147" t="s">
        <v>100</v>
      </c>
      <c r="N14147" t="s">
        <v>76</v>
      </c>
      <c r="O14147" t="s">
        <v>76</v>
      </c>
      <c r="P14147" t="s">
        <v>76</v>
      </c>
      <c r="Q14147" t="s">
        <v>219</v>
      </c>
      <c r="R14147" t="s">
        <v>105</v>
      </c>
    </row>
    <row r="14148" spans="1:18" x14ac:dyDescent="0.35">
      <c r="A14148" t="s">
        <v>241</v>
      </c>
      <c r="B14148" t="s">
        <v>571</v>
      </c>
      <c r="C14148">
        <v>372</v>
      </c>
      <c r="D14148" t="s">
        <v>643</v>
      </c>
      <c r="E14148" t="s">
        <v>93</v>
      </c>
      <c r="F14148" t="s">
        <v>149</v>
      </c>
      <c r="G14148" t="s">
        <v>68</v>
      </c>
      <c r="H14148" t="s">
        <v>73</v>
      </c>
      <c r="I14148" t="s">
        <v>73</v>
      </c>
      <c r="J14148" t="s">
        <v>105</v>
      </c>
      <c r="K14148" t="s">
        <v>73</v>
      </c>
      <c r="L14148" t="s">
        <v>73</v>
      </c>
      <c r="M14148" t="s">
        <v>63</v>
      </c>
      <c r="N14148" t="s">
        <v>73</v>
      </c>
      <c r="O14148" t="s">
        <v>73</v>
      </c>
      <c r="P14148" t="s">
        <v>73</v>
      </c>
      <c r="Q14148" t="s">
        <v>577</v>
      </c>
      <c r="R14148" t="s">
        <v>55</v>
      </c>
    </row>
    <row r="14149" spans="1:18" x14ac:dyDescent="0.35">
      <c r="A14149" t="s">
        <v>241</v>
      </c>
      <c r="B14149" t="s">
        <v>572</v>
      </c>
      <c r="C14149">
        <v>4660</v>
      </c>
      <c r="D14149" t="s">
        <v>983</v>
      </c>
      <c r="E14149" t="s">
        <v>78</v>
      </c>
      <c r="F14149" t="s">
        <v>93</v>
      </c>
      <c r="G14149" t="s">
        <v>80</v>
      </c>
      <c r="H14149" t="s">
        <v>94</v>
      </c>
      <c r="I14149" t="s">
        <v>73</v>
      </c>
      <c r="J14149" t="s">
        <v>78</v>
      </c>
      <c r="K14149" t="s">
        <v>73</v>
      </c>
      <c r="L14149" t="s">
        <v>76</v>
      </c>
      <c r="M14149" t="s">
        <v>55</v>
      </c>
      <c r="N14149" t="s">
        <v>75</v>
      </c>
      <c r="O14149" t="s">
        <v>76</v>
      </c>
      <c r="P14149" t="s">
        <v>76</v>
      </c>
      <c r="Q14149" t="s">
        <v>502</v>
      </c>
      <c r="R14149" t="s">
        <v>150</v>
      </c>
    </row>
    <row r="14150" spans="1:18" x14ac:dyDescent="0.35">
      <c r="A14150" t="s">
        <v>241</v>
      </c>
      <c r="B14150" t="s">
        <v>573</v>
      </c>
      <c r="C14150">
        <v>477</v>
      </c>
      <c r="D14150" t="s">
        <v>672</v>
      </c>
      <c r="E14150" t="s">
        <v>55</v>
      </c>
      <c r="F14150" t="s">
        <v>137</v>
      </c>
      <c r="G14150" t="s">
        <v>163</v>
      </c>
      <c r="H14150" t="s">
        <v>104</v>
      </c>
      <c r="I14150" t="s">
        <v>106</v>
      </c>
      <c r="J14150" t="s">
        <v>186</v>
      </c>
      <c r="K14150" t="s">
        <v>93</v>
      </c>
      <c r="L14150" t="s">
        <v>76</v>
      </c>
      <c r="M14150" t="s">
        <v>173</v>
      </c>
      <c r="N14150" t="s">
        <v>76</v>
      </c>
      <c r="O14150" t="s">
        <v>76</v>
      </c>
      <c r="P14150" t="s">
        <v>76</v>
      </c>
      <c r="Q14150" t="s">
        <v>748</v>
      </c>
      <c r="R14150" t="s">
        <v>81</v>
      </c>
    </row>
    <row r="14152" spans="1:18" x14ac:dyDescent="0.35">
      <c r="A14152" t="s">
        <v>2289</v>
      </c>
    </row>
    <row r="14153" spans="1:18" x14ac:dyDescent="0.35">
      <c r="A14153" t="s">
        <v>14</v>
      </c>
      <c r="B14153" t="s">
        <v>593</v>
      </c>
      <c r="C14153" t="s">
        <v>2</v>
      </c>
      <c r="D14153" t="s">
        <v>2268</v>
      </c>
      <c r="E14153" t="s">
        <v>2269</v>
      </c>
      <c r="F14153" t="s">
        <v>2270</v>
      </c>
      <c r="G14153" t="s">
        <v>2271</v>
      </c>
      <c r="H14153" t="s">
        <v>2272</v>
      </c>
      <c r="I14153" t="s">
        <v>2273</v>
      </c>
      <c r="J14153" t="s">
        <v>2274</v>
      </c>
      <c r="K14153" t="s">
        <v>2275</v>
      </c>
      <c r="L14153" t="s">
        <v>2276</v>
      </c>
      <c r="M14153" t="s">
        <v>2277</v>
      </c>
      <c r="N14153" t="s">
        <v>2278</v>
      </c>
      <c r="O14153" t="s">
        <v>2279</v>
      </c>
      <c r="P14153" t="s">
        <v>2280</v>
      </c>
      <c r="Q14153" t="s">
        <v>49</v>
      </c>
      <c r="R14153" t="s">
        <v>2281</v>
      </c>
    </row>
    <row r="14154" spans="1:18" x14ac:dyDescent="0.35">
      <c r="A14154" t="s">
        <v>3</v>
      </c>
      <c r="B14154" t="s">
        <v>594</v>
      </c>
      <c r="C14154">
        <v>948</v>
      </c>
      <c r="D14154" t="s">
        <v>1184</v>
      </c>
      <c r="E14154" t="s">
        <v>73</v>
      </c>
      <c r="F14154" t="s">
        <v>107</v>
      </c>
      <c r="G14154" t="s">
        <v>107</v>
      </c>
      <c r="H14154" t="s">
        <v>76</v>
      </c>
      <c r="I14154" t="s">
        <v>76</v>
      </c>
      <c r="J14154" t="s">
        <v>68</v>
      </c>
      <c r="K14154" t="s">
        <v>76</v>
      </c>
      <c r="L14154" t="s">
        <v>76</v>
      </c>
      <c r="M14154" t="s">
        <v>150</v>
      </c>
      <c r="N14154" t="s">
        <v>76</v>
      </c>
      <c r="O14154" t="s">
        <v>76</v>
      </c>
      <c r="P14154" t="s">
        <v>76</v>
      </c>
      <c r="Q14154" t="s">
        <v>442</v>
      </c>
      <c r="R14154" t="s">
        <v>107</v>
      </c>
    </row>
    <row r="14155" spans="1:18" x14ac:dyDescent="0.35">
      <c r="A14155" t="s">
        <v>3</v>
      </c>
      <c r="B14155" t="s">
        <v>595</v>
      </c>
      <c r="C14155">
        <v>1081</v>
      </c>
      <c r="D14155" t="s">
        <v>1025</v>
      </c>
      <c r="E14155" t="s">
        <v>100</v>
      </c>
      <c r="F14155" t="s">
        <v>75</v>
      </c>
      <c r="G14155" t="s">
        <v>138</v>
      </c>
      <c r="H14155" t="s">
        <v>75</v>
      </c>
      <c r="I14155" t="s">
        <v>107</v>
      </c>
      <c r="J14155" t="s">
        <v>186</v>
      </c>
      <c r="K14155" t="s">
        <v>76</v>
      </c>
      <c r="L14155" t="s">
        <v>76</v>
      </c>
      <c r="M14155" t="s">
        <v>72</v>
      </c>
      <c r="N14155" t="s">
        <v>76</v>
      </c>
      <c r="O14155" t="s">
        <v>76</v>
      </c>
      <c r="P14155" t="s">
        <v>73</v>
      </c>
      <c r="Q14155" t="s">
        <v>59</v>
      </c>
      <c r="R14155" t="s">
        <v>142</v>
      </c>
    </row>
    <row r="14156" spans="1:18" x14ac:dyDescent="0.35">
      <c r="A14156" t="s">
        <v>4</v>
      </c>
      <c r="B14156" t="s">
        <v>594</v>
      </c>
      <c r="C14156">
        <v>1657</v>
      </c>
      <c r="D14156" t="s">
        <v>403</v>
      </c>
      <c r="E14156" t="s">
        <v>106</v>
      </c>
      <c r="F14156" t="s">
        <v>76</v>
      </c>
      <c r="G14156" t="s">
        <v>76</v>
      </c>
      <c r="H14156" t="s">
        <v>76</v>
      </c>
      <c r="I14156" t="s">
        <v>76</v>
      </c>
      <c r="J14156" t="s">
        <v>107</v>
      </c>
      <c r="K14156" t="s">
        <v>107</v>
      </c>
      <c r="L14156" t="s">
        <v>76</v>
      </c>
      <c r="M14156" t="s">
        <v>76</v>
      </c>
      <c r="N14156" t="s">
        <v>57</v>
      </c>
      <c r="O14156" t="s">
        <v>76</v>
      </c>
      <c r="P14156" t="s">
        <v>76</v>
      </c>
      <c r="Q14156" t="s">
        <v>148</v>
      </c>
      <c r="R14156" t="s">
        <v>76</v>
      </c>
    </row>
    <row r="14157" spans="1:18" x14ac:dyDescent="0.35">
      <c r="A14157" t="s">
        <v>4</v>
      </c>
      <c r="B14157" t="s">
        <v>595</v>
      </c>
      <c r="C14157">
        <v>1186</v>
      </c>
      <c r="D14157" t="s">
        <v>992</v>
      </c>
      <c r="E14157" t="s">
        <v>75</v>
      </c>
      <c r="F14157" t="s">
        <v>221</v>
      </c>
      <c r="G14157" t="s">
        <v>88</v>
      </c>
      <c r="H14157" t="s">
        <v>76</v>
      </c>
      <c r="I14157" t="s">
        <v>77</v>
      </c>
      <c r="J14157" t="s">
        <v>150</v>
      </c>
      <c r="K14157" t="s">
        <v>107</v>
      </c>
      <c r="L14157" t="s">
        <v>73</v>
      </c>
      <c r="M14157" t="s">
        <v>105</v>
      </c>
      <c r="N14157" t="s">
        <v>107</v>
      </c>
      <c r="O14157" t="s">
        <v>76</v>
      </c>
      <c r="P14157" t="s">
        <v>76</v>
      </c>
      <c r="Q14157" t="s">
        <v>384</v>
      </c>
      <c r="R14157" t="s">
        <v>79</v>
      </c>
    </row>
    <row r="14158" spans="1:18" x14ac:dyDescent="0.35">
      <c r="A14158" t="s">
        <v>5</v>
      </c>
      <c r="B14158" t="s">
        <v>594</v>
      </c>
      <c r="C14158">
        <v>1277</v>
      </c>
      <c r="D14158" t="s">
        <v>844</v>
      </c>
      <c r="E14158" t="s">
        <v>107</v>
      </c>
      <c r="F14158" t="s">
        <v>73</v>
      </c>
      <c r="G14158" t="s">
        <v>76</v>
      </c>
      <c r="H14158" t="s">
        <v>76</v>
      </c>
      <c r="I14158" t="s">
        <v>77</v>
      </c>
      <c r="J14158" t="s">
        <v>76</v>
      </c>
      <c r="K14158" t="s">
        <v>76</v>
      </c>
      <c r="L14158" t="s">
        <v>76</v>
      </c>
      <c r="M14158" t="s">
        <v>73</v>
      </c>
      <c r="N14158" t="s">
        <v>106</v>
      </c>
      <c r="O14158" t="s">
        <v>76</v>
      </c>
      <c r="P14158" t="s">
        <v>76</v>
      </c>
      <c r="Q14158" t="s">
        <v>187</v>
      </c>
      <c r="R14158" t="s">
        <v>79</v>
      </c>
    </row>
    <row r="14159" spans="1:18" x14ac:dyDescent="0.35">
      <c r="A14159" t="s">
        <v>5</v>
      </c>
      <c r="B14159" t="s">
        <v>595</v>
      </c>
      <c r="C14159">
        <v>2189</v>
      </c>
      <c r="D14159" t="s">
        <v>1306</v>
      </c>
      <c r="E14159" t="s">
        <v>81</v>
      </c>
      <c r="F14159" t="s">
        <v>68</v>
      </c>
      <c r="G14159" t="s">
        <v>79</v>
      </c>
      <c r="H14159" t="s">
        <v>107</v>
      </c>
      <c r="I14159" t="s">
        <v>77</v>
      </c>
      <c r="J14159" t="s">
        <v>107</v>
      </c>
      <c r="K14159" t="s">
        <v>107</v>
      </c>
      <c r="L14159" t="s">
        <v>76</v>
      </c>
      <c r="M14159" t="s">
        <v>71</v>
      </c>
      <c r="N14159" t="s">
        <v>107</v>
      </c>
      <c r="O14159" t="s">
        <v>76</v>
      </c>
      <c r="P14159" t="s">
        <v>76</v>
      </c>
      <c r="Q14159" t="s">
        <v>324</v>
      </c>
      <c r="R14159" t="s">
        <v>107</v>
      </c>
    </row>
    <row r="14160" spans="1:18" x14ac:dyDescent="0.35">
      <c r="A14160" t="s">
        <v>6</v>
      </c>
      <c r="B14160" t="s">
        <v>594</v>
      </c>
      <c r="C14160">
        <v>468</v>
      </c>
      <c r="D14160" t="s">
        <v>707</v>
      </c>
      <c r="E14160" t="s">
        <v>73</v>
      </c>
      <c r="F14160" t="s">
        <v>107</v>
      </c>
      <c r="G14160" t="s">
        <v>107</v>
      </c>
      <c r="H14160" t="s">
        <v>71</v>
      </c>
      <c r="I14160" t="s">
        <v>107</v>
      </c>
      <c r="J14160" t="s">
        <v>76</v>
      </c>
      <c r="K14160" t="s">
        <v>76</v>
      </c>
      <c r="L14160" t="s">
        <v>76</v>
      </c>
      <c r="M14160" t="s">
        <v>81</v>
      </c>
      <c r="N14160" t="s">
        <v>71</v>
      </c>
      <c r="O14160" t="s">
        <v>76</v>
      </c>
      <c r="P14160" t="s">
        <v>76</v>
      </c>
      <c r="Q14160" t="s">
        <v>222</v>
      </c>
      <c r="R14160" t="s">
        <v>163</v>
      </c>
    </row>
    <row r="14161" spans="1:18" x14ac:dyDescent="0.35">
      <c r="A14161" t="s">
        <v>6</v>
      </c>
      <c r="B14161" t="s">
        <v>595</v>
      </c>
      <c r="C14161">
        <v>752</v>
      </c>
      <c r="D14161" t="s">
        <v>560</v>
      </c>
      <c r="E14161" t="s">
        <v>239</v>
      </c>
      <c r="F14161" t="s">
        <v>55</v>
      </c>
      <c r="G14161" t="s">
        <v>74</v>
      </c>
      <c r="H14161" t="s">
        <v>88</v>
      </c>
      <c r="I14161" t="s">
        <v>150</v>
      </c>
      <c r="J14161" t="s">
        <v>57</v>
      </c>
      <c r="K14161" t="s">
        <v>72</v>
      </c>
      <c r="L14161" t="s">
        <v>79</v>
      </c>
      <c r="M14161" t="s">
        <v>217</v>
      </c>
      <c r="N14161" t="s">
        <v>105</v>
      </c>
      <c r="O14161" t="s">
        <v>71</v>
      </c>
      <c r="P14161" t="s">
        <v>79</v>
      </c>
      <c r="Q14161" t="s">
        <v>312</v>
      </c>
      <c r="R14161" t="s">
        <v>137</v>
      </c>
    </row>
    <row r="14162" spans="1:18" x14ac:dyDescent="0.35">
      <c r="A14162" t="s">
        <v>7</v>
      </c>
      <c r="B14162" t="s">
        <v>594</v>
      </c>
      <c r="C14162">
        <v>1602</v>
      </c>
      <c r="D14162" t="s">
        <v>783</v>
      </c>
      <c r="E14162" t="s">
        <v>79</v>
      </c>
      <c r="F14162" t="s">
        <v>73</v>
      </c>
      <c r="G14162" t="s">
        <v>76</v>
      </c>
      <c r="H14162" t="s">
        <v>106</v>
      </c>
      <c r="I14162" t="s">
        <v>107</v>
      </c>
      <c r="J14162" t="s">
        <v>107</v>
      </c>
      <c r="K14162" t="s">
        <v>76</v>
      </c>
      <c r="L14162" t="s">
        <v>76</v>
      </c>
      <c r="M14162" t="s">
        <v>79</v>
      </c>
      <c r="N14162" t="s">
        <v>107</v>
      </c>
      <c r="O14162" t="s">
        <v>76</v>
      </c>
      <c r="P14162" t="s">
        <v>107</v>
      </c>
      <c r="Q14162" t="s">
        <v>238</v>
      </c>
      <c r="R14162" t="s">
        <v>71</v>
      </c>
    </row>
    <row r="14163" spans="1:18" x14ac:dyDescent="0.35">
      <c r="A14163" t="s">
        <v>7</v>
      </c>
      <c r="B14163" t="s">
        <v>595</v>
      </c>
      <c r="C14163">
        <v>1644</v>
      </c>
      <c r="D14163" t="s">
        <v>708</v>
      </c>
      <c r="E14163" t="s">
        <v>78</v>
      </c>
      <c r="F14163" t="s">
        <v>442</v>
      </c>
      <c r="G14163" t="s">
        <v>97</v>
      </c>
      <c r="H14163" t="s">
        <v>108</v>
      </c>
      <c r="I14163" t="s">
        <v>150</v>
      </c>
      <c r="J14163" t="s">
        <v>55</v>
      </c>
      <c r="K14163" t="s">
        <v>94</v>
      </c>
      <c r="L14163" t="s">
        <v>76</v>
      </c>
      <c r="M14163" t="s">
        <v>181</v>
      </c>
      <c r="N14163" t="s">
        <v>107</v>
      </c>
      <c r="O14163" t="s">
        <v>76</v>
      </c>
      <c r="P14163" t="s">
        <v>76</v>
      </c>
      <c r="Q14163" t="s">
        <v>447</v>
      </c>
      <c r="R14163" t="s">
        <v>75</v>
      </c>
    </row>
    <row r="14164" spans="1:18" x14ac:dyDescent="0.35">
      <c r="A14164" t="s">
        <v>241</v>
      </c>
      <c r="B14164" t="s">
        <v>594</v>
      </c>
      <c r="C14164">
        <v>5952</v>
      </c>
      <c r="D14164" t="s">
        <v>837</v>
      </c>
      <c r="E14164" t="s">
        <v>106</v>
      </c>
      <c r="F14164" t="s">
        <v>73</v>
      </c>
      <c r="G14164" t="s">
        <v>76</v>
      </c>
      <c r="H14164" t="s">
        <v>73</v>
      </c>
      <c r="I14164" t="s">
        <v>107</v>
      </c>
      <c r="J14164" t="s">
        <v>73</v>
      </c>
      <c r="K14164" t="s">
        <v>76</v>
      </c>
      <c r="L14164" t="s">
        <v>76</v>
      </c>
      <c r="M14164" t="s">
        <v>79</v>
      </c>
      <c r="N14164" t="s">
        <v>150</v>
      </c>
      <c r="O14164" t="s">
        <v>76</v>
      </c>
      <c r="P14164" t="s">
        <v>76</v>
      </c>
      <c r="Q14164" t="s">
        <v>238</v>
      </c>
      <c r="R14164" t="s">
        <v>71</v>
      </c>
    </row>
    <row r="14165" spans="1:18" x14ac:dyDescent="0.35">
      <c r="A14165" t="s">
        <v>241</v>
      </c>
      <c r="B14165" t="s">
        <v>595</v>
      </c>
      <c r="C14165">
        <v>6852</v>
      </c>
      <c r="D14165" t="s">
        <v>543</v>
      </c>
      <c r="E14165" t="s">
        <v>55</v>
      </c>
      <c r="F14165" t="s">
        <v>62</v>
      </c>
      <c r="G14165" t="s">
        <v>130</v>
      </c>
      <c r="H14165" t="s">
        <v>63</v>
      </c>
      <c r="I14165" t="s">
        <v>79</v>
      </c>
      <c r="J14165" t="s">
        <v>81</v>
      </c>
      <c r="K14165" t="s">
        <v>79</v>
      </c>
      <c r="L14165" t="s">
        <v>107</v>
      </c>
      <c r="M14165" t="s">
        <v>86</v>
      </c>
      <c r="N14165" t="s">
        <v>73</v>
      </c>
      <c r="O14165" t="s">
        <v>107</v>
      </c>
      <c r="P14165" t="s">
        <v>107</v>
      </c>
      <c r="Q14165" t="s">
        <v>123</v>
      </c>
      <c r="R14165" t="s">
        <v>105</v>
      </c>
    </row>
    <row r="14167" spans="1:18" x14ac:dyDescent="0.35">
      <c r="A14167" t="s">
        <v>2290</v>
      </c>
    </row>
    <row r="14168" spans="1:18" x14ac:dyDescent="0.35">
      <c r="A14168" t="s">
        <v>14</v>
      </c>
      <c r="B14168" t="s">
        <v>2</v>
      </c>
      <c r="C14168" t="s">
        <v>2268</v>
      </c>
      <c r="D14168" t="s">
        <v>2269</v>
      </c>
      <c r="E14168" t="s">
        <v>2270</v>
      </c>
      <c r="F14168" t="s">
        <v>2271</v>
      </c>
      <c r="G14168" t="s">
        <v>2272</v>
      </c>
      <c r="H14168" t="s">
        <v>2273</v>
      </c>
      <c r="I14168" t="s">
        <v>2274</v>
      </c>
      <c r="J14168" t="s">
        <v>2275</v>
      </c>
      <c r="K14168" t="s">
        <v>2276</v>
      </c>
      <c r="L14168" t="s">
        <v>2277</v>
      </c>
      <c r="M14168" t="s">
        <v>2278</v>
      </c>
      <c r="N14168" t="s">
        <v>2279</v>
      </c>
      <c r="O14168" t="s">
        <v>2280</v>
      </c>
      <c r="P14168" t="s">
        <v>49</v>
      </c>
      <c r="Q14168" t="s">
        <v>2281</v>
      </c>
    </row>
    <row r="14169" spans="1:18" x14ac:dyDescent="0.35">
      <c r="A14169" t="s">
        <v>3</v>
      </c>
      <c r="B14169">
        <v>2029</v>
      </c>
      <c r="C14169" t="s">
        <v>803</v>
      </c>
      <c r="D14169" t="s">
        <v>78</v>
      </c>
      <c r="E14169" t="s">
        <v>68</v>
      </c>
      <c r="F14169" t="s">
        <v>150</v>
      </c>
      <c r="G14169" t="s">
        <v>79</v>
      </c>
      <c r="H14169" t="s">
        <v>107</v>
      </c>
      <c r="I14169" t="s">
        <v>138</v>
      </c>
      <c r="J14169" t="s">
        <v>76</v>
      </c>
      <c r="K14169" t="s">
        <v>76</v>
      </c>
      <c r="L14169" t="s">
        <v>105</v>
      </c>
      <c r="M14169" t="s">
        <v>76</v>
      </c>
      <c r="N14169" t="s">
        <v>76</v>
      </c>
      <c r="O14169" t="s">
        <v>107</v>
      </c>
      <c r="P14169" t="s">
        <v>263</v>
      </c>
      <c r="Q14169" t="s">
        <v>81</v>
      </c>
    </row>
    <row r="14170" spans="1:18" x14ac:dyDescent="0.35">
      <c r="A14170" t="s">
        <v>4</v>
      </c>
      <c r="B14170">
        <v>2843</v>
      </c>
      <c r="C14170" t="s">
        <v>1410</v>
      </c>
      <c r="D14170" t="s">
        <v>68</v>
      </c>
      <c r="E14170" t="s">
        <v>198</v>
      </c>
      <c r="F14170" t="s">
        <v>93</v>
      </c>
      <c r="G14170" t="s">
        <v>76</v>
      </c>
      <c r="H14170" t="s">
        <v>73</v>
      </c>
      <c r="I14170" t="s">
        <v>77</v>
      </c>
      <c r="J14170" t="s">
        <v>107</v>
      </c>
      <c r="K14170" t="s">
        <v>107</v>
      </c>
      <c r="L14170" t="s">
        <v>68</v>
      </c>
      <c r="M14170" t="s">
        <v>55</v>
      </c>
      <c r="N14170" t="s">
        <v>76</v>
      </c>
      <c r="O14170" t="s">
        <v>76</v>
      </c>
      <c r="P14170" t="s">
        <v>341</v>
      </c>
      <c r="Q14170" t="s">
        <v>73</v>
      </c>
    </row>
    <row r="14171" spans="1:18" x14ac:dyDescent="0.35">
      <c r="A14171" t="s">
        <v>5</v>
      </c>
      <c r="B14171">
        <v>3466</v>
      </c>
      <c r="C14171" t="s">
        <v>816</v>
      </c>
      <c r="D14171" t="s">
        <v>78</v>
      </c>
      <c r="E14171" t="s">
        <v>79</v>
      </c>
      <c r="F14171" t="s">
        <v>77</v>
      </c>
      <c r="G14171" t="s">
        <v>107</v>
      </c>
      <c r="H14171" t="s">
        <v>77</v>
      </c>
      <c r="I14171" t="s">
        <v>107</v>
      </c>
      <c r="J14171" t="s">
        <v>107</v>
      </c>
      <c r="K14171" t="s">
        <v>76</v>
      </c>
      <c r="L14171" t="s">
        <v>68</v>
      </c>
      <c r="M14171" t="s">
        <v>107</v>
      </c>
      <c r="N14171" t="s">
        <v>76</v>
      </c>
      <c r="O14171" t="s">
        <v>76</v>
      </c>
      <c r="P14171" t="s">
        <v>315</v>
      </c>
      <c r="Q14171" t="s">
        <v>73</v>
      </c>
    </row>
    <row r="14172" spans="1:18" x14ac:dyDescent="0.35">
      <c r="A14172" t="s">
        <v>6</v>
      </c>
      <c r="B14172">
        <v>1220</v>
      </c>
      <c r="C14172" t="s">
        <v>674</v>
      </c>
      <c r="D14172" t="s">
        <v>240</v>
      </c>
      <c r="E14172" t="s">
        <v>81</v>
      </c>
      <c r="F14172" t="s">
        <v>72</v>
      </c>
      <c r="G14172" t="s">
        <v>173</v>
      </c>
      <c r="H14172" t="s">
        <v>68</v>
      </c>
      <c r="I14172" t="s">
        <v>130</v>
      </c>
      <c r="J14172" t="s">
        <v>78</v>
      </c>
      <c r="K14172" t="s">
        <v>106</v>
      </c>
      <c r="L14172" t="s">
        <v>84</v>
      </c>
      <c r="M14172" t="s">
        <v>78</v>
      </c>
      <c r="N14172" t="s">
        <v>79</v>
      </c>
      <c r="O14172" t="s">
        <v>106</v>
      </c>
      <c r="P14172" t="s">
        <v>195</v>
      </c>
      <c r="Q14172" t="s">
        <v>137</v>
      </c>
    </row>
    <row r="14173" spans="1:18" x14ac:dyDescent="0.35">
      <c r="A14173" t="s">
        <v>7</v>
      </c>
      <c r="B14173">
        <v>3246</v>
      </c>
      <c r="C14173" t="s">
        <v>967</v>
      </c>
      <c r="D14173" t="s">
        <v>150</v>
      </c>
      <c r="E14173" t="s">
        <v>88</v>
      </c>
      <c r="F14173" t="s">
        <v>104</v>
      </c>
      <c r="G14173" t="s">
        <v>100</v>
      </c>
      <c r="H14173" t="s">
        <v>79</v>
      </c>
      <c r="I14173" t="s">
        <v>78</v>
      </c>
      <c r="J14173" t="s">
        <v>68</v>
      </c>
      <c r="K14173" t="s">
        <v>76</v>
      </c>
      <c r="L14173" t="s">
        <v>62</v>
      </c>
      <c r="M14173" t="s">
        <v>107</v>
      </c>
      <c r="N14173" t="s">
        <v>76</v>
      </c>
      <c r="O14173" t="s">
        <v>76</v>
      </c>
      <c r="P14173" t="s">
        <v>376</v>
      </c>
      <c r="Q14173" t="s">
        <v>150</v>
      </c>
    </row>
    <row r="14174" spans="1:18" x14ac:dyDescent="0.35">
      <c r="A14174" t="s">
        <v>241</v>
      </c>
      <c r="B14174">
        <v>12804</v>
      </c>
      <c r="C14174" t="s">
        <v>1155</v>
      </c>
      <c r="D14174" t="s">
        <v>81</v>
      </c>
      <c r="E14174" t="s">
        <v>74</v>
      </c>
      <c r="F14174" t="s">
        <v>80</v>
      </c>
      <c r="G14174" t="s">
        <v>94</v>
      </c>
      <c r="H14174" t="s">
        <v>77</v>
      </c>
      <c r="I14174" t="s">
        <v>94</v>
      </c>
      <c r="J14174" t="s">
        <v>106</v>
      </c>
      <c r="K14174" t="s">
        <v>76</v>
      </c>
      <c r="L14174" t="s">
        <v>93</v>
      </c>
      <c r="M14174" t="s">
        <v>77</v>
      </c>
      <c r="N14174" t="s">
        <v>107</v>
      </c>
      <c r="O14174" t="s">
        <v>107</v>
      </c>
      <c r="P14174" t="s">
        <v>359</v>
      </c>
      <c r="Q14174" t="s">
        <v>94</v>
      </c>
    </row>
    <row r="14176" spans="1:18" x14ac:dyDescent="0.35">
      <c r="A14176" t="s">
        <v>2291</v>
      </c>
    </row>
    <row r="14177" spans="1:11" x14ac:dyDescent="0.35">
      <c r="A14177" t="s">
        <v>14</v>
      </c>
      <c r="B14177" t="s">
        <v>15</v>
      </c>
      <c r="C14177" t="s">
        <v>2</v>
      </c>
      <c r="D14177" t="s">
        <v>2292</v>
      </c>
      <c r="E14177" t="s">
        <v>2293</v>
      </c>
      <c r="F14177" t="s">
        <v>2294</v>
      </c>
      <c r="G14177" t="s">
        <v>2295</v>
      </c>
      <c r="H14177" t="s">
        <v>2296</v>
      </c>
      <c r="I14177" t="s">
        <v>2297</v>
      </c>
      <c r="J14177" t="s">
        <v>2298</v>
      </c>
      <c r="K14177" t="s">
        <v>49</v>
      </c>
    </row>
    <row r="14178" spans="1:11" x14ac:dyDescent="0.35">
      <c r="A14178" t="s">
        <v>3</v>
      </c>
      <c r="B14178" t="s">
        <v>52</v>
      </c>
      <c r="C14178">
        <v>445</v>
      </c>
      <c r="D14178" t="s">
        <v>133</v>
      </c>
      <c r="E14178" t="s">
        <v>150</v>
      </c>
      <c r="F14178" t="s">
        <v>63</v>
      </c>
      <c r="G14178" t="s">
        <v>63</v>
      </c>
      <c r="H14178" t="s">
        <v>142</v>
      </c>
      <c r="I14178" t="s">
        <v>74</v>
      </c>
      <c r="J14178" t="s">
        <v>242</v>
      </c>
      <c r="K14178" t="s">
        <v>788</v>
      </c>
    </row>
    <row r="14179" spans="1:11" x14ac:dyDescent="0.35">
      <c r="A14179" t="s">
        <v>3</v>
      </c>
      <c r="B14179" t="s">
        <v>83</v>
      </c>
      <c r="C14179">
        <v>1443</v>
      </c>
      <c r="D14179" t="s">
        <v>185</v>
      </c>
      <c r="E14179" t="s">
        <v>173</v>
      </c>
      <c r="F14179" t="s">
        <v>240</v>
      </c>
      <c r="G14179" t="s">
        <v>194</v>
      </c>
      <c r="H14179" t="s">
        <v>366</v>
      </c>
      <c r="I14179" t="s">
        <v>179</v>
      </c>
      <c r="J14179" t="s">
        <v>247</v>
      </c>
      <c r="K14179" t="s">
        <v>699</v>
      </c>
    </row>
    <row r="14180" spans="1:11" x14ac:dyDescent="0.35">
      <c r="A14180" t="s">
        <v>3</v>
      </c>
      <c r="B14180" t="s">
        <v>50</v>
      </c>
      <c r="C14180">
        <v>141</v>
      </c>
      <c r="D14180" t="s">
        <v>582</v>
      </c>
      <c r="E14180" t="s">
        <v>57</v>
      </c>
      <c r="F14180" t="s">
        <v>171</v>
      </c>
      <c r="G14180" t="s">
        <v>239</v>
      </c>
      <c r="H14180" t="s">
        <v>330</v>
      </c>
      <c r="I14180" t="s">
        <v>97</v>
      </c>
      <c r="J14180" t="s">
        <v>118</v>
      </c>
      <c r="K14180" t="s">
        <v>678</v>
      </c>
    </row>
    <row r="14181" spans="1:11" x14ac:dyDescent="0.35">
      <c r="A14181" t="s">
        <v>4</v>
      </c>
      <c r="B14181" t="s">
        <v>52</v>
      </c>
      <c r="C14181">
        <v>841</v>
      </c>
      <c r="D14181" t="s">
        <v>114</v>
      </c>
      <c r="E14181" t="s">
        <v>102</v>
      </c>
      <c r="F14181" t="s">
        <v>121</v>
      </c>
      <c r="G14181" t="s">
        <v>181</v>
      </c>
      <c r="H14181" t="s">
        <v>204</v>
      </c>
      <c r="I14181" t="s">
        <v>221</v>
      </c>
      <c r="J14181" t="s">
        <v>319</v>
      </c>
      <c r="K14181" t="s">
        <v>685</v>
      </c>
    </row>
    <row r="14182" spans="1:11" x14ac:dyDescent="0.35">
      <c r="A14182" t="s">
        <v>4</v>
      </c>
      <c r="B14182" t="s">
        <v>83</v>
      </c>
      <c r="C14182">
        <v>2175</v>
      </c>
      <c r="D14182" t="s">
        <v>134</v>
      </c>
      <c r="E14182" t="s">
        <v>97</v>
      </c>
      <c r="F14182" t="s">
        <v>176</v>
      </c>
      <c r="G14182" t="s">
        <v>240</v>
      </c>
      <c r="H14182" t="s">
        <v>260</v>
      </c>
      <c r="I14182" t="s">
        <v>280</v>
      </c>
      <c r="J14182" t="s">
        <v>393</v>
      </c>
      <c r="K14182" t="s">
        <v>712</v>
      </c>
    </row>
    <row r="14183" spans="1:11" x14ac:dyDescent="0.35">
      <c r="A14183" t="s">
        <v>4</v>
      </c>
      <c r="B14183" t="s">
        <v>50</v>
      </c>
      <c r="C14183">
        <v>260</v>
      </c>
      <c r="D14183" t="s">
        <v>113</v>
      </c>
      <c r="E14183" t="s">
        <v>137</v>
      </c>
      <c r="F14183" t="s">
        <v>240</v>
      </c>
      <c r="G14183" t="s">
        <v>97</v>
      </c>
      <c r="H14183" t="s">
        <v>114</v>
      </c>
      <c r="I14183" t="s">
        <v>137</v>
      </c>
      <c r="J14183" t="s">
        <v>585</v>
      </c>
      <c r="K14183" t="s">
        <v>501</v>
      </c>
    </row>
    <row r="14184" spans="1:11" x14ac:dyDescent="0.35">
      <c r="A14184" t="s">
        <v>5</v>
      </c>
      <c r="B14184" t="s">
        <v>52</v>
      </c>
      <c r="C14184">
        <v>965</v>
      </c>
      <c r="D14184" t="s">
        <v>95</v>
      </c>
      <c r="E14184" t="s">
        <v>63</v>
      </c>
      <c r="F14184" t="s">
        <v>108</v>
      </c>
      <c r="G14184" t="s">
        <v>173</v>
      </c>
      <c r="H14184" t="s">
        <v>157</v>
      </c>
      <c r="I14184" t="s">
        <v>88</v>
      </c>
      <c r="J14184" t="s">
        <v>213</v>
      </c>
      <c r="K14184" t="s">
        <v>618</v>
      </c>
    </row>
    <row r="14185" spans="1:11" x14ac:dyDescent="0.35">
      <c r="A14185" t="s">
        <v>5</v>
      </c>
      <c r="B14185" t="s">
        <v>83</v>
      </c>
      <c r="C14185">
        <v>2264</v>
      </c>
      <c r="D14185" t="s">
        <v>376</v>
      </c>
      <c r="E14185" t="s">
        <v>108</v>
      </c>
      <c r="F14185" t="s">
        <v>103</v>
      </c>
      <c r="G14185" t="s">
        <v>194</v>
      </c>
      <c r="H14185" t="s">
        <v>99</v>
      </c>
      <c r="I14185" t="s">
        <v>86</v>
      </c>
      <c r="J14185" t="s">
        <v>145</v>
      </c>
      <c r="K14185" t="s">
        <v>946</v>
      </c>
    </row>
    <row r="14186" spans="1:11" x14ac:dyDescent="0.35">
      <c r="A14186" t="s">
        <v>5</v>
      </c>
      <c r="B14186" t="s">
        <v>50</v>
      </c>
      <c r="C14186">
        <v>237</v>
      </c>
      <c r="D14186" t="s">
        <v>131</v>
      </c>
      <c r="E14186" t="s">
        <v>180</v>
      </c>
      <c r="F14186" t="s">
        <v>67</v>
      </c>
      <c r="G14186" t="s">
        <v>61</v>
      </c>
      <c r="H14186" t="s">
        <v>196</v>
      </c>
      <c r="I14186" t="s">
        <v>11</v>
      </c>
      <c r="J14186" t="s">
        <v>247</v>
      </c>
      <c r="K14186" t="s">
        <v>646</v>
      </c>
    </row>
    <row r="14187" spans="1:11" x14ac:dyDescent="0.35">
      <c r="A14187" t="s">
        <v>6</v>
      </c>
      <c r="B14187" t="s">
        <v>52</v>
      </c>
      <c r="C14187">
        <v>377</v>
      </c>
      <c r="D14187" t="s">
        <v>213</v>
      </c>
      <c r="E14187" t="s">
        <v>84</v>
      </c>
      <c r="F14187" t="s">
        <v>161</v>
      </c>
      <c r="G14187" t="s">
        <v>84</v>
      </c>
      <c r="H14187" t="s">
        <v>109</v>
      </c>
      <c r="I14187" t="s">
        <v>84</v>
      </c>
      <c r="J14187" t="s">
        <v>277</v>
      </c>
      <c r="K14187" t="s">
        <v>1166</v>
      </c>
    </row>
    <row r="14188" spans="1:11" x14ac:dyDescent="0.35">
      <c r="A14188" t="s">
        <v>6</v>
      </c>
      <c r="B14188" t="s">
        <v>83</v>
      </c>
      <c r="C14188">
        <v>937</v>
      </c>
      <c r="D14188" t="s">
        <v>165</v>
      </c>
      <c r="E14188" t="s">
        <v>70</v>
      </c>
      <c r="F14188" t="s">
        <v>221</v>
      </c>
      <c r="G14188" t="s">
        <v>244</v>
      </c>
      <c r="H14188" t="s">
        <v>355</v>
      </c>
      <c r="I14188" t="s">
        <v>108</v>
      </c>
      <c r="J14188" t="s">
        <v>92</v>
      </c>
      <c r="K14188" t="s">
        <v>1305</v>
      </c>
    </row>
    <row r="14189" spans="1:11" x14ac:dyDescent="0.35">
      <c r="A14189" t="s">
        <v>6</v>
      </c>
      <c r="B14189" t="s">
        <v>50</v>
      </c>
      <c r="C14189">
        <v>118</v>
      </c>
      <c r="D14189" t="s">
        <v>458</v>
      </c>
      <c r="E14189" t="s">
        <v>81</v>
      </c>
      <c r="F14189" t="s">
        <v>80</v>
      </c>
      <c r="G14189" t="s">
        <v>133</v>
      </c>
      <c r="H14189" t="s">
        <v>204</v>
      </c>
      <c r="I14189" t="s">
        <v>107</v>
      </c>
      <c r="J14189" t="s">
        <v>227</v>
      </c>
      <c r="K14189" t="s">
        <v>778</v>
      </c>
    </row>
    <row r="14190" spans="1:11" x14ac:dyDescent="0.35">
      <c r="A14190" t="s">
        <v>7</v>
      </c>
      <c r="B14190" t="s">
        <v>52</v>
      </c>
      <c r="C14190">
        <v>792</v>
      </c>
      <c r="D14190" t="s">
        <v>132</v>
      </c>
      <c r="E14190" t="s">
        <v>122</v>
      </c>
      <c r="F14190" t="s">
        <v>244</v>
      </c>
      <c r="G14190" t="s">
        <v>149</v>
      </c>
      <c r="H14190" t="s">
        <v>161</v>
      </c>
      <c r="I14190" t="s">
        <v>138</v>
      </c>
      <c r="J14190" t="s">
        <v>341</v>
      </c>
      <c r="K14190" t="s">
        <v>720</v>
      </c>
    </row>
    <row r="14191" spans="1:11" x14ac:dyDescent="0.35">
      <c r="A14191" t="s">
        <v>7</v>
      </c>
      <c r="B14191" t="s">
        <v>83</v>
      </c>
      <c r="C14191">
        <v>2106</v>
      </c>
      <c r="D14191" t="s">
        <v>283</v>
      </c>
      <c r="E14191" t="s">
        <v>309</v>
      </c>
      <c r="F14191" t="s">
        <v>242</v>
      </c>
      <c r="G14191" t="s">
        <v>269</v>
      </c>
      <c r="H14191" t="s">
        <v>318</v>
      </c>
      <c r="I14191" t="s">
        <v>240</v>
      </c>
      <c r="J14191" t="s">
        <v>206</v>
      </c>
      <c r="K14191" t="s">
        <v>763</v>
      </c>
    </row>
    <row r="14192" spans="1:11" x14ac:dyDescent="0.35">
      <c r="A14192" t="s">
        <v>7</v>
      </c>
      <c r="B14192" t="s">
        <v>50</v>
      </c>
      <c r="C14192">
        <v>348</v>
      </c>
      <c r="D14192" t="s">
        <v>183</v>
      </c>
      <c r="E14192" t="s">
        <v>225</v>
      </c>
      <c r="F14192" t="s">
        <v>409</v>
      </c>
      <c r="G14192" t="s">
        <v>171</v>
      </c>
      <c r="H14192" t="s">
        <v>337</v>
      </c>
      <c r="I14192" t="s">
        <v>217</v>
      </c>
      <c r="J14192" t="s">
        <v>219</v>
      </c>
      <c r="K14192" t="s">
        <v>563</v>
      </c>
    </row>
    <row r="14193" spans="1:11" x14ac:dyDescent="0.35">
      <c r="A14193" t="s">
        <v>241</v>
      </c>
      <c r="B14193" t="s">
        <v>52</v>
      </c>
      <c r="C14193">
        <v>3420</v>
      </c>
      <c r="D14193" t="s">
        <v>366</v>
      </c>
      <c r="E14193" t="s">
        <v>86</v>
      </c>
      <c r="F14193" t="s">
        <v>88</v>
      </c>
      <c r="G14193" t="s">
        <v>57</v>
      </c>
      <c r="H14193" t="s">
        <v>211</v>
      </c>
      <c r="I14193" t="s">
        <v>103</v>
      </c>
      <c r="J14193" t="s">
        <v>219</v>
      </c>
      <c r="K14193" t="s">
        <v>1518</v>
      </c>
    </row>
    <row r="14194" spans="1:11" x14ac:dyDescent="0.35">
      <c r="A14194" t="s">
        <v>241</v>
      </c>
      <c r="B14194" t="s">
        <v>83</v>
      </c>
      <c r="C14194">
        <v>8925</v>
      </c>
      <c r="D14194" t="s">
        <v>361</v>
      </c>
      <c r="E14194" t="s">
        <v>102</v>
      </c>
      <c r="F14194" t="s">
        <v>112</v>
      </c>
      <c r="G14194" t="s">
        <v>442</v>
      </c>
      <c r="H14194" t="s">
        <v>145</v>
      </c>
      <c r="I14194" t="s">
        <v>180</v>
      </c>
      <c r="J14194" t="s">
        <v>345</v>
      </c>
      <c r="K14194" t="s">
        <v>655</v>
      </c>
    </row>
    <row r="14195" spans="1:11" x14ac:dyDescent="0.35">
      <c r="A14195" t="s">
        <v>241</v>
      </c>
      <c r="B14195" t="s">
        <v>50</v>
      </c>
      <c r="C14195">
        <v>1104</v>
      </c>
      <c r="D14195" t="s">
        <v>147</v>
      </c>
      <c r="E14195" t="s">
        <v>161</v>
      </c>
      <c r="F14195" t="s">
        <v>210</v>
      </c>
      <c r="G14195" t="s">
        <v>11</v>
      </c>
      <c r="H14195" t="s">
        <v>118</v>
      </c>
      <c r="I14195" t="s">
        <v>161</v>
      </c>
      <c r="J14195" t="s">
        <v>412</v>
      </c>
      <c r="K14195" t="s">
        <v>627</v>
      </c>
    </row>
    <row r="14197" spans="1:11" x14ac:dyDescent="0.35">
      <c r="A14197" t="s">
        <v>2299</v>
      </c>
    </row>
    <row r="14198" spans="1:11" x14ac:dyDescent="0.35">
      <c r="A14198" t="s">
        <v>14</v>
      </c>
      <c r="B14198" t="s">
        <v>266</v>
      </c>
      <c r="C14198" t="s">
        <v>2</v>
      </c>
      <c r="D14198" t="s">
        <v>2292</v>
      </c>
      <c r="E14198" t="s">
        <v>2293</v>
      </c>
      <c r="F14198" t="s">
        <v>2294</v>
      </c>
      <c r="G14198" t="s">
        <v>2295</v>
      </c>
      <c r="H14198" t="s">
        <v>2296</v>
      </c>
      <c r="I14198" t="s">
        <v>2297</v>
      </c>
      <c r="J14198" t="s">
        <v>2298</v>
      </c>
      <c r="K14198" t="s">
        <v>49</v>
      </c>
    </row>
    <row r="14199" spans="1:11" x14ac:dyDescent="0.35">
      <c r="A14199" t="s">
        <v>3</v>
      </c>
      <c r="B14199" t="s">
        <v>267</v>
      </c>
      <c r="C14199">
        <v>264</v>
      </c>
      <c r="D14199" t="s">
        <v>177</v>
      </c>
      <c r="E14199" t="s">
        <v>86</v>
      </c>
      <c r="F14199" t="s">
        <v>221</v>
      </c>
      <c r="G14199" t="s">
        <v>108</v>
      </c>
      <c r="H14199" t="s">
        <v>146</v>
      </c>
      <c r="I14199" t="s">
        <v>65</v>
      </c>
      <c r="J14199" t="s">
        <v>355</v>
      </c>
      <c r="K14199" t="s">
        <v>1390</v>
      </c>
    </row>
    <row r="14200" spans="1:11" x14ac:dyDescent="0.35">
      <c r="A14200" t="s">
        <v>3</v>
      </c>
      <c r="B14200" t="s">
        <v>279</v>
      </c>
      <c r="C14200">
        <v>1701</v>
      </c>
      <c r="D14200" t="s">
        <v>225</v>
      </c>
      <c r="E14200" t="s">
        <v>122</v>
      </c>
      <c r="F14200" t="s">
        <v>109</v>
      </c>
      <c r="G14200" t="s">
        <v>179</v>
      </c>
      <c r="H14200" t="s">
        <v>260</v>
      </c>
      <c r="I14200" t="s">
        <v>108</v>
      </c>
      <c r="J14200" t="s">
        <v>191</v>
      </c>
      <c r="K14200" t="s">
        <v>889</v>
      </c>
    </row>
    <row r="14201" spans="1:11" x14ac:dyDescent="0.35">
      <c r="A14201" t="s">
        <v>3</v>
      </c>
      <c r="B14201" t="s">
        <v>285</v>
      </c>
      <c r="C14201">
        <v>64</v>
      </c>
      <c r="D14201" t="s">
        <v>195</v>
      </c>
      <c r="E14201" t="s">
        <v>157</v>
      </c>
      <c r="F14201" t="s">
        <v>98</v>
      </c>
      <c r="G14201" t="s">
        <v>293</v>
      </c>
      <c r="H14201" t="s">
        <v>412</v>
      </c>
      <c r="I14201" t="s">
        <v>307</v>
      </c>
      <c r="J14201" t="s">
        <v>177</v>
      </c>
      <c r="K14201" t="s">
        <v>990</v>
      </c>
    </row>
    <row r="14202" spans="1:11" x14ac:dyDescent="0.35">
      <c r="A14202" t="s">
        <v>4</v>
      </c>
      <c r="B14202" t="s">
        <v>267</v>
      </c>
      <c r="C14202">
        <v>355</v>
      </c>
      <c r="D14202" t="s">
        <v>135</v>
      </c>
      <c r="E14202" t="s">
        <v>119</v>
      </c>
      <c r="F14202" t="s">
        <v>99</v>
      </c>
      <c r="G14202" t="s">
        <v>121</v>
      </c>
      <c r="H14202" t="s">
        <v>249</v>
      </c>
      <c r="I14202" t="s">
        <v>97</v>
      </c>
      <c r="J14202" t="s">
        <v>519</v>
      </c>
      <c r="K14202" t="s">
        <v>1153</v>
      </c>
    </row>
    <row r="14203" spans="1:11" x14ac:dyDescent="0.35">
      <c r="A14203" t="s">
        <v>4</v>
      </c>
      <c r="B14203" t="s">
        <v>279</v>
      </c>
      <c r="C14203">
        <v>2643</v>
      </c>
      <c r="D14203" t="s">
        <v>225</v>
      </c>
      <c r="E14203" t="s">
        <v>84</v>
      </c>
      <c r="F14203" t="s">
        <v>121</v>
      </c>
      <c r="G14203" t="s">
        <v>121</v>
      </c>
      <c r="H14203" t="s">
        <v>280</v>
      </c>
      <c r="I14203" t="s">
        <v>217</v>
      </c>
      <c r="J14203" t="s">
        <v>245</v>
      </c>
      <c r="K14203" t="s">
        <v>167</v>
      </c>
    </row>
    <row r="14204" spans="1:11" x14ac:dyDescent="0.35">
      <c r="A14204" t="s">
        <v>4</v>
      </c>
      <c r="B14204" t="s">
        <v>285</v>
      </c>
      <c r="C14204">
        <v>278</v>
      </c>
      <c r="D14204" t="s">
        <v>307</v>
      </c>
      <c r="E14204" t="s">
        <v>161</v>
      </c>
      <c r="F14204" t="s">
        <v>146</v>
      </c>
      <c r="G14204" t="s">
        <v>204</v>
      </c>
      <c r="H14204" t="s">
        <v>92</v>
      </c>
      <c r="I14204" t="s">
        <v>204</v>
      </c>
      <c r="J14204" t="s">
        <v>379</v>
      </c>
      <c r="K14204" t="s">
        <v>407</v>
      </c>
    </row>
    <row r="14205" spans="1:11" x14ac:dyDescent="0.35">
      <c r="A14205" t="s">
        <v>5</v>
      </c>
      <c r="B14205" t="s">
        <v>267</v>
      </c>
      <c r="C14205">
        <v>135</v>
      </c>
      <c r="D14205" t="s">
        <v>112</v>
      </c>
      <c r="E14205" t="s">
        <v>94</v>
      </c>
      <c r="F14205" t="s">
        <v>97</v>
      </c>
      <c r="G14205" t="s">
        <v>71</v>
      </c>
      <c r="H14205" t="s">
        <v>176</v>
      </c>
      <c r="I14205" t="s">
        <v>150</v>
      </c>
      <c r="J14205" t="s">
        <v>185</v>
      </c>
      <c r="K14205" t="s">
        <v>896</v>
      </c>
    </row>
    <row r="14206" spans="1:11" x14ac:dyDescent="0.35">
      <c r="A14206" t="s">
        <v>5</v>
      </c>
      <c r="B14206" t="s">
        <v>279</v>
      </c>
      <c r="C14206">
        <v>2662</v>
      </c>
      <c r="D14206" t="s">
        <v>328</v>
      </c>
      <c r="E14206" t="s">
        <v>151</v>
      </c>
      <c r="F14206" t="s">
        <v>133</v>
      </c>
      <c r="G14206" t="s">
        <v>65</v>
      </c>
      <c r="H14206" t="s">
        <v>157</v>
      </c>
      <c r="I14206" t="s">
        <v>163</v>
      </c>
      <c r="J14206" t="s">
        <v>165</v>
      </c>
      <c r="K14206" t="s">
        <v>944</v>
      </c>
    </row>
    <row r="14207" spans="1:11" x14ac:dyDescent="0.35">
      <c r="A14207" t="s">
        <v>5</v>
      </c>
      <c r="B14207" t="s">
        <v>285</v>
      </c>
      <c r="C14207">
        <v>669</v>
      </c>
      <c r="D14207" t="s">
        <v>127</v>
      </c>
      <c r="E14207" t="s">
        <v>96</v>
      </c>
      <c r="F14207" t="s">
        <v>97</v>
      </c>
      <c r="G14207" t="s">
        <v>176</v>
      </c>
      <c r="H14207" t="s">
        <v>278</v>
      </c>
      <c r="I14207" t="s">
        <v>122</v>
      </c>
      <c r="J14207" t="s">
        <v>305</v>
      </c>
      <c r="K14207" t="s">
        <v>778</v>
      </c>
    </row>
    <row r="14208" spans="1:11" x14ac:dyDescent="0.35">
      <c r="A14208" t="s">
        <v>6</v>
      </c>
      <c r="B14208" t="s">
        <v>267</v>
      </c>
      <c r="C14208">
        <v>127</v>
      </c>
      <c r="D14208" t="s">
        <v>184</v>
      </c>
      <c r="E14208" t="s">
        <v>84</v>
      </c>
      <c r="F14208" t="s">
        <v>142</v>
      </c>
      <c r="G14208" t="s">
        <v>122</v>
      </c>
      <c r="H14208" t="s">
        <v>355</v>
      </c>
      <c r="I14208" t="s">
        <v>138</v>
      </c>
      <c r="J14208" t="s">
        <v>192</v>
      </c>
      <c r="K14208" t="s">
        <v>617</v>
      </c>
    </row>
    <row r="14209" spans="1:11" x14ac:dyDescent="0.35">
      <c r="A14209" t="s">
        <v>6</v>
      </c>
      <c r="B14209" t="s">
        <v>279</v>
      </c>
      <c r="C14209">
        <v>1142</v>
      </c>
      <c r="D14209" t="s">
        <v>210</v>
      </c>
      <c r="E14209" t="s">
        <v>70</v>
      </c>
      <c r="F14209" t="s">
        <v>102</v>
      </c>
      <c r="G14209" t="s">
        <v>163</v>
      </c>
      <c r="H14209" t="s">
        <v>181</v>
      </c>
      <c r="I14209" t="s">
        <v>173</v>
      </c>
      <c r="J14209" t="s">
        <v>515</v>
      </c>
      <c r="K14209" t="s">
        <v>885</v>
      </c>
    </row>
    <row r="14210" spans="1:11" x14ac:dyDescent="0.35">
      <c r="A14210" t="s">
        <v>6</v>
      </c>
      <c r="B14210" t="s">
        <v>285</v>
      </c>
      <c r="C14210">
        <v>163</v>
      </c>
      <c r="D14210" t="s">
        <v>95</v>
      </c>
      <c r="E14210" t="s">
        <v>103</v>
      </c>
      <c r="F14210" t="s">
        <v>89</v>
      </c>
      <c r="G14210" t="s">
        <v>97</v>
      </c>
      <c r="H14210" t="s">
        <v>260</v>
      </c>
      <c r="I14210" t="s">
        <v>175</v>
      </c>
      <c r="J14210" t="s">
        <v>134</v>
      </c>
      <c r="K14210" t="s">
        <v>1210</v>
      </c>
    </row>
    <row r="14211" spans="1:11" x14ac:dyDescent="0.35">
      <c r="A14211" t="s">
        <v>7</v>
      </c>
      <c r="B14211" t="s">
        <v>267</v>
      </c>
      <c r="C14211">
        <v>199</v>
      </c>
      <c r="D14211" t="s">
        <v>541</v>
      </c>
      <c r="E14211" t="s">
        <v>290</v>
      </c>
      <c r="F14211" t="s">
        <v>455</v>
      </c>
      <c r="G14211" t="s">
        <v>352</v>
      </c>
      <c r="H14211" t="s">
        <v>447</v>
      </c>
      <c r="I14211" t="s">
        <v>260</v>
      </c>
      <c r="J14211" t="s">
        <v>240</v>
      </c>
      <c r="K14211" t="s">
        <v>749</v>
      </c>
    </row>
    <row r="14212" spans="1:11" x14ac:dyDescent="0.35">
      <c r="A14212" t="s">
        <v>7</v>
      </c>
      <c r="B14212" t="s">
        <v>279</v>
      </c>
      <c r="C14212">
        <v>2875</v>
      </c>
      <c r="D14212" t="s">
        <v>328</v>
      </c>
      <c r="E14212" t="s">
        <v>217</v>
      </c>
      <c r="F14212" t="s">
        <v>193</v>
      </c>
      <c r="G14212" t="s">
        <v>278</v>
      </c>
      <c r="H14212" t="s">
        <v>345</v>
      </c>
      <c r="I14212" t="s">
        <v>244</v>
      </c>
      <c r="J14212" t="s">
        <v>392</v>
      </c>
      <c r="K14212" t="s">
        <v>751</v>
      </c>
    </row>
    <row r="14213" spans="1:11" x14ac:dyDescent="0.35">
      <c r="A14213" t="s">
        <v>7</v>
      </c>
      <c r="B14213" t="s">
        <v>285</v>
      </c>
      <c r="C14213">
        <v>172</v>
      </c>
      <c r="D14213" t="s">
        <v>556</v>
      </c>
      <c r="E14213" t="s">
        <v>58</v>
      </c>
      <c r="F14213" t="s">
        <v>245</v>
      </c>
      <c r="G14213" t="s">
        <v>336</v>
      </c>
      <c r="H14213" t="s">
        <v>577</v>
      </c>
      <c r="I14213" t="s">
        <v>157</v>
      </c>
      <c r="J14213" t="s">
        <v>92</v>
      </c>
      <c r="K14213" t="s">
        <v>657</v>
      </c>
    </row>
    <row r="14214" spans="1:11" x14ac:dyDescent="0.35">
      <c r="A14214" t="s">
        <v>241</v>
      </c>
      <c r="B14214" t="s">
        <v>267</v>
      </c>
      <c r="C14214">
        <v>1080</v>
      </c>
      <c r="D14214" t="s">
        <v>320</v>
      </c>
      <c r="E14214" t="s">
        <v>119</v>
      </c>
      <c r="F14214" t="s">
        <v>92</v>
      </c>
      <c r="G14214" t="s">
        <v>240</v>
      </c>
      <c r="H14214" t="s">
        <v>209</v>
      </c>
      <c r="I14214" t="s">
        <v>244</v>
      </c>
      <c r="J14214" t="s">
        <v>218</v>
      </c>
      <c r="K14214" t="s">
        <v>743</v>
      </c>
    </row>
    <row r="14215" spans="1:11" x14ac:dyDescent="0.35">
      <c r="A14215" t="s">
        <v>241</v>
      </c>
      <c r="B14215" t="s">
        <v>279</v>
      </c>
      <c r="C14215">
        <v>11023</v>
      </c>
      <c r="D14215" t="s">
        <v>166</v>
      </c>
      <c r="E14215" t="s">
        <v>175</v>
      </c>
      <c r="F14215" t="s">
        <v>237</v>
      </c>
      <c r="G14215" t="s">
        <v>264</v>
      </c>
      <c r="H14215" t="s">
        <v>290</v>
      </c>
      <c r="I14215" t="s">
        <v>244</v>
      </c>
      <c r="J14215" t="s">
        <v>330</v>
      </c>
      <c r="K14215" t="s">
        <v>739</v>
      </c>
    </row>
    <row r="14216" spans="1:11" x14ac:dyDescent="0.35">
      <c r="A14216" t="s">
        <v>241</v>
      </c>
      <c r="B14216" t="s">
        <v>285</v>
      </c>
      <c r="C14216">
        <v>1346</v>
      </c>
      <c r="D14216" t="s">
        <v>219</v>
      </c>
      <c r="E14216" t="s">
        <v>121</v>
      </c>
      <c r="F14216" t="s">
        <v>162</v>
      </c>
      <c r="G14216" t="s">
        <v>168</v>
      </c>
      <c r="H14216" t="s">
        <v>165</v>
      </c>
      <c r="I14216" t="s">
        <v>109</v>
      </c>
      <c r="J14216" t="s">
        <v>229</v>
      </c>
      <c r="K14216" t="s">
        <v>1157</v>
      </c>
    </row>
    <row r="14218" spans="1:11" x14ac:dyDescent="0.35">
      <c r="A14218" t="s">
        <v>2300</v>
      </c>
    </row>
    <row r="14219" spans="1:11" x14ac:dyDescent="0.35">
      <c r="A14219" t="s">
        <v>14</v>
      </c>
      <c r="B14219" t="s">
        <v>1332</v>
      </c>
      <c r="C14219" t="s">
        <v>2</v>
      </c>
      <c r="D14219" t="s">
        <v>2292</v>
      </c>
      <c r="E14219" t="s">
        <v>2293</v>
      </c>
      <c r="F14219" t="s">
        <v>2294</v>
      </c>
      <c r="G14219" t="s">
        <v>2295</v>
      </c>
      <c r="H14219" t="s">
        <v>2296</v>
      </c>
      <c r="I14219" t="s">
        <v>2297</v>
      </c>
      <c r="J14219" t="s">
        <v>2298</v>
      </c>
      <c r="K14219" t="s">
        <v>49</v>
      </c>
    </row>
    <row r="14220" spans="1:11" x14ac:dyDescent="0.35">
      <c r="A14220" t="s">
        <v>3</v>
      </c>
      <c r="B14220" t="s">
        <v>1333</v>
      </c>
      <c r="C14220">
        <v>1959</v>
      </c>
      <c r="D14220" t="s">
        <v>286</v>
      </c>
      <c r="E14220" t="s">
        <v>198</v>
      </c>
      <c r="F14220" t="s">
        <v>87</v>
      </c>
      <c r="G14220" t="s">
        <v>70</v>
      </c>
      <c r="H14220" t="s">
        <v>305</v>
      </c>
      <c r="I14220" t="s">
        <v>86</v>
      </c>
      <c r="J14220" t="s">
        <v>184</v>
      </c>
      <c r="K14220" t="s">
        <v>888</v>
      </c>
    </row>
    <row r="14221" spans="1:11" x14ac:dyDescent="0.35">
      <c r="A14221" t="s">
        <v>3</v>
      </c>
      <c r="B14221" t="s">
        <v>1334</v>
      </c>
      <c r="C14221">
        <v>70</v>
      </c>
      <c r="D14221" t="s">
        <v>159</v>
      </c>
      <c r="E14221" t="s">
        <v>61</v>
      </c>
      <c r="F14221" t="s">
        <v>238</v>
      </c>
      <c r="G14221" t="s">
        <v>367</v>
      </c>
      <c r="H14221" t="s">
        <v>493</v>
      </c>
      <c r="I14221" t="s">
        <v>202</v>
      </c>
      <c r="J14221" t="s">
        <v>515</v>
      </c>
      <c r="K14221" t="s">
        <v>702</v>
      </c>
    </row>
    <row r="14222" spans="1:11" x14ac:dyDescent="0.35">
      <c r="A14222" t="s">
        <v>4</v>
      </c>
      <c r="B14222" t="s">
        <v>1333</v>
      </c>
      <c r="C14222">
        <v>3167</v>
      </c>
      <c r="D14222" t="s">
        <v>307</v>
      </c>
      <c r="E14222" t="s">
        <v>102</v>
      </c>
      <c r="F14222" t="s">
        <v>264</v>
      </c>
      <c r="G14222" t="s">
        <v>121</v>
      </c>
      <c r="H14222" t="s">
        <v>442</v>
      </c>
      <c r="I14222" t="s">
        <v>217</v>
      </c>
      <c r="J14222" t="s">
        <v>214</v>
      </c>
      <c r="K14222" t="s">
        <v>897</v>
      </c>
    </row>
    <row r="14223" spans="1:11" x14ac:dyDescent="0.35">
      <c r="A14223" t="s">
        <v>4</v>
      </c>
      <c r="B14223" t="s">
        <v>1334</v>
      </c>
      <c r="C14223">
        <v>106</v>
      </c>
      <c r="D14223" t="s">
        <v>118</v>
      </c>
      <c r="E14223" t="s">
        <v>180</v>
      </c>
      <c r="F14223" t="s">
        <v>146</v>
      </c>
      <c r="G14223" t="s">
        <v>373</v>
      </c>
      <c r="H14223" t="s">
        <v>345</v>
      </c>
      <c r="I14223" t="s">
        <v>237</v>
      </c>
      <c r="J14223" t="s">
        <v>394</v>
      </c>
      <c r="K14223" t="s">
        <v>492</v>
      </c>
    </row>
    <row r="14224" spans="1:11" x14ac:dyDescent="0.35">
      <c r="A14224" t="s">
        <v>4</v>
      </c>
      <c r="B14224" t="s">
        <v>468</v>
      </c>
      <c r="C14224">
        <v>3</v>
      </c>
      <c r="D14224" t="s">
        <v>76</v>
      </c>
      <c r="E14224" t="s">
        <v>76</v>
      </c>
      <c r="F14224" t="s">
        <v>76</v>
      </c>
      <c r="G14224" t="s">
        <v>76</v>
      </c>
      <c r="H14224" t="s">
        <v>76</v>
      </c>
      <c r="I14224" t="s">
        <v>76</v>
      </c>
      <c r="J14224" t="s">
        <v>76</v>
      </c>
      <c r="K14224" t="s">
        <v>395</v>
      </c>
    </row>
    <row r="14225" spans="1:11" x14ac:dyDescent="0.35">
      <c r="A14225" t="s">
        <v>5</v>
      </c>
      <c r="B14225" t="s">
        <v>1333</v>
      </c>
      <c r="C14225">
        <v>3394</v>
      </c>
      <c r="D14225" t="s">
        <v>143</v>
      </c>
      <c r="E14225" t="s">
        <v>198</v>
      </c>
      <c r="F14225" t="s">
        <v>62</v>
      </c>
      <c r="G14225" t="s">
        <v>57</v>
      </c>
      <c r="H14225" t="s">
        <v>177</v>
      </c>
      <c r="I14225" t="s">
        <v>70</v>
      </c>
      <c r="J14225" t="s">
        <v>304</v>
      </c>
      <c r="K14225" t="s">
        <v>946</v>
      </c>
    </row>
    <row r="14226" spans="1:11" x14ac:dyDescent="0.35">
      <c r="A14226" t="s">
        <v>5</v>
      </c>
      <c r="B14226" t="s">
        <v>1334</v>
      </c>
      <c r="C14226">
        <v>71</v>
      </c>
      <c r="D14226" t="s">
        <v>165</v>
      </c>
      <c r="E14226" t="s">
        <v>226</v>
      </c>
      <c r="F14226" t="s">
        <v>74</v>
      </c>
      <c r="G14226" t="s">
        <v>207</v>
      </c>
      <c r="H14226" t="s">
        <v>99</v>
      </c>
      <c r="I14226" t="s">
        <v>67</v>
      </c>
      <c r="J14226" t="s">
        <v>99</v>
      </c>
      <c r="K14226" t="s">
        <v>825</v>
      </c>
    </row>
    <row r="14227" spans="1:11" x14ac:dyDescent="0.35">
      <c r="A14227" t="s">
        <v>5</v>
      </c>
      <c r="B14227" t="s">
        <v>468</v>
      </c>
      <c r="C14227">
        <v>1</v>
      </c>
      <c r="D14227" t="s">
        <v>395</v>
      </c>
      <c r="E14227" t="s">
        <v>395</v>
      </c>
      <c r="F14227" t="s">
        <v>395</v>
      </c>
      <c r="G14227" t="s">
        <v>395</v>
      </c>
      <c r="H14227" t="s">
        <v>395</v>
      </c>
      <c r="I14227" t="s">
        <v>76</v>
      </c>
      <c r="J14227" t="s">
        <v>76</v>
      </c>
      <c r="K14227" t="s">
        <v>76</v>
      </c>
    </row>
    <row r="14228" spans="1:11" x14ac:dyDescent="0.35">
      <c r="A14228" t="s">
        <v>6</v>
      </c>
      <c r="B14228" t="s">
        <v>1333</v>
      </c>
      <c r="C14228">
        <v>1372</v>
      </c>
      <c r="D14228" t="s">
        <v>69</v>
      </c>
      <c r="E14228" t="s">
        <v>179</v>
      </c>
      <c r="F14228" t="s">
        <v>216</v>
      </c>
      <c r="G14228" t="s">
        <v>88</v>
      </c>
      <c r="H14228" t="s">
        <v>211</v>
      </c>
      <c r="I14228" t="s">
        <v>108</v>
      </c>
      <c r="J14228" t="s">
        <v>515</v>
      </c>
      <c r="K14228" t="s">
        <v>1156</v>
      </c>
    </row>
    <row r="14229" spans="1:11" x14ac:dyDescent="0.35">
      <c r="A14229" t="s">
        <v>6</v>
      </c>
      <c r="B14229" t="s">
        <v>1334</v>
      </c>
      <c r="C14229">
        <v>60</v>
      </c>
      <c r="D14229" t="s">
        <v>426</v>
      </c>
      <c r="E14229" t="s">
        <v>114</v>
      </c>
      <c r="F14229" t="s">
        <v>132</v>
      </c>
      <c r="G14229" t="s">
        <v>132</v>
      </c>
      <c r="H14229" t="s">
        <v>225</v>
      </c>
      <c r="I14229" t="s">
        <v>114</v>
      </c>
      <c r="J14229" t="s">
        <v>317</v>
      </c>
      <c r="K14229" t="s">
        <v>990</v>
      </c>
    </row>
    <row r="14230" spans="1:11" x14ac:dyDescent="0.35">
      <c r="A14230" t="s">
        <v>7</v>
      </c>
      <c r="B14230" t="s">
        <v>1333</v>
      </c>
      <c r="C14230">
        <v>3122</v>
      </c>
      <c r="D14230" t="s">
        <v>139</v>
      </c>
      <c r="E14230" t="s">
        <v>89</v>
      </c>
      <c r="F14230" t="s">
        <v>317</v>
      </c>
      <c r="G14230" t="s">
        <v>213</v>
      </c>
      <c r="H14230" t="s">
        <v>458</v>
      </c>
      <c r="I14230" t="s">
        <v>216</v>
      </c>
      <c r="J14230" t="s">
        <v>416</v>
      </c>
      <c r="K14230" t="s">
        <v>560</v>
      </c>
    </row>
    <row r="14231" spans="1:11" x14ac:dyDescent="0.35">
      <c r="A14231" t="s">
        <v>7</v>
      </c>
      <c r="B14231" t="s">
        <v>1334</v>
      </c>
      <c r="C14231">
        <v>122</v>
      </c>
      <c r="D14231" t="s">
        <v>710</v>
      </c>
      <c r="E14231" t="s">
        <v>355</v>
      </c>
      <c r="F14231" t="s">
        <v>519</v>
      </c>
      <c r="G14231" t="s">
        <v>330</v>
      </c>
      <c r="H14231" t="s">
        <v>296</v>
      </c>
      <c r="I14231" t="s">
        <v>57</v>
      </c>
      <c r="J14231" t="s">
        <v>312</v>
      </c>
      <c r="K14231" t="s">
        <v>490</v>
      </c>
    </row>
    <row r="14232" spans="1:11" x14ac:dyDescent="0.35">
      <c r="A14232" t="s">
        <v>7</v>
      </c>
      <c r="B14232" t="s">
        <v>468</v>
      </c>
      <c r="C14232">
        <v>2</v>
      </c>
      <c r="D14232" t="s">
        <v>76</v>
      </c>
      <c r="E14232" t="s">
        <v>76</v>
      </c>
      <c r="F14232" t="s">
        <v>76</v>
      </c>
      <c r="G14232" t="s">
        <v>76</v>
      </c>
      <c r="H14232" t="s">
        <v>76</v>
      </c>
      <c r="I14232" t="s">
        <v>76</v>
      </c>
      <c r="J14232" t="s">
        <v>395</v>
      </c>
      <c r="K14232" t="s">
        <v>76</v>
      </c>
    </row>
    <row r="14233" spans="1:11" x14ac:dyDescent="0.35">
      <c r="A14233" t="s">
        <v>241</v>
      </c>
      <c r="B14233" t="s">
        <v>1333</v>
      </c>
      <c r="C14233">
        <v>13014</v>
      </c>
      <c r="D14233" t="s">
        <v>220</v>
      </c>
      <c r="E14233" t="s">
        <v>163</v>
      </c>
      <c r="F14233" t="s">
        <v>53</v>
      </c>
      <c r="G14233" t="s">
        <v>176</v>
      </c>
      <c r="H14233" t="s">
        <v>11</v>
      </c>
      <c r="I14233" t="s">
        <v>163</v>
      </c>
      <c r="J14233" t="s">
        <v>247</v>
      </c>
      <c r="K14233" t="s">
        <v>623</v>
      </c>
    </row>
    <row r="14234" spans="1:11" x14ac:dyDescent="0.35">
      <c r="A14234" t="s">
        <v>241</v>
      </c>
      <c r="B14234" t="s">
        <v>1334</v>
      </c>
      <c r="C14234">
        <v>429</v>
      </c>
      <c r="D14234" t="s">
        <v>429</v>
      </c>
      <c r="E14234" t="s">
        <v>237</v>
      </c>
      <c r="F14234" t="s">
        <v>205</v>
      </c>
      <c r="G14234" t="s">
        <v>364</v>
      </c>
      <c r="H14234" t="s">
        <v>182</v>
      </c>
      <c r="I14234" t="s">
        <v>67</v>
      </c>
      <c r="J14234" t="s">
        <v>191</v>
      </c>
      <c r="K14234" t="s">
        <v>697</v>
      </c>
    </row>
    <row r="14235" spans="1:11" x14ac:dyDescent="0.35">
      <c r="A14235" t="s">
        <v>241</v>
      </c>
      <c r="B14235" t="s">
        <v>468</v>
      </c>
      <c r="C14235">
        <v>6</v>
      </c>
      <c r="D14235" t="s">
        <v>162</v>
      </c>
      <c r="E14235" t="s">
        <v>162</v>
      </c>
      <c r="F14235" t="s">
        <v>162</v>
      </c>
      <c r="G14235" t="s">
        <v>162</v>
      </c>
      <c r="H14235" t="s">
        <v>162</v>
      </c>
      <c r="I14235" t="s">
        <v>76</v>
      </c>
      <c r="J14235" t="s">
        <v>226</v>
      </c>
      <c r="K14235" t="s">
        <v>423</v>
      </c>
    </row>
    <row r="14237" spans="1:11" x14ac:dyDescent="0.35">
      <c r="A14237" t="s">
        <v>2301</v>
      </c>
    </row>
    <row r="14238" spans="1:11" x14ac:dyDescent="0.35">
      <c r="A14238" t="s">
        <v>14</v>
      </c>
      <c r="B14238" t="s">
        <v>461</v>
      </c>
      <c r="C14238" t="s">
        <v>2</v>
      </c>
      <c r="D14238" t="s">
        <v>2292</v>
      </c>
      <c r="E14238" t="s">
        <v>2293</v>
      </c>
      <c r="F14238" t="s">
        <v>2294</v>
      </c>
      <c r="G14238" t="s">
        <v>2295</v>
      </c>
      <c r="H14238" t="s">
        <v>2296</v>
      </c>
      <c r="I14238" t="s">
        <v>2297</v>
      </c>
      <c r="J14238" t="s">
        <v>2298</v>
      </c>
      <c r="K14238" t="s">
        <v>49</v>
      </c>
    </row>
    <row r="14239" spans="1:11" x14ac:dyDescent="0.35">
      <c r="A14239" t="s">
        <v>3</v>
      </c>
      <c r="B14239" t="s">
        <v>462</v>
      </c>
      <c r="C14239">
        <v>1093</v>
      </c>
      <c r="D14239" t="s">
        <v>8</v>
      </c>
      <c r="E14239" t="s">
        <v>96</v>
      </c>
      <c r="F14239" t="s">
        <v>307</v>
      </c>
      <c r="G14239" t="s">
        <v>119</v>
      </c>
      <c r="H14239" t="s">
        <v>282</v>
      </c>
      <c r="I14239" t="s">
        <v>102</v>
      </c>
      <c r="J14239" t="s">
        <v>238</v>
      </c>
      <c r="K14239" t="s">
        <v>776</v>
      </c>
    </row>
    <row r="14240" spans="1:11" x14ac:dyDescent="0.35">
      <c r="A14240" t="s">
        <v>3</v>
      </c>
      <c r="B14240" t="s">
        <v>464</v>
      </c>
      <c r="C14240">
        <v>935</v>
      </c>
      <c r="D14240" t="s">
        <v>173</v>
      </c>
      <c r="E14240" t="s">
        <v>105</v>
      </c>
      <c r="F14240" t="s">
        <v>93</v>
      </c>
      <c r="G14240" t="s">
        <v>93</v>
      </c>
      <c r="H14240" t="s">
        <v>149</v>
      </c>
      <c r="I14240" t="s">
        <v>81</v>
      </c>
      <c r="J14240" t="s">
        <v>184</v>
      </c>
      <c r="K14240" t="s">
        <v>829</v>
      </c>
    </row>
    <row r="14241" spans="1:11" x14ac:dyDescent="0.35">
      <c r="A14241" t="s">
        <v>3</v>
      </c>
      <c r="B14241" t="s">
        <v>468</v>
      </c>
      <c r="C14241">
        <v>1</v>
      </c>
      <c r="D14241" t="s">
        <v>76</v>
      </c>
      <c r="E14241" t="s">
        <v>76</v>
      </c>
      <c r="F14241" t="s">
        <v>76</v>
      </c>
      <c r="G14241" t="s">
        <v>76</v>
      </c>
      <c r="H14241" t="s">
        <v>76</v>
      </c>
      <c r="I14241" t="s">
        <v>76</v>
      </c>
      <c r="J14241" t="s">
        <v>76</v>
      </c>
      <c r="K14241" t="s">
        <v>395</v>
      </c>
    </row>
    <row r="14242" spans="1:11" x14ac:dyDescent="0.35">
      <c r="A14242" t="s">
        <v>4</v>
      </c>
      <c r="B14242" t="s">
        <v>462</v>
      </c>
      <c r="C14242">
        <v>1694</v>
      </c>
      <c r="D14242" t="s">
        <v>116</v>
      </c>
      <c r="E14242" t="s">
        <v>355</v>
      </c>
      <c r="F14242" t="s">
        <v>309</v>
      </c>
      <c r="G14242" t="s">
        <v>260</v>
      </c>
      <c r="H14242" t="s">
        <v>307</v>
      </c>
      <c r="I14242" t="s">
        <v>314</v>
      </c>
      <c r="J14242" t="s">
        <v>550</v>
      </c>
      <c r="K14242" t="s">
        <v>665</v>
      </c>
    </row>
    <row r="14243" spans="1:11" x14ac:dyDescent="0.35">
      <c r="A14243" t="s">
        <v>4</v>
      </c>
      <c r="B14243" t="s">
        <v>464</v>
      </c>
      <c r="C14243">
        <v>1582</v>
      </c>
      <c r="D14243" t="s">
        <v>176</v>
      </c>
      <c r="E14243" t="s">
        <v>149</v>
      </c>
      <c r="F14243" t="s">
        <v>65</v>
      </c>
      <c r="G14243" t="s">
        <v>179</v>
      </c>
      <c r="H14243" t="s">
        <v>221</v>
      </c>
      <c r="I14243" t="s">
        <v>87</v>
      </c>
      <c r="J14243" t="s">
        <v>524</v>
      </c>
      <c r="K14243" t="s">
        <v>805</v>
      </c>
    </row>
    <row r="14244" spans="1:11" x14ac:dyDescent="0.35">
      <c r="A14244" t="s">
        <v>5</v>
      </c>
      <c r="B14244" t="s">
        <v>462</v>
      </c>
      <c r="C14244">
        <v>1659</v>
      </c>
      <c r="D14244" t="s">
        <v>283</v>
      </c>
      <c r="E14244" t="s">
        <v>57</v>
      </c>
      <c r="F14244" t="s">
        <v>137</v>
      </c>
      <c r="G14244" t="s">
        <v>87</v>
      </c>
      <c r="H14244" t="s">
        <v>113</v>
      </c>
      <c r="I14244" t="s">
        <v>102</v>
      </c>
      <c r="J14244" t="s">
        <v>124</v>
      </c>
      <c r="K14244" t="s">
        <v>650</v>
      </c>
    </row>
    <row r="14245" spans="1:11" x14ac:dyDescent="0.35">
      <c r="A14245" t="s">
        <v>5</v>
      </c>
      <c r="B14245" t="s">
        <v>464</v>
      </c>
      <c r="C14245">
        <v>1807</v>
      </c>
      <c r="D14245" t="s">
        <v>95</v>
      </c>
      <c r="E14245" t="s">
        <v>63</v>
      </c>
      <c r="F14245" t="s">
        <v>122</v>
      </c>
      <c r="G14245" t="s">
        <v>130</v>
      </c>
      <c r="H14245" t="s">
        <v>102</v>
      </c>
      <c r="I14245" t="s">
        <v>122</v>
      </c>
      <c r="J14245" t="s">
        <v>164</v>
      </c>
      <c r="K14245" t="s">
        <v>644</v>
      </c>
    </row>
    <row r="14246" spans="1:11" x14ac:dyDescent="0.35">
      <c r="A14246" t="s">
        <v>6</v>
      </c>
      <c r="B14246" t="s">
        <v>462</v>
      </c>
      <c r="C14246">
        <v>906</v>
      </c>
      <c r="D14246" t="s">
        <v>129</v>
      </c>
      <c r="E14246" t="s">
        <v>88</v>
      </c>
      <c r="F14246" t="s">
        <v>211</v>
      </c>
      <c r="G14246" t="s">
        <v>87</v>
      </c>
      <c r="H14246" t="s">
        <v>260</v>
      </c>
      <c r="I14246" t="s">
        <v>96</v>
      </c>
      <c r="J14246" t="s">
        <v>231</v>
      </c>
      <c r="K14246" t="s">
        <v>644</v>
      </c>
    </row>
    <row r="14247" spans="1:11" x14ac:dyDescent="0.35">
      <c r="A14247" t="s">
        <v>6</v>
      </c>
      <c r="B14247" t="s">
        <v>464</v>
      </c>
      <c r="C14247">
        <v>526</v>
      </c>
      <c r="D14247" t="s">
        <v>249</v>
      </c>
      <c r="E14247" t="s">
        <v>104</v>
      </c>
      <c r="F14247" t="s">
        <v>108</v>
      </c>
      <c r="G14247" t="s">
        <v>100</v>
      </c>
      <c r="H14247" t="s">
        <v>62</v>
      </c>
      <c r="I14247" t="s">
        <v>63</v>
      </c>
      <c r="J14247" t="s">
        <v>165</v>
      </c>
      <c r="K14247" t="s">
        <v>1398</v>
      </c>
    </row>
    <row r="14248" spans="1:11" x14ac:dyDescent="0.35">
      <c r="A14248" t="s">
        <v>7</v>
      </c>
      <c r="B14248" t="s">
        <v>462</v>
      </c>
      <c r="C14248">
        <v>1914</v>
      </c>
      <c r="D14248" t="s">
        <v>90</v>
      </c>
      <c r="E14248" t="s">
        <v>278</v>
      </c>
      <c r="F14248" t="s">
        <v>120</v>
      </c>
      <c r="G14248" t="s">
        <v>227</v>
      </c>
      <c r="H14248" t="s">
        <v>261</v>
      </c>
      <c r="I14248" t="s">
        <v>56</v>
      </c>
      <c r="J14248" t="s">
        <v>257</v>
      </c>
      <c r="K14248" t="s">
        <v>627</v>
      </c>
    </row>
    <row r="14249" spans="1:11" x14ac:dyDescent="0.35">
      <c r="A14249" t="s">
        <v>7</v>
      </c>
      <c r="B14249" t="s">
        <v>464</v>
      </c>
      <c r="C14249">
        <v>1331</v>
      </c>
      <c r="D14249" t="s">
        <v>61</v>
      </c>
      <c r="E14249" t="s">
        <v>173</v>
      </c>
      <c r="F14249" t="s">
        <v>97</v>
      </c>
      <c r="G14249" t="s">
        <v>57</v>
      </c>
      <c r="H14249" t="s">
        <v>255</v>
      </c>
      <c r="I14249" t="s">
        <v>74</v>
      </c>
      <c r="J14249" t="s">
        <v>254</v>
      </c>
      <c r="K14249" t="s">
        <v>641</v>
      </c>
    </row>
    <row r="14250" spans="1:11" x14ac:dyDescent="0.35">
      <c r="A14250" t="s">
        <v>7</v>
      </c>
      <c r="B14250" t="s">
        <v>468</v>
      </c>
      <c r="C14250">
        <v>1</v>
      </c>
      <c r="D14250" t="s">
        <v>76</v>
      </c>
      <c r="E14250" t="s">
        <v>76</v>
      </c>
      <c r="F14250" t="s">
        <v>76</v>
      </c>
      <c r="G14250" t="s">
        <v>76</v>
      </c>
      <c r="H14250" t="s">
        <v>76</v>
      </c>
      <c r="I14250" t="s">
        <v>76</v>
      </c>
      <c r="J14250" t="s">
        <v>395</v>
      </c>
      <c r="K14250" t="s">
        <v>76</v>
      </c>
    </row>
    <row r="14251" spans="1:11" x14ac:dyDescent="0.35">
      <c r="A14251" t="s">
        <v>241</v>
      </c>
      <c r="B14251" t="s">
        <v>462</v>
      </c>
      <c r="C14251">
        <v>7266</v>
      </c>
      <c r="D14251" t="s">
        <v>196</v>
      </c>
      <c r="E14251" t="s">
        <v>217</v>
      </c>
      <c r="F14251" t="s">
        <v>135</v>
      </c>
      <c r="G14251" t="s">
        <v>58</v>
      </c>
      <c r="H14251" t="s">
        <v>352</v>
      </c>
      <c r="I14251" t="s">
        <v>181</v>
      </c>
      <c r="J14251" t="s">
        <v>182</v>
      </c>
      <c r="K14251" t="s">
        <v>798</v>
      </c>
    </row>
    <row r="14252" spans="1:11" x14ac:dyDescent="0.35">
      <c r="A14252" t="s">
        <v>241</v>
      </c>
      <c r="B14252" t="s">
        <v>464</v>
      </c>
      <c r="C14252">
        <v>6181</v>
      </c>
      <c r="D14252" t="s">
        <v>92</v>
      </c>
      <c r="E14252" t="s">
        <v>151</v>
      </c>
      <c r="F14252" t="s">
        <v>179</v>
      </c>
      <c r="G14252" t="s">
        <v>86</v>
      </c>
      <c r="H14252" t="s">
        <v>240</v>
      </c>
      <c r="I14252" t="s">
        <v>104</v>
      </c>
      <c r="J14252" t="s">
        <v>171</v>
      </c>
      <c r="K14252" t="s">
        <v>802</v>
      </c>
    </row>
    <row r="14253" spans="1:11" x14ac:dyDescent="0.35">
      <c r="A14253" t="s">
        <v>241</v>
      </c>
      <c r="B14253" t="s">
        <v>468</v>
      </c>
      <c r="C14253">
        <v>2</v>
      </c>
      <c r="D14253" t="s">
        <v>76</v>
      </c>
      <c r="E14253" t="s">
        <v>76</v>
      </c>
      <c r="F14253" t="s">
        <v>76</v>
      </c>
      <c r="G14253" t="s">
        <v>76</v>
      </c>
      <c r="H14253" t="s">
        <v>76</v>
      </c>
      <c r="I14253" t="s">
        <v>76</v>
      </c>
      <c r="J14253" t="s">
        <v>484</v>
      </c>
      <c r="K14253" t="s">
        <v>483</v>
      </c>
    </row>
    <row r="14255" spans="1:11" x14ac:dyDescent="0.35">
      <c r="A14255" t="s">
        <v>2302</v>
      </c>
    </row>
    <row r="14256" spans="1:11" x14ac:dyDescent="0.35">
      <c r="A14256" t="s">
        <v>14</v>
      </c>
      <c r="B14256" t="s">
        <v>487</v>
      </c>
      <c r="C14256" t="s">
        <v>2</v>
      </c>
      <c r="D14256" t="s">
        <v>2292</v>
      </c>
      <c r="E14256" t="s">
        <v>2293</v>
      </c>
      <c r="F14256" t="s">
        <v>2294</v>
      </c>
      <c r="G14256" t="s">
        <v>2295</v>
      </c>
      <c r="H14256" t="s">
        <v>2296</v>
      </c>
      <c r="I14256" t="s">
        <v>2297</v>
      </c>
      <c r="J14256" t="s">
        <v>2298</v>
      </c>
      <c r="K14256" t="s">
        <v>49</v>
      </c>
    </row>
    <row r="14257" spans="1:11" x14ac:dyDescent="0.35">
      <c r="A14257" t="s">
        <v>3</v>
      </c>
      <c r="B14257" t="s">
        <v>488</v>
      </c>
      <c r="C14257">
        <v>1119</v>
      </c>
      <c r="D14257" t="s">
        <v>226</v>
      </c>
      <c r="E14257" t="s">
        <v>104</v>
      </c>
      <c r="F14257" t="s">
        <v>161</v>
      </c>
      <c r="G14257" t="s">
        <v>62</v>
      </c>
      <c r="H14257" t="s">
        <v>237</v>
      </c>
      <c r="I14257" t="s">
        <v>149</v>
      </c>
      <c r="J14257" t="s">
        <v>378</v>
      </c>
      <c r="K14257" t="s">
        <v>802</v>
      </c>
    </row>
    <row r="14258" spans="1:11" x14ac:dyDescent="0.35">
      <c r="A14258" t="s">
        <v>3</v>
      </c>
      <c r="B14258" t="s">
        <v>491</v>
      </c>
      <c r="C14258">
        <v>910</v>
      </c>
      <c r="D14258" t="s">
        <v>278</v>
      </c>
      <c r="E14258" t="s">
        <v>198</v>
      </c>
      <c r="F14258" t="s">
        <v>67</v>
      </c>
      <c r="G14258" t="s">
        <v>244</v>
      </c>
      <c r="H14258" t="s">
        <v>58</v>
      </c>
      <c r="I14258" t="s">
        <v>62</v>
      </c>
      <c r="J14258" t="s">
        <v>233</v>
      </c>
      <c r="K14258" t="s">
        <v>713</v>
      </c>
    </row>
    <row r="14259" spans="1:11" x14ac:dyDescent="0.35">
      <c r="A14259" t="s">
        <v>4</v>
      </c>
      <c r="B14259" t="s">
        <v>488</v>
      </c>
      <c r="C14259">
        <v>1945</v>
      </c>
      <c r="D14259" t="s">
        <v>307</v>
      </c>
      <c r="E14259" t="s">
        <v>84</v>
      </c>
      <c r="F14259" t="s">
        <v>240</v>
      </c>
      <c r="G14259" t="s">
        <v>221</v>
      </c>
      <c r="H14259" t="s">
        <v>260</v>
      </c>
      <c r="I14259" t="s">
        <v>67</v>
      </c>
      <c r="J14259" t="s">
        <v>316</v>
      </c>
      <c r="K14259" t="s">
        <v>982</v>
      </c>
    </row>
    <row r="14260" spans="1:11" x14ac:dyDescent="0.35">
      <c r="A14260" t="s">
        <v>4</v>
      </c>
      <c r="B14260" t="s">
        <v>491</v>
      </c>
      <c r="C14260">
        <v>1331</v>
      </c>
      <c r="D14260" t="s">
        <v>58</v>
      </c>
      <c r="E14260" t="s">
        <v>119</v>
      </c>
      <c r="F14260" t="s">
        <v>176</v>
      </c>
      <c r="G14260" t="s">
        <v>67</v>
      </c>
      <c r="H14260" t="s">
        <v>99</v>
      </c>
      <c r="I14260" t="s">
        <v>181</v>
      </c>
      <c r="J14260" t="s">
        <v>467</v>
      </c>
      <c r="K14260" t="s">
        <v>1005</v>
      </c>
    </row>
    <row r="14261" spans="1:11" x14ac:dyDescent="0.35">
      <c r="A14261" t="s">
        <v>5</v>
      </c>
      <c r="B14261" t="s">
        <v>488</v>
      </c>
      <c r="C14261">
        <v>2083</v>
      </c>
      <c r="D14261" t="s">
        <v>143</v>
      </c>
      <c r="E14261" t="s">
        <v>151</v>
      </c>
      <c r="F14261" t="s">
        <v>179</v>
      </c>
      <c r="G14261" t="s">
        <v>180</v>
      </c>
      <c r="H14261" t="s">
        <v>239</v>
      </c>
      <c r="I14261" t="s">
        <v>96</v>
      </c>
      <c r="J14261" t="s">
        <v>134</v>
      </c>
      <c r="K14261" t="s">
        <v>543</v>
      </c>
    </row>
    <row r="14262" spans="1:11" x14ac:dyDescent="0.35">
      <c r="A14262" t="s">
        <v>5</v>
      </c>
      <c r="B14262" t="s">
        <v>491</v>
      </c>
      <c r="C14262">
        <v>1383</v>
      </c>
      <c r="D14262" t="s">
        <v>131</v>
      </c>
      <c r="E14262" t="s">
        <v>149</v>
      </c>
      <c r="F14262" t="s">
        <v>103</v>
      </c>
      <c r="G14262" t="s">
        <v>149</v>
      </c>
      <c r="H14262" t="s">
        <v>305</v>
      </c>
      <c r="I14262" t="s">
        <v>103</v>
      </c>
      <c r="J14262" t="s">
        <v>148</v>
      </c>
      <c r="K14262" t="s">
        <v>824</v>
      </c>
    </row>
    <row r="14263" spans="1:11" x14ac:dyDescent="0.35">
      <c r="A14263" t="s">
        <v>6</v>
      </c>
      <c r="B14263" t="s">
        <v>488</v>
      </c>
      <c r="C14263">
        <v>805</v>
      </c>
      <c r="D14263" t="s">
        <v>345</v>
      </c>
      <c r="E14263" t="s">
        <v>244</v>
      </c>
      <c r="F14263" t="s">
        <v>240</v>
      </c>
      <c r="G14263" t="s">
        <v>137</v>
      </c>
      <c r="H14263" t="s">
        <v>217</v>
      </c>
      <c r="I14263" t="s">
        <v>133</v>
      </c>
      <c r="J14263" t="s">
        <v>250</v>
      </c>
      <c r="K14263" t="s">
        <v>1363</v>
      </c>
    </row>
    <row r="14264" spans="1:11" x14ac:dyDescent="0.35">
      <c r="A14264" t="s">
        <v>6</v>
      </c>
      <c r="B14264" t="s">
        <v>491</v>
      </c>
      <c r="C14264">
        <v>627</v>
      </c>
      <c r="D14264" t="s">
        <v>290</v>
      </c>
      <c r="E14264" t="s">
        <v>104</v>
      </c>
      <c r="F14264" t="s">
        <v>57</v>
      </c>
      <c r="G14264" t="s">
        <v>96</v>
      </c>
      <c r="H14264" t="s">
        <v>211</v>
      </c>
      <c r="I14264" t="s">
        <v>70</v>
      </c>
      <c r="J14264" t="s">
        <v>177</v>
      </c>
      <c r="K14264" t="s">
        <v>1122</v>
      </c>
    </row>
    <row r="14265" spans="1:11" x14ac:dyDescent="0.35">
      <c r="A14265" t="s">
        <v>7</v>
      </c>
      <c r="B14265" t="s">
        <v>488</v>
      </c>
      <c r="C14265">
        <v>1724</v>
      </c>
      <c r="D14265" t="s">
        <v>238</v>
      </c>
      <c r="E14265" t="s">
        <v>216</v>
      </c>
      <c r="F14265" t="s">
        <v>213</v>
      </c>
      <c r="G14265" t="s">
        <v>177</v>
      </c>
      <c r="H14265" t="s">
        <v>218</v>
      </c>
      <c r="I14265" t="s">
        <v>65</v>
      </c>
      <c r="J14265" t="s">
        <v>334</v>
      </c>
      <c r="K14265" t="s">
        <v>431</v>
      </c>
    </row>
    <row r="14266" spans="1:11" x14ac:dyDescent="0.35">
      <c r="A14266" t="s">
        <v>7</v>
      </c>
      <c r="B14266" t="s">
        <v>491</v>
      </c>
      <c r="C14266">
        <v>1522</v>
      </c>
      <c r="D14266" t="s">
        <v>341</v>
      </c>
      <c r="E14266" t="s">
        <v>112</v>
      </c>
      <c r="F14266" t="s">
        <v>361</v>
      </c>
      <c r="G14266" t="s">
        <v>192</v>
      </c>
      <c r="H14266" t="s">
        <v>195</v>
      </c>
      <c r="I14266" t="s">
        <v>240</v>
      </c>
      <c r="J14266" t="s">
        <v>361</v>
      </c>
      <c r="K14266" t="s">
        <v>155</v>
      </c>
    </row>
    <row r="14267" spans="1:11" x14ac:dyDescent="0.35">
      <c r="A14267" t="s">
        <v>241</v>
      </c>
      <c r="B14267" t="s">
        <v>488</v>
      </c>
      <c r="C14267">
        <v>7676</v>
      </c>
      <c r="D14267" t="s">
        <v>352</v>
      </c>
      <c r="E14267" t="s">
        <v>57</v>
      </c>
      <c r="F14267" t="s">
        <v>89</v>
      </c>
      <c r="G14267" t="s">
        <v>87</v>
      </c>
      <c r="H14267" t="s">
        <v>255</v>
      </c>
      <c r="I14267" t="s">
        <v>175</v>
      </c>
      <c r="J14267" t="s">
        <v>378</v>
      </c>
      <c r="K14267" t="s">
        <v>679</v>
      </c>
    </row>
    <row r="14268" spans="1:11" x14ac:dyDescent="0.35">
      <c r="A14268" t="s">
        <v>241</v>
      </c>
      <c r="B14268" t="s">
        <v>491</v>
      </c>
      <c r="C14268">
        <v>5773</v>
      </c>
      <c r="D14268" t="s">
        <v>257</v>
      </c>
      <c r="E14268" t="s">
        <v>121</v>
      </c>
      <c r="F14268" t="s">
        <v>307</v>
      </c>
      <c r="G14268" t="s">
        <v>114</v>
      </c>
      <c r="H14268" t="s">
        <v>199</v>
      </c>
      <c r="I14268" t="s">
        <v>216</v>
      </c>
      <c r="J14268" t="s">
        <v>347</v>
      </c>
      <c r="K14268" t="s">
        <v>551</v>
      </c>
    </row>
    <row r="14270" spans="1:11" x14ac:dyDescent="0.35">
      <c r="A14270" t="s">
        <v>2303</v>
      </c>
    </row>
    <row r="14271" spans="1:11" x14ac:dyDescent="0.35">
      <c r="A14271" t="s">
        <v>14</v>
      </c>
      <c r="B14271" t="s">
        <v>505</v>
      </c>
      <c r="C14271" t="s">
        <v>2</v>
      </c>
      <c r="D14271" t="s">
        <v>2292</v>
      </c>
      <c r="E14271" t="s">
        <v>2293</v>
      </c>
      <c r="F14271" t="s">
        <v>2294</v>
      </c>
      <c r="G14271" t="s">
        <v>2295</v>
      </c>
      <c r="H14271" t="s">
        <v>2296</v>
      </c>
      <c r="I14271" t="s">
        <v>2297</v>
      </c>
      <c r="J14271" t="s">
        <v>2298</v>
      </c>
      <c r="K14271" t="s">
        <v>49</v>
      </c>
    </row>
    <row r="14272" spans="1:11" x14ac:dyDescent="0.35">
      <c r="A14272" t="s">
        <v>3</v>
      </c>
      <c r="B14272" t="s">
        <v>506</v>
      </c>
      <c r="C14272">
        <v>580</v>
      </c>
      <c r="D14272" t="s">
        <v>227</v>
      </c>
      <c r="E14272" t="s">
        <v>137</v>
      </c>
      <c r="F14272" t="s">
        <v>255</v>
      </c>
      <c r="G14272" t="s">
        <v>180</v>
      </c>
      <c r="H14272" t="s">
        <v>135</v>
      </c>
      <c r="I14272" t="s">
        <v>221</v>
      </c>
      <c r="J14272" t="s">
        <v>139</v>
      </c>
      <c r="K14272" t="s">
        <v>610</v>
      </c>
    </row>
    <row r="14273" spans="1:11" x14ac:dyDescent="0.35">
      <c r="A14273" t="s">
        <v>3</v>
      </c>
      <c r="B14273" t="s">
        <v>507</v>
      </c>
      <c r="C14273">
        <v>538</v>
      </c>
      <c r="D14273" t="s">
        <v>130</v>
      </c>
      <c r="E14273" t="s">
        <v>94</v>
      </c>
      <c r="F14273" t="s">
        <v>55</v>
      </c>
      <c r="G14273" t="s">
        <v>93</v>
      </c>
      <c r="H14273" t="s">
        <v>173</v>
      </c>
      <c r="I14273" t="s">
        <v>105</v>
      </c>
      <c r="J14273" t="s">
        <v>118</v>
      </c>
      <c r="K14273" t="s">
        <v>968</v>
      </c>
    </row>
    <row r="14274" spans="1:11" x14ac:dyDescent="0.35">
      <c r="A14274" t="s">
        <v>3</v>
      </c>
      <c r="B14274" t="s">
        <v>509</v>
      </c>
      <c r="C14274">
        <v>513</v>
      </c>
      <c r="D14274" t="s">
        <v>199</v>
      </c>
      <c r="E14274" t="s">
        <v>103</v>
      </c>
      <c r="F14274" t="s">
        <v>286</v>
      </c>
      <c r="G14274" t="s">
        <v>264</v>
      </c>
      <c r="H14274" t="s">
        <v>95</v>
      </c>
      <c r="I14274" t="s">
        <v>84</v>
      </c>
      <c r="J14274" t="s">
        <v>229</v>
      </c>
      <c r="K14274" t="s">
        <v>799</v>
      </c>
    </row>
    <row r="14275" spans="1:11" x14ac:dyDescent="0.35">
      <c r="A14275" t="s">
        <v>3</v>
      </c>
      <c r="B14275" t="s">
        <v>510</v>
      </c>
      <c r="C14275">
        <v>397</v>
      </c>
      <c r="D14275" t="s">
        <v>57</v>
      </c>
      <c r="E14275" t="s">
        <v>72</v>
      </c>
      <c r="F14275" t="s">
        <v>142</v>
      </c>
      <c r="G14275" t="s">
        <v>55</v>
      </c>
      <c r="H14275" t="s">
        <v>103</v>
      </c>
      <c r="I14275" t="s">
        <v>80</v>
      </c>
      <c r="J14275" t="s">
        <v>252</v>
      </c>
      <c r="K14275" t="s">
        <v>803</v>
      </c>
    </row>
    <row r="14276" spans="1:11" x14ac:dyDescent="0.35">
      <c r="A14276" t="s">
        <v>3</v>
      </c>
      <c r="B14276" t="s">
        <v>50</v>
      </c>
      <c r="C14276">
        <v>1</v>
      </c>
      <c r="D14276" t="s">
        <v>76</v>
      </c>
      <c r="E14276" t="s">
        <v>76</v>
      </c>
      <c r="F14276" t="s">
        <v>76</v>
      </c>
      <c r="G14276" t="s">
        <v>76</v>
      </c>
      <c r="H14276" t="s">
        <v>76</v>
      </c>
      <c r="I14276" t="s">
        <v>76</v>
      </c>
      <c r="J14276" t="s">
        <v>76</v>
      </c>
      <c r="K14276" t="s">
        <v>395</v>
      </c>
    </row>
    <row r="14277" spans="1:11" x14ac:dyDescent="0.35">
      <c r="A14277" t="s">
        <v>4</v>
      </c>
      <c r="B14277" t="s">
        <v>506</v>
      </c>
      <c r="C14277">
        <v>924</v>
      </c>
      <c r="D14277" t="s">
        <v>326</v>
      </c>
      <c r="E14277" t="s">
        <v>87</v>
      </c>
      <c r="F14277" t="s">
        <v>309</v>
      </c>
      <c r="G14277" t="s">
        <v>204</v>
      </c>
      <c r="H14277" t="s">
        <v>134</v>
      </c>
      <c r="I14277" t="s">
        <v>217</v>
      </c>
      <c r="J14277" t="s">
        <v>541</v>
      </c>
      <c r="K14277" t="s">
        <v>508</v>
      </c>
    </row>
    <row r="14278" spans="1:11" x14ac:dyDescent="0.35">
      <c r="A14278" t="s">
        <v>4</v>
      </c>
      <c r="B14278" t="s">
        <v>507</v>
      </c>
      <c r="C14278">
        <v>1021</v>
      </c>
      <c r="D14278" t="s">
        <v>181</v>
      </c>
      <c r="E14278" t="s">
        <v>62</v>
      </c>
      <c r="F14278" t="s">
        <v>65</v>
      </c>
      <c r="G14278" t="s">
        <v>173</v>
      </c>
      <c r="H14278" t="s">
        <v>102</v>
      </c>
      <c r="I14278" t="s">
        <v>146</v>
      </c>
      <c r="J14278" t="s">
        <v>399</v>
      </c>
      <c r="K14278" t="s">
        <v>614</v>
      </c>
    </row>
    <row r="14279" spans="1:11" x14ac:dyDescent="0.35">
      <c r="A14279" t="s">
        <v>4</v>
      </c>
      <c r="B14279" t="s">
        <v>509</v>
      </c>
      <c r="C14279">
        <v>770</v>
      </c>
      <c r="D14279" t="s">
        <v>213</v>
      </c>
      <c r="E14279" t="s">
        <v>56</v>
      </c>
      <c r="F14279" t="s">
        <v>309</v>
      </c>
      <c r="G14279" t="s">
        <v>309</v>
      </c>
      <c r="H14279" t="s">
        <v>112</v>
      </c>
      <c r="I14279" t="s">
        <v>280</v>
      </c>
      <c r="J14279" t="s">
        <v>235</v>
      </c>
      <c r="K14279" t="s">
        <v>1518</v>
      </c>
    </row>
    <row r="14280" spans="1:11" x14ac:dyDescent="0.35">
      <c r="A14280" t="s">
        <v>4</v>
      </c>
      <c r="B14280" t="s">
        <v>510</v>
      </c>
      <c r="C14280">
        <v>561</v>
      </c>
      <c r="D14280" t="s">
        <v>442</v>
      </c>
      <c r="E14280" t="s">
        <v>133</v>
      </c>
      <c r="F14280" t="s">
        <v>96</v>
      </c>
      <c r="G14280" t="s">
        <v>175</v>
      </c>
      <c r="H14280" t="s">
        <v>121</v>
      </c>
      <c r="I14280" t="s">
        <v>65</v>
      </c>
      <c r="J14280" t="s">
        <v>85</v>
      </c>
      <c r="K14280" t="s">
        <v>688</v>
      </c>
    </row>
    <row r="14281" spans="1:11" x14ac:dyDescent="0.35">
      <c r="A14281" t="s">
        <v>5</v>
      </c>
      <c r="B14281" t="s">
        <v>506</v>
      </c>
      <c r="C14281">
        <v>914</v>
      </c>
      <c r="D14281" t="s">
        <v>283</v>
      </c>
      <c r="E14281" t="s">
        <v>244</v>
      </c>
      <c r="F14281" t="s">
        <v>84</v>
      </c>
      <c r="G14281" t="s">
        <v>280</v>
      </c>
      <c r="H14281" t="s">
        <v>304</v>
      </c>
      <c r="I14281" t="s">
        <v>119</v>
      </c>
      <c r="J14281" t="s">
        <v>113</v>
      </c>
      <c r="K14281" t="s">
        <v>785</v>
      </c>
    </row>
    <row r="14282" spans="1:11" x14ac:dyDescent="0.35">
      <c r="A14282" t="s">
        <v>5</v>
      </c>
      <c r="B14282" t="s">
        <v>507</v>
      </c>
      <c r="C14282">
        <v>1169</v>
      </c>
      <c r="D14282" t="s">
        <v>220</v>
      </c>
      <c r="E14282" t="s">
        <v>150</v>
      </c>
      <c r="F14282" t="s">
        <v>198</v>
      </c>
      <c r="G14282" t="s">
        <v>133</v>
      </c>
      <c r="H14282" t="s">
        <v>109</v>
      </c>
      <c r="I14282" t="s">
        <v>130</v>
      </c>
      <c r="J14282" t="s">
        <v>239</v>
      </c>
      <c r="K14282" t="s">
        <v>1402</v>
      </c>
    </row>
    <row r="14283" spans="1:11" x14ac:dyDescent="0.35">
      <c r="A14283" t="s">
        <v>5</v>
      </c>
      <c r="B14283" t="s">
        <v>509</v>
      </c>
      <c r="C14283">
        <v>745</v>
      </c>
      <c r="D14283" t="s">
        <v>283</v>
      </c>
      <c r="E14283" t="s">
        <v>86</v>
      </c>
      <c r="F14283" t="s">
        <v>175</v>
      </c>
      <c r="G14283" t="s">
        <v>57</v>
      </c>
      <c r="H14283" t="s">
        <v>290</v>
      </c>
      <c r="I14283" t="s">
        <v>163</v>
      </c>
      <c r="J14283" t="s">
        <v>242</v>
      </c>
      <c r="K14283" t="s">
        <v>616</v>
      </c>
    </row>
    <row r="14284" spans="1:11" x14ac:dyDescent="0.35">
      <c r="A14284" t="s">
        <v>5</v>
      </c>
      <c r="B14284" t="s">
        <v>510</v>
      </c>
      <c r="C14284">
        <v>638</v>
      </c>
      <c r="D14284" t="s">
        <v>193</v>
      </c>
      <c r="E14284" t="s">
        <v>62</v>
      </c>
      <c r="F14284" t="s">
        <v>55</v>
      </c>
      <c r="G14284" t="s">
        <v>151</v>
      </c>
      <c r="H14284" t="s">
        <v>137</v>
      </c>
      <c r="I14284" t="s">
        <v>80</v>
      </c>
      <c r="J14284" t="s">
        <v>207</v>
      </c>
      <c r="K14284" t="s">
        <v>838</v>
      </c>
    </row>
    <row r="14285" spans="1:11" x14ac:dyDescent="0.35">
      <c r="A14285" t="s">
        <v>6</v>
      </c>
      <c r="B14285" t="s">
        <v>506</v>
      </c>
      <c r="C14285">
        <v>452</v>
      </c>
      <c r="D14285" t="s">
        <v>344</v>
      </c>
      <c r="E14285" t="s">
        <v>102</v>
      </c>
      <c r="F14285" t="s">
        <v>99</v>
      </c>
      <c r="G14285" t="s">
        <v>176</v>
      </c>
      <c r="H14285" t="s">
        <v>53</v>
      </c>
      <c r="I14285" t="s">
        <v>70</v>
      </c>
      <c r="J14285" t="s">
        <v>372</v>
      </c>
      <c r="K14285" t="s">
        <v>704</v>
      </c>
    </row>
    <row r="14286" spans="1:11" x14ac:dyDescent="0.35">
      <c r="A14286" t="s">
        <v>6</v>
      </c>
      <c r="B14286" t="s">
        <v>507</v>
      </c>
      <c r="C14286">
        <v>353</v>
      </c>
      <c r="D14286" t="s">
        <v>58</v>
      </c>
      <c r="E14286" t="s">
        <v>70</v>
      </c>
      <c r="F14286" t="s">
        <v>57</v>
      </c>
      <c r="G14286" t="s">
        <v>74</v>
      </c>
      <c r="H14286" t="s">
        <v>175</v>
      </c>
      <c r="I14286" t="s">
        <v>63</v>
      </c>
      <c r="J14286" t="s">
        <v>205</v>
      </c>
      <c r="K14286" t="s">
        <v>784</v>
      </c>
    </row>
    <row r="14287" spans="1:11" x14ac:dyDescent="0.35">
      <c r="A14287" t="s">
        <v>6</v>
      </c>
      <c r="B14287" t="s">
        <v>509</v>
      </c>
      <c r="C14287">
        <v>454</v>
      </c>
      <c r="D14287" t="s">
        <v>202</v>
      </c>
      <c r="E14287" t="s">
        <v>62</v>
      </c>
      <c r="F14287" t="s">
        <v>84</v>
      </c>
      <c r="G14287" t="s">
        <v>102</v>
      </c>
      <c r="H14287" t="s">
        <v>99</v>
      </c>
      <c r="I14287" t="s">
        <v>244</v>
      </c>
      <c r="J14287" t="s">
        <v>355</v>
      </c>
      <c r="K14287" t="s">
        <v>1282</v>
      </c>
    </row>
    <row r="14288" spans="1:11" x14ac:dyDescent="0.35">
      <c r="A14288" t="s">
        <v>6</v>
      </c>
      <c r="B14288" t="s">
        <v>510</v>
      </c>
      <c r="C14288">
        <v>173</v>
      </c>
      <c r="D14288" t="s">
        <v>57</v>
      </c>
      <c r="E14288" t="s">
        <v>78</v>
      </c>
      <c r="F14288" t="s">
        <v>138</v>
      </c>
      <c r="G14288" t="s">
        <v>78</v>
      </c>
      <c r="H14288" t="s">
        <v>63</v>
      </c>
      <c r="I14288" t="s">
        <v>72</v>
      </c>
      <c r="J14288" t="s">
        <v>192</v>
      </c>
      <c r="K14288" t="s">
        <v>1639</v>
      </c>
    </row>
    <row r="14289" spans="1:11" x14ac:dyDescent="0.35">
      <c r="A14289" t="s">
        <v>7</v>
      </c>
      <c r="B14289" t="s">
        <v>506</v>
      </c>
      <c r="C14289">
        <v>960</v>
      </c>
      <c r="D14289" t="s">
        <v>144</v>
      </c>
      <c r="E14289" t="s">
        <v>56</v>
      </c>
      <c r="F14289" t="s">
        <v>347</v>
      </c>
      <c r="G14289" t="s">
        <v>210</v>
      </c>
      <c r="H14289" t="s">
        <v>294</v>
      </c>
      <c r="I14289" t="s">
        <v>221</v>
      </c>
      <c r="J14289" t="s">
        <v>238</v>
      </c>
      <c r="K14289" t="s">
        <v>646</v>
      </c>
    </row>
    <row r="14290" spans="1:11" x14ac:dyDescent="0.35">
      <c r="A14290" t="s">
        <v>7</v>
      </c>
      <c r="B14290" t="s">
        <v>507</v>
      </c>
      <c r="C14290">
        <v>764</v>
      </c>
      <c r="D14290" t="s">
        <v>305</v>
      </c>
      <c r="E14290" t="s">
        <v>198</v>
      </c>
      <c r="F14290" t="s">
        <v>65</v>
      </c>
      <c r="G14290" t="s">
        <v>173</v>
      </c>
      <c r="H14290" t="s">
        <v>67</v>
      </c>
      <c r="I14290" t="s">
        <v>93</v>
      </c>
      <c r="J14290" t="s">
        <v>361</v>
      </c>
      <c r="K14290" t="s">
        <v>983</v>
      </c>
    </row>
    <row r="14291" spans="1:11" x14ac:dyDescent="0.35">
      <c r="A14291" t="s">
        <v>7</v>
      </c>
      <c r="B14291" t="s">
        <v>509</v>
      </c>
      <c r="C14291">
        <v>954</v>
      </c>
      <c r="D14291" t="s">
        <v>539</v>
      </c>
      <c r="E14291" t="s">
        <v>515</v>
      </c>
      <c r="F14291" t="s">
        <v>426</v>
      </c>
      <c r="G14291" t="s">
        <v>344</v>
      </c>
      <c r="H14291" t="s">
        <v>331</v>
      </c>
      <c r="I14291" t="s">
        <v>114</v>
      </c>
      <c r="J14291" t="s">
        <v>220</v>
      </c>
      <c r="K14291" t="s">
        <v>385</v>
      </c>
    </row>
    <row r="14292" spans="1:11" x14ac:dyDescent="0.35">
      <c r="A14292" t="s">
        <v>7</v>
      </c>
      <c r="B14292" t="s">
        <v>510</v>
      </c>
      <c r="C14292">
        <v>567</v>
      </c>
      <c r="D14292" t="s">
        <v>515</v>
      </c>
      <c r="E14292" t="s">
        <v>96</v>
      </c>
      <c r="F14292" t="s">
        <v>89</v>
      </c>
      <c r="G14292" t="s">
        <v>180</v>
      </c>
      <c r="H14292" t="s">
        <v>193</v>
      </c>
      <c r="I14292" t="s">
        <v>142</v>
      </c>
      <c r="J14292" t="s">
        <v>191</v>
      </c>
      <c r="K14292" t="s">
        <v>553</v>
      </c>
    </row>
    <row r="14293" spans="1:11" x14ac:dyDescent="0.35">
      <c r="A14293" t="s">
        <v>7</v>
      </c>
      <c r="B14293" t="s">
        <v>50</v>
      </c>
      <c r="C14293">
        <v>1</v>
      </c>
      <c r="D14293" t="s">
        <v>76</v>
      </c>
      <c r="E14293" t="s">
        <v>76</v>
      </c>
      <c r="F14293" t="s">
        <v>76</v>
      </c>
      <c r="G14293" t="s">
        <v>76</v>
      </c>
      <c r="H14293" t="s">
        <v>76</v>
      </c>
      <c r="I14293" t="s">
        <v>76</v>
      </c>
      <c r="J14293" t="s">
        <v>395</v>
      </c>
      <c r="K14293" t="s">
        <v>76</v>
      </c>
    </row>
    <row r="14294" spans="1:11" x14ac:dyDescent="0.35">
      <c r="A14294" t="s">
        <v>241</v>
      </c>
      <c r="B14294" t="s">
        <v>506</v>
      </c>
      <c r="C14294">
        <v>3830</v>
      </c>
      <c r="D14294" t="s">
        <v>174</v>
      </c>
      <c r="E14294" t="s">
        <v>121</v>
      </c>
      <c r="F14294" t="s">
        <v>208</v>
      </c>
      <c r="G14294" t="s">
        <v>177</v>
      </c>
      <c r="H14294" t="s">
        <v>210</v>
      </c>
      <c r="I14294" t="s">
        <v>109</v>
      </c>
      <c r="J14294" t="s">
        <v>159</v>
      </c>
      <c r="K14294" t="s">
        <v>691</v>
      </c>
    </row>
    <row r="14295" spans="1:11" x14ac:dyDescent="0.35">
      <c r="A14295" t="s">
        <v>241</v>
      </c>
      <c r="B14295" t="s">
        <v>507</v>
      </c>
      <c r="C14295">
        <v>3845</v>
      </c>
      <c r="D14295" t="s">
        <v>112</v>
      </c>
      <c r="E14295" t="s">
        <v>74</v>
      </c>
      <c r="F14295" t="s">
        <v>173</v>
      </c>
      <c r="G14295" t="s">
        <v>133</v>
      </c>
      <c r="H14295" t="s">
        <v>97</v>
      </c>
      <c r="I14295" t="s">
        <v>173</v>
      </c>
      <c r="J14295" t="s">
        <v>184</v>
      </c>
      <c r="K14295" t="s">
        <v>793</v>
      </c>
    </row>
    <row r="14296" spans="1:11" x14ac:dyDescent="0.35">
      <c r="A14296" t="s">
        <v>241</v>
      </c>
      <c r="B14296" t="s">
        <v>509</v>
      </c>
      <c r="C14296">
        <v>3436</v>
      </c>
      <c r="D14296" t="s">
        <v>230</v>
      </c>
      <c r="E14296" t="s">
        <v>146</v>
      </c>
      <c r="F14296" t="s">
        <v>299</v>
      </c>
      <c r="G14296" t="s">
        <v>342</v>
      </c>
      <c r="H14296" t="s">
        <v>416</v>
      </c>
      <c r="I14296" t="s">
        <v>355</v>
      </c>
      <c r="J14296" t="s">
        <v>320</v>
      </c>
      <c r="K14296" t="s">
        <v>927</v>
      </c>
    </row>
    <row r="14297" spans="1:11" x14ac:dyDescent="0.35">
      <c r="A14297" t="s">
        <v>241</v>
      </c>
      <c r="B14297" t="s">
        <v>510</v>
      </c>
      <c r="C14297">
        <v>2336</v>
      </c>
      <c r="D14297" t="s">
        <v>366</v>
      </c>
      <c r="E14297" t="s">
        <v>108</v>
      </c>
      <c r="F14297" t="s">
        <v>194</v>
      </c>
      <c r="G14297" t="s">
        <v>179</v>
      </c>
      <c r="H14297" t="s">
        <v>280</v>
      </c>
      <c r="I14297" t="s">
        <v>122</v>
      </c>
      <c r="J14297" t="s">
        <v>98</v>
      </c>
      <c r="K14297" t="s">
        <v>1008</v>
      </c>
    </row>
    <row r="14298" spans="1:11" x14ac:dyDescent="0.35">
      <c r="A14298" t="s">
        <v>241</v>
      </c>
      <c r="B14298" t="s">
        <v>50</v>
      </c>
      <c r="C14298">
        <v>2</v>
      </c>
      <c r="D14298" t="s">
        <v>76</v>
      </c>
      <c r="E14298" t="s">
        <v>76</v>
      </c>
      <c r="F14298" t="s">
        <v>76</v>
      </c>
      <c r="G14298" t="s">
        <v>76</v>
      </c>
      <c r="H14298" t="s">
        <v>76</v>
      </c>
      <c r="I14298" t="s">
        <v>76</v>
      </c>
      <c r="J14298" t="s">
        <v>484</v>
      </c>
      <c r="K14298" t="s">
        <v>483</v>
      </c>
    </row>
    <row r="14300" spans="1:11" x14ac:dyDescent="0.35">
      <c r="A14300" t="s">
        <v>2304</v>
      </c>
    </row>
    <row r="14301" spans="1:11" x14ac:dyDescent="0.35">
      <c r="A14301" t="s">
        <v>14</v>
      </c>
      <c r="B14301" t="s">
        <v>530</v>
      </c>
      <c r="C14301" t="s">
        <v>2</v>
      </c>
      <c r="D14301" t="s">
        <v>2292</v>
      </c>
      <c r="E14301" t="s">
        <v>2293</v>
      </c>
      <c r="F14301" t="s">
        <v>2294</v>
      </c>
      <c r="G14301" t="s">
        <v>2295</v>
      </c>
      <c r="H14301" t="s">
        <v>2296</v>
      </c>
      <c r="I14301" t="s">
        <v>2297</v>
      </c>
      <c r="J14301" t="s">
        <v>2298</v>
      </c>
      <c r="K14301" t="s">
        <v>49</v>
      </c>
    </row>
    <row r="14302" spans="1:11" x14ac:dyDescent="0.35">
      <c r="A14302" t="s">
        <v>3</v>
      </c>
      <c r="B14302" t="s">
        <v>531</v>
      </c>
      <c r="C14302">
        <v>281</v>
      </c>
      <c r="D14302" t="s">
        <v>74</v>
      </c>
      <c r="E14302" t="s">
        <v>150</v>
      </c>
      <c r="F14302" t="s">
        <v>63</v>
      </c>
      <c r="G14302" t="s">
        <v>81</v>
      </c>
      <c r="H14302" t="s">
        <v>93</v>
      </c>
      <c r="I14302" t="s">
        <v>63</v>
      </c>
      <c r="J14302" t="s">
        <v>207</v>
      </c>
      <c r="K14302" t="s">
        <v>870</v>
      </c>
    </row>
    <row r="14303" spans="1:11" x14ac:dyDescent="0.35">
      <c r="A14303" t="s">
        <v>3</v>
      </c>
      <c r="B14303" t="s">
        <v>534</v>
      </c>
      <c r="C14303">
        <v>759</v>
      </c>
      <c r="D14303" t="s">
        <v>135</v>
      </c>
      <c r="E14303" t="s">
        <v>149</v>
      </c>
      <c r="F14303" t="s">
        <v>264</v>
      </c>
      <c r="G14303" t="s">
        <v>88</v>
      </c>
      <c r="H14303" t="s">
        <v>177</v>
      </c>
      <c r="I14303" t="s">
        <v>179</v>
      </c>
      <c r="J14303" t="s">
        <v>143</v>
      </c>
      <c r="K14303" t="s">
        <v>617</v>
      </c>
    </row>
    <row r="14304" spans="1:11" x14ac:dyDescent="0.35">
      <c r="A14304" t="s">
        <v>3</v>
      </c>
      <c r="B14304" t="s">
        <v>535</v>
      </c>
      <c r="C14304">
        <v>79</v>
      </c>
      <c r="D14304" t="s">
        <v>381</v>
      </c>
      <c r="E14304" t="s">
        <v>176</v>
      </c>
      <c r="F14304" t="s">
        <v>236</v>
      </c>
      <c r="G14304" t="s">
        <v>137</v>
      </c>
      <c r="H14304" t="s">
        <v>345</v>
      </c>
      <c r="I14304" t="s">
        <v>355</v>
      </c>
      <c r="J14304" t="s">
        <v>160</v>
      </c>
      <c r="K14304" t="s">
        <v>576</v>
      </c>
    </row>
    <row r="14305" spans="1:11" x14ac:dyDescent="0.35">
      <c r="A14305" t="s">
        <v>3</v>
      </c>
      <c r="B14305" t="s">
        <v>536</v>
      </c>
      <c r="C14305">
        <v>164</v>
      </c>
      <c r="D14305" t="s">
        <v>96</v>
      </c>
      <c r="E14305" t="s">
        <v>75</v>
      </c>
      <c r="F14305" t="s">
        <v>72</v>
      </c>
      <c r="G14305" t="s">
        <v>55</v>
      </c>
      <c r="H14305" t="s">
        <v>133</v>
      </c>
      <c r="I14305" t="s">
        <v>173</v>
      </c>
      <c r="J14305" t="s">
        <v>458</v>
      </c>
      <c r="K14305" t="s">
        <v>1398</v>
      </c>
    </row>
    <row r="14306" spans="1:11" x14ac:dyDescent="0.35">
      <c r="A14306" t="s">
        <v>3</v>
      </c>
      <c r="B14306" t="s">
        <v>538</v>
      </c>
      <c r="C14306">
        <v>684</v>
      </c>
      <c r="D14306" t="s">
        <v>177</v>
      </c>
      <c r="E14306" t="s">
        <v>173</v>
      </c>
      <c r="F14306" t="s">
        <v>161</v>
      </c>
      <c r="G14306" t="s">
        <v>57</v>
      </c>
      <c r="H14306" t="s">
        <v>58</v>
      </c>
      <c r="I14306" t="s">
        <v>62</v>
      </c>
      <c r="J14306" t="s">
        <v>118</v>
      </c>
      <c r="K14306" t="s">
        <v>1306</v>
      </c>
    </row>
    <row r="14307" spans="1:11" x14ac:dyDescent="0.35">
      <c r="A14307" t="s">
        <v>3</v>
      </c>
      <c r="B14307" t="s">
        <v>540</v>
      </c>
      <c r="C14307">
        <v>62</v>
      </c>
      <c r="D14307" t="s">
        <v>582</v>
      </c>
      <c r="E14307" t="s">
        <v>63</v>
      </c>
      <c r="F14307" t="s">
        <v>359</v>
      </c>
      <c r="G14307" t="s">
        <v>282</v>
      </c>
      <c r="H14307" t="s">
        <v>359</v>
      </c>
      <c r="I14307" t="s">
        <v>96</v>
      </c>
      <c r="J14307" t="s">
        <v>134</v>
      </c>
      <c r="K14307" t="s">
        <v>483</v>
      </c>
    </row>
    <row r="14308" spans="1:11" x14ac:dyDescent="0.35">
      <c r="A14308" t="s">
        <v>4</v>
      </c>
      <c r="B14308" t="s">
        <v>531</v>
      </c>
      <c r="C14308">
        <v>539</v>
      </c>
      <c r="D14308" t="s">
        <v>278</v>
      </c>
      <c r="E14308" t="s">
        <v>240</v>
      </c>
      <c r="F14308" t="s">
        <v>217</v>
      </c>
      <c r="G14308" t="s">
        <v>240</v>
      </c>
      <c r="H14308" t="s">
        <v>305</v>
      </c>
      <c r="I14308" t="s">
        <v>221</v>
      </c>
      <c r="J14308" t="s">
        <v>474</v>
      </c>
      <c r="K14308" t="s">
        <v>665</v>
      </c>
    </row>
    <row r="14309" spans="1:11" x14ac:dyDescent="0.35">
      <c r="A14309" t="s">
        <v>4</v>
      </c>
      <c r="B14309" t="s">
        <v>534</v>
      </c>
      <c r="C14309">
        <v>1271</v>
      </c>
      <c r="D14309" t="s">
        <v>255</v>
      </c>
      <c r="E14309" t="s">
        <v>194</v>
      </c>
      <c r="F14309" t="s">
        <v>161</v>
      </c>
      <c r="G14309" t="s">
        <v>102</v>
      </c>
      <c r="H14309" t="s">
        <v>237</v>
      </c>
      <c r="I14309" t="s">
        <v>249</v>
      </c>
      <c r="J14309" t="s">
        <v>474</v>
      </c>
      <c r="K14309" t="s">
        <v>798</v>
      </c>
    </row>
    <row r="14310" spans="1:11" x14ac:dyDescent="0.35">
      <c r="A14310" t="s">
        <v>4</v>
      </c>
      <c r="B14310" t="s">
        <v>535</v>
      </c>
      <c r="C14310">
        <v>135</v>
      </c>
      <c r="D14310" t="s">
        <v>162</v>
      </c>
      <c r="E14310" t="s">
        <v>65</v>
      </c>
      <c r="F14310" t="s">
        <v>264</v>
      </c>
      <c r="G14310" t="s">
        <v>70</v>
      </c>
      <c r="H14310" t="s">
        <v>442</v>
      </c>
      <c r="I14310" t="s">
        <v>179</v>
      </c>
      <c r="J14310" t="s">
        <v>472</v>
      </c>
      <c r="K14310" t="s">
        <v>281</v>
      </c>
    </row>
    <row r="14311" spans="1:11" x14ac:dyDescent="0.35">
      <c r="A14311" t="s">
        <v>4</v>
      </c>
      <c r="B14311" t="s">
        <v>536</v>
      </c>
      <c r="C14311">
        <v>302</v>
      </c>
      <c r="D14311" t="s">
        <v>217</v>
      </c>
      <c r="E14311" t="s">
        <v>103</v>
      </c>
      <c r="F14311" t="s">
        <v>244</v>
      </c>
      <c r="G14311" t="s">
        <v>121</v>
      </c>
      <c r="H14311" t="s">
        <v>161</v>
      </c>
      <c r="I14311" t="s">
        <v>97</v>
      </c>
      <c r="J14311" t="s">
        <v>467</v>
      </c>
      <c r="K14311" t="s">
        <v>838</v>
      </c>
    </row>
    <row r="14312" spans="1:11" x14ac:dyDescent="0.35">
      <c r="A14312" t="s">
        <v>4</v>
      </c>
      <c r="B14312" t="s">
        <v>538</v>
      </c>
      <c r="C14312">
        <v>904</v>
      </c>
      <c r="D14312" t="s">
        <v>168</v>
      </c>
      <c r="E14312" t="s">
        <v>217</v>
      </c>
      <c r="F14312" t="s">
        <v>99</v>
      </c>
      <c r="G14312" t="s">
        <v>280</v>
      </c>
      <c r="H14312" t="s">
        <v>157</v>
      </c>
      <c r="I14312" t="s">
        <v>217</v>
      </c>
      <c r="J14312" t="s">
        <v>64</v>
      </c>
      <c r="K14312" t="s">
        <v>809</v>
      </c>
    </row>
    <row r="14313" spans="1:11" x14ac:dyDescent="0.35">
      <c r="A14313" t="s">
        <v>4</v>
      </c>
      <c r="B14313" t="s">
        <v>540</v>
      </c>
      <c r="C14313">
        <v>125</v>
      </c>
      <c r="D14313" t="s">
        <v>304</v>
      </c>
      <c r="E14313" t="s">
        <v>109</v>
      </c>
      <c r="F14313" t="s">
        <v>161</v>
      </c>
      <c r="G14313" t="s">
        <v>176</v>
      </c>
      <c r="H14313" t="s">
        <v>255</v>
      </c>
      <c r="I14313" t="s">
        <v>87</v>
      </c>
      <c r="J14313" t="s">
        <v>360</v>
      </c>
      <c r="K14313" t="s">
        <v>686</v>
      </c>
    </row>
    <row r="14314" spans="1:11" x14ac:dyDescent="0.35">
      <c r="A14314" t="s">
        <v>5</v>
      </c>
      <c r="B14314" t="s">
        <v>531</v>
      </c>
      <c r="C14314">
        <v>649</v>
      </c>
      <c r="D14314" t="s">
        <v>269</v>
      </c>
      <c r="E14314" t="s">
        <v>186</v>
      </c>
      <c r="F14314" t="s">
        <v>163</v>
      </c>
      <c r="G14314" t="s">
        <v>57</v>
      </c>
      <c r="H14314" t="s">
        <v>366</v>
      </c>
      <c r="I14314" t="s">
        <v>102</v>
      </c>
      <c r="J14314" t="s">
        <v>286</v>
      </c>
      <c r="K14314" t="s">
        <v>983</v>
      </c>
    </row>
    <row r="14315" spans="1:11" x14ac:dyDescent="0.35">
      <c r="A14315" t="s">
        <v>5</v>
      </c>
      <c r="B14315" t="s">
        <v>534</v>
      </c>
      <c r="C14315">
        <v>1281</v>
      </c>
      <c r="D14315" t="s">
        <v>230</v>
      </c>
      <c r="E14315" t="s">
        <v>198</v>
      </c>
      <c r="F14315" t="s">
        <v>149</v>
      </c>
      <c r="G14315" t="s">
        <v>137</v>
      </c>
      <c r="H14315" t="s">
        <v>204</v>
      </c>
      <c r="I14315" t="s">
        <v>86</v>
      </c>
      <c r="J14315" t="s">
        <v>307</v>
      </c>
      <c r="K14315" t="s">
        <v>641</v>
      </c>
    </row>
    <row r="14316" spans="1:11" x14ac:dyDescent="0.35">
      <c r="A14316" t="s">
        <v>5</v>
      </c>
      <c r="B14316" t="s">
        <v>535</v>
      </c>
      <c r="C14316">
        <v>153</v>
      </c>
      <c r="D14316" t="s">
        <v>230</v>
      </c>
      <c r="E14316" t="s">
        <v>96</v>
      </c>
      <c r="F14316" t="s">
        <v>102</v>
      </c>
      <c r="G14316" t="s">
        <v>290</v>
      </c>
      <c r="H14316" t="s">
        <v>312</v>
      </c>
      <c r="I14316" t="s">
        <v>113</v>
      </c>
      <c r="J14316" t="s">
        <v>184</v>
      </c>
      <c r="K14316" t="s">
        <v>433</v>
      </c>
    </row>
    <row r="14317" spans="1:11" x14ac:dyDescent="0.35">
      <c r="A14317" t="s">
        <v>5</v>
      </c>
      <c r="B14317" t="s">
        <v>536</v>
      </c>
      <c r="C14317">
        <v>316</v>
      </c>
      <c r="D14317" t="s">
        <v>320</v>
      </c>
      <c r="E14317" t="s">
        <v>94</v>
      </c>
      <c r="F14317" t="s">
        <v>107</v>
      </c>
      <c r="G14317" t="s">
        <v>80</v>
      </c>
      <c r="H14317" t="s">
        <v>176</v>
      </c>
      <c r="I14317" t="s">
        <v>151</v>
      </c>
      <c r="J14317" t="s">
        <v>206</v>
      </c>
      <c r="K14317" t="s">
        <v>846</v>
      </c>
    </row>
    <row r="14318" spans="1:11" x14ac:dyDescent="0.35">
      <c r="A14318" t="s">
        <v>5</v>
      </c>
      <c r="B14318" t="s">
        <v>538</v>
      </c>
      <c r="C14318">
        <v>983</v>
      </c>
      <c r="D14318" t="s">
        <v>302</v>
      </c>
      <c r="E14318" t="s">
        <v>179</v>
      </c>
      <c r="F14318" t="s">
        <v>70</v>
      </c>
      <c r="G14318" t="s">
        <v>103</v>
      </c>
      <c r="H14318" t="s">
        <v>309</v>
      </c>
      <c r="I14318" t="s">
        <v>173</v>
      </c>
      <c r="J14318" t="s">
        <v>257</v>
      </c>
      <c r="K14318" t="s">
        <v>890</v>
      </c>
    </row>
    <row r="14319" spans="1:11" x14ac:dyDescent="0.35">
      <c r="A14319" t="s">
        <v>5</v>
      </c>
      <c r="B14319" t="s">
        <v>540</v>
      </c>
      <c r="C14319">
        <v>84</v>
      </c>
      <c r="D14319" t="s">
        <v>229</v>
      </c>
      <c r="E14319" t="s">
        <v>67</v>
      </c>
      <c r="F14319" t="s">
        <v>208</v>
      </c>
      <c r="G14319" t="s">
        <v>309</v>
      </c>
      <c r="H14319" t="s">
        <v>192</v>
      </c>
      <c r="I14319" t="s">
        <v>92</v>
      </c>
      <c r="J14319" t="s">
        <v>143</v>
      </c>
      <c r="K14319" t="s">
        <v>777</v>
      </c>
    </row>
    <row r="14320" spans="1:11" x14ac:dyDescent="0.35">
      <c r="A14320" t="s">
        <v>6</v>
      </c>
      <c r="B14320" t="s">
        <v>531</v>
      </c>
      <c r="C14320">
        <v>237</v>
      </c>
      <c r="D14320" t="s">
        <v>386</v>
      </c>
      <c r="E14320" t="s">
        <v>179</v>
      </c>
      <c r="F14320" t="s">
        <v>102</v>
      </c>
      <c r="G14320" t="s">
        <v>179</v>
      </c>
      <c r="H14320" t="s">
        <v>175</v>
      </c>
      <c r="I14320" t="s">
        <v>70</v>
      </c>
      <c r="J14320" t="s">
        <v>294</v>
      </c>
      <c r="K14320" t="s">
        <v>1233</v>
      </c>
    </row>
    <row r="14321" spans="1:11" x14ac:dyDescent="0.35">
      <c r="A14321" t="s">
        <v>6</v>
      </c>
      <c r="B14321" t="s">
        <v>534</v>
      </c>
      <c r="C14321">
        <v>510</v>
      </c>
      <c r="D14321" t="s">
        <v>430</v>
      </c>
      <c r="E14321" t="s">
        <v>97</v>
      </c>
      <c r="F14321" t="s">
        <v>89</v>
      </c>
      <c r="G14321" t="s">
        <v>119</v>
      </c>
      <c r="H14321" t="s">
        <v>442</v>
      </c>
      <c r="I14321" t="s">
        <v>130</v>
      </c>
      <c r="J14321" t="s">
        <v>286</v>
      </c>
      <c r="K14321" t="s">
        <v>790</v>
      </c>
    </row>
    <row r="14322" spans="1:11" x14ac:dyDescent="0.35">
      <c r="A14322" t="s">
        <v>6</v>
      </c>
      <c r="B14322" t="s">
        <v>535</v>
      </c>
      <c r="C14322">
        <v>58</v>
      </c>
      <c r="D14322" t="s">
        <v>131</v>
      </c>
      <c r="E14322" t="s">
        <v>104</v>
      </c>
      <c r="F14322" t="s">
        <v>103</v>
      </c>
      <c r="G14322" t="s">
        <v>104</v>
      </c>
      <c r="H14322" t="s">
        <v>161</v>
      </c>
      <c r="I14322" t="s">
        <v>76</v>
      </c>
      <c r="J14322" t="s">
        <v>336</v>
      </c>
      <c r="K14322" t="s">
        <v>580</v>
      </c>
    </row>
    <row r="14323" spans="1:11" x14ac:dyDescent="0.35">
      <c r="A14323" t="s">
        <v>6</v>
      </c>
      <c r="B14323" t="s">
        <v>536</v>
      </c>
      <c r="C14323">
        <v>140</v>
      </c>
      <c r="D14323" t="s">
        <v>164</v>
      </c>
      <c r="E14323" t="s">
        <v>89</v>
      </c>
      <c r="F14323" t="s">
        <v>89</v>
      </c>
      <c r="G14323" t="s">
        <v>89</v>
      </c>
      <c r="H14323" t="s">
        <v>204</v>
      </c>
      <c r="I14323" t="s">
        <v>89</v>
      </c>
      <c r="J14323" t="s">
        <v>69</v>
      </c>
      <c r="K14323" t="s">
        <v>1729</v>
      </c>
    </row>
    <row r="14324" spans="1:11" x14ac:dyDescent="0.35">
      <c r="A14324" t="s">
        <v>6</v>
      </c>
      <c r="B14324" t="s">
        <v>538</v>
      </c>
      <c r="C14324">
        <v>427</v>
      </c>
      <c r="D14324" t="s">
        <v>286</v>
      </c>
      <c r="E14324" t="s">
        <v>74</v>
      </c>
      <c r="F14324" t="s">
        <v>179</v>
      </c>
      <c r="G14324" t="s">
        <v>103</v>
      </c>
      <c r="H14324" t="s">
        <v>221</v>
      </c>
      <c r="I14324" t="s">
        <v>149</v>
      </c>
      <c r="J14324" t="s">
        <v>309</v>
      </c>
      <c r="K14324" t="s">
        <v>642</v>
      </c>
    </row>
    <row r="14325" spans="1:11" x14ac:dyDescent="0.35">
      <c r="A14325" t="s">
        <v>6</v>
      </c>
      <c r="B14325" t="s">
        <v>540</v>
      </c>
      <c r="C14325">
        <v>60</v>
      </c>
      <c r="D14325" t="s">
        <v>233</v>
      </c>
      <c r="E14325" t="s">
        <v>76</v>
      </c>
      <c r="F14325" t="s">
        <v>76</v>
      </c>
      <c r="G14325" t="s">
        <v>130</v>
      </c>
      <c r="H14325" t="s">
        <v>92</v>
      </c>
      <c r="I14325" t="s">
        <v>73</v>
      </c>
      <c r="J14325" t="s">
        <v>93</v>
      </c>
      <c r="K14325" t="s">
        <v>636</v>
      </c>
    </row>
    <row r="14326" spans="1:11" x14ac:dyDescent="0.35">
      <c r="A14326" t="s">
        <v>7</v>
      </c>
      <c r="B14326" t="s">
        <v>531</v>
      </c>
      <c r="C14326">
        <v>447</v>
      </c>
      <c r="D14326" t="s">
        <v>157</v>
      </c>
      <c r="E14326" t="s">
        <v>100</v>
      </c>
      <c r="F14326" t="s">
        <v>194</v>
      </c>
      <c r="G14326" t="s">
        <v>108</v>
      </c>
      <c r="H14326" t="s">
        <v>221</v>
      </c>
      <c r="I14326" t="s">
        <v>81</v>
      </c>
      <c r="J14326" t="s">
        <v>203</v>
      </c>
      <c r="K14326" t="s">
        <v>618</v>
      </c>
    </row>
    <row r="14327" spans="1:11" x14ac:dyDescent="0.35">
      <c r="A14327" t="s">
        <v>7</v>
      </c>
      <c r="B14327" t="s">
        <v>534</v>
      </c>
      <c r="C14327">
        <v>1084</v>
      </c>
      <c r="D14327" t="s">
        <v>455</v>
      </c>
      <c r="E14327" t="s">
        <v>181</v>
      </c>
      <c r="F14327" t="s">
        <v>193</v>
      </c>
      <c r="G14327" t="s">
        <v>366</v>
      </c>
      <c r="H14327" t="s">
        <v>372</v>
      </c>
      <c r="I14327" t="s">
        <v>96</v>
      </c>
      <c r="J14327" t="s">
        <v>8</v>
      </c>
      <c r="K14327" t="s">
        <v>705</v>
      </c>
    </row>
    <row r="14328" spans="1:11" x14ac:dyDescent="0.35">
      <c r="A14328" t="s">
        <v>7</v>
      </c>
      <c r="B14328" t="s">
        <v>535</v>
      </c>
      <c r="C14328">
        <v>193</v>
      </c>
      <c r="D14328" t="s">
        <v>274</v>
      </c>
      <c r="E14328" t="s">
        <v>181</v>
      </c>
      <c r="F14328" t="s">
        <v>426</v>
      </c>
      <c r="G14328" t="s">
        <v>430</v>
      </c>
      <c r="H14328" t="s">
        <v>64</v>
      </c>
      <c r="I14328" t="s">
        <v>177</v>
      </c>
      <c r="J14328" t="s">
        <v>413</v>
      </c>
      <c r="K14328" t="s">
        <v>385</v>
      </c>
    </row>
    <row r="14329" spans="1:11" x14ac:dyDescent="0.35">
      <c r="A14329" t="s">
        <v>7</v>
      </c>
      <c r="B14329" t="s">
        <v>536</v>
      </c>
      <c r="C14329">
        <v>345</v>
      </c>
      <c r="D14329" t="s">
        <v>58</v>
      </c>
      <c r="E14329" t="s">
        <v>86</v>
      </c>
      <c r="F14329" t="s">
        <v>84</v>
      </c>
      <c r="G14329" t="s">
        <v>70</v>
      </c>
      <c r="H14329" t="s">
        <v>264</v>
      </c>
      <c r="I14329" t="s">
        <v>105</v>
      </c>
      <c r="J14329" t="s">
        <v>66</v>
      </c>
      <c r="K14329" t="s">
        <v>753</v>
      </c>
    </row>
    <row r="14330" spans="1:11" x14ac:dyDescent="0.35">
      <c r="A14330" t="s">
        <v>7</v>
      </c>
      <c r="B14330" t="s">
        <v>538</v>
      </c>
      <c r="C14330">
        <v>1022</v>
      </c>
      <c r="D14330" t="s">
        <v>550</v>
      </c>
      <c r="E14330" t="s">
        <v>134</v>
      </c>
      <c r="F14330" t="s">
        <v>174</v>
      </c>
      <c r="G14330" t="s">
        <v>238</v>
      </c>
      <c r="H14330" t="s">
        <v>319</v>
      </c>
      <c r="I14330" t="s">
        <v>53</v>
      </c>
      <c r="J14330" t="s">
        <v>205</v>
      </c>
      <c r="K14330" t="s">
        <v>583</v>
      </c>
    </row>
    <row r="14331" spans="1:11" x14ac:dyDescent="0.35">
      <c r="A14331" t="s">
        <v>7</v>
      </c>
      <c r="B14331" t="s">
        <v>540</v>
      </c>
      <c r="C14331">
        <v>155</v>
      </c>
      <c r="D14331" t="s">
        <v>356</v>
      </c>
      <c r="E14331" t="s">
        <v>202</v>
      </c>
      <c r="F14331" t="s">
        <v>203</v>
      </c>
      <c r="G14331" t="s">
        <v>455</v>
      </c>
      <c r="H14331" t="s">
        <v>324</v>
      </c>
      <c r="I14331" t="s">
        <v>96</v>
      </c>
      <c r="J14331" t="s">
        <v>139</v>
      </c>
      <c r="K14331" t="s">
        <v>340</v>
      </c>
    </row>
    <row r="14332" spans="1:11" x14ac:dyDescent="0.35">
      <c r="A14332" t="s">
        <v>241</v>
      </c>
      <c r="B14332" t="s">
        <v>531</v>
      </c>
      <c r="C14332">
        <v>2153</v>
      </c>
      <c r="D14332" t="s">
        <v>366</v>
      </c>
      <c r="E14332" t="s">
        <v>86</v>
      </c>
      <c r="F14332" t="s">
        <v>163</v>
      </c>
      <c r="G14332" t="s">
        <v>57</v>
      </c>
      <c r="H14332" t="s">
        <v>264</v>
      </c>
      <c r="I14332" t="s">
        <v>62</v>
      </c>
      <c r="J14332" t="s">
        <v>376</v>
      </c>
      <c r="K14332" t="s">
        <v>635</v>
      </c>
    </row>
    <row r="14333" spans="1:11" x14ac:dyDescent="0.35">
      <c r="A14333" t="s">
        <v>241</v>
      </c>
      <c r="B14333" t="s">
        <v>534</v>
      </c>
      <c r="C14333">
        <v>4905</v>
      </c>
      <c r="D14333" t="s">
        <v>364</v>
      </c>
      <c r="E14333" t="s">
        <v>88</v>
      </c>
      <c r="F14333" t="s">
        <v>146</v>
      </c>
      <c r="G14333" t="s">
        <v>240</v>
      </c>
      <c r="H14333" t="s">
        <v>286</v>
      </c>
      <c r="I14333" t="s">
        <v>175</v>
      </c>
      <c r="J14333" t="s">
        <v>364</v>
      </c>
      <c r="K14333" t="s">
        <v>679</v>
      </c>
    </row>
    <row r="14334" spans="1:11" x14ac:dyDescent="0.35">
      <c r="A14334" t="s">
        <v>241</v>
      </c>
      <c r="B14334" t="s">
        <v>535</v>
      </c>
      <c r="C14334">
        <v>618</v>
      </c>
      <c r="D14334" t="s">
        <v>196</v>
      </c>
      <c r="E14334" t="s">
        <v>180</v>
      </c>
      <c r="F14334" t="s">
        <v>304</v>
      </c>
      <c r="G14334" t="s">
        <v>61</v>
      </c>
      <c r="H14334" t="s">
        <v>257</v>
      </c>
      <c r="I14334" t="s">
        <v>67</v>
      </c>
      <c r="J14334" t="s">
        <v>358</v>
      </c>
      <c r="K14334" t="s">
        <v>621</v>
      </c>
    </row>
    <row r="14335" spans="1:11" x14ac:dyDescent="0.35">
      <c r="A14335" t="s">
        <v>241</v>
      </c>
      <c r="B14335" t="s">
        <v>536</v>
      </c>
      <c r="C14335">
        <v>1267</v>
      </c>
      <c r="D14335" t="s">
        <v>366</v>
      </c>
      <c r="E14335" t="s">
        <v>108</v>
      </c>
      <c r="F14335" t="s">
        <v>65</v>
      </c>
      <c r="G14335" t="s">
        <v>96</v>
      </c>
      <c r="H14335" t="s">
        <v>87</v>
      </c>
      <c r="I14335" t="s">
        <v>173</v>
      </c>
      <c r="J14335" t="s">
        <v>147</v>
      </c>
      <c r="K14335" t="s">
        <v>1153</v>
      </c>
    </row>
    <row r="14336" spans="1:11" x14ac:dyDescent="0.35">
      <c r="A14336" t="s">
        <v>241</v>
      </c>
      <c r="B14336" t="s">
        <v>538</v>
      </c>
      <c r="C14336">
        <v>4020</v>
      </c>
      <c r="D14336" t="s">
        <v>347</v>
      </c>
      <c r="E14336" t="s">
        <v>264</v>
      </c>
      <c r="F14336" t="s">
        <v>290</v>
      </c>
      <c r="G14336" t="s">
        <v>255</v>
      </c>
      <c r="H14336" t="s">
        <v>229</v>
      </c>
      <c r="I14336" t="s">
        <v>119</v>
      </c>
      <c r="J14336" t="s">
        <v>117</v>
      </c>
      <c r="K14336" t="s">
        <v>739</v>
      </c>
    </row>
    <row r="14337" spans="1:11" x14ac:dyDescent="0.35">
      <c r="A14337" t="s">
        <v>241</v>
      </c>
      <c r="B14337" t="s">
        <v>540</v>
      </c>
      <c r="C14337">
        <v>486</v>
      </c>
      <c r="D14337" t="s">
        <v>426</v>
      </c>
      <c r="E14337" t="s">
        <v>314</v>
      </c>
      <c r="F14337" t="s">
        <v>124</v>
      </c>
      <c r="G14337" t="s">
        <v>367</v>
      </c>
      <c r="H14337" t="s">
        <v>254</v>
      </c>
      <c r="I14337" t="s">
        <v>163</v>
      </c>
      <c r="J14337" t="s">
        <v>147</v>
      </c>
      <c r="K14337" t="s">
        <v>370</v>
      </c>
    </row>
    <row r="14339" spans="1:11" x14ac:dyDescent="0.35">
      <c r="A14339" t="s">
        <v>2305</v>
      </c>
    </row>
    <row r="14340" spans="1:11" x14ac:dyDescent="0.35">
      <c r="A14340" t="s">
        <v>14</v>
      </c>
      <c r="B14340" t="s">
        <v>565</v>
      </c>
      <c r="C14340" t="s">
        <v>2</v>
      </c>
      <c r="D14340" t="s">
        <v>2292</v>
      </c>
      <c r="E14340" t="s">
        <v>2293</v>
      </c>
      <c r="F14340" t="s">
        <v>2294</v>
      </c>
      <c r="G14340" t="s">
        <v>2295</v>
      </c>
      <c r="H14340" t="s">
        <v>2296</v>
      </c>
      <c r="I14340" t="s">
        <v>2297</v>
      </c>
      <c r="J14340" t="s">
        <v>2298</v>
      </c>
      <c r="K14340" t="s">
        <v>49</v>
      </c>
    </row>
    <row r="14341" spans="1:11" x14ac:dyDescent="0.35">
      <c r="A14341" t="s">
        <v>3</v>
      </c>
      <c r="B14341" t="s">
        <v>566</v>
      </c>
      <c r="C14341">
        <v>153</v>
      </c>
      <c r="D14341" t="s">
        <v>112</v>
      </c>
      <c r="E14341" t="s">
        <v>133</v>
      </c>
      <c r="F14341" t="s">
        <v>84</v>
      </c>
      <c r="G14341" t="s">
        <v>74</v>
      </c>
      <c r="H14341" t="s">
        <v>176</v>
      </c>
      <c r="I14341" t="s">
        <v>175</v>
      </c>
      <c r="J14341" t="s">
        <v>181</v>
      </c>
      <c r="K14341" t="s">
        <v>912</v>
      </c>
    </row>
    <row r="14342" spans="1:11" x14ac:dyDescent="0.35">
      <c r="A14342" t="s">
        <v>3</v>
      </c>
      <c r="B14342" t="s">
        <v>569</v>
      </c>
      <c r="C14342">
        <v>934</v>
      </c>
      <c r="D14342" t="s">
        <v>61</v>
      </c>
      <c r="E14342" t="s">
        <v>130</v>
      </c>
      <c r="F14342" t="s">
        <v>102</v>
      </c>
      <c r="G14342" t="s">
        <v>149</v>
      </c>
      <c r="H14342" t="s">
        <v>176</v>
      </c>
      <c r="I14342" t="s">
        <v>130</v>
      </c>
      <c r="J14342" t="s">
        <v>235</v>
      </c>
      <c r="K14342" t="s">
        <v>1153</v>
      </c>
    </row>
    <row r="14343" spans="1:11" x14ac:dyDescent="0.35">
      <c r="A14343" t="s">
        <v>3</v>
      </c>
      <c r="B14343" t="s">
        <v>570</v>
      </c>
      <c r="C14343">
        <v>32</v>
      </c>
      <c r="D14343" t="s">
        <v>494</v>
      </c>
      <c r="E14343" t="s">
        <v>176</v>
      </c>
      <c r="F14343" t="s">
        <v>222</v>
      </c>
      <c r="G14343" t="s">
        <v>135</v>
      </c>
      <c r="H14343" t="s">
        <v>324</v>
      </c>
      <c r="I14343" t="s">
        <v>135</v>
      </c>
      <c r="J14343" t="s">
        <v>126</v>
      </c>
      <c r="K14343" t="s">
        <v>691</v>
      </c>
    </row>
    <row r="14344" spans="1:11" x14ac:dyDescent="0.35">
      <c r="A14344" t="s">
        <v>3</v>
      </c>
      <c r="B14344" t="s">
        <v>571</v>
      </c>
      <c r="C14344">
        <v>111</v>
      </c>
      <c r="D14344" t="s">
        <v>157</v>
      </c>
      <c r="E14344" t="s">
        <v>149</v>
      </c>
      <c r="F14344" t="s">
        <v>240</v>
      </c>
      <c r="G14344" t="s">
        <v>96</v>
      </c>
      <c r="H14344" t="s">
        <v>99</v>
      </c>
      <c r="I14344" t="s">
        <v>149</v>
      </c>
      <c r="J14344" t="s">
        <v>280</v>
      </c>
      <c r="K14344" t="s">
        <v>827</v>
      </c>
    </row>
    <row r="14345" spans="1:11" x14ac:dyDescent="0.35">
      <c r="A14345" t="s">
        <v>3</v>
      </c>
      <c r="B14345" t="s">
        <v>572</v>
      </c>
      <c r="C14345">
        <v>767</v>
      </c>
      <c r="D14345" t="s">
        <v>92</v>
      </c>
      <c r="E14345" t="s">
        <v>93</v>
      </c>
      <c r="F14345" t="s">
        <v>181</v>
      </c>
      <c r="G14345" t="s">
        <v>96</v>
      </c>
      <c r="H14345" t="s">
        <v>255</v>
      </c>
      <c r="I14345" t="s">
        <v>149</v>
      </c>
      <c r="J14345" t="s">
        <v>143</v>
      </c>
      <c r="K14345" t="s">
        <v>802</v>
      </c>
    </row>
    <row r="14346" spans="1:11" x14ac:dyDescent="0.35">
      <c r="A14346" t="s">
        <v>3</v>
      </c>
      <c r="B14346" t="s">
        <v>573</v>
      </c>
      <c r="C14346">
        <v>32</v>
      </c>
      <c r="D14346" t="s">
        <v>10</v>
      </c>
      <c r="E14346" t="s">
        <v>134</v>
      </c>
      <c r="F14346" t="s">
        <v>302</v>
      </c>
      <c r="G14346" t="s">
        <v>145</v>
      </c>
      <c r="H14346" t="s">
        <v>467</v>
      </c>
      <c r="I14346" t="s">
        <v>442</v>
      </c>
      <c r="J14346" t="s">
        <v>137</v>
      </c>
      <c r="K14346" t="s">
        <v>1155</v>
      </c>
    </row>
    <row r="14347" spans="1:11" x14ac:dyDescent="0.35">
      <c r="A14347" t="s">
        <v>4</v>
      </c>
      <c r="B14347" t="s">
        <v>566</v>
      </c>
      <c r="C14347">
        <v>213</v>
      </c>
      <c r="D14347" t="s">
        <v>278</v>
      </c>
      <c r="E14347" t="s">
        <v>176</v>
      </c>
      <c r="F14347" t="s">
        <v>204</v>
      </c>
      <c r="G14347" t="s">
        <v>121</v>
      </c>
      <c r="H14347" t="s">
        <v>188</v>
      </c>
      <c r="I14347" t="s">
        <v>180</v>
      </c>
      <c r="J14347" t="s">
        <v>463</v>
      </c>
      <c r="K14347" t="s">
        <v>369</v>
      </c>
    </row>
    <row r="14348" spans="1:11" x14ac:dyDescent="0.35">
      <c r="A14348" t="s">
        <v>4</v>
      </c>
      <c r="B14348" t="s">
        <v>569</v>
      </c>
      <c r="C14348">
        <v>1578</v>
      </c>
      <c r="D14348" t="s">
        <v>208</v>
      </c>
      <c r="E14348" t="s">
        <v>102</v>
      </c>
      <c r="F14348" t="s">
        <v>211</v>
      </c>
      <c r="G14348" t="s">
        <v>119</v>
      </c>
      <c r="H14348" t="s">
        <v>249</v>
      </c>
      <c r="I14348" t="s">
        <v>260</v>
      </c>
      <c r="J14348" t="s">
        <v>245</v>
      </c>
      <c r="K14348" t="s">
        <v>559</v>
      </c>
    </row>
    <row r="14349" spans="1:11" x14ac:dyDescent="0.35">
      <c r="A14349" t="s">
        <v>4</v>
      </c>
      <c r="B14349" t="s">
        <v>570</v>
      </c>
      <c r="C14349">
        <v>154</v>
      </c>
      <c r="D14349" t="s">
        <v>314</v>
      </c>
      <c r="E14349" t="s">
        <v>151</v>
      </c>
      <c r="F14349" t="s">
        <v>84</v>
      </c>
      <c r="G14349" t="s">
        <v>137</v>
      </c>
      <c r="H14349" t="s">
        <v>217</v>
      </c>
      <c r="I14349" t="s">
        <v>163</v>
      </c>
      <c r="J14349" t="s">
        <v>524</v>
      </c>
      <c r="K14349" t="s">
        <v>682</v>
      </c>
    </row>
    <row r="14350" spans="1:11" x14ac:dyDescent="0.35">
      <c r="A14350" t="s">
        <v>4</v>
      </c>
      <c r="B14350" t="s">
        <v>571</v>
      </c>
      <c r="C14350">
        <v>142</v>
      </c>
      <c r="D14350" t="s">
        <v>269</v>
      </c>
      <c r="E14350" t="s">
        <v>244</v>
      </c>
      <c r="F14350" t="s">
        <v>249</v>
      </c>
      <c r="G14350" t="s">
        <v>119</v>
      </c>
      <c r="H14350" t="s">
        <v>146</v>
      </c>
      <c r="I14350" t="s">
        <v>119</v>
      </c>
      <c r="J14350" t="s">
        <v>176</v>
      </c>
      <c r="K14350" t="s">
        <v>1554</v>
      </c>
    </row>
    <row r="14351" spans="1:11" x14ac:dyDescent="0.35">
      <c r="A14351" t="s">
        <v>4</v>
      </c>
      <c r="B14351" t="s">
        <v>572</v>
      </c>
      <c r="C14351">
        <v>1065</v>
      </c>
      <c r="D14351" t="s">
        <v>249</v>
      </c>
      <c r="E14351" t="s">
        <v>88</v>
      </c>
      <c r="F14351" t="s">
        <v>216</v>
      </c>
      <c r="G14351" t="s">
        <v>161</v>
      </c>
      <c r="H14351" t="s">
        <v>217</v>
      </c>
      <c r="I14351" t="s">
        <v>163</v>
      </c>
      <c r="J14351" t="s">
        <v>306</v>
      </c>
      <c r="K14351" t="s">
        <v>622</v>
      </c>
    </row>
    <row r="14352" spans="1:11" x14ac:dyDescent="0.35">
      <c r="A14352" t="s">
        <v>4</v>
      </c>
      <c r="B14352" t="s">
        <v>573</v>
      </c>
      <c r="C14352">
        <v>124</v>
      </c>
      <c r="D14352" t="s">
        <v>136</v>
      </c>
      <c r="E14352" t="s">
        <v>231</v>
      </c>
      <c r="F14352" t="s">
        <v>209</v>
      </c>
      <c r="G14352" t="s">
        <v>168</v>
      </c>
      <c r="H14352" t="s">
        <v>299</v>
      </c>
      <c r="I14352" t="s">
        <v>342</v>
      </c>
      <c r="J14352" t="s">
        <v>429</v>
      </c>
      <c r="K14352" t="s">
        <v>655</v>
      </c>
    </row>
    <row r="14353" spans="1:11" x14ac:dyDescent="0.35">
      <c r="A14353" t="s">
        <v>5</v>
      </c>
      <c r="B14353" t="s">
        <v>566</v>
      </c>
      <c r="C14353">
        <v>89</v>
      </c>
      <c r="D14353" t="s">
        <v>168</v>
      </c>
      <c r="E14353" t="s">
        <v>68</v>
      </c>
      <c r="F14353" t="s">
        <v>176</v>
      </c>
      <c r="G14353" t="s">
        <v>71</v>
      </c>
      <c r="H14353" t="s">
        <v>249</v>
      </c>
      <c r="I14353" t="s">
        <v>79</v>
      </c>
      <c r="J14353" t="s">
        <v>149</v>
      </c>
      <c r="K14353" t="s">
        <v>981</v>
      </c>
    </row>
    <row r="14354" spans="1:11" x14ac:dyDescent="0.35">
      <c r="A14354" t="s">
        <v>5</v>
      </c>
      <c r="B14354" t="s">
        <v>569</v>
      </c>
      <c r="C14354">
        <v>1595</v>
      </c>
      <c r="D14354" t="s">
        <v>347</v>
      </c>
      <c r="E14354" t="s">
        <v>80</v>
      </c>
      <c r="F14354" t="s">
        <v>198</v>
      </c>
      <c r="G14354" t="s">
        <v>65</v>
      </c>
      <c r="H14354" t="s">
        <v>114</v>
      </c>
      <c r="I14354" t="s">
        <v>102</v>
      </c>
      <c r="J14354" t="s">
        <v>386</v>
      </c>
      <c r="K14354" t="s">
        <v>1025</v>
      </c>
    </row>
    <row r="14355" spans="1:11" x14ac:dyDescent="0.35">
      <c r="A14355" t="s">
        <v>5</v>
      </c>
      <c r="B14355" t="s">
        <v>570</v>
      </c>
      <c r="C14355">
        <v>399</v>
      </c>
      <c r="D14355" t="s">
        <v>429</v>
      </c>
      <c r="E14355" t="s">
        <v>221</v>
      </c>
      <c r="F14355" t="s">
        <v>119</v>
      </c>
      <c r="G14355" t="s">
        <v>92</v>
      </c>
      <c r="H14355" t="s">
        <v>58</v>
      </c>
      <c r="I14355" t="s">
        <v>142</v>
      </c>
      <c r="J14355" t="s">
        <v>309</v>
      </c>
      <c r="K14355" t="s">
        <v>623</v>
      </c>
    </row>
    <row r="14356" spans="1:11" x14ac:dyDescent="0.35">
      <c r="A14356" t="s">
        <v>5</v>
      </c>
      <c r="B14356" t="s">
        <v>571</v>
      </c>
      <c r="C14356">
        <v>46</v>
      </c>
      <c r="D14356" t="s">
        <v>104</v>
      </c>
      <c r="E14356" t="s">
        <v>55</v>
      </c>
      <c r="F14356" t="s">
        <v>63</v>
      </c>
      <c r="G14356" t="s">
        <v>150</v>
      </c>
      <c r="H14356" t="s">
        <v>104</v>
      </c>
      <c r="I14356" t="s">
        <v>81</v>
      </c>
      <c r="J14356" t="s">
        <v>322</v>
      </c>
      <c r="K14356" t="s">
        <v>801</v>
      </c>
    </row>
    <row r="14357" spans="1:11" x14ac:dyDescent="0.35">
      <c r="A14357" t="s">
        <v>5</v>
      </c>
      <c r="B14357" t="s">
        <v>572</v>
      </c>
      <c r="C14357">
        <v>1067</v>
      </c>
      <c r="D14357" t="s">
        <v>254</v>
      </c>
      <c r="E14357" t="s">
        <v>65</v>
      </c>
      <c r="F14357" t="s">
        <v>86</v>
      </c>
      <c r="G14357" t="s">
        <v>70</v>
      </c>
      <c r="H14357" t="s">
        <v>305</v>
      </c>
      <c r="I14357" t="s">
        <v>65</v>
      </c>
      <c r="J14357" t="s">
        <v>373</v>
      </c>
      <c r="K14357" t="s">
        <v>941</v>
      </c>
    </row>
    <row r="14358" spans="1:11" x14ac:dyDescent="0.35">
      <c r="A14358" t="s">
        <v>5</v>
      </c>
      <c r="B14358" t="s">
        <v>573</v>
      </c>
      <c r="C14358">
        <v>270</v>
      </c>
      <c r="D14358" t="s">
        <v>200</v>
      </c>
      <c r="E14358" t="s">
        <v>186</v>
      </c>
      <c r="F14358" t="s">
        <v>137</v>
      </c>
      <c r="G14358" t="s">
        <v>151</v>
      </c>
      <c r="H14358" t="s">
        <v>92</v>
      </c>
      <c r="I14358" t="s">
        <v>151</v>
      </c>
      <c r="J14358" t="s">
        <v>114</v>
      </c>
      <c r="K14358" t="s">
        <v>704</v>
      </c>
    </row>
    <row r="14359" spans="1:11" x14ac:dyDescent="0.35">
      <c r="A14359" t="s">
        <v>6</v>
      </c>
      <c r="B14359" t="s">
        <v>566</v>
      </c>
      <c r="C14359">
        <v>71</v>
      </c>
      <c r="D14359" t="s">
        <v>413</v>
      </c>
      <c r="E14359" t="s">
        <v>194</v>
      </c>
      <c r="F14359" t="s">
        <v>55</v>
      </c>
      <c r="G14359" t="s">
        <v>122</v>
      </c>
      <c r="H14359" t="s">
        <v>175</v>
      </c>
      <c r="I14359" t="s">
        <v>107</v>
      </c>
      <c r="J14359" t="s">
        <v>337</v>
      </c>
      <c r="K14359" t="s">
        <v>616</v>
      </c>
    </row>
    <row r="14360" spans="1:11" x14ac:dyDescent="0.35">
      <c r="A14360" t="s">
        <v>6</v>
      </c>
      <c r="B14360" t="s">
        <v>569</v>
      </c>
      <c r="C14360">
        <v>642</v>
      </c>
      <c r="D14360" t="s">
        <v>236</v>
      </c>
      <c r="E14360" t="s">
        <v>180</v>
      </c>
      <c r="F14360" t="s">
        <v>176</v>
      </c>
      <c r="G14360" t="s">
        <v>84</v>
      </c>
      <c r="H14360" t="s">
        <v>355</v>
      </c>
      <c r="I14360" t="s">
        <v>86</v>
      </c>
      <c r="J14360" t="s">
        <v>136</v>
      </c>
      <c r="K14360" t="s">
        <v>1152</v>
      </c>
    </row>
    <row r="14361" spans="1:11" x14ac:dyDescent="0.35">
      <c r="A14361" t="s">
        <v>6</v>
      </c>
      <c r="B14361" t="s">
        <v>570</v>
      </c>
      <c r="C14361">
        <v>92</v>
      </c>
      <c r="D14361" t="s">
        <v>320</v>
      </c>
      <c r="E14361" t="s">
        <v>108</v>
      </c>
      <c r="F14361" t="s">
        <v>211</v>
      </c>
      <c r="G14361" t="s">
        <v>211</v>
      </c>
      <c r="H14361" t="s">
        <v>237</v>
      </c>
      <c r="I14361" t="s">
        <v>86</v>
      </c>
      <c r="J14361" t="s">
        <v>299</v>
      </c>
      <c r="K14361" t="s">
        <v>1166</v>
      </c>
    </row>
    <row r="14362" spans="1:11" x14ac:dyDescent="0.35">
      <c r="A14362" t="s">
        <v>6</v>
      </c>
      <c r="B14362" t="s">
        <v>571</v>
      </c>
      <c r="C14362">
        <v>56</v>
      </c>
      <c r="D14362" t="s">
        <v>202</v>
      </c>
      <c r="E14362" t="s">
        <v>109</v>
      </c>
      <c r="F14362" t="s">
        <v>130</v>
      </c>
      <c r="G14362" t="s">
        <v>122</v>
      </c>
      <c r="H14362" t="s">
        <v>366</v>
      </c>
      <c r="I14362" t="s">
        <v>130</v>
      </c>
      <c r="J14362" t="s">
        <v>74</v>
      </c>
      <c r="K14362" t="s">
        <v>870</v>
      </c>
    </row>
    <row r="14363" spans="1:11" x14ac:dyDescent="0.35">
      <c r="A14363" t="s">
        <v>6</v>
      </c>
      <c r="B14363" t="s">
        <v>572</v>
      </c>
      <c r="C14363">
        <v>500</v>
      </c>
      <c r="D14363" t="s">
        <v>185</v>
      </c>
      <c r="E14363" t="s">
        <v>122</v>
      </c>
      <c r="F14363" t="s">
        <v>149</v>
      </c>
      <c r="G14363" t="s">
        <v>175</v>
      </c>
      <c r="H14363" t="s">
        <v>221</v>
      </c>
      <c r="I14363" t="s">
        <v>103</v>
      </c>
      <c r="J14363" t="s">
        <v>61</v>
      </c>
      <c r="K14363" t="s">
        <v>1554</v>
      </c>
    </row>
    <row r="14364" spans="1:11" x14ac:dyDescent="0.35">
      <c r="A14364" t="s">
        <v>6</v>
      </c>
      <c r="B14364" t="s">
        <v>573</v>
      </c>
      <c r="C14364">
        <v>71</v>
      </c>
      <c r="D14364" t="s">
        <v>299</v>
      </c>
      <c r="E14364" t="s">
        <v>65</v>
      </c>
      <c r="F14364" t="s">
        <v>53</v>
      </c>
      <c r="G14364" t="s">
        <v>57</v>
      </c>
      <c r="H14364" t="s">
        <v>309</v>
      </c>
      <c r="I14364" t="s">
        <v>240</v>
      </c>
      <c r="J14364" t="s">
        <v>56</v>
      </c>
      <c r="K14364" t="s">
        <v>829</v>
      </c>
    </row>
    <row r="14365" spans="1:11" x14ac:dyDescent="0.35">
      <c r="A14365" t="s">
        <v>7</v>
      </c>
      <c r="B14365" t="s">
        <v>566</v>
      </c>
      <c r="C14365">
        <v>129</v>
      </c>
      <c r="D14365" t="s">
        <v>338</v>
      </c>
      <c r="E14365" t="s">
        <v>342</v>
      </c>
      <c r="F14365" t="s">
        <v>413</v>
      </c>
      <c r="G14365" t="s">
        <v>148</v>
      </c>
      <c r="H14365" t="s">
        <v>347</v>
      </c>
      <c r="I14365" t="s">
        <v>305</v>
      </c>
      <c r="J14365" t="s">
        <v>181</v>
      </c>
      <c r="K14365" t="s">
        <v>805</v>
      </c>
    </row>
    <row r="14366" spans="1:11" x14ac:dyDescent="0.35">
      <c r="A14366" t="s">
        <v>7</v>
      </c>
      <c r="B14366" t="s">
        <v>569</v>
      </c>
      <c r="C14366">
        <v>1489</v>
      </c>
      <c r="D14366" t="s">
        <v>236</v>
      </c>
      <c r="E14366" t="s">
        <v>194</v>
      </c>
      <c r="F14366" t="s">
        <v>58</v>
      </c>
      <c r="G14366" t="s">
        <v>176</v>
      </c>
      <c r="H14366" t="s">
        <v>293</v>
      </c>
      <c r="I14366" t="s">
        <v>103</v>
      </c>
      <c r="J14366" t="s">
        <v>143</v>
      </c>
      <c r="K14366" t="s">
        <v>722</v>
      </c>
    </row>
    <row r="14367" spans="1:11" x14ac:dyDescent="0.35">
      <c r="A14367" t="s">
        <v>7</v>
      </c>
      <c r="B14367" t="s">
        <v>570</v>
      </c>
      <c r="C14367">
        <v>106</v>
      </c>
      <c r="D14367" t="s">
        <v>384</v>
      </c>
      <c r="E14367" t="s">
        <v>67</v>
      </c>
      <c r="F14367" t="s">
        <v>250</v>
      </c>
      <c r="G14367" t="s">
        <v>196</v>
      </c>
      <c r="H14367" t="s">
        <v>152</v>
      </c>
      <c r="I14367" t="s">
        <v>70</v>
      </c>
      <c r="J14367" t="s">
        <v>164</v>
      </c>
      <c r="K14367" t="s">
        <v>728</v>
      </c>
    </row>
    <row r="14368" spans="1:11" x14ac:dyDescent="0.35">
      <c r="A14368" t="s">
        <v>7</v>
      </c>
      <c r="B14368" t="s">
        <v>571</v>
      </c>
      <c r="C14368">
        <v>70</v>
      </c>
      <c r="D14368" t="s">
        <v>470</v>
      </c>
      <c r="E14368" t="s">
        <v>185</v>
      </c>
      <c r="F14368" t="s">
        <v>416</v>
      </c>
      <c r="G14368" t="s">
        <v>202</v>
      </c>
      <c r="H14368" t="s">
        <v>245</v>
      </c>
      <c r="I14368" t="s">
        <v>146</v>
      </c>
      <c r="J14368" t="s">
        <v>264</v>
      </c>
      <c r="K14368" t="s">
        <v>911</v>
      </c>
    </row>
    <row r="14369" spans="1:11" x14ac:dyDescent="0.35">
      <c r="A14369" t="s">
        <v>7</v>
      </c>
      <c r="B14369" t="s">
        <v>572</v>
      </c>
      <c r="C14369">
        <v>1386</v>
      </c>
      <c r="D14369" t="s">
        <v>174</v>
      </c>
      <c r="E14369" t="s">
        <v>114</v>
      </c>
      <c r="F14369" t="s">
        <v>206</v>
      </c>
      <c r="G14369" t="s">
        <v>304</v>
      </c>
      <c r="H14369" t="s">
        <v>376</v>
      </c>
      <c r="I14369" t="s">
        <v>109</v>
      </c>
      <c r="J14369" t="s">
        <v>294</v>
      </c>
      <c r="K14369" t="s">
        <v>612</v>
      </c>
    </row>
    <row r="14370" spans="1:11" x14ac:dyDescent="0.35">
      <c r="A14370" t="s">
        <v>7</v>
      </c>
      <c r="B14370" t="s">
        <v>573</v>
      </c>
      <c r="C14370">
        <v>66</v>
      </c>
      <c r="D14370" t="s">
        <v>433</v>
      </c>
      <c r="E14370" t="s">
        <v>69</v>
      </c>
      <c r="F14370" t="s">
        <v>585</v>
      </c>
      <c r="G14370" t="s">
        <v>479</v>
      </c>
      <c r="H14370" t="s">
        <v>512</v>
      </c>
      <c r="I14370" t="s">
        <v>69</v>
      </c>
      <c r="J14370" t="s">
        <v>67</v>
      </c>
      <c r="K14370" t="s">
        <v>478</v>
      </c>
    </row>
    <row r="14371" spans="1:11" x14ac:dyDescent="0.35">
      <c r="A14371" t="s">
        <v>241</v>
      </c>
      <c r="B14371" t="s">
        <v>566</v>
      </c>
      <c r="C14371">
        <v>655</v>
      </c>
      <c r="D14371" t="s">
        <v>352</v>
      </c>
      <c r="E14371" t="s">
        <v>161</v>
      </c>
      <c r="F14371" t="s">
        <v>278</v>
      </c>
      <c r="G14371" t="s">
        <v>264</v>
      </c>
      <c r="H14371" t="s">
        <v>61</v>
      </c>
      <c r="I14371" t="s">
        <v>175</v>
      </c>
      <c r="J14371" t="s">
        <v>227</v>
      </c>
      <c r="K14371" t="s">
        <v>613</v>
      </c>
    </row>
    <row r="14372" spans="1:11" x14ac:dyDescent="0.35">
      <c r="A14372" t="s">
        <v>241</v>
      </c>
      <c r="B14372" t="s">
        <v>569</v>
      </c>
      <c r="C14372">
        <v>6238</v>
      </c>
      <c r="D14372" t="s">
        <v>205</v>
      </c>
      <c r="E14372" t="s">
        <v>179</v>
      </c>
      <c r="F14372" t="s">
        <v>355</v>
      </c>
      <c r="G14372" t="s">
        <v>216</v>
      </c>
      <c r="H14372" t="s">
        <v>92</v>
      </c>
      <c r="I14372" t="s">
        <v>244</v>
      </c>
      <c r="J14372" t="s">
        <v>159</v>
      </c>
      <c r="K14372" t="s">
        <v>622</v>
      </c>
    </row>
    <row r="14373" spans="1:11" x14ac:dyDescent="0.35">
      <c r="A14373" t="s">
        <v>241</v>
      </c>
      <c r="B14373" t="s">
        <v>570</v>
      </c>
      <c r="C14373">
        <v>783</v>
      </c>
      <c r="D14373" t="s">
        <v>143</v>
      </c>
      <c r="E14373" t="s">
        <v>244</v>
      </c>
      <c r="F14373" t="s">
        <v>204</v>
      </c>
      <c r="G14373" t="s">
        <v>132</v>
      </c>
      <c r="H14373" t="s">
        <v>164</v>
      </c>
      <c r="I14373" t="s">
        <v>70</v>
      </c>
      <c r="J14373" t="s">
        <v>364</v>
      </c>
      <c r="K14373" t="s">
        <v>553</v>
      </c>
    </row>
    <row r="14374" spans="1:11" x14ac:dyDescent="0.35">
      <c r="A14374" t="s">
        <v>241</v>
      </c>
      <c r="B14374" t="s">
        <v>571</v>
      </c>
      <c r="C14374">
        <v>425</v>
      </c>
      <c r="D14374" t="s">
        <v>242</v>
      </c>
      <c r="E14374" t="s">
        <v>97</v>
      </c>
      <c r="F14374" t="s">
        <v>305</v>
      </c>
      <c r="G14374" t="s">
        <v>87</v>
      </c>
      <c r="H14374" t="s">
        <v>113</v>
      </c>
      <c r="I14374" t="s">
        <v>137</v>
      </c>
      <c r="J14374" t="s">
        <v>260</v>
      </c>
      <c r="K14374" t="s">
        <v>989</v>
      </c>
    </row>
    <row r="14375" spans="1:11" x14ac:dyDescent="0.35">
      <c r="A14375" t="s">
        <v>241</v>
      </c>
      <c r="B14375" t="s">
        <v>572</v>
      </c>
      <c r="C14375">
        <v>4785</v>
      </c>
      <c r="D14375" t="s">
        <v>262</v>
      </c>
      <c r="E14375" t="s">
        <v>221</v>
      </c>
      <c r="F14375" t="s">
        <v>177</v>
      </c>
      <c r="G14375" t="s">
        <v>260</v>
      </c>
      <c r="H14375" t="s">
        <v>326</v>
      </c>
      <c r="I14375" t="s">
        <v>244</v>
      </c>
      <c r="J14375" t="s">
        <v>291</v>
      </c>
      <c r="K14375" t="s">
        <v>824</v>
      </c>
    </row>
    <row r="14376" spans="1:11" x14ac:dyDescent="0.35">
      <c r="A14376" t="s">
        <v>241</v>
      </c>
      <c r="B14376" t="s">
        <v>573</v>
      </c>
      <c r="C14376">
        <v>563</v>
      </c>
      <c r="D14376" t="s">
        <v>296</v>
      </c>
      <c r="E14376" t="s">
        <v>204</v>
      </c>
      <c r="F14376" t="s">
        <v>207</v>
      </c>
      <c r="G14376" t="s">
        <v>101</v>
      </c>
      <c r="H14376" t="s">
        <v>392</v>
      </c>
      <c r="I14376" t="s">
        <v>249</v>
      </c>
      <c r="J14376" t="s">
        <v>202</v>
      </c>
      <c r="K14376" t="s">
        <v>666</v>
      </c>
    </row>
    <row r="14378" spans="1:11" x14ac:dyDescent="0.35">
      <c r="A14378" t="s">
        <v>2306</v>
      </c>
    </row>
    <row r="14379" spans="1:11" x14ac:dyDescent="0.35">
      <c r="A14379" t="s">
        <v>14</v>
      </c>
      <c r="B14379" t="s">
        <v>593</v>
      </c>
      <c r="C14379" t="s">
        <v>2</v>
      </c>
      <c r="D14379" t="s">
        <v>2292</v>
      </c>
      <c r="E14379" t="s">
        <v>2293</v>
      </c>
      <c r="F14379" t="s">
        <v>2294</v>
      </c>
      <c r="G14379" t="s">
        <v>2295</v>
      </c>
      <c r="H14379" t="s">
        <v>2296</v>
      </c>
      <c r="I14379" t="s">
        <v>2297</v>
      </c>
      <c r="J14379" t="s">
        <v>2298</v>
      </c>
      <c r="K14379" t="s">
        <v>49</v>
      </c>
    </row>
    <row r="14380" spans="1:11" x14ac:dyDescent="0.35">
      <c r="A14380" t="s">
        <v>3</v>
      </c>
      <c r="B14380" t="s">
        <v>594</v>
      </c>
      <c r="C14380">
        <v>948</v>
      </c>
      <c r="D14380" t="s">
        <v>109</v>
      </c>
      <c r="E14380" t="s">
        <v>80</v>
      </c>
      <c r="F14380" t="s">
        <v>142</v>
      </c>
      <c r="G14380" t="s">
        <v>93</v>
      </c>
      <c r="H14380" t="s">
        <v>96</v>
      </c>
      <c r="I14380" t="s">
        <v>74</v>
      </c>
      <c r="J14380" t="s">
        <v>448</v>
      </c>
      <c r="K14380" t="s">
        <v>666</v>
      </c>
    </row>
    <row r="14381" spans="1:11" x14ac:dyDescent="0.35">
      <c r="A14381" t="s">
        <v>3</v>
      </c>
      <c r="B14381" t="s">
        <v>595</v>
      </c>
      <c r="C14381">
        <v>1081</v>
      </c>
      <c r="D14381" t="s">
        <v>199</v>
      </c>
      <c r="E14381" t="s">
        <v>62</v>
      </c>
      <c r="F14381" t="s">
        <v>366</v>
      </c>
      <c r="G14381" t="s">
        <v>109</v>
      </c>
      <c r="H14381" t="s">
        <v>367</v>
      </c>
      <c r="I14381" t="s">
        <v>175</v>
      </c>
      <c r="J14381" t="s">
        <v>161</v>
      </c>
      <c r="K14381" t="s">
        <v>731</v>
      </c>
    </row>
    <row r="14382" spans="1:11" x14ac:dyDescent="0.35">
      <c r="A14382" t="s">
        <v>4</v>
      </c>
      <c r="B14382" t="s">
        <v>594</v>
      </c>
      <c r="C14382">
        <v>1729</v>
      </c>
      <c r="D14382" t="s">
        <v>65</v>
      </c>
      <c r="E14382" t="s">
        <v>63</v>
      </c>
      <c r="F14382" t="s">
        <v>100</v>
      </c>
      <c r="G14382" t="s">
        <v>105</v>
      </c>
      <c r="H14382" t="s">
        <v>55</v>
      </c>
      <c r="I14382" t="s">
        <v>194</v>
      </c>
      <c r="J14382" t="s">
        <v>663</v>
      </c>
      <c r="K14382" t="s">
        <v>482</v>
      </c>
    </row>
    <row r="14383" spans="1:11" x14ac:dyDescent="0.35">
      <c r="A14383" t="s">
        <v>4</v>
      </c>
      <c r="B14383" t="s">
        <v>595</v>
      </c>
      <c r="C14383">
        <v>1547</v>
      </c>
      <c r="D14383" t="s">
        <v>210</v>
      </c>
      <c r="E14383" t="s">
        <v>56</v>
      </c>
      <c r="F14383" t="s">
        <v>112</v>
      </c>
      <c r="G14383" t="s">
        <v>188</v>
      </c>
      <c r="H14383" t="s">
        <v>164</v>
      </c>
      <c r="I14383" t="s">
        <v>99</v>
      </c>
      <c r="J14383" t="s">
        <v>276</v>
      </c>
      <c r="K14383" t="s">
        <v>888</v>
      </c>
    </row>
    <row r="14384" spans="1:11" x14ac:dyDescent="0.35">
      <c r="A14384" t="s">
        <v>5</v>
      </c>
      <c r="B14384" t="s">
        <v>594</v>
      </c>
      <c r="C14384">
        <v>1277</v>
      </c>
      <c r="D14384" t="s">
        <v>121</v>
      </c>
      <c r="E14384" t="s">
        <v>78</v>
      </c>
      <c r="F14384" t="s">
        <v>68</v>
      </c>
      <c r="G14384" t="s">
        <v>72</v>
      </c>
      <c r="H14384" t="s">
        <v>65</v>
      </c>
      <c r="I14384" t="s">
        <v>88</v>
      </c>
      <c r="J14384" t="s">
        <v>329</v>
      </c>
      <c r="K14384" t="s">
        <v>758</v>
      </c>
    </row>
    <row r="14385" spans="1:11" x14ac:dyDescent="0.35">
      <c r="A14385" t="s">
        <v>5</v>
      </c>
      <c r="B14385" t="s">
        <v>595</v>
      </c>
      <c r="C14385">
        <v>2189</v>
      </c>
      <c r="D14385" t="s">
        <v>447</v>
      </c>
      <c r="E14385" t="s">
        <v>173</v>
      </c>
      <c r="F14385" t="s">
        <v>175</v>
      </c>
      <c r="G14385" t="s">
        <v>102</v>
      </c>
      <c r="H14385" t="s">
        <v>61</v>
      </c>
      <c r="I14385" t="s">
        <v>70</v>
      </c>
      <c r="J14385" t="s">
        <v>314</v>
      </c>
      <c r="K14385" t="s">
        <v>1168</v>
      </c>
    </row>
    <row r="14386" spans="1:11" x14ac:dyDescent="0.35">
      <c r="A14386" t="s">
        <v>6</v>
      </c>
      <c r="B14386" t="s">
        <v>594</v>
      </c>
      <c r="C14386">
        <v>522</v>
      </c>
      <c r="D14386" t="s">
        <v>240</v>
      </c>
      <c r="E14386" t="s">
        <v>77</v>
      </c>
      <c r="F14386" t="s">
        <v>77</v>
      </c>
      <c r="G14386" t="s">
        <v>78</v>
      </c>
      <c r="H14386" t="s">
        <v>198</v>
      </c>
      <c r="I14386" t="s">
        <v>77</v>
      </c>
      <c r="J14386" t="s">
        <v>494</v>
      </c>
      <c r="K14386" t="s">
        <v>1233</v>
      </c>
    </row>
    <row r="14387" spans="1:11" x14ac:dyDescent="0.35">
      <c r="A14387" t="s">
        <v>6</v>
      </c>
      <c r="B14387" t="s">
        <v>595</v>
      </c>
      <c r="C14387">
        <v>910</v>
      </c>
      <c r="D14387" t="s">
        <v>277</v>
      </c>
      <c r="E14387" t="s">
        <v>97</v>
      </c>
      <c r="F14387" t="s">
        <v>146</v>
      </c>
      <c r="G14387" t="s">
        <v>87</v>
      </c>
      <c r="H14387" t="s">
        <v>260</v>
      </c>
      <c r="I14387" t="s">
        <v>175</v>
      </c>
      <c r="J14387" t="s">
        <v>89</v>
      </c>
      <c r="K14387" t="s">
        <v>784</v>
      </c>
    </row>
    <row r="14388" spans="1:11" x14ac:dyDescent="0.35">
      <c r="A14388" t="s">
        <v>7</v>
      </c>
      <c r="B14388" t="s">
        <v>594</v>
      </c>
      <c r="C14388">
        <v>1602</v>
      </c>
      <c r="D14388" t="s">
        <v>307</v>
      </c>
      <c r="E14388" t="s">
        <v>198</v>
      </c>
      <c r="F14388" t="s">
        <v>102</v>
      </c>
      <c r="G14388" t="s">
        <v>88</v>
      </c>
      <c r="H14388" t="s">
        <v>309</v>
      </c>
      <c r="I14388" t="s">
        <v>186</v>
      </c>
      <c r="J14388" t="s">
        <v>232</v>
      </c>
      <c r="K14388" t="s">
        <v>671</v>
      </c>
    </row>
    <row r="14389" spans="1:11" x14ac:dyDescent="0.35">
      <c r="A14389" t="s">
        <v>7</v>
      </c>
      <c r="B14389" t="s">
        <v>595</v>
      </c>
      <c r="C14389">
        <v>1644</v>
      </c>
      <c r="D14389" t="s">
        <v>331</v>
      </c>
      <c r="E14389" t="s">
        <v>208</v>
      </c>
      <c r="F14389" t="s">
        <v>152</v>
      </c>
      <c r="G14389" t="s">
        <v>238</v>
      </c>
      <c r="H14389" t="s">
        <v>123</v>
      </c>
      <c r="I14389" t="s">
        <v>237</v>
      </c>
      <c r="J14389" t="s">
        <v>442</v>
      </c>
      <c r="K14389" t="s">
        <v>630</v>
      </c>
    </row>
    <row r="14390" spans="1:11" x14ac:dyDescent="0.35">
      <c r="A14390" t="s">
        <v>241</v>
      </c>
      <c r="B14390" t="s">
        <v>594</v>
      </c>
      <c r="C14390">
        <v>6078</v>
      </c>
      <c r="D14390" t="s">
        <v>67</v>
      </c>
      <c r="E14390" t="s">
        <v>186</v>
      </c>
      <c r="F14390" t="s">
        <v>104</v>
      </c>
      <c r="G14390" t="s">
        <v>198</v>
      </c>
      <c r="H14390" t="s">
        <v>216</v>
      </c>
      <c r="I14390" t="s">
        <v>198</v>
      </c>
      <c r="J14390" t="s">
        <v>284</v>
      </c>
      <c r="K14390" t="s">
        <v>1174</v>
      </c>
    </row>
    <row r="14391" spans="1:11" x14ac:dyDescent="0.35">
      <c r="A14391" t="s">
        <v>241</v>
      </c>
      <c r="B14391" t="s">
        <v>595</v>
      </c>
      <c r="C14391">
        <v>7371</v>
      </c>
      <c r="D14391" t="s">
        <v>174</v>
      </c>
      <c r="E14391" t="s">
        <v>264</v>
      </c>
      <c r="F14391" t="s">
        <v>164</v>
      </c>
      <c r="G14391" t="s">
        <v>225</v>
      </c>
      <c r="H14391" t="s">
        <v>166</v>
      </c>
      <c r="I14391" t="s">
        <v>161</v>
      </c>
      <c r="J14391" t="s">
        <v>92</v>
      </c>
      <c r="K14391" t="s">
        <v>760</v>
      </c>
    </row>
    <row r="14393" spans="1:11" x14ac:dyDescent="0.35">
      <c r="A14393" t="s">
        <v>2307</v>
      </c>
    </row>
    <row r="14394" spans="1:11" x14ac:dyDescent="0.35">
      <c r="A14394" t="s">
        <v>14</v>
      </c>
      <c r="B14394" t="s">
        <v>2</v>
      </c>
      <c r="C14394" t="s">
        <v>2292</v>
      </c>
      <c r="D14394" t="s">
        <v>2293</v>
      </c>
      <c r="E14394" t="s">
        <v>2294</v>
      </c>
      <c r="F14394" t="s">
        <v>2295</v>
      </c>
      <c r="G14394" t="s">
        <v>2296</v>
      </c>
      <c r="H14394" t="s">
        <v>2297</v>
      </c>
      <c r="I14394" t="s">
        <v>2298</v>
      </c>
      <c r="J14394" t="s">
        <v>49</v>
      </c>
    </row>
    <row r="14395" spans="1:11" x14ac:dyDescent="0.35">
      <c r="A14395" t="s">
        <v>3</v>
      </c>
      <c r="B14395">
        <v>2029</v>
      </c>
      <c r="C14395" t="s">
        <v>58</v>
      </c>
      <c r="D14395" t="s">
        <v>133</v>
      </c>
      <c r="E14395" t="s">
        <v>211</v>
      </c>
      <c r="F14395" t="s">
        <v>57</v>
      </c>
      <c r="G14395" t="s">
        <v>177</v>
      </c>
      <c r="H14395" t="s">
        <v>103</v>
      </c>
      <c r="I14395" t="s">
        <v>347</v>
      </c>
      <c r="J14395" t="s">
        <v>1233</v>
      </c>
    </row>
    <row r="14396" spans="1:11" x14ac:dyDescent="0.35">
      <c r="A14396" t="s">
        <v>4</v>
      </c>
      <c r="B14396">
        <v>3276</v>
      </c>
      <c r="C14396" t="s">
        <v>286</v>
      </c>
      <c r="D14396" t="s">
        <v>102</v>
      </c>
      <c r="E14396" t="s">
        <v>264</v>
      </c>
      <c r="F14396" t="s">
        <v>181</v>
      </c>
      <c r="G14396" t="s">
        <v>99</v>
      </c>
      <c r="H14396" t="s">
        <v>217</v>
      </c>
      <c r="I14396" t="s">
        <v>315</v>
      </c>
      <c r="J14396" t="s">
        <v>824</v>
      </c>
    </row>
    <row r="14397" spans="1:11" x14ac:dyDescent="0.35">
      <c r="A14397" t="s">
        <v>5</v>
      </c>
      <c r="B14397">
        <v>3466</v>
      </c>
      <c r="C14397" t="s">
        <v>252</v>
      </c>
      <c r="D14397" t="s">
        <v>133</v>
      </c>
      <c r="E14397" t="s">
        <v>62</v>
      </c>
      <c r="F14397" t="s">
        <v>175</v>
      </c>
      <c r="G14397" t="s">
        <v>177</v>
      </c>
      <c r="H14397" t="s">
        <v>65</v>
      </c>
      <c r="I14397" t="s">
        <v>193</v>
      </c>
      <c r="J14397" t="s">
        <v>946</v>
      </c>
    </row>
    <row r="14398" spans="1:11" x14ac:dyDescent="0.35">
      <c r="A14398" t="s">
        <v>6</v>
      </c>
      <c r="B14398">
        <v>1432</v>
      </c>
      <c r="C14398" t="s">
        <v>435</v>
      </c>
      <c r="D14398" t="s">
        <v>65</v>
      </c>
      <c r="E14398" t="s">
        <v>102</v>
      </c>
      <c r="F14398" t="s">
        <v>244</v>
      </c>
      <c r="G14398" t="s">
        <v>264</v>
      </c>
      <c r="H14398" t="s">
        <v>173</v>
      </c>
      <c r="I14398" t="s">
        <v>293</v>
      </c>
      <c r="J14398" t="s">
        <v>734</v>
      </c>
    </row>
    <row r="14399" spans="1:11" x14ac:dyDescent="0.35">
      <c r="A14399" t="s">
        <v>7</v>
      </c>
      <c r="B14399">
        <v>3246</v>
      </c>
      <c r="C14399" t="s">
        <v>230</v>
      </c>
      <c r="D14399" t="s">
        <v>89</v>
      </c>
      <c r="E14399" t="s">
        <v>165</v>
      </c>
      <c r="F14399" t="s">
        <v>113</v>
      </c>
      <c r="G14399" t="s">
        <v>328</v>
      </c>
      <c r="H14399" t="s">
        <v>216</v>
      </c>
      <c r="I14399" t="s">
        <v>227</v>
      </c>
      <c r="J14399" t="s">
        <v>942</v>
      </c>
    </row>
    <row r="14400" spans="1:11" x14ac:dyDescent="0.35">
      <c r="A14400" t="s">
        <v>241</v>
      </c>
      <c r="B14400">
        <v>13449</v>
      </c>
      <c r="C14400" t="s">
        <v>320</v>
      </c>
      <c r="D14400" t="s">
        <v>137</v>
      </c>
      <c r="E14400" t="s">
        <v>309</v>
      </c>
      <c r="F14400" t="s">
        <v>89</v>
      </c>
      <c r="G14400" t="s">
        <v>168</v>
      </c>
      <c r="H14400" t="s">
        <v>163</v>
      </c>
      <c r="I14400" t="s">
        <v>247</v>
      </c>
      <c r="J14400" t="s">
        <v>894</v>
      </c>
    </row>
    <row r="14402" spans="1:11" x14ac:dyDescent="0.35">
      <c r="A14402" t="s">
        <v>2308</v>
      </c>
    </row>
    <row r="14403" spans="1:11" x14ac:dyDescent="0.35">
      <c r="A14403" t="s">
        <v>14</v>
      </c>
      <c r="B14403" t="s">
        <v>15</v>
      </c>
      <c r="C14403" t="s">
        <v>2</v>
      </c>
      <c r="D14403" t="s">
        <v>2309</v>
      </c>
      <c r="E14403" t="s">
        <v>2310</v>
      </c>
      <c r="F14403" t="s">
        <v>2311</v>
      </c>
      <c r="G14403" t="s">
        <v>2312</v>
      </c>
      <c r="H14403" t="s">
        <v>2313</v>
      </c>
      <c r="I14403" t="s">
        <v>2314</v>
      </c>
      <c r="J14403" t="s">
        <v>1237</v>
      </c>
      <c r="K14403" t="s">
        <v>2281</v>
      </c>
    </row>
    <row r="14404" spans="1:11" x14ac:dyDescent="0.35">
      <c r="A14404" t="s">
        <v>3</v>
      </c>
      <c r="B14404" t="s">
        <v>52</v>
      </c>
      <c r="C14404">
        <v>445</v>
      </c>
      <c r="D14404" t="s">
        <v>1004</v>
      </c>
      <c r="E14404" t="s">
        <v>107</v>
      </c>
      <c r="F14404" t="s">
        <v>75</v>
      </c>
      <c r="G14404" t="s">
        <v>81</v>
      </c>
      <c r="H14404" t="s">
        <v>106</v>
      </c>
      <c r="I14404" t="s">
        <v>138</v>
      </c>
      <c r="J14404" t="s">
        <v>94</v>
      </c>
      <c r="K14404" t="s">
        <v>76</v>
      </c>
    </row>
    <row r="14405" spans="1:11" x14ac:dyDescent="0.35">
      <c r="A14405" t="s">
        <v>3</v>
      </c>
      <c r="B14405" t="s">
        <v>83</v>
      </c>
      <c r="C14405">
        <v>1443</v>
      </c>
      <c r="D14405" t="s">
        <v>1248</v>
      </c>
      <c r="E14405" t="s">
        <v>71</v>
      </c>
      <c r="F14405" t="s">
        <v>107</v>
      </c>
      <c r="G14405" t="s">
        <v>106</v>
      </c>
      <c r="H14405" t="s">
        <v>79</v>
      </c>
      <c r="I14405" t="s">
        <v>79</v>
      </c>
      <c r="J14405" t="s">
        <v>73</v>
      </c>
      <c r="K14405" t="s">
        <v>107</v>
      </c>
    </row>
    <row r="14406" spans="1:11" x14ac:dyDescent="0.35">
      <c r="A14406" t="s">
        <v>3</v>
      </c>
      <c r="B14406" t="s">
        <v>50</v>
      </c>
      <c r="C14406">
        <v>141</v>
      </c>
      <c r="D14406" t="s">
        <v>1243</v>
      </c>
      <c r="E14406" t="s">
        <v>63</v>
      </c>
      <c r="F14406" t="s">
        <v>76</v>
      </c>
      <c r="G14406" t="s">
        <v>76</v>
      </c>
      <c r="H14406" t="s">
        <v>105</v>
      </c>
      <c r="I14406" t="s">
        <v>105</v>
      </c>
      <c r="J14406" t="s">
        <v>79</v>
      </c>
      <c r="K14406" t="s">
        <v>76</v>
      </c>
    </row>
    <row r="14407" spans="1:11" x14ac:dyDescent="0.35">
      <c r="A14407" t="s">
        <v>4</v>
      </c>
      <c r="B14407" t="s">
        <v>52</v>
      </c>
      <c r="C14407">
        <v>841</v>
      </c>
      <c r="D14407" t="s">
        <v>1130</v>
      </c>
      <c r="E14407" t="s">
        <v>94</v>
      </c>
      <c r="F14407" t="s">
        <v>150</v>
      </c>
      <c r="G14407" t="s">
        <v>106</v>
      </c>
      <c r="H14407" t="s">
        <v>94</v>
      </c>
      <c r="I14407" t="s">
        <v>96</v>
      </c>
      <c r="J14407" t="s">
        <v>107</v>
      </c>
      <c r="K14407" t="s">
        <v>94</v>
      </c>
    </row>
    <row r="14408" spans="1:11" x14ac:dyDescent="0.35">
      <c r="A14408" t="s">
        <v>4</v>
      </c>
      <c r="B14408" t="s">
        <v>83</v>
      </c>
      <c r="C14408">
        <v>2175</v>
      </c>
      <c r="D14408" t="s">
        <v>1277</v>
      </c>
      <c r="E14408" t="s">
        <v>68</v>
      </c>
      <c r="F14408" t="s">
        <v>73</v>
      </c>
      <c r="G14408" t="s">
        <v>107</v>
      </c>
      <c r="H14408" t="s">
        <v>73</v>
      </c>
      <c r="I14408" t="s">
        <v>73</v>
      </c>
      <c r="J14408" t="s">
        <v>76</v>
      </c>
      <c r="K14408" t="s">
        <v>73</v>
      </c>
    </row>
    <row r="14409" spans="1:11" x14ac:dyDescent="0.35">
      <c r="A14409" t="s">
        <v>4</v>
      </c>
      <c r="B14409" t="s">
        <v>50</v>
      </c>
      <c r="C14409">
        <v>260</v>
      </c>
      <c r="D14409" t="s">
        <v>1251</v>
      </c>
      <c r="E14409" t="s">
        <v>76</v>
      </c>
      <c r="F14409" t="s">
        <v>76</v>
      </c>
      <c r="G14409" t="s">
        <v>76</v>
      </c>
      <c r="H14409" t="s">
        <v>107</v>
      </c>
      <c r="I14409" t="s">
        <v>68</v>
      </c>
      <c r="J14409" t="s">
        <v>76</v>
      </c>
      <c r="K14409" t="s">
        <v>76</v>
      </c>
    </row>
    <row r="14410" spans="1:11" x14ac:dyDescent="0.35">
      <c r="A14410" t="s">
        <v>5</v>
      </c>
      <c r="B14410" t="s">
        <v>52</v>
      </c>
      <c r="C14410">
        <v>965</v>
      </c>
      <c r="D14410" t="s">
        <v>1272</v>
      </c>
      <c r="E14410" t="s">
        <v>86</v>
      </c>
      <c r="F14410" t="s">
        <v>81</v>
      </c>
      <c r="G14410" t="s">
        <v>107</v>
      </c>
      <c r="H14410" t="s">
        <v>77</v>
      </c>
      <c r="I14410" t="s">
        <v>77</v>
      </c>
      <c r="J14410" t="s">
        <v>107</v>
      </c>
      <c r="K14410" t="s">
        <v>107</v>
      </c>
    </row>
    <row r="14411" spans="1:11" x14ac:dyDescent="0.35">
      <c r="A14411" t="s">
        <v>5</v>
      </c>
      <c r="B14411" t="s">
        <v>83</v>
      </c>
      <c r="C14411">
        <v>2264</v>
      </c>
      <c r="D14411" t="s">
        <v>404</v>
      </c>
      <c r="E14411" t="s">
        <v>77</v>
      </c>
      <c r="F14411" t="s">
        <v>68</v>
      </c>
      <c r="G14411" t="s">
        <v>77</v>
      </c>
      <c r="H14411" t="s">
        <v>77</v>
      </c>
      <c r="I14411" t="s">
        <v>77</v>
      </c>
      <c r="J14411" t="s">
        <v>107</v>
      </c>
      <c r="K14411" t="s">
        <v>76</v>
      </c>
    </row>
    <row r="14412" spans="1:11" x14ac:dyDescent="0.35">
      <c r="A14412" t="s">
        <v>5</v>
      </c>
      <c r="B14412" t="s">
        <v>50</v>
      </c>
      <c r="C14412">
        <v>237</v>
      </c>
      <c r="D14412" t="s">
        <v>1565</v>
      </c>
      <c r="E14412" t="s">
        <v>106</v>
      </c>
      <c r="F14412" t="s">
        <v>76</v>
      </c>
      <c r="G14412" t="s">
        <v>76</v>
      </c>
      <c r="H14412" t="s">
        <v>106</v>
      </c>
      <c r="I14412" t="s">
        <v>106</v>
      </c>
      <c r="J14412" t="s">
        <v>106</v>
      </c>
      <c r="K14412" t="s">
        <v>76</v>
      </c>
    </row>
    <row r="14413" spans="1:11" x14ac:dyDescent="0.35">
      <c r="A14413" t="s">
        <v>6</v>
      </c>
      <c r="B14413" t="s">
        <v>52</v>
      </c>
      <c r="C14413">
        <v>377</v>
      </c>
      <c r="D14413" t="s">
        <v>1263</v>
      </c>
      <c r="E14413" t="s">
        <v>130</v>
      </c>
      <c r="F14413" t="s">
        <v>74</v>
      </c>
      <c r="G14413" t="s">
        <v>68</v>
      </c>
      <c r="H14413" t="s">
        <v>75</v>
      </c>
      <c r="I14413" t="s">
        <v>75</v>
      </c>
      <c r="J14413" t="s">
        <v>72</v>
      </c>
      <c r="K14413" t="s">
        <v>68</v>
      </c>
    </row>
    <row r="14414" spans="1:11" x14ac:dyDescent="0.35">
      <c r="A14414" t="s">
        <v>6</v>
      </c>
      <c r="B14414" t="s">
        <v>83</v>
      </c>
      <c r="C14414">
        <v>937</v>
      </c>
      <c r="D14414" t="s">
        <v>1119</v>
      </c>
      <c r="E14414" t="s">
        <v>100</v>
      </c>
      <c r="F14414" t="s">
        <v>105</v>
      </c>
      <c r="G14414" t="s">
        <v>68</v>
      </c>
      <c r="H14414" t="s">
        <v>106</v>
      </c>
      <c r="I14414" t="s">
        <v>79</v>
      </c>
      <c r="J14414" t="s">
        <v>122</v>
      </c>
      <c r="K14414" t="s">
        <v>77</v>
      </c>
    </row>
    <row r="14415" spans="1:11" x14ac:dyDescent="0.35">
      <c r="A14415" t="s">
        <v>6</v>
      </c>
      <c r="B14415" t="s">
        <v>50</v>
      </c>
      <c r="C14415">
        <v>118</v>
      </c>
      <c r="D14415" t="s">
        <v>1264</v>
      </c>
      <c r="E14415" t="s">
        <v>74</v>
      </c>
      <c r="F14415" t="s">
        <v>105</v>
      </c>
      <c r="G14415" t="s">
        <v>77</v>
      </c>
      <c r="H14415" t="s">
        <v>94</v>
      </c>
      <c r="I14415" t="s">
        <v>77</v>
      </c>
      <c r="J14415" t="s">
        <v>100</v>
      </c>
      <c r="K14415" t="s">
        <v>72</v>
      </c>
    </row>
    <row r="14416" spans="1:11" x14ac:dyDescent="0.35">
      <c r="A14416" t="s">
        <v>7</v>
      </c>
      <c r="B14416" t="s">
        <v>52</v>
      </c>
      <c r="C14416">
        <v>792</v>
      </c>
      <c r="D14416" t="s">
        <v>1256</v>
      </c>
      <c r="E14416" t="s">
        <v>75</v>
      </c>
      <c r="F14416" t="s">
        <v>106</v>
      </c>
      <c r="G14416" t="s">
        <v>71</v>
      </c>
      <c r="H14416" t="s">
        <v>77</v>
      </c>
      <c r="I14416" t="s">
        <v>107</v>
      </c>
      <c r="J14416" t="s">
        <v>150</v>
      </c>
      <c r="K14416" t="s">
        <v>106</v>
      </c>
    </row>
    <row r="14417" spans="1:11" x14ac:dyDescent="0.35">
      <c r="A14417" t="s">
        <v>7</v>
      </c>
      <c r="B14417" t="s">
        <v>83</v>
      </c>
      <c r="C14417">
        <v>2106</v>
      </c>
      <c r="D14417" t="s">
        <v>1240</v>
      </c>
      <c r="E14417" t="s">
        <v>71</v>
      </c>
      <c r="F14417" t="s">
        <v>77</v>
      </c>
      <c r="G14417" t="s">
        <v>106</v>
      </c>
      <c r="H14417" t="s">
        <v>71</v>
      </c>
      <c r="I14417" t="s">
        <v>68</v>
      </c>
      <c r="J14417" t="s">
        <v>75</v>
      </c>
      <c r="K14417" t="s">
        <v>107</v>
      </c>
    </row>
    <row r="14418" spans="1:11" x14ac:dyDescent="0.35">
      <c r="A14418" t="s">
        <v>7</v>
      </c>
      <c r="B14418" t="s">
        <v>50</v>
      </c>
      <c r="C14418">
        <v>348</v>
      </c>
      <c r="D14418" t="s">
        <v>1265</v>
      </c>
      <c r="E14418" t="s">
        <v>94</v>
      </c>
      <c r="F14418" t="s">
        <v>74</v>
      </c>
      <c r="G14418" t="s">
        <v>73</v>
      </c>
      <c r="H14418" t="s">
        <v>150</v>
      </c>
      <c r="I14418" t="s">
        <v>105</v>
      </c>
      <c r="J14418" t="s">
        <v>68</v>
      </c>
      <c r="K14418" t="s">
        <v>73</v>
      </c>
    </row>
    <row r="14419" spans="1:11" x14ac:dyDescent="0.35">
      <c r="A14419" t="s">
        <v>241</v>
      </c>
      <c r="B14419" t="s">
        <v>52</v>
      </c>
      <c r="C14419">
        <v>3420</v>
      </c>
      <c r="D14419" t="s">
        <v>1265</v>
      </c>
      <c r="E14419" t="s">
        <v>81</v>
      </c>
      <c r="F14419" t="s">
        <v>75</v>
      </c>
      <c r="G14419" t="s">
        <v>68</v>
      </c>
      <c r="H14419" t="s">
        <v>68</v>
      </c>
      <c r="I14419" t="s">
        <v>72</v>
      </c>
      <c r="J14419" t="s">
        <v>68</v>
      </c>
      <c r="K14419" t="s">
        <v>77</v>
      </c>
    </row>
    <row r="14420" spans="1:11" x14ac:dyDescent="0.35">
      <c r="A14420" t="s">
        <v>241</v>
      </c>
      <c r="B14420" t="s">
        <v>83</v>
      </c>
      <c r="C14420">
        <v>8925</v>
      </c>
      <c r="D14420" t="s">
        <v>1138</v>
      </c>
      <c r="E14420" t="s">
        <v>71</v>
      </c>
      <c r="F14420" t="s">
        <v>77</v>
      </c>
      <c r="G14420" t="s">
        <v>106</v>
      </c>
      <c r="H14420" t="s">
        <v>77</v>
      </c>
      <c r="I14420" t="s">
        <v>79</v>
      </c>
      <c r="J14420" t="s">
        <v>68</v>
      </c>
      <c r="K14420" t="s">
        <v>107</v>
      </c>
    </row>
    <row r="14421" spans="1:11" x14ac:dyDescent="0.35">
      <c r="A14421" t="s">
        <v>241</v>
      </c>
      <c r="B14421" t="s">
        <v>50</v>
      </c>
      <c r="C14421">
        <v>1104</v>
      </c>
      <c r="D14421" t="s">
        <v>1256</v>
      </c>
      <c r="E14421" t="s">
        <v>75</v>
      </c>
      <c r="F14421" t="s">
        <v>75</v>
      </c>
      <c r="G14421" t="s">
        <v>107</v>
      </c>
      <c r="H14421" t="s">
        <v>68</v>
      </c>
      <c r="I14421" t="s">
        <v>150</v>
      </c>
      <c r="J14421" t="s">
        <v>79</v>
      </c>
      <c r="K14421" t="s">
        <v>73</v>
      </c>
    </row>
    <row r="14423" spans="1:11" x14ac:dyDescent="0.35">
      <c r="A14423" t="s">
        <v>2315</v>
      </c>
    </row>
    <row r="14424" spans="1:11" x14ac:dyDescent="0.35">
      <c r="A14424" t="s">
        <v>14</v>
      </c>
      <c r="B14424" t="s">
        <v>266</v>
      </c>
      <c r="C14424" t="s">
        <v>2</v>
      </c>
      <c r="D14424" t="s">
        <v>2309</v>
      </c>
      <c r="E14424" t="s">
        <v>2310</v>
      </c>
      <c r="F14424" t="s">
        <v>2311</v>
      </c>
      <c r="G14424" t="s">
        <v>2312</v>
      </c>
      <c r="H14424" t="s">
        <v>2313</v>
      </c>
      <c r="I14424" t="s">
        <v>2314</v>
      </c>
      <c r="J14424" t="s">
        <v>1237</v>
      </c>
      <c r="K14424" t="s">
        <v>2281</v>
      </c>
    </row>
    <row r="14425" spans="1:11" x14ac:dyDescent="0.35">
      <c r="A14425" t="s">
        <v>3</v>
      </c>
      <c r="B14425" t="s">
        <v>267</v>
      </c>
      <c r="C14425">
        <v>264</v>
      </c>
      <c r="D14425" t="s">
        <v>1244</v>
      </c>
      <c r="E14425" t="s">
        <v>63</v>
      </c>
      <c r="F14425" t="s">
        <v>106</v>
      </c>
      <c r="G14425" t="s">
        <v>79</v>
      </c>
      <c r="H14425" t="s">
        <v>104</v>
      </c>
      <c r="I14425" t="s">
        <v>180</v>
      </c>
      <c r="J14425" t="s">
        <v>71</v>
      </c>
      <c r="K14425" t="s">
        <v>76</v>
      </c>
    </row>
    <row r="14426" spans="1:11" x14ac:dyDescent="0.35">
      <c r="A14426" t="s">
        <v>3</v>
      </c>
      <c r="B14426" t="s">
        <v>279</v>
      </c>
      <c r="C14426">
        <v>1701</v>
      </c>
      <c r="D14426" t="s">
        <v>1246</v>
      </c>
      <c r="E14426" t="s">
        <v>79</v>
      </c>
      <c r="F14426" t="s">
        <v>106</v>
      </c>
      <c r="G14426" t="s">
        <v>79</v>
      </c>
      <c r="H14426" t="s">
        <v>107</v>
      </c>
      <c r="I14426" t="s">
        <v>107</v>
      </c>
      <c r="J14426" t="s">
        <v>77</v>
      </c>
      <c r="K14426" t="s">
        <v>107</v>
      </c>
    </row>
    <row r="14427" spans="1:11" x14ac:dyDescent="0.35">
      <c r="A14427" t="s">
        <v>3</v>
      </c>
      <c r="B14427" t="s">
        <v>285</v>
      </c>
      <c r="C14427">
        <v>64</v>
      </c>
      <c r="D14427" t="s">
        <v>1251</v>
      </c>
      <c r="E14427" t="s">
        <v>76</v>
      </c>
      <c r="F14427" t="s">
        <v>76</v>
      </c>
      <c r="G14427" t="s">
        <v>76</v>
      </c>
      <c r="H14427" t="s">
        <v>71</v>
      </c>
      <c r="I14427" t="s">
        <v>76</v>
      </c>
      <c r="J14427" t="s">
        <v>76</v>
      </c>
      <c r="K14427" t="s">
        <v>76</v>
      </c>
    </row>
    <row r="14428" spans="1:11" x14ac:dyDescent="0.35">
      <c r="A14428" t="s">
        <v>4</v>
      </c>
      <c r="B14428" t="s">
        <v>267</v>
      </c>
      <c r="C14428">
        <v>355</v>
      </c>
      <c r="D14428" t="s">
        <v>1266</v>
      </c>
      <c r="E14428" t="s">
        <v>107</v>
      </c>
      <c r="F14428" t="s">
        <v>77</v>
      </c>
      <c r="G14428" t="s">
        <v>79</v>
      </c>
      <c r="H14428" t="s">
        <v>75</v>
      </c>
      <c r="I14428" t="s">
        <v>93</v>
      </c>
      <c r="J14428" t="s">
        <v>76</v>
      </c>
      <c r="K14428" t="s">
        <v>150</v>
      </c>
    </row>
    <row r="14429" spans="1:11" x14ac:dyDescent="0.35">
      <c r="A14429" t="s">
        <v>4</v>
      </c>
      <c r="B14429" t="s">
        <v>279</v>
      </c>
      <c r="C14429">
        <v>2643</v>
      </c>
      <c r="D14429" t="s">
        <v>1256</v>
      </c>
      <c r="E14429" t="s">
        <v>75</v>
      </c>
      <c r="F14429" t="s">
        <v>73</v>
      </c>
      <c r="G14429" t="s">
        <v>107</v>
      </c>
      <c r="H14429" t="s">
        <v>73</v>
      </c>
      <c r="I14429" t="s">
        <v>138</v>
      </c>
      <c r="J14429" t="s">
        <v>107</v>
      </c>
      <c r="K14429" t="s">
        <v>77</v>
      </c>
    </row>
    <row r="14430" spans="1:11" x14ac:dyDescent="0.35">
      <c r="A14430" t="s">
        <v>4</v>
      </c>
      <c r="B14430" t="s">
        <v>285</v>
      </c>
      <c r="C14430">
        <v>278</v>
      </c>
      <c r="D14430" t="s">
        <v>1001</v>
      </c>
      <c r="E14430" t="s">
        <v>71</v>
      </c>
      <c r="F14430" t="s">
        <v>68</v>
      </c>
      <c r="G14430" t="s">
        <v>76</v>
      </c>
      <c r="H14430" t="s">
        <v>75</v>
      </c>
      <c r="I14430" t="s">
        <v>81</v>
      </c>
      <c r="J14430" t="s">
        <v>76</v>
      </c>
      <c r="K14430" t="s">
        <v>73</v>
      </c>
    </row>
    <row r="14431" spans="1:11" x14ac:dyDescent="0.35">
      <c r="A14431" t="s">
        <v>5</v>
      </c>
      <c r="B14431" t="s">
        <v>267</v>
      </c>
      <c r="C14431">
        <v>135</v>
      </c>
      <c r="D14431" t="s">
        <v>405</v>
      </c>
      <c r="E14431" t="s">
        <v>88</v>
      </c>
      <c r="F14431" t="s">
        <v>97</v>
      </c>
      <c r="G14431" t="s">
        <v>88</v>
      </c>
      <c r="H14431" t="s">
        <v>102</v>
      </c>
      <c r="I14431" t="s">
        <v>78</v>
      </c>
      <c r="J14431" t="s">
        <v>76</v>
      </c>
      <c r="K14431" t="s">
        <v>76</v>
      </c>
    </row>
    <row r="14432" spans="1:11" x14ac:dyDescent="0.35">
      <c r="A14432" t="s">
        <v>5</v>
      </c>
      <c r="B14432" t="s">
        <v>279</v>
      </c>
      <c r="C14432">
        <v>2662</v>
      </c>
      <c r="D14432" t="s">
        <v>998</v>
      </c>
      <c r="E14432" t="s">
        <v>94</v>
      </c>
      <c r="F14432" t="s">
        <v>68</v>
      </c>
      <c r="G14432" t="s">
        <v>107</v>
      </c>
      <c r="H14432" t="s">
        <v>73</v>
      </c>
      <c r="I14432" t="s">
        <v>79</v>
      </c>
      <c r="J14432" t="s">
        <v>107</v>
      </c>
      <c r="K14432" t="s">
        <v>107</v>
      </c>
    </row>
    <row r="14433" spans="1:11" x14ac:dyDescent="0.35">
      <c r="A14433" t="s">
        <v>5</v>
      </c>
      <c r="B14433" t="s">
        <v>285</v>
      </c>
      <c r="C14433">
        <v>669</v>
      </c>
      <c r="D14433" t="s">
        <v>1275</v>
      </c>
      <c r="E14433" t="s">
        <v>107</v>
      </c>
      <c r="F14433" t="s">
        <v>76</v>
      </c>
      <c r="G14433" t="s">
        <v>107</v>
      </c>
      <c r="H14433" t="s">
        <v>76</v>
      </c>
      <c r="I14433" t="s">
        <v>107</v>
      </c>
      <c r="J14433" t="s">
        <v>76</v>
      </c>
      <c r="K14433" t="s">
        <v>76</v>
      </c>
    </row>
    <row r="14434" spans="1:11" x14ac:dyDescent="0.35">
      <c r="A14434" t="s">
        <v>6</v>
      </c>
      <c r="B14434" t="s">
        <v>267</v>
      </c>
      <c r="C14434">
        <v>127</v>
      </c>
      <c r="D14434" t="s">
        <v>1135</v>
      </c>
      <c r="E14434" t="s">
        <v>103</v>
      </c>
      <c r="F14434" t="s">
        <v>81</v>
      </c>
      <c r="G14434" t="s">
        <v>81</v>
      </c>
      <c r="H14434" t="s">
        <v>55</v>
      </c>
      <c r="I14434" t="s">
        <v>81</v>
      </c>
      <c r="J14434" t="s">
        <v>130</v>
      </c>
      <c r="K14434" t="s">
        <v>142</v>
      </c>
    </row>
    <row r="14435" spans="1:11" x14ac:dyDescent="0.35">
      <c r="A14435" t="s">
        <v>6</v>
      </c>
      <c r="B14435" t="s">
        <v>279</v>
      </c>
      <c r="C14435">
        <v>1142</v>
      </c>
      <c r="D14435" t="s">
        <v>906</v>
      </c>
      <c r="E14435" t="s">
        <v>93</v>
      </c>
      <c r="F14435" t="s">
        <v>100</v>
      </c>
      <c r="G14435" t="s">
        <v>68</v>
      </c>
      <c r="H14435" t="s">
        <v>77</v>
      </c>
      <c r="I14435" t="s">
        <v>68</v>
      </c>
      <c r="J14435" t="s">
        <v>93</v>
      </c>
      <c r="K14435" t="s">
        <v>77</v>
      </c>
    </row>
    <row r="14436" spans="1:11" x14ac:dyDescent="0.35">
      <c r="A14436" t="s">
        <v>6</v>
      </c>
      <c r="B14436" t="s">
        <v>285</v>
      </c>
      <c r="C14436">
        <v>163</v>
      </c>
      <c r="D14436" t="s">
        <v>1272</v>
      </c>
      <c r="E14436" t="s">
        <v>81</v>
      </c>
      <c r="F14436" t="s">
        <v>76</v>
      </c>
      <c r="G14436" t="s">
        <v>76</v>
      </c>
      <c r="H14436" t="s">
        <v>76</v>
      </c>
      <c r="I14436" t="s">
        <v>76</v>
      </c>
      <c r="J14436" t="s">
        <v>93</v>
      </c>
      <c r="K14436" t="s">
        <v>76</v>
      </c>
    </row>
    <row r="14437" spans="1:11" x14ac:dyDescent="0.35">
      <c r="A14437" t="s">
        <v>7</v>
      </c>
      <c r="B14437" t="s">
        <v>267</v>
      </c>
      <c r="C14437">
        <v>199</v>
      </c>
      <c r="D14437" t="s">
        <v>1525</v>
      </c>
      <c r="E14437" t="s">
        <v>142</v>
      </c>
      <c r="F14437" t="s">
        <v>80</v>
      </c>
      <c r="G14437" t="s">
        <v>76</v>
      </c>
      <c r="H14437" t="s">
        <v>175</v>
      </c>
      <c r="I14437" t="s">
        <v>175</v>
      </c>
      <c r="J14437" t="s">
        <v>76</v>
      </c>
      <c r="K14437" t="s">
        <v>76</v>
      </c>
    </row>
    <row r="14438" spans="1:11" x14ac:dyDescent="0.35">
      <c r="A14438" t="s">
        <v>7</v>
      </c>
      <c r="B14438" t="s">
        <v>279</v>
      </c>
      <c r="C14438">
        <v>2875</v>
      </c>
      <c r="D14438" t="s">
        <v>1138</v>
      </c>
      <c r="E14438" t="s">
        <v>68</v>
      </c>
      <c r="F14438" t="s">
        <v>73</v>
      </c>
      <c r="G14438" t="s">
        <v>77</v>
      </c>
      <c r="H14438" t="s">
        <v>77</v>
      </c>
      <c r="I14438" t="s">
        <v>106</v>
      </c>
      <c r="J14438" t="s">
        <v>94</v>
      </c>
      <c r="K14438" t="s">
        <v>73</v>
      </c>
    </row>
    <row r="14439" spans="1:11" x14ac:dyDescent="0.35">
      <c r="A14439" t="s">
        <v>7</v>
      </c>
      <c r="B14439" t="s">
        <v>285</v>
      </c>
      <c r="C14439">
        <v>172</v>
      </c>
      <c r="D14439" t="s">
        <v>1243</v>
      </c>
      <c r="E14439" t="s">
        <v>71</v>
      </c>
      <c r="F14439" t="s">
        <v>173</v>
      </c>
      <c r="G14439" t="s">
        <v>68</v>
      </c>
      <c r="H14439" t="s">
        <v>76</v>
      </c>
      <c r="I14439" t="s">
        <v>76</v>
      </c>
      <c r="J14439" t="s">
        <v>73</v>
      </c>
      <c r="K14439" t="s">
        <v>76</v>
      </c>
    </row>
    <row r="14440" spans="1:11" x14ac:dyDescent="0.35">
      <c r="A14440" t="s">
        <v>241</v>
      </c>
      <c r="B14440" t="s">
        <v>267</v>
      </c>
      <c r="C14440">
        <v>1080</v>
      </c>
      <c r="D14440" t="s">
        <v>1422</v>
      </c>
      <c r="E14440" t="s">
        <v>80</v>
      </c>
      <c r="F14440" t="s">
        <v>81</v>
      </c>
      <c r="G14440" t="s">
        <v>75</v>
      </c>
      <c r="H14440" t="s">
        <v>198</v>
      </c>
      <c r="I14440" t="s">
        <v>104</v>
      </c>
      <c r="J14440" t="s">
        <v>77</v>
      </c>
      <c r="K14440" t="s">
        <v>68</v>
      </c>
    </row>
    <row r="14441" spans="1:11" x14ac:dyDescent="0.35">
      <c r="A14441" t="s">
        <v>241</v>
      </c>
      <c r="B14441" t="s">
        <v>279</v>
      </c>
      <c r="C14441">
        <v>11023</v>
      </c>
      <c r="D14441" t="s">
        <v>1239</v>
      </c>
      <c r="E14441" t="s">
        <v>75</v>
      </c>
      <c r="F14441" t="s">
        <v>79</v>
      </c>
      <c r="G14441" t="s">
        <v>106</v>
      </c>
      <c r="H14441" t="s">
        <v>106</v>
      </c>
      <c r="I14441" t="s">
        <v>79</v>
      </c>
      <c r="J14441" t="s">
        <v>71</v>
      </c>
      <c r="K14441" t="s">
        <v>73</v>
      </c>
    </row>
    <row r="14442" spans="1:11" x14ac:dyDescent="0.35">
      <c r="A14442" t="s">
        <v>241</v>
      </c>
      <c r="B14442" t="s">
        <v>285</v>
      </c>
      <c r="C14442">
        <v>1346</v>
      </c>
      <c r="D14442" t="s">
        <v>1246</v>
      </c>
      <c r="E14442" t="s">
        <v>79</v>
      </c>
      <c r="F14442" t="s">
        <v>71</v>
      </c>
      <c r="G14442" t="s">
        <v>107</v>
      </c>
      <c r="H14442" t="s">
        <v>106</v>
      </c>
      <c r="I14442" t="s">
        <v>79</v>
      </c>
      <c r="J14442" t="s">
        <v>106</v>
      </c>
      <c r="K14442" t="s">
        <v>107</v>
      </c>
    </row>
    <row r="14444" spans="1:11" x14ac:dyDescent="0.35">
      <c r="A14444" t="s">
        <v>2316</v>
      </c>
    </row>
    <row r="14445" spans="1:11" x14ac:dyDescent="0.35">
      <c r="A14445" t="s">
        <v>14</v>
      </c>
      <c r="B14445" t="s">
        <v>461</v>
      </c>
      <c r="C14445" t="s">
        <v>2</v>
      </c>
      <c r="D14445" t="s">
        <v>2309</v>
      </c>
      <c r="E14445" t="s">
        <v>2310</v>
      </c>
      <c r="F14445" t="s">
        <v>2311</v>
      </c>
      <c r="G14445" t="s">
        <v>2312</v>
      </c>
      <c r="H14445" t="s">
        <v>2313</v>
      </c>
      <c r="I14445" t="s">
        <v>2314</v>
      </c>
      <c r="J14445" t="s">
        <v>1237</v>
      </c>
      <c r="K14445" t="s">
        <v>2281</v>
      </c>
    </row>
    <row r="14446" spans="1:11" x14ac:dyDescent="0.35">
      <c r="A14446" t="s">
        <v>3</v>
      </c>
      <c r="B14446" t="s">
        <v>462</v>
      </c>
      <c r="C14446">
        <v>1093</v>
      </c>
      <c r="D14446" t="s">
        <v>1242</v>
      </c>
      <c r="E14446" t="s">
        <v>78</v>
      </c>
      <c r="F14446" t="s">
        <v>73</v>
      </c>
      <c r="G14446" t="s">
        <v>107</v>
      </c>
      <c r="H14446" t="s">
        <v>68</v>
      </c>
      <c r="I14446" t="s">
        <v>68</v>
      </c>
      <c r="J14446" t="s">
        <v>106</v>
      </c>
      <c r="K14446" t="s">
        <v>76</v>
      </c>
    </row>
    <row r="14447" spans="1:11" x14ac:dyDescent="0.35">
      <c r="A14447" t="s">
        <v>3</v>
      </c>
      <c r="B14447" t="s">
        <v>464</v>
      </c>
      <c r="C14447">
        <v>935</v>
      </c>
      <c r="D14447" t="s">
        <v>1239</v>
      </c>
      <c r="E14447" t="s">
        <v>107</v>
      </c>
      <c r="F14447" t="s">
        <v>77</v>
      </c>
      <c r="G14447" t="s">
        <v>94</v>
      </c>
      <c r="H14447" t="s">
        <v>106</v>
      </c>
      <c r="I14447" t="s">
        <v>94</v>
      </c>
      <c r="J14447" t="s">
        <v>79</v>
      </c>
      <c r="K14447" t="s">
        <v>107</v>
      </c>
    </row>
    <row r="14448" spans="1:11" x14ac:dyDescent="0.35">
      <c r="A14448" t="s">
        <v>3</v>
      </c>
      <c r="B14448" t="s">
        <v>468</v>
      </c>
      <c r="C14448">
        <v>1</v>
      </c>
      <c r="D14448" t="s">
        <v>395</v>
      </c>
      <c r="E14448" t="s">
        <v>76</v>
      </c>
      <c r="F14448" t="s">
        <v>76</v>
      </c>
      <c r="G14448" t="s">
        <v>76</v>
      </c>
      <c r="H14448" t="s">
        <v>76</v>
      </c>
      <c r="I14448" t="s">
        <v>76</v>
      </c>
      <c r="J14448" t="s">
        <v>76</v>
      </c>
      <c r="K14448" t="s">
        <v>76</v>
      </c>
    </row>
    <row r="14449" spans="1:11" x14ac:dyDescent="0.35">
      <c r="A14449" t="s">
        <v>4</v>
      </c>
      <c r="B14449" t="s">
        <v>462</v>
      </c>
      <c r="C14449">
        <v>1694</v>
      </c>
      <c r="D14449" t="s">
        <v>1250</v>
      </c>
      <c r="E14449" t="s">
        <v>105</v>
      </c>
      <c r="F14449" t="s">
        <v>68</v>
      </c>
      <c r="G14449" t="s">
        <v>76</v>
      </c>
      <c r="H14449" t="s">
        <v>106</v>
      </c>
      <c r="I14449" t="s">
        <v>142</v>
      </c>
      <c r="J14449" t="s">
        <v>76</v>
      </c>
      <c r="K14449" t="s">
        <v>77</v>
      </c>
    </row>
    <row r="14450" spans="1:11" x14ac:dyDescent="0.35">
      <c r="A14450" t="s">
        <v>4</v>
      </c>
      <c r="B14450" t="s">
        <v>464</v>
      </c>
      <c r="C14450">
        <v>1582</v>
      </c>
      <c r="D14450" t="s">
        <v>1279</v>
      </c>
      <c r="E14450" t="s">
        <v>76</v>
      </c>
      <c r="F14450" t="s">
        <v>76</v>
      </c>
      <c r="G14450" t="s">
        <v>106</v>
      </c>
      <c r="H14450" t="s">
        <v>71</v>
      </c>
      <c r="I14450" t="s">
        <v>106</v>
      </c>
      <c r="J14450" t="s">
        <v>107</v>
      </c>
      <c r="K14450" t="s">
        <v>77</v>
      </c>
    </row>
    <row r="14451" spans="1:11" x14ac:dyDescent="0.35">
      <c r="A14451" t="s">
        <v>5</v>
      </c>
      <c r="B14451" t="s">
        <v>462</v>
      </c>
      <c r="C14451">
        <v>1659</v>
      </c>
      <c r="D14451" t="s">
        <v>1253</v>
      </c>
      <c r="E14451" t="s">
        <v>80</v>
      </c>
      <c r="F14451" t="s">
        <v>105</v>
      </c>
      <c r="G14451" t="s">
        <v>107</v>
      </c>
      <c r="H14451" t="s">
        <v>71</v>
      </c>
      <c r="I14451" t="s">
        <v>68</v>
      </c>
      <c r="J14451" t="s">
        <v>107</v>
      </c>
      <c r="K14451" t="s">
        <v>107</v>
      </c>
    </row>
    <row r="14452" spans="1:11" x14ac:dyDescent="0.35">
      <c r="A14452" t="s">
        <v>5</v>
      </c>
      <c r="B14452" t="s">
        <v>464</v>
      </c>
      <c r="C14452">
        <v>1807</v>
      </c>
      <c r="D14452" t="s">
        <v>1283</v>
      </c>
      <c r="E14452" t="s">
        <v>107</v>
      </c>
      <c r="F14452" t="s">
        <v>107</v>
      </c>
      <c r="G14452" t="s">
        <v>68</v>
      </c>
      <c r="H14452" t="s">
        <v>107</v>
      </c>
      <c r="I14452" t="s">
        <v>73</v>
      </c>
      <c r="J14452" t="s">
        <v>107</v>
      </c>
      <c r="K14452" t="s">
        <v>76</v>
      </c>
    </row>
    <row r="14453" spans="1:11" x14ac:dyDescent="0.35">
      <c r="A14453" t="s">
        <v>6</v>
      </c>
      <c r="B14453" t="s">
        <v>462</v>
      </c>
      <c r="C14453">
        <v>906</v>
      </c>
      <c r="D14453" t="s">
        <v>1114</v>
      </c>
      <c r="E14453" t="s">
        <v>74</v>
      </c>
      <c r="F14453" t="s">
        <v>81</v>
      </c>
      <c r="G14453" t="s">
        <v>77</v>
      </c>
      <c r="H14453" t="s">
        <v>79</v>
      </c>
      <c r="I14453" t="s">
        <v>77</v>
      </c>
      <c r="J14453" t="s">
        <v>93</v>
      </c>
      <c r="K14453" t="s">
        <v>150</v>
      </c>
    </row>
    <row r="14454" spans="1:11" x14ac:dyDescent="0.35">
      <c r="A14454" t="s">
        <v>6</v>
      </c>
      <c r="B14454" t="s">
        <v>464</v>
      </c>
      <c r="C14454">
        <v>526</v>
      </c>
      <c r="D14454" t="s">
        <v>1130</v>
      </c>
      <c r="E14454" t="s">
        <v>55</v>
      </c>
      <c r="F14454" t="s">
        <v>63</v>
      </c>
      <c r="G14454" t="s">
        <v>94</v>
      </c>
      <c r="H14454" t="s">
        <v>79</v>
      </c>
      <c r="I14454" t="s">
        <v>75</v>
      </c>
      <c r="J14454" t="s">
        <v>142</v>
      </c>
      <c r="K14454" t="s">
        <v>73</v>
      </c>
    </row>
    <row r="14455" spans="1:11" x14ac:dyDescent="0.35">
      <c r="A14455" t="s">
        <v>7</v>
      </c>
      <c r="B14455" t="s">
        <v>462</v>
      </c>
      <c r="C14455">
        <v>1914</v>
      </c>
      <c r="D14455" t="s">
        <v>1418</v>
      </c>
      <c r="E14455" t="s">
        <v>94</v>
      </c>
      <c r="F14455" t="s">
        <v>75</v>
      </c>
      <c r="G14455" t="s">
        <v>73</v>
      </c>
      <c r="H14455" t="s">
        <v>75</v>
      </c>
      <c r="I14455" t="s">
        <v>68</v>
      </c>
      <c r="J14455" t="s">
        <v>150</v>
      </c>
      <c r="K14455" t="s">
        <v>73</v>
      </c>
    </row>
    <row r="14456" spans="1:11" x14ac:dyDescent="0.35">
      <c r="A14456" t="s">
        <v>7</v>
      </c>
      <c r="B14456" t="s">
        <v>464</v>
      </c>
      <c r="C14456">
        <v>1331</v>
      </c>
      <c r="D14456" t="s">
        <v>1421</v>
      </c>
      <c r="E14456" t="s">
        <v>106</v>
      </c>
      <c r="F14456" t="s">
        <v>107</v>
      </c>
      <c r="G14456" t="s">
        <v>68</v>
      </c>
      <c r="H14456" t="s">
        <v>106</v>
      </c>
      <c r="I14456" t="s">
        <v>79</v>
      </c>
      <c r="J14456" t="s">
        <v>150</v>
      </c>
      <c r="K14456" t="s">
        <v>76</v>
      </c>
    </row>
    <row r="14457" spans="1:11" x14ac:dyDescent="0.35">
      <c r="A14457" t="s">
        <v>7</v>
      </c>
      <c r="B14457" t="s">
        <v>468</v>
      </c>
      <c r="C14457">
        <v>1</v>
      </c>
      <c r="D14457" t="s">
        <v>395</v>
      </c>
      <c r="E14457" t="s">
        <v>76</v>
      </c>
      <c r="F14457" t="s">
        <v>76</v>
      </c>
      <c r="G14457" t="s">
        <v>76</v>
      </c>
      <c r="H14457" t="s">
        <v>76</v>
      </c>
      <c r="I14457" t="s">
        <v>76</v>
      </c>
      <c r="J14457" t="s">
        <v>76</v>
      </c>
      <c r="K14457" t="s">
        <v>76</v>
      </c>
    </row>
    <row r="14458" spans="1:11" x14ac:dyDescent="0.35">
      <c r="A14458" t="s">
        <v>241</v>
      </c>
      <c r="B14458" t="s">
        <v>462</v>
      </c>
      <c r="C14458">
        <v>7266</v>
      </c>
      <c r="D14458" t="s">
        <v>1468</v>
      </c>
      <c r="E14458" t="s">
        <v>138</v>
      </c>
      <c r="F14458" t="s">
        <v>75</v>
      </c>
      <c r="G14458" t="s">
        <v>73</v>
      </c>
      <c r="H14458" t="s">
        <v>68</v>
      </c>
      <c r="I14458" t="s">
        <v>94</v>
      </c>
      <c r="J14458" t="s">
        <v>68</v>
      </c>
      <c r="K14458" t="s">
        <v>106</v>
      </c>
    </row>
    <row r="14459" spans="1:11" x14ac:dyDescent="0.35">
      <c r="A14459" t="s">
        <v>241</v>
      </c>
      <c r="B14459" t="s">
        <v>464</v>
      </c>
      <c r="C14459">
        <v>6181</v>
      </c>
      <c r="D14459" t="s">
        <v>1421</v>
      </c>
      <c r="E14459" t="s">
        <v>106</v>
      </c>
      <c r="F14459" t="s">
        <v>73</v>
      </c>
      <c r="G14459" t="s">
        <v>68</v>
      </c>
      <c r="H14459" t="s">
        <v>106</v>
      </c>
      <c r="I14459" t="s">
        <v>79</v>
      </c>
      <c r="J14459" t="s">
        <v>68</v>
      </c>
      <c r="K14459" t="s">
        <v>107</v>
      </c>
    </row>
    <row r="14460" spans="1:11" x14ac:dyDescent="0.35">
      <c r="A14460" t="s">
        <v>241</v>
      </c>
      <c r="B14460" t="s">
        <v>468</v>
      </c>
      <c r="C14460">
        <v>2</v>
      </c>
      <c r="D14460" t="s">
        <v>395</v>
      </c>
      <c r="E14460" t="s">
        <v>76</v>
      </c>
      <c r="F14460" t="s">
        <v>76</v>
      </c>
      <c r="G14460" t="s">
        <v>76</v>
      </c>
      <c r="H14460" t="s">
        <v>76</v>
      </c>
      <c r="I14460" t="s">
        <v>76</v>
      </c>
      <c r="J14460" t="s">
        <v>76</v>
      </c>
      <c r="K14460" t="s">
        <v>76</v>
      </c>
    </row>
    <row r="14462" spans="1:11" x14ac:dyDescent="0.35">
      <c r="A14462" t="s">
        <v>2317</v>
      </c>
    </row>
    <row r="14463" spans="1:11" x14ac:dyDescent="0.35">
      <c r="A14463" t="s">
        <v>14</v>
      </c>
      <c r="B14463" t="s">
        <v>487</v>
      </c>
      <c r="C14463" t="s">
        <v>2</v>
      </c>
      <c r="D14463" t="s">
        <v>2309</v>
      </c>
      <c r="E14463" t="s">
        <v>2310</v>
      </c>
      <c r="F14463" t="s">
        <v>2311</v>
      </c>
      <c r="G14463" t="s">
        <v>2312</v>
      </c>
      <c r="H14463" t="s">
        <v>2313</v>
      </c>
      <c r="I14463" t="s">
        <v>2314</v>
      </c>
      <c r="J14463" t="s">
        <v>1237</v>
      </c>
      <c r="K14463" t="s">
        <v>2281</v>
      </c>
    </row>
    <row r="14464" spans="1:11" x14ac:dyDescent="0.35">
      <c r="A14464" t="s">
        <v>3</v>
      </c>
      <c r="B14464" t="s">
        <v>488</v>
      </c>
      <c r="C14464">
        <v>1119</v>
      </c>
      <c r="D14464" t="s">
        <v>1272</v>
      </c>
      <c r="E14464" t="s">
        <v>75</v>
      </c>
      <c r="F14464" t="s">
        <v>77</v>
      </c>
      <c r="G14464" t="s">
        <v>71</v>
      </c>
      <c r="H14464" t="s">
        <v>79</v>
      </c>
      <c r="I14464" t="s">
        <v>94</v>
      </c>
      <c r="J14464" t="s">
        <v>77</v>
      </c>
      <c r="K14464" t="s">
        <v>107</v>
      </c>
    </row>
    <row r="14465" spans="1:11" x14ac:dyDescent="0.35">
      <c r="A14465" t="s">
        <v>3</v>
      </c>
      <c r="B14465" t="s">
        <v>491</v>
      </c>
      <c r="C14465">
        <v>910</v>
      </c>
      <c r="D14465" t="s">
        <v>1279</v>
      </c>
      <c r="E14465" t="s">
        <v>106</v>
      </c>
      <c r="F14465" t="s">
        <v>107</v>
      </c>
      <c r="G14465" t="s">
        <v>106</v>
      </c>
      <c r="H14465" t="s">
        <v>77</v>
      </c>
      <c r="I14465" t="s">
        <v>79</v>
      </c>
      <c r="J14465" t="s">
        <v>77</v>
      </c>
      <c r="K14465" t="s">
        <v>76</v>
      </c>
    </row>
    <row r="14466" spans="1:11" x14ac:dyDescent="0.35">
      <c r="A14466" t="s">
        <v>4</v>
      </c>
      <c r="B14466" t="s">
        <v>488</v>
      </c>
      <c r="C14466">
        <v>1945</v>
      </c>
      <c r="D14466" t="s">
        <v>1280</v>
      </c>
      <c r="E14466" t="s">
        <v>68</v>
      </c>
      <c r="F14466" t="s">
        <v>73</v>
      </c>
      <c r="G14466" t="s">
        <v>73</v>
      </c>
      <c r="H14466" t="s">
        <v>77</v>
      </c>
      <c r="I14466" t="s">
        <v>80</v>
      </c>
      <c r="J14466" t="s">
        <v>76</v>
      </c>
      <c r="K14466" t="s">
        <v>79</v>
      </c>
    </row>
    <row r="14467" spans="1:11" x14ac:dyDescent="0.35">
      <c r="A14467" t="s">
        <v>4</v>
      </c>
      <c r="B14467" t="s">
        <v>491</v>
      </c>
      <c r="C14467">
        <v>1331</v>
      </c>
      <c r="D14467" t="s">
        <v>1252</v>
      </c>
      <c r="E14467" t="s">
        <v>150</v>
      </c>
      <c r="F14467" t="s">
        <v>79</v>
      </c>
      <c r="G14467" t="s">
        <v>107</v>
      </c>
      <c r="H14467" t="s">
        <v>79</v>
      </c>
      <c r="I14467" t="s">
        <v>78</v>
      </c>
      <c r="J14467" t="s">
        <v>107</v>
      </c>
      <c r="K14467" t="s">
        <v>106</v>
      </c>
    </row>
    <row r="14468" spans="1:11" x14ac:dyDescent="0.35">
      <c r="A14468" t="s">
        <v>5</v>
      </c>
      <c r="B14468" t="s">
        <v>488</v>
      </c>
      <c r="C14468">
        <v>2083</v>
      </c>
      <c r="D14468" t="s">
        <v>1565</v>
      </c>
      <c r="E14468" t="s">
        <v>73</v>
      </c>
      <c r="F14468" t="s">
        <v>73</v>
      </c>
      <c r="G14468" t="s">
        <v>77</v>
      </c>
      <c r="H14468" t="s">
        <v>73</v>
      </c>
      <c r="I14468" t="s">
        <v>107</v>
      </c>
      <c r="J14468" t="s">
        <v>107</v>
      </c>
      <c r="K14468" t="s">
        <v>76</v>
      </c>
    </row>
    <row r="14469" spans="1:11" x14ac:dyDescent="0.35">
      <c r="A14469" t="s">
        <v>5</v>
      </c>
      <c r="B14469" t="s">
        <v>491</v>
      </c>
      <c r="C14469">
        <v>1383</v>
      </c>
      <c r="D14469" t="s">
        <v>1272</v>
      </c>
      <c r="E14469" t="s">
        <v>74</v>
      </c>
      <c r="F14469" t="s">
        <v>72</v>
      </c>
      <c r="G14469" t="s">
        <v>73</v>
      </c>
      <c r="H14469" t="s">
        <v>150</v>
      </c>
      <c r="I14469" t="s">
        <v>75</v>
      </c>
      <c r="J14469" t="s">
        <v>107</v>
      </c>
      <c r="K14469" t="s">
        <v>107</v>
      </c>
    </row>
    <row r="14470" spans="1:11" x14ac:dyDescent="0.35">
      <c r="A14470" t="s">
        <v>6</v>
      </c>
      <c r="B14470" t="s">
        <v>488</v>
      </c>
      <c r="C14470">
        <v>805</v>
      </c>
      <c r="D14470" t="s">
        <v>991</v>
      </c>
      <c r="E14470" t="s">
        <v>80</v>
      </c>
      <c r="F14470" t="s">
        <v>78</v>
      </c>
      <c r="G14470" t="s">
        <v>79</v>
      </c>
      <c r="H14470" t="s">
        <v>79</v>
      </c>
      <c r="I14470" t="s">
        <v>79</v>
      </c>
      <c r="J14470" t="s">
        <v>130</v>
      </c>
      <c r="K14470" t="s">
        <v>107</v>
      </c>
    </row>
    <row r="14471" spans="1:11" x14ac:dyDescent="0.35">
      <c r="A14471" t="s">
        <v>6</v>
      </c>
      <c r="B14471" t="s">
        <v>491</v>
      </c>
      <c r="C14471">
        <v>627</v>
      </c>
      <c r="D14471" t="s">
        <v>1241</v>
      </c>
      <c r="E14471" t="s">
        <v>198</v>
      </c>
      <c r="F14471" t="s">
        <v>55</v>
      </c>
      <c r="G14471" t="s">
        <v>71</v>
      </c>
      <c r="H14471" t="s">
        <v>79</v>
      </c>
      <c r="I14471" t="s">
        <v>68</v>
      </c>
      <c r="J14471" t="s">
        <v>72</v>
      </c>
      <c r="K14471" t="s">
        <v>78</v>
      </c>
    </row>
    <row r="14472" spans="1:11" x14ac:dyDescent="0.35">
      <c r="A14472" t="s">
        <v>7</v>
      </c>
      <c r="B14472" t="s">
        <v>488</v>
      </c>
      <c r="C14472">
        <v>1724</v>
      </c>
      <c r="D14472" t="s">
        <v>1247</v>
      </c>
      <c r="E14472" t="s">
        <v>71</v>
      </c>
      <c r="F14472" t="s">
        <v>77</v>
      </c>
      <c r="G14472" t="s">
        <v>73</v>
      </c>
      <c r="H14472" t="s">
        <v>150</v>
      </c>
      <c r="I14472" t="s">
        <v>71</v>
      </c>
      <c r="J14472" t="s">
        <v>94</v>
      </c>
      <c r="K14472" t="s">
        <v>107</v>
      </c>
    </row>
    <row r="14473" spans="1:11" x14ac:dyDescent="0.35">
      <c r="A14473" t="s">
        <v>7</v>
      </c>
      <c r="B14473" t="s">
        <v>491</v>
      </c>
      <c r="C14473">
        <v>1522</v>
      </c>
      <c r="D14473" t="s">
        <v>1245</v>
      </c>
      <c r="E14473" t="s">
        <v>150</v>
      </c>
      <c r="F14473" t="s">
        <v>71</v>
      </c>
      <c r="G14473" t="s">
        <v>79</v>
      </c>
      <c r="H14473" t="s">
        <v>77</v>
      </c>
      <c r="I14473" t="s">
        <v>77</v>
      </c>
      <c r="J14473" t="s">
        <v>68</v>
      </c>
      <c r="K14473" t="s">
        <v>73</v>
      </c>
    </row>
    <row r="14474" spans="1:11" x14ac:dyDescent="0.35">
      <c r="A14474" t="s">
        <v>241</v>
      </c>
      <c r="B14474" t="s">
        <v>488</v>
      </c>
      <c r="C14474">
        <v>7676</v>
      </c>
      <c r="D14474" t="s">
        <v>1245</v>
      </c>
      <c r="E14474" t="s">
        <v>71</v>
      </c>
      <c r="F14474" t="s">
        <v>77</v>
      </c>
      <c r="G14474" t="s">
        <v>77</v>
      </c>
      <c r="H14474" t="s">
        <v>79</v>
      </c>
      <c r="I14474" t="s">
        <v>150</v>
      </c>
      <c r="J14474" t="s">
        <v>68</v>
      </c>
      <c r="K14474" t="s">
        <v>73</v>
      </c>
    </row>
    <row r="14475" spans="1:11" x14ac:dyDescent="0.35">
      <c r="A14475" t="s">
        <v>241</v>
      </c>
      <c r="B14475" t="s">
        <v>491</v>
      </c>
      <c r="C14475">
        <v>5773</v>
      </c>
      <c r="D14475" t="s">
        <v>1247</v>
      </c>
      <c r="E14475" t="s">
        <v>105</v>
      </c>
      <c r="F14475" t="s">
        <v>75</v>
      </c>
      <c r="G14475" t="s">
        <v>77</v>
      </c>
      <c r="H14475" t="s">
        <v>79</v>
      </c>
      <c r="I14475" t="s">
        <v>71</v>
      </c>
      <c r="J14475" t="s">
        <v>79</v>
      </c>
      <c r="K14475" t="s">
        <v>106</v>
      </c>
    </row>
    <row r="14477" spans="1:11" x14ac:dyDescent="0.35">
      <c r="A14477" t="s">
        <v>2318</v>
      </c>
    </row>
    <row r="14478" spans="1:11" x14ac:dyDescent="0.35">
      <c r="A14478" t="s">
        <v>14</v>
      </c>
      <c r="B14478" t="s">
        <v>565</v>
      </c>
      <c r="C14478" t="s">
        <v>2</v>
      </c>
      <c r="D14478" t="s">
        <v>2309</v>
      </c>
      <c r="E14478" t="s">
        <v>2310</v>
      </c>
      <c r="F14478" t="s">
        <v>2311</v>
      </c>
      <c r="G14478" t="s">
        <v>2312</v>
      </c>
      <c r="H14478" t="s">
        <v>2313</v>
      </c>
      <c r="I14478" t="s">
        <v>2314</v>
      </c>
      <c r="J14478" t="s">
        <v>1237</v>
      </c>
      <c r="K14478" t="s">
        <v>2281</v>
      </c>
    </row>
    <row r="14479" spans="1:11" x14ac:dyDescent="0.35">
      <c r="A14479" t="s">
        <v>3</v>
      </c>
      <c r="B14479" t="s">
        <v>566</v>
      </c>
      <c r="C14479">
        <v>153</v>
      </c>
      <c r="D14479" t="s">
        <v>1102</v>
      </c>
      <c r="E14479" t="s">
        <v>151</v>
      </c>
      <c r="F14479" t="s">
        <v>68</v>
      </c>
      <c r="G14479" t="s">
        <v>77</v>
      </c>
      <c r="H14479" t="s">
        <v>103</v>
      </c>
      <c r="I14479" t="s">
        <v>67</v>
      </c>
      <c r="J14479" t="s">
        <v>68</v>
      </c>
      <c r="K14479" t="s">
        <v>76</v>
      </c>
    </row>
    <row r="14480" spans="1:11" x14ac:dyDescent="0.35">
      <c r="A14480" t="s">
        <v>3</v>
      </c>
      <c r="B14480" t="s">
        <v>569</v>
      </c>
      <c r="C14480">
        <v>934</v>
      </c>
      <c r="D14480" t="s">
        <v>1132</v>
      </c>
      <c r="E14480" t="s">
        <v>68</v>
      </c>
      <c r="F14480" t="s">
        <v>106</v>
      </c>
      <c r="G14480" t="s">
        <v>150</v>
      </c>
      <c r="H14480" t="s">
        <v>107</v>
      </c>
      <c r="I14480" t="s">
        <v>107</v>
      </c>
      <c r="J14480" t="s">
        <v>77</v>
      </c>
      <c r="K14480" t="s">
        <v>107</v>
      </c>
    </row>
    <row r="14481" spans="1:11" x14ac:dyDescent="0.35">
      <c r="A14481" t="s">
        <v>3</v>
      </c>
      <c r="B14481" t="s">
        <v>570</v>
      </c>
      <c r="C14481">
        <v>32</v>
      </c>
      <c r="D14481" t="s">
        <v>1279</v>
      </c>
      <c r="E14481" t="s">
        <v>76</v>
      </c>
      <c r="F14481" t="s">
        <v>76</v>
      </c>
      <c r="G14481" t="s">
        <v>76</v>
      </c>
      <c r="H14481" t="s">
        <v>81</v>
      </c>
      <c r="I14481" t="s">
        <v>76</v>
      </c>
      <c r="J14481" t="s">
        <v>76</v>
      </c>
      <c r="K14481" t="s">
        <v>76</v>
      </c>
    </row>
    <row r="14482" spans="1:11" x14ac:dyDescent="0.35">
      <c r="A14482" t="s">
        <v>3</v>
      </c>
      <c r="B14482" t="s">
        <v>571</v>
      </c>
      <c r="C14482">
        <v>111</v>
      </c>
      <c r="D14482" t="s">
        <v>1004</v>
      </c>
      <c r="E14482" t="s">
        <v>79</v>
      </c>
      <c r="F14482" t="s">
        <v>76</v>
      </c>
      <c r="G14482" t="s">
        <v>68</v>
      </c>
      <c r="H14482" t="s">
        <v>142</v>
      </c>
      <c r="I14482" t="s">
        <v>108</v>
      </c>
      <c r="J14482" t="s">
        <v>71</v>
      </c>
      <c r="K14482" t="s">
        <v>76</v>
      </c>
    </row>
    <row r="14483" spans="1:11" x14ac:dyDescent="0.35">
      <c r="A14483" t="s">
        <v>3</v>
      </c>
      <c r="B14483" t="s">
        <v>572</v>
      </c>
      <c r="C14483">
        <v>767</v>
      </c>
      <c r="D14483" t="s">
        <v>1541</v>
      </c>
      <c r="E14483" t="s">
        <v>106</v>
      </c>
      <c r="F14483" t="s">
        <v>107</v>
      </c>
      <c r="G14483" t="s">
        <v>73</v>
      </c>
      <c r="H14483" t="s">
        <v>107</v>
      </c>
      <c r="I14483" t="s">
        <v>107</v>
      </c>
      <c r="J14483" t="s">
        <v>77</v>
      </c>
      <c r="K14483" t="s">
        <v>76</v>
      </c>
    </row>
    <row r="14484" spans="1:11" x14ac:dyDescent="0.35">
      <c r="A14484" t="s">
        <v>3</v>
      </c>
      <c r="B14484" t="s">
        <v>573</v>
      </c>
      <c r="C14484">
        <v>32</v>
      </c>
      <c r="D14484" t="s">
        <v>395</v>
      </c>
      <c r="E14484" t="s">
        <v>76</v>
      </c>
      <c r="F14484" t="s">
        <v>76</v>
      </c>
      <c r="G14484" t="s">
        <v>76</v>
      </c>
      <c r="H14484" t="s">
        <v>76</v>
      </c>
      <c r="I14484" t="s">
        <v>76</v>
      </c>
      <c r="J14484" t="s">
        <v>76</v>
      </c>
      <c r="K14484" t="s">
        <v>76</v>
      </c>
    </row>
    <row r="14485" spans="1:11" x14ac:dyDescent="0.35">
      <c r="A14485" t="s">
        <v>4</v>
      </c>
      <c r="B14485" t="s">
        <v>566</v>
      </c>
      <c r="C14485">
        <v>213</v>
      </c>
      <c r="D14485" t="s">
        <v>1108</v>
      </c>
      <c r="E14485" t="s">
        <v>107</v>
      </c>
      <c r="F14485" t="s">
        <v>150</v>
      </c>
      <c r="G14485" t="s">
        <v>94</v>
      </c>
      <c r="H14485" t="s">
        <v>94</v>
      </c>
      <c r="I14485" t="s">
        <v>80</v>
      </c>
      <c r="J14485" t="s">
        <v>76</v>
      </c>
      <c r="K14485" t="s">
        <v>63</v>
      </c>
    </row>
    <row r="14486" spans="1:11" x14ac:dyDescent="0.35">
      <c r="A14486" t="s">
        <v>4</v>
      </c>
      <c r="B14486" t="s">
        <v>569</v>
      </c>
      <c r="C14486">
        <v>1578</v>
      </c>
      <c r="D14486" t="s">
        <v>1476</v>
      </c>
      <c r="E14486" t="s">
        <v>75</v>
      </c>
      <c r="F14486" t="s">
        <v>107</v>
      </c>
      <c r="G14486" t="s">
        <v>76</v>
      </c>
      <c r="H14486" t="s">
        <v>106</v>
      </c>
      <c r="I14486" t="s">
        <v>74</v>
      </c>
      <c r="J14486" t="s">
        <v>76</v>
      </c>
      <c r="K14486" t="s">
        <v>106</v>
      </c>
    </row>
    <row r="14487" spans="1:11" x14ac:dyDescent="0.35">
      <c r="A14487" t="s">
        <v>4</v>
      </c>
      <c r="B14487" t="s">
        <v>570</v>
      </c>
      <c r="C14487">
        <v>154</v>
      </c>
      <c r="D14487" t="s">
        <v>1565</v>
      </c>
      <c r="E14487" t="s">
        <v>76</v>
      </c>
      <c r="F14487" t="s">
        <v>76</v>
      </c>
      <c r="G14487" t="s">
        <v>76</v>
      </c>
      <c r="H14487" t="s">
        <v>77</v>
      </c>
      <c r="I14487" t="s">
        <v>76</v>
      </c>
      <c r="J14487" t="s">
        <v>76</v>
      </c>
      <c r="K14487" t="s">
        <v>77</v>
      </c>
    </row>
    <row r="14488" spans="1:11" x14ac:dyDescent="0.35">
      <c r="A14488" t="s">
        <v>4</v>
      </c>
      <c r="B14488" t="s">
        <v>571</v>
      </c>
      <c r="C14488">
        <v>142</v>
      </c>
      <c r="D14488" t="s">
        <v>1253</v>
      </c>
      <c r="E14488" t="s">
        <v>107</v>
      </c>
      <c r="F14488" t="s">
        <v>76</v>
      </c>
      <c r="G14488" t="s">
        <v>76</v>
      </c>
      <c r="H14488" t="s">
        <v>150</v>
      </c>
      <c r="I14488" t="s">
        <v>151</v>
      </c>
      <c r="J14488" t="s">
        <v>76</v>
      </c>
      <c r="K14488" t="s">
        <v>76</v>
      </c>
    </row>
    <row r="14489" spans="1:11" x14ac:dyDescent="0.35">
      <c r="A14489" t="s">
        <v>4</v>
      </c>
      <c r="B14489" t="s">
        <v>572</v>
      </c>
      <c r="C14489">
        <v>1065</v>
      </c>
      <c r="D14489" t="s">
        <v>1001</v>
      </c>
      <c r="E14489" t="s">
        <v>71</v>
      </c>
      <c r="F14489" t="s">
        <v>77</v>
      </c>
      <c r="G14489" t="s">
        <v>73</v>
      </c>
      <c r="H14489" t="s">
        <v>76</v>
      </c>
      <c r="I14489" t="s">
        <v>107</v>
      </c>
      <c r="J14489" t="s">
        <v>107</v>
      </c>
      <c r="K14489" t="s">
        <v>79</v>
      </c>
    </row>
    <row r="14490" spans="1:11" x14ac:dyDescent="0.35">
      <c r="A14490" t="s">
        <v>4</v>
      </c>
      <c r="B14490" t="s">
        <v>573</v>
      </c>
      <c r="C14490">
        <v>124</v>
      </c>
      <c r="D14490" t="s">
        <v>1243</v>
      </c>
      <c r="E14490" t="s">
        <v>63</v>
      </c>
      <c r="F14490" t="s">
        <v>63</v>
      </c>
      <c r="G14490" t="s">
        <v>76</v>
      </c>
      <c r="H14490" t="s">
        <v>63</v>
      </c>
      <c r="I14490" t="s">
        <v>149</v>
      </c>
      <c r="J14490" t="s">
        <v>76</v>
      </c>
      <c r="K14490" t="s">
        <v>76</v>
      </c>
    </row>
    <row r="14491" spans="1:11" x14ac:dyDescent="0.35">
      <c r="A14491" t="s">
        <v>5</v>
      </c>
      <c r="B14491" t="s">
        <v>566</v>
      </c>
      <c r="C14491">
        <v>89</v>
      </c>
      <c r="D14491" t="s">
        <v>917</v>
      </c>
      <c r="E14491" t="s">
        <v>76</v>
      </c>
      <c r="F14491" t="s">
        <v>75</v>
      </c>
      <c r="G14491" t="s">
        <v>240</v>
      </c>
      <c r="H14491" t="s">
        <v>106</v>
      </c>
      <c r="I14491" t="s">
        <v>77</v>
      </c>
      <c r="J14491" t="s">
        <v>76</v>
      </c>
      <c r="K14491" t="s">
        <v>76</v>
      </c>
    </row>
    <row r="14492" spans="1:11" x14ac:dyDescent="0.35">
      <c r="A14492" t="s">
        <v>5</v>
      </c>
      <c r="B14492" t="s">
        <v>569</v>
      </c>
      <c r="C14492">
        <v>1595</v>
      </c>
      <c r="D14492" t="s">
        <v>1274</v>
      </c>
      <c r="E14492" t="s">
        <v>73</v>
      </c>
      <c r="F14492" t="s">
        <v>73</v>
      </c>
      <c r="G14492" t="s">
        <v>76</v>
      </c>
      <c r="H14492" t="s">
        <v>73</v>
      </c>
      <c r="I14492" t="s">
        <v>107</v>
      </c>
      <c r="J14492" t="s">
        <v>107</v>
      </c>
      <c r="K14492" t="s">
        <v>76</v>
      </c>
    </row>
    <row r="14493" spans="1:11" x14ac:dyDescent="0.35">
      <c r="A14493" t="s">
        <v>5</v>
      </c>
      <c r="B14493" t="s">
        <v>570</v>
      </c>
      <c r="C14493">
        <v>399</v>
      </c>
      <c r="D14493" t="s">
        <v>1269</v>
      </c>
      <c r="E14493" t="s">
        <v>107</v>
      </c>
      <c r="F14493" t="s">
        <v>76</v>
      </c>
      <c r="G14493" t="s">
        <v>76</v>
      </c>
      <c r="H14493" t="s">
        <v>107</v>
      </c>
      <c r="I14493" t="s">
        <v>107</v>
      </c>
      <c r="J14493" t="s">
        <v>76</v>
      </c>
      <c r="K14493" t="s">
        <v>76</v>
      </c>
    </row>
    <row r="14494" spans="1:11" x14ac:dyDescent="0.35">
      <c r="A14494" t="s">
        <v>5</v>
      </c>
      <c r="B14494" t="s">
        <v>571</v>
      </c>
      <c r="C14494">
        <v>46</v>
      </c>
      <c r="D14494" t="s">
        <v>1639</v>
      </c>
      <c r="E14494" t="s">
        <v>276</v>
      </c>
      <c r="F14494" t="s">
        <v>416</v>
      </c>
      <c r="G14494" t="s">
        <v>76</v>
      </c>
      <c r="H14494" t="s">
        <v>184</v>
      </c>
      <c r="I14494" t="s">
        <v>108</v>
      </c>
      <c r="J14494" t="s">
        <v>76</v>
      </c>
      <c r="K14494" t="s">
        <v>76</v>
      </c>
    </row>
    <row r="14495" spans="1:11" x14ac:dyDescent="0.35">
      <c r="A14495" t="s">
        <v>5</v>
      </c>
      <c r="B14495" t="s">
        <v>572</v>
      </c>
      <c r="C14495">
        <v>1067</v>
      </c>
      <c r="D14495" t="s">
        <v>1418</v>
      </c>
      <c r="E14495" t="s">
        <v>93</v>
      </c>
      <c r="F14495" t="s">
        <v>105</v>
      </c>
      <c r="G14495" t="s">
        <v>73</v>
      </c>
      <c r="H14495" t="s">
        <v>73</v>
      </c>
      <c r="I14495" t="s">
        <v>78</v>
      </c>
      <c r="J14495" t="s">
        <v>73</v>
      </c>
      <c r="K14495" t="s">
        <v>107</v>
      </c>
    </row>
    <row r="14496" spans="1:11" x14ac:dyDescent="0.35">
      <c r="A14496" t="s">
        <v>5</v>
      </c>
      <c r="B14496" t="s">
        <v>573</v>
      </c>
      <c r="C14496">
        <v>270</v>
      </c>
      <c r="D14496" t="s">
        <v>1274</v>
      </c>
      <c r="E14496" t="s">
        <v>76</v>
      </c>
      <c r="F14496" t="s">
        <v>76</v>
      </c>
      <c r="G14496" t="s">
        <v>77</v>
      </c>
      <c r="H14496" t="s">
        <v>76</v>
      </c>
      <c r="I14496" t="s">
        <v>107</v>
      </c>
      <c r="J14496" t="s">
        <v>76</v>
      </c>
      <c r="K14496" t="s">
        <v>76</v>
      </c>
    </row>
    <row r="14497" spans="1:11" x14ac:dyDescent="0.35">
      <c r="A14497" t="s">
        <v>6</v>
      </c>
      <c r="B14497" t="s">
        <v>566</v>
      </c>
      <c r="C14497">
        <v>71</v>
      </c>
      <c r="D14497" t="s">
        <v>1472</v>
      </c>
      <c r="E14497" t="s">
        <v>198</v>
      </c>
      <c r="F14497" t="s">
        <v>198</v>
      </c>
      <c r="G14497" t="s">
        <v>198</v>
      </c>
      <c r="H14497" t="s">
        <v>198</v>
      </c>
      <c r="I14497" t="s">
        <v>198</v>
      </c>
      <c r="J14497" t="s">
        <v>175</v>
      </c>
      <c r="K14497" t="s">
        <v>76</v>
      </c>
    </row>
    <row r="14498" spans="1:11" x14ac:dyDescent="0.35">
      <c r="A14498" t="s">
        <v>6</v>
      </c>
      <c r="B14498" t="s">
        <v>569</v>
      </c>
      <c r="C14498">
        <v>642</v>
      </c>
      <c r="D14498" t="s">
        <v>1002</v>
      </c>
      <c r="E14498" t="s">
        <v>63</v>
      </c>
      <c r="F14498" t="s">
        <v>78</v>
      </c>
      <c r="G14498" t="s">
        <v>106</v>
      </c>
      <c r="H14498" t="s">
        <v>106</v>
      </c>
      <c r="I14498" t="s">
        <v>106</v>
      </c>
      <c r="J14498" t="s">
        <v>130</v>
      </c>
      <c r="K14498" t="s">
        <v>107</v>
      </c>
    </row>
    <row r="14499" spans="1:11" x14ac:dyDescent="0.35">
      <c r="A14499" t="s">
        <v>6</v>
      </c>
      <c r="B14499" t="s">
        <v>570</v>
      </c>
      <c r="C14499">
        <v>92</v>
      </c>
      <c r="D14499" t="s">
        <v>1245</v>
      </c>
      <c r="E14499" t="s">
        <v>72</v>
      </c>
      <c r="F14499" t="s">
        <v>76</v>
      </c>
      <c r="G14499" t="s">
        <v>76</v>
      </c>
      <c r="H14499" t="s">
        <v>76</v>
      </c>
      <c r="I14499" t="s">
        <v>76</v>
      </c>
      <c r="J14499" t="s">
        <v>72</v>
      </c>
      <c r="K14499" t="s">
        <v>76</v>
      </c>
    </row>
    <row r="14500" spans="1:11" x14ac:dyDescent="0.35">
      <c r="A14500" t="s">
        <v>6</v>
      </c>
      <c r="B14500" t="s">
        <v>571</v>
      </c>
      <c r="C14500">
        <v>56</v>
      </c>
      <c r="D14500" t="s">
        <v>1126</v>
      </c>
      <c r="E14500" t="s">
        <v>163</v>
      </c>
      <c r="F14500" t="s">
        <v>76</v>
      </c>
      <c r="G14500" t="s">
        <v>76</v>
      </c>
      <c r="H14500" t="s">
        <v>105</v>
      </c>
      <c r="I14500" t="s">
        <v>76</v>
      </c>
      <c r="J14500" t="s">
        <v>71</v>
      </c>
      <c r="K14500" t="s">
        <v>221</v>
      </c>
    </row>
    <row r="14501" spans="1:11" x14ac:dyDescent="0.35">
      <c r="A14501" t="s">
        <v>6</v>
      </c>
      <c r="B14501" t="s">
        <v>572</v>
      </c>
      <c r="C14501">
        <v>500</v>
      </c>
      <c r="D14501" t="s">
        <v>1264</v>
      </c>
      <c r="E14501" t="s">
        <v>198</v>
      </c>
      <c r="F14501" t="s">
        <v>130</v>
      </c>
      <c r="G14501" t="s">
        <v>94</v>
      </c>
      <c r="H14501" t="s">
        <v>79</v>
      </c>
      <c r="I14501" t="s">
        <v>75</v>
      </c>
      <c r="J14501" t="s">
        <v>138</v>
      </c>
      <c r="K14501" t="s">
        <v>150</v>
      </c>
    </row>
    <row r="14502" spans="1:11" x14ac:dyDescent="0.35">
      <c r="A14502" t="s">
        <v>6</v>
      </c>
      <c r="B14502" t="s">
        <v>573</v>
      </c>
      <c r="C14502">
        <v>71</v>
      </c>
      <c r="D14502" t="s">
        <v>1108</v>
      </c>
      <c r="E14502" t="s">
        <v>138</v>
      </c>
      <c r="F14502" t="s">
        <v>76</v>
      </c>
      <c r="G14502" t="s">
        <v>76</v>
      </c>
      <c r="H14502" t="s">
        <v>76</v>
      </c>
      <c r="I14502" t="s">
        <v>76</v>
      </c>
      <c r="J14502" t="s">
        <v>133</v>
      </c>
      <c r="K14502" t="s">
        <v>76</v>
      </c>
    </row>
    <row r="14503" spans="1:11" x14ac:dyDescent="0.35">
      <c r="A14503" t="s">
        <v>7</v>
      </c>
      <c r="B14503" t="s">
        <v>566</v>
      </c>
      <c r="C14503">
        <v>129</v>
      </c>
      <c r="D14503" t="s">
        <v>1466</v>
      </c>
      <c r="E14503" t="s">
        <v>73</v>
      </c>
      <c r="F14503" t="s">
        <v>75</v>
      </c>
      <c r="G14503" t="s">
        <v>76</v>
      </c>
      <c r="H14503" t="s">
        <v>87</v>
      </c>
      <c r="I14503" t="s">
        <v>221</v>
      </c>
      <c r="J14503" t="s">
        <v>76</v>
      </c>
      <c r="K14503" t="s">
        <v>76</v>
      </c>
    </row>
    <row r="14504" spans="1:11" x14ac:dyDescent="0.35">
      <c r="A14504" t="s">
        <v>7</v>
      </c>
      <c r="B14504" t="s">
        <v>569</v>
      </c>
      <c r="C14504">
        <v>1489</v>
      </c>
      <c r="D14504" t="s">
        <v>1242</v>
      </c>
      <c r="E14504" t="s">
        <v>150</v>
      </c>
      <c r="F14504" t="s">
        <v>73</v>
      </c>
      <c r="G14504" t="s">
        <v>106</v>
      </c>
      <c r="H14504" t="s">
        <v>77</v>
      </c>
      <c r="I14504" t="s">
        <v>106</v>
      </c>
      <c r="J14504" t="s">
        <v>105</v>
      </c>
      <c r="K14504" t="s">
        <v>107</v>
      </c>
    </row>
    <row r="14505" spans="1:11" x14ac:dyDescent="0.35">
      <c r="A14505" t="s">
        <v>7</v>
      </c>
      <c r="B14505" t="s">
        <v>570</v>
      </c>
      <c r="C14505">
        <v>106</v>
      </c>
      <c r="D14505" t="s">
        <v>1138</v>
      </c>
      <c r="E14505" t="s">
        <v>76</v>
      </c>
      <c r="F14505" t="s">
        <v>122</v>
      </c>
      <c r="G14505" t="s">
        <v>76</v>
      </c>
      <c r="H14505" t="s">
        <v>76</v>
      </c>
      <c r="I14505" t="s">
        <v>76</v>
      </c>
      <c r="J14505" t="s">
        <v>76</v>
      </c>
      <c r="K14505" t="s">
        <v>76</v>
      </c>
    </row>
    <row r="14506" spans="1:11" x14ac:dyDescent="0.35">
      <c r="A14506" t="s">
        <v>7</v>
      </c>
      <c r="B14506" t="s">
        <v>571</v>
      </c>
      <c r="C14506">
        <v>70</v>
      </c>
      <c r="D14506" t="s">
        <v>875</v>
      </c>
      <c r="E14506" t="s">
        <v>87</v>
      </c>
      <c r="F14506" t="s">
        <v>108</v>
      </c>
      <c r="G14506" t="s">
        <v>76</v>
      </c>
      <c r="H14506" t="s">
        <v>186</v>
      </c>
      <c r="I14506" t="s">
        <v>104</v>
      </c>
      <c r="J14506" t="s">
        <v>76</v>
      </c>
      <c r="K14506" t="s">
        <v>76</v>
      </c>
    </row>
    <row r="14507" spans="1:11" x14ac:dyDescent="0.35">
      <c r="A14507" t="s">
        <v>7</v>
      </c>
      <c r="B14507" t="s">
        <v>572</v>
      </c>
      <c r="C14507">
        <v>1386</v>
      </c>
      <c r="D14507" t="s">
        <v>1252</v>
      </c>
      <c r="E14507" t="s">
        <v>79</v>
      </c>
      <c r="F14507" t="s">
        <v>106</v>
      </c>
      <c r="G14507" t="s">
        <v>79</v>
      </c>
      <c r="H14507" t="s">
        <v>77</v>
      </c>
      <c r="I14507" t="s">
        <v>106</v>
      </c>
      <c r="J14507" t="s">
        <v>71</v>
      </c>
      <c r="K14507" t="s">
        <v>106</v>
      </c>
    </row>
    <row r="14508" spans="1:11" x14ac:dyDescent="0.35">
      <c r="A14508" t="s">
        <v>7</v>
      </c>
      <c r="B14508" t="s">
        <v>573</v>
      </c>
      <c r="C14508">
        <v>66</v>
      </c>
      <c r="D14508" t="s">
        <v>1265</v>
      </c>
      <c r="E14508" t="s">
        <v>81</v>
      </c>
      <c r="F14508" t="s">
        <v>194</v>
      </c>
      <c r="G14508" t="s">
        <v>105</v>
      </c>
      <c r="H14508" t="s">
        <v>76</v>
      </c>
      <c r="I14508" t="s">
        <v>76</v>
      </c>
      <c r="J14508" t="s">
        <v>106</v>
      </c>
      <c r="K14508" t="s">
        <v>76</v>
      </c>
    </row>
    <row r="14509" spans="1:11" x14ac:dyDescent="0.35">
      <c r="A14509" t="s">
        <v>241</v>
      </c>
      <c r="B14509" t="s">
        <v>566</v>
      </c>
      <c r="C14509">
        <v>655</v>
      </c>
      <c r="D14509" t="s">
        <v>893</v>
      </c>
      <c r="E14509" t="s">
        <v>150</v>
      </c>
      <c r="F14509" t="s">
        <v>94</v>
      </c>
      <c r="G14509" t="s">
        <v>63</v>
      </c>
      <c r="H14509" t="s">
        <v>198</v>
      </c>
      <c r="I14509" t="s">
        <v>149</v>
      </c>
      <c r="J14509" t="s">
        <v>68</v>
      </c>
      <c r="K14509" t="s">
        <v>79</v>
      </c>
    </row>
    <row r="14510" spans="1:11" x14ac:dyDescent="0.35">
      <c r="A14510" t="s">
        <v>241</v>
      </c>
      <c r="B14510" t="s">
        <v>569</v>
      </c>
      <c r="C14510">
        <v>6238</v>
      </c>
      <c r="D14510" t="s">
        <v>1242</v>
      </c>
      <c r="E14510" t="s">
        <v>150</v>
      </c>
      <c r="F14510" t="s">
        <v>106</v>
      </c>
      <c r="G14510" t="s">
        <v>106</v>
      </c>
      <c r="H14510" t="s">
        <v>106</v>
      </c>
      <c r="I14510" t="s">
        <v>68</v>
      </c>
      <c r="J14510" t="s">
        <v>150</v>
      </c>
      <c r="K14510" t="s">
        <v>107</v>
      </c>
    </row>
    <row r="14511" spans="1:11" x14ac:dyDescent="0.35">
      <c r="A14511" t="s">
        <v>241</v>
      </c>
      <c r="B14511" t="s">
        <v>570</v>
      </c>
      <c r="C14511">
        <v>783</v>
      </c>
      <c r="D14511" t="s">
        <v>1283</v>
      </c>
      <c r="E14511" t="s">
        <v>73</v>
      </c>
      <c r="F14511" t="s">
        <v>106</v>
      </c>
      <c r="G14511" t="s">
        <v>76</v>
      </c>
      <c r="H14511" t="s">
        <v>73</v>
      </c>
      <c r="I14511" t="s">
        <v>76</v>
      </c>
      <c r="J14511" t="s">
        <v>73</v>
      </c>
      <c r="K14511" t="s">
        <v>107</v>
      </c>
    </row>
    <row r="14512" spans="1:11" x14ac:dyDescent="0.35">
      <c r="A14512" t="s">
        <v>241</v>
      </c>
      <c r="B14512" t="s">
        <v>571</v>
      </c>
      <c r="C14512">
        <v>425</v>
      </c>
      <c r="D14512" t="s">
        <v>1137</v>
      </c>
      <c r="E14512" t="s">
        <v>108</v>
      </c>
      <c r="F14512" t="s">
        <v>186</v>
      </c>
      <c r="G14512" t="s">
        <v>107</v>
      </c>
      <c r="H14512" t="s">
        <v>130</v>
      </c>
      <c r="I14512" t="s">
        <v>122</v>
      </c>
      <c r="J14512" t="s">
        <v>73</v>
      </c>
      <c r="K14512" t="s">
        <v>68</v>
      </c>
    </row>
    <row r="14513" spans="1:11" x14ac:dyDescent="0.35">
      <c r="A14513" t="s">
        <v>241</v>
      </c>
      <c r="B14513" t="s">
        <v>572</v>
      </c>
      <c r="C14513">
        <v>4785</v>
      </c>
      <c r="D14513" t="s">
        <v>1253</v>
      </c>
      <c r="E14513" t="s">
        <v>94</v>
      </c>
      <c r="F14513" t="s">
        <v>71</v>
      </c>
      <c r="G14513" t="s">
        <v>77</v>
      </c>
      <c r="H14513" t="s">
        <v>106</v>
      </c>
      <c r="I14513" t="s">
        <v>77</v>
      </c>
      <c r="J14513" t="s">
        <v>79</v>
      </c>
      <c r="K14513" t="s">
        <v>106</v>
      </c>
    </row>
    <row r="14514" spans="1:11" x14ac:dyDescent="0.35">
      <c r="A14514" t="s">
        <v>241</v>
      </c>
      <c r="B14514" t="s">
        <v>573</v>
      </c>
      <c r="C14514">
        <v>563</v>
      </c>
      <c r="D14514" t="s">
        <v>1242</v>
      </c>
      <c r="E14514" t="s">
        <v>75</v>
      </c>
      <c r="F14514" t="s">
        <v>105</v>
      </c>
      <c r="G14514" t="s">
        <v>106</v>
      </c>
      <c r="H14514" t="s">
        <v>79</v>
      </c>
      <c r="I14514" t="s">
        <v>78</v>
      </c>
      <c r="J14514" t="s">
        <v>77</v>
      </c>
      <c r="K14514" t="s">
        <v>76</v>
      </c>
    </row>
    <row r="14516" spans="1:11" x14ac:dyDescent="0.35">
      <c r="A14516" t="s">
        <v>2319</v>
      </c>
    </row>
    <row r="14517" spans="1:11" x14ac:dyDescent="0.35">
      <c r="A14517" t="s">
        <v>14</v>
      </c>
      <c r="B14517" t="s">
        <v>593</v>
      </c>
      <c r="C14517" t="s">
        <v>2</v>
      </c>
      <c r="D14517" t="s">
        <v>2309</v>
      </c>
      <c r="E14517" t="s">
        <v>2310</v>
      </c>
      <c r="F14517" t="s">
        <v>2311</v>
      </c>
      <c r="G14517" t="s">
        <v>2312</v>
      </c>
      <c r="H14517" t="s">
        <v>2313</v>
      </c>
      <c r="I14517" t="s">
        <v>2314</v>
      </c>
      <c r="J14517" t="s">
        <v>1237</v>
      </c>
      <c r="K14517" t="s">
        <v>2281</v>
      </c>
    </row>
    <row r="14518" spans="1:11" x14ac:dyDescent="0.35">
      <c r="A14518" t="s">
        <v>3</v>
      </c>
      <c r="B14518" t="s">
        <v>594</v>
      </c>
      <c r="C14518">
        <v>948</v>
      </c>
      <c r="D14518" t="s">
        <v>998</v>
      </c>
      <c r="E14518" t="s">
        <v>71</v>
      </c>
      <c r="F14518" t="s">
        <v>107</v>
      </c>
      <c r="G14518" t="s">
        <v>107</v>
      </c>
      <c r="H14518" t="s">
        <v>77</v>
      </c>
      <c r="I14518" t="s">
        <v>73</v>
      </c>
      <c r="J14518" t="s">
        <v>106</v>
      </c>
      <c r="K14518" t="s">
        <v>107</v>
      </c>
    </row>
    <row r="14519" spans="1:11" x14ac:dyDescent="0.35">
      <c r="A14519" t="s">
        <v>3</v>
      </c>
      <c r="B14519" t="s">
        <v>595</v>
      </c>
      <c r="C14519">
        <v>1081</v>
      </c>
      <c r="D14519" t="s">
        <v>1280</v>
      </c>
      <c r="E14519" t="s">
        <v>68</v>
      </c>
      <c r="F14519" t="s">
        <v>77</v>
      </c>
      <c r="G14519" t="s">
        <v>150</v>
      </c>
      <c r="H14519" t="s">
        <v>68</v>
      </c>
      <c r="I14519" t="s">
        <v>105</v>
      </c>
      <c r="J14519" t="s">
        <v>79</v>
      </c>
      <c r="K14519" t="s">
        <v>107</v>
      </c>
    </row>
    <row r="14520" spans="1:11" x14ac:dyDescent="0.35">
      <c r="A14520" t="s">
        <v>4</v>
      </c>
      <c r="B14520" t="s">
        <v>594</v>
      </c>
      <c r="C14520">
        <v>1729</v>
      </c>
      <c r="D14520" t="s">
        <v>1276</v>
      </c>
      <c r="E14520" t="s">
        <v>77</v>
      </c>
      <c r="F14520" t="s">
        <v>76</v>
      </c>
      <c r="G14520" t="s">
        <v>76</v>
      </c>
      <c r="H14520" t="s">
        <v>106</v>
      </c>
      <c r="I14520" t="s">
        <v>76</v>
      </c>
      <c r="J14520" t="s">
        <v>107</v>
      </c>
      <c r="K14520" t="s">
        <v>76</v>
      </c>
    </row>
    <row r="14521" spans="1:11" x14ac:dyDescent="0.35">
      <c r="A14521" t="s">
        <v>4</v>
      </c>
      <c r="B14521" t="s">
        <v>595</v>
      </c>
      <c r="C14521">
        <v>1547</v>
      </c>
      <c r="D14521" t="s">
        <v>1250</v>
      </c>
      <c r="E14521" t="s">
        <v>75</v>
      </c>
      <c r="F14521" t="s">
        <v>79</v>
      </c>
      <c r="G14521" t="s">
        <v>73</v>
      </c>
      <c r="H14521" t="s">
        <v>79</v>
      </c>
      <c r="I14521" t="s">
        <v>74</v>
      </c>
      <c r="J14521" t="s">
        <v>76</v>
      </c>
      <c r="K14521" t="s">
        <v>68</v>
      </c>
    </row>
    <row r="14522" spans="1:11" x14ac:dyDescent="0.35">
      <c r="A14522" t="s">
        <v>5</v>
      </c>
      <c r="B14522" t="s">
        <v>594</v>
      </c>
      <c r="C14522">
        <v>1277</v>
      </c>
      <c r="D14522" t="s">
        <v>1279</v>
      </c>
      <c r="E14522" t="s">
        <v>79</v>
      </c>
      <c r="F14522" t="s">
        <v>79</v>
      </c>
      <c r="G14522" t="s">
        <v>107</v>
      </c>
      <c r="H14522" t="s">
        <v>106</v>
      </c>
      <c r="I14522" t="s">
        <v>79</v>
      </c>
      <c r="J14522" t="s">
        <v>107</v>
      </c>
      <c r="K14522" t="s">
        <v>107</v>
      </c>
    </row>
    <row r="14523" spans="1:11" x14ac:dyDescent="0.35">
      <c r="A14523" t="s">
        <v>5</v>
      </c>
      <c r="B14523" t="s">
        <v>595</v>
      </c>
      <c r="C14523">
        <v>2189</v>
      </c>
      <c r="D14523" t="s">
        <v>1248</v>
      </c>
      <c r="E14523" t="s">
        <v>94</v>
      </c>
      <c r="F14523" t="s">
        <v>150</v>
      </c>
      <c r="G14523" t="s">
        <v>77</v>
      </c>
      <c r="H14523" t="s">
        <v>79</v>
      </c>
      <c r="I14523" t="s">
        <v>77</v>
      </c>
      <c r="J14523" t="s">
        <v>107</v>
      </c>
      <c r="K14523" t="s">
        <v>76</v>
      </c>
    </row>
    <row r="14524" spans="1:11" x14ac:dyDescent="0.35">
      <c r="A14524" t="s">
        <v>6</v>
      </c>
      <c r="B14524" t="s">
        <v>594</v>
      </c>
      <c r="C14524">
        <v>522</v>
      </c>
      <c r="D14524" t="s">
        <v>1591</v>
      </c>
      <c r="E14524" t="s">
        <v>104</v>
      </c>
      <c r="F14524" t="s">
        <v>105</v>
      </c>
      <c r="G14524" t="s">
        <v>77</v>
      </c>
      <c r="H14524" t="s">
        <v>77</v>
      </c>
      <c r="I14524" t="s">
        <v>73</v>
      </c>
      <c r="J14524" t="s">
        <v>179</v>
      </c>
      <c r="K14524" t="s">
        <v>107</v>
      </c>
    </row>
    <row r="14525" spans="1:11" x14ac:dyDescent="0.35">
      <c r="A14525" t="s">
        <v>6</v>
      </c>
      <c r="B14525" t="s">
        <v>595</v>
      </c>
      <c r="C14525">
        <v>910</v>
      </c>
      <c r="D14525" t="s">
        <v>1270</v>
      </c>
      <c r="E14525" t="s">
        <v>100</v>
      </c>
      <c r="F14525" t="s">
        <v>63</v>
      </c>
      <c r="G14525" t="s">
        <v>71</v>
      </c>
      <c r="H14525" t="s">
        <v>79</v>
      </c>
      <c r="I14525" t="s">
        <v>71</v>
      </c>
      <c r="J14525" t="s">
        <v>72</v>
      </c>
      <c r="K14525" t="s">
        <v>150</v>
      </c>
    </row>
    <row r="14526" spans="1:11" x14ac:dyDescent="0.35">
      <c r="A14526" t="s">
        <v>7</v>
      </c>
      <c r="B14526" t="s">
        <v>594</v>
      </c>
      <c r="C14526">
        <v>1602</v>
      </c>
      <c r="D14526" t="s">
        <v>998</v>
      </c>
      <c r="E14526" t="s">
        <v>77</v>
      </c>
      <c r="F14526" t="s">
        <v>106</v>
      </c>
      <c r="G14526" t="s">
        <v>106</v>
      </c>
      <c r="H14526" t="s">
        <v>106</v>
      </c>
      <c r="I14526" t="s">
        <v>77</v>
      </c>
      <c r="J14526" t="s">
        <v>68</v>
      </c>
      <c r="K14526" t="s">
        <v>107</v>
      </c>
    </row>
    <row r="14527" spans="1:11" x14ac:dyDescent="0.35">
      <c r="A14527" t="s">
        <v>7</v>
      </c>
      <c r="B14527" t="s">
        <v>595</v>
      </c>
      <c r="C14527">
        <v>1644</v>
      </c>
      <c r="D14527" t="s">
        <v>1103</v>
      </c>
      <c r="E14527" t="s">
        <v>94</v>
      </c>
      <c r="F14527" t="s">
        <v>71</v>
      </c>
      <c r="G14527" t="s">
        <v>79</v>
      </c>
      <c r="H14527" t="s">
        <v>75</v>
      </c>
      <c r="I14527" t="s">
        <v>71</v>
      </c>
      <c r="J14527" t="s">
        <v>94</v>
      </c>
      <c r="K14527" t="s">
        <v>73</v>
      </c>
    </row>
    <row r="14528" spans="1:11" x14ac:dyDescent="0.35">
      <c r="A14528" t="s">
        <v>241</v>
      </c>
      <c r="B14528" t="s">
        <v>594</v>
      </c>
      <c r="C14528">
        <v>6078</v>
      </c>
      <c r="D14528" t="s">
        <v>1248</v>
      </c>
      <c r="E14528" t="s">
        <v>71</v>
      </c>
      <c r="F14528" t="s">
        <v>106</v>
      </c>
      <c r="G14528" t="s">
        <v>73</v>
      </c>
      <c r="H14528" t="s">
        <v>106</v>
      </c>
      <c r="I14528" t="s">
        <v>106</v>
      </c>
      <c r="J14528" t="s">
        <v>68</v>
      </c>
      <c r="K14528" t="s">
        <v>107</v>
      </c>
    </row>
    <row r="14529" spans="1:14" x14ac:dyDescent="0.35">
      <c r="A14529" t="s">
        <v>241</v>
      </c>
      <c r="B14529" t="s">
        <v>595</v>
      </c>
      <c r="C14529">
        <v>7371</v>
      </c>
      <c r="D14529" t="s">
        <v>1272</v>
      </c>
      <c r="E14529" t="s">
        <v>94</v>
      </c>
      <c r="F14529" t="s">
        <v>71</v>
      </c>
      <c r="G14529" t="s">
        <v>79</v>
      </c>
      <c r="H14529" t="s">
        <v>68</v>
      </c>
      <c r="I14529" t="s">
        <v>94</v>
      </c>
      <c r="J14529" t="s">
        <v>79</v>
      </c>
      <c r="K14529" t="s">
        <v>106</v>
      </c>
    </row>
    <row r="14531" spans="1:14" x14ac:dyDescent="0.35">
      <c r="A14531" t="s">
        <v>2320</v>
      </c>
    </row>
    <row r="14532" spans="1:14" x14ac:dyDescent="0.35">
      <c r="A14532" t="s">
        <v>14</v>
      </c>
      <c r="B14532" t="s">
        <v>2</v>
      </c>
      <c r="C14532" t="s">
        <v>2309</v>
      </c>
      <c r="D14532" t="s">
        <v>2310</v>
      </c>
      <c r="E14532" t="s">
        <v>2311</v>
      </c>
      <c r="F14532" t="s">
        <v>2312</v>
      </c>
      <c r="G14532" t="s">
        <v>2313</v>
      </c>
      <c r="H14532" t="s">
        <v>2314</v>
      </c>
      <c r="I14532" t="s">
        <v>1237</v>
      </c>
      <c r="J14532" t="s">
        <v>2281</v>
      </c>
    </row>
    <row r="14533" spans="1:14" x14ac:dyDescent="0.35">
      <c r="A14533" t="s">
        <v>3</v>
      </c>
      <c r="B14533">
        <v>2029</v>
      </c>
      <c r="C14533" t="s">
        <v>1239</v>
      </c>
      <c r="D14533" t="s">
        <v>68</v>
      </c>
      <c r="E14533" t="s">
        <v>106</v>
      </c>
      <c r="F14533" t="s">
        <v>79</v>
      </c>
      <c r="G14533" t="s">
        <v>79</v>
      </c>
      <c r="H14533" t="s">
        <v>150</v>
      </c>
      <c r="I14533" t="s">
        <v>77</v>
      </c>
      <c r="J14533" t="s">
        <v>107</v>
      </c>
    </row>
    <row r="14534" spans="1:14" x14ac:dyDescent="0.35">
      <c r="A14534" t="s">
        <v>4</v>
      </c>
      <c r="B14534">
        <v>3276</v>
      </c>
      <c r="C14534" t="s">
        <v>1240</v>
      </c>
      <c r="D14534" t="s">
        <v>71</v>
      </c>
      <c r="E14534" t="s">
        <v>106</v>
      </c>
      <c r="F14534" t="s">
        <v>107</v>
      </c>
      <c r="G14534" t="s">
        <v>77</v>
      </c>
      <c r="H14534" t="s">
        <v>81</v>
      </c>
      <c r="I14534" t="s">
        <v>76</v>
      </c>
      <c r="J14534" t="s">
        <v>77</v>
      </c>
    </row>
    <row r="14535" spans="1:14" x14ac:dyDescent="0.35">
      <c r="A14535" t="s">
        <v>5</v>
      </c>
      <c r="B14535">
        <v>3466</v>
      </c>
      <c r="C14535" t="s">
        <v>1001</v>
      </c>
      <c r="D14535" t="s">
        <v>75</v>
      </c>
      <c r="E14535" t="s">
        <v>71</v>
      </c>
      <c r="F14535" t="s">
        <v>106</v>
      </c>
      <c r="G14535" t="s">
        <v>77</v>
      </c>
      <c r="H14535" t="s">
        <v>77</v>
      </c>
      <c r="I14535" t="s">
        <v>107</v>
      </c>
      <c r="J14535" t="s">
        <v>76</v>
      </c>
    </row>
    <row r="14536" spans="1:14" x14ac:dyDescent="0.35">
      <c r="A14536" t="s">
        <v>6</v>
      </c>
      <c r="B14536">
        <v>1432</v>
      </c>
      <c r="C14536" t="s">
        <v>1435</v>
      </c>
      <c r="D14536" t="s">
        <v>93</v>
      </c>
      <c r="E14536" t="s">
        <v>72</v>
      </c>
      <c r="F14536" t="s">
        <v>68</v>
      </c>
      <c r="G14536" t="s">
        <v>79</v>
      </c>
      <c r="H14536" t="s">
        <v>68</v>
      </c>
      <c r="I14536" t="s">
        <v>93</v>
      </c>
      <c r="J14536" t="s">
        <v>68</v>
      </c>
    </row>
    <row r="14537" spans="1:14" x14ac:dyDescent="0.35">
      <c r="A14537" t="s">
        <v>7</v>
      </c>
      <c r="B14537">
        <v>3246</v>
      </c>
      <c r="C14537" t="s">
        <v>1256</v>
      </c>
      <c r="D14537" t="s">
        <v>71</v>
      </c>
      <c r="E14537" t="s">
        <v>68</v>
      </c>
      <c r="F14537" t="s">
        <v>77</v>
      </c>
      <c r="G14537" t="s">
        <v>68</v>
      </c>
      <c r="H14537" t="s">
        <v>68</v>
      </c>
      <c r="I14537" t="s">
        <v>150</v>
      </c>
      <c r="J14537" t="s">
        <v>73</v>
      </c>
    </row>
    <row r="14538" spans="1:14" x14ac:dyDescent="0.35">
      <c r="A14538" t="s">
        <v>241</v>
      </c>
      <c r="B14538">
        <v>13449</v>
      </c>
      <c r="C14538" t="s">
        <v>1256</v>
      </c>
      <c r="D14538" t="s">
        <v>75</v>
      </c>
      <c r="E14538" t="s">
        <v>68</v>
      </c>
      <c r="F14538" t="s">
        <v>77</v>
      </c>
      <c r="G14538" t="s">
        <v>79</v>
      </c>
      <c r="H14538" t="s">
        <v>150</v>
      </c>
      <c r="I14538" t="s">
        <v>68</v>
      </c>
      <c r="J14538" t="s">
        <v>73</v>
      </c>
    </row>
    <row r="14540" spans="1:14" x14ac:dyDescent="0.35">
      <c r="A14540" t="s">
        <v>2321</v>
      </c>
    </row>
    <row r="14541" spans="1:14" x14ac:dyDescent="0.35">
      <c r="A14541" t="s">
        <v>14</v>
      </c>
      <c r="B14541" t="s">
        <v>15</v>
      </c>
      <c r="C14541" t="s">
        <v>2</v>
      </c>
      <c r="D14541" t="s">
        <v>2322</v>
      </c>
      <c r="E14541" t="s">
        <v>2323</v>
      </c>
      <c r="F14541" t="s">
        <v>2324</v>
      </c>
      <c r="G14541" t="s">
        <v>2325</v>
      </c>
      <c r="H14541" t="s">
        <v>2326</v>
      </c>
      <c r="I14541" t="s">
        <v>2327</v>
      </c>
      <c r="J14541" t="s">
        <v>2328</v>
      </c>
      <c r="K14541" t="s">
        <v>2329</v>
      </c>
      <c r="L14541" t="s">
        <v>2330</v>
      </c>
      <c r="M14541" t="s">
        <v>2331</v>
      </c>
      <c r="N14541" t="s">
        <v>1447</v>
      </c>
    </row>
    <row r="14542" spans="1:14" x14ac:dyDescent="0.35">
      <c r="A14542" t="s">
        <v>3</v>
      </c>
      <c r="B14542" t="s">
        <v>52</v>
      </c>
      <c r="C14542">
        <v>445</v>
      </c>
      <c r="D14542" t="s">
        <v>1534</v>
      </c>
      <c r="E14542" t="s">
        <v>63</v>
      </c>
      <c r="F14542" t="s">
        <v>77</v>
      </c>
      <c r="G14542" t="s">
        <v>106</v>
      </c>
      <c r="H14542" t="s">
        <v>130</v>
      </c>
      <c r="I14542" t="s">
        <v>80</v>
      </c>
      <c r="J14542" t="s">
        <v>198</v>
      </c>
      <c r="K14542" t="s">
        <v>72</v>
      </c>
      <c r="L14542" t="s">
        <v>72</v>
      </c>
      <c r="M14542" t="s">
        <v>107</v>
      </c>
      <c r="N14542" t="s">
        <v>107</v>
      </c>
    </row>
    <row r="14543" spans="1:14" x14ac:dyDescent="0.35">
      <c r="A14543" t="s">
        <v>3</v>
      </c>
      <c r="B14543" t="s">
        <v>83</v>
      </c>
      <c r="C14543">
        <v>1443</v>
      </c>
      <c r="D14543" t="s">
        <v>1133</v>
      </c>
      <c r="E14543" t="s">
        <v>138</v>
      </c>
      <c r="F14543" t="s">
        <v>79</v>
      </c>
      <c r="G14543" t="s">
        <v>73</v>
      </c>
      <c r="H14543" t="s">
        <v>151</v>
      </c>
      <c r="I14543" t="s">
        <v>75</v>
      </c>
      <c r="J14543" t="s">
        <v>73</v>
      </c>
      <c r="K14543" t="s">
        <v>75</v>
      </c>
      <c r="L14543" t="s">
        <v>71</v>
      </c>
      <c r="M14543" t="s">
        <v>78</v>
      </c>
      <c r="N14543" t="s">
        <v>106</v>
      </c>
    </row>
    <row r="14544" spans="1:14" x14ac:dyDescent="0.35">
      <c r="A14544" t="s">
        <v>3</v>
      </c>
      <c r="B14544" t="s">
        <v>50</v>
      </c>
      <c r="C14544">
        <v>141</v>
      </c>
      <c r="D14544" t="s">
        <v>991</v>
      </c>
      <c r="E14544" t="s">
        <v>63</v>
      </c>
      <c r="F14544" t="s">
        <v>77</v>
      </c>
      <c r="G14544" t="s">
        <v>73</v>
      </c>
      <c r="H14544" t="s">
        <v>122</v>
      </c>
      <c r="I14544" t="s">
        <v>68</v>
      </c>
      <c r="J14544" t="s">
        <v>76</v>
      </c>
      <c r="K14544" t="s">
        <v>76</v>
      </c>
      <c r="L14544" t="s">
        <v>76</v>
      </c>
      <c r="M14544" t="s">
        <v>76</v>
      </c>
      <c r="N14544" t="s">
        <v>79</v>
      </c>
    </row>
    <row r="14545" spans="1:14" x14ac:dyDescent="0.35">
      <c r="A14545" t="s">
        <v>4</v>
      </c>
      <c r="B14545" t="s">
        <v>52</v>
      </c>
      <c r="C14545">
        <v>841</v>
      </c>
      <c r="D14545" t="s">
        <v>1390</v>
      </c>
      <c r="E14545" t="s">
        <v>78</v>
      </c>
      <c r="F14545" t="s">
        <v>75</v>
      </c>
      <c r="G14545" t="s">
        <v>79</v>
      </c>
      <c r="H14545" t="s">
        <v>149</v>
      </c>
      <c r="I14545" t="s">
        <v>103</v>
      </c>
      <c r="J14545" t="s">
        <v>78</v>
      </c>
      <c r="K14545" t="s">
        <v>70</v>
      </c>
      <c r="L14545" t="s">
        <v>74</v>
      </c>
      <c r="M14545" t="s">
        <v>62</v>
      </c>
      <c r="N14545" t="s">
        <v>150</v>
      </c>
    </row>
    <row r="14546" spans="1:14" x14ac:dyDescent="0.35">
      <c r="A14546" t="s">
        <v>4</v>
      </c>
      <c r="B14546" t="s">
        <v>83</v>
      </c>
      <c r="C14546">
        <v>2175</v>
      </c>
      <c r="D14546" t="s">
        <v>744</v>
      </c>
      <c r="E14546" t="s">
        <v>81</v>
      </c>
      <c r="F14546" t="s">
        <v>150</v>
      </c>
      <c r="G14546" t="s">
        <v>105</v>
      </c>
      <c r="H14546" t="s">
        <v>86</v>
      </c>
      <c r="I14546" t="s">
        <v>105</v>
      </c>
      <c r="J14546" t="s">
        <v>149</v>
      </c>
      <c r="K14546" t="s">
        <v>150</v>
      </c>
      <c r="L14546" t="s">
        <v>150</v>
      </c>
      <c r="M14546" t="s">
        <v>63</v>
      </c>
      <c r="N14546" t="s">
        <v>76</v>
      </c>
    </row>
    <row r="14547" spans="1:14" x14ac:dyDescent="0.35">
      <c r="A14547" t="s">
        <v>4</v>
      </c>
      <c r="B14547" t="s">
        <v>50</v>
      </c>
      <c r="C14547">
        <v>260</v>
      </c>
      <c r="D14547" t="s">
        <v>1387</v>
      </c>
      <c r="E14547" t="s">
        <v>55</v>
      </c>
      <c r="F14547" t="s">
        <v>76</v>
      </c>
      <c r="G14547" t="s">
        <v>162</v>
      </c>
      <c r="H14547" t="s">
        <v>72</v>
      </c>
      <c r="I14547" t="s">
        <v>76</v>
      </c>
      <c r="J14547" t="s">
        <v>76</v>
      </c>
      <c r="K14547" t="s">
        <v>290</v>
      </c>
      <c r="L14547" t="s">
        <v>209</v>
      </c>
      <c r="M14547" t="s">
        <v>76</v>
      </c>
      <c r="N14547" t="s">
        <v>76</v>
      </c>
    </row>
    <row r="14548" spans="1:14" x14ac:dyDescent="0.35">
      <c r="A14548" t="s">
        <v>5</v>
      </c>
      <c r="B14548" t="s">
        <v>52</v>
      </c>
      <c r="C14548">
        <v>965</v>
      </c>
      <c r="D14548" t="s">
        <v>415</v>
      </c>
      <c r="E14548" t="s">
        <v>151</v>
      </c>
      <c r="F14548" t="s">
        <v>63</v>
      </c>
      <c r="G14548" t="s">
        <v>106</v>
      </c>
      <c r="H14548" t="s">
        <v>149</v>
      </c>
      <c r="I14548" t="s">
        <v>81</v>
      </c>
      <c r="J14548" t="s">
        <v>142</v>
      </c>
      <c r="K14548" t="s">
        <v>102</v>
      </c>
      <c r="L14548" t="s">
        <v>138</v>
      </c>
      <c r="M14548" t="s">
        <v>150</v>
      </c>
      <c r="N14548" t="s">
        <v>107</v>
      </c>
    </row>
    <row r="14549" spans="1:14" x14ac:dyDescent="0.35">
      <c r="A14549" t="s">
        <v>5</v>
      </c>
      <c r="B14549" t="s">
        <v>83</v>
      </c>
      <c r="C14549">
        <v>2264</v>
      </c>
      <c r="D14549" t="s">
        <v>1137</v>
      </c>
      <c r="E14549" t="s">
        <v>105</v>
      </c>
      <c r="F14549" t="s">
        <v>150</v>
      </c>
      <c r="G14549" t="s">
        <v>73</v>
      </c>
      <c r="H14549" t="s">
        <v>72</v>
      </c>
      <c r="I14549" t="s">
        <v>78</v>
      </c>
      <c r="J14549" t="s">
        <v>81</v>
      </c>
      <c r="K14549" t="s">
        <v>105</v>
      </c>
      <c r="L14549" t="s">
        <v>77</v>
      </c>
      <c r="M14549" t="s">
        <v>68</v>
      </c>
      <c r="N14549" t="s">
        <v>76</v>
      </c>
    </row>
    <row r="14550" spans="1:14" x14ac:dyDescent="0.35">
      <c r="A14550" t="s">
        <v>5</v>
      </c>
      <c r="B14550" t="s">
        <v>50</v>
      </c>
      <c r="C14550">
        <v>237</v>
      </c>
      <c r="D14550" t="s">
        <v>1000</v>
      </c>
      <c r="E14550" t="s">
        <v>150</v>
      </c>
      <c r="F14550" t="s">
        <v>76</v>
      </c>
      <c r="G14550" t="s">
        <v>76</v>
      </c>
      <c r="H14550" t="s">
        <v>93</v>
      </c>
      <c r="I14550" t="s">
        <v>106</v>
      </c>
      <c r="J14550" t="s">
        <v>73</v>
      </c>
      <c r="K14550" t="s">
        <v>217</v>
      </c>
      <c r="L14550" t="s">
        <v>79</v>
      </c>
      <c r="M14550" t="s">
        <v>77</v>
      </c>
      <c r="N14550" t="s">
        <v>106</v>
      </c>
    </row>
    <row r="14551" spans="1:14" x14ac:dyDescent="0.35">
      <c r="A14551" t="s">
        <v>6</v>
      </c>
      <c r="B14551" t="s">
        <v>52</v>
      </c>
      <c r="C14551">
        <v>377</v>
      </c>
      <c r="D14551" t="s">
        <v>403</v>
      </c>
      <c r="E14551" t="s">
        <v>163</v>
      </c>
      <c r="F14551" t="s">
        <v>180</v>
      </c>
      <c r="G14551" t="s">
        <v>94</v>
      </c>
      <c r="H14551" t="s">
        <v>70</v>
      </c>
      <c r="I14551" t="s">
        <v>79</v>
      </c>
      <c r="J14551" t="s">
        <v>104</v>
      </c>
      <c r="K14551" t="s">
        <v>88</v>
      </c>
      <c r="L14551" t="s">
        <v>198</v>
      </c>
      <c r="M14551" t="s">
        <v>105</v>
      </c>
      <c r="N14551" t="s">
        <v>80</v>
      </c>
    </row>
    <row r="14552" spans="1:14" x14ac:dyDescent="0.35">
      <c r="A14552" t="s">
        <v>6</v>
      </c>
      <c r="B14552" t="s">
        <v>83</v>
      </c>
      <c r="C14552">
        <v>937</v>
      </c>
      <c r="D14552" t="s">
        <v>901</v>
      </c>
      <c r="E14552" t="s">
        <v>175</v>
      </c>
      <c r="F14552" t="s">
        <v>138</v>
      </c>
      <c r="G14552" t="s">
        <v>150</v>
      </c>
      <c r="H14552" t="s">
        <v>108</v>
      </c>
      <c r="I14552" t="s">
        <v>100</v>
      </c>
      <c r="J14552" t="s">
        <v>80</v>
      </c>
      <c r="K14552" t="s">
        <v>186</v>
      </c>
      <c r="L14552" t="s">
        <v>81</v>
      </c>
      <c r="M14552" t="s">
        <v>77</v>
      </c>
      <c r="N14552" t="s">
        <v>73</v>
      </c>
    </row>
    <row r="14553" spans="1:14" x14ac:dyDescent="0.35">
      <c r="A14553" t="s">
        <v>6</v>
      </c>
      <c r="B14553" t="s">
        <v>50</v>
      </c>
      <c r="C14553">
        <v>118</v>
      </c>
      <c r="D14553" t="s">
        <v>1115</v>
      </c>
      <c r="E14553" t="s">
        <v>76</v>
      </c>
      <c r="F14553" t="s">
        <v>81</v>
      </c>
      <c r="G14553" t="s">
        <v>96</v>
      </c>
      <c r="H14553" t="s">
        <v>55</v>
      </c>
      <c r="I14553" t="s">
        <v>74</v>
      </c>
      <c r="J14553" t="s">
        <v>63</v>
      </c>
      <c r="K14553" t="s">
        <v>240</v>
      </c>
      <c r="L14553" t="s">
        <v>138</v>
      </c>
      <c r="M14553" t="s">
        <v>79</v>
      </c>
      <c r="N14553" t="s">
        <v>76</v>
      </c>
    </row>
    <row r="14554" spans="1:14" x14ac:dyDescent="0.35">
      <c r="A14554" t="s">
        <v>7</v>
      </c>
      <c r="B14554" t="s">
        <v>52</v>
      </c>
      <c r="C14554">
        <v>792</v>
      </c>
      <c r="D14554" t="s">
        <v>857</v>
      </c>
      <c r="E14554" t="s">
        <v>122</v>
      </c>
      <c r="F14554" t="s">
        <v>80</v>
      </c>
      <c r="G14554" t="s">
        <v>77</v>
      </c>
      <c r="H14554" t="s">
        <v>173</v>
      </c>
      <c r="I14554" t="s">
        <v>107</v>
      </c>
      <c r="J14554" t="s">
        <v>100</v>
      </c>
      <c r="K14554" t="s">
        <v>109</v>
      </c>
      <c r="L14554" t="s">
        <v>179</v>
      </c>
      <c r="M14554" t="s">
        <v>77</v>
      </c>
      <c r="N14554" t="s">
        <v>77</v>
      </c>
    </row>
    <row r="14555" spans="1:14" x14ac:dyDescent="0.35">
      <c r="A14555" t="s">
        <v>7</v>
      </c>
      <c r="B14555" t="s">
        <v>83</v>
      </c>
      <c r="C14555">
        <v>2106</v>
      </c>
      <c r="D14555" t="s">
        <v>869</v>
      </c>
      <c r="E14555" t="s">
        <v>142</v>
      </c>
      <c r="F14555" t="s">
        <v>77</v>
      </c>
      <c r="G14555" t="s">
        <v>106</v>
      </c>
      <c r="H14555" t="s">
        <v>94</v>
      </c>
      <c r="I14555" t="s">
        <v>75</v>
      </c>
      <c r="J14555" t="s">
        <v>75</v>
      </c>
      <c r="K14555" t="s">
        <v>55</v>
      </c>
      <c r="L14555" t="s">
        <v>74</v>
      </c>
      <c r="M14555" t="s">
        <v>79</v>
      </c>
      <c r="N14555" t="s">
        <v>73</v>
      </c>
    </row>
    <row r="14556" spans="1:14" x14ac:dyDescent="0.35">
      <c r="A14556" t="s">
        <v>7</v>
      </c>
      <c r="B14556" t="s">
        <v>50</v>
      </c>
      <c r="C14556">
        <v>348</v>
      </c>
      <c r="D14556" t="s">
        <v>1390</v>
      </c>
      <c r="E14556" t="s">
        <v>71</v>
      </c>
      <c r="F14556" t="s">
        <v>150</v>
      </c>
      <c r="G14556" t="s">
        <v>151</v>
      </c>
      <c r="H14556" t="s">
        <v>108</v>
      </c>
      <c r="I14556" t="s">
        <v>73</v>
      </c>
      <c r="J14556" t="s">
        <v>77</v>
      </c>
      <c r="K14556" t="s">
        <v>61</v>
      </c>
      <c r="L14556" t="s">
        <v>108</v>
      </c>
      <c r="M14556" t="s">
        <v>73</v>
      </c>
      <c r="N14556" t="s">
        <v>75</v>
      </c>
    </row>
    <row r="14557" spans="1:14" x14ac:dyDescent="0.35">
      <c r="A14557" t="s">
        <v>241</v>
      </c>
      <c r="B14557" t="s">
        <v>52</v>
      </c>
      <c r="C14557">
        <v>3420</v>
      </c>
      <c r="D14557" t="s">
        <v>886</v>
      </c>
      <c r="E14557" t="s">
        <v>74</v>
      </c>
      <c r="F14557" t="s">
        <v>63</v>
      </c>
      <c r="G14557" t="s">
        <v>79</v>
      </c>
      <c r="H14557" t="s">
        <v>173</v>
      </c>
      <c r="I14557" t="s">
        <v>72</v>
      </c>
      <c r="J14557" t="s">
        <v>186</v>
      </c>
      <c r="K14557" t="s">
        <v>88</v>
      </c>
      <c r="L14557" t="s">
        <v>122</v>
      </c>
      <c r="M14557" t="s">
        <v>81</v>
      </c>
      <c r="N14557" t="s">
        <v>68</v>
      </c>
    </row>
    <row r="14558" spans="1:14" x14ac:dyDescent="0.35">
      <c r="A14558" t="s">
        <v>241</v>
      </c>
      <c r="B14558" t="s">
        <v>83</v>
      </c>
      <c r="C14558">
        <v>8925</v>
      </c>
      <c r="D14558" t="s">
        <v>1131</v>
      </c>
      <c r="E14558" t="s">
        <v>186</v>
      </c>
      <c r="F14558" t="s">
        <v>71</v>
      </c>
      <c r="G14558" t="s">
        <v>79</v>
      </c>
      <c r="H14558" t="s">
        <v>186</v>
      </c>
      <c r="I14558" t="s">
        <v>78</v>
      </c>
      <c r="J14558" t="s">
        <v>72</v>
      </c>
      <c r="K14558" t="s">
        <v>81</v>
      </c>
      <c r="L14558" t="s">
        <v>105</v>
      </c>
      <c r="M14558" t="s">
        <v>150</v>
      </c>
      <c r="N14558" t="s">
        <v>107</v>
      </c>
    </row>
    <row r="14559" spans="1:14" x14ac:dyDescent="0.35">
      <c r="A14559" t="s">
        <v>241</v>
      </c>
      <c r="B14559" t="s">
        <v>50</v>
      </c>
      <c r="C14559">
        <v>1104</v>
      </c>
      <c r="D14559" t="s">
        <v>1136</v>
      </c>
      <c r="E14559" t="s">
        <v>78</v>
      </c>
      <c r="F14559" t="s">
        <v>79</v>
      </c>
      <c r="G14559" t="s">
        <v>57</v>
      </c>
      <c r="H14559" t="s">
        <v>142</v>
      </c>
      <c r="I14559" t="s">
        <v>77</v>
      </c>
      <c r="J14559" t="s">
        <v>77</v>
      </c>
      <c r="K14559" t="s">
        <v>442</v>
      </c>
      <c r="L14559" t="s">
        <v>65</v>
      </c>
      <c r="M14559" t="s">
        <v>73</v>
      </c>
      <c r="N14559" t="s">
        <v>77</v>
      </c>
    </row>
    <row r="14561" spans="1:14" x14ac:dyDescent="0.35">
      <c r="A14561" t="s">
        <v>2332</v>
      </c>
    </row>
    <row r="14562" spans="1:14" x14ac:dyDescent="0.35">
      <c r="A14562" t="s">
        <v>14</v>
      </c>
      <c r="B14562" t="s">
        <v>266</v>
      </c>
      <c r="C14562" t="s">
        <v>2</v>
      </c>
      <c r="D14562" t="s">
        <v>2322</v>
      </c>
      <c r="E14562" t="s">
        <v>2323</v>
      </c>
      <c r="F14562" t="s">
        <v>2324</v>
      </c>
      <c r="G14562" t="s">
        <v>2325</v>
      </c>
      <c r="H14562" t="s">
        <v>2326</v>
      </c>
      <c r="I14562" t="s">
        <v>2327</v>
      </c>
      <c r="J14562" t="s">
        <v>2328</v>
      </c>
      <c r="K14562" t="s">
        <v>2329</v>
      </c>
      <c r="L14562" t="s">
        <v>2330</v>
      </c>
      <c r="M14562" t="s">
        <v>2331</v>
      </c>
      <c r="N14562" t="s">
        <v>1447</v>
      </c>
    </row>
    <row r="14563" spans="1:14" x14ac:dyDescent="0.35">
      <c r="A14563" t="s">
        <v>3</v>
      </c>
      <c r="B14563" t="s">
        <v>267</v>
      </c>
      <c r="C14563">
        <v>264</v>
      </c>
      <c r="D14563" t="s">
        <v>782</v>
      </c>
      <c r="E14563" t="s">
        <v>62</v>
      </c>
      <c r="F14563" t="s">
        <v>150</v>
      </c>
      <c r="G14563" t="s">
        <v>106</v>
      </c>
      <c r="H14563" t="s">
        <v>62</v>
      </c>
      <c r="I14563" t="s">
        <v>176</v>
      </c>
      <c r="J14563" t="s">
        <v>106</v>
      </c>
      <c r="K14563" t="s">
        <v>122</v>
      </c>
      <c r="L14563" t="s">
        <v>94</v>
      </c>
      <c r="M14563" t="s">
        <v>73</v>
      </c>
      <c r="N14563" t="s">
        <v>76</v>
      </c>
    </row>
    <row r="14564" spans="1:14" x14ac:dyDescent="0.35">
      <c r="A14564" t="s">
        <v>3</v>
      </c>
      <c r="B14564" t="s">
        <v>279</v>
      </c>
      <c r="C14564">
        <v>1701</v>
      </c>
      <c r="D14564" t="s">
        <v>1137</v>
      </c>
      <c r="E14564" t="s">
        <v>78</v>
      </c>
      <c r="F14564" t="s">
        <v>77</v>
      </c>
      <c r="G14564" t="s">
        <v>73</v>
      </c>
      <c r="H14564" t="s">
        <v>122</v>
      </c>
      <c r="I14564" t="s">
        <v>107</v>
      </c>
      <c r="J14564" t="s">
        <v>150</v>
      </c>
      <c r="K14564" t="s">
        <v>71</v>
      </c>
      <c r="L14564" t="s">
        <v>150</v>
      </c>
      <c r="M14564" t="s">
        <v>75</v>
      </c>
      <c r="N14564" t="s">
        <v>106</v>
      </c>
    </row>
    <row r="14565" spans="1:14" x14ac:dyDescent="0.35">
      <c r="A14565" t="s">
        <v>3</v>
      </c>
      <c r="B14565" t="s">
        <v>285</v>
      </c>
      <c r="C14565">
        <v>64</v>
      </c>
      <c r="D14565" t="s">
        <v>1421</v>
      </c>
      <c r="E14565" t="s">
        <v>76</v>
      </c>
      <c r="F14565" t="s">
        <v>76</v>
      </c>
      <c r="G14565" t="s">
        <v>76</v>
      </c>
      <c r="H14565" t="s">
        <v>94</v>
      </c>
      <c r="I14565" t="s">
        <v>78</v>
      </c>
      <c r="J14565" t="s">
        <v>76</v>
      </c>
      <c r="K14565" t="s">
        <v>76</v>
      </c>
      <c r="L14565" t="s">
        <v>76</v>
      </c>
      <c r="M14565" t="s">
        <v>76</v>
      </c>
      <c r="N14565" t="s">
        <v>76</v>
      </c>
    </row>
    <row r="14566" spans="1:14" x14ac:dyDescent="0.35">
      <c r="A14566" t="s">
        <v>4</v>
      </c>
      <c r="B14566" t="s">
        <v>267</v>
      </c>
      <c r="C14566">
        <v>355</v>
      </c>
      <c r="D14566" t="s">
        <v>1404</v>
      </c>
      <c r="E14566" t="s">
        <v>163</v>
      </c>
      <c r="F14566" t="s">
        <v>76</v>
      </c>
      <c r="G14566" t="s">
        <v>260</v>
      </c>
      <c r="H14566" t="s">
        <v>70</v>
      </c>
      <c r="I14566" t="s">
        <v>157</v>
      </c>
      <c r="J14566" t="s">
        <v>75</v>
      </c>
      <c r="K14566" t="s">
        <v>157</v>
      </c>
      <c r="L14566" t="s">
        <v>204</v>
      </c>
      <c r="M14566" t="s">
        <v>72</v>
      </c>
      <c r="N14566" t="s">
        <v>150</v>
      </c>
    </row>
    <row r="14567" spans="1:14" x14ac:dyDescent="0.35">
      <c r="A14567" t="s">
        <v>4</v>
      </c>
      <c r="B14567" t="s">
        <v>279</v>
      </c>
      <c r="C14567">
        <v>2643</v>
      </c>
      <c r="D14567" t="s">
        <v>1406</v>
      </c>
      <c r="E14567" t="s">
        <v>68</v>
      </c>
      <c r="F14567" t="s">
        <v>150</v>
      </c>
      <c r="G14567" t="s">
        <v>150</v>
      </c>
      <c r="H14567" t="s">
        <v>173</v>
      </c>
      <c r="I14567" t="s">
        <v>79</v>
      </c>
      <c r="J14567" t="s">
        <v>138</v>
      </c>
      <c r="K14567" t="s">
        <v>186</v>
      </c>
      <c r="L14567" t="s">
        <v>63</v>
      </c>
      <c r="M14567" t="s">
        <v>100</v>
      </c>
      <c r="N14567" t="s">
        <v>76</v>
      </c>
    </row>
    <row r="14568" spans="1:14" x14ac:dyDescent="0.35">
      <c r="A14568" t="s">
        <v>4</v>
      </c>
      <c r="B14568" t="s">
        <v>285</v>
      </c>
      <c r="C14568">
        <v>278</v>
      </c>
      <c r="D14568" t="s">
        <v>1430</v>
      </c>
      <c r="E14568" t="s">
        <v>78</v>
      </c>
      <c r="F14568" t="s">
        <v>138</v>
      </c>
      <c r="G14568" t="s">
        <v>71</v>
      </c>
      <c r="H14568" t="s">
        <v>80</v>
      </c>
      <c r="I14568" t="s">
        <v>75</v>
      </c>
      <c r="J14568" t="s">
        <v>176</v>
      </c>
      <c r="K14568" t="s">
        <v>79</v>
      </c>
      <c r="L14568" t="s">
        <v>76</v>
      </c>
      <c r="M14568" t="s">
        <v>104</v>
      </c>
      <c r="N14568" t="s">
        <v>68</v>
      </c>
    </row>
    <row r="14569" spans="1:14" x14ac:dyDescent="0.35">
      <c r="A14569" t="s">
        <v>5</v>
      </c>
      <c r="B14569" t="s">
        <v>267</v>
      </c>
      <c r="C14569">
        <v>135</v>
      </c>
      <c r="D14569" t="s">
        <v>831</v>
      </c>
      <c r="E14569" t="s">
        <v>73</v>
      </c>
      <c r="F14569" t="s">
        <v>307</v>
      </c>
      <c r="G14569" t="s">
        <v>106</v>
      </c>
      <c r="H14569" t="s">
        <v>138</v>
      </c>
      <c r="I14569" t="s">
        <v>211</v>
      </c>
      <c r="J14569" t="s">
        <v>137</v>
      </c>
      <c r="K14569" t="s">
        <v>146</v>
      </c>
      <c r="L14569" t="s">
        <v>138</v>
      </c>
      <c r="M14569" t="s">
        <v>78</v>
      </c>
      <c r="N14569" t="s">
        <v>76</v>
      </c>
    </row>
    <row r="14570" spans="1:14" x14ac:dyDescent="0.35">
      <c r="A14570" t="s">
        <v>5</v>
      </c>
      <c r="B14570" t="s">
        <v>279</v>
      </c>
      <c r="C14570">
        <v>2662</v>
      </c>
      <c r="D14570" t="s">
        <v>1131</v>
      </c>
      <c r="E14570" t="s">
        <v>100</v>
      </c>
      <c r="F14570" t="s">
        <v>68</v>
      </c>
      <c r="G14570" t="s">
        <v>107</v>
      </c>
      <c r="H14570" t="s">
        <v>93</v>
      </c>
      <c r="I14570" t="s">
        <v>71</v>
      </c>
      <c r="J14570" t="s">
        <v>138</v>
      </c>
      <c r="K14570" t="s">
        <v>142</v>
      </c>
      <c r="L14570" t="s">
        <v>79</v>
      </c>
      <c r="M14570" t="s">
        <v>71</v>
      </c>
      <c r="N14570" t="s">
        <v>107</v>
      </c>
    </row>
    <row r="14571" spans="1:14" x14ac:dyDescent="0.35">
      <c r="A14571" t="s">
        <v>5</v>
      </c>
      <c r="B14571" t="s">
        <v>285</v>
      </c>
      <c r="C14571">
        <v>669</v>
      </c>
      <c r="D14571" t="s">
        <v>1110</v>
      </c>
      <c r="E14571" t="s">
        <v>150</v>
      </c>
      <c r="F14571" t="s">
        <v>76</v>
      </c>
      <c r="G14571" t="s">
        <v>73</v>
      </c>
      <c r="H14571" t="s">
        <v>138</v>
      </c>
      <c r="I14571" t="s">
        <v>105</v>
      </c>
      <c r="J14571" t="s">
        <v>81</v>
      </c>
      <c r="K14571" t="s">
        <v>94</v>
      </c>
      <c r="L14571" t="s">
        <v>68</v>
      </c>
      <c r="M14571" t="s">
        <v>77</v>
      </c>
      <c r="N14571" t="s">
        <v>107</v>
      </c>
    </row>
    <row r="14572" spans="1:14" x14ac:dyDescent="0.35">
      <c r="A14572" t="s">
        <v>6</v>
      </c>
      <c r="B14572" t="s">
        <v>267</v>
      </c>
      <c r="C14572">
        <v>127</v>
      </c>
      <c r="D14572" t="s">
        <v>1144</v>
      </c>
      <c r="E14572" t="s">
        <v>105</v>
      </c>
      <c r="F14572" t="s">
        <v>240</v>
      </c>
      <c r="G14572" t="s">
        <v>55</v>
      </c>
      <c r="H14572" t="s">
        <v>86</v>
      </c>
      <c r="I14572" t="s">
        <v>53</v>
      </c>
      <c r="J14572" t="s">
        <v>163</v>
      </c>
      <c r="K14572" t="s">
        <v>216</v>
      </c>
      <c r="L14572" t="s">
        <v>86</v>
      </c>
      <c r="M14572" t="s">
        <v>105</v>
      </c>
      <c r="N14572" t="s">
        <v>142</v>
      </c>
    </row>
    <row r="14573" spans="1:14" x14ac:dyDescent="0.35">
      <c r="A14573" t="s">
        <v>6</v>
      </c>
      <c r="B14573" t="s">
        <v>279</v>
      </c>
      <c r="C14573">
        <v>1142</v>
      </c>
      <c r="D14573" t="s">
        <v>993</v>
      </c>
      <c r="E14573" t="s">
        <v>175</v>
      </c>
      <c r="F14573" t="s">
        <v>186</v>
      </c>
      <c r="G14573" t="s">
        <v>75</v>
      </c>
      <c r="H14573" t="s">
        <v>149</v>
      </c>
      <c r="I14573" t="s">
        <v>68</v>
      </c>
      <c r="J14573" t="s">
        <v>186</v>
      </c>
      <c r="K14573" t="s">
        <v>151</v>
      </c>
      <c r="L14573" t="s">
        <v>63</v>
      </c>
      <c r="M14573" t="s">
        <v>79</v>
      </c>
      <c r="N14573" t="s">
        <v>79</v>
      </c>
    </row>
    <row r="14574" spans="1:14" x14ac:dyDescent="0.35">
      <c r="A14574" t="s">
        <v>6</v>
      </c>
      <c r="B14574" t="s">
        <v>285</v>
      </c>
      <c r="C14574">
        <v>163</v>
      </c>
      <c r="D14574" t="s">
        <v>857</v>
      </c>
      <c r="E14574" t="s">
        <v>163</v>
      </c>
      <c r="F14574" t="s">
        <v>72</v>
      </c>
      <c r="G14574" t="s">
        <v>100</v>
      </c>
      <c r="H14574" t="s">
        <v>142</v>
      </c>
      <c r="I14574" t="s">
        <v>81</v>
      </c>
      <c r="J14574" t="s">
        <v>150</v>
      </c>
      <c r="K14574" t="s">
        <v>103</v>
      </c>
      <c r="L14574" t="s">
        <v>72</v>
      </c>
      <c r="M14574" t="s">
        <v>150</v>
      </c>
      <c r="N14574" t="s">
        <v>76</v>
      </c>
    </row>
    <row r="14575" spans="1:14" x14ac:dyDescent="0.35">
      <c r="A14575" t="s">
        <v>7</v>
      </c>
      <c r="B14575" t="s">
        <v>267</v>
      </c>
      <c r="C14575">
        <v>199</v>
      </c>
      <c r="D14575" t="s">
        <v>780</v>
      </c>
      <c r="E14575" t="s">
        <v>79</v>
      </c>
      <c r="F14575" t="s">
        <v>122</v>
      </c>
      <c r="G14575" t="s">
        <v>198</v>
      </c>
      <c r="H14575" t="s">
        <v>100</v>
      </c>
      <c r="I14575" t="s">
        <v>278</v>
      </c>
      <c r="J14575" t="s">
        <v>79</v>
      </c>
      <c r="K14575" t="s">
        <v>180</v>
      </c>
      <c r="L14575" t="s">
        <v>94</v>
      </c>
      <c r="M14575" t="s">
        <v>106</v>
      </c>
      <c r="N14575" t="s">
        <v>76</v>
      </c>
    </row>
    <row r="14576" spans="1:14" x14ac:dyDescent="0.35">
      <c r="A14576" t="s">
        <v>7</v>
      </c>
      <c r="B14576" t="s">
        <v>279</v>
      </c>
      <c r="C14576">
        <v>2875</v>
      </c>
      <c r="D14576" t="s">
        <v>1105</v>
      </c>
      <c r="E14576" t="s">
        <v>151</v>
      </c>
      <c r="F14576" t="s">
        <v>71</v>
      </c>
      <c r="G14576" t="s">
        <v>77</v>
      </c>
      <c r="H14576" t="s">
        <v>80</v>
      </c>
      <c r="I14576" t="s">
        <v>76</v>
      </c>
      <c r="J14576" t="s">
        <v>105</v>
      </c>
      <c r="K14576" t="s">
        <v>103</v>
      </c>
      <c r="L14576" t="s">
        <v>130</v>
      </c>
      <c r="M14576" t="s">
        <v>79</v>
      </c>
      <c r="N14576" t="s">
        <v>106</v>
      </c>
    </row>
    <row r="14577" spans="1:14" x14ac:dyDescent="0.35">
      <c r="A14577" t="s">
        <v>7</v>
      </c>
      <c r="B14577" t="s">
        <v>285</v>
      </c>
      <c r="C14577">
        <v>172</v>
      </c>
      <c r="D14577" t="s">
        <v>1137</v>
      </c>
      <c r="E14577" t="s">
        <v>68</v>
      </c>
      <c r="F14577" t="s">
        <v>76</v>
      </c>
      <c r="G14577" t="s">
        <v>107</v>
      </c>
      <c r="H14577" t="s">
        <v>55</v>
      </c>
      <c r="I14577" t="s">
        <v>76</v>
      </c>
      <c r="J14577" t="s">
        <v>73</v>
      </c>
      <c r="K14577" t="s">
        <v>198</v>
      </c>
      <c r="L14577" t="s">
        <v>151</v>
      </c>
      <c r="M14577" t="s">
        <v>79</v>
      </c>
      <c r="N14577" t="s">
        <v>76</v>
      </c>
    </row>
    <row r="14578" spans="1:14" x14ac:dyDescent="0.35">
      <c r="A14578" t="s">
        <v>241</v>
      </c>
      <c r="B14578" t="s">
        <v>267</v>
      </c>
      <c r="C14578">
        <v>1080</v>
      </c>
      <c r="D14578" t="s">
        <v>918</v>
      </c>
      <c r="E14578" t="s">
        <v>151</v>
      </c>
      <c r="F14578" t="s">
        <v>151</v>
      </c>
      <c r="G14578" t="s">
        <v>62</v>
      </c>
      <c r="H14578" t="s">
        <v>104</v>
      </c>
      <c r="I14578" t="s">
        <v>249</v>
      </c>
      <c r="J14578" t="s">
        <v>63</v>
      </c>
      <c r="K14578" t="s">
        <v>87</v>
      </c>
      <c r="L14578" t="s">
        <v>103</v>
      </c>
      <c r="M14578" t="s">
        <v>75</v>
      </c>
      <c r="N14578" t="s">
        <v>68</v>
      </c>
    </row>
    <row r="14579" spans="1:14" x14ac:dyDescent="0.35">
      <c r="A14579" t="s">
        <v>241</v>
      </c>
      <c r="B14579" t="s">
        <v>279</v>
      </c>
      <c r="C14579">
        <v>11023</v>
      </c>
      <c r="D14579" t="s">
        <v>1466</v>
      </c>
      <c r="E14579" t="s">
        <v>55</v>
      </c>
      <c r="F14579" t="s">
        <v>150</v>
      </c>
      <c r="G14579" t="s">
        <v>79</v>
      </c>
      <c r="H14579" t="s">
        <v>142</v>
      </c>
      <c r="I14579" t="s">
        <v>106</v>
      </c>
      <c r="J14579" t="s">
        <v>105</v>
      </c>
      <c r="K14579" t="s">
        <v>122</v>
      </c>
      <c r="L14579" t="s">
        <v>80</v>
      </c>
      <c r="M14579" t="s">
        <v>75</v>
      </c>
      <c r="N14579" t="s">
        <v>73</v>
      </c>
    </row>
    <row r="14580" spans="1:14" x14ac:dyDescent="0.35">
      <c r="A14580" t="s">
        <v>241</v>
      </c>
      <c r="B14580" t="s">
        <v>285</v>
      </c>
      <c r="C14580">
        <v>1346</v>
      </c>
      <c r="D14580" t="s">
        <v>1466</v>
      </c>
      <c r="E14580" t="s">
        <v>105</v>
      </c>
      <c r="F14580" t="s">
        <v>68</v>
      </c>
      <c r="G14580" t="s">
        <v>79</v>
      </c>
      <c r="H14580" t="s">
        <v>63</v>
      </c>
      <c r="I14580" t="s">
        <v>75</v>
      </c>
      <c r="J14580" t="s">
        <v>130</v>
      </c>
      <c r="K14580" t="s">
        <v>138</v>
      </c>
      <c r="L14580" t="s">
        <v>150</v>
      </c>
      <c r="M14580" t="s">
        <v>105</v>
      </c>
      <c r="N14580" t="s">
        <v>73</v>
      </c>
    </row>
    <row r="14582" spans="1:14" x14ac:dyDescent="0.35">
      <c r="A14582" t="s">
        <v>2333</v>
      </c>
    </row>
    <row r="14583" spans="1:14" x14ac:dyDescent="0.35">
      <c r="A14583" t="s">
        <v>14</v>
      </c>
      <c r="B14583" t="s">
        <v>1332</v>
      </c>
      <c r="C14583" t="s">
        <v>2</v>
      </c>
      <c r="D14583" t="s">
        <v>2322</v>
      </c>
      <c r="E14583" t="s">
        <v>2323</v>
      </c>
      <c r="F14583" t="s">
        <v>2324</v>
      </c>
      <c r="G14583" t="s">
        <v>2325</v>
      </c>
      <c r="H14583" t="s">
        <v>2326</v>
      </c>
      <c r="I14583" t="s">
        <v>2327</v>
      </c>
      <c r="J14583" t="s">
        <v>2328</v>
      </c>
      <c r="K14583" t="s">
        <v>2329</v>
      </c>
      <c r="L14583" t="s">
        <v>2330</v>
      </c>
      <c r="M14583" t="s">
        <v>2331</v>
      </c>
      <c r="N14583" t="s">
        <v>1447</v>
      </c>
    </row>
    <row r="14584" spans="1:14" x14ac:dyDescent="0.35">
      <c r="A14584" t="s">
        <v>3</v>
      </c>
      <c r="B14584" t="s">
        <v>1333</v>
      </c>
      <c r="C14584">
        <v>1959</v>
      </c>
      <c r="D14584" t="s">
        <v>1142</v>
      </c>
      <c r="E14584" t="s">
        <v>81</v>
      </c>
      <c r="F14584" t="s">
        <v>79</v>
      </c>
      <c r="G14584" t="s">
        <v>73</v>
      </c>
      <c r="H14584" t="s">
        <v>198</v>
      </c>
      <c r="I14584" t="s">
        <v>78</v>
      </c>
      <c r="J14584" t="s">
        <v>71</v>
      </c>
      <c r="K14584" t="s">
        <v>75</v>
      </c>
      <c r="L14584" t="s">
        <v>150</v>
      </c>
      <c r="M14584" t="s">
        <v>150</v>
      </c>
      <c r="N14584" t="s">
        <v>106</v>
      </c>
    </row>
    <row r="14585" spans="1:14" x14ac:dyDescent="0.35">
      <c r="A14585" t="s">
        <v>3</v>
      </c>
      <c r="B14585" t="s">
        <v>1334</v>
      </c>
      <c r="C14585">
        <v>70</v>
      </c>
      <c r="D14585" t="s">
        <v>1108</v>
      </c>
      <c r="E14585" t="s">
        <v>63</v>
      </c>
      <c r="F14585" t="s">
        <v>76</v>
      </c>
      <c r="G14585" t="s">
        <v>76</v>
      </c>
      <c r="H14585" t="s">
        <v>76</v>
      </c>
      <c r="I14585" t="s">
        <v>79</v>
      </c>
      <c r="J14585" t="s">
        <v>76</v>
      </c>
      <c r="K14585" t="s">
        <v>68</v>
      </c>
      <c r="L14585" t="s">
        <v>72</v>
      </c>
      <c r="M14585" t="s">
        <v>72</v>
      </c>
      <c r="N14585" t="s">
        <v>76</v>
      </c>
    </row>
    <row r="14586" spans="1:14" x14ac:dyDescent="0.35">
      <c r="A14586" t="s">
        <v>4</v>
      </c>
      <c r="B14586" t="s">
        <v>1333</v>
      </c>
      <c r="C14586">
        <v>3167</v>
      </c>
      <c r="D14586" t="s">
        <v>993</v>
      </c>
      <c r="E14586" t="s">
        <v>81</v>
      </c>
      <c r="F14586" t="s">
        <v>150</v>
      </c>
      <c r="G14586" t="s">
        <v>80</v>
      </c>
      <c r="H14586" t="s">
        <v>104</v>
      </c>
      <c r="I14586" t="s">
        <v>80</v>
      </c>
      <c r="J14586" t="s">
        <v>142</v>
      </c>
      <c r="K14586" t="s">
        <v>198</v>
      </c>
      <c r="L14586" t="s">
        <v>74</v>
      </c>
      <c r="M14586" t="s">
        <v>186</v>
      </c>
      <c r="N14586" t="s">
        <v>106</v>
      </c>
    </row>
    <row r="14587" spans="1:14" x14ac:dyDescent="0.35">
      <c r="A14587" t="s">
        <v>4</v>
      </c>
      <c r="B14587" t="s">
        <v>1334</v>
      </c>
      <c r="C14587">
        <v>106</v>
      </c>
      <c r="D14587" t="s">
        <v>796</v>
      </c>
      <c r="E14587" t="s">
        <v>76</v>
      </c>
      <c r="F14587" t="s">
        <v>76</v>
      </c>
      <c r="G14587" t="s">
        <v>211</v>
      </c>
      <c r="H14587" t="s">
        <v>161</v>
      </c>
      <c r="I14587" t="s">
        <v>103</v>
      </c>
      <c r="J14587" t="s">
        <v>186</v>
      </c>
      <c r="K14587" t="s">
        <v>55</v>
      </c>
      <c r="L14587" t="s">
        <v>106</v>
      </c>
      <c r="M14587" t="s">
        <v>237</v>
      </c>
      <c r="N14587" t="s">
        <v>76</v>
      </c>
    </row>
    <row r="14588" spans="1:14" x14ac:dyDescent="0.35">
      <c r="A14588" t="s">
        <v>4</v>
      </c>
      <c r="B14588" t="s">
        <v>468</v>
      </c>
      <c r="C14588">
        <v>3</v>
      </c>
      <c r="D14588" t="s">
        <v>395</v>
      </c>
      <c r="E14588" t="s">
        <v>76</v>
      </c>
      <c r="F14588" t="s">
        <v>76</v>
      </c>
      <c r="G14588" t="s">
        <v>76</v>
      </c>
      <c r="H14588" t="s">
        <v>76</v>
      </c>
      <c r="I14588" t="s">
        <v>76</v>
      </c>
      <c r="J14588" t="s">
        <v>76</v>
      </c>
      <c r="K14588" t="s">
        <v>76</v>
      </c>
      <c r="L14588" t="s">
        <v>76</v>
      </c>
      <c r="M14588" t="s">
        <v>76</v>
      </c>
      <c r="N14588" t="s">
        <v>76</v>
      </c>
    </row>
    <row r="14589" spans="1:14" x14ac:dyDescent="0.35">
      <c r="A14589" t="s">
        <v>5</v>
      </c>
      <c r="B14589" t="s">
        <v>1333</v>
      </c>
      <c r="C14589">
        <v>3394</v>
      </c>
      <c r="D14589" t="s">
        <v>924</v>
      </c>
      <c r="E14589" t="s">
        <v>72</v>
      </c>
      <c r="F14589" t="s">
        <v>75</v>
      </c>
      <c r="G14589" t="s">
        <v>73</v>
      </c>
      <c r="H14589" t="s">
        <v>100</v>
      </c>
      <c r="I14589" t="s">
        <v>78</v>
      </c>
      <c r="J14589" t="s">
        <v>63</v>
      </c>
      <c r="K14589" t="s">
        <v>142</v>
      </c>
      <c r="L14589" t="s">
        <v>68</v>
      </c>
      <c r="M14589" t="s">
        <v>71</v>
      </c>
      <c r="N14589" t="s">
        <v>107</v>
      </c>
    </row>
    <row r="14590" spans="1:14" x14ac:dyDescent="0.35">
      <c r="A14590" t="s">
        <v>5</v>
      </c>
      <c r="B14590" t="s">
        <v>1334</v>
      </c>
      <c r="C14590">
        <v>71</v>
      </c>
      <c r="D14590" t="s">
        <v>1133</v>
      </c>
      <c r="E14590" t="s">
        <v>76</v>
      </c>
      <c r="F14590" t="s">
        <v>76</v>
      </c>
      <c r="G14590" t="s">
        <v>79</v>
      </c>
      <c r="H14590" t="s">
        <v>87</v>
      </c>
      <c r="I14590" t="s">
        <v>150</v>
      </c>
      <c r="J14590" t="s">
        <v>76</v>
      </c>
      <c r="K14590" t="s">
        <v>105</v>
      </c>
      <c r="L14590" t="s">
        <v>77</v>
      </c>
      <c r="M14590" t="s">
        <v>77</v>
      </c>
      <c r="N14590" t="s">
        <v>76</v>
      </c>
    </row>
    <row r="14591" spans="1:14" x14ac:dyDescent="0.35">
      <c r="A14591" t="s">
        <v>5</v>
      </c>
      <c r="B14591" t="s">
        <v>468</v>
      </c>
      <c r="C14591">
        <v>1</v>
      </c>
      <c r="D14591" t="s">
        <v>395</v>
      </c>
      <c r="E14591" t="s">
        <v>76</v>
      </c>
      <c r="F14591" t="s">
        <v>76</v>
      </c>
      <c r="G14591" t="s">
        <v>76</v>
      </c>
      <c r="H14591" t="s">
        <v>76</v>
      </c>
      <c r="I14591" t="s">
        <v>76</v>
      </c>
      <c r="J14591" t="s">
        <v>76</v>
      </c>
      <c r="K14591" t="s">
        <v>76</v>
      </c>
      <c r="L14591" t="s">
        <v>76</v>
      </c>
      <c r="M14591" t="s">
        <v>76</v>
      </c>
      <c r="N14591" t="s">
        <v>76</v>
      </c>
    </row>
    <row r="14592" spans="1:14" x14ac:dyDescent="0.35">
      <c r="A14592" t="s">
        <v>6</v>
      </c>
      <c r="B14592" t="s">
        <v>1333</v>
      </c>
      <c r="C14592">
        <v>1372</v>
      </c>
      <c r="D14592" t="s">
        <v>1387</v>
      </c>
      <c r="E14592" t="s">
        <v>194</v>
      </c>
      <c r="F14592" t="s">
        <v>93</v>
      </c>
      <c r="G14592" t="s">
        <v>94</v>
      </c>
      <c r="H14592" t="s">
        <v>86</v>
      </c>
      <c r="I14592" t="s">
        <v>72</v>
      </c>
      <c r="J14592" t="s">
        <v>186</v>
      </c>
      <c r="K14592" t="s">
        <v>198</v>
      </c>
      <c r="L14592" t="s">
        <v>72</v>
      </c>
      <c r="M14592" t="s">
        <v>68</v>
      </c>
      <c r="N14592" t="s">
        <v>68</v>
      </c>
    </row>
    <row r="14593" spans="1:14" x14ac:dyDescent="0.35">
      <c r="A14593" t="s">
        <v>6</v>
      </c>
      <c r="B14593" t="s">
        <v>1334</v>
      </c>
      <c r="C14593">
        <v>60</v>
      </c>
      <c r="D14593" t="s">
        <v>1554</v>
      </c>
      <c r="E14593" t="s">
        <v>138</v>
      </c>
      <c r="F14593" t="s">
        <v>309</v>
      </c>
      <c r="G14593" t="s">
        <v>137</v>
      </c>
      <c r="H14593" t="s">
        <v>57</v>
      </c>
      <c r="I14593" t="s">
        <v>76</v>
      </c>
      <c r="J14593" t="s">
        <v>217</v>
      </c>
      <c r="K14593" t="s">
        <v>210</v>
      </c>
      <c r="L14593" t="s">
        <v>157</v>
      </c>
      <c r="M14593" t="s">
        <v>76</v>
      </c>
      <c r="N14593" t="s">
        <v>76</v>
      </c>
    </row>
    <row r="14594" spans="1:14" x14ac:dyDescent="0.35">
      <c r="A14594" t="s">
        <v>7</v>
      </c>
      <c r="B14594" t="s">
        <v>1333</v>
      </c>
      <c r="C14594">
        <v>3122</v>
      </c>
      <c r="D14594" t="s">
        <v>1105</v>
      </c>
      <c r="E14594" t="s">
        <v>142</v>
      </c>
      <c r="F14594" t="s">
        <v>71</v>
      </c>
      <c r="G14594" t="s">
        <v>79</v>
      </c>
      <c r="H14594" t="s">
        <v>100</v>
      </c>
      <c r="I14594" t="s">
        <v>68</v>
      </c>
      <c r="J14594" t="s">
        <v>150</v>
      </c>
      <c r="K14594" t="s">
        <v>86</v>
      </c>
      <c r="L14594" t="s">
        <v>198</v>
      </c>
      <c r="M14594" t="s">
        <v>79</v>
      </c>
      <c r="N14594" t="s">
        <v>106</v>
      </c>
    </row>
    <row r="14595" spans="1:14" x14ac:dyDescent="0.35">
      <c r="A14595" t="s">
        <v>7</v>
      </c>
      <c r="B14595" t="s">
        <v>1334</v>
      </c>
      <c r="C14595">
        <v>122</v>
      </c>
      <c r="D14595" t="s">
        <v>1122</v>
      </c>
      <c r="E14595" t="s">
        <v>76</v>
      </c>
      <c r="F14595" t="s">
        <v>138</v>
      </c>
      <c r="G14595" t="s">
        <v>75</v>
      </c>
      <c r="H14595" t="s">
        <v>107</v>
      </c>
      <c r="I14595" t="s">
        <v>78</v>
      </c>
      <c r="J14595" t="s">
        <v>237</v>
      </c>
      <c r="K14595" t="s">
        <v>290</v>
      </c>
      <c r="L14595" t="s">
        <v>179</v>
      </c>
      <c r="M14595" t="s">
        <v>76</v>
      </c>
      <c r="N14595" t="s">
        <v>76</v>
      </c>
    </row>
    <row r="14596" spans="1:14" x14ac:dyDescent="0.35">
      <c r="A14596" t="s">
        <v>7</v>
      </c>
      <c r="B14596" t="s">
        <v>468</v>
      </c>
      <c r="C14596">
        <v>2</v>
      </c>
      <c r="D14596" t="s">
        <v>395</v>
      </c>
      <c r="E14596" t="s">
        <v>76</v>
      </c>
      <c r="F14596" t="s">
        <v>76</v>
      </c>
      <c r="G14596" t="s">
        <v>76</v>
      </c>
      <c r="H14596" t="s">
        <v>76</v>
      </c>
      <c r="I14596" t="s">
        <v>76</v>
      </c>
      <c r="J14596" t="s">
        <v>76</v>
      </c>
      <c r="K14596" t="s">
        <v>76</v>
      </c>
      <c r="L14596" t="s">
        <v>76</v>
      </c>
      <c r="M14596" t="s">
        <v>76</v>
      </c>
      <c r="N14596" t="s">
        <v>76</v>
      </c>
    </row>
    <row r="14597" spans="1:14" x14ac:dyDescent="0.35">
      <c r="A14597" t="s">
        <v>241</v>
      </c>
      <c r="B14597" t="s">
        <v>1333</v>
      </c>
      <c r="C14597">
        <v>13014</v>
      </c>
      <c r="D14597" t="s">
        <v>892</v>
      </c>
      <c r="E14597" t="s">
        <v>55</v>
      </c>
      <c r="F14597" t="s">
        <v>75</v>
      </c>
      <c r="G14597" t="s">
        <v>71</v>
      </c>
      <c r="H14597" t="s">
        <v>142</v>
      </c>
      <c r="I14597" t="s">
        <v>78</v>
      </c>
      <c r="J14597" t="s">
        <v>81</v>
      </c>
      <c r="K14597" t="s">
        <v>151</v>
      </c>
      <c r="L14597" t="s">
        <v>80</v>
      </c>
      <c r="M14597" t="s">
        <v>75</v>
      </c>
      <c r="N14597" t="s">
        <v>106</v>
      </c>
    </row>
    <row r="14598" spans="1:14" x14ac:dyDescent="0.35">
      <c r="A14598" t="s">
        <v>241</v>
      </c>
      <c r="B14598" t="s">
        <v>1334</v>
      </c>
      <c r="C14598">
        <v>429</v>
      </c>
      <c r="D14598" t="s">
        <v>733</v>
      </c>
      <c r="E14598" t="s">
        <v>106</v>
      </c>
      <c r="F14598" t="s">
        <v>138</v>
      </c>
      <c r="G14598" t="s">
        <v>55</v>
      </c>
      <c r="H14598" t="s">
        <v>122</v>
      </c>
      <c r="I14598" t="s">
        <v>138</v>
      </c>
      <c r="J14598" t="s">
        <v>57</v>
      </c>
      <c r="K14598" t="s">
        <v>264</v>
      </c>
      <c r="L14598" t="s">
        <v>198</v>
      </c>
      <c r="M14598" t="s">
        <v>63</v>
      </c>
      <c r="N14598" t="s">
        <v>76</v>
      </c>
    </row>
    <row r="14599" spans="1:14" x14ac:dyDescent="0.35">
      <c r="A14599" t="s">
        <v>241</v>
      </c>
      <c r="B14599" t="s">
        <v>468</v>
      </c>
      <c r="C14599">
        <v>6</v>
      </c>
      <c r="D14599" t="s">
        <v>395</v>
      </c>
      <c r="E14599" t="s">
        <v>76</v>
      </c>
      <c r="F14599" t="s">
        <v>76</v>
      </c>
      <c r="G14599" t="s">
        <v>76</v>
      </c>
      <c r="H14599" t="s">
        <v>76</v>
      </c>
      <c r="I14599" t="s">
        <v>76</v>
      </c>
      <c r="J14599" t="s">
        <v>76</v>
      </c>
      <c r="K14599" t="s">
        <v>76</v>
      </c>
      <c r="L14599" t="s">
        <v>76</v>
      </c>
      <c r="M14599" t="s">
        <v>76</v>
      </c>
      <c r="N14599" t="s">
        <v>76</v>
      </c>
    </row>
    <row r="14601" spans="1:14" x14ac:dyDescent="0.35">
      <c r="A14601" t="s">
        <v>2334</v>
      </c>
    </row>
    <row r="14602" spans="1:14" x14ac:dyDescent="0.35">
      <c r="A14602" t="s">
        <v>14</v>
      </c>
      <c r="B14602" t="s">
        <v>461</v>
      </c>
      <c r="C14602" t="s">
        <v>2</v>
      </c>
      <c r="D14602" t="s">
        <v>2322</v>
      </c>
      <c r="E14602" t="s">
        <v>2323</v>
      </c>
      <c r="F14602" t="s">
        <v>2324</v>
      </c>
      <c r="G14602" t="s">
        <v>2325</v>
      </c>
      <c r="H14602" t="s">
        <v>2326</v>
      </c>
      <c r="I14602" t="s">
        <v>2327</v>
      </c>
      <c r="J14602" t="s">
        <v>2328</v>
      </c>
      <c r="K14602" t="s">
        <v>2329</v>
      </c>
      <c r="L14602" t="s">
        <v>2330</v>
      </c>
      <c r="M14602" t="s">
        <v>2331</v>
      </c>
      <c r="N14602" t="s">
        <v>1447</v>
      </c>
    </row>
    <row r="14603" spans="1:14" x14ac:dyDescent="0.35">
      <c r="A14603" t="s">
        <v>3</v>
      </c>
      <c r="B14603" t="s">
        <v>462</v>
      </c>
      <c r="C14603">
        <v>1093</v>
      </c>
      <c r="D14603" t="s">
        <v>917</v>
      </c>
      <c r="E14603" t="s">
        <v>138</v>
      </c>
      <c r="F14603" t="s">
        <v>71</v>
      </c>
      <c r="G14603" t="s">
        <v>73</v>
      </c>
      <c r="H14603" t="s">
        <v>104</v>
      </c>
      <c r="I14603" t="s">
        <v>105</v>
      </c>
      <c r="J14603" t="s">
        <v>77</v>
      </c>
      <c r="K14603" t="s">
        <v>79</v>
      </c>
      <c r="L14603" t="s">
        <v>79</v>
      </c>
      <c r="M14603" t="s">
        <v>75</v>
      </c>
      <c r="N14603" t="s">
        <v>106</v>
      </c>
    </row>
    <row r="14604" spans="1:14" x14ac:dyDescent="0.35">
      <c r="A14604" t="s">
        <v>3</v>
      </c>
      <c r="B14604" t="s">
        <v>464</v>
      </c>
      <c r="C14604">
        <v>935</v>
      </c>
      <c r="D14604" t="s">
        <v>863</v>
      </c>
      <c r="E14604" t="s">
        <v>72</v>
      </c>
      <c r="F14604" t="s">
        <v>73</v>
      </c>
      <c r="G14604" t="s">
        <v>73</v>
      </c>
      <c r="H14604" t="s">
        <v>55</v>
      </c>
      <c r="I14604" t="s">
        <v>75</v>
      </c>
      <c r="J14604" t="s">
        <v>78</v>
      </c>
      <c r="K14604" t="s">
        <v>81</v>
      </c>
      <c r="L14604" t="s">
        <v>105</v>
      </c>
      <c r="M14604" t="s">
        <v>71</v>
      </c>
      <c r="N14604" t="s">
        <v>73</v>
      </c>
    </row>
    <row r="14605" spans="1:14" x14ac:dyDescent="0.35">
      <c r="A14605" t="s">
        <v>3</v>
      </c>
      <c r="B14605" t="s">
        <v>468</v>
      </c>
      <c r="C14605">
        <v>1</v>
      </c>
      <c r="D14605" t="s">
        <v>395</v>
      </c>
      <c r="E14605" t="s">
        <v>76</v>
      </c>
      <c r="F14605" t="s">
        <v>76</v>
      </c>
      <c r="G14605" t="s">
        <v>76</v>
      </c>
      <c r="H14605" t="s">
        <v>76</v>
      </c>
      <c r="I14605" t="s">
        <v>76</v>
      </c>
      <c r="J14605" t="s">
        <v>76</v>
      </c>
      <c r="K14605" t="s">
        <v>76</v>
      </c>
      <c r="L14605" t="s">
        <v>76</v>
      </c>
      <c r="M14605" t="s">
        <v>76</v>
      </c>
      <c r="N14605" t="s">
        <v>76</v>
      </c>
    </row>
    <row r="14606" spans="1:14" x14ac:dyDescent="0.35">
      <c r="A14606" t="s">
        <v>4</v>
      </c>
      <c r="B14606" t="s">
        <v>462</v>
      </c>
      <c r="C14606">
        <v>1694</v>
      </c>
      <c r="D14606" t="s">
        <v>787</v>
      </c>
      <c r="E14606" t="s">
        <v>71</v>
      </c>
      <c r="F14606" t="s">
        <v>94</v>
      </c>
      <c r="G14606" t="s">
        <v>133</v>
      </c>
      <c r="H14606" t="s">
        <v>179</v>
      </c>
      <c r="I14606" t="s">
        <v>72</v>
      </c>
      <c r="J14606" t="s">
        <v>130</v>
      </c>
      <c r="K14606" t="s">
        <v>108</v>
      </c>
      <c r="L14606" t="s">
        <v>198</v>
      </c>
      <c r="M14606" t="s">
        <v>62</v>
      </c>
      <c r="N14606" t="s">
        <v>107</v>
      </c>
    </row>
    <row r="14607" spans="1:14" x14ac:dyDescent="0.35">
      <c r="A14607" t="s">
        <v>4</v>
      </c>
      <c r="B14607" t="s">
        <v>464</v>
      </c>
      <c r="C14607">
        <v>1582</v>
      </c>
      <c r="D14607" t="s">
        <v>858</v>
      </c>
      <c r="E14607" t="s">
        <v>74</v>
      </c>
      <c r="F14607" t="s">
        <v>77</v>
      </c>
      <c r="G14607" t="s">
        <v>68</v>
      </c>
      <c r="H14607" t="s">
        <v>74</v>
      </c>
      <c r="I14607" t="s">
        <v>93</v>
      </c>
      <c r="J14607" t="s">
        <v>100</v>
      </c>
      <c r="K14607" t="s">
        <v>55</v>
      </c>
      <c r="L14607" t="s">
        <v>72</v>
      </c>
      <c r="M14607" t="s">
        <v>107</v>
      </c>
      <c r="N14607" t="s">
        <v>79</v>
      </c>
    </row>
    <row r="14608" spans="1:14" x14ac:dyDescent="0.35">
      <c r="A14608" t="s">
        <v>5</v>
      </c>
      <c r="B14608" t="s">
        <v>462</v>
      </c>
      <c r="C14608">
        <v>1659</v>
      </c>
      <c r="D14608" t="s">
        <v>1133</v>
      </c>
      <c r="E14608" t="s">
        <v>105</v>
      </c>
      <c r="F14608" t="s">
        <v>105</v>
      </c>
      <c r="G14608" t="s">
        <v>73</v>
      </c>
      <c r="H14608" t="s">
        <v>55</v>
      </c>
      <c r="I14608" t="s">
        <v>94</v>
      </c>
      <c r="J14608" t="s">
        <v>106</v>
      </c>
      <c r="K14608" t="s">
        <v>186</v>
      </c>
      <c r="L14608" t="s">
        <v>79</v>
      </c>
      <c r="M14608" t="s">
        <v>75</v>
      </c>
      <c r="N14608" t="s">
        <v>76</v>
      </c>
    </row>
    <row r="14609" spans="1:14" x14ac:dyDescent="0.35">
      <c r="A14609" t="s">
        <v>5</v>
      </c>
      <c r="B14609" t="s">
        <v>464</v>
      </c>
      <c r="C14609">
        <v>1807</v>
      </c>
      <c r="D14609" t="s">
        <v>1135</v>
      </c>
      <c r="E14609" t="s">
        <v>100</v>
      </c>
      <c r="F14609" t="s">
        <v>68</v>
      </c>
      <c r="G14609" t="s">
        <v>73</v>
      </c>
      <c r="H14609" t="s">
        <v>80</v>
      </c>
      <c r="I14609" t="s">
        <v>105</v>
      </c>
      <c r="J14609" t="s">
        <v>133</v>
      </c>
      <c r="K14609" t="s">
        <v>198</v>
      </c>
      <c r="L14609" t="s">
        <v>71</v>
      </c>
      <c r="M14609" t="s">
        <v>77</v>
      </c>
      <c r="N14609" t="s">
        <v>107</v>
      </c>
    </row>
    <row r="14610" spans="1:14" x14ac:dyDescent="0.35">
      <c r="A14610" t="s">
        <v>6</v>
      </c>
      <c r="B14610" t="s">
        <v>462</v>
      </c>
      <c r="C14610">
        <v>906</v>
      </c>
      <c r="D14610" t="s">
        <v>744</v>
      </c>
      <c r="E14610" t="s">
        <v>103</v>
      </c>
      <c r="F14610" t="s">
        <v>151</v>
      </c>
      <c r="G14610" t="s">
        <v>105</v>
      </c>
      <c r="H14610" t="s">
        <v>122</v>
      </c>
      <c r="I14610" t="s">
        <v>94</v>
      </c>
      <c r="J14610" t="s">
        <v>94</v>
      </c>
      <c r="K14610" t="s">
        <v>142</v>
      </c>
      <c r="L14610" t="s">
        <v>94</v>
      </c>
      <c r="M14610" t="s">
        <v>77</v>
      </c>
      <c r="N14610" t="s">
        <v>77</v>
      </c>
    </row>
    <row r="14611" spans="1:14" x14ac:dyDescent="0.35">
      <c r="A14611" t="s">
        <v>6</v>
      </c>
      <c r="B14611" t="s">
        <v>464</v>
      </c>
      <c r="C14611">
        <v>526</v>
      </c>
      <c r="D14611" t="s">
        <v>926</v>
      </c>
      <c r="E14611" t="s">
        <v>221</v>
      </c>
      <c r="F14611" t="s">
        <v>100</v>
      </c>
      <c r="G14611" t="s">
        <v>78</v>
      </c>
      <c r="H14611" t="s">
        <v>175</v>
      </c>
      <c r="I14611" t="s">
        <v>122</v>
      </c>
      <c r="J14611" t="s">
        <v>96</v>
      </c>
      <c r="K14611" t="s">
        <v>194</v>
      </c>
      <c r="L14611" t="s">
        <v>173</v>
      </c>
      <c r="M14611" t="s">
        <v>94</v>
      </c>
      <c r="N14611" t="s">
        <v>75</v>
      </c>
    </row>
    <row r="14612" spans="1:14" x14ac:dyDescent="0.35">
      <c r="A14612" t="s">
        <v>7</v>
      </c>
      <c r="B14612" t="s">
        <v>462</v>
      </c>
      <c r="C14612">
        <v>1914</v>
      </c>
      <c r="D14612" t="s">
        <v>892</v>
      </c>
      <c r="E14612" t="s">
        <v>198</v>
      </c>
      <c r="F14612" t="s">
        <v>105</v>
      </c>
      <c r="G14612" t="s">
        <v>71</v>
      </c>
      <c r="H14612" t="s">
        <v>72</v>
      </c>
      <c r="I14612" t="s">
        <v>75</v>
      </c>
      <c r="J14612" t="s">
        <v>106</v>
      </c>
      <c r="K14612" t="s">
        <v>86</v>
      </c>
      <c r="L14612" t="s">
        <v>72</v>
      </c>
      <c r="M14612" t="s">
        <v>71</v>
      </c>
      <c r="N14612" t="s">
        <v>77</v>
      </c>
    </row>
    <row r="14613" spans="1:14" x14ac:dyDescent="0.35">
      <c r="A14613" t="s">
        <v>7</v>
      </c>
      <c r="B14613" t="s">
        <v>464</v>
      </c>
      <c r="C14613">
        <v>1331</v>
      </c>
      <c r="D14613" t="s">
        <v>1448</v>
      </c>
      <c r="E14613" t="s">
        <v>80</v>
      </c>
      <c r="F14613" t="s">
        <v>107</v>
      </c>
      <c r="G14613" t="s">
        <v>73</v>
      </c>
      <c r="H14613" t="s">
        <v>55</v>
      </c>
      <c r="I14613" t="s">
        <v>73</v>
      </c>
      <c r="J14613" t="s">
        <v>93</v>
      </c>
      <c r="K14613" t="s">
        <v>57</v>
      </c>
      <c r="L14613" t="s">
        <v>194</v>
      </c>
      <c r="M14613" t="s">
        <v>106</v>
      </c>
      <c r="N14613" t="s">
        <v>107</v>
      </c>
    </row>
    <row r="14614" spans="1:14" x14ac:dyDescent="0.35">
      <c r="A14614" t="s">
        <v>7</v>
      </c>
      <c r="B14614" t="s">
        <v>468</v>
      </c>
      <c r="C14614">
        <v>1</v>
      </c>
      <c r="D14614" t="s">
        <v>395</v>
      </c>
      <c r="E14614" t="s">
        <v>76</v>
      </c>
      <c r="F14614" t="s">
        <v>76</v>
      </c>
      <c r="G14614" t="s">
        <v>76</v>
      </c>
      <c r="H14614" t="s">
        <v>76</v>
      </c>
      <c r="I14614" t="s">
        <v>76</v>
      </c>
      <c r="J14614" t="s">
        <v>76</v>
      </c>
      <c r="K14614" t="s">
        <v>76</v>
      </c>
      <c r="L14614" t="s">
        <v>76</v>
      </c>
      <c r="M14614" t="s">
        <v>76</v>
      </c>
      <c r="N14614" t="s">
        <v>76</v>
      </c>
    </row>
    <row r="14615" spans="1:14" x14ac:dyDescent="0.35">
      <c r="A14615" t="s">
        <v>241</v>
      </c>
      <c r="B14615" t="s">
        <v>462</v>
      </c>
      <c r="C14615">
        <v>7266</v>
      </c>
      <c r="D14615" t="s">
        <v>875</v>
      </c>
      <c r="E14615" t="s">
        <v>100</v>
      </c>
      <c r="F14615" t="s">
        <v>105</v>
      </c>
      <c r="G14615" t="s">
        <v>78</v>
      </c>
      <c r="H14615" t="s">
        <v>122</v>
      </c>
      <c r="I14615" t="s">
        <v>78</v>
      </c>
      <c r="J14615" t="s">
        <v>75</v>
      </c>
      <c r="K14615" t="s">
        <v>122</v>
      </c>
      <c r="L14615" t="s">
        <v>138</v>
      </c>
      <c r="M14615" t="s">
        <v>138</v>
      </c>
      <c r="N14615" t="s">
        <v>106</v>
      </c>
    </row>
    <row r="14616" spans="1:14" x14ac:dyDescent="0.35">
      <c r="A14616" t="s">
        <v>241</v>
      </c>
      <c r="B14616" t="s">
        <v>464</v>
      </c>
      <c r="C14616">
        <v>6181</v>
      </c>
      <c r="D14616" t="s">
        <v>1128</v>
      </c>
      <c r="E14616" t="s">
        <v>93</v>
      </c>
      <c r="F14616" t="s">
        <v>79</v>
      </c>
      <c r="G14616" t="s">
        <v>77</v>
      </c>
      <c r="H14616" t="s">
        <v>74</v>
      </c>
      <c r="I14616" t="s">
        <v>105</v>
      </c>
      <c r="J14616" t="s">
        <v>74</v>
      </c>
      <c r="K14616" t="s">
        <v>133</v>
      </c>
      <c r="L14616" t="s">
        <v>74</v>
      </c>
      <c r="M14616" t="s">
        <v>77</v>
      </c>
      <c r="N14616" t="s">
        <v>106</v>
      </c>
    </row>
    <row r="14617" spans="1:14" x14ac:dyDescent="0.35">
      <c r="A14617" t="s">
        <v>241</v>
      </c>
      <c r="B14617" t="s">
        <v>468</v>
      </c>
      <c r="C14617">
        <v>2</v>
      </c>
      <c r="D14617" t="s">
        <v>395</v>
      </c>
      <c r="E14617" t="s">
        <v>76</v>
      </c>
      <c r="F14617" t="s">
        <v>76</v>
      </c>
      <c r="G14617" t="s">
        <v>76</v>
      </c>
      <c r="H14617" t="s">
        <v>76</v>
      </c>
      <c r="I14617" t="s">
        <v>76</v>
      </c>
      <c r="J14617" t="s">
        <v>76</v>
      </c>
      <c r="K14617" t="s">
        <v>76</v>
      </c>
      <c r="L14617" t="s">
        <v>76</v>
      </c>
      <c r="M14617" t="s">
        <v>76</v>
      </c>
      <c r="N14617" t="s">
        <v>76</v>
      </c>
    </row>
    <row r="14619" spans="1:14" x14ac:dyDescent="0.35">
      <c r="A14619" t="s">
        <v>2335</v>
      </c>
    </row>
    <row r="14620" spans="1:14" x14ac:dyDescent="0.35">
      <c r="A14620" t="s">
        <v>14</v>
      </c>
      <c r="B14620" t="s">
        <v>487</v>
      </c>
      <c r="C14620" t="s">
        <v>2</v>
      </c>
      <c r="D14620" t="s">
        <v>2322</v>
      </c>
      <c r="E14620" t="s">
        <v>2323</v>
      </c>
      <c r="F14620" t="s">
        <v>2324</v>
      </c>
      <c r="G14620" t="s">
        <v>2325</v>
      </c>
      <c r="H14620" t="s">
        <v>2326</v>
      </c>
      <c r="I14620" t="s">
        <v>2327</v>
      </c>
      <c r="J14620" t="s">
        <v>2328</v>
      </c>
      <c r="K14620" t="s">
        <v>2329</v>
      </c>
      <c r="L14620" t="s">
        <v>2330</v>
      </c>
      <c r="M14620" t="s">
        <v>2331</v>
      </c>
      <c r="N14620" t="s">
        <v>1447</v>
      </c>
    </row>
    <row r="14621" spans="1:14" x14ac:dyDescent="0.35">
      <c r="A14621" t="s">
        <v>3</v>
      </c>
      <c r="B14621" t="s">
        <v>488</v>
      </c>
      <c r="C14621">
        <v>1119</v>
      </c>
      <c r="D14621" t="s">
        <v>863</v>
      </c>
      <c r="E14621" t="s">
        <v>138</v>
      </c>
      <c r="F14621" t="s">
        <v>79</v>
      </c>
      <c r="G14621" t="s">
        <v>73</v>
      </c>
      <c r="H14621" t="s">
        <v>198</v>
      </c>
      <c r="I14621" t="s">
        <v>78</v>
      </c>
      <c r="J14621" t="s">
        <v>94</v>
      </c>
      <c r="K14621" t="s">
        <v>94</v>
      </c>
      <c r="L14621" t="s">
        <v>78</v>
      </c>
      <c r="M14621" t="s">
        <v>78</v>
      </c>
      <c r="N14621" t="s">
        <v>73</v>
      </c>
    </row>
    <row r="14622" spans="1:14" x14ac:dyDescent="0.35">
      <c r="A14622" t="s">
        <v>3</v>
      </c>
      <c r="B14622" t="s">
        <v>491</v>
      </c>
      <c r="C14622">
        <v>910</v>
      </c>
      <c r="D14622" t="s">
        <v>965</v>
      </c>
      <c r="E14622" t="s">
        <v>63</v>
      </c>
      <c r="F14622" t="s">
        <v>77</v>
      </c>
      <c r="G14622" t="s">
        <v>106</v>
      </c>
      <c r="H14622" t="s">
        <v>122</v>
      </c>
      <c r="I14622" t="s">
        <v>94</v>
      </c>
      <c r="J14622" t="s">
        <v>106</v>
      </c>
      <c r="K14622" t="s">
        <v>150</v>
      </c>
      <c r="L14622" t="s">
        <v>79</v>
      </c>
      <c r="M14622" t="s">
        <v>77</v>
      </c>
      <c r="N14622" t="s">
        <v>77</v>
      </c>
    </row>
    <row r="14623" spans="1:14" x14ac:dyDescent="0.35">
      <c r="A14623" t="s">
        <v>4</v>
      </c>
      <c r="B14623" t="s">
        <v>488</v>
      </c>
      <c r="C14623">
        <v>1945</v>
      </c>
      <c r="D14623" t="s">
        <v>1117</v>
      </c>
      <c r="E14623" t="s">
        <v>72</v>
      </c>
      <c r="F14623" t="s">
        <v>150</v>
      </c>
      <c r="G14623" t="s">
        <v>105</v>
      </c>
      <c r="H14623" t="s">
        <v>108</v>
      </c>
      <c r="I14623" t="s">
        <v>74</v>
      </c>
      <c r="J14623" t="s">
        <v>198</v>
      </c>
      <c r="K14623" t="s">
        <v>63</v>
      </c>
      <c r="L14623" t="s">
        <v>80</v>
      </c>
      <c r="M14623" t="s">
        <v>86</v>
      </c>
      <c r="N14623" t="s">
        <v>73</v>
      </c>
    </row>
    <row r="14624" spans="1:14" x14ac:dyDescent="0.35">
      <c r="A14624" t="s">
        <v>4</v>
      </c>
      <c r="B14624" t="s">
        <v>491</v>
      </c>
      <c r="C14624">
        <v>1331</v>
      </c>
      <c r="D14624" t="s">
        <v>744</v>
      </c>
      <c r="E14624" t="s">
        <v>78</v>
      </c>
      <c r="F14624" t="s">
        <v>150</v>
      </c>
      <c r="G14624" t="s">
        <v>130</v>
      </c>
      <c r="H14624" t="s">
        <v>108</v>
      </c>
      <c r="I14624" t="s">
        <v>105</v>
      </c>
      <c r="J14624" t="s">
        <v>186</v>
      </c>
      <c r="K14624" t="s">
        <v>57</v>
      </c>
      <c r="L14624" t="s">
        <v>130</v>
      </c>
      <c r="M14624" t="s">
        <v>68</v>
      </c>
      <c r="N14624" t="s">
        <v>106</v>
      </c>
    </row>
    <row r="14625" spans="1:14" x14ac:dyDescent="0.35">
      <c r="A14625" t="s">
        <v>5</v>
      </c>
      <c r="B14625" t="s">
        <v>488</v>
      </c>
      <c r="C14625">
        <v>2083</v>
      </c>
      <c r="D14625" t="s">
        <v>924</v>
      </c>
      <c r="E14625" t="s">
        <v>138</v>
      </c>
      <c r="F14625" t="s">
        <v>68</v>
      </c>
      <c r="G14625" t="s">
        <v>73</v>
      </c>
      <c r="H14625" t="s">
        <v>122</v>
      </c>
      <c r="I14625" t="s">
        <v>75</v>
      </c>
      <c r="J14625" t="s">
        <v>138</v>
      </c>
      <c r="K14625" t="s">
        <v>100</v>
      </c>
      <c r="L14625" t="s">
        <v>68</v>
      </c>
      <c r="M14625" t="s">
        <v>75</v>
      </c>
      <c r="N14625" t="s">
        <v>107</v>
      </c>
    </row>
    <row r="14626" spans="1:14" x14ac:dyDescent="0.35">
      <c r="A14626" t="s">
        <v>5</v>
      </c>
      <c r="B14626" t="s">
        <v>491</v>
      </c>
      <c r="C14626">
        <v>1383</v>
      </c>
      <c r="D14626" t="s">
        <v>924</v>
      </c>
      <c r="E14626" t="s">
        <v>80</v>
      </c>
      <c r="F14626" t="s">
        <v>72</v>
      </c>
      <c r="G14626" t="s">
        <v>107</v>
      </c>
      <c r="H14626" t="s">
        <v>94</v>
      </c>
      <c r="I14626" t="s">
        <v>72</v>
      </c>
      <c r="J14626" t="s">
        <v>100</v>
      </c>
      <c r="K14626" t="s">
        <v>104</v>
      </c>
      <c r="L14626" t="s">
        <v>79</v>
      </c>
      <c r="M14626" t="s">
        <v>73</v>
      </c>
      <c r="N14626" t="s">
        <v>107</v>
      </c>
    </row>
    <row r="14627" spans="1:14" x14ac:dyDescent="0.35">
      <c r="A14627" t="s">
        <v>6</v>
      </c>
      <c r="B14627" t="s">
        <v>488</v>
      </c>
      <c r="C14627">
        <v>805</v>
      </c>
      <c r="D14627" t="s">
        <v>981</v>
      </c>
      <c r="E14627" t="s">
        <v>244</v>
      </c>
      <c r="F14627" t="s">
        <v>186</v>
      </c>
      <c r="G14627" t="s">
        <v>105</v>
      </c>
      <c r="H14627" t="s">
        <v>179</v>
      </c>
      <c r="I14627" t="s">
        <v>106</v>
      </c>
      <c r="J14627" t="s">
        <v>142</v>
      </c>
      <c r="K14627" t="s">
        <v>133</v>
      </c>
      <c r="L14627" t="s">
        <v>80</v>
      </c>
      <c r="M14627" t="s">
        <v>77</v>
      </c>
      <c r="N14627" t="s">
        <v>68</v>
      </c>
    </row>
    <row r="14628" spans="1:14" x14ac:dyDescent="0.35">
      <c r="A14628" t="s">
        <v>6</v>
      </c>
      <c r="B14628" t="s">
        <v>491</v>
      </c>
      <c r="C14628">
        <v>627</v>
      </c>
      <c r="D14628" t="s">
        <v>1387</v>
      </c>
      <c r="E14628" t="s">
        <v>179</v>
      </c>
      <c r="F14628" t="s">
        <v>133</v>
      </c>
      <c r="G14628" t="s">
        <v>78</v>
      </c>
      <c r="H14628" t="s">
        <v>122</v>
      </c>
      <c r="I14628" t="s">
        <v>104</v>
      </c>
      <c r="J14628" t="s">
        <v>63</v>
      </c>
      <c r="K14628" t="s">
        <v>108</v>
      </c>
      <c r="L14628" t="s">
        <v>100</v>
      </c>
      <c r="M14628" t="s">
        <v>75</v>
      </c>
      <c r="N14628" t="s">
        <v>68</v>
      </c>
    </row>
    <row r="14629" spans="1:14" x14ac:dyDescent="0.35">
      <c r="A14629" t="s">
        <v>7</v>
      </c>
      <c r="B14629" t="s">
        <v>488</v>
      </c>
      <c r="C14629">
        <v>1724</v>
      </c>
      <c r="D14629" t="s">
        <v>970</v>
      </c>
      <c r="E14629" t="s">
        <v>100</v>
      </c>
      <c r="F14629" t="s">
        <v>71</v>
      </c>
      <c r="G14629" t="s">
        <v>79</v>
      </c>
      <c r="H14629" t="s">
        <v>186</v>
      </c>
      <c r="I14629" t="s">
        <v>150</v>
      </c>
      <c r="J14629" t="s">
        <v>105</v>
      </c>
      <c r="K14629" t="s">
        <v>179</v>
      </c>
      <c r="L14629" t="s">
        <v>108</v>
      </c>
      <c r="M14629" t="s">
        <v>77</v>
      </c>
      <c r="N14629" t="s">
        <v>107</v>
      </c>
    </row>
    <row r="14630" spans="1:14" x14ac:dyDescent="0.35">
      <c r="A14630" t="s">
        <v>7</v>
      </c>
      <c r="B14630" t="s">
        <v>491</v>
      </c>
      <c r="C14630">
        <v>1522</v>
      </c>
      <c r="D14630" t="s">
        <v>1105</v>
      </c>
      <c r="E14630" t="s">
        <v>198</v>
      </c>
      <c r="F14630" t="s">
        <v>150</v>
      </c>
      <c r="G14630" t="s">
        <v>68</v>
      </c>
      <c r="H14630" t="s">
        <v>72</v>
      </c>
      <c r="I14630" t="s">
        <v>77</v>
      </c>
      <c r="J14630" t="s">
        <v>75</v>
      </c>
      <c r="K14630" t="s">
        <v>149</v>
      </c>
      <c r="L14630" t="s">
        <v>74</v>
      </c>
      <c r="M14630" t="s">
        <v>68</v>
      </c>
      <c r="N14630" t="s">
        <v>79</v>
      </c>
    </row>
    <row r="14631" spans="1:14" x14ac:dyDescent="0.35">
      <c r="A14631" t="s">
        <v>241</v>
      </c>
      <c r="B14631" t="s">
        <v>488</v>
      </c>
      <c r="C14631">
        <v>7676</v>
      </c>
      <c r="D14631" t="s">
        <v>1448</v>
      </c>
      <c r="E14631" t="s">
        <v>100</v>
      </c>
      <c r="F14631" t="s">
        <v>150</v>
      </c>
      <c r="G14631" t="s">
        <v>68</v>
      </c>
      <c r="H14631" t="s">
        <v>198</v>
      </c>
      <c r="I14631" t="s">
        <v>78</v>
      </c>
      <c r="J14631" t="s">
        <v>63</v>
      </c>
      <c r="K14631" t="s">
        <v>142</v>
      </c>
      <c r="L14631" t="s">
        <v>80</v>
      </c>
      <c r="M14631" t="s">
        <v>105</v>
      </c>
      <c r="N14631" t="s">
        <v>73</v>
      </c>
    </row>
    <row r="14632" spans="1:14" x14ac:dyDescent="0.35">
      <c r="A14632" t="s">
        <v>241</v>
      </c>
      <c r="B14632" t="s">
        <v>491</v>
      </c>
      <c r="C14632">
        <v>5773</v>
      </c>
      <c r="D14632" t="s">
        <v>405</v>
      </c>
      <c r="E14632" t="s">
        <v>93</v>
      </c>
      <c r="F14632" t="s">
        <v>78</v>
      </c>
      <c r="G14632" t="s">
        <v>94</v>
      </c>
      <c r="H14632" t="s">
        <v>55</v>
      </c>
      <c r="I14632" t="s">
        <v>78</v>
      </c>
      <c r="J14632" t="s">
        <v>138</v>
      </c>
      <c r="K14632" t="s">
        <v>108</v>
      </c>
      <c r="L14632" t="s">
        <v>80</v>
      </c>
      <c r="M14632" t="s">
        <v>79</v>
      </c>
      <c r="N14632" t="s">
        <v>77</v>
      </c>
    </row>
    <row r="14634" spans="1:14" x14ac:dyDescent="0.35">
      <c r="A14634" t="s">
        <v>2336</v>
      </c>
    </row>
    <row r="14635" spans="1:14" x14ac:dyDescent="0.35">
      <c r="A14635" t="s">
        <v>14</v>
      </c>
      <c r="B14635" t="s">
        <v>565</v>
      </c>
      <c r="C14635" t="s">
        <v>2</v>
      </c>
      <c r="D14635" t="s">
        <v>2322</v>
      </c>
      <c r="E14635" t="s">
        <v>2323</v>
      </c>
      <c r="F14635" t="s">
        <v>2324</v>
      </c>
      <c r="G14635" t="s">
        <v>2325</v>
      </c>
      <c r="H14635" t="s">
        <v>2326</v>
      </c>
      <c r="I14635" t="s">
        <v>2327</v>
      </c>
      <c r="J14635" t="s">
        <v>2328</v>
      </c>
      <c r="K14635" t="s">
        <v>2329</v>
      </c>
      <c r="L14635" t="s">
        <v>2330</v>
      </c>
      <c r="M14635" t="s">
        <v>2331</v>
      </c>
      <c r="N14635" t="s">
        <v>1447</v>
      </c>
    </row>
    <row r="14636" spans="1:14" x14ac:dyDescent="0.35">
      <c r="A14636" t="s">
        <v>3</v>
      </c>
      <c r="B14636" t="s">
        <v>566</v>
      </c>
      <c r="C14636">
        <v>153</v>
      </c>
      <c r="D14636" t="s">
        <v>1540</v>
      </c>
      <c r="E14636" t="s">
        <v>173</v>
      </c>
      <c r="F14636" t="s">
        <v>94</v>
      </c>
      <c r="G14636" t="s">
        <v>76</v>
      </c>
      <c r="H14636" t="s">
        <v>163</v>
      </c>
      <c r="I14636" t="s">
        <v>204</v>
      </c>
      <c r="J14636" t="s">
        <v>68</v>
      </c>
      <c r="K14636" t="s">
        <v>57</v>
      </c>
      <c r="L14636" t="s">
        <v>100</v>
      </c>
      <c r="M14636" t="s">
        <v>106</v>
      </c>
      <c r="N14636" t="s">
        <v>76</v>
      </c>
    </row>
    <row r="14637" spans="1:14" x14ac:dyDescent="0.35">
      <c r="A14637" t="s">
        <v>3</v>
      </c>
      <c r="B14637" t="s">
        <v>569</v>
      </c>
      <c r="C14637">
        <v>934</v>
      </c>
      <c r="D14637" t="s">
        <v>1438</v>
      </c>
      <c r="E14637" t="s">
        <v>94</v>
      </c>
      <c r="F14637" t="s">
        <v>79</v>
      </c>
      <c r="G14637" t="s">
        <v>73</v>
      </c>
      <c r="H14637" t="s">
        <v>151</v>
      </c>
      <c r="I14637" t="s">
        <v>107</v>
      </c>
      <c r="J14637" t="s">
        <v>78</v>
      </c>
      <c r="K14637" t="s">
        <v>68</v>
      </c>
      <c r="L14637" t="s">
        <v>94</v>
      </c>
      <c r="M14637" t="s">
        <v>138</v>
      </c>
      <c r="N14637" t="s">
        <v>73</v>
      </c>
    </row>
    <row r="14638" spans="1:14" x14ac:dyDescent="0.35">
      <c r="A14638" t="s">
        <v>3</v>
      </c>
      <c r="B14638" t="s">
        <v>570</v>
      </c>
      <c r="C14638">
        <v>32</v>
      </c>
      <c r="D14638" t="s">
        <v>395</v>
      </c>
      <c r="E14638" t="s">
        <v>76</v>
      </c>
      <c r="F14638" t="s">
        <v>76</v>
      </c>
      <c r="G14638" t="s">
        <v>76</v>
      </c>
      <c r="H14638" t="s">
        <v>76</v>
      </c>
      <c r="I14638" t="s">
        <v>76</v>
      </c>
      <c r="J14638" t="s">
        <v>76</v>
      </c>
      <c r="K14638" t="s">
        <v>76</v>
      </c>
      <c r="L14638" t="s">
        <v>76</v>
      </c>
      <c r="M14638" t="s">
        <v>76</v>
      </c>
      <c r="N14638" t="s">
        <v>76</v>
      </c>
    </row>
    <row r="14639" spans="1:14" x14ac:dyDescent="0.35">
      <c r="A14639" t="s">
        <v>3</v>
      </c>
      <c r="B14639" t="s">
        <v>571</v>
      </c>
      <c r="C14639">
        <v>111</v>
      </c>
      <c r="D14639" t="s">
        <v>866</v>
      </c>
      <c r="E14639" t="s">
        <v>57</v>
      </c>
      <c r="F14639" t="s">
        <v>79</v>
      </c>
      <c r="G14639" t="s">
        <v>71</v>
      </c>
      <c r="H14639" t="s">
        <v>142</v>
      </c>
      <c r="I14639" t="s">
        <v>87</v>
      </c>
      <c r="J14639" t="s">
        <v>76</v>
      </c>
      <c r="K14639" t="s">
        <v>71</v>
      </c>
      <c r="L14639" t="s">
        <v>76</v>
      </c>
      <c r="M14639" t="s">
        <v>76</v>
      </c>
      <c r="N14639" t="s">
        <v>76</v>
      </c>
    </row>
    <row r="14640" spans="1:14" x14ac:dyDescent="0.35">
      <c r="A14640" t="s">
        <v>3</v>
      </c>
      <c r="B14640" t="s">
        <v>572</v>
      </c>
      <c r="C14640">
        <v>767</v>
      </c>
      <c r="D14640" t="s">
        <v>1264</v>
      </c>
      <c r="E14640" t="s">
        <v>138</v>
      </c>
      <c r="F14640" t="s">
        <v>77</v>
      </c>
      <c r="G14640" t="s">
        <v>73</v>
      </c>
      <c r="H14640" t="s">
        <v>122</v>
      </c>
      <c r="I14640" t="s">
        <v>107</v>
      </c>
      <c r="J14640" t="s">
        <v>77</v>
      </c>
      <c r="K14640" t="s">
        <v>75</v>
      </c>
      <c r="L14640" t="s">
        <v>68</v>
      </c>
      <c r="M14640" t="s">
        <v>79</v>
      </c>
      <c r="N14640" t="s">
        <v>79</v>
      </c>
    </row>
    <row r="14641" spans="1:14" x14ac:dyDescent="0.35">
      <c r="A14641" t="s">
        <v>3</v>
      </c>
      <c r="B14641" t="s">
        <v>573</v>
      </c>
      <c r="C14641">
        <v>32</v>
      </c>
      <c r="D14641" t="s">
        <v>1004</v>
      </c>
      <c r="E14641" t="s">
        <v>76</v>
      </c>
      <c r="F14641" t="s">
        <v>76</v>
      </c>
      <c r="G14641" t="s">
        <v>76</v>
      </c>
      <c r="H14641" t="s">
        <v>55</v>
      </c>
      <c r="I14641" t="s">
        <v>74</v>
      </c>
      <c r="J14641" t="s">
        <v>76</v>
      </c>
      <c r="K14641" t="s">
        <v>76</v>
      </c>
      <c r="L14641" t="s">
        <v>76</v>
      </c>
      <c r="M14641" t="s">
        <v>76</v>
      </c>
      <c r="N14641" t="s">
        <v>76</v>
      </c>
    </row>
    <row r="14642" spans="1:14" x14ac:dyDescent="0.35">
      <c r="A14642" t="s">
        <v>4</v>
      </c>
      <c r="B14642" t="s">
        <v>566</v>
      </c>
      <c r="C14642">
        <v>213</v>
      </c>
      <c r="D14642" t="s">
        <v>841</v>
      </c>
      <c r="E14642" t="s">
        <v>108</v>
      </c>
      <c r="F14642" t="s">
        <v>107</v>
      </c>
      <c r="G14642" t="s">
        <v>80</v>
      </c>
      <c r="H14642" t="s">
        <v>173</v>
      </c>
      <c r="I14642" t="s">
        <v>342</v>
      </c>
      <c r="J14642" t="s">
        <v>107</v>
      </c>
      <c r="K14642" t="s">
        <v>100</v>
      </c>
      <c r="L14642" t="s">
        <v>107</v>
      </c>
      <c r="M14642" t="s">
        <v>71</v>
      </c>
      <c r="N14642" t="s">
        <v>63</v>
      </c>
    </row>
    <row r="14643" spans="1:14" x14ac:dyDescent="0.35">
      <c r="A14643" t="s">
        <v>4</v>
      </c>
      <c r="B14643" t="s">
        <v>569</v>
      </c>
      <c r="C14643">
        <v>1578</v>
      </c>
      <c r="D14643" t="s">
        <v>1128</v>
      </c>
      <c r="E14643" t="s">
        <v>94</v>
      </c>
      <c r="F14643" t="s">
        <v>78</v>
      </c>
      <c r="G14643" t="s">
        <v>78</v>
      </c>
      <c r="H14643" t="s">
        <v>173</v>
      </c>
      <c r="I14643" t="s">
        <v>79</v>
      </c>
      <c r="J14643" t="s">
        <v>68</v>
      </c>
      <c r="K14643" t="s">
        <v>100</v>
      </c>
      <c r="L14643" t="s">
        <v>151</v>
      </c>
      <c r="M14643" t="s">
        <v>108</v>
      </c>
      <c r="N14643" t="s">
        <v>76</v>
      </c>
    </row>
    <row r="14644" spans="1:14" x14ac:dyDescent="0.35">
      <c r="A14644" t="s">
        <v>4</v>
      </c>
      <c r="B14644" t="s">
        <v>570</v>
      </c>
      <c r="C14644">
        <v>154</v>
      </c>
      <c r="D14644" t="s">
        <v>829</v>
      </c>
      <c r="E14644" t="s">
        <v>186</v>
      </c>
      <c r="F14644" t="s">
        <v>76</v>
      </c>
      <c r="G14644" t="s">
        <v>105</v>
      </c>
      <c r="H14644" t="s">
        <v>93</v>
      </c>
      <c r="I14644" t="s">
        <v>72</v>
      </c>
      <c r="J14644" t="s">
        <v>164</v>
      </c>
      <c r="K14644" t="s">
        <v>75</v>
      </c>
      <c r="L14644" t="s">
        <v>76</v>
      </c>
      <c r="M14644" t="s">
        <v>102</v>
      </c>
      <c r="N14644" t="s">
        <v>76</v>
      </c>
    </row>
    <row r="14645" spans="1:14" x14ac:dyDescent="0.35">
      <c r="A14645" t="s">
        <v>4</v>
      </c>
      <c r="B14645" t="s">
        <v>571</v>
      </c>
      <c r="C14645">
        <v>142</v>
      </c>
      <c r="D14645" t="s">
        <v>615</v>
      </c>
      <c r="E14645" t="s">
        <v>264</v>
      </c>
      <c r="F14645" t="s">
        <v>76</v>
      </c>
      <c r="G14645" t="s">
        <v>206</v>
      </c>
      <c r="H14645" t="s">
        <v>175</v>
      </c>
      <c r="I14645" t="s">
        <v>97</v>
      </c>
      <c r="J14645" t="s">
        <v>100</v>
      </c>
      <c r="K14645" t="s">
        <v>320</v>
      </c>
      <c r="L14645" t="s">
        <v>320</v>
      </c>
      <c r="M14645" t="s">
        <v>151</v>
      </c>
      <c r="N14645" t="s">
        <v>76</v>
      </c>
    </row>
    <row r="14646" spans="1:14" x14ac:dyDescent="0.35">
      <c r="A14646" t="s">
        <v>4</v>
      </c>
      <c r="B14646" t="s">
        <v>572</v>
      </c>
      <c r="C14646">
        <v>1065</v>
      </c>
      <c r="D14646" t="s">
        <v>1417</v>
      </c>
      <c r="E14646" t="s">
        <v>73</v>
      </c>
      <c r="F14646" t="s">
        <v>106</v>
      </c>
      <c r="G14646" t="s">
        <v>77</v>
      </c>
      <c r="H14646" t="s">
        <v>149</v>
      </c>
      <c r="I14646" t="s">
        <v>68</v>
      </c>
      <c r="J14646" t="s">
        <v>142</v>
      </c>
      <c r="K14646" t="s">
        <v>93</v>
      </c>
      <c r="L14646" t="s">
        <v>106</v>
      </c>
      <c r="M14646" t="s">
        <v>106</v>
      </c>
      <c r="N14646" t="s">
        <v>76</v>
      </c>
    </row>
    <row r="14647" spans="1:14" x14ac:dyDescent="0.35">
      <c r="A14647" t="s">
        <v>4</v>
      </c>
      <c r="B14647" t="s">
        <v>573</v>
      </c>
      <c r="C14647">
        <v>124</v>
      </c>
      <c r="D14647" t="s">
        <v>1264</v>
      </c>
      <c r="E14647" t="s">
        <v>76</v>
      </c>
      <c r="F14647" t="s">
        <v>86</v>
      </c>
      <c r="G14647" t="s">
        <v>107</v>
      </c>
      <c r="H14647" t="s">
        <v>94</v>
      </c>
      <c r="I14647" t="s">
        <v>76</v>
      </c>
      <c r="J14647" t="s">
        <v>71</v>
      </c>
      <c r="K14647" t="s">
        <v>76</v>
      </c>
      <c r="L14647" t="s">
        <v>76</v>
      </c>
      <c r="M14647" t="s">
        <v>76</v>
      </c>
      <c r="N14647" t="s">
        <v>63</v>
      </c>
    </row>
    <row r="14648" spans="1:14" x14ac:dyDescent="0.35">
      <c r="A14648" t="s">
        <v>5</v>
      </c>
      <c r="B14648" t="s">
        <v>566</v>
      </c>
      <c r="C14648">
        <v>89</v>
      </c>
      <c r="D14648" t="s">
        <v>866</v>
      </c>
      <c r="E14648" t="s">
        <v>106</v>
      </c>
      <c r="F14648" t="s">
        <v>56</v>
      </c>
      <c r="G14648" t="s">
        <v>73</v>
      </c>
      <c r="H14648" t="s">
        <v>138</v>
      </c>
      <c r="I14648" t="s">
        <v>93</v>
      </c>
      <c r="J14648" t="s">
        <v>211</v>
      </c>
      <c r="K14648" t="s">
        <v>62</v>
      </c>
      <c r="L14648" t="s">
        <v>80</v>
      </c>
      <c r="M14648" t="s">
        <v>72</v>
      </c>
      <c r="N14648" t="s">
        <v>76</v>
      </c>
    </row>
    <row r="14649" spans="1:14" x14ac:dyDescent="0.35">
      <c r="A14649" t="s">
        <v>5</v>
      </c>
      <c r="B14649" t="s">
        <v>569</v>
      </c>
      <c r="C14649">
        <v>1595</v>
      </c>
      <c r="D14649" t="s">
        <v>1000</v>
      </c>
      <c r="E14649" t="s">
        <v>72</v>
      </c>
      <c r="F14649" t="s">
        <v>73</v>
      </c>
      <c r="G14649" t="s">
        <v>73</v>
      </c>
      <c r="H14649" t="s">
        <v>133</v>
      </c>
      <c r="I14649" t="s">
        <v>150</v>
      </c>
      <c r="J14649" t="s">
        <v>105</v>
      </c>
      <c r="K14649" t="s">
        <v>55</v>
      </c>
      <c r="L14649" t="s">
        <v>77</v>
      </c>
      <c r="M14649" t="s">
        <v>78</v>
      </c>
      <c r="N14649" t="s">
        <v>107</v>
      </c>
    </row>
    <row r="14650" spans="1:14" x14ac:dyDescent="0.35">
      <c r="A14650" t="s">
        <v>5</v>
      </c>
      <c r="B14650" t="s">
        <v>570</v>
      </c>
      <c r="C14650">
        <v>399</v>
      </c>
      <c r="D14650" t="s">
        <v>1263</v>
      </c>
      <c r="E14650" t="s">
        <v>94</v>
      </c>
      <c r="F14650" t="s">
        <v>76</v>
      </c>
      <c r="G14650" t="s">
        <v>106</v>
      </c>
      <c r="H14650" t="s">
        <v>63</v>
      </c>
      <c r="I14650" t="s">
        <v>68</v>
      </c>
      <c r="J14650" t="s">
        <v>68</v>
      </c>
      <c r="K14650" t="s">
        <v>75</v>
      </c>
      <c r="L14650" t="s">
        <v>71</v>
      </c>
      <c r="M14650" t="s">
        <v>77</v>
      </c>
      <c r="N14650" t="s">
        <v>76</v>
      </c>
    </row>
    <row r="14651" spans="1:14" x14ac:dyDescent="0.35">
      <c r="A14651" t="s">
        <v>5</v>
      </c>
      <c r="B14651" t="s">
        <v>571</v>
      </c>
      <c r="C14651">
        <v>46</v>
      </c>
      <c r="D14651" t="s">
        <v>855</v>
      </c>
      <c r="E14651" t="s">
        <v>76</v>
      </c>
      <c r="F14651" t="s">
        <v>276</v>
      </c>
      <c r="G14651" t="s">
        <v>77</v>
      </c>
      <c r="H14651" t="s">
        <v>138</v>
      </c>
      <c r="I14651" t="s">
        <v>233</v>
      </c>
      <c r="J14651" t="s">
        <v>75</v>
      </c>
      <c r="K14651" t="s">
        <v>345</v>
      </c>
      <c r="L14651" t="s">
        <v>73</v>
      </c>
      <c r="M14651" t="s">
        <v>76</v>
      </c>
      <c r="N14651" t="s">
        <v>76</v>
      </c>
    </row>
    <row r="14652" spans="1:14" x14ac:dyDescent="0.35">
      <c r="A14652" t="s">
        <v>5</v>
      </c>
      <c r="B14652" t="s">
        <v>572</v>
      </c>
      <c r="C14652">
        <v>1067</v>
      </c>
      <c r="D14652" t="s">
        <v>1244</v>
      </c>
      <c r="E14652" t="s">
        <v>74</v>
      </c>
      <c r="F14652" t="s">
        <v>105</v>
      </c>
      <c r="G14652" t="s">
        <v>107</v>
      </c>
      <c r="H14652" t="s">
        <v>94</v>
      </c>
      <c r="I14652" t="s">
        <v>79</v>
      </c>
      <c r="J14652" t="s">
        <v>72</v>
      </c>
      <c r="K14652" t="s">
        <v>133</v>
      </c>
      <c r="L14652" t="s">
        <v>71</v>
      </c>
      <c r="M14652" t="s">
        <v>73</v>
      </c>
      <c r="N14652" t="s">
        <v>76</v>
      </c>
    </row>
    <row r="14653" spans="1:14" x14ac:dyDescent="0.35">
      <c r="A14653" t="s">
        <v>5</v>
      </c>
      <c r="B14653" t="s">
        <v>573</v>
      </c>
      <c r="C14653">
        <v>270</v>
      </c>
      <c r="D14653" t="s">
        <v>1438</v>
      </c>
      <c r="E14653" t="s">
        <v>79</v>
      </c>
      <c r="F14653" t="s">
        <v>76</v>
      </c>
      <c r="G14653" t="s">
        <v>76</v>
      </c>
      <c r="H14653" t="s">
        <v>150</v>
      </c>
      <c r="I14653" t="s">
        <v>74</v>
      </c>
      <c r="J14653" t="s">
        <v>104</v>
      </c>
      <c r="K14653" t="s">
        <v>105</v>
      </c>
      <c r="L14653" t="s">
        <v>106</v>
      </c>
      <c r="M14653" t="s">
        <v>106</v>
      </c>
      <c r="N14653" t="s">
        <v>73</v>
      </c>
    </row>
    <row r="14654" spans="1:14" x14ac:dyDescent="0.35">
      <c r="A14654" t="s">
        <v>6</v>
      </c>
      <c r="B14654" t="s">
        <v>566</v>
      </c>
      <c r="C14654">
        <v>71</v>
      </c>
      <c r="D14654" t="s">
        <v>865</v>
      </c>
      <c r="E14654" t="s">
        <v>107</v>
      </c>
      <c r="F14654" t="s">
        <v>96</v>
      </c>
      <c r="G14654" t="s">
        <v>76</v>
      </c>
      <c r="H14654" t="s">
        <v>55</v>
      </c>
      <c r="I14654" t="s">
        <v>122</v>
      </c>
      <c r="J14654" t="s">
        <v>137</v>
      </c>
      <c r="K14654" t="s">
        <v>122</v>
      </c>
      <c r="L14654" t="s">
        <v>76</v>
      </c>
      <c r="M14654" t="s">
        <v>93</v>
      </c>
      <c r="N14654" t="s">
        <v>93</v>
      </c>
    </row>
    <row r="14655" spans="1:14" x14ac:dyDescent="0.35">
      <c r="A14655" t="s">
        <v>6</v>
      </c>
      <c r="B14655" t="s">
        <v>569</v>
      </c>
      <c r="C14655">
        <v>642</v>
      </c>
      <c r="D14655" t="s">
        <v>415</v>
      </c>
      <c r="E14655" t="s">
        <v>137</v>
      </c>
      <c r="F14655" t="s">
        <v>186</v>
      </c>
      <c r="G14655" t="s">
        <v>138</v>
      </c>
      <c r="H14655" t="s">
        <v>175</v>
      </c>
      <c r="I14655" t="s">
        <v>107</v>
      </c>
      <c r="J14655" t="s">
        <v>151</v>
      </c>
      <c r="K14655" t="s">
        <v>149</v>
      </c>
      <c r="L14655" t="s">
        <v>74</v>
      </c>
      <c r="M14655" t="s">
        <v>73</v>
      </c>
      <c r="N14655" t="s">
        <v>79</v>
      </c>
    </row>
    <row r="14656" spans="1:14" x14ac:dyDescent="0.35">
      <c r="A14656" t="s">
        <v>6</v>
      </c>
      <c r="B14656" t="s">
        <v>570</v>
      </c>
      <c r="C14656">
        <v>92</v>
      </c>
      <c r="D14656" t="s">
        <v>1525</v>
      </c>
      <c r="E14656" t="s">
        <v>217</v>
      </c>
      <c r="F14656" t="s">
        <v>107</v>
      </c>
      <c r="G14656" t="s">
        <v>80</v>
      </c>
      <c r="H14656" t="s">
        <v>72</v>
      </c>
      <c r="I14656" t="s">
        <v>76</v>
      </c>
      <c r="J14656" t="s">
        <v>76</v>
      </c>
      <c r="K14656" t="s">
        <v>94</v>
      </c>
      <c r="L14656" t="s">
        <v>71</v>
      </c>
      <c r="M14656" t="s">
        <v>76</v>
      </c>
      <c r="N14656" t="s">
        <v>76</v>
      </c>
    </row>
    <row r="14657" spans="1:14" x14ac:dyDescent="0.35">
      <c r="A14657" t="s">
        <v>6</v>
      </c>
      <c r="B14657" t="s">
        <v>571</v>
      </c>
      <c r="C14657">
        <v>56</v>
      </c>
      <c r="D14657" t="s">
        <v>803</v>
      </c>
      <c r="E14657" t="s">
        <v>198</v>
      </c>
      <c r="F14657" t="s">
        <v>177</v>
      </c>
      <c r="G14657" t="s">
        <v>163</v>
      </c>
      <c r="H14657" t="s">
        <v>163</v>
      </c>
      <c r="I14657" t="s">
        <v>229</v>
      </c>
      <c r="J14657" t="s">
        <v>163</v>
      </c>
      <c r="K14657" t="s">
        <v>177</v>
      </c>
      <c r="L14657" t="s">
        <v>280</v>
      </c>
      <c r="M14657" t="s">
        <v>76</v>
      </c>
      <c r="N14657" t="s">
        <v>130</v>
      </c>
    </row>
    <row r="14658" spans="1:14" x14ac:dyDescent="0.35">
      <c r="A14658" t="s">
        <v>6</v>
      </c>
      <c r="B14658" t="s">
        <v>572</v>
      </c>
      <c r="C14658">
        <v>500</v>
      </c>
      <c r="D14658" t="s">
        <v>1448</v>
      </c>
      <c r="E14658" t="s">
        <v>96</v>
      </c>
      <c r="F14658" t="s">
        <v>186</v>
      </c>
      <c r="G14658" t="s">
        <v>79</v>
      </c>
      <c r="H14658" t="s">
        <v>55</v>
      </c>
      <c r="I14658" t="s">
        <v>105</v>
      </c>
      <c r="J14658" t="s">
        <v>105</v>
      </c>
      <c r="K14658" t="s">
        <v>72</v>
      </c>
      <c r="L14658" t="s">
        <v>150</v>
      </c>
      <c r="M14658" t="s">
        <v>150</v>
      </c>
      <c r="N14658" t="s">
        <v>79</v>
      </c>
    </row>
    <row r="14659" spans="1:14" x14ac:dyDescent="0.35">
      <c r="A14659" t="s">
        <v>6</v>
      </c>
      <c r="B14659" t="s">
        <v>573</v>
      </c>
      <c r="C14659">
        <v>71</v>
      </c>
      <c r="D14659" t="s">
        <v>835</v>
      </c>
      <c r="E14659" t="s">
        <v>122</v>
      </c>
      <c r="F14659" t="s">
        <v>173</v>
      </c>
      <c r="G14659" t="s">
        <v>100</v>
      </c>
      <c r="H14659" t="s">
        <v>149</v>
      </c>
      <c r="I14659" t="s">
        <v>173</v>
      </c>
      <c r="J14659" t="s">
        <v>186</v>
      </c>
      <c r="K14659" t="s">
        <v>314</v>
      </c>
      <c r="L14659" t="s">
        <v>198</v>
      </c>
      <c r="M14659" t="s">
        <v>100</v>
      </c>
      <c r="N14659" t="s">
        <v>76</v>
      </c>
    </row>
    <row r="14660" spans="1:14" x14ac:dyDescent="0.35">
      <c r="A14660" t="s">
        <v>7</v>
      </c>
      <c r="B14660" t="s">
        <v>566</v>
      </c>
      <c r="C14660">
        <v>129</v>
      </c>
      <c r="D14660" t="s">
        <v>788</v>
      </c>
      <c r="E14660" t="s">
        <v>77</v>
      </c>
      <c r="F14660" t="s">
        <v>105</v>
      </c>
      <c r="G14660" t="s">
        <v>198</v>
      </c>
      <c r="H14660" t="s">
        <v>72</v>
      </c>
      <c r="I14660" t="s">
        <v>226</v>
      </c>
      <c r="J14660" t="s">
        <v>71</v>
      </c>
      <c r="K14660" t="s">
        <v>161</v>
      </c>
      <c r="L14660" t="s">
        <v>79</v>
      </c>
      <c r="M14660" t="s">
        <v>77</v>
      </c>
      <c r="N14660" t="s">
        <v>76</v>
      </c>
    </row>
    <row r="14661" spans="1:14" x14ac:dyDescent="0.35">
      <c r="A14661" t="s">
        <v>7</v>
      </c>
      <c r="B14661" t="s">
        <v>569</v>
      </c>
      <c r="C14661">
        <v>1489</v>
      </c>
      <c r="D14661" t="s">
        <v>1105</v>
      </c>
      <c r="E14661" t="s">
        <v>93</v>
      </c>
      <c r="F14661" t="s">
        <v>71</v>
      </c>
      <c r="G14661" t="s">
        <v>106</v>
      </c>
      <c r="H14661" t="s">
        <v>100</v>
      </c>
      <c r="I14661" t="s">
        <v>76</v>
      </c>
      <c r="J14661" t="s">
        <v>81</v>
      </c>
      <c r="K14661" t="s">
        <v>149</v>
      </c>
      <c r="L14661" t="s">
        <v>103</v>
      </c>
      <c r="M14661" t="s">
        <v>106</v>
      </c>
      <c r="N14661" t="s">
        <v>107</v>
      </c>
    </row>
    <row r="14662" spans="1:14" x14ac:dyDescent="0.35">
      <c r="A14662" t="s">
        <v>7</v>
      </c>
      <c r="B14662" t="s">
        <v>570</v>
      </c>
      <c r="C14662">
        <v>106</v>
      </c>
      <c r="D14662" t="s">
        <v>869</v>
      </c>
      <c r="E14662" t="s">
        <v>107</v>
      </c>
      <c r="F14662" t="s">
        <v>76</v>
      </c>
      <c r="G14662" t="s">
        <v>76</v>
      </c>
      <c r="H14662" t="s">
        <v>103</v>
      </c>
      <c r="I14662" t="s">
        <v>76</v>
      </c>
      <c r="J14662" t="s">
        <v>76</v>
      </c>
      <c r="K14662" t="s">
        <v>163</v>
      </c>
      <c r="L14662" t="s">
        <v>93</v>
      </c>
      <c r="M14662" t="s">
        <v>94</v>
      </c>
      <c r="N14662" t="s">
        <v>76</v>
      </c>
    </row>
    <row r="14663" spans="1:14" x14ac:dyDescent="0.35">
      <c r="A14663" t="s">
        <v>7</v>
      </c>
      <c r="B14663" t="s">
        <v>571</v>
      </c>
      <c r="C14663">
        <v>70</v>
      </c>
      <c r="D14663" t="s">
        <v>423</v>
      </c>
      <c r="E14663" t="s">
        <v>68</v>
      </c>
      <c r="F14663" t="s">
        <v>244</v>
      </c>
      <c r="G14663" t="s">
        <v>151</v>
      </c>
      <c r="H14663" t="s">
        <v>74</v>
      </c>
      <c r="I14663" t="s">
        <v>177</v>
      </c>
      <c r="J14663" t="s">
        <v>76</v>
      </c>
      <c r="K14663" t="s">
        <v>103</v>
      </c>
      <c r="L14663" t="s">
        <v>80</v>
      </c>
      <c r="M14663" t="s">
        <v>76</v>
      </c>
      <c r="N14663" t="s">
        <v>76</v>
      </c>
    </row>
    <row r="14664" spans="1:14" x14ac:dyDescent="0.35">
      <c r="A14664" t="s">
        <v>7</v>
      </c>
      <c r="B14664" t="s">
        <v>572</v>
      </c>
      <c r="C14664">
        <v>1386</v>
      </c>
      <c r="D14664" t="s">
        <v>1105</v>
      </c>
      <c r="E14664" t="s">
        <v>133</v>
      </c>
      <c r="F14664" t="s">
        <v>71</v>
      </c>
      <c r="G14664" t="s">
        <v>79</v>
      </c>
      <c r="H14664" t="s">
        <v>63</v>
      </c>
      <c r="I14664" t="s">
        <v>76</v>
      </c>
      <c r="J14664" t="s">
        <v>94</v>
      </c>
      <c r="K14664" t="s">
        <v>179</v>
      </c>
      <c r="L14664" t="s">
        <v>93</v>
      </c>
      <c r="M14664" t="s">
        <v>71</v>
      </c>
      <c r="N14664" t="s">
        <v>79</v>
      </c>
    </row>
    <row r="14665" spans="1:14" x14ac:dyDescent="0.35">
      <c r="A14665" t="s">
        <v>7</v>
      </c>
      <c r="B14665" t="s">
        <v>573</v>
      </c>
      <c r="C14665">
        <v>66</v>
      </c>
      <c r="D14665" t="s">
        <v>1449</v>
      </c>
      <c r="E14665" t="s">
        <v>105</v>
      </c>
      <c r="F14665" t="s">
        <v>76</v>
      </c>
      <c r="G14665" t="s">
        <v>73</v>
      </c>
      <c r="H14665" t="s">
        <v>77</v>
      </c>
      <c r="I14665" t="s">
        <v>76</v>
      </c>
      <c r="J14665" t="s">
        <v>77</v>
      </c>
      <c r="K14665" t="s">
        <v>77</v>
      </c>
      <c r="L14665" t="s">
        <v>104</v>
      </c>
      <c r="M14665" t="s">
        <v>76</v>
      </c>
      <c r="N14665" t="s">
        <v>76</v>
      </c>
    </row>
    <row r="14666" spans="1:14" x14ac:dyDescent="0.35">
      <c r="A14666" t="s">
        <v>241</v>
      </c>
      <c r="B14666" t="s">
        <v>566</v>
      </c>
      <c r="C14666">
        <v>655</v>
      </c>
      <c r="D14666" t="s">
        <v>997</v>
      </c>
      <c r="E14666" t="s">
        <v>80</v>
      </c>
      <c r="F14666" t="s">
        <v>55</v>
      </c>
      <c r="G14666" t="s">
        <v>105</v>
      </c>
      <c r="H14666" t="s">
        <v>198</v>
      </c>
      <c r="I14666" t="s">
        <v>53</v>
      </c>
      <c r="J14666" t="s">
        <v>100</v>
      </c>
      <c r="K14666" t="s">
        <v>103</v>
      </c>
      <c r="L14666" t="s">
        <v>150</v>
      </c>
      <c r="M14666" t="s">
        <v>150</v>
      </c>
      <c r="N14666" t="s">
        <v>71</v>
      </c>
    </row>
    <row r="14667" spans="1:14" x14ac:dyDescent="0.35">
      <c r="A14667" t="s">
        <v>241</v>
      </c>
      <c r="B14667" t="s">
        <v>569</v>
      </c>
      <c r="C14667">
        <v>6238</v>
      </c>
      <c r="D14667" t="s">
        <v>1525</v>
      </c>
      <c r="E14667" t="s">
        <v>100</v>
      </c>
      <c r="F14667" t="s">
        <v>71</v>
      </c>
      <c r="G14667" t="s">
        <v>79</v>
      </c>
      <c r="H14667" t="s">
        <v>130</v>
      </c>
      <c r="I14667" t="s">
        <v>106</v>
      </c>
      <c r="J14667" t="s">
        <v>105</v>
      </c>
      <c r="K14667" t="s">
        <v>142</v>
      </c>
      <c r="L14667" t="s">
        <v>93</v>
      </c>
      <c r="M14667" t="s">
        <v>105</v>
      </c>
      <c r="N14667" t="s">
        <v>107</v>
      </c>
    </row>
    <row r="14668" spans="1:14" x14ac:dyDescent="0.35">
      <c r="A14668" t="s">
        <v>241</v>
      </c>
      <c r="B14668" t="s">
        <v>570</v>
      </c>
      <c r="C14668">
        <v>783</v>
      </c>
      <c r="D14668" t="s">
        <v>1448</v>
      </c>
      <c r="E14668" t="s">
        <v>63</v>
      </c>
      <c r="F14668" t="s">
        <v>76</v>
      </c>
      <c r="G14668" t="s">
        <v>71</v>
      </c>
      <c r="H14668" t="s">
        <v>55</v>
      </c>
      <c r="I14668" t="s">
        <v>71</v>
      </c>
      <c r="J14668" t="s">
        <v>62</v>
      </c>
      <c r="K14668" t="s">
        <v>81</v>
      </c>
      <c r="L14668" t="s">
        <v>71</v>
      </c>
      <c r="M14668" t="s">
        <v>186</v>
      </c>
      <c r="N14668" t="s">
        <v>76</v>
      </c>
    </row>
    <row r="14669" spans="1:14" x14ac:dyDescent="0.35">
      <c r="A14669" t="s">
        <v>241</v>
      </c>
      <c r="B14669" t="s">
        <v>571</v>
      </c>
      <c r="C14669">
        <v>425</v>
      </c>
      <c r="D14669" t="s">
        <v>639</v>
      </c>
      <c r="E14669" t="s">
        <v>70</v>
      </c>
      <c r="F14669" t="s">
        <v>86</v>
      </c>
      <c r="G14669" t="s">
        <v>89</v>
      </c>
      <c r="H14669" t="s">
        <v>149</v>
      </c>
      <c r="I14669" t="s">
        <v>249</v>
      </c>
      <c r="J14669" t="s">
        <v>138</v>
      </c>
      <c r="K14669" t="s">
        <v>366</v>
      </c>
      <c r="L14669" t="s">
        <v>280</v>
      </c>
      <c r="M14669" t="s">
        <v>94</v>
      </c>
      <c r="N14669" t="s">
        <v>106</v>
      </c>
    </row>
    <row r="14670" spans="1:14" x14ac:dyDescent="0.35">
      <c r="A14670" t="s">
        <v>241</v>
      </c>
      <c r="B14670" t="s">
        <v>572</v>
      </c>
      <c r="C14670">
        <v>4785</v>
      </c>
      <c r="D14670" t="s">
        <v>1131</v>
      </c>
      <c r="E14670" t="s">
        <v>93</v>
      </c>
      <c r="F14670" t="s">
        <v>150</v>
      </c>
      <c r="G14670" t="s">
        <v>77</v>
      </c>
      <c r="H14670" t="s">
        <v>55</v>
      </c>
      <c r="I14670" t="s">
        <v>106</v>
      </c>
      <c r="J14670" t="s">
        <v>138</v>
      </c>
      <c r="K14670" t="s">
        <v>198</v>
      </c>
      <c r="L14670" t="s">
        <v>105</v>
      </c>
      <c r="M14670" t="s">
        <v>79</v>
      </c>
      <c r="N14670" t="s">
        <v>106</v>
      </c>
    </row>
    <row r="14671" spans="1:14" x14ac:dyDescent="0.35">
      <c r="A14671" t="s">
        <v>241</v>
      </c>
      <c r="B14671" t="s">
        <v>573</v>
      </c>
      <c r="C14671">
        <v>563</v>
      </c>
      <c r="D14671" t="s">
        <v>1417</v>
      </c>
      <c r="E14671" t="s">
        <v>68</v>
      </c>
      <c r="F14671" t="s">
        <v>81</v>
      </c>
      <c r="G14671" t="s">
        <v>106</v>
      </c>
      <c r="H14671" t="s">
        <v>78</v>
      </c>
      <c r="I14671" t="s">
        <v>105</v>
      </c>
      <c r="J14671" t="s">
        <v>72</v>
      </c>
      <c r="K14671" t="s">
        <v>105</v>
      </c>
      <c r="L14671" t="s">
        <v>75</v>
      </c>
      <c r="M14671" t="s">
        <v>106</v>
      </c>
      <c r="N14671" t="s">
        <v>68</v>
      </c>
    </row>
    <row r="14673" spans="1:14" x14ac:dyDescent="0.35">
      <c r="A14673" t="s">
        <v>2337</v>
      </c>
    </row>
    <row r="14674" spans="1:14" x14ac:dyDescent="0.35">
      <c r="A14674" t="s">
        <v>14</v>
      </c>
      <c r="B14674" t="s">
        <v>593</v>
      </c>
      <c r="C14674" t="s">
        <v>2</v>
      </c>
      <c r="D14674" t="s">
        <v>2322</v>
      </c>
      <c r="E14674" t="s">
        <v>2323</v>
      </c>
      <c r="F14674" t="s">
        <v>2324</v>
      </c>
      <c r="G14674" t="s">
        <v>2325</v>
      </c>
      <c r="H14674" t="s">
        <v>2326</v>
      </c>
      <c r="I14674" t="s">
        <v>2327</v>
      </c>
      <c r="J14674" t="s">
        <v>2328</v>
      </c>
      <c r="K14674" t="s">
        <v>2329</v>
      </c>
      <c r="L14674" t="s">
        <v>2330</v>
      </c>
      <c r="M14674" t="s">
        <v>2331</v>
      </c>
      <c r="N14674" t="s">
        <v>1447</v>
      </c>
    </row>
    <row r="14675" spans="1:14" x14ac:dyDescent="0.35">
      <c r="A14675" t="s">
        <v>3</v>
      </c>
      <c r="B14675" t="s">
        <v>594</v>
      </c>
      <c r="C14675">
        <v>948</v>
      </c>
      <c r="D14675" t="s">
        <v>1417</v>
      </c>
      <c r="E14675" t="s">
        <v>138</v>
      </c>
      <c r="F14675" t="s">
        <v>107</v>
      </c>
      <c r="G14675" t="s">
        <v>77</v>
      </c>
      <c r="H14675" t="s">
        <v>149</v>
      </c>
      <c r="I14675" t="s">
        <v>71</v>
      </c>
      <c r="J14675" t="s">
        <v>105</v>
      </c>
      <c r="K14675" t="s">
        <v>77</v>
      </c>
      <c r="L14675" t="s">
        <v>106</v>
      </c>
      <c r="M14675" t="s">
        <v>81</v>
      </c>
      <c r="N14675" t="s">
        <v>76</v>
      </c>
    </row>
    <row r="14676" spans="1:14" x14ac:dyDescent="0.35">
      <c r="A14676" t="s">
        <v>3</v>
      </c>
      <c r="B14676" t="s">
        <v>595</v>
      </c>
      <c r="C14676">
        <v>1081</v>
      </c>
      <c r="D14676" t="s">
        <v>1143</v>
      </c>
      <c r="E14676" t="s">
        <v>72</v>
      </c>
      <c r="F14676" t="s">
        <v>150</v>
      </c>
      <c r="G14676" t="s">
        <v>107</v>
      </c>
      <c r="H14676" t="s">
        <v>186</v>
      </c>
      <c r="I14676" t="s">
        <v>138</v>
      </c>
      <c r="J14676" t="s">
        <v>106</v>
      </c>
      <c r="K14676" t="s">
        <v>138</v>
      </c>
      <c r="L14676" t="s">
        <v>105</v>
      </c>
      <c r="M14676" t="s">
        <v>77</v>
      </c>
      <c r="N14676" t="s">
        <v>79</v>
      </c>
    </row>
    <row r="14677" spans="1:14" x14ac:dyDescent="0.35">
      <c r="A14677" t="s">
        <v>4</v>
      </c>
      <c r="B14677" t="s">
        <v>594</v>
      </c>
      <c r="C14677">
        <v>1729</v>
      </c>
      <c r="D14677" t="s">
        <v>1003</v>
      </c>
      <c r="E14677" t="s">
        <v>106</v>
      </c>
      <c r="F14677" t="s">
        <v>68</v>
      </c>
      <c r="G14677" t="s">
        <v>104</v>
      </c>
      <c r="H14677" t="s">
        <v>186</v>
      </c>
      <c r="I14677" t="s">
        <v>106</v>
      </c>
      <c r="J14677" t="s">
        <v>57</v>
      </c>
      <c r="K14677" t="s">
        <v>62</v>
      </c>
      <c r="L14677" t="s">
        <v>173</v>
      </c>
      <c r="M14677" t="s">
        <v>75</v>
      </c>
      <c r="N14677" t="s">
        <v>73</v>
      </c>
    </row>
    <row r="14678" spans="1:14" x14ac:dyDescent="0.35">
      <c r="A14678" t="s">
        <v>4</v>
      </c>
      <c r="B14678" t="s">
        <v>595</v>
      </c>
      <c r="C14678">
        <v>1547</v>
      </c>
      <c r="D14678" t="s">
        <v>1117</v>
      </c>
      <c r="E14678" t="s">
        <v>186</v>
      </c>
      <c r="F14678" t="s">
        <v>75</v>
      </c>
      <c r="G14678" t="s">
        <v>138</v>
      </c>
      <c r="H14678" t="s">
        <v>179</v>
      </c>
      <c r="I14678" t="s">
        <v>198</v>
      </c>
      <c r="J14678" t="s">
        <v>81</v>
      </c>
      <c r="K14678" t="s">
        <v>93</v>
      </c>
      <c r="L14678" t="s">
        <v>72</v>
      </c>
      <c r="M14678" t="s">
        <v>198</v>
      </c>
      <c r="N14678" t="s">
        <v>106</v>
      </c>
    </row>
    <row r="14679" spans="1:14" x14ac:dyDescent="0.35">
      <c r="A14679" t="s">
        <v>5</v>
      </c>
      <c r="B14679" t="s">
        <v>594</v>
      </c>
      <c r="C14679">
        <v>1277</v>
      </c>
      <c r="D14679" t="s">
        <v>1255</v>
      </c>
      <c r="E14679" t="s">
        <v>81</v>
      </c>
      <c r="F14679" t="s">
        <v>106</v>
      </c>
      <c r="G14679" t="s">
        <v>106</v>
      </c>
      <c r="H14679" t="s">
        <v>104</v>
      </c>
      <c r="I14679" t="s">
        <v>100</v>
      </c>
      <c r="J14679" t="s">
        <v>138</v>
      </c>
      <c r="K14679" t="s">
        <v>93</v>
      </c>
      <c r="L14679" t="s">
        <v>94</v>
      </c>
      <c r="M14679" t="s">
        <v>150</v>
      </c>
      <c r="N14679" t="s">
        <v>76</v>
      </c>
    </row>
    <row r="14680" spans="1:14" x14ac:dyDescent="0.35">
      <c r="A14680" t="s">
        <v>5</v>
      </c>
      <c r="B14680" t="s">
        <v>595</v>
      </c>
      <c r="C14680">
        <v>2189</v>
      </c>
      <c r="D14680" t="s">
        <v>902</v>
      </c>
      <c r="E14680" t="s">
        <v>72</v>
      </c>
      <c r="F14680" t="s">
        <v>78</v>
      </c>
      <c r="G14680" t="s">
        <v>107</v>
      </c>
      <c r="H14680" t="s">
        <v>63</v>
      </c>
      <c r="I14680" t="s">
        <v>75</v>
      </c>
      <c r="J14680" t="s">
        <v>63</v>
      </c>
      <c r="K14680" t="s">
        <v>142</v>
      </c>
      <c r="L14680" t="s">
        <v>79</v>
      </c>
      <c r="M14680" t="s">
        <v>68</v>
      </c>
      <c r="N14680" t="s">
        <v>107</v>
      </c>
    </row>
    <row r="14681" spans="1:14" x14ac:dyDescent="0.35">
      <c r="A14681" t="s">
        <v>6</v>
      </c>
      <c r="B14681" t="s">
        <v>594</v>
      </c>
      <c r="C14681">
        <v>522</v>
      </c>
      <c r="D14681" t="s">
        <v>909</v>
      </c>
      <c r="E14681" t="s">
        <v>173</v>
      </c>
      <c r="F14681" t="s">
        <v>86</v>
      </c>
      <c r="G14681" t="s">
        <v>74</v>
      </c>
      <c r="H14681" t="s">
        <v>175</v>
      </c>
      <c r="I14681" t="s">
        <v>63</v>
      </c>
      <c r="J14681" t="s">
        <v>108</v>
      </c>
      <c r="K14681" t="s">
        <v>97</v>
      </c>
      <c r="L14681" t="s">
        <v>103</v>
      </c>
      <c r="M14681" t="s">
        <v>71</v>
      </c>
      <c r="N14681" t="s">
        <v>68</v>
      </c>
    </row>
    <row r="14682" spans="1:14" x14ac:dyDescent="0.35">
      <c r="A14682" t="s">
        <v>6</v>
      </c>
      <c r="B14682" t="s">
        <v>595</v>
      </c>
      <c r="C14682">
        <v>910</v>
      </c>
      <c r="D14682" t="s">
        <v>1578</v>
      </c>
      <c r="E14682" t="s">
        <v>244</v>
      </c>
      <c r="F14682" t="s">
        <v>186</v>
      </c>
      <c r="G14682" t="s">
        <v>71</v>
      </c>
      <c r="H14682" t="s">
        <v>198</v>
      </c>
      <c r="I14682" t="s">
        <v>81</v>
      </c>
      <c r="J14682" t="s">
        <v>63</v>
      </c>
      <c r="K14682" t="s">
        <v>55</v>
      </c>
      <c r="L14682" t="s">
        <v>94</v>
      </c>
      <c r="M14682" t="s">
        <v>68</v>
      </c>
      <c r="N14682" t="s">
        <v>68</v>
      </c>
    </row>
    <row r="14683" spans="1:14" x14ac:dyDescent="0.35">
      <c r="A14683" t="s">
        <v>7</v>
      </c>
      <c r="B14683" t="s">
        <v>594</v>
      </c>
      <c r="C14683">
        <v>1602</v>
      </c>
      <c r="D14683" t="s">
        <v>892</v>
      </c>
      <c r="E14683" t="s">
        <v>122</v>
      </c>
      <c r="F14683" t="s">
        <v>71</v>
      </c>
      <c r="G14683" t="s">
        <v>77</v>
      </c>
      <c r="H14683" t="s">
        <v>100</v>
      </c>
      <c r="I14683" t="s">
        <v>79</v>
      </c>
      <c r="J14683" t="s">
        <v>72</v>
      </c>
      <c r="K14683" t="s">
        <v>173</v>
      </c>
      <c r="L14683" t="s">
        <v>142</v>
      </c>
      <c r="M14683" t="s">
        <v>106</v>
      </c>
      <c r="N14683" t="s">
        <v>106</v>
      </c>
    </row>
    <row r="14684" spans="1:14" x14ac:dyDescent="0.35">
      <c r="A14684" t="s">
        <v>7</v>
      </c>
      <c r="B14684" t="s">
        <v>595</v>
      </c>
      <c r="C14684">
        <v>1644</v>
      </c>
      <c r="D14684" t="s">
        <v>970</v>
      </c>
      <c r="E14684" t="s">
        <v>55</v>
      </c>
      <c r="F14684" t="s">
        <v>71</v>
      </c>
      <c r="G14684" t="s">
        <v>68</v>
      </c>
      <c r="H14684" t="s">
        <v>63</v>
      </c>
      <c r="I14684" t="s">
        <v>71</v>
      </c>
      <c r="J14684" t="s">
        <v>71</v>
      </c>
      <c r="K14684" t="s">
        <v>179</v>
      </c>
      <c r="L14684" t="s">
        <v>133</v>
      </c>
      <c r="M14684" t="s">
        <v>71</v>
      </c>
      <c r="N14684" t="s">
        <v>106</v>
      </c>
    </row>
    <row r="14685" spans="1:14" x14ac:dyDescent="0.35">
      <c r="A14685" t="s">
        <v>241</v>
      </c>
      <c r="B14685" t="s">
        <v>594</v>
      </c>
      <c r="C14685">
        <v>6078</v>
      </c>
      <c r="D14685" t="s">
        <v>892</v>
      </c>
      <c r="E14685" t="s">
        <v>80</v>
      </c>
      <c r="F14685" t="s">
        <v>71</v>
      </c>
      <c r="G14685" t="s">
        <v>78</v>
      </c>
      <c r="H14685" t="s">
        <v>122</v>
      </c>
      <c r="I14685" t="s">
        <v>71</v>
      </c>
      <c r="J14685" t="s">
        <v>93</v>
      </c>
      <c r="K14685" t="s">
        <v>133</v>
      </c>
      <c r="L14685" t="s">
        <v>93</v>
      </c>
      <c r="M14685" t="s">
        <v>71</v>
      </c>
      <c r="N14685" t="s">
        <v>73</v>
      </c>
    </row>
    <row r="14686" spans="1:14" x14ac:dyDescent="0.35">
      <c r="A14686" t="s">
        <v>241</v>
      </c>
      <c r="B14686" t="s">
        <v>595</v>
      </c>
      <c r="C14686">
        <v>7371</v>
      </c>
      <c r="D14686" t="s">
        <v>875</v>
      </c>
      <c r="E14686" t="s">
        <v>93</v>
      </c>
      <c r="F14686" t="s">
        <v>94</v>
      </c>
      <c r="G14686" t="s">
        <v>68</v>
      </c>
      <c r="H14686" t="s">
        <v>74</v>
      </c>
      <c r="I14686" t="s">
        <v>138</v>
      </c>
      <c r="J14686" t="s">
        <v>105</v>
      </c>
      <c r="K14686" t="s">
        <v>122</v>
      </c>
      <c r="L14686" t="s">
        <v>72</v>
      </c>
      <c r="M14686" t="s">
        <v>94</v>
      </c>
      <c r="N14686" t="s">
        <v>106</v>
      </c>
    </row>
    <row r="14688" spans="1:14" x14ac:dyDescent="0.35">
      <c r="A14688" t="s">
        <v>2338</v>
      </c>
    </row>
    <row r="14689" spans="1:16" x14ac:dyDescent="0.35">
      <c r="A14689" t="s">
        <v>14</v>
      </c>
      <c r="B14689" t="s">
        <v>2</v>
      </c>
      <c r="C14689" t="s">
        <v>2322</v>
      </c>
      <c r="D14689" t="s">
        <v>2323</v>
      </c>
      <c r="E14689" t="s">
        <v>2324</v>
      </c>
      <c r="F14689" t="s">
        <v>2325</v>
      </c>
      <c r="G14689" t="s">
        <v>2326</v>
      </c>
      <c r="H14689" t="s">
        <v>2327</v>
      </c>
      <c r="I14689" t="s">
        <v>2328</v>
      </c>
      <c r="J14689" t="s">
        <v>2329</v>
      </c>
      <c r="K14689" t="s">
        <v>2330</v>
      </c>
      <c r="L14689" t="s">
        <v>2331</v>
      </c>
      <c r="M14689" t="s">
        <v>1447</v>
      </c>
    </row>
    <row r="14690" spans="1:16" x14ac:dyDescent="0.35">
      <c r="A14690" t="s">
        <v>3</v>
      </c>
      <c r="B14690">
        <v>2029</v>
      </c>
      <c r="C14690" t="s">
        <v>1388</v>
      </c>
      <c r="D14690" t="s">
        <v>81</v>
      </c>
      <c r="E14690" t="s">
        <v>79</v>
      </c>
      <c r="F14690" t="s">
        <v>73</v>
      </c>
      <c r="G14690" t="s">
        <v>151</v>
      </c>
      <c r="H14690" t="s">
        <v>94</v>
      </c>
      <c r="I14690" t="s">
        <v>71</v>
      </c>
      <c r="J14690" t="s">
        <v>75</v>
      </c>
      <c r="K14690" t="s">
        <v>150</v>
      </c>
      <c r="L14690" t="s">
        <v>150</v>
      </c>
      <c r="M14690" t="s">
        <v>106</v>
      </c>
    </row>
    <row r="14691" spans="1:16" x14ac:dyDescent="0.35">
      <c r="A14691" t="s">
        <v>4</v>
      </c>
      <c r="B14691">
        <v>3276</v>
      </c>
      <c r="C14691" t="s">
        <v>410</v>
      </c>
      <c r="D14691" t="s">
        <v>138</v>
      </c>
      <c r="E14691" t="s">
        <v>150</v>
      </c>
      <c r="F14691" t="s">
        <v>186</v>
      </c>
      <c r="G14691" t="s">
        <v>108</v>
      </c>
      <c r="H14691" t="s">
        <v>100</v>
      </c>
      <c r="I14691" t="s">
        <v>142</v>
      </c>
      <c r="J14691" t="s">
        <v>198</v>
      </c>
      <c r="K14691" t="s">
        <v>93</v>
      </c>
      <c r="L14691" t="s">
        <v>55</v>
      </c>
      <c r="M14691" t="s">
        <v>106</v>
      </c>
    </row>
    <row r="14692" spans="1:16" x14ac:dyDescent="0.35">
      <c r="A14692" t="s">
        <v>5</v>
      </c>
      <c r="B14692">
        <v>3466</v>
      </c>
      <c r="C14692" t="s">
        <v>924</v>
      </c>
      <c r="D14692" t="s">
        <v>81</v>
      </c>
      <c r="E14692" t="s">
        <v>75</v>
      </c>
      <c r="F14692" t="s">
        <v>73</v>
      </c>
      <c r="G14692" t="s">
        <v>186</v>
      </c>
      <c r="H14692" t="s">
        <v>78</v>
      </c>
      <c r="I14692" t="s">
        <v>72</v>
      </c>
      <c r="J14692" t="s">
        <v>74</v>
      </c>
      <c r="K14692" t="s">
        <v>68</v>
      </c>
      <c r="L14692" t="s">
        <v>71</v>
      </c>
      <c r="M14692" t="s">
        <v>107</v>
      </c>
    </row>
    <row r="14693" spans="1:16" x14ac:dyDescent="0.35">
      <c r="A14693" t="s">
        <v>6</v>
      </c>
      <c r="B14693">
        <v>1432</v>
      </c>
      <c r="C14693" t="s">
        <v>984</v>
      </c>
      <c r="D14693" t="s">
        <v>96</v>
      </c>
      <c r="E14693" t="s">
        <v>142</v>
      </c>
      <c r="F14693" t="s">
        <v>105</v>
      </c>
      <c r="G14693" t="s">
        <v>86</v>
      </c>
      <c r="H14693" t="s">
        <v>72</v>
      </c>
      <c r="I14693" t="s">
        <v>55</v>
      </c>
      <c r="J14693" t="s">
        <v>104</v>
      </c>
      <c r="K14693" t="s">
        <v>80</v>
      </c>
      <c r="L14693" t="s">
        <v>68</v>
      </c>
      <c r="M14693" t="s">
        <v>68</v>
      </c>
    </row>
    <row r="14694" spans="1:16" x14ac:dyDescent="0.35">
      <c r="A14694" t="s">
        <v>7</v>
      </c>
      <c r="B14694">
        <v>3246</v>
      </c>
      <c r="C14694" t="s">
        <v>1140</v>
      </c>
      <c r="D14694" t="s">
        <v>74</v>
      </c>
      <c r="E14694" t="s">
        <v>71</v>
      </c>
      <c r="F14694" t="s">
        <v>79</v>
      </c>
      <c r="G14694" t="s">
        <v>80</v>
      </c>
      <c r="H14694" t="s">
        <v>68</v>
      </c>
      <c r="I14694" t="s">
        <v>78</v>
      </c>
      <c r="J14694" t="s">
        <v>103</v>
      </c>
      <c r="K14694" t="s">
        <v>198</v>
      </c>
      <c r="L14694" t="s">
        <v>79</v>
      </c>
      <c r="M14694" t="s">
        <v>106</v>
      </c>
    </row>
    <row r="14695" spans="1:16" x14ac:dyDescent="0.35">
      <c r="A14695" t="s">
        <v>241</v>
      </c>
      <c r="B14695">
        <v>13449</v>
      </c>
      <c r="C14695" t="s">
        <v>1140</v>
      </c>
      <c r="D14695" t="s">
        <v>186</v>
      </c>
      <c r="E14695" t="s">
        <v>75</v>
      </c>
      <c r="F14695" t="s">
        <v>150</v>
      </c>
      <c r="G14695" t="s">
        <v>142</v>
      </c>
      <c r="H14695" t="s">
        <v>78</v>
      </c>
      <c r="I14695" t="s">
        <v>72</v>
      </c>
      <c r="J14695" t="s">
        <v>198</v>
      </c>
      <c r="K14695" t="s">
        <v>80</v>
      </c>
      <c r="L14695" t="s">
        <v>75</v>
      </c>
      <c r="M14695" t="s">
        <v>106</v>
      </c>
    </row>
    <row r="14697" spans="1:16" x14ac:dyDescent="0.35">
      <c r="A14697" t="s">
        <v>2339</v>
      </c>
    </row>
    <row r="14698" spans="1:16" x14ac:dyDescent="0.35">
      <c r="A14698" t="s">
        <v>14</v>
      </c>
      <c r="B14698" t="s">
        <v>15</v>
      </c>
      <c r="C14698" t="s">
        <v>2</v>
      </c>
      <c r="D14698" t="s">
        <v>2242</v>
      </c>
      <c r="E14698" t="s">
        <v>2340</v>
      </c>
      <c r="F14698" t="s">
        <v>2341</v>
      </c>
      <c r="G14698" t="s">
        <v>2255</v>
      </c>
      <c r="H14698" t="s">
        <v>2342</v>
      </c>
      <c r="I14698" t="s">
        <v>2343</v>
      </c>
      <c r="J14698" t="s">
        <v>2344</v>
      </c>
      <c r="K14698" t="s">
        <v>2345</v>
      </c>
      <c r="L14698" t="s">
        <v>2346</v>
      </c>
      <c r="M14698" t="s">
        <v>2347</v>
      </c>
      <c r="N14698" t="s">
        <v>48</v>
      </c>
      <c r="O14698" t="s">
        <v>852</v>
      </c>
      <c r="P14698" t="s">
        <v>1447</v>
      </c>
    </row>
    <row r="14699" spans="1:16" x14ac:dyDescent="0.35">
      <c r="A14699" t="s">
        <v>3</v>
      </c>
      <c r="B14699" t="s">
        <v>52</v>
      </c>
      <c r="C14699">
        <v>445</v>
      </c>
      <c r="D14699" t="s">
        <v>815</v>
      </c>
      <c r="E14699" t="s">
        <v>138</v>
      </c>
      <c r="F14699" t="s">
        <v>106</v>
      </c>
      <c r="G14699" t="s">
        <v>71</v>
      </c>
      <c r="H14699" t="s">
        <v>107</v>
      </c>
      <c r="I14699" t="s">
        <v>105</v>
      </c>
      <c r="J14699" t="s">
        <v>94</v>
      </c>
      <c r="K14699" t="s">
        <v>76</v>
      </c>
      <c r="L14699" t="s">
        <v>107</v>
      </c>
      <c r="M14699" t="s">
        <v>262</v>
      </c>
      <c r="N14699" t="s">
        <v>76</v>
      </c>
      <c r="O14699" t="s">
        <v>179</v>
      </c>
      <c r="P14699" t="s">
        <v>73</v>
      </c>
    </row>
    <row r="14700" spans="1:16" x14ac:dyDescent="0.35">
      <c r="A14700" t="s">
        <v>3</v>
      </c>
      <c r="B14700" t="s">
        <v>83</v>
      </c>
      <c r="C14700">
        <v>1443</v>
      </c>
      <c r="D14700" t="s">
        <v>716</v>
      </c>
      <c r="E14700" t="s">
        <v>71</v>
      </c>
      <c r="F14700" t="s">
        <v>107</v>
      </c>
      <c r="G14700" t="s">
        <v>149</v>
      </c>
      <c r="H14700" t="s">
        <v>81</v>
      </c>
      <c r="I14700" t="s">
        <v>104</v>
      </c>
      <c r="J14700" t="s">
        <v>93</v>
      </c>
      <c r="K14700" t="s">
        <v>76</v>
      </c>
      <c r="L14700" t="s">
        <v>76</v>
      </c>
      <c r="M14700" t="s">
        <v>429</v>
      </c>
      <c r="N14700" t="s">
        <v>73</v>
      </c>
      <c r="O14700" t="s">
        <v>80</v>
      </c>
      <c r="P14700" t="s">
        <v>76</v>
      </c>
    </row>
    <row r="14701" spans="1:16" x14ac:dyDescent="0.35">
      <c r="A14701" t="s">
        <v>3</v>
      </c>
      <c r="B14701" t="s">
        <v>50</v>
      </c>
      <c r="C14701">
        <v>141</v>
      </c>
      <c r="D14701" t="s">
        <v>1403</v>
      </c>
      <c r="E14701" t="s">
        <v>73</v>
      </c>
      <c r="F14701" t="s">
        <v>76</v>
      </c>
      <c r="G14701" t="s">
        <v>71</v>
      </c>
      <c r="H14701" t="s">
        <v>76</v>
      </c>
      <c r="I14701" t="s">
        <v>93</v>
      </c>
      <c r="J14701" t="s">
        <v>186</v>
      </c>
      <c r="K14701" t="s">
        <v>76</v>
      </c>
      <c r="L14701" t="s">
        <v>76</v>
      </c>
      <c r="M14701" t="s">
        <v>227</v>
      </c>
      <c r="N14701" t="s">
        <v>68</v>
      </c>
      <c r="O14701" t="s">
        <v>104</v>
      </c>
      <c r="P14701" t="s">
        <v>76</v>
      </c>
    </row>
    <row r="14702" spans="1:16" x14ac:dyDescent="0.35">
      <c r="A14702" t="s">
        <v>4</v>
      </c>
      <c r="B14702" t="s">
        <v>52</v>
      </c>
      <c r="C14702">
        <v>841</v>
      </c>
      <c r="D14702" t="s">
        <v>591</v>
      </c>
      <c r="E14702" t="s">
        <v>96</v>
      </c>
      <c r="F14702" t="s">
        <v>67</v>
      </c>
      <c r="G14702" t="s">
        <v>74</v>
      </c>
      <c r="H14702" t="s">
        <v>107</v>
      </c>
      <c r="I14702" t="s">
        <v>150</v>
      </c>
      <c r="J14702" t="s">
        <v>105</v>
      </c>
      <c r="K14702" t="s">
        <v>76</v>
      </c>
      <c r="L14702" t="s">
        <v>79</v>
      </c>
      <c r="M14702" t="s">
        <v>234</v>
      </c>
      <c r="N14702" t="s">
        <v>63</v>
      </c>
      <c r="O14702" t="s">
        <v>280</v>
      </c>
      <c r="P14702" t="s">
        <v>72</v>
      </c>
    </row>
    <row r="14703" spans="1:16" x14ac:dyDescent="0.35">
      <c r="A14703" t="s">
        <v>4</v>
      </c>
      <c r="B14703" t="s">
        <v>83</v>
      </c>
      <c r="C14703">
        <v>2175</v>
      </c>
      <c r="D14703" t="s">
        <v>444</v>
      </c>
      <c r="E14703" t="s">
        <v>151</v>
      </c>
      <c r="F14703" t="s">
        <v>149</v>
      </c>
      <c r="G14703" t="s">
        <v>130</v>
      </c>
      <c r="H14703" t="s">
        <v>93</v>
      </c>
      <c r="I14703" t="s">
        <v>75</v>
      </c>
      <c r="J14703" t="s">
        <v>138</v>
      </c>
      <c r="K14703" t="s">
        <v>76</v>
      </c>
      <c r="L14703" t="s">
        <v>68</v>
      </c>
      <c r="M14703" t="s">
        <v>375</v>
      </c>
      <c r="N14703" t="s">
        <v>79</v>
      </c>
      <c r="O14703" t="s">
        <v>149</v>
      </c>
      <c r="P14703" t="s">
        <v>76</v>
      </c>
    </row>
    <row r="14704" spans="1:16" x14ac:dyDescent="0.35">
      <c r="A14704" t="s">
        <v>4</v>
      </c>
      <c r="B14704" t="s">
        <v>50</v>
      </c>
      <c r="C14704">
        <v>260</v>
      </c>
      <c r="D14704" t="s">
        <v>169</v>
      </c>
      <c r="E14704" t="s">
        <v>76</v>
      </c>
      <c r="F14704" t="s">
        <v>192</v>
      </c>
      <c r="G14704" t="s">
        <v>106</v>
      </c>
      <c r="H14704" t="s">
        <v>150</v>
      </c>
      <c r="I14704" t="s">
        <v>209</v>
      </c>
      <c r="J14704" t="s">
        <v>145</v>
      </c>
      <c r="K14704" t="s">
        <v>76</v>
      </c>
      <c r="L14704" t="s">
        <v>76</v>
      </c>
      <c r="M14704" t="s">
        <v>500</v>
      </c>
      <c r="N14704" t="s">
        <v>76</v>
      </c>
      <c r="O14704" t="s">
        <v>77</v>
      </c>
      <c r="P14704" t="s">
        <v>76</v>
      </c>
    </row>
    <row r="14705" spans="1:16" x14ac:dyDescent="0.35">
      <c r="A14705" t="s">
        <v>5</v>
      </c>
      <c r="B14705" t="s">
        <v>52</v>
      </c>
      <c r="C14705">
        <v>965</v>
      </c>
      <c r="D14705" t="s">
        <v>636</v>
      </c>
      <c r="E14705" t="s">
        <v>78</v>
      </c>
      <c r="F14705" t="s">
        <v>106</v>
      </c>
      <c r="G14705" t="s">
        <v>62</v>
      </c>
      <c r="H14705" t="s">
        <v>106</v>
      </c>
      <c r="I14705" t="s">
        <v>106</v>
      </c>
      <c r="J14705" t="s">
        <v>75</v>
      </c>
      <c r="K14705" t="s">
        <v>76</v>
      </c>
      <c r="L14705" t="s">
        <v>107</v>
      </c>
      <c r="M14705" t="s">
        <v>116</v>
      </c>
      <c r="N14705" t="s">
        <v>76</v>
      </c>
      <c r="O14705" t="s">
        <v>314</v>
      </c>
      <c r="P14705" t="s">
        <v>73</v>
      </c>
    </row>
    <row r="14706" spans="1:16" x14ac:dyDescent="0.35">
      <c r="A14706" t="s">
        <v>5</v>
      </c>
      <c r="B14706" t="s">
        <v>83</v>
      </c>
      <c r="C14706">
        <v>2264</v>
      </c>
      <c r="D14706" t="s">
        <v>731</v>
      </c>
      <c r="E14706" t="s">
        <v>93</v>
      </c>
      <c r="F14706" t="s">
        <v>106</v>
      </c>
      <c r="G14706" t="s">
        <v>73</v>
      </c>
      <c r="H14706" t="s">
        <v>107</v>
      </c>
      <c r="I14706" t="s">
        <v>73</v>
      </c>
      <c r="J14706" t="s">
        <v>79</v>
      </c>
      <c r="K14706" t="s">
        <v>76</v>
      </c>
      <c r="L14706" t="s">
        <v>106</v>
      </c>
      <c r="M14706" t="s">
        <v>184</v>
      </c>
      <c r="N14706" t="s">
        <v>76</v>
      </c>
      <c r="O14706" t="s">
        <v>122</v>
      </c>
      <c r="P14706" t="s">
        <v>106</v>
      </c>
    </row>
    <row r="14707" spans="1:16" x14ac:dyDescent="0.35">
      <c r="A14707" t="s">
        <v>5</v>
      </c>
      <c r="B14707" t="s">
        <v>50</v>
      </c>
      <c r="C14707">
        <v>237</v>
      </c>
      <c r="D14707" t="s">
        <v>699</v>
      </c>
      <c r="E14707" t="s">
        <v>122</v>
      </c>
      <c r="F14707" t="s">
        <v>68</v>
      </c>
      <c r="G14707" t="s">
        <v>79</v>
      </c>
      <c r="H14707" t="s">
        <v>75</v>
      </c>
      <c r="I14707" t="s">
        <v>107</v>
      </c>
      <c r="J14707" t="s">
        <v>94</v>
      </c>
      <c r="K14707" t="s">
        <v>76</v>
      </c>
      <c r="L14707" t="s">
        <v>107</v>
      </c>
      <c r="M14707" t="s">
        <v>429</v>
      </c>
      <c r="N14707" t="s">
        <v>107</v>
      </c>
      <c r="O14707" t="s">
        <v>55</v>
      </c>
      <c r="P14707" t="s">
        <v>76</v>
      </c>
    </row>
    <row r="14708" spans="1:16" x14ac:dyDescent="0.35">
      <c r="A14708" t="s">
        <v>6</v>
      </c>
      <c r="B14708" t="s">
        <v>52</v>
      </c>
      <c r="C14708">
        <v>377</v>
      </c>
      <c r="D14708" t="s">
        <v>420</v>
      </c>
      <c r="E14708" t="s">
        <v>77</v>
      </c>
      <c r="F14708" t="s">
        <v>106</v>
      </c>
      <c r="G14708" t="s">
        <v>55</v>
      </c>
      <c r="H14708" t="s">
        <v>94</v>
      </c>
      <c r="I14708" t="s">
        <v>74</v>
      </c>
      <c r="J14708" t="s">
        <v>103</v>
      </c>
      <c r="K14708" t="s">
        <v>79</v>
      </c>
      <c r="L14708" t="s">
        <v>94</v>
      </c>
      <c r="M14708" t="s">
        <v>470</v>
      </c>
      <c r="N14708" t="s">
        <v>81</v>
      </c>
      <c r="O14708" t="s">
        <v>109</v>
      </c>
      <c r="P14708" t="s">
        <v>105</v>
      </c>
    </row>
    <row r="14709" spans="1:16" x14ac:dyDescent="0.35">
      <c r="A14709" t="s">
        <v>6</v>
      </c>
      <c r="B14709" t="s">
        <v>83</v>
      </c>
      <c r="C14709">
        <v>936</v>
      </c>
      <c r="D14709" t="s">
        <v>898</v>
      </c>
      <c r="E14709" t="s">
        <v>71</v>
      </c>
      <c r="F14709" t="s">
        <v>73</v>
      </c>
      <c r="G14709" t="s">
        <v>75</v>
      </c>
      <c r="H14709" t="s">
        <v>100</v>
      </c>
      <c r="I14709" t="s">
        <v>76</v>
      </c>
      <c r="J14709" t="s">
        <v>150</v>
      </c>
      <c r="K14709" t="s">
        <v>76</v>
      </c>
      <c r="L14709" t="s">
        <v>106</v>
      </c>
      <c r="M14709" t="s">
        <v>365</v>
      </c>
      <c r="N14709" t="s">
        <v>71</v>
      </c>
      <c r="O14709" t="s">
        <v>65</v>
      </c>
      <c r="P14709" t="s">
        <v>79</v>
      </c>
    </row>
    <row r="14710" spans="1:16" x14ac:dyDescent="0.35">
      <c r="A14710" t="s">
        <v>6</v>
      </c>
      <c r="B14710" t="s">
        <v>50</v>
      </c>
      <c r="C14710">
        <v>118</v>
      </c>
      <c r="D14710" t="s">
        <v>356</v>
      </c>
      <c r="E14710" t="s">
        <v>73</v>
      </c>
      <c r="F14710" t="s">
        <v>150</v>
      </c>
      <c r="G14710" t="s">
        <v>161</v>
      </c>
      <c r="H14710" t="s">
        <v>76</v>
      </c>
      <c r="I14710" t="s">
        <v>81</v>
      </c>
      <c r="J14710" t="s">
        <v>55</v>
      </c>
      <c r="K14710" t="s">
        <v>76</v>
      </c>
      <c r="L14710" t="s">
        <v>76</v>
      </c>
      <c r="M14710" t="s">
        <v>758</v>
      </c>
      <c r="N14710" t="s">
        <v>76</v>
      </c>
      <c r="O14710" t="s">
        <v>133</v>
      </c>
      <c r="P14710" t="s">
        <v>106</v>
      </c>
    </row>
    <row r="14711" spans="1:16" x14ac:dyDescent="0.35">
      <c r="A14711" t="s">
        <v>7</v>
      </c>
      <c r="B14711" t="s">
        <v>52</v>
      </c>
      <c r="C14711">
        <v>792</v>
      </c>
      <c r="D14711" t="s">
        <v>777</v>
      </c>
      <c r="E14711" t="s">
        <v>79</v>
      </c>
      <c r="F14711" t="s">
        <v>77</v>
      </c>
      <c r="G14711" t="s">
        <v>186</v>
      </c>
      <c r="H14711" t="s">
        <v>63</v>
      </c>
      <c r="I14711" t="s">
        <v>100</v>
      </c>
      <c r="J14711" t="s">
        <v>100</v>
      </c>
      <c r="K14711" t="s">
        <v>76</v>
      </c>
      <c r="L14711" t="s">
        <v>79</v>
      </c>
      <c r="M14711" t="s">
        <v>256</v>
      </c>
      <c r="N14711" t="s">
        <v>77</v>
      </c>
      <c r="O14711" t="s">
        <v>161</v>
      </c>
      <c r="P14711" t="s">
        <v>107</v>
      </c>
    </row>
    <row r="14712" spans="1:16" x14ac:dyDescent="0.35">
      <c r="A14712" t="s">
        <v>7</v>
      </c>
      <c r="B14712" t="s">
        <v>83</v>
      </c>
      <c r="C14712">
        <v>2106</v>
      </c>
      <c r="D14712" t="s">
        <v>899</v>
      </c>
      <c r="E14712" t="s">
        <v>94</v>
      </c>
      <c r="F14712" t="s">
        <v>73</v>
      </c>
      <c r="G14712" t="s">
        <v>138</v>
      </c>
      <c r="H14712" t="s">
        <v>138</v>
      </c>
      <c r="I14712" t="s">
        <v>78</v>
      </c>
      <c r="J14712" t="s">
        <v>133</v>
      </c>
      <c r="K14712" t="s">
        <v>107</v>
      </c>
      <c r="L14712" t="s">
        <v>106</v>
      </c>
      <c r="M14712" t="s">
        <v>152</v>
      </c>
      <c r="N14712" t="s">
        <v>106</v>
      </c>
      <c r="O14712" t="s">
        <v>84</v>
      </c>
      <c r="P14712" t="s">
        <v>106</v>
      </c>
    </row>
    <row r="14713" spans="1:16" x14ac:dyDescent="0.35">
      <c r="A14713" t="s">
        <v>7</v>
      </c>
      <c r="B14713" t="s">
        <v>50</v>
      </c>
      <c r="C14713">
        <v>348</v>
      </c>
      <c r="D14713" t="s">
        <v>705</v>
      </c>
      <c r="E14713" t="s">
        <v>94</v>
      </c>
      <c r="F14713" t="s">
        <v>76</v>
      </c>
      <c r="G14713" t="s">
        <v>138</v>
      </c>
      <c r="H14713" t="s">
        <v>107</v>
      </c>
      <c r="I14713" t="s">
        <v>75</v>
      </c>
      <c r="J14713" t="s">
        <v>103</v>
      </c>
      <c r="K14713" t="s">
        <v>76</v>
      </c>
      <c r="L14713" t="s">
        <v>138</v>
      </c>
      <c r="M14713" t="s">
        <v>310</v>
      </c>
      <c r="N14713" t="s">
        <v>106</v>
      </c>
      <c r="O14713" t="s">
        <v>108</v>
      </c>
      <c r="P14713" t="s">
        <v>76</v>
      </c>
    </row>
    <row r="14714" spans="1:16" x14ac:dyDescent="0.35">
      <c r="A14714" t="s">
        <v>241</v>
      </c>
      <c r="B14714" t="s">
        <v>52</v>
      </c>
      <c r="C14714">
        <v>3420</v>
      </c>
      <c r="D14714" t="s">
        <v>560</v>
      </c>
      <c r="E14714" t="s">
        <v>80</v>
      </c>
      <c r="F14714" t="s">
        <v>93</v>
      </c>
      <c r="G14714" t="s">
        <v>93</v>
      </c>
      <c r="H14714" t="s">
        <v>71</v>
      </c>
      <c r="I14714" t="s">
        <v>105</v>
      </c>
      <c r="J14714" t="s">
        <v>63</v>
      </c>
      <c r="K14714" t="s">
        <v>107</v>
      </c>
      <c r="L14714" t="s">
        <v>79</v>
      </c>
      <c r="M14714" t="s">
        <v>590</v>
      </c>
      <c r="N14714" t="s">
        <v>71</v>
      </c>
      <c r="O14714" t="s">
        <v>240</v>
      </c>
      <c r="P14714" t="s">
        <v>68</v>
      </c>
    </row>
    <row r="14715" spans="1:16" x14ac:dyDescent="0.35">
      <c r="A14715" t="s">
        <v>241</v>
      </c>
      <c r="B14715" t="s">
        <v>83</v>
      </c>
      <c r="C14715">
        <v>8924</v>
      </c>
      <c r="D14715" t="s">
        <v>623</v>
      </c>
      <c r="E14715" t="s">
        <v>72</v>
      </c>
      <c r="F14715" t="s">
        <v>150</v>
      </c>
      <c r="G14715" t="s">
        <v>63</v>
      </c>
      <c r="H14715" t="s">
        <v>105</v>
      </c>
      <c r="I14715" t="s">
        <v>94</v>
      </c>
      <c r="J14715" t="s">
        <v>80</v>
      </c>
      <c r="K14715" t="s">
        <v>76</v>
      </c>
      <c r="L14715" t="s">
        <v>106</v>
      </c>
      <c r="M14715" t="s">
        <v>391</v>
      </c>
      <c r="N14715" t="s">
        <v>106</v>
      </c>
      <c r="O14715" t="s">
        <v>149</v>
      </c>
      <c r="P14715" t="s">
        <v>73</v>
      </c>
    </row>
    <row r="14716" spans="1:16" x14ac:dyDescent="0.35">
      <c r="A14716" t="s">
        <v>241</v>
      </c>
      <c r="B14716" t="s">
        <v>50</v>
      </c>
      <c r="C14716">
        <v>1104</v>
      </c>
      <c r="D14716" t="s">
        <v>763</v>
      </c>
      <c r="E14716" t="s">
        <v>71</v>
      </c>
      <c r="F14716" t="s">
        <v>65</v>
      </c>
      <c r="G14716" t="s">
        <v>138</v>
      </c>
      <c r="H14716" t="s">
        <v>77</v>
      </c>
      <c r="I14716" t="s">
        <v>103</v>
      </c>
      <c r="J14716" t="s">
        <v>180</v>
      </c>
      <c r="K14716" t="s">
        <v>76</v>
      </c>
      <c r="L14716" t="s">
        <v>79</v>
      </c>
      <c r="M14716" t="s">
        <v>448</v>
      </c>
      <c r="N14716" t="s">
        <v>73</v>
      </c>
      <c r="O14716" t="s">
        <v>74</v>
      </c>
      <c r="P14716" t="s">
        <v>76</v>
      </c>
    </row>
    <row r="14718" spans="1:16" x14ac:dyDescent="0.35">
      <c r="A14718" t="s">
        <v>2348</v>
      </c>
    </row>
    <row r="14719" spans="1:16" x14ac:dyDescent="0.35">
      <c r="A14719" t="s">
        <v>14</v>
      </c>
      <c r="B14719" t="s">
        <v>266</v>
      </c>
      <c r="C14719" t="s">
        <v>2</v>
      </c>
      <c r="D14719" t="s">
        <v>2242</v>
      </c>
      <c r="E14719" t="s">
        <v>2340</v>
      </c>
      <c r="F14719" t="s">
        <v>2341</v>
      </c>
      <c r="G14719" t="s">
        <v>2255</v>
      </c>
      <c r="H14719" t="s">
        <v>2342</v>
      </c>
      <c r="I14719" t="s">
        <v>2343</v>
      </c>
      <c r="J14719" t="s">
        <v>2344</v>
      </c>
      <c r="K14719" t="s">
        <v>2345</v>
      </c>
      <c r="L14719" t="s">
        <v>2346</v>
      </c>
      <c r="M14719" t="s">
        <v>2347</v>
      </c>
      <c r="N14719" t="s">
        <v>48</v>
      </c>
      <c r="O14719" t="s">
        <v>852</v>
      </c>
      <c r="P14719" t="s">
        <v>1447</v>
      </c>
    </row>
    <row r="14720" spans="1:16" x14ac:dyDescent="0.35">
      <c r="A14720" t="s">
        <v>3</v>
      </c>
      <c r="B14720" t="s">
        <v>267</v>
      </c>
      <c r="C14720">
        <v>264</v>
      </c>
      <c r="D14720" t="s">
        <v>725</v>
      </c>
      <c r="E14720" t="s">
        <v>76</v>
      </c>
      <c r="F14720" t="s">
        <v>73</v>
      </c>
      <c r="G14720" t="s">
        <v>73</v>
      </c>
      <c r="H14720" t="s">
        <v>76</v>
      </c>
      <c r="I14720" t="s">
        <v>93</v>
      </c>
      <c r="J14720" t="s">
        <v>76</v>
      </c>
      <c r="K14720" t="s">
        <v>76</v>
      </c>
      <c r="L14720" t="s">
        <v>76</v>
      </c>
      <c r="M14720" t="s">
        <v>283</v>
      </c>
      <c r="N14720" t="s">
        <v>76</v>
      </c>
      <c r="O14720" t="s">
        <v>175</v>
      </c>
      <c r="P14720" t="s">
        <v>106</v>
      </c>
    </row>
    <row r="14721" spans="1:16" x14ac:dyDescent="0.35">
      <c r="A14721" t="s">
        <v>3</v>
      </c>
      <c r="B14721" t="s">
        <v>279</v>
      </c>
      <c r="C14721">
        <v>1701</v>
      </c>
      <c r="D14721" t="s">
        <v>862</v>
      </c>
      <c r="E14721" t="s">
        <v>75</v>
      </c>
      <c r="F14721" t="s">
        <v>107</v>
      </c>
      <c r="G14721" t="s">
        <v>133</v>
      </c>
      <c r="H14721" t="s">
        <v>105</v>
      </c>
      <c r="I14721" t="s">
        <v>198</v>
      </c>
      <c r="J14721" t="s">
        <v>55</v>
      </c>
      <c r="K14721" t="s">
        <v>76</v>
      </c>
      <c r="L14721" t="s">
        <v>107</v>
      </c>
      <c r="M14721" t="s">
        <v>371</v>
      </c>
      <c r="N14721" t="s">
        <v>73</v>
      </c>
      <c r="O14721" t="s">
        <v>100</v>
      </c>
      <c r="P14721" t="s">
        <v>76</v>
      </c>
    </row>
    <row r="14722" spans="1:16" x14ac:dyDescent="0.35">
      <c r="A14722" t="s">
        <v>3</v>
      </c>
      <c r="B14722" t="s">
        <v>285</v>
      </c>
      <c r="C14722">
        <v>64</v>
      </c>
      <c r="D14722" t="s">
        <v>1008</v>
      </c>
      <c r="E14722" t="s">
        <v>94</v>
      </c>
      <c r="F14722" t="s">
        <v>76</v>
      </c>
      <c r="G14722" t="s">
        <v>84</v>
      </c>
      <c r="H14722" t="s">
        <v>76</v>
      </c>
      <c r="I14722" t="s">
        <v>68</v>
      </c>
      <c r="J14722" t="s">
        <v>84</v>
      </c>
      <c r="K14722" t="s">
        <v>76</v>
      </c>
      <c r="L14722" t="s">
        <v>76</v>
      </c>
      <c r="M14722" t="s">
        <v>418</v>
      </c>
      <c r="N14722" t="s">
        <v>76</v>
      </c>
      <c r="O14722" t="s">
        <v>173</v>
      </c>
      <c r="P14722" t="s">
        <v>76</v>
      </c>
    </row>
    <row r="14723" spans="1:16" x14ac:dyDescent="0.35">
      <c r="A14723" t="s">
        <v>4</v>
      </c>
      <c r="B14723" t="s">
        <v>267</v>
      </c>
      <c r="C14723">
        <v>355</v>
      </c>
      <c r="D14723" t="s">
        <v>448</v>
      </c>
      <c r="E14723" t="s">
        <v>63</v>
      </c>
      <c r="F14723" t="s">
        <v>75</v>
      </c>
      <c r="G14723" t="s">
        <v>65</v>
      </c>
      <c r="H14723" t="s">
        <v>107</v>
      </c>
      <c r="I14723" t="s">
        <v>146</v>
      </c>
      <c r="J14723" t="s">
        <v>355</v>
      </c>
      <c r="K14723" t="s">
        <v>76</v>
      </c>
      <c r="L14723" t="s">
        <v>75</v>
      </c>
      <c r="M14723" t="s">
        <v>427</v>
      </c>
      <c r="N14723" t="s">
        <v>68</v>
      </c>
      <c r="O14723" t="s">
        <v>121</v>
      </c>
      <c r="P14723" t="s">
        <v>150</v>
      </c>
    </row>
    <row r="14724" spans="1:16" x14ac:dyDescent="0.35">
      <c r="A14724" t="s">
        <v>4</v>
      </c>
      <c r="B14724" t="s">
        <v>279</v>
      </c>
      <c r="C14724">
        <v>2643</v>
      </c>
      <c r="D14724" t="s">
        <v>201</v>
      </c>
      <c r="E14724" t="s">
        <v>151</v>
      </c>
      <c r="F14724" t="s">
        <v>264</v>
      </c>
      <c r="G14724" t="s">
        <v>198</v>
      </c>
      <c r="H14724" t="s">
        <v>93</v>
      </c>
      <c r="I14724" t="s">
        <v>73</v>
      </c>
      <c r="J14724" t="s">
        <v>81</v>
      </c>
      <c r="K14724" t="s">
        <v>76</v>
      </c>
      <c r="L14724" t="s">
        <v>73</v>
      </c>
      <c r="M14724" t="s">
        <v>677</v>
      </c>
      <c r="N14724" t="s">
        <v>75</v>
      </c>
      <c r="O14724" t="s">
        <v>198</v>
      </c>
      <c r="P14724" t="s">
        <v>73</v>
      </c>
    </row>
    <row r="14725" spans="1:16" x14ac:dyDescent="0.35">
      <c r="A14725" t="s">
        <v>4</v>
      </c>
      <c r="B14725" t="s">
        <v>285</v>
      </c>
      <c r="C14725">
        <v>278</v>
      </c>
      <c r="D14725" t="s">
        <v>714</v>
      </c>
      <c r="E14725" t="s">
        <v>163</v>
      </c>
      <c r="F14725" t="s">
        <v>314</v>
      </c>
      <c r="G14725" t="s">
        <v>79</v>
      </c>
      <c r="H14725" t="s">
        <v>76</v>
      </c>
      <c r="I14725" t="s">
        <v>133</v>
      </c>
      <c r="J14725" t="s">
        <v>186</v>
      </c>
      <c r="K14725" t="s">
        <v>76</v>
      </c>
      <c r="L14725" t="s">
        <v>138</v>
      </c>
      <c r="M14725" t="s">
        <v>528</v>
      </c>
      <c r="N14725" t="s">
        <v>68</v>
      </c>
      <c r="O14725" t="s">
        <v>177</v>
      </c>
      <c r="P14725" t="s">
        <v>94</v>
      </c>
    </row>
    <row r="14726" spans="1:16" x14ac:dyDescent="0.35">
      <c r="A14726" t="s">
        <v>5</v>
      </c>
      <c r="B14726" t="s">
        <v>267</v>
      </c>
      <c r="C14726">
        <v>135</v>
      </c>
      <c r="D14726" t="s">
        <v>776</v>
      </c>
      <c r="E14726" t="s">
        <v>107</v>
      </c>
      <c r="F14726" t="s">
        <v>76</v>
      </c>
      <c r="G14726" t="s">
        <v>68</v>
      </c>
      <c r="H14726" t="s">
        <v>150</v>
      </c>
      <c r="I14726" t="s">
        <v>68</v>
      </c>
      <c r="J14726" t="s">
        <v>79</v>
      </c>
      <c r="K14726" t="s">
        <v>73</v>
      </c>
      <c r="L14726" t="s">
        <v>107</v>
      </c>
      <c r="M14726" t="s">
        <v>441</v>
      </c>
      <c r="N14726" t="s">
        <v>107</v>
      </c>
      <c r="O14726" t="s">
        <v>161</v>
      </c>
      <c r="P14726" t="s">
        <v>76</v>
      </c>
    </row>
    <row r="14727" spans="1:16" x14ac:dyDescent="0.35">
      <c r="A14727" t="s">
        <v>5</v>
      </c>
      <c r="B14727" t="s">
        <v>279</v>
      </c>
      <c r="C14727">
        <v>2662</v>
      </c>
      <c r="D14727" t="s">
        <v>1106</v>
      </c>
      <c r="E14727" t="s">
        <v>151</v>
      </c>
      <c r="F14727" t="s">
        <v>77</v>
      </c>
      <c r="G14727" t="s">
        <v>78</v>
      </c>
      <c r="H14727" t="s">
        <v>107</v>
      </c>
      <c r="I14727" t="s">
        <v>106</v>
      </c>
      <c r="J14727" t="s">
        <v>71</v>
      </c>
      <c r="K14727" t="s">
        <v>76</v>
      </c>
      <c r="L14727" t="s">
        <v>106</v>
      </c>
      <c r="M14727" t="s">
        <v>136</v>
      </c>
      <c r="N14727" t="s">
        <v>76</v>
      </c>
      <c r="O14727" t="s">
        <v>130</v>
      </c>
      <c r="P14727" t="s">
        <v>77</v>
      </c>
    </row>
    <row r="14728" spans="1:16" x14ac:dyDescent="0.35">
      <c r="A14728" t="s">
        <v>5</v>
      </c>
      <c r="B14728" t="s">
        <v>285</v>
      </c>
      <c r="C14728">
        <v>669</v>
      </c>
      <c r="D14728" t="s">
        <v>816</v>
      </c>
      <c r="E14728" t="s">
        <v>71</v>
      </c>
      <c r="F14728" t="s">
        <v>107</v>
      </c>
      <c r="G14728" t="s">
        <v>79</v>
      </c>
      <c r="H14728" t="s">
        <v>73</v>
      </c>
      <c r="I14728" t="s">
        <v>107</v>
      </c>
      <c r="J14728" t="s">
        <v>79</v>
      </c>
      <c r="K14728" t="s">
        <v>76</v>
      </c>
      <c r="L14728" t="s">
        <v>76</v>
      </c>
      <c r="M14728" t="s">
        <v>308</v>
      </c>
      <c r="N14728" t="s">
        <v>76</v>
      </c>
      <c r="O14728" t="s">
        <v>65</v>
      </c>
      <c r="P14728" t="s">
        <v>76</v>
      </c>
    </row>
    <row r="14729" spans="1:16" x14ac:dyDescent="0.35">
      <c r="A14729" t="s">
        <v>6</v>
      </c>
      <c r="B14729" t="s">
        <v>267</v>
      </c>
      <c r="C14729">
        <v>127</v>
      </c>
      <c r="D14729" t="s">
        <v>343</v>
      </c>
      <c r="E14729" t="s">
        <v>72</v>
      </c>
      <c r="F14729" t="s">
        <v>150</v>
      </c>
      <c r="G14729" t="s">
        <v>76</v>
      </c>
      <c r="H14729" t="s">
        <v>105</v>
      </c>
      <c r="I14729" t="s">
        <v>105</v>
      </c>
      <c r="J14729" t="s">
        <v>105</v>
      </c>
      <c r="K14729" t="s">
        <v>76</v>
      </c>
      <c r="L14729" t="s">
        <v>76</v>
      </c>
      <c r="M14729" t="s">
        <v>634</v>
      </c>
      <c r="N14729" t="s">
        <v>80</v>
      </c>
      <c r="O14729" t="s">
        <v>179</v>
      </c>
      <c r="P14729" t="s">
        <v>105</v>
      </c>
    </row>
    <row r="14730" spans="1:16" x14ac:dyDescent="0.35">
      <c r="A14730" t="s">
        <v>6</v>
      </c>
      <c r="B14730" t="s">
        <v>279</v>
      </c>
      <c r="C14730">
        <v>1142</v>
      </c>
      <c r="D14730" t="s">
        <v>737</v>
      </c>
      <c r="E14730" t="s">
        <v>77</v>
      </c>
      <c r="F14730" t="s">
        <v>106</v>
      </c>
      <c r="G14730" t="s">
        <v>100</v>
      </c>
      <c r="H14730" t="s">
        <v>94</v>
      </c>
      <c r="I14730" t="s">
        <v>150</v>
      </c>
      <c r="J14730" t="s">
        <v>80</v>
      </c>
      <c r="K14730" t="s">
        <v>73</v>
      </c>
      <c r="L14730" t="s">
        <v>79</v>
      </c>
      <c r="M14730" t="s">
        <v>287</v>
      </c>
      <c r="N14730" t="s">
        <v>71</v>
      </c>
      <c r="O14730" t="s">
        <v>57</v>
      </c>
      <c r="P14730" t="s">
        <v>71</v>
      </c>
    </row>
    <row r="14731" spans="1:16" x14ac:dyDescent="0.35">
      <c r="A14731" t="s">
        <v>6</v>
      </c>
      <c r="B14731" t="s">
        <v>285</v>
      </c>
      <c r="C14731">
        <v>162</v>
      </c>
      <c r="D14731" t="s">
        <v>481</v>
      </c>
      <c r="E14731" t="s">
        <v>71</v>
      </c>
      <c r="F14731" t="s">
        <v>76</v>
      </c>
      <c r="G14731" t="s">
        <v>186</v>
      </c>
      <c r="H14731" t="s">
        <v>103</v>
      </c>
      <c r="I14731" t="s">
        <v>76</v>
      </c>
      <c r="J14731" t="s">
        <v>80</v>
      </c>
      <c r="K14731" t="s">
        <v>76</v>
      </c>
      <c r="L14731" t="s">
        <v>75</v>
      </c>
      <c r="M14731" t="s">
        <v>456</v>
      </c>
      <c r="N14731" t="s">
        <v>150</v>
      </c>
      <c r="O14731" t="s">
        <v>97</v>
      </c>
      <c r="P14731" t="s">
        <v>76</v>
      </c>
    </row>
    <row r="14732" spans="1:16" x14ac:dyDescent="0.35">
      <c r="A14732" t="s">
        <v>7</v>
      </c>
      <c r="B14732" t="s">
        <v>267</v>
      </c>
      <c r="C14732">
        <v>199</v>
      </c>
      <c r="D14732" t="s">
        <v>727</v>
      </c>
      <c r="E14732" t="s">
        <v>81</v>
      </c>
      <c r="F14732" t="s">
        <v>76</v>
      </c>
      <c r="G14732" t="s">
        <v>63</v>
      </c>
      <c r="H14732" t="s">
        <v>106</v>
      </c>
      <c r="I14732" t="s">
        <v>73</v>
      </c>
      <c r="J14732" t="s">
        <v>121</v>
      </c>
      <c r="K14732" t="s">
        <v>107</v>
      </c>
      <c r="L14732" t="s">
        <v>68</v>
      </c>
      <c r="M14732" t="s">
        <v>247</v>
      </c>
      <c r="N14732" t="s">
        <v>107</v>
      </c>
      <c r="O14732" t="s">
        <v>175</v>
      </c>
      <c r="P14732" t="s">
        <v>76</v>
      </c>
    </row>
    <row r="14733" spans="1:16" x14ac:dyDescent="0.35">
      <c r="A14733" t="s">
        <v>7</v>
      </c>
      <c r="B14733" t="s">
        <v>279</v>
      </c>
      <c r="C14733">
        <v>2875</v>
      </c>
      <c r="D14733" t="s">
        <v>776</v>
      </c>
      <c r="E14733" t="s">
        <v>75</v>
      </c>
      <c r="F14733" t="s">
        <v>106</v>
      </c>
      <c r="G14733" t="s">
        <v>72</v>
      </c>
      <c r="H14733" t="s">
        <v>81</v>
      </c>
      <c r="I14733" t="s">
        <v>72</v>
      </c>
      <c r="J14733" t="s">
        <v>198</v>
      </c>
      <c r="K14733" t="s">
        <v>107</v>
      </c>
      <c r="L14733" t="s">
        <v>79</v>
      </c>
      <c r="M14733" t="s">
        <v>144</v>
      </c>
      <c r="N14733" t="s">
        <v>73</v>
      </c>
      <c r="O14733" t="s">
        <v>180</v>
      </c>
      <c r="P14733" t="s">
        <v>73</v>
      </c>
    </row>
    <row r="14734" spans="1:16" x14ac:dyDescent="0.35">
      <c r="A14734" t="s">
        <v>7</v>
      </c>
      <c r="B14734" t="s">
        <v>285</v>
      </c>
      <c r="C14734">
        <v>172</v>
      </c>
      <c r="D14734" t="s">
        <v>1433</v>
      </c>
      <c r="E14734" t="s">
        <v>68</v>
      </c>
      <c r="F14734" t="s">
        <v>76</v>
      </c>
      <c r="G14734" t="s">
        <v>76</v>
      </c>
      <c r="H14734" t="s">
        <v>76</v>
      </c>
      <c r="I14734" t="s">
        <v>76</v>
      </c>
      <c r="J14734" t="s">
        <v>76</v>
      </c>
      <c r="K14734" t="s">
        <v>76</v>
      </c>
      <c r="L14734" t="s">
        <v>79</v>
      </c>
      <c r="M14734" t="s">
        <v>220</v>
      </c>
      <c r="N14734" t="s">
        <v>198</v>
      </c>
      <c r="O14734" t="s">
        <v>194</v>
      </c>
      <c r="P14734" t="s">
        <v>76</v>
      </c>
    </row>
    <row r="14735" spans="1:16" x14ac:dyDescent="0.35">
      <c r="A14735" t="s">
        <v>241</v>
      </c>
      <c r="B14735" t="s">
        <v>267</v>
      </c>
      <c r="C14735">
        <v>1080</v>
      </c>
      <c r="D14735" t="s">
        <v>357</v>
      </c>
      <c r="E14735" t="s">
        <v>94</v>
      </c>
      <c r="F14735" t="s">
        <v>77</v>
      </c>
      <c r="G14735" t="s">
        <v>100</v>
      </c>
      <c r="H14735" t="s">
        <v>106</v>
      </c>
      <c r="I14735" t="s">
        <v>86</v>
      </c>
      <c r="J14735" t="s">
        <v>179</v>
      </c>
      <c r="K14735" t="s">
        <v>76</v>
      </c>
      <c r="L14735" t="s">
        <v>79</v>
      </c>
      <c r="M14735" t="s">
        <v>212</v>
      </c>
      <c r="N14735" t="s">
        <v>77</v>
      </c>
      <c r="O14735" t="s">
        <v>180</v>
      </c>
      <c r="P14735" t="s">
        <v>79</v>
      </c>
    </row>
    <row r="14736" spans="1:16" x14ac:dyDescent="0.35">
      <c r="A14736" t="s">
        <v>241</v>
      </c>
      <c r="B14736" t="s">
        <v>279</v>
      </c>
      <c r="C14736">
        <v>11023</v>
      </c>
      <c r="D14736" t="s">
        <v>553</v>
      </c>
      <c r="E14736" t="s">
        <v>81</v>
      </c>
      <c r="F14736" t="s">
        <v>81</v>
      </c>
      <c r="G14736" t="s">
        <v>186</v>
      </c>
      <c r="H14736" t="s">
        <v>105</v>
      </c>
      <c r="I14736" t="s">
        <v>78</v>
      </c>
      <c r="J14736" t="s">
        <v>100</v>
      </c>
      <c r="K14736" t="s">
        <v>107</v>
      </c>
      <c r="L14736" t="s">
        <v>106</v>
      </c>
      <c r="M14736" t="s">
        <v>391</v>
      </c>
      <c r="N14736" t="s">
        <v>77</v>
      </c>
      <c r="O14736" t="s">
        <v>103</v>
      </c>
      <c r="P14736" t="s">
        <v>106</v>
      </c>
    </row>
    <row r="14737" spans="1:16" x14ac:dyDescent="0.35">
      <c r="A14737" t="s">
        <v>241</v>
      </c>
      <c r="B14737" t="s">
        <v>285</v>
      </c>
      <c r="C14737">
        <v>1345</v>
      </c>
      <c r="D14737" t="s">
        <v>167</v>
      </c>
      <c r="E14737" t="s">
        <v>186</v>
      </c>
      <c r="F14737" t="s">
        <v>93</v>
      </c>
      <c r="G14737" t="s">
        <v>150</v>
      </c>
      <c r="H14737" t="s">
        <v>77</v>
      </c>
      <c r="I14737" t="s">
        <v>75</v>
      </c>
      <c r="J14737" t="s">
        <v>105</v>
      </c>
      <c r="K14737" t="s">
        <v>76</v>
      </c>
      <c r="L14737" t="s">
        <v>68</v>
      </c>
      <c r="M14737" t="s">
        <v>477</v>
      </c>
      <c r="N14737" t="s">
        <v>71</v>
      </c>
      <c r="O14737" t="s">
        <v>119</v>
      </c>
      <c r="P14737" t="s">
        <v>106</v>
      </c>
    </row>
    <row r="14739" spans="1:16" x14ac:dyDescent="0.35">
      <c r="A14739" t="s">
        <v>2349</v>
      </c>
    </row>
    <row r="14740" spans="1:16" x14ac:dyDescent="0.35">
      <c r="A14740" t="s">
        <v>14</v>
      </c>
      <c r="B14740" t="s">
        <v>461</v>
      </c>
      <c r="C14740" t="s">
        <v>2</v>
      </c>
      <c r="D14740" t="s">
        <v>2242</v>
      </c>
      <c r="E14740" t="s">
        <v>2340</v>
      </c>
      <c r="F14740" t="s">
        <v>2341</v>
      </c>
      <c r="G14740" t="s">
        <v>2255</v>
      </c>
      <c r="H14740" t="s">
        <v>2342</v>
      </c>
      <c r="I14740" t="s">
        <v>2343</v>
      </c>
      <c r="J14740" t="s">
        <v>2344</v>
      </c>
      <c r="K14740" t="s">
        <v>2345</v>
      </c>
      <c r="L14740" t="s">
        <v>2346</v>
      </c>
      <c r="M14740" t="s">
        <v>2347</v>
      </c>
      <c r="N14740" t="s">
        <v>48</v>
      </c>
      <c r="O14740" t="s">
        <v>852</v>
      </c>
      <c r="P14740" t="s">
        <v>1447</v>
      </c>
    </row>
    <row r="14741" spans="1:16" x14ac:dyDescent="0.35">
      <c r="A14741" t="s">
        <v>3</v>
      </c>
      <c r="B14741" t="s">
        <v>462</v>
      </c>
      <c r="C14741">
        <v>1093</v>
      </c>
      <c r="D14741" t="s">
        <v>1400</v>
      </c>
      <c r="E14741" t="s">
        <v>79</v>
      </c>
      <c r="F14741" t="s">
        <v>107</v>
      </c>
      <c r="G14741" t="s">
        <v>198</v>
      </c>
      <c r="H14741" t="s">
        <v>94</v>
      </c>
      <c r="I14741" t="s">
        <v>186</v>
      </c>
      <c r="J14741" t="s">
        <v>142</v>
      </c>
      <c r="K14741" t="s">
        <v>76</v>
      </c>
      <c r="L14741" t="s">
        <v>76</v>
      </c>
      <c r="M14741" t="s">
        <v>98</v>
      </c>
      <c r="N14741" t="s">
        <v>73</v>
      </c>
      <c r="O14741" t="s">
        <v>55</v>
      </c>
      <c r="P14741" t="s">
        <v>76</v>
      </c>
    </row>
    <row r="14742" spans="1:16" x14ac:dyDescent="0.35">
      <c r="A14742" t="s">
        <v>3</v>
      </c>
      <c r="B14742" t="s">
        <v>464</v>
      </c>
      <c r="C14742">
        <v>935</v>
      </c>
      <c r="D14742" t="s">
        <v>964</v>
      </c>
      <c r="E14742" t="s">
        <v>78</v>
      </c>
      <c r="F14742" t="s">
        <v>107</v>
      </c>
      <c r="G14742" t="s">
        <v>122</v>
      </c>
      <c r="H14742" t="s">
        <v>75</v>
      </c>
      <c r="I14742" t="s">
        <v>86</v>
      </c>
      <c r="J14742" t="s">
        <v>105</v>
      </c>
      <c r="K14742" t="s">
        <v>76</v>
      </c>
      <c r="L14742" t="s">
        <v>76</v>
      </c>
      <c r="M14742" t="s">
        <v>195</v>
      </c>
      <c r="N14742" t="s">
        <v>73</v>
      </c>
      <c r="O14742" t="s">
        <v>198</v>
      </c>
      <c r="P14742" t="s">
        <v>73</v>
      </c>
    </row>
    <row r="14743" spans="1:16" x14ac:dyDescent="0.35">
      <c r="A14743" t="s">
        <v>3</v>
      </c>
      <c r="B14743" t="s">
        <v>468</v>
      </c>
      <c r="C14743">
        <v>1</v>
      </c>
      <c r="D14743" t="s">
        <v>395</v>
      </c>
      <c r="E14743" t="s">
        <v>76</v>
      </c>
      <c r="F14743" t="s">
        <v>76</v>
      </c>
      <c r="G14743" t="s">
        <v>76</v>
      </c>
      <c r="H14743" t="s">
        <v>76</v>
      </c>
      <c r="I14743" t="s">
        <v>76</v>
      </c>
      <c r="J14743" t="s">
        <v>76</v>
      </c>
      <c r="K14743" t="s">
        <v>76</v>
      </c>
      <c r="L14743" t="s">
        <v>76</v>
      </c>
      <c r="M14743" t="s">
        <v>76</v>
      </c>
      <c r="N14743" t="s">
        <v>76</v>
      </c>
      <c r="O14743" t="s">
        <v>76</v>
      </c>
      <c r="P14743" t="s">
        <v>76</v>
      </c>
    </row>
    <row r="14744" spans="1:16" x14ac:dyDescent="0.35">
      <c r="A14744" t="s">
        <v>4</v>
      </c>
      <c r="B14744" t="s">
        <v>462</v>
      </c>
      <c r="C14744">
        <v>1694</v>
      </c>
      <c r="D14744" t="s">
        <v>406</v>
      </c>
      <c r="E14744" t="s">
        <v>55</v>
      </c>
      <c r="F14744" t="s">
        <v>188</v>
      </c>
      <c r="G14744" t="s">
        <v>75</v>
      </c>
      <c r="H14744" t="s">
        <v>79</v>
      </c>
      <c r="I14744" t="s">
        <v>108</v>
      </c>
      <c r="J14744" t="s">
        <v>70</v>
      </c>
      <c r="K14744" t="s">
        <v>76</v>
      </c>
      <c r="L14744" t="s">
        <v>75</v>
      </c>
      <c r="M14744" t="s">
        <v>335</v>
      </c>
      <c r="N14744" t="s">
        <v>138</v>
      </c>
      <c r="O14744" t="s">
        <v>103</v>
      </c>
      <c r="P14744" t="s">
        <v>77</v>
      </c>
    </row>
    <row r="14745" spans="1:16" x14ac:dyDescent="0.35">
      <c r="A14745" t="s">
        <v>4</v>
      </c>
      <c r="B14745" t="s">
        <v>464</v>
      </c>
      <c r="C14745">
        <v>1582</v>
      </c>
      <c r="D14745" t="s">
        <v>111</v>
      </c>
      <c r="E14745" t="s">
        <v>65</v>
      </c>
      <c r="F14745" t="s">
        <v>81</v>
      </c>
      <c r="G14745" t="s">
        <v>88</v>
      </c>
      <c r="H14745" t="s">
        <v>122</v>
      </c>
      <c r="I14745" t="s">
        <v>106</v>
      </c>
      <c r="J14745" t="s">
        <v>79</v>
      </c>
      <c r="K14745" t="s">
        <v>76</v>
      </c>
      <c r="L14745" t="s">
        <v>107</v>
      </c>
      <c r="M14745" t="s">
        <v>649</v>
      </c>
      <c r="N14745" t="s">
        <v>73</v>
      </c>
      <c r="O14745" t="s">
        <v>221</v>
      </c>
      <c r="P14745" t="s">
        <v>79</v>
      </c>
    </row>
    <row r="14746" spans="1:16" x14ac:dyDescent="0.35">
      <c r="A14746" t="s">
        <v>5</v>
      </c>
      <c r="B14746" t="s">
        <v>462</v>
      </c>
      <c r="C14746">
        <v>1659</v>
      </c>
      <c r="D14746" t="s">
        <v>1210</v>
      </c>
      <c r="E14746" t="s">
        <v>151</v>
      </c>
      <c r="F14746" t="s">
        <v>77</v>
      </c>
      <c r="G14746" t="s">
        <v>73</v>
      </c>
      <c r="H14746" t="s">
        <v>73</v>
      </c>
      <c r="I14746" t="s">
        <v>106</v>
      </c>
      <c r="J14746" t="s">
        <v>71</v>
      </c>
      <c r="K14746" t="s">
        <v>76</v>
      </c>
      <c r="L14746" t="s">
        <v>106</v>
      </c>
      <c r="M14746" t="s">
        <v>294</v>
      </c>
      <c r="N14746" t="s">
        <v>76</v>
      </c>
      <c r="O14746" t="s">
        <v>104</v>
      </c>
      <c r="P14746" t="s">
        <v>79</v>
      </c>
    </row>
    <row r="14747" spans="1:16" x14ac:dyDescent="0.35">
      <c r="A14747" t="s">
        <v>5</v>
      </c>
      <c r="B14747" t="s">
        <v>464</v>
      </c>
      <c r="C14747">
        <v>1807</v>
      </c>
      <c r="D14747" t="s">
        <v>829</v>
      </c>
      <c r="E14747" t="s">
        <v>138</v>
      </c>
      <c r="F14747" t="s">
        <v>73</v>
      </c>
      <c r="G14747" t="s">
        <v>63</v>
      </c>
      <c r="H14747" t="s">
        <v>107</v>
      </c>
      <c r="I14747" t="s">
        <v>73</v>
      </c>
      <c r="J14747" t="s">
        <v>68</v>
      </c>
      <c r="K14747" t="s">
        <v>76</v>
      </c>
      <c r="L14747" t="s">
        <v>107</v>
      </c>
      <c r="M14747" t="s">
        <v>156</v>
      </c>
      <c r="N14747" t="s">
        <v>107</v>
      </c>
      <c r="O14747" t="s">
        <v>62</v>
      </c>
      <c r="P14747" t="s">
        <v>76</v>
      </c>
    </row>
    <row r="14748" spans="1:16" x14ac:dyDescent="0.35">
      <c r="A14748" t="s">
        <v>6</v>
      </c>
      <c r="B14748" t="s">
        <v>462</v>
      </c>
      <c r="C14748">
        <v>906</v>
      </c>
      <c r="D14748" t="s">
        <v>537</v>
      </c>
      <c r="E14748" t="s">
        <v>71</v>
      </c>
      <c r="F14748" t="s">
        <v>106</v>
      </c>
      <c r="G14748" t="s">
        <v>186</v>
      </c>
      <c r="H14748" t="s">
        <v>81</v>
      </c>
      <c r="I14748" t="s">
        <v>79</v>
      </c>
      <c r="J14748" t="s">
        <v>105</v>
      </c>
      <c r="K14748" t="s">
        <v>76</v>
      </c>
      <c r="L14748" t="s">
        <v>73</v>
      </c>
      <c r="M14748" t="s">
        <v>197</v>
      </c>
      <c r="N14748" t="s">
        <v>77</v>
      </c>
      <c r="O14748" t="s">
        <v>173</v>
      </c>
      <c r="P14748" t="s">
        <v>79</v>
      </c>
    </row>
    <row r="14749" spans="1:16" x14ac:dyDescent="0.35">
      <c r="A14749" t="s">
        <v>6</v>
      </c>
      <c r="B14749" t="s">
        <v>464</v>
      </c>
      <c r="C14749">
        <v>525</v>
      </c>
      <c r="D14749" t="s">
        <v>357</v>
      </c>
      <c r="E14749" t="s">
        <v>77</v>
      </c>
      <c r="F14749" t="s">
        <v>77</v>
      </c>
      <c r="G14749" t="s">
        <v>105</v>
      </c>
      <c r="H14749" t="s">
        <v>138</v>
      </c>
      <c r="I14749" t="s">
        <v>94</v>
      </c>
      <c r="J14749" t="s">
        <v>122</v>
      </c>
      <c r="K14749" t="s">
        <v>77</v>
      </c>
      <c r="L14749" t="s">
        <v>75</v>
      </c>
      <c r="M14749" t="s">
        <v>523</v>
      </c>
      <c r="N14749" t="s">
        <v>63</v>
      </c>
      <c r="O14749" t="s">
        <v>181</v>
      </c>
      <c r="P14749" t="s">
        <v>94</v>
      </c>
    </row>
    <row r="14750" spans="1:16" x14ac:dyDescent="0.35">
      <c r="A14750" t="s">
        <v>7</v>
      </c>
      <c r="B14750" t="s">
        <v>462</v>
      </c>
      <c r="C14750">
        <v>1914</v>
      </c>
      <c r="D14750" t="s">
        <v>754</v>
      </c>
      <c r="E14750" t="s">
        <v>78</v>
      </c>
      <c r="F14750" t="s">
        <v>73</v>
      </c>
      <c r="G14750" t="s">
        <v>63</v>
      </c>
      <c r="H14750" t="s">
        <v>105</v>
      </c>
      <c r="I14750" t="s">
        <v>138</v>
      </c>
      <c r="J14750" t="s">
        <v>104</v>
      </c>
      <c r="K14750" t="s">
        <v>107</v>
      </c>
      <c r="L14750" t="s">
        <v>68</v>
      </c>
      <c r="M14750" t="s">
        <v>313</v>
      </c>
      <c r="N14750" t="s">
        <v>106</v>
      </c>
      <c r="O14750" t="s">
        <v>137</v>
      </c>
      <c r="P14750" t="s">
        <v>77</v>
      </c>
    </row>
    <row r="14751" spans="1:16" x14ac:dyDescent="0.35">
      <c r="A14751" t="s">
        <v>7</v>
      </c>
      <c r="B14751" t="s">
        <v>464</v>
      </c>
      <c r="C14751">
        <v>1331</v>
      </c>
      <c r="D14751" t="s">
        <v>615</v>
      </c>
      <c r="E14751" t="s">
        <v>68</v>
      </c>
      <c r="F14751" t="s">
        <v>73</v>
      </c>
      <c r="G14751" t="s">
        <v>105</v>
      </c>
      <c r="H14751" t="s">
        <v>138</v>
      </c>
      <c r="I14751" t="s">
        <v>105</v>
      </c>
      <c r="J14751" t="s">
        <v>142</v>
      </c>
      <c r="K14751" t="s">
        <v>107</v>
      </c>
      <c r="L14751" t="s">
        <v>106</v>
      </c>
      <c r="M14751" t="s">
        <v>308</v>
      </c>
      <c r="N14751" t="s">
        <v>77</v>
      </c>
      <c r="O14751" t="s">
        <v>216</v>
      </c>
      <c r="P14751" t="s">
        <v>76</v>
      </c>
    </row>
    <row r="14752" spans="1:16" x14ac:dyDescent="0.35">
      <c r="A14752" t="s">
        <v>7</v>
      </c>
      <c r="B14752" t="s">
        <v>468</v>
      </c>
      <c r="C14752">
        <v>1</v>
      </c>
      <c r="D14752" t="s">
        <v>76</v>
      </c>
      <c r="E14752" t="s">
        <v>76</v>
      </c>
      <c r="F14752" t="s">
        <v>76</v>
      </c>
      <c r="G14752" t="s">
        <v>76</v>
      </c>
      <c r="H14752" t="s">
        <v>76</v>
      </c>
      <c r="I14752" t="s">
        <v>76</v>
      </c>
      <c r="J14752" t="s">
        <v>76</v>
      </c>
      <c r="K14752" t="s">
        <v>76</v>
      </c>
      <c r="L14752" t="s">
        <v>76</v>
      </c>
      <c r="M14752" t="s">
        <v>395</v>
      </c>
      <c r="N14752" t="s">
        <v>76</v>
      </c>
      <c r="O14752" t="s">
        <v>76</v>
      </c>
      <c r="P14752" t="s">
        <v>76</v>
      </c>
    </row>
    <row r="14753" spans="1:16" x14ac:dyDescent="0.35">
      <c r="A14753" t="s">
        <v>241</v>
      </c>
      <c r="B14753" t="s">
        <v>462</v>
      </c>
      <c r="C14753">
        <v>7266</v>
      </c>
      <c r="D14753" t="s">
        <v>729</v>
      </c>
      <c r="E14753" t="s">
        <v>81</v>
      </c>
      <c r="F14753" t="s">
        <v>93</v>
      </c>
      <c r="G14753" t="s">
        <v>138</v>
      </c>
      <c r="H14753" t="s">
        <v>75</v>
      </c>
      <c r="I14753" t="s">
        <v>72</v>
      </c>
      <c r="J14753" t="s">
        <v>122</v>
      </c>
      <c r="K14753" t="s">
        <v>76</v>
      </c>
      <c r="L14753" t="s">
        <v>79</v>
      </c>
      <c r="M14753" t="s">
        <v>59</v>
      </c>
      <c r="N14753" t="s">
        <v>79</v>
      </c>
      <c r="O14753" t="s">
        <v>62</v>
      </c>
      <c r="P14753" t="s">
        <v>77</v>
      </c>
    </row>
    <row r="14754" spans="1:16" x14ac:dyDescent="0.35">
      <c r="A14754" t="s">
        <v>241</v>
      </c>
      <c r="B14754" t="s">
        <v>464</v>
      </c>
      <c r="C14754">
        <v>6180</v>
      </c>
      <c r="D14754" t="s">
        <v>666</v>
      </c>
      <c r="E14754" t="s">
        <v>72</v>
      </c>
      <c r="F14754" t="s">
        <v>79</v>
      </c>
      <c r="G14754" t="s">
        <v>74</v>
      </c>
      <c r="H14754" t="s">
        <v>105</v>
      </c>
      <c r="I14754" t="s">
        <v>94</v>
      </c>
      <c r="J14754" t="s">
        <v>138</v>
      </c>
      <c r="K14754" t="s">
        <v>107</v>
      </c>
      <c r="L14754" t="s">
        <v>73</v>
      </c>
      <c r="M14754" t="s">
        <v>153</v>
      </c>
      <c r="N14754" t="s">
        <v>106</v>
      </c>
      <c r="O14754" t="s">
        <v>244</v>
      </c>
      <c r="P14754" t="s">
        <v>73</v>
      </c>
    </row>
    <row r="14755" spans="1:16" x14ac:dyDescent="0.35">
      <c r="A14755" t="s">
        <v>241</v>
      </c>
      <c r="B14755" t="s">
        <v>468</v>
      </c>
      <c r="C14755">
        <v>2</v>
      </c>
      <c r="D14755" t="s">
        <v>483</v>
      </c>
      <c r="E14755" t="s">
        <v>76</v>
      </c>
      <c r="F14755" t="s">
        <v>76</v>
      </c>
      <c r="G14755" t="s">
        <v>76</v>
      </c>
      <c r="H14755" t="s">
        <v>76</v>
      </c>
      <c r="I14755" t="s">
        <v>76</v>
      </c>
      <c r="J14755" t="s">
        <v>76</v>
      </c>
      <c r="K14755" t="s">
        <v>76</v>
      </c>
      <c r="L14755" t="s">
        <v>76</v>
      </c>
      <c r="M14755" t="s">
        <v>484</v>
      </c>
      <c r="N14755" t="s">
        <v>76</v>
      </c>
      <c r="O14755" t="s">
        <v>76</v>
      </c>
      <c r="P14755" t="s">
        <v>76</v>
      </c>
    </row>
    <row r="14757" spans="1:16" x14ac:dyDescent="0.35">
      <c r="A14757" t="s">
        <v>2350</v>
      </c>
    </row>
    <row r="14758" spans="1:16" x14ac:dyDescent="0.35">
      <c r="A14758" t="s">
        <v>14</v>
      </c>
      <c r="B14758" t="s">
        <v>487</v>
      </c>
      <c r="C14758" t="s">
        <v>2</v>
      </c>
      <c r="D14758" t="s">
        <v>2242</v>
      </c>
      <c r="E14758" t="s">
        <v>2340</v>
      </c>
      <c r="F14758" t="s">
        <v>2341</v>
      </c>
      <c r="G14758" t="s">
        <v>2255</v>
      </c>
      <c r="H14758" t="s">
        <v>2342</v>
      </c>
      <c r="I14758" t="s">
        <v>2343</v>
      </c>
      <c r="J14758" t="s">
        <v>2344</v>
      </c>
      <c r="K14758" t="s">
        <v>2345</v>
      </c>
      <c r="L14758" t="s">
        <v>2346</v>
      </c>
      <c r="M14758" t="s">
        <v>2347</v>
      </c>
      <c r="N14758" t="s">
        <v>48</v>
      </c>
      <c r="O14758" t="s">
        <v>852</v>
      </c>
      <c r="P14758" t="s">
        <v>1447</v>
      </c>
    </row>
    <row r="14759" spans="1:16" x14ac:dyDescent="0.35">
      <c r="A14759" t="s">
        <v>3</v>
      </c>
      <c r="B14759" t="s">
        <v>488</v>
      </c>
      <c r="C14759">
        <v>1119</v>
      </c>
      <c r="D14759" t="s">
        <v>699</v>
      </c>
      <c r="E14759" t="s">
        <v>94</v>
      </c>
      <c r="F14759" t="s">
        <v>73</v>
      </c>
      <c r="G14759" t="s">
        <v>122</v>
      </c>
      <c r="H14759" t="s">
        <v>150</v>
      </c>
      <c r="I14759" t="s">
        <v>100</v>
      </c>
      <c r="J14759" t="s">
        <v>63</v>
      </c>
      <c r="K14759" t="s">
        <v>76</v>
      </c>
      <c r="L14759" t="s">
        <v>107</v>
      </c>
      <c r="M14759" t="s">
        <v>261</v>
      </c>
      <c r="N14759" t="s">
        <v>107</v>
      </c>
      <c r="O14759" t="s">
        <v>151</v>
      </c>
      <c r="P14759" t="s">
        <v>107</v>
      </c>
    </row>
    <row r="14760" spans="1:16" x14ac:dyDescent="0.35">
      <c r="A14760" t="s">
        <v>3</v>
      </c>
      <c r="B14760" t="s">
        <v>491</v>
      </c>
      <c r="C14760">
        <v>910</v>
      </c>
      <c r="D14760" t="s">
        <v>738</v>
      </c>
      <c r="E14760" t="s">
        <v>79</v>
      </c>
      <c r="F14760" t="s">
        <v>76</v>
      </c>
      <c r="G14760" t="s">
        <v>130</v>
      </c>
      <c r="H14760" t="s">
        <v>105</v>
      </c>
      <c r="I14760" t="s">
        <v>173</v>
      </c>
      <c r="J14760" t="s">
        <v>55</v>
      </c>
      <c r="K14760" t="s">
        <v>76</v>
      </c>
      <c r="L14760" t="s">
        <v>76</v>
      </c>
      <c r="M14760" t="s">
        <v>252</v>
      </c>
      <c r="N14760" t="s">
        <v>73</v>
      </c>
      <c r="O14760" t="s">
        <v>186</v>
      </c>
      <c r="P14760" t="s">
        <v>76</v>
      </c>
    </row>
    <row r="14761" spans="1:16" x14ac:dyDescent="0.35">
      <c r="A14761" t="s">
        <v>4</v>
      </c>
      <c r="B14761" t="s">
        <v>488</v>
      </c>
      <c r="C14761">
        <v>1945</v>
      </c>
      <c r="D14761" t="s">
        <v>587</v>
      </c>
      <c r="E14761" t="s">
        <v>100</v>
      </c>
      <c r="F14761" t="s">
        <v>137</v>
      </c>
      <c r="G14761" t="s">
        <v>149</v>
      </c>
      <c r="H14761" t="s">
        <v>74</v>
      </c>
      <c r="I14761" t="s">
        <v>77</v>
      </c>
      <c r="J14761" t="s">
        <v>78</v>
      </c>
      <c r="K14761" t="s">
        <v>76</v>
      </c>
      <c r="L14761" t="s">
        <v>77</v>
      </c>
      <c r="M14761" t="s">
        <v>343</v>
      </c>
      <c r="N14761" t="s">
        <v>79</v>
      </c>
      <c r="O14761" t="s">
        <v>57</v>
      </c>
      <c r="P14761" t="s">
        <v>79</v>
      </c>
    </row>
    <row r="14762" spans="1:16" x14ac:dyDescent="0.35">
      <c r="A14762" t="s">
        <v>4</v>
      </c>
      <c r="B14762" t="s">
        <v>491</v>
      </c>
      <c r="C14762">
        <v>1331</v>
      </c>
      <c r="D14762" t="s">
        <v>532</v>
      </c>
      <c r="E14762" t="s">
        <v>57</v>
      </c>
      <c r="F14762" t="s">
        <v>176</v>
      </c>
      <c r="G14762" t="s">
        <v>78</v>
      </c>
      <c r="H14762" t="s">
        <v>73</v>
      </c>
      <c r="I14762" t="s">
        <v>179</v>
      </c>
      <c r="J14762" t="s">
        <v>57</v>
      </c>
      <c r="K14762" t="s">
        <v>76</v>
      </c>
      <c r="L14762" t="s">
        <v>68</v>
      </c>
      <c r="M14762" t="s">
        <v>335</v>
      </c>
      <c r="N14762" t="s">
        <v>138</v>
      </c>
      <c r="O14762" t="s">
        <v>137</v>
      </c>
      <c r="P14762" t="s">
        <v>77</v>
      </c>
    </row>
    <row r="14763" spans="1:16" x14ac:dyDescent="0.35">
      <c r="A14763" t="s">
        <v>5</v>
      </c>
      <c r="B14763" t="s">
        <v>488</v>
      </c>
      <c r="C14763">
        <v>2083</v>
      </c>
      <c r="D14763" t="s">
        <v>743</v>
      </c>
      <c r="E14763" t="s">
        <v>72</v>
      </c>
      <c r="F14763" t="s">
        <v>106</v>
      </c>
      <c r="G14763" t="s">
        <v>105</v>
      </c>
      <c r="H14763" t="s">
        <v>73</v>
      </c>
      <c r="I14763" t="s">
        <v>106</v>
      </c>
      <c r="J14763" t="s">
        <v>71</v>
      </c>
      <c r="K14763" t="s">
        <v>76</v>
      </c>
      <c r="L14763" t="s">
        <v>106</v>
      </c>
      <c r="M14763" t="s">
        <v>9</v>
      </c>
      <c r="N14763" t="s">
        <v>76</v>
      </c>
      <c r="O14763" t="s">
        <v>86</v>
      </c>
      <c r="P14763" t="s">
        <v>77</v>
      </c>
    </row>
    <row r="14764" spans="1:16" x14ac:dyDescent="0.35">
      <c r="A14764" t="s">
        <v>5</v>
      </c>
      <c r="B14764" t="s">
        <v>491</v>
      </c>
      <c r="C14764">
        <v>1383</v>
      </c>
      <c r="D14764" t="s">
        <v>891</v>
      </c>
      <c r="E14764" t="s">
        <v>198</v>
      </c>
      <c r="F14764" t="s">
        <v>73</v>
      </c>
      <c r="G14764" t="s">
        <v>106</v>
      </c>
      <c r="H14764" t="s">
        <v>107</v>
      </c>
      <c r="I14764" t="s">
        <v>73</v>
      </c>
      <c r="J14764" t="s">
        <v>77</v>
      </c>
      <c r="K14764" t="s">
        <v>76</v>
      </c>
      <c r="L14764" t="s">
        <v>73</v>
      </c>
      <c r="M14764" t="s">
        <v>176</v>
      </c>
      <c r="N14764" t="s">
        <v>76</v>
      </c>
      <c r="O14764" t="s">
        <v>149</v>
      </c>
      <c r="P14764" t="s">
        <v>107</v>
      </c>
    </row>
    <row r="14765" spans="1:16" x14ac:dyDescent="0.35">
      <c r="A14765" t="s">
        <v>6</v>
      </c>
      <c r="B14765" t="s">
        <v>488</v>
      </c>
      <c r="C14765">
        <v>805</v>
      </c>
      <c r="D14765" t="s">
        <v>638</v>
      </c>
      <c r="E14765" t="s">
        <v>68</v>
      </c>
      <c r="F14765" t="s">
        <v>77</v>
      </c>
      <c r="G14765" t="s">
        <v>100</v>
      </c>
      <c r="H14765" t="s">
        <v>78</v>
      </c>
      <c r="I14765" t="s">
        <v>138</v>
      </c>
      <c r="J14765" t="s">
        <v>122</v>
      </c>
      <c r="K14765" t="s">
        <v>76</v>
      </c>
      <c r="L14765" t="s">
        <v>79</v>
      </c>
      <c r="M14765" t="s">
        <v>589</v>
      </c>
      <c r="N14765" t="s">
        <v>68</v>
      </c>
      <c r="O14765" t="s">
        <v>70</v>
      </c>
      <c r="P14765" t="s">
        <v>106</v>
      </c>
    </row>
    <row r="14766" spans="1:16" x14ac:dyDescent="0.35">
      <c r="A14766" t="s">
        <v>6</v>
      </c>
      <c r="B14766" t="s">
        <v>491</v>
      </c>
      <c r="C14766">
        <v>626</v>
      </c>
      <c r="D14766" t="s">
        <v>762</v>
      </c>
      <c r="E14766" t="s">
        <v>79</v>
      </c>
      <c r="F14766" t="s">
        <v>106</v>
      </c>
      <c r="G14766" t="s">
        <v>81</v>
      </c>
      <c r="H14766" t="s">
        <v>80</v>
      </c>
      <c r="I14766" t="s">
        <v>76</v>
      </c>
      <c r="J14766" t="s">
        <v>68</v>
      </c>
      <c r="K14766" t="s">
        <v>106</v>
      </c>
      <c r="L14766" t="s">
        <v>77</v>
      </c>
      <c r="M14766" t="s">
        <v>585</v>
      </c>
      <c r="N14766" t="s">
        <v>94</v>
      </c>
      <c r="O14766" t="s">
        <v>137</v>
      </c>
      <c r="P14766" t="s">
        <v>78</v>
      </c>
    </row>
    <row r="14767" spans="1:16" x14ac:dyDescent="0.35">
      <c r="A14767" t="s">
        <v>7</v>
      </c>
      <c r="B14767" t="s">
        <v>488</v>
      </c>
      <c r="C14767">
        <v>1724</v>
      </c>
      <c r="D14767" t="s">
        <v>776</v>
      </c>
      <c r="E14767" t="s">
        <v>75</v>
      </c>
      <c r="F14767" t="s">
        <v>76</v>
      </c>
      <c r="G14767" t="s">
        <v>105</v>
      </c>
      <c r="H14767" t="s">
        <v>94</v>
      </c>
      <c r="I14767" t="s">
        <v>71</v>
      </c>
      <c r="J14767" t="s">
        <v>122</v>
      </c>
      <c r="K14767" t="s">
        <v>107</v>
      </c>
      <c r="L14767" t="s">
        <v>79</v>
      </c>
      <c r="M14767" t="s">
        <v>545</v>
      </c>
      <c r="N14767" t="s">
        <v>71</v>
      </c>
      <c r="O14767" t="s">
        <v>70</v>
      </c>
      <c r="P14767" t="s">
        <v>107</v>
      </c>
    </row>
    <row r="14768" spans="1:16" x14ac:dyDescent="0.35">
      <c r="A14768" t="s">
        <v>7</v>
      </c>
      <c r="B14768" t="s">
        <v>491</v>
      </c>
      <c r="C14768">
        <v>1522</v>
      </c>
      <c r="D14768" t="s">
        <v>1318</v>
      </c>
      <c r="E14768" t="s">
        <v>75</v>
      </c>
      <c r="F14768" t="s">
        <v>77</v>
      </c>
      <c r="G14768" t="s">
        <v>63</v>
      </c>
      <c r="H14768" t="s">
        <v>63</v>
      </c>
      <c r="I14768" t="s">
        <v>100</v>
      </c>
      <c r="J14768" t="s">
        <v>104</v>
      </c>
      <c r="K14768" t="s">
        <v>76</v>
      </c>
      <c r="L14768" t="s">
        <v>79</v>
      </c>
      <c r="M14768" t="s">
        <v>98</v>
      </c>
      <c r="N14768" t="s">
        <v>76</v>
      </c>
      <c r="O14768" t="s">
        <v>87</v>
      </c>
      <c r="P14768" t="s">
        <v>106</v>
      </c>
    </row>
    <row r="14769" spans="1:16" x14ac:dyDescent="0.35">
      <c r="A14769" t="s">
        <v>241</v>
      </c>
      <c r="B14769" t="s">
        <v>488</v>
      </c>
      <c r="C14769">
        <v>7676</v>
      </c>
      <c r="D14769" t="s">
        <v>614</v>
      </c>
      <c r="E14769" t="s">
        <v>105</v>
      </c>
      <c r="F14769" t="s">
        <v>105</v>
      </c>
      <c r="G14769" t="s">
        <v>186</v>
      </c>
      <c r="H14769" t="s">
        <v>78</v>
      </c>
      <c r="I14769" t="s">
        <v>150</v>
      </c>
      <c r="J14769" t="s">
        <v>63</v>
      </c>
      <c r="K14769" t="s">
        <v>76</v>
      </c>
      <c r="L14769" t="s">
        <v>77</v>
      </c>
      <c r="M14769" t="s">
        <v>524</v>
      </c>
      <c r="N14769" t="s">
        <v>77</v>
      </c>
      <c r="O14769" t="s">
        <v>103</v>
      </c>
      <c r="P14769" t="s">
        <v>106</v>
      </c>
    </row>
    <row r="14770" spans="1:16" x14ac:dyDescent="0.35">
      <c r="A14770" t="s">
        <v>241</v>
      </c>
      <c r="B14770" t="s">
        <v>491</v>
      </c>
      <c r="C14770">
        <v>5772</v>
      </c>
      <c r="D14770" t="s">
        <v>702</v>
      </c>
      <c r="E14770" t="s">
        <v>80</v>
      </c>
      <c r="F14770" t="s">
        <v>63</v>
      </c>
      <c r="G14770" t="s">
        <v>81</v>
      </c>
      <c r="H14770" t="s">
        <v>94</v>
      </c>
      <c r="I14770" t="s">
        <v>186</v>
      </c>
      <c r="J14770" t="s">
        <v>142</v>
      </c>
      <c r="K14770" t="s">
        <v>76</v>
      </c>
      <c r="L14770" t="s">
        <v>77</v>
      </c>
      <c r="M14770" t="s">
        <v>274</v>
      </c>
      <c r="N14770" t="s">
        <v>77</v>
      </c>
      <c r="O14770" t="s">
        <v>244</v>
      </c>
      <c r="P14770" t="s">
        <v>106</v>
      </c>
    </row>
    <row r="14772" spans="1:16" x14ac:dyDescent="0.35">
      <c r="A14772" t="s">
        <v>2351</v>
      </c>
    </row>
    <row r="14773" spans="1:16" x14ac:dyDescent="0.35">
      <c r="A14773" t="s">
        <v>14</v>
      </c>
      <c r="B14773" t="s">
        <v>565</v>
      </c>
      <c r="C14773" t="s">
        <v>2</v>
      </c>
      <c r="D14773" t="s">
        <v>2242</v>
      </c>
      <c r="E14773" t="s">
        <v>2340</v>
      </c>
      <c r="F14773" t="s">
        <v>2341</v>
      </c>
      <c r="G14773" t="s">
        <v>2255</v>
      </c>
      <c r="H14773" t="s">
        <v>2342</v>
      </c>
      <c r="I14773" t="s">
        <v>2343</v>
      </c>
      <c r="J14773" t="s">
        <v>2344</v>
      </c>
      <c r="K14773" t="s">
        <v>2345</v>
      </c>
      <c r="L14773" t="s">
        <v>2346</v>
      </c>
      <c r="M14773" t="s">
        <v>2347</v>
      </c>
      <c r="N14773" t="s">
        <v>48</v>
      </c>
      <c r="O14773" t="s">
        <v>852</v>
      </c>
      <c r="P14773" t="s">
        <v>1447</v>
      </c>
    </row>
    <row r="14774" spans="1:16" x14ac:dyDescent="0.35">
      <c r="A14774" t="s">
        <v>3</v>
      </c>
      <c r="B14774" t="s">
        <v>566</v>
      </c>
      <c r="C14774">
        <v>153</v>
      </c>
      <c r="D14774" t="s">
        <v>1382</v>
      </c>
      <c r="E14774" t="s">
        <v>76</v>
      </c>
      <c r="F14774" t="s">
        <v>77</v>
      </c>
      <c r="G14774" t="s">
        <v>77</v>
      </c>
      <c r="H14774" t="s">
        <v>76</v>
      </c>
      <c r="I14774" t="s">
        <v>80</v>
      </c>
      <c r="J14774" t="s">
        <v>76</v>
      </c>
      <c r="K14774" t="s">
        <v>76</v>
      </c>
      <c r="L14774" t="s">
        <v>76</v>
      </c>
      <c r="M14774" t="s">
        <v>247</v>
      </c>
      <c r="N14774" t="s">
        <v>76</v>
      </c>
      <c r="O14774" t="s">
        <v>67</v>
      </c>
      <c r="P14774" t="s">
        <v>68</v>
      </c>
    </row>
    <row r="14775" spans="1:16" x14ac:dyDescent="0.35">
      <c r="A14775" t="s">
        <v>3</v>
      </c>
      <c r="B14775" t="s">
        <v>569</v>
      </c>
      <c r="C14775">
        <v>934</v>
      </c>
      <c r="D14775" t="s">
        <v>1309</v>
      </c>
      <c r="E14775" t="s">
        <v>78</v>
      </c>
      <c r="F14775" t="s">
        <v>73</v>
      </c>
      <c r="G14775" t="s">
        <v>133</v>
      </c>
      <c r="H14775" t="s">
        <v>75</v>
      </c>
      <c r="I14775" t="s">
        <v>186</v>
      </c>
      <c r="J14775" t="s">
        <v>55</v>
      </c>
      <c r="K14775" t="s">
        <v>76</v>
      </c>
      <c r="L14775" t="s">
        <v>107</v>
      </c>
      <c r="M14775" t="s">
        <v>337</v>
      </c>
      <c r="N14775" t="s">
        <v>107</v>
      </c>
      <c r="O14775" t="s">
        <v>186</v>
      </c>
      <c r="P14775" t="s">
        <v>107</v>
      </c>
    </row>
    <row r="14776" spans="1:16" x14ac:dyDescent="0.35">
      <c r="A14776" t="s">
        <v>3</v>
      </c>
      <c r="B14776" t="s">
        <v>570</v>
      </c>
      <c r="C14776">
        <v>32</v>
      </c>
      <c r="D14776" t="s">
        <v>421</v>
      </c>
      <c r="E14776" t="s">
        <v>186</v>
      </c>
      <c r="F14776" t="s">
        <v>76</v>
      </c>
      <c r="G14776" t="s">
        <v>76</v>
      </c>
      <c r="H14776" t="s">
        <v>76</v>
      </c>
      <c r="I14776" t="s">
        <v>76</v>
      </c>
      <c r="J14776" t="s">
        <v>76</v>
      </c>
      <c r="K14776" t="s">
        <v>76</v>
      </c>
      <c r="L14776" t="s">
        <v>76</v>
      </c>
      <c r="M14776" t="s">
        <v>524</v>
      </c>
      <c r="N14776" t="s">
        <v>76</v>
      </c>
      <c r="O14776" t="s">
        <v>186</v>
      </c>
      <c r="P14776" t="s">
        <v>76</v>
      </c>
    </row>
    <row r="14777" spans="1:16" x14ac:dyDescent="0.35">
      <c r="A14777" t="s">
        <v>3</v>
      </c>
      <c r="B14777" t="s">
        <v>571</v>
      </c>
      <c r="C14777">
        <v>111</v>
      </c>
      <c r="D14777" t="s">
        <v>1309</v>
      </c>
      <c r="E14777" t="s">
        <v>76</v>
      </c>
      <c r="F14777" t="s">
        <v>76</v>
      </c>
      <c r="G14777" t="s">
        <v>76</v>
      </c>
      <c r="H14777" t="s">
        <v>76</v>
      </c>
      <c r="I14777" t="s">
        <v>122</v>
      </c>
      <c r="J14777" t="s">
        <v>76</v>
      </c>
      <c r="K14777" t="s">
        <v>76</v>
      </c>
      <c r="L14777" t="s">
        <v>76</v>
      </c>
      <c r="M14777" t="s">
        <v>474</v>
      </c>
      <c r="N14777" t="s">
        <v>76</v>
      </c>
      <c r="O14777" t="s">
        <v>100</v>
      </c>
      <c r="P14777" t="s">
        <v>76</v>
      </c>
    </row>
    <row r="14778" spans="1:16" x14ac:dyDescent="0.35">
      <c r="A14778" t="s">
        <v>3</v>
      </c>
      <c r="B14778" t="s">
        <v>572</v>
      </c>
      <c r="C14778">
        <v>767</v>
      </c>
      <c r="D14778" t="s">
        <v>1210</v>
      </c>
      <c r="E14778" t="s">
        <v>68</v>
      </c>
      <c r="F14778" t="s">
        <v>76</v>
      </c>
      <c r="G14778" t="s">
        <v>130</v>
      </c>
      <c r="H14778" t="s">
        <v>72</v>
      </c>
      <c r="I14778" t="s">
        <v>62</v>
      </c>
      <c r="J14778" t="s">
        <v>186</v>
      </c>
      <c r="K14778" t="s">
        <v>76</v>
      </c>
      <c r="L14778" t="s">
        <v>76</v>
      </c>
      <c r="M14778" t="s">
        <v>118</v>
      </c>
      <c r="N14778" t="s">
        <v>106</v>
      </c>
      <c r="O14778" t="s">
        <v>80</v>
      </c>
      <c r="P14778" t="s">
        <v>76</v>
      </c>
    </row>
    <row r="14779" spans="1:16" x14ac:dyDescent="0.35">
      <c r="A14779" t="s">
        <v>3</v>
      </c>
      <c r="B14779" t="s">
        <v>573</v>
      </c>
      <c r="C14779">
        <v>32</v>
      </c>
      <c r="D14779" t="s">
        <v>889</v>
      </c>
      <c r="E14779" t="s">
        <v>76</v>
      </c>
      <c r="F14779" t="s">
        <v>76</v>
      </c>
      <c r="G14779" t="s">
        <v>58</v>
      </c>
      <c r="H14779" t="s">
        <v>76</v>
      </c>
      <c r="I14779" t="s">
        <v>138</v>
      </c>
      <c r="J14779" t="s">
        <v>58</v>
      </c>
      <c r="K14779" t="s">
        <v>76</v>
      </c>
      <c r="L14779" t="s">
        <v>76</v>
      </c>
      <c r="M14779" t="s">
        <v>118</v>
      </c>
      <c r="N14779" t="s">
        <v>76</v>
      </c>
      <c r="O14779" t="s">
        <v>137</v>
      </c>
      <c r="P14779" t="s">
        <v>76</v>
      </c>
    </row>
    <row r="14780" spans="1:16" x14ac:dyDescent="0.35">
      <c r="A14780" t="s">
        <v>4</v>
      </c>
      <c r="B14780" t="s">
        <v>566</v>
      </c>
      <c r="C14780">
        <v>213</v>
      </c>
      <c r="D14780" t="s">
        <v>710</v>
      </c>
      <c r="E14780" t="s">
        <v>105</v>
      </c>
      <c r="F14780" t="s">
        <v>105</v>
      </c>
      <c r="G14780" t="s">
        <v>161</v>
      </c>
      <c r="H14780" t="s">
        <v>107</v>
      </c>
      <c r="I14780" t="s">
        <v>76</v>
      </c>
      <c r="J14780" t="s">
        <v>107</v>
      </c>
      <c r="K14780" t="s">
        <v>76</v>
      </c>
      <c r="L14780" t="s">
        <v>107</v>
      </c>
      <c r="M14780" t="s">
        <v>637</v>
      </c>
      <c r="N14780" t="s">
        <v>76</v>
      </c>
      <c r="O14780" t="s">
        <v>109</v>
      </c>
      <c r="P14780" t="s">
        <v>63</v>
      </c>
    </row>
    <row r="14781" spans="1:16" x14ac:dyDescent="0.35">
      <c r="A14781" t="s">
        <v>4</v>
      </c>
      <c r="B14781" t="s">
        <v>569</v>
      </c>
      <c r="C14781">
        <v>1578</v>
      </c>
      <c r="D14781" t="s">
        <v>755</v>
      </c>
      <c r="E14781" t="s">
        <v>74</v>
      </c>
      <c r="F14781" t="s">
        <v>217</v>
      </c>
      <c r="G14781" t="s">
        <v>65</v>
      </c>
      <c r="H14781" t="s">
        <v>103</v>
      </c>
      <c r="I14781" t="s">
        <v>73</v>
      </c>
      <c r="J14781" t="s">
        <v>81</v>
      </c>
      <c r="K14781" t="s">
        <v>76</v>
      </c>
      <c r="L14781" t="s">
        <v>106</v>
      </c>
      <c r="M14781" t="s">
        <v>480</v>
      </c>
      <c r="N14781" t="s">
        <v>71</v>
      </c>
      <c r="O14781" t="s">
        <v>93</v>
      </c>
      <c r="P14781" t="s">
        <v>76</v>
      </c>
    </row>
    <row r="14782" spans="1:16" x14ac:dyDescent="0.35">
      <c r="A14782" t="s">
        <v>4</v>
      </c>
      <c r="B14782" t="s">
        <v>570</v>
      </c>
      <c r="C14782">
        <v>154</v>
      </c>
      <c r="D14782" t="s">
        <v>596</v>
      </c>
      <c r="E14782" t="s">
        <v>78</v>
      </c>
      <c r="F14782" t="s">
        <v>186</v>
      </c>
      <c r="G14782" t="s">
        <v>107</v>
      </c>
      <c r="H14782" t="s">
        <v>76</v>
      </c>
      <c r="I14782" t="s">
        <v>138</v>
      </c>
      <c r="J14782" t="s">
        <v>68</v>
      </c>
      <c r="K14782" t="s">
        <v>76</v>
      </c>
      <c r="L14782" t="s">
        <v>78</v>
      </c>
      <c r="M14782" t="s">
        <v>228</v>
      </c>
      <c r="N14782" t="s">
        <v>76</v>
      </c>
      <c r="O14782" t="s">
        <v>188</v>
      </c>
      <c r="P14782" t="s">
        <v>138</v>
      </c>
    </row>
    <row r="14783" spans="1:16" x14ac:dyDescent="0.35">
      <c r="A14783" t="s">
        <v>4</v>
      </c>
      <c r="B14783" t="s">
        <v>571</v>
      </c>
      <c r="C14783">
        <v>142</v>
      </c>
      <c r="D14783" t="s">
        <v>499</v>
      </c>
      <c r="E14783" t="s">
        <v>55</v>
      </c>
      <c r="F14783" t="s">
        <v>79</v>
      </c>
      <c r="G14783" t="s">
        <v>100</v>
      </c>
      <c r="H14783" t="s">
        <v>107</v>
      </c>
      <c r="I14783" t="s">
        <v>262</v>
      </c>
      <c r="J14783" t="s">
        <v>317</v>
      </c>
      <c r="K14783" t="s">
        <v>76</v>
      </c>
      <c r="L14783" t="s">
        <v>100</v>
      </c>
      <c r="M14783" t="s">
        <v>568</v>
      </c>
      <c r="N14783" t="s">
        <v>138</v>
      </c>
      <c r="O14783" t="s">
        <v>161</v>
      </c>
      <c r="P14783" t="s">
        <v>76</v>
      </c>
    </row>
    <row r="14784" spans="1:16" x14ac:dyDescent="0.35">
      <c r="A14784" t="s">
        <v>4</v>
      </c>
      <c r="B14784" t="s">
        <v>572</v>
      </c>
      <c r="C14784">
        <v>1065</v>
      </c>
      <c r="D14784" t="s">
        <v>552</v>
      </c>
      <c r="E14784" t="s">
        <v>130</v>
      </c>
      <c r="F14784" t="s">
        <v>181</v>
      </c>
      <c r="G14784" t="s">
        <v>75</v>
      </c>
      <c r="H14784" t="s">
        <v>106</v>
      </c>
      <c r="I14784" t="s">
        <v>106</v>
      </c>
      <c r="J14784" t="s">
        <v>72</v>
      </c>
      <c r="K14784" t="s">
        <v>76</v>
      </c>
      <c r="L14784" t="s">
        <v>107</v>
      </c>
      <c r="M14784" t="s">
        <v>680</v>
      </c>
      <c r="N14784" t="s">
        <v>105</v>
      </c>
      <c r="O14784" t="s">
        <v>149</v>
      </c>
      <c r="P14784" t="s">
        <v>79</v>
      </c>
    </row>
    <row r="14785" spans="1:16" x14ac:dyDescent="0.35">
      <c r="A14785" t="s">
        <v>4</v>
      </c>
      <c r="B14785" t="s">
        <v>573</v>
      </c>
      <c r="C14785">
        <v>124</v>
      </c>
      <c r="D14785" t="s">
        <v>523</v>
      </c>
      <c r="E14785" t="s">
        <v>286</v>
      </c>
      <c r="F14785" t="s">
        <v>317</v>
      </c>
      <c r="G14785" t="s">
        <v>78</v>
      </c>
      <c r="H14785" t="s">
        <v>76</v>
      </c>
      <c r="I14785" t="s">
        <v>216</v>
      </c>
      <c r="J14785" t="s">
        <v>65</v>
      </c>
      <c r="K14785" t="s">
        <v>76</v>
      </c>
      <c r="L14785" t="s">
        <v>63</v>
      </c>
      <c r="M14785" t="s">
        <v>601</v>
      </c>
      <c r="N14785" t="s">
        <v>63</v>
      </c>
      <c r="O14785" t="s">
        <v>157</v>
      </c>
      <c r="P14785" t="s">
        <v>71</v>
      </c>
    </row>
    <row r="14786" spans="1:16" x14ac:dyDescent="0.35">
      <c r="A14786" t="s">
        <v>5</v>
      </c>
      <c r="B14786" t="s">
        <v>566</v>
      </c>
      <c r="C14786">
        <v>89</v>
      </c>
      <c r="D14786" t="s">
        <v>703</v>
      </c>
      <c r="E14786" t="s">
        <v>107</v>
      </c>
      <c r="F14786" t="s">
        <v>76</v>
      </c>
      <c r="G14786" t="s">
        <v>75</v>
      </c>
      <c r="H14786" t="s">
        <v>78</v>
      </c>
      <c r="I14786" t="s">
        <v>75</v>
      </c>
      <c r="J14786" t="s">
        <v>71</v>
      </c>
      <c r="K14786" t="s">
        <v>73</v>
      </c>
      <c r="L14786" t="s">
        <v>76</v>
      </c>
      <c r="M14786" t="s">
        <v>440</v>
      </c>
      <c r="N14786" t="s">
        <v>107</v>
      </c>
      <c r="O14786" t="s">
        <v>78</v>
      </c>
      <c r="P14786" t="s">
        <v>76</v>
      </c>
    </row>
    <row r="14787" spans="1:16" x14ac:dyDescent="0.35">
      <c r="A14787" t="s">
        <v>5</v>
      </c>
      <c r="B14787" t="s">
        <v>569</v>
      </c>
      <c r="C14787">
        <v>1595</v>
      </c>
      <c r="D14787" t="s">
        <v>885</v>
      </c>
      <c r="E14787" t="s">
        <v>55</v>
      </c>
      <c r="F14787" t="s">
        <v>79</v>
      </c>
      <c r="G14787" t="s">
        <v>72</v>
      </c>
      <c r="H14787" t="s">
        <v>107</v>
      </c>
      <c r="I14787" t="s">
        <v>106</v>
      </c>
      <c r="J14787" t="s">
        <v>150</v>
      </c>
      <c r="K14787" t="s">
        <v>76</v>
      </c>
      <c r="L14787" t="s">
        <v>77</v>
      </c>
      <c r="M14787" t="s">
        <v>347</v>
      </c>
      <c r="N14787" t="s">
        <v>107</v>
      </c>
      <c r="O14787" t="s">
        <v>122</v>
      </c>
      <c r="P14787" t="s">
        <v>68</v>
      </c>
    </row>
    <row r="14788" spans="1:16" x14ac:dyDescent="0.35">
      <c r="A14788" t="s">
        <v>5</v>
      </c>
      <c r="B14788" t="s">
        <v>570</v>
      </c>
      <c r="C14788">
        <v>399</v>
      </c>
      <c r="D14788" t="s">
        <v>643</v>
      </c>
      <c r="E14788" t="s">
        <v>71</v>
      </c>
      <c r="F14788" t="s">
        <v>107</v>
      </c>
      <c r="G14788" t="s">
        <v>68</v>
      </c>
      <c r="H14788" t="s">
        <v>107</v>
      </c>
      <c r="I14788" t="s">
        <v>107</v>
      </c>
      <c r="J14788" t="s">
        <v>68</v>
      </c>
      <c r="K14788" t="s">
        <v>76</v>
      </c>
      <c r="L14788" t="s">
        <v>107</v>
      </c>
      <c r="M14788" t="s">
        <v>292</v>
      </c>
      <c r="N14788" t="s">
        <v>76</v>
      </c>
      <c r="O14788" t="s">
        <v>221</v>
      </c>
      <c r="P14788" t="s">
        <v>76</v>
      </c>
    </row>
    <row r="14789" spans="1:16" x14ac:dyDescent="0.35">
      <c r="A14789" t="s">
        <v>5</v>
      </c>
      <c r="B14789" t="s">
        <v>571</v>
      </c>
      <c r="C14789">
        <v>46</v>
      </c>
      <c r="D14789" t="s">
        <v>846</v>
      </c>
      <c r="E14789" t="s">
        <v>76</v>
      </c>
      <c r="F14789" t="s">
        <v>76</v>
      </c>
      <c r="G14789" t="s">
        <v>76</v>
      </c>
      <c r="H14789" t="s">
        <v>76</v>
      </c>
      <c r="I14789" t="s">
        <v>76</v>
      </c>
      <c r="J14789" t="s">
        <v>76</v>
      </c>
      <c r="K14789" t="s">
        <v>76</v>
      </c>
      <c r="L14789" t="s">
        <v>73</v>
      </c>
      <c r="M14789" t="s">
        <v>493</v>
      </c>
      <c r="N14789" t="s">
        <v>76</v>
      </c>
      <c r="O14789" t="s">
        <v>328</v>
      </c>
      <c r="P14789" t="s">
        <v>76</v>
      </c>
    </row>
    <row r="14790" spans="1:16" x14ac:dyDescent="0.35">
      <c r="A14790" t="s">
        <v>5</v>
      </c>
      <c r="B14790" t="s">
        <v>572</v>
      </c>
      <c r="C14790">
        <v>1067</v>
      </c>
      <c r="D14790" t="s">
        <v>878</v>
      </c>
      <c r="E14790" t="s">
        <v>103</v>
      </c>
      <c r="F14790" t="s">
        <v>73</v>
      </c>
      <c r="G14790" t="s">
        <v>77</v>
      </c>
      <c r="H14790" t="s">
        <v>107</v>
      </c>
      <c r="I14790" t="s">
        <v>73</v>
      </c>
      <c r="J14790" t="s">
        <v>77</v>
      </c>
      <c r="K14790" t="s">
        <v>76</v>
      </c>
      <c r="L14790" t="s">
        <v>73</v>
      </c>
      <c r="M14790" t="s">
        <v>217</v>
      </c>
      <c r="N14790" t="s">
        <v>76</v>
      </c>
      <c r="O14790" t="s">
        <v>173</v>
      </c>
      <c r="P14790" t="s">
        <v>107</v>
      </c>
    </row>
    <row r="14791" spans="1:16" x14ac:dyDescent="0.35">
      <c r="A14791" t="s">
        <v>5</v>
      </c>
      <c r="B14791" t="s">
        <v>573</v>
      </c>
      <c r="C14791">
        <v>270</v>
      </c>
      <c r="D14791" t="s">
        <v>1143</v>
      </c>
      <c r="E14791" t="s">
        <v>68</v>
      </c>
      <c r="F14791" t="s">
        <v>107</v>
      </c>
      <c r="G14791" t="s">
        <v>73</v>
      </c>
      <c r="H14791" t="s">
        <v>73</v>
      </c>
      <c r="I14791" t="s">
        <v>107</v>
      </c>
      <c r="J14791" t="s">
        <v>79</v>
      </c>
      <c r="K14791" t="s">
        <v>76</v>
      </c>
      <c r="L14791" t="s">
        <v>76</v>
      </c>
      <c r="M14791" t="s">
        <v>102</v>
      </c>
      <c r="N14791" t="s">
        <v>76</v>
      </c>
      <c r="O14791" t="s">
        <v>81</v>
      </c>
      <c r="P14791" t="s">
        <v>107</v>
      </c>
    </row>
    <row r="14792" spans="1:16" x14ac:dyDescent="0.35">
      <c r="A14792" t="s">
        <v>6</v>
      </c>
      <c r="B14792" t="s">
        <v>566</v>
      </c>
      <c r="C14792">
        <v>71</v>
      </c>
      <c r="D14792" t="s">
        <v>667</v>
      </c>
      <c r="E14792" t="s">
        <v>130</v>
      </c>
      <c r="F14792" t="s">
        <v>72</v>
      </c>
      <c r="G14792" t="s">
        <v>76</v>
      </c>
      <c r="H14792" t="s">
        <v>93</v>
      </c>
      <c r="I14792" t="s">
        <v>93</v>
      </c>
      <c r="J14792" t="s">
        <v>93</v>
      </c>
      <c r="K14792" t="s">
        <v>76</v>
      </c>
      <c r="L14792" t="s">
        <v>76</v>
      </c>
      <c r="M14792" t="s">
        <v>511</v>
      </c>
      <c r="N14792" t="s">
        <v>55</v>
      </c>
      <c r="O14792" t="s">
        <v>194</v>
      </c>
      <c r="P14792" t="s">
        <v>76</v>
      </c>
    </row>
    <row r="14793" spans="1:16" x14ac:dyDescent="0.35">
      <c r="A14793" t="s">
        <v>6</v>
      </c>
      <c r="B14793" t="s">
        <v>569</v>
      </c>
      <c r="C14793">
        <v>642</v>
      </c>
      <c r="D14793" t="s">
        <v>890</v>
      </c>
      <c r="E14793" t="s">
        <v>106</v>
      </c>
      <c r="F14793" t="s">
        <v>106</v>
      </c>
      <c r="G14793" t="s">
        <v>93</v>
      </c>
      <c r="H14793" t="s">
        <v>75</v>
      </c>
      <c r="I14793" t="s">
        <v>81</v>
      </c>
      <c r="J14793" t="s">
        <v>122</v>
      </c>
      <c r="K14793" t="s">
        <v>76</v>
      </c>
      <c r="L14793" t="s">
        <v>71</v>
      </c>
      <c r="M14793" t="s">
        <v>316</v>
      </c>
      <c r="N14793" t="s">
        <v>68</v>
      </c>
      <c r="O14793" t="s">
        <v>103</v>
      </c>
      <c r="P14793" t="s">
        <v>77</v>
      </c>
    </row>
    <row r="14794" spans="1:16" x14ac:dyDescent="0.35">
      <c r="A14794" t="s">
        <v>6</v>
      </c>
      <c r="B14794" t="s">
        <v>570</v>
      </c>
      <c r="C14794">
        <v>92</v>
      </c>
      <c r="D14794" t="s">
        <v>473</v>
      </c>
      <c r="E14794" t="s">
        <v>150</v>
      </c>
      <c r="F14794" t="s">
        <v>76</v>
      </c>
      <c r="G14794" t="s">
        <v>72</v>
      </c>
      <c r="H14794" t="s">
        <v>72</v>
      </c>
      <c r="I14794" t="s">
        <v>76</v>
      </c>
      <c r="J14794" t="s">
        <v>108</v>
      </c>
      <c r="K14794" t="s">
        <v>76</v>
      </c>
      <c r="L14794" t="s">
        <v>76</v>
      </c>
      <c r="M14794" t="s">
        <v>495</v>
      </c>
      <c r="N14794" t="s">
        <v>76</v>
      </c>
      <c r="O14794" t="s">
        <v>97</v>
      </c>
      <c r="P14794" t="s">
        <v>76</v>
      </c>
    </row>
    <row r="14795" spans="1:16" x14ac:dyDescent="0.35">
      <c r="A14795" t="s">
        <v>6</v>
      </c>
      <c r="B14795" t="s">
        <v>571</v>
      </c>
      <c r="C14795">
        <v>56</v>
      </c>
      <c r="D14795" t="s">
        <v>558</v>
      </c>
      <c r="E14795" t="s">
        <v>76</v>
      </c>
      <c r="F14795" t="s">
        <v>76</v>
      </c>
      <c r="G14795" t="s">
        <v>76</v>
      </c>
      <c r="H14795" t="s">
        <v>76</v>
      </c>
      <c r="I14795" t="s">
        <v>76</v>
      </c>
      <c r="J14795" t="s">
        <v>76</v>
      </c>
      <c r="K14795" t="s">
        <v>76</v>
      </c>
      <c r="L14795" t="s">
        <v>76</v>
      </c>
      <c r="M14795" t="s">
        <v>508</v>
      </c>
      <c r="N14795" t="s">
        <v>105</v>
      </c>
      <c r="O14795" t="s">
        <v>104</v>
      </c>
      <c r="P14795" t="s">
        <v>130</v>
      </c>
    </row>
    <row r="14796" spans="1:16" x14ac:dyDescent="0.35">
      <c r="A14796" t="s">
        <v>6</v>
      </c>
      <c r="B14796" t="s">
        <v>572</v>
      </c>
      <c r="C14796">
        <v>500</v>
      </c>
      <c r="D14796" t="s">
        <v>596</v>
      </c>
      <c r="E14796" t="s">
        <v>68</v>
      </c>
      <c r="F14796" t="s">
        <v>106</v>
      </c>
      <c r="G14796" t="s">
        <v>72</v>
      </c>
      <c r="H14796" t="s">
        <v>78</v>
      </c>
      <c r="I14796" t="s">
        <v>76</v>
      </c>
      <c r="J14796" t="s">
        <v>150</v>
      </c>
      <c r="K14796" t="s">
        <v>77</v>
      </c>
      <c r="L14796" t="s">
        <v>73</v>
      </c>
      <c r="M14796" t="s">
        <v>456</v>
      </c>
      <c r="N14796" t="s">
        <v>75</v>
      </c>
      <c r="O14796" t="s">
        <v>84</v>
      </c>
      <c r="P14796" t="s">
        <v>94</v>
      </c>
    </row>
    <row r="14797" spans="1:16" x14ac:dyDescent="0.35">
      <c r="A14797" t="s">
        <v>6</v>
      </c>
      <c r="B14797" t="s">
        <v>573</v>
      </c>
      <c r="C14797">
        <v>70</v>
      </c>
      <c r="D14797" t="s">
        <v>258</v>
      </c>
      <c r="E14797" t="s">
        <v>79</v>
      </c>
      <c r="F14797" t="s">
        <v>76</v>
      </c>
      <c r="G14797" t="s">
        <v>142</v>
      </c>
      <c r="H14797" t="s">
        <v>240</v>
      </c>
      <c r="I14797" t="s">
        <v>76</v>
      </c>
      <c r="J14797" t="s">
        <v>76</v>
      </c>
      <c r="K14797" t="s">
        <v>76</v>
      </c>
      <c r="L14797" t="s">
        <v>186</v>
      </c>
      <c r="M14797" t="s">
        <v>561</v>
      </c>
      <c r="N14797" t="s">
        <v>186</v>
      </c>
      <c r="O14797" t="s">
        <v>221</v>
      </c>
      <c r="P14797" t="s">
        <v>76</v>
      </c>
    </row>
    <row r="14798" spans="1:16" x14ac:dyDescent="0.35">
      <c r="A14798" t="s">
        <v>7</v>
      </c>
      <c r="B14798" t="s">
        <v>566</v>
      </c>
      <c r="C14798">
        <v>129</v>
      </c>
      <c r="D14798" t="s">
        <v>862</v>
      </c>
      <c r="E14798" t="s">
        <v>138</v>
      </c>
      <c r="F14798" t="s">
        <v>76</v>
      </c>
      <c r="G14798" t="s">
        <v>94</v>
      </c>
      <c r="H14798" t="s">
        <v>76</v>
      </c>
      <c r="I14798" t="s">
        <v>76</v>
      </c>
      <c r="J14798" t="s">
        <v>89</v>
      </c>
      <c r="K14798" t="s">
        <v>73</v>
      </c>
      <c r="L14798" t="s">
        <v>94</v>
      </c>
      <c r="M14798" t="s">
        <v>344</v>
      </c>
      <c r="N14798" t="s">
        <v>107</v>
      </c>
      <c r="O14798" t="s">
        <v>106</v>
      </c>
      <c r="P14798" t="s">
        <v>76</v>
      </c>
    </row>
    <row r="14799" spans="1:16" x14ac:dyDescent="0.35">
      <c r="A14799" t="s">
        <v>7</v>
      </c>
      <c r="B14799" t="s">
        <v>569</v>
      </c>
      <c r="C14799">
        <v>1489</v>
      </c>
      <c r="D14799" t="s">
        <v>551</v>
      </c>
      <c r="E14799" t="s">
        <v>75</v>
      </c>
      <c r="F14799" t="s">
        <v>76</v>
      </c>
      <c r="G14799" t="s">
        <v>138</v>
      </c>
      <c r="H14799" t="s">
        <v>105</v>
      </c>
      <c r="I14799" t="s">
        <v>75</v>
      </c>
      <c r="J14799" t="s">
        <v>93</v>
      </c>
      <c r="K14799" t="s">
        <v>107</v>
      </c>
      <c r="L14799" t="s">
        <v>77</v>
      </c>
      <c r="M14799" t="s">
        <v>590</v>
      </c>
      <c r="N14799" t="s">
        <v>77</v>
      </c>
      <c r="O14799" t="s">
        <v>70</v>
      </c>
      <c r="P14799" t="s">
        <v>73</v>
      </c>
    </row>
    <row r="14800" spans="1:16" x14ac:dyDescent="0.35">
      <c r="A14800" t="s">
        <v>7</v>
      </c>
      <c r="B14800" t="s">
        <v>570</v>
      </c>
      <c r="C14800">
        <v>106</v>
      </c>
      <c r="D14800" t="s">
        <v>1155</v>
      </c>
      <c r="E14800" t="s">
        <v>76</v>
      </c>
      <c r="F14800" t="s">
        <v>76</v>
      </c>
      <c r="G14800" t="s">
        <v>76</v>
      </c>
      <c r="H14800" t="s">
        <v>76</v>
      </c>
      <c r="I14800" t="s">
        <v>76</v>
      </c>
      <c r="J14800" t="s">
        <v>76</v>
      </c>
      <c r="K14800" t="s">
        <v>76</v>
      </c>
      <c r="L14800" t="s">
        <v>75</v>
      </c>
      <c r="M14800" t="s">
        <v>236</v>
      </c>
      <c r="N14800" t="s">
        <v>216</v>
      </c>
      <c r="O14800" t="s">
        <v>309</v>
      </c>
      <c r="P14800" t="s">
        <v>76</v>
      </c>
    </row>
    <row r="14801" spans="1:16" x14ac:dyDescent="0.35">
      <c r="A14801" t="s">
        <v>7</v>
      </c>
      <c r="B14801" t="s">
        <v>571</v>
      </c>
      <c r="C14801">
        <v>70</v>
      </c>
      <c r="D14801" t="s">
        <v>1158</v>
      </c>
      <c r="E14801" t="s">
        <v>63</v>
      </c>
      <c r="F14801" t="s">
        <v>76</v>
      </c>
      <c r="G14801" t="s">
        <v>198</v>
      </c>
      <c r="H14801" t="s">
        <v>150</v>
      </c>
      <c r="I14801" t="s">
        <v>68</v>
      </c>
      <c r="J14801" t="s">
        <v>62</v>
      </c>
      <c r="K14801" t="s">
        <v>76</v>
      </c>
      <c r="L14801" t="s">
        <v>76</v>
      </c>
      <c r="M14801" t="s">
        <v>101</v>
      </c>
      <c r="N14801" t="s">
        <v>76</v>
      </c>
      <c r="O14801" t="s">
        <v>213</v>
      </c>
      <c r="P14801" t="s">
        <v>76</v>
      </c>
    </row>
    <row r="14802" spans="1:16" x14ac:dyDescent="0.35">
      <c r="A14802" t="s">
        <v>7</v>
      </c>
      <c r="B14802" t="s">
        <v>572</v>
      </c>
      <c r="C14802">
        <v>1386</v>
      </c>
      <c r="D14802" t="s">
        <v>974</v>
      </c>
      <c r="E14802" t="s">
        <v>150</v>
      </c>
      <c r="F14802" t="s">
        <v>79</v>
      </c>
      <c r="G14802" t="s">
        <v>80</v>
      </c>
      <c r="H14802" t="s">
        <v>80</v>
      </c>
      <c r="I14802" t="s">
        <v>55</v>
      </c>
      <c r="J14802" t="s">
        <v>86</v>
      </c>
      <c r="K14802" t="s">
        <v>107</v>
      </c>
      <c r="L14802" t="s">
        <v>68</v>
      </c>
      <c r="M14802" t="s">
        <v>409</v>
      </c>
      <c r="N14802" t="s">
        <v>76</v>
      </c>
      <c r="O14802" t="s">
        <v>181</v>
      </c>
      <c r="P14802" t="s">
        <v>106</v>
      </c>
    </row>
    <row r="14803" spans="1:16" x14ac:dyDescent="0.35">
      <c r="A14803" t="s">
        <v>7</v>
      </c>
      <c r="B14803" t="s">
        <v>573</v>
      </c>
      <c r="C14803">
        <v>66</v>
      </c>
      <c r="D14803" t="s">
        <v>1120</v>
      </c>
      <c r="E14803" t="s">
        <v>105</v>
      </c>
      <c r="F14803" t="s">
        <v>76</v>
      </c>
      <c r="G14803" t="s">
        <v>76</v>
      </c>
      <c r="H14803" t="s">
        <v>76</v>
      </c>
      <c r="I14803" t="s">
        <v>76</v>
      </c>
      <c r="J14803" t="s">
        <v>76</v>
      </c>
      <c r="K14803" t="s">
        <v>76</v>
      </c>
      <c r="L14803" t="s">
        <v>76</v>
      </c>
      <c r="M14803" t="s">
        <v>229</v>
      </c>
      <c r="N14803" t="s">
        <v>76</v>
      </c>
      <c r="O14803" t="s">
        <v>76</v>
      </c>
      <c r="P14803" t="s">
        <v>76</v>
      </c>
    </row>
    <row r="14804" spans="1:16" x14ac:dyDescent="0.35">
      <c r="A14804" t="s">
        <v>241</v>
      </c>
      <c r="B14804" t="s">
        <v>566</v>
      </c>
      <c r="C14804">
        <v>655</v>
      </c>
      <c r="D14804" t="s">
        <v>758</v>
      </c>
      <c r="E14804" t="s">
        <v>94</v>
      </c>
      <c r="F14804" t="s">
        <v>68</v>
      </c>
      <c r="G14804" t="s">
        <v>74</v>
      </c>
      <c r="H14804" t="s">
        <v>77</v>
      </c>
      <c r="I14804" t="s">
        <v>71</v>
      </c>
      <c r="J14804" t="s">
        <v>186</v>
      </c>
      <c r="K14804" t="s">
        <v>107</v>
      </c>
      <c r="L14804" t="s">
        <v>106</v>
      </c>
      <c r="M14804" t="s">
        <v>212</v>
      </c>
      <c r="N14804" t="s">
        <v>106</v>
      </c>
      <c r="O14804" t="s">
        <v>179</v>
      </c>
      <c r="P14804" t="s">
        <v>68</v>
      </c>
    </row>
    <row r="14805" spans="1:16" x14ac:dyDescent="0.35">
      <c r="A14805" t="s">
        <v>241</v>
      </c>
      <c r="B14805" t="s">
        <v>569</v>
      </c>
      <c r="C14805">
        <v>6238</v>
      </c>
      <c r="D14805" t="s">
        <v>729</v>
      </c>
      <c r="E14805" t="s">
        <v>81</v>
      </c>
      <c r="F14805" t="s">
        <v>81</v>
      </c>
      <c r="G14805" t="s">
        <v>74</v>
      </c>
      <c r="H14805" t="s">
        <v>138</v>
      </c>
      <c r="I14805" t="s">
        <v>150</v>
      </c>
      <c r="J14805" t="s">
        <v>80</v>
      </c>
      <c r="K14805" t="s">
        <v>76</v>
      </c>
      <c r="L14805" t="s">
        <v>77</v>
      </c>
      <c r="M14805" t="s">
        <v>548</v>
      </c>
      <c r="N14805" t="s">
        <v>77</v>
      </c>
      <c r="O14805" t="s">
        <v>133</v>
      </c>
      <c r="P14805" t="s">
        <v>73</v>
      </c>
    </row>
    <row r="14806" spans="1:16" x14ac:dyDescent="0.35">
      <c r="A14806" t="s">
        <v>241</v>
      </c>
      <c r="B14806" t="s">
        <v>570</v>
      </c>
      <c r="C14806">
        <v>783</v>
      </c>
      <c r="D14806" t="s">
        <v>369</v>
      </c>
      <c r="E14806" t="s">
        <v>150</v>
      </c>
      <c r="F14806" t="s">
        <v>68</v>
      </c>
      <c r="G14806" t="s">
        <v>77</v>
      </c>
      <c r="H14806" t="s">
        <v>73</v>
      </c>
      <c r="I14806" t="s">
        <v>77</v>
      </c>
      <c r="J14806" t="s">
        <v>71</v>
      </c>
      <c r="K14806" t="s">
        <v>76</v>
      </c>
      <c r="L14806" t="s">
        <v>79</v>
      </c>
      <c r="M14806" t="s">
        <v>659</v>
      </c>
      <c r="N14806" t="s">
        <v>71</v>
      </c>
      <c r="O14806" t="s">
        <v>176</v>
      </c>
      <c r="P14806" t="s">
        <v>77</v>
      </c>
    </row>
    <row r="14807" spans="1:16" x14ac:dyDescent="0.35">
      <c r="A14807" t="s">
        <v>241</v>
      </c>
      <c r="B14807" t="s">
        <v>571</v>
      </c>
      <c r="C14807">
        <v>425</v>
      </c>
      <c r="D14807" t="s">
        <v>808</v>
      </c>
      <c r="E14807" t="s">
        <v>78</v>
      </c>
      <c r="F14807" t="s">
        <v>73</v>
      </c>
      <c r="G14807" t="s">
        <v>105</v>
      </c>
      <c r="H14807" t="s">
        <v>73</v>
      </c>
      <c r="I14807" t="s">
        <v>355</v>
      </c>
      <c r="J14807" t="s">
        <v>181</v>
      </c>
      <c r="K14807" t="s">
        <v>76</v>
      </c>
      <c r="L14807" t="s">
        <v>71</v>
      </c>
      <c r="M14807" t="s">
        <v>497</v>
      </c>
      <c r="N14807" t="s">
        <v>71</v>
      </c>
      <c r="O14807" t="s">
        <v>176</v>
      </c>
      <c r="P14807" t="s">
        <v>106</v>
      </c>
    </row>
    <row r="14808" spans="1:16" x14ac:dyDescent="0.35">
      <c r="A14808" t="s">
        <v>241</v>
      </c>
      <c r="B14808" t="s">
        <v>572</v>
      </c>
      <c r="C14808">
        <v>4785</v>
      </c>
      <c r="D14808" t="s">
        <v>1231</v>
      </c>
      <c r="E14808" t="s">
        <v>72</v>
      </c>
      <c r="F14808" t="s">
        <v>138</v>
      </c>
      <c r="G14808" t="s">
        <v>72</v>
      </c>
      <c r="H14808" t="s">
        <v>78</v>
      </c>
      <c r="I14808" t="s">
        <v>81</v>
      </c>
      <c r="J14808" t="s">
        <v>186</v>
      </c>
      <c r="K14808" t="s">
        <v>107</v>
      </c>
      <c r="L14808" t="s">
        <v>106</v>
      </c>
      <c r="M14808" t="s">
        <v>339</v>
      </c>
      <c r="N14808" t="s">
        <v>106</v>
      </c>
      <c r="O14808" t="s">
        <v>88</v>
      </c>
      <c r="P14808" t="s">
        <v>106</v>
      </c>
    </row>
    <row r="14809" spans="1:16" x14ac:dyDescent="0.35">
      <c r="A14809" t="s">
        <v>241</v>
      </c>
      <c r="B14809" t="s">
        <v>573</v>
      </c>
      <c r="C14809">
        <v>562</v>
      </c>
      <c r="D14809" t="s">
        <v>990</v>
      </c>
      <c r="E14809" t="s">
        <v>103</v>
      </c>
      <c r="F14809" t="s">
        <v>88</v>
      </c>
      <c r="G14809" t="s">
        <v>105</v>
      </c>
      <c r="H14809" t="s">
        <v>150</v>
      </c>
      <c r="I14809" t="s">
        <v>80</v>
      </c>
      <c r="J14809" t="s">
        <v>186</v>
      </c>
      <c r="K14809" t="s">
        <v>76</v>
      </c>
      <c r="L14809" t="s">
        <v>71</v>
      </c>
      <c r="M14809" t="s">
        <v>302</v>
      </c>
      <c r="N14809" t="s">
        <v>71</v>
      </c>
      <c r="O14809" t="s">
        <v>65</v>
      </c>
      <c r="P14809" t="s">
        <v>106</v>
      </c>
    </row>
    <row r="14811" spans="1:16" x14ac:dyDescent="0.35">
      <c r="A14811" t="s">
        <v>2352</v>
      </c>
    </row>
    <row r="14812" spans="1:16" x14ac:dyDescent="0.35">
      <c r="A14812" t="s">
        <v>14</v>
      </c>
      <c r="B14812" t="s">
        <v>593</v>
      </c>
      <c r="C14812" t="s">
        <v>2</v>
      </c>
      <c r="D14812" t="s">
        <v>2242</v>
      </c>
      <c r="E14812" t="s">
        <v>2340</v>
      </c>
      <c r="F14812" t="s">
        <v>2341</v>
      </c>
      <c r="G14812" t="s">
        <v>2255</v>
      </c>
      <c r="H14812" t="s">
        <v>2342</v>
      </c>
      <c r="I14812" t="s">
        <v>2343</v>
      </c>
      <c r="J14812" t="s">
        <v>2344</v>
      </c>
      <c r="K14812" t="s">
        <v>2345</v>
      </c>
      <c r="L14812" t="s">
        <v>2346</v>
      </c>
      <c r="M14812" t="s">
        <v>2347</v>
      </c>
      <c r="N14812" t="s">
        <v>48</v>
      </c>
      <c r="O14812" t="s">
        <v>852</v>
      </c>
      <c r="P14812" t="s">
        <v>1447</v>
      </c>
    </row>
    <row r="14813" spans="1:16" x14ac:dyDescent="0.35">
      <c r="A14813" t="s">
        <v>3</v>
      </c>
      <c r="B14813" t="s">
        <v>594</v>
      </c>
      <c r="C14813">
        <v>948</v>
      </c>
      <c r="D14813" t="s">
        <v>1153</v>
      </c>
      <c r="E14813" t="s">
        <v>63</v>
      </c>
      <c r="F14813" t="s">
        <v>73</v>
      </c>
      <c r="G14813" t="s">
        <v>151</v>
      </c>
      <c r="H14813" t="s">
        <v>72</v>
      </c>
      <c r="I14813" t="s">
        <v>109</v>
      </c>
      <c r="J14813" t="s">
        <v>138</v>
      </c>
      <c r="K14813" t="s">
        <v>76</v>
      </c>
      <c r="L14813" t="s">
        <v>107</v>
      </c>
      <c r="M14813" t="s">
        <v>9</v>
      </c>
      <c r="N14813" t="s">
        <v>77</v>
      </c>
      <c r="O14813" t="s">
        <v>105</v>
      </c>
      <c r="P14813" t="s">
        <v>107</v>
      </c>
    </row>
    <row r="14814" spans="1:16" x14ac:dyDescent="0.35">
      <c r="A14814" t="s">
        <v>3</v>
      </c>
      <c r="B14814" t="s">
        <v>595</v>
      </c>
      <c r="C14814">
        <v>1081</v>
      </c>
      <c r="D14814" t="s">
        <v>1402</v>
      </c>
      <c r="E14814" t="s">
        <v>73</v>
      </c>
      <c r="F14814" t="s">
        <v>76</v>
      </c>
      <c r="G14814" t="s">
        <v>151</v>
      </c>
      <c r="H14814" t="s">
        <v>68</v>
      </c>
      <c r="I14814" t="s">
        <v>106</v>
      </c>
      <c r="J14814" t="s">
        <v>74</v>
      </c>
      <c r="K14814" t="s">
        <v>76</v>
      </c>
      <c r="L14814" t="s">
        <v>76</v>
      </c>
      <c r="M14814" t="s">
        <v>120</v>
      </c>
      <c r="N14814" t="s">
        <v>76</v>
      </c>
      <c r="O14814" t="s">
        <v>108</v>
      </c>
      <c r="P14814" t="s">
        <v>107</v>
      </c>
    </row>
    <row r="14815" spans="1:16" x14ac:dyDescent="0.35">
      <c r="A14815" t="s">
        <v>4</v>
      </c>
      <c r="B14815" t="s">
        <v>594</v>
      </c>
      <c r="C14815">
        <v>1729</v>
      </c>
      <c r="D14815" t="s">
        <v>449</v>
      </c>
      <c r="E14815" t="s">
        <v>149</v>
      </c>
      <c r="F14815" t="s">
        <v>204</v>
      </c>
      <c r="G14815" t="s">
        <v>108</v>
      </c>
      <c r="H14815" t="s">
        <v>149</v>
      </c>
      <c r="I14815" t="s">
        <v>62</v>
      </c>
      <c r="J14815" t="s">
        <v>149</v>
      </c>
      <c r="K14815" t="s">
        <v>76</v>
      </c>
      <c r="L14815" t="s">
        <v>106</v>
      </c>
      <c r="M14815" t="s">
        <v>745</v>
      </c>
      <c r="N14815" t="s">
        <v>76</v>
      </c>
      <c r="O14815" t="s">
        <v>173</v>
      </c>
      <c r="P14815" t="s">
        <v>79</v>
      </c>
    </row>
    <row r="14816" spans="1:16" x14ac:dyDescent="0.35">
      <c r="A14816" t="s">
        <v>4</v>
      </c>
      <c r="B14816" t="s">
        <v>595</v>
      </c>
      <c r="C14816">
        <v>1547</v>
      </c>
      <c r="D14816" t="s">
        <v>128</v>
      </c>
      <c r="E14816" t="s">
        <v>122</v>
      </c>
      <c r="F14816" t="s">
        <v>244</v>
      </c>
      <c r="G14816" t="s">
        <v>55</v>
      </c>
      <c r="H14816" t="s">
        <v>106</v>
      </c>
      <c r="I14816" t="s">
        <v>75</v>
      </c>
      <c r="J14816" t="s">
        <v>80</v>
      </c>
      <c r="K14816" t="s">
        <v>76</v>
      </c>
      <c r="L14816" t="s">
        <v>68</v>
      </c>
      <c r="M14816" t="s">
        <v>340</v>
      </c>
      <c r="N14816" t="s">
        <v>138</v>
      </c>
      <c r="O14816" t="s">
        <v>84</v>
      </c>
      <c r="P14816" t="s">
        <v>79</v>
      </c>
    </row>
    <row r="14817" spans="1:16" x14ac:dyDescent="0.35">
      <c r="A14817" t="s">
        <v>5</v>
      </c>
      <c r="B14817" t="s">
        <v>594</v>
      </c>
      <c r="C14817">
        <v>1277</v>
      </c>
      <c r="D14817" t="s">
        <v>644</v>
      </c>
      <c r="E14817" t="s">
        <v>188</v>
      </c>
      <c r="F14817" t="s">
        <v>105</v>
      </c>
      <c r="G14817" t="s">
        <v>106</v>
      </c>
      <c r="H14817" t="s">
        <v>77</v>
      </c>
      <c r="I14817" t="s">
        <v>78</v>
      </c>
      <c r="J14817" t="s">
        <v>94</v>
      </c>
      <c r="K14817" t="s">
        <v>76</v>
      </c>
      <c r="L14817" t="s">
        <v>75</v>
      </c>
      <c r="M14817" t="s">
        <v>164</v>
      </c>
      <c r="N14817" t="s">
        <v>107</v>
      </c>
      <c r="O14817" t="s">
        <v>84</v>
      </c>
      <c r="P14817" t="s">
        <v>107</v>
      </c>
    </row>
    <row r="14818" spans="1:16" x14ac:dyDescent="0.35">
      <c r="A14818" t="s">
        <v>5</v>
      </c>
      <c r="B14818" t="s">
        <v>595</v>
      </c>
      <c r="C14818">
        <v>2189</v>
      </c>
      <c r="D14818" t="s">
        <v>985</v>
      </c>
      <c r="E14818" t="s">
        <v>73</v>
      </c>
      <c r="F14818" t="s">
        <v>76</v>
      </c>
      <c r="G14818" t="s">
        <v>94</v>
      </c>
      <c r="H14818" t="s">
        <v>107</v>
      </c>
      <c r="I14818" t="s">
        <v>76</v>
      </c>
      <c r="J14818" t="s">
        <v>79</v>
      </c>
      <c r="K14818" t="s">
        <v>76</v>
      </c>
      <c r="L14818" t="s">
        <v>107</v>
      </c>
      <c r="M14818" t="s">
        <v>131</v>
      </c>
      <c r="N14818" t="s">
        <v>76</v>
      </c>
      <c r="O14818" t="s">
        <v>133</v>
      </c>
      <c r="P14818" t="s">
        <v>106</v>
      </c>
    </row>
    <row r="14819" spans="1:16" x14ac:dyDescent="0.35">
      <c r="A14819" t="s">
        <v>6</v>
      </c>
      <c r="B14819" t="s">
        <v>594</v>
      </c>
      <c r="C14819">
        <v>522</v>
      </c>
      <c r="D14819" t="s">
        <v>661</v>
      </c>
      <c r="E14819" t="s">
        <v>75</v>
      </c>
      <c r="F14819" t="s">
        <v>78</v>
      </c>
      <c r="G14819" t="s">
        <v>70</v>
      </c>
      <c r="H14819" t="s">
        <v>72</v>
      </c>
      <c r="I14819" t="s">
        <v>78</v>
      </c>
      <c r="J14819" t="s">
        <v>79</v>
      </c>
      <c r="K14819" t="s">
        <v>76</v>
      </c>
      <c r="L14819" t="s">
        <v>106</v>
      </c>
      <c r="M14819" t="s">
        <v>603</v>
      </c>
      <c r="N14819" t="s">
        <v>77</v>
      </c>
      <c r="O14819" t="s">
        <v>179</v>
      </c>
      <c r="P14819" t="s">
        <v>76</v>
      </c>
    </row>
    <row r="14820" spans="1:16" x14ac:dyDescent="0.35">
      <c r="A14820" t="s">
        <v>6</v>
      </c>
      <c r="B14820" t="s">
        <v>595</v>
      </c>
      <c r="C14820">
        <v>909</v>
      </c>
      <c r="D14820" t="s">
        <v>741</v>
      </c>
      <c r="E14820" t="s">
        <v>79</v>
      </c>
      <c r="F14820" t="s">
        <v>76</v>
      </c>
      <c r="G14820" t="s">
        <v>150</v>
      </c>
      <c r="H14820" t="s">
        <v>138</v>
      </c>
      <c r="I14820" t="s">
        <v>79</v>
      </c>
      <c r="J14820" t="s">
        <v>93</v>
      </c>
      <c r="K14820" t="s">
        <v>73</v>
      </c>
      <c r="L14820" t="s">
        <v>68</v>
      </c>
      <c r="M14820" t="s">
        <v>258</v>
      </c>
      <c r="N14820" t="s">
        <v>94</v>
      </c>
      <c r="O14820" t="s">
        <v>175</v>
      </c>
      <c r="P14820" t="s">
        <v>75</v>
      </c>
    </row>
    <row r="14821" spans="1:16" x14ac:dyDescent="0.35">
      <c r="A14821" t="s">
        <v>7</v>
      </c>
      <c r="B14821" t="s">
        <v>594</v>
      </c>
      <c r="C14821">
        <v>1602</v>
      </c>
      <c r="D14821" t="s">
        <v>683</v>
      </c>
      <c r="E14821" t="s">
        <v>105</v>
      </c>
      <c r="F14821" t="s">
        <v>76</v>
      </c>
      <c r="G14821" t="s">
        <v>71</v>
      </c>
      <c r="H14821" t="s">
        <v>94</v>
      </c>
      <c r="I14821" t="s">
        <v>151</v>
      </c>
      <c r="J14821" t="s">
        <v>55</v>
      </c>
      <c r="K14821" t="s">
        <v>76</v>
      </c>
      <c r="L14821" t="s">
        <v>71</v>
      </c>
      <c r="M14821" t="s">
        <v>524</v>
      </c>
      <c r="N14821" t="s">
        <v>79</v>
      </c>
      <c r="O14821" t="s">
        <v>102</v>
      </c>
      <c r="P14821" t="s">
        <v>73</v>
      </c>
    </row>
    <row r="14822" spans="1:16" x14ac:dyDescent="0.35">
      <c r="A14822" t="s">
        <v>7</v>
      </c>
      <c r="B14822" t="s">
        <v>595</v>
      </c>
      <c r="C14822">
        <v>1644</v>
      </c>
      <c r="D14822" t="s">
        <v>725</v>
      </c>
      <c r="E14822" t="s">
        <v>68</v>
      </c>
      <c r="F14822" t="s">
        <v>77</v>
      </c>
      <c r="G14822" t="s">
        <v>55</v>
      </c>
      <c r="H14822" t="s">
        <v>72</v>
      </c>
      <c r="I14822" t="s">
        <v>106</v>
      </c>
      <c r="J14822" t="s">
        <v>86</v>
      </c>
      <c r="K14822" t="s">
        <v>107</v>
      </c>
      <c r="L14822" t="s">
        <v>106</v>
      </c>
      <c r="M14822" t="s">
        <v>294</v>
      </c>
      <c r="N14822" t="s">
        <v>106</v>
      </c>
      <c r="O14822" t="s">
        <v>163</v>
      </c>
      <c r="P14822" t="s">
        <v>73</v>
      </c>
    </row>
    <row r="14823" spans="1:16" x14ac:dyDescent="0.35">
      <c r="A14823" t="s">
        <v>241</v>
      </c>
      <c r="B14823" t="s">
        <v>594</v>
      </c>
      <c r="C14823">
        <v>6078</v>
      </c>
      <c r="D14823" t="s">
        <v>942</v>
      </c>
      <c r="E14823" t="s">
        <v>198</v>
      </c>
      <c r="F14823" t="s">
        <v>186</v>
      </c>
      <c r="G14823" t="s">
        <v>80</v>
      </c>
      <c r="H14823" t="s">
        <v>63</v>
      </c>
      <c r="I14823" t="s">
        <v>104</v>
      </c>
      <c r="J14823" t="s">
        <v>186</v>
      </c>
      <c r="K14823" t="s">
        <v>76</v>
      </c>
      <c r="L14823" t="s">
        <v>79</v>
      </c>
      <c r="M14823" t="s">
        <v>761</v>
      </c>
      <c r="N14823" t="s">
        <v>106</v>
      </c>
      <c r="O14823" t="s">
        <v>65</v>
      </c>
      <c r="P14823" t="s">
        <v>73</v>
      </c>
    </row>
    <row r="14824" spans="1:16" x14ac:dyDescent="0.35">
      <c r="A14824" t="s">
        <v>241</v>
      </c>
      <c r="B14824" t="s">
        <v>595</v>
      </c>
      <c r="C14824">
        <v>7370</v>
      </c>
      <c r="D14824" t="s">
        <v>170</v>
      </c>
      <c r="E14824" t="s">
        <v>150</v>
      </c>
      <c r="F14824" t="s">
        <v>78</v>
      </c>
      <c r="G14824" t="s">
        <v>80</v>
      </c>
      <c r="H14824" t="s">
        <v>71</v>
      </c>
      <c r="I14824" t="s">
        <v>77</v>
      </c>
      <c r="J14824" t="s">
        <v>186</v>
      </c>
      <c r="K14824" t="s">
        <v>107</v>
      </c>
      <c r="L14824" t="s">
        <v>106</v>
      </c>
      <c r="M14824" t="s">
        <v>319</v>
      </c>
      <c r="N14824" t="s">
        <v>79</v>
      </c>
      <c r="O14824" t="s">
        <v>57</v>
      </c>
      <c r="P14824" t="s">
        <v>77</v>
      </c>
    </row>
    <row r="14826" spans="1:16" x14ac:dyDescent="0.35">
      <c r="A14826" t="s">
        <v>2353</v>
      </c>
    </row>
    <row r="14827" spans="1:16" x14ac:dyDescent="0.35">
      <c r="A14827" t="s">
        <v>14</v>
      </c>
      <c r="B14827" t="s">
        <v>2</v>
      </c>
      <c r="C14827" t="s">
        <v>2242</v>
      </c>
      <c r="D14827" t="s">
        <v>2340</v>
      </c>
      <c r="E14827" t="s">
        <v>2341</v>
      </c>
      <c r="F14827" t="s">
        <v>2255</v>
      </c>
      <c r="G14827" t="s">
        <v>2342</v>
      </c>
      <c r="H14827" t="s">
        <v>2343</v>
      </c>
      <c r="I14827" t="s">
        <v>2344</v>
      </c>
      <c r="J14827" t="s">
        <v>2345</v>
      </c>
      <c r="K14827" t="s">
        <v>2346</v>
      </c>
      <c r="L14827" t="s">
        <v>2347</v>
      </c>
      <c r="M14827" t="s">
        <v>48</v>
      </c>
      <c r="N14827" t="s">
        <v>852</v>
      </c>
      <c r="O14827" t="s">
        <v>1447</v>
      </c>
    </row>
    <row r="14828" spans="1:16" x14ac:dyDescent="0.35">
      <c r="A14828" t="s">
        <v>3</v>
      </c>
      <c r="B14828">
        <v>2029</v>
      </c>
      <c r="C14828" t="s">
        <v>725</v>
      </c>
      <c r="D14828" t="s">
        <v>150</v>
      </c>
      <c r="E14828" t="s">
        <v>107</v>
      </c>
      <c r="F14828" t="s">
        <v>151</v>
      </c>
      <c r="G14828" t="s">
        <v>94</v>
      </c>
      <c r="H14828" t="s">
        <v>122</v>
      </c>
      <c r="I14828" t="s">
        <v>100</v>
      </c>
      <c r="J14828" t="s">
        <v>76</v>
      </c>
      <c r="K14828" t="s">
        <v>76</v>
      </c>
      <c r="L14828" t="s">
        <v>413</v>
      </c>
      <c r="M14828" t="s">
        <v>73</v>
      </c>
      <c r="N14828" t="s">
        <v>74</v>
      </c>
      <c r="O14828" t="s">
        <v>107</v>
      </c>
    </row>
    <row r="14829" spans="1:16" x14ac:dyDescent="0.35">
      <c r="A14829" t="s">
        <v>4</v>
      </c>
      <c r="B14829">
        <v>3276</v>
      </c>
      <c r="C14829" t="s">
        <v>587</v>
      </c>
      <c r="D14829" t="s">
        <v>130</v>
      </c>
      <c r="E14829" t="s">
        <v>119</v>
      </c>
      <c r="F14829" t="s">
        <v>142</v>
      </c>
      <c r="G14829" t="s">
        <v>138</v>
      </c>
      <c r="H14829" t="s">
        <v>100</v>
      </c>
      <c r="I14829" t="s">
        <v>142</v>
      </c>
      <c r="J14829" t="s">
        <v>76</v>
      </c>
      <c r="K14829" t="s">
        <v>79</v>
      </c>
      <c r="L14829" t="s">
        <v>735</v>
      </c>
      <c r="M14829" t="s">
        <v>150</v>
      </c>
      <c r="N14829" t="s">
        <v>88</v>
      </c>
      <c r="O14829" t="s">
        <v>79</v>
      </c>
    </row>
    <row r="14830" spans="1:16" x14ac:dyDescent="0.35">
      <c r="A14830" t="s">
        <v>5</v>
      </c>
      <c r="B14830">
        <v>3466</v>
      </c>
      <c r="C14830" t="s">
        <v>1403</v>
      </c>
      <c r="D14830" t="s">
        <v>186</v>
      </c>
      <c r="E14830" t="s">
        <v>106</v>
      </c>
      <c r="F14830" t="s">
        <v>75</v>
      </c>
      <c r="G14830" t="s">
        <v>73</v>
      </c>
      <c r="H14830" t="s">
        <v>73</v>
      </c>
      <c r="I14830" t="s">
        <v>68</v>
      </c>
      <c r="J14830" t="s">
        <v>76</v>
      </c>
      <c r="K14830" t="s">
        <v>73</v>
      </c>
      <c r="L14830" t="s">
        <v>227</v>
      </c>
      <c r="M14830" t="s">
        <v>76</v>
      </c>
      <c r="N14830" t="s">
        <v>173</v>
      </c>
      <c r="O14830" t="s">
        <v>106</v>
      </c>
    </row>
    <row r="14831" spans="1:16" x14ac:dyDescent="0.35">
      <c r="A14831" t="s">
        <v>6</v>
      </c>
      <c r="B14831">
        <v>1431</v>
      </c>
      <c r="C14831" t="s">
        <v>670</v>
      </c>
      <c r="D14831" t="s">
        <v>68</v>
      </c>
      <c r="E14831" t="s">
        <v>106</v>
      </c>
      <c r="F14831" t="s">
        <v>63</v>
      </c>
      <c r="G14831" t="s">
        <v>81</v>
      </c>
      <c r="H14831" t="s">
        <v>71</v>
      </c>
      <c r="I14831" t="s">
        <v>63</v>
      </c>
      <c r="J14831" t="s">
        <v>107</v>
      </c>
      <c r="K14831" t="s">
        <v>79</v>
      </c>
      <c r="L14831" t="s">
        <v>558</v>
      </c>
      <c r="M14831" t="s">
        <v>150</v>
      </c>
      <c r="N14831" t="s">
        <v>194</v>
      </c>
      <c r="O14831" t="s">
        <v>68</v>
      </c>
    </row>
    <row r="14832" spans="1:16" x14ac:dyDescent="0.35">
      <c r="A14832" t="s">
        <v>7</v>
      </c>
      <c r="B14832">
        <v>3246</v>
      </c>
      <c r="C14832" t="s">
        <v>974</v>
      </c>
      <c r="D14832" t="s">
        <v>75</v>
      </c>
      <c r="E14832" t="s">
        <v>73</v>
      </c>
      <c r="F14832" t="s">
        <v>81</v>
      </c>
      <c r="G14832" t="s">
        <v>138</v>
      </c>
      <c r="H14832" t="s">
        <v>138</v>
      </c>
      <c r="I14832" t="s">
        <v>198</v>
      </c>
      <c r="J14832" t="s">
        <v>107</v>
      </c>
      <c r="K14832" t="s">
        <v>79</v>
      </c>
      <c r="L14832" t="s">
        <v>272</v>
      </c>
      <c r="M14832" t="s">
        <v>77</v>
      </c>
      <c r="N14832" t="s">
        <v>84</v>
      </c>
      <c r="O14832" t="s">
        <v>73</v>
      </c>
    </row>
    <row r="14833" spans="1:15" x14ac:dyDescent="0.35">
      <c r="A14833" t="s">
        <v>241</v>
      </c>
      <c r="B14833">
        <v>13448</v>
      </c>
      <c r="C14833" t="s">
        <v>753</v>
      </c>
      <c r="D14833" t="s">
        <v>72</v>
      </c>
      <c r="E14833" t="s">
        <v>81</v>
      </c>
      <c r="F14833" t="s">
        <v>80</v>
      </c>
      <c r="G14833" t="s">
        <v>94</v>
      </c>
      <c r="H14833" t="s">
        <v>138</v>
      </c>
      <c r="I14833" t="s">
        <v>186</v>
      </c>
      <c r="J14833" t="s">
        <v>76</v>
      </c>
      <c r="K14833" t="s">
        <v>77</v>
      </c>
      <c r="L14833" t="s">
        <v>477</v>
      </c>
      <c r="M14833" t="s">
        <v>77</v>
      </c>
      <c r="N14833" t="s">
        <v>65</v>
      </c>
      <c r="O14833" t="s">
        <v>106</v>
      </c>
    </row>
    <row r="14835" spans="1:15" x14ac:dyDescent="0.35">
      <c r="A14835" t="s">
        <v>2354</v>
      </c>
    </row>
    <row r="14836" spans="1:15" x14ac:dyDescent="0.35">
      <c r="A14836" t="s">
        <v>14</v>
      </c>
      <c r="B14836" t="s">
        <v>15</v>
      </c>
      <c r="C14836" t="s">
        <v>2</v>
      </c>
      <c r="D14836" t="s">
        <v>1223</v>
      </c>
      <c r="E14836" t="s">
        <v>2355</v>
      </c>
      <c r="F14836" t="s">
        <v>2356</v>
      </c>
      <c r="G14836" t="s">
        <v>1227</v>
      </c>
      <c r="H14836" t="s">
        <v>2357</v>
      </c>
      <c r="I14836" t="s">
        <v>2358</v>
      </c>
    </row>
    <row r="14837" spans="1:15" x14ac:dyDescent="0.35">
      <c r="A14837" t="s">
        <v>3</v>
      </c>
      <c r="B14837" t="s">
        <v>52</v>
      </c>
      <c r="C14837">
        <v>445</v>
      </c>
      <c r="D14837" t="s">
        <v>67</v>
      </c>
      <c r="E14837" t="s">
        <v>1210</v>
      </c>
      <c r="F14837" t="s">
        <v>202</v>
      </c>
      <c r="G14837" t="s">
        <v>106</v>
      </c>
      <c r="H14837" t="s">
        <v>355</v>
      </c>
      <c r="I14837" t="s">
        <v>76</v>
      </c>
    </row>
    <row r="14838" spans="1:15" x14ac:dyDescent="0.35">
      <c r="A14838" t="s">
        <v>3</v>
      </c>
      <c r="B14838" t="s">
        <v>83</v>
      </c>
      <c r="C14838">
        <v>1443</v>
      </c>
      <c r="D14838" t="s">
        <v>216</v>
      </c>
      <c r="E14838" t="s">
        <v>617</v>
      </c>
      <c r="F14838" t="s">
        <v>452</v>
      </c>
      <c r="G14838" t="s">
        <v>106</v>
      </c>
      <c r="H14838" t="s">
        <v>186</v>
      </c>
      <c r="I14838" t="s">
        <v>76</v>
      </c>
    </row>
    <row r="14839" spans="1:15" x14ac:dyDescent="0.35">
      <c r="A14839" t="s">
        <v>3</v>
      </c>
      <c r="B14839" t="s">
        <v>50</v>
      </c>
      <c r="C14839">
        <v>141</v>
      </c>
      <c r="D14839" t="s">
        <v>181</v>
      </c>
      <c r="E14839" t="s">
        <v>999</v>
      </c>
      <c r="F14839" t="s">
        <v>269</v>
      </c>
      <c r="G14839" t="s">
        <v>76</v>
      </c>
      <c r="H14839" t="s">
        <v>181</v>
      </c>
      <c r="I14839" t="s">
        <v>76</v>
      </c>
    </row>
    <row r="14840" spans="1:15" x14ac:dyDescent="0.35">
      <c r="A14840" t="s">
        <v>4</v>
      </c>
      <c r="B14840" t="s">
        <v>52</v>
      </c>
      <c r="C14840">
        <v>841</v>
      </c>
      <c r="D14840" t="s">
        <v>176</v>
      </c>
      <c r="E14840" t="s">
        <v>1233</v>
      </c>
      <c r="F14840" t="s">
        <v>515</v>
      </c>
      <c r="G14840" t="s">
        <v>77</v>
      </c>
      <c r="H14840" t="s">
        <v>299</v>
      </c>
      <c r="I14840" t="s">
        <v>76</v>
      </c>
    </row>
    <row r="14841" spans="1:15" x14ac:dyDescent="0.35">
      <c r="A14841" t="s">
        <v>4</v>
      </c>
      <c r="B14841" t="s">
        <v>83</v>
      </c>
      <c r="C14841">
        <v>2175</v>
      </c>
      <c r="D14841" t="s">
        <v>211</v>
      </c>
      <c r="E14841" t="s">
        <v>838</v>
      </c>
      <c r="F14841" t="s">
        <v>196</v>
      </c>
      <c r="G14841" t="s">
        <v>76</v>
      </c>
      <c r="H14841" t="s">
        <v>180</v>
      </c>
      <c r="I14841" t="s">
        <v>73</v>
      </c>
    </row>
    <row r="14842" spans="1:15" x14ac:dyDescent="0.35">
      <c r="A14842" t="s">
        <v>4</v>
      </c>
      <c r="B14842" t="s">
        <v>50</v>
      </c>
      <c r="C14842">
        <v>260</v>
      </c>
      <c r="D14842" t="s">
        <v>198</v>
      </c>
      <c r="E14842" t="s">
        <v>533</v>
      </c>
      <c r="F14842" t="s">
        <v>463</v>
      </c>
      <c r="G14842" t="s">
        <v>76</v>
      </c>
      <c r="H14842" t="s">
        <v>305</v>
      </c>
      <c r="I14842" t="s">
        <v>76</v>
      </c>
    </row>
    <row r="14843" spans="1:15" x14ac:dyDescent="0.35">
      <c r="A14843" t="s">
        <v>5</v>
      </c>
      <c r="B14843" t="s">
        <v>52</v>
      </c>
      <c r="C14843">
        <v>965</v>
      </c>
      <c r="D14843" t="s">
        <v>121</v>
      </c>
      <c r="E14843" t="s">
        <v>1535</v>
      </c>
      <c r="F14843" t="s">
        <v>119</v>
      </c>
      <c r="G14843" t="s">
        <v>76</v>
      </c>
      <c r="H14843" t="s">
        <v>188</v>
      </c>
      <c r="I14843" t="s">
        <v>76</v>
      </c>
    </row>
    <row r="14844" spans="1:15" x14ac:dyDescent="0.35">
      <c r="A14844" t="s">
        <v>5</v>
      </c>
      <c r="B14844" t="s">
        <v>83</v>
      </c>
      <c r="C14844">
        <v>2264</v>
      </c>
      <c r="D14844" t="s">
        <v>149</v>
      </c>
      <c r="E14844" t="s">
        <v>901</v>
      </c>
      <c r="F14844" t="s">
        <v>121</v>
      </c>
      <c r="G14844" t="s">
        <v>76</v>
      </c>
      <c r="H14844" t="s">
        <v>104</v>
      </c>
      <c r="I14844" t="s">
        <v>76</v>
      </c>
    </row>
    <row r="14845" spans="1:15" x14ac:dyDescent="0.35">
      <c r="A14845" t="s">
        <v>5</v>
      </c>
      <c r="B14845" t="s">
        <v>50</v>
      </c>
      <c r="C14845">
        <v>237</v>
      </c>
      <c r="D14845" t="s">
        <v>89</v>
      </c>
      <c r="E14845" t="s">
        <v>1430</v>
      </c>
      <c r="F14845" t="s">
        <v>163</v>
      </c>
      <c r="G14845" t="s">
        <v>76</v>
      </c>
      <c r="H14845" t="s">
        <v>163</v>
      </c>
      <c r="I14845" t="s">
        <v>76</v>
      </c>
    </row>
    <row r="14846" spans="1:15" x14ac:dyDescent="0.35">
      <c r="A14846" t="s">
        <v>6</v>
      </c>
      <c r="B14846" t="s">
        <v>52</v>
      </c>
      <c r="C14846">
        <v>377</v>
      </c>
      <c r="D14846" t="s">
        <v>355</v>
      </c>
      <c r="E14846" t="s">
        <v>615</v>
      </c>
      <c r="F14846" t="s">
        <v>254</v>
      </c>
      <c r="G14846" t="s">
        <v>72</v>
      </c>
      <c r="H14846" t="s">
        <v>58</v>
      </c>
      <c r="I14846" t="s">
        <v>76</v>
      </c>
    </row>
    <row r="14847" spans="1:15" x14ac:dyDescent="0.35">
      <c r="A14847" t="s">
        <v>6</v>
      </c>
      <c r="B14847" t="s">
        <v>83</v>
      </c>
      <c r="C14847">
        <v>937</v>
      </c>
      <c r="D14847" t="s">
        <v>119</v>
      </c>
      <c r="E14847" t="s">
        <v>803</v>
      </c>
      <c r="F14847" t="s">
        <v>95</v>
      </c>
      <c r="G14847" t="s">
        <v>79</v>
      </c>
      <c r="H14847" t="s">
        <v>65</v>
      </c>
      <c r="I14847" t="s">
        <v>76</v>
      </c>
    </row>
    <row r="14848" spans="1:15" x14ac:dyDescent="0.35">
      <c r="A14848" t="s">
        <v>6</v>
      </c>
      <c r="B14848" t="s">
        <v>50</v>
      </c>
      <c r="C14848">
        <v>118</v>
      </c>
      <c r="D14848" t="s">
        <v>249</v>
      </c>
      <c r="E14848" t="s">
        <v>780</v>
      </c>
      <c r="F14848" t="s">
        <v>173</v>
      </c>
      <c r="G14848" t="s">
        <v>76</v>
      </c>
      <c r="H14848" t="s">
        <v>255</v>
      </c>
      <c r="I14848" t="s">
        <v>76</v>
      </c>
    </row>
    <row r="14849" spans="1:9" x14ac:dyDescent="0.35">
      <c r="A14849" t="s">
        <v>7</v>
      </c>
      <c r="B14849" t="s">
        <v>52</v>
      </c>
      <c r="C14849">
        <v>792</v>
      </c>
      <c r="D14849" t="s">
        <v>102</v>
      </c>
      <c r="E14849" t="s">
        <v>879</v>
      </c>
      <c r="F14849" t="s">
        <v>378</v>
      </c>
      <c r="G14849" t="s">
        <v>150</v>
      </c>
      <c r="H14849" t="s">
        <v>366</v>
      </c>
      <c r="I14849" t="s">
        <v>76</v>
      </c>
    </row>
    <row r="14850" spans="1:9" x14ac:dyDescent="0.35">
      <c r="A14850" t="s">
        <v>7</v>
      </c>
      <c r="B14850" t="s">
        <v>83</v>
      </c>
      <c r="C14850">
        <v>2106</v>
      </c>
      <c r="D14850" t="s">
        <v>194</v>
      </c>
      <c r="E14850" t="s">
        <v>971</v>
      </c>
      <c r="F14850" t="s">
        <v>247</v>
      </c>
      <c r="G14850" t="s">
        <v>73</v>
      </c>
      <c r="H14850" t="s">
        <v>70</v>
      </c>
      <c r="I14850" t="s">
        <v>76</v>
      </c>
    </row>
    <row r="14851" spans="1:9" x14ac:dyDescent="0.35">
      <c r="A14851" t="s">
        <v>7</v>
      </c>
      <c r="B14851" t="s">
        <v>50</v>
      </c>
      <c r="C14851">
        <v>348</v>
      </c>
      <c r="D14851" t="s">
        <v>122</v>
      </c>
      <c r="E14851" t="s">
        <v>1443</v>
      </c>
      <c r="F14851" t="s">
        <v>262</v>
      </c>
      <c r="G14851" t="s">
        <v>94</v>
      </c>
      <c r="H14851" t="s">
        <v>58</v>
      </c>
      <c r="I14851" t="s">
        <v>76</v>
      </c>
    </row>
    <row r="14852" spans="1:9" x14ac:dyDescent="0.35">
      <c r="A14852" t="s">
        <v>241</v>
      </c>
      <c r="B14852" t="s">
        <v>52</v>
      </c>
      <c r="C14852">
        <v>3420</v>
      </c>
      <c r="D14852" t="s">
        <v>181</v>
      </c>
      <c r="E14852" t="s">
        <v>713</v>
      </c>
      <c r="F14852" t="s">
        <v>124</v>
      </c>
      <c r="G14852" t="s">
        <v>68</v>
      </c>
      <c r="H14852" t="s">
        <v>61</v>
      </c>
      <c r="I14852" t="s">
        <v>76</v>
      </c>
    </row>
    <row r="14853" spans="1:9" x14ac:dyDescent="0.35">
      <c r="A14853" t="s">
        <v>241</v>
      </c>
      <c r="B14853" t="s">
        <v>83</v>
      </c>
      <c r="C14853">
        <v>8925</v>
      </c>
      <c r="D14853" t="s">
        <v>163</v>
      </c>
      <c r="E14853" t="s">
        <v>976</v>
      </c>
      <c r="F14853" t="s">
        <v>129</v>
      </c>
      <c r="G14853" t="s">
        <v>73</v>
      </c>
      <c r="H14853" t="s">
        <v>62</v>
      </c>
      <c r="I14853" t="s">
        <v>76</v>
      </c>
    </row>
    <row r="14854" spans="1:9" x14ac:dyDescent="0.35">
      <c r="A14854" t="s">
        <v>241</v>
      </c>
      <c r="B14854" t="s">
        <v>50</v>
      </c>
      <c r="C14854">
        <v>1104</v>
      </c>
      <c r="D14854" t="s">
        <v>88</v>
      </c>
      <c r="E14854" t="s">
        <v>790</v>
      </c>
      <c r="F14854" t="s">
        <v>118</v>
      </c>
      <c r="G14854" t="s">
        <v>106</v>
      </c>
      <c r="H14854" t="s">
        <v>249</v>
      </c>
      <c r="I14854" t="s">
        <v>76</v>
      </c>
    </row>
    <row r="14856" spans="1:9" x14ac:dyDescent="0.35">
      <c r="A14856" t="s">
        <v>2359</v>
      </c>
    </row>
    <row r="14857" spans="1:9" x14ac:dyDescent="0.35">
      <c r="A14857" t="s">
        <v>14</v>
      </c>
      <c r="B14857" t="s">
        <v>266</v>
      </c>
      <c r="C14857" t="s">
        <v>2</v>
      </c>
      <c r="D14857" t="s">
        <v>1223</v>
      </c>
      <c r="E14857" t="s">
        <v>2355</v>
      </c>
      <c r="F14857" t="s">
        <v>2356</v>
      </c>
      <c r="G14857" t="s">
        <v>1227</v>
      </c>
      <c r="H14857" t="s">
        <v>2357</v>
      </c>
      <c r="I14857" t="s">
        <v>2358</v>
      </c>
    </row>
    <row r="14858" spans="1:9" x14ac:dyDescent="0.35">
      <c r="A14858" t="s">
        <v>3</v>
      </c>
      <c r="B14858" t="s">
        <v>267</v>
      </c>
      <c r="C14858">
        <v>264</v>
      </c>
      <c r="D14858" t="s">
        <v>132</v>
      </c>
      <c r="E14858" t="s">
        <v>899</v>
      </c>
      <c r="F14858" t="s">
        <v>254</v>
      </c>
      <c r="G14858" t="s">
        <v>150</v>
      </c>
      <c r="H14858" t="s">
        <v>221</v>
      </c>
      <c r="I14858" t="s">
        <v>76</v>
      </c>
    </row>
    <row r="14859" spans="1:9" x14ac:dyDescent="0.35">
      <c r="A14859" t="s">
        <v>3</v>
      </c>
      <c r="B14859" t="s">
        <v>279</v>
      </c>
      <c r="C14859">
        <v>1701</v>
      </c>
      <c r="D14859" t="s">
        <v>216</v>
      </c>
      <c r="E14859" t="s">
        <v>793</v>
      </c>
      <c r="F14859" t="s">
        <v>222</v>
      </c>
      <c r="G14859" t="s">
        <v>73</v>
      </c>
      <c r="H14859" t="s">
        <v>86</v>
      </c>
      <c r="I14859" t="s">
        <v>76</v>
      </c>
    </row>
    <row r="14860" spans="1:9" x14ac:dyDescent="0.35">
      <c r="A14860" t="s">
        <v>3</v>
      </c>
      <c r="B14860" t="s">
        <v>285</v>
      </c>
      <c r="C14860">
        <v>64</v>
      </c>
      <c r="D14860" t="s">
        <v>62</v>
      </c>
      <c r="E14860" t="s">
        <v>669</v>
      </c>
      <c r="F14860" t="s">
        <v>414</v>
      </c>
      <c r="G14860" t="s">
        <v>76</v>
      </c>
      <c r="H14860" t="s">
        <v>71</v>
      </c>
      <c r="I14860" t="s">
        <v>76</v>
      </c>
    </row>
    <row r="14861" spans="1:9" x14ac:dyDescent="0.35">
      <c r="A14861" t="s">
        <v>4</v>
      </c>
      <c r="B14861" t="s">
        <v>267</v>
      </c>
      <c r="C14861">
        <v>355</v>
      </c>
      <c r="D14861" t="s">
        <v>314</v>
      </c>
      <c r="E14861" t="s">
        <v>921</v>
      </c>
      <c r="F14861" t="s">
        <v>247</v>
      </c>
      <c r="G14861" t="s">
        <v>150</v>
      </c>
      <c r="H14861" t="s">
        <v>239</v>
      </c>
      <c r="I14861" t="s">
        <v>150</v>
      </c>
    </row>
    <row r="14862" spans="1:9" x14ac:dyDescent="0.35">
      <c r="A14862" t="s">
        <v>4</v>
      </c>
      <c r="B14862" t="s">
        <v>279</v>
      </c>
      <c r="C14862">
        <v>2643</v>
      </c>
      <c r="D14862" t="s">
        <v>194</v>
      </c>
      <c r="E14862" t="s">
        <v>1518</v>
      </c>
      <c r="F14862" t="s">
        <v>98</v>
      </c>
      <c r="G14862" t="s">
        <v>76</v>
      </c>
      <c r="H14862" t="s">
        <v>99</v>
      </c>
      <c r="I14862" t="s">
        <v>76</v>
      </c>
    </row>
    <row r="14863" spans="1:9" x14ac:dyDescent="0.35">
      <c r="A14863" t="s">
        <v>4</v>
      </c>
      <c r="B14863" t="s">
        <v>285</v>
      </c>
      <c r="C14863">
        <v>278</v>
      </c>
      <c r="D14863" t="s">
        <v>162</v>
      </c>
      <c r="E14863" t="s">
        <v>807</v>
      </c>
      <c r="F14863" t="s">
        <v>435</v>
      </c>
      <c r="G14863" t="s">
        <v>76</v>
      </c>
      <c r="H14863" t="s">
        <v>67</v>
      </c>
      <c r="I14863" t="s">
        <v>76</v>
      </c>
    </row>
    <row r="14864" spans="1:9" x14ac:dyDescent="0.35">
      <c r="A14864" t="s">
        <v>5</v>
      </c>
      <c r="B14864" t="s">
        <v>267</v>
      </c>
      <c r="C14864">
        <v>135</v>
      </c>
      <c r="D14864" t="s">
        <v>186</v>
      </c>
      <c r="E14864" t="s">
        <v>968</v>
      </c>
      <c r="F14864" t="s">
        <v>176</v>
      </c>
      <c r="G14864" t="s">
        <v>76</v>
      </c>
      <c r="H14864" t="s">
        <v>101</v>
      </c>
      <c r="I14864" t="s">
        <v>76</v>
      </c>
    </row>
    <row r="14865" spans="1:9" x14ac:dyDescent="0.35">
      <c r="A14865" t="s">
        <v>5</v>
      </c>
      <c r="B14865" t="s">
        <v>279</v>
      </c>
      <c r="C14865">
        <v>2662</v>
      </c>
      <c r="D14865" t="s">
        <v>194</v>
      </c>
      <c r="E14865" t="s">
        <v>1316</v>
      </c>
      <c r="F14865" t="s">
        <v>244</v>
      </c>
      <c r="G14865" t="s">
        <v>76</v>
      </c>
      <c r="H14865" t="s">
        <v>149</v>
      </c>
      <c r="I14865" t="s">
        <v>76</v>
      </c>
    </row>
    <row r="14866" spans="1:9" x14ac:dyDescent="0.35">
      <c r="A14866" t="s">
        <v>5</v>
      </c>
      <c r="B14866" t="s">
        <v>285</v>
      </c>
      <c r="C14866">
        <v>669</v>
      </c>
      <c r="D14866" t="s">
        <v>65</v>
      </c>
      <c r="E14866" t="s">
        <v>912</v>
      </c>
      <c r="F14866" t="s">
        <v>114</v>
      </c>
      <c r="G14866" t="s">
        <v>107</v>
      </c>
      <c r="H14866" t="s">
        <v>57</v>
      </c>
      <c r="I14866" t="s">
        <v>76</v>
      </c>
    </row>
    <row r="14867" spans="1:9" x14ac:dyDescent="0.35">
      <c r="A14867" t="s">
        <v>6</v>
      </c>
      <c r="B14867" t="s">
        <v>267</v>
      </c>
      <c r="C14867">
        <v>127</v>
      </c>
      <c r="D14867" t="s">
        <v>193</v>
      </c>
      <c r="E14867" t="s">
        <v>1363</v>
      </c>
      <c r="F14867" t="s">
        <v>132</v>
      </c>
      <c r="G14867" t="s">
        <v>122</v>
      </c>
      <c r="H14867" t="s">
        <v>309</v>
      </c>
      <c r="I14867" t="s">
        <v>76</v>
      </c>
    </row>
    <row r="14868" spans="1:9" x14ac:dyDescent="0.35">
      <c r="A14868" t="s">
        <v>6</v>
      </c>
      <c r="B14868" t="s">
        <v>279</v>
      </c>
      <c r="C14868">
        <v>1142</v>
      </c>
      <c r="D14868" t="s">
        <v>97</v>
      </c>
      <c r="E14868" t="s">
        <v>845</v>
      </c>
      <c r="F14868" t="s">
        <v>95</v>
      </c>
      <c r="G14868" t="s">
        <v>68</v>
      </c>
      <c r="H14868" t="s">
        <v>119</v>
      </c>
      <c r="I14868" t="s">
        <v>76</v>
      </c>
    </row>
    <row r="14869" spans="1:9" x14ac:dyDescent="0.35">
      <c r="A14869" t="s">
        <v>6</v>
      </c>
      <c r="B14869" t="s">
        <v>285</v>
      </c>
      <c r="C14869">
        <v>163</v>
      </c>
      <c r="D14869" t="s">
        <v>97</v>
      </c>
      <c r="E14869" t="s">
        <v>1306</v>
      </c>
      <c r="F14869" t="s">
        <v>392</v>
      </c>
      <c r="G14869" t="s">
        <v>76</v>
      </c>
      <c r="H14869" t="s">
        <v>264</v>
      </c>
      <c r="I14869" t="s">
        <v>76</v>
      </c>
    </row>
    <row r="14870" spans="1:9" x14ac:dyDescent="0.35">
      <c r="A14870" t="s">
        <v>7</v>
      </c>
      <c r="B14870" t="s">
        <v>267</v>
      </c>
      <c r="C14870">
        <v>199</v>
      </c>
      <c r="D14870" t="s">
        <v>179</v>
      </c>
      <c r="E14870" t="s">
        <v>1540</v>
      </c>
      <c r="F14870" t="s">
        <v>67</v>
      </c>
      <c r="G14870" t="s">
        <v>79</v>
      </c>
      <c r="H14870" t="s">
        <v>314</v>
      </c>
      <c r="I14870" t="s">
        <v>76</v>
      </c>
    </row>
    <row r="14871" spans="1:9" x14ac:dyDescent="0.35">
      <c r="A14871" t="s">
        <v>7</v>
      </c>
      <c r="B14871" t="s">
        <v>279</v>
      </c>
      <c r="C14871">
        <v>2875</v>
      </c>
      <c r="D14871" t="s">
        <v>88</v>
      </c>
      <c r="E14871" t="s">
        <v>794</v>
      </c>
      <c r="F14871" t="s">
        <v>392</v>
      </c>
      <c r="G14871" t="s">
        <v>77</v>
      </c>
      <c r="H14871" t="s">
        <v>161</v>
      </c>
      <c r="I14871" t="s">
        <v>76</v>
      </c>
    </row>
    <row r="14872" spans="1:9" x14ac:dyDescent="0.35">
      <c r="A14872" t="s">
        <v>7</v>
      </c>
      <c r="B14872" t="s">
        <v>285</v>
      </c>
      <c r="C14872">
        <v>172</v>
      </c>
      <c r="D14872" t="s">
        <v>70</v>
      </c>
      <c r="E14872" t="s">
        <v>1210</v>
      </c>
      <c r="F14872" t="s">
        <v>139</v>
      </c>
      <c r="G14872" t="s">
        <v>76</v>
      </c>
      <c r="H14872" t="s">
        <v>133</v>
      </c>
      <c r="I14872" t="s">
        <v>76</v>
      </c>
    </row>
    <row r="14873" spans="1:9" x14ac:dyDescent="0.35">
      <c r="A14873" t="s">
        <v>241</v>
      </c>
      <c r="B14873" t="s">
        <v>267</v>
      </c>
      <c r="C14873">
        <v>1080</v>
      </c>
      <c r="D14873" t="s">
        <v>176</v>
      </c>
      <c r="E14873" t="s">
        <v>962</v>
      </c>
      <c r="F14873" t="s">
        <v>199</v>
      </c>
      <c r="G14873" t="s">
        <v>150</v>
      </c>
      <c r="H14873" t="s">
        <v>305</v>
      </c>
      <c r="I14873" t="s">
        <v>106</v>
      </c>
    </row>
    <row r="14874" spans="1:9" x14ac:dyDescent="0.35">
      <c r="A14874" t="s">
        <v>241</v>
      </c>
      <c r="B14874" t="s">
        <v>279</v>
      </c>
      <c r="C14874">
        <v>11023</v>
      </c>
      <c r="D14874" t="s">
        <v>244</v>
      </c>
      <c r="E14874" t="s">
        <v>772</v>
      </c>
      <c r="F14874" t="s">
        <v>233</v>
      </c>
      <c r="G14874" t="s">
        <v>106</v>
      </c>
      <c r="H14874" t="s">
        <v>97</v>
      </c>
      <c r="I14874" t="s">
        <v>76</v>
      </c>
    </row>
    <row r="14875" spans="1:9" x14ac:dyDescent="0.35">
      <c r="A14875" t="s">
        <v>241</v>
      </c>
      <c r="B14875" t="s">
        <v>285</v>
      </c>
      <c r="C14875">
        <v>1346</v>
      </c>
      <c r="D14875" t="s">
        <v>240</v>
      </c>
      <c r="E14875" t="s">
        <v>784</v>
      </c>
      <c r="F14875" t="s">
        <v>206</v>
      </c>
      <c r="G14875" t="s">
        <v>76</v>
      </c>
      <c r="H14875" t="s">
        <v>137</v>
      </c>
      <c r="I14875" t="s">
        <v>76</v>
      </c>
    </row>
    <row r="14877" spans="1:9" x14ac:dyDescent="0.35">
      <c r="A14877" t="s">
        <v>2360</v>
      </c>
    </row>
    <row r="14878" spans="1:9" x14ac:dyDescent="0.35">
      <c r="A14878" t="s">
        <v>14</v>
      </c>
      <c r="B14878" t="s">
        <v>1332</v>
      </c>
      <c r="C14878" t="s">
        <v>2</v>
      </c>
      <c r="D14878" t="s">
        <v>1223</v>
      </c>
      <c r="E14878" t="s">
        <v>2355</v>
      </c>
      <c r="F14878" t="s">
        <v>2356</v>
      </c>
      <c r="G14878" t="s">
        <v>1227</v>
      </c>
      <c r="H14878" t="s">
        <v>2357</v>
      </c>
      <c r="I14878" t="s">
        <v>2358</v>
      </c>
    </row>
    <row r="14879" spans="1:9" x14ac:dyDescent="0.35">
      <c r="A14879" t="s">
        <v>3</v>
      </c>
      <c r="B14879" t="s">
        <v>1333</v>
      </c>
      <c r="C14879">
        <v>1959</v>
      </c>
      <c r="D14879" t="s">
        <v>109</v>
      </c>
      <c r="E14879" t="s">
        <v>699</v>
      </c>
      <c r="F14879" t="s">
        <v>341</v>
      </c>
      <c r="G14879" t="s">
        <v>106</v>
      </c>
      <c r="H14879" t="s">
        <v>149</v>
      </c>
      <c r="I14879" t="s">
        <v>76</v>
      </c>
    </row>
    <row r="14880" spans="1:9" x14ac:dyDescent="0.35">
      <c r="A14880" t="s">
        <v>3</v>
      </c>
      <c r="B14880" t="s">
        <v>1334</v>
      </c>
      <c r="C14880">
        <v>70</v>
      </c>
      <c r="D14880" t="s">
        <v>87</v>
      </c>
      <c r="E14880" t="s">
        <v>857</v>
      </c>
      <c r="F14880" t="s">
        <v>309</v>
      </c>
      <c r="G14880" t="s">
        <v>76</v>
      </c>
      <c r="H14880" t="s">
        <v>94</v>
      </c>
      <c r="I14880" t="s">
        <v>76</v>
      </c>
    </row>
    <row r="14881" spans="1:9" x14ac:dyDescent="0.35">
      <c r="A14881" t="s">
        <v>4</v>
      </c>
      <c r="B14881" t="s">
        <v>1333</v>
      </c>
      <c r="C14881">
        <v>3167</v>
      </c>
      <c r="D14881" t="s">
        <v>87</v>
      </c>
      <c r="E14881" t="s">
        <v>844</v>
      </c>
      <c r="F14881" t="s">
        <v>493</v>
      </c>
      <c r="G14881" t="s">
        <v>107</v>
      </c>
      <c r="H14881" t="s">
        <v>442</v>
      </c>
      <c r="I14881" t="s">
        <v>107</v>
      </c>
    </row>
    <row r="14882" spans="1:9" x14ac:dyDescent="0.35">
      <c r="A14882" t="s">
        <v>4</v>
      </c>
      <c r="B14882" t="s">
        <v>1334</v>
      </c>
      <c r="C14882">
        <v>106</v>
      </c>
      <c r="D14882" t="s">
        <v>89</v>
      </c>
      <c r="E14882" t="s">
        <v>1152</v>
      </c>
      <c r="F14882" t="s">
        <v>185</v>
      </c>
      <c r="G14882" t="s">
        <v>107</v>
      </c>
      <c r="H14882" t="s">
        <v>269</v>
      </c>
      <c r="I14882" t="s">
        <v>76</v>
      </c>
    </row>
    <row r="14883" spans="1:9" x14ac:dyDescent="0.35">
      <c r="A14883" t="s">
        <v>4</v>
      </c>
      <c r="B14883" t="s">
        <v>468</v>
      </c>
      <c r="C14883">
        <v>3</v>
      </c>
      <c r="D14883" t="s">
        <v>11</v>
      </c>
      <c r="E14883" t="s">
        <v>11</v>
      </c>
      <c r="F14883" t="s">
        <v>1106</v>
      </c>
      <c r="G14883" t="s">
        <v>76</v>
      </c>
      <c r="H14883" t="s">
        <v>76</v>
      </c>
      <c r="I14883" t="s">
        <v>76</v>
      </c>
    </row>
    <row r="14884" spans="1:9" x14ac:dyDescent="0.35">
      <c r="A14884" t="s">
        <v>5</v>
      </c>
      <c r="B14884" t="s">
        <v>1333</v>
      </c>
      <c r="C14884">
        <v>3394</v>
      </c>
      <c r="D14884" t="s">
        <v>96</v>
      </c>
      <c r="E14884" t="s">
        <v>993</v>
      </c>
      <c r="F14884" t="s">
        <v>121</v>
      </c>
      <c r="G14884" t="s">
        <v>76</v>
      </c>
      <c r="H14884" t="s">
        <v>96</v>
      </c>
      <c r="I14884" t="s">
        <v>76</v>
      </c>
    </row>
    <row r="14885" spans="1:9" x14ac:dyDescent="0.35">
      <c r="A14885" t="s">
        <v>5</v>
      </c>
      <c r="B14885" t="s">
        <v>1334</v>
      </c>
      <c r="C14885">
        <v>71</v>
      </c>
      <c r="D14885" t="s">
        <v>94</v>
      </c>
      <c r="E14885" t="s">
        <v>1142</v>
      </c>
      <c r="F14885" t="s">
        <v>122</v>
      </c>
      <c r="G14885" t="s">
        <v>138</v>
      </c>
      <c r="H14885" t="s">
        <v>149</v>
      </c>
      <c r="I14885" t="s">
        <v>76</v>
      </c>
    </row>
    <row r="14886" spans="1:9" x14ac:dyDescent="0.35">
      <c r="A14886" t="s">
        <v>5</v>
      </c>
      <c r="B14886" t="s">
        <v>468</v>
      </c>
      <c r="C14886">
        <v>1</v>
      </c>
      <c r="D14886" t="s">
        <v>76</v>
      </c>
      <c r="E14886" t="s">
        <v>76</v>
      </c>
      <c r="F14886" t="s">
        <v>395</v>
      </c>
      <c r="G14886" t="s">
        <v>76</v>
      </c>
      <c r="H14886" t="s">
        <v>76</v>
      </c>
      <c r="I14886" t="s">
        <v>76</v>
      </c>
    </row>
    <row r="14887" spans="1:9" x14ac:dyDescent="0.35">
      <c r="A14887" t="s">
        <v>6</v>
      </c>
      <c r="B14887" t="s">
        <v>1333</v>
      </c>
      <c r="C14887">
        <v>1372</v>
      </c>
      <c r="D14887" t="s">
        <v>211</v>
      </c>
      <c r="E14887" t="s">
        <v>973</v>
      </c>
      <c r="F14887" t="s">
        <v>206</v>
      </c>
      <c r="G14887" t="s">
        <v>71</v>
      </c>
      <c r="H14887" t="s">
        <v>181</v>
      </c>
      <c r="I14887" t="s">
        <v>76</v>
      </c>
    </row>
    <row r="14888" spans="1:9" x14ac:dyDescent="0.35">
      <c r="A14888" t="s">
        <v>6</v>
      </c>
      <c r="B14888" t="s">
        <v>1334</v>
      </c>
      <c r="C14888">
        <v>60</v>
      </c>
      <c r="D14888" t="s">
        <v>106</v>
      </c>
      <c r="E14888" t="s">
        <v>834</v>
      </c>
      <c r="F14888" t="s">
        <v>92</v>
      </c>
      <c r="G14888" t="s">
        <v>76</v>
      </c>
      <c r="H14888" t="s">
        <v>88</v>
      </c>
      <c r="I14888" t="s">
        <v>76</v>
      </c>
    </row>
    <row r="14889" spans="1:9" x14ac:dyDescent="0.35">
      <c r="A14889" t="s">
        <v>7</v>
      </c>
      <c r="B14889" t="s">
        <v>1333</v>
      </c>
      <c r="C14889">
        <v>3122</v>
      </c>
      <c r="D14889" t="s">
        <v>88</v>
      </c>
      <c r="E14889" t="s">
        <v>1382</v>
      </c>
      <c r="F14889" t="s">
        <v>430</v>
      </c>
      <c r="G14889" t="s">
        <v>77</v>
      </c>
      <c r="H14889" t="s">
        <v>102</v>
      </c>
      <c r="I14889" t="s">
        <v>76</v>
      </c>
    </row>
    <row r="14890" spans="1:9" x14ac:dyDescent="0.35">
      <c r="A14890" t="s">
        <v>7</v>
      </c>
      <c r="B14890" t="s">
        <v>1334</v>
      </c>
      <c r="C14890">
        <v>122</v>
      </c>
      <c r="D14890" t="s">
        <v>186</v>
      </c>
      <c r="E14890" t="s">
        <v>793</v>
      </c>
      <c r="F14890" t="s">
        <v>367</v>
      </c>
      <c r="G14890" t="s">
        <v>76</v>
      </c>
      <c r="H14890" t="s">
        <v>227</v>
      </c>
      <c r="I14890" t="s">
        <v>76</v>
      </c>
    </row>
    <row r="14891" spans="1:9" x14ac:dyDescent="0.35">
      <c r="A14891" t="s">
        <v>7</v>
      </c>
      <c r="B14891" t="s">
        <v>468</v>
      </c>
      <c r="C14891">
        <v>2</v>
      </c>
      <c r="D14891" t="s">
        <v>76</v>
      </c>
      <c r="E14891" t="s">
        <v>395</v>
      </c>
      <c r="F14891" t="s">
        <v>76</v>
      </c>
      <c r="G14891" t="s">
        <v>76</v>
      </c>
      <c r="H14891" t="s">
        <v>76</v>
      </c>
      <c r="I14891" t="s">
        <v>76</v>
      </c>
    </row>
    <row r="14892" spans="1:9" x14ac:dyDescent="0.35">
      <c r="A14892" t="s">
        <v>241</v>
      </c>
      <c r="B14892" t="s">
        <v>1333</v>
      </c>
      <c r="C14892">
        <v>13014</v>
      </c>
      <c r="D14892" t="s">
        <v>216</v>
      </c>
      <c r="E14892" t="s">
        <v>1156</v>
      </c>
      <c r="F14892" t="s">
        <v>345</v>
      </c>
      <c r="G14892" t="s">
        <v>106</v>
      </c>
      <c r="H14892" t="s">
        <v>97</v>
      </c>
      <c r="I14892" t="s">
        <v>76</v>
      </c>
    </row>
    <row r="14893" spans="1:9" x14ac:dyDescent="0.35">
      <c r="A14893" t="s">
        <v>241</v>
      </c>
      <c r="B14893" t="s">
        <v>1334</v>
      </c>
      <c r="C14893">
        <v>429</v>
      </c>
      <c r="D14893" t="s">
        <v>108</v>
      </c>
      <c r="E14893" t="s">
        <v>791</v>
      </c>
      <c r="F14893" t="s">
        <v>366</v>
      </c>
      <c r="G14893" t="s">
        <v>73</v>
      </c>
      <c r="H14893" t="s">
        <v>209</v>
      </c>
      <c r="I14893" t="s">
        <v>76</v>
      </c>
    </row>
    <row r="14894" spans="1:9" x14ac:dyDescent="0.35">
      <c r="A14894" t="s">
        <v>241</v>
      </c>
      <c r="B14894" t="s">
        <v>468</v>
      </c>
      <c r="C14894">
        <v>6</v>
      </c>
      <c r="D14894" t="s">
        <v>188</v>
      </c>
      <c r="E14894" t="s">
        <v>143</v>
      </c>
      <c r="F14894" t="s">
        <v>973</v>
      </c>
      <c r="G14894" t="s">
        <v>76</v>
      </c>
      <c r="H14894" t="s">
        <v>76</v>
      </c>
      <c r="I14894" t="s">
        <v>76</v>
      </c>
    </row>
    <row r="14896" spans="1:9" x14ac:dyDescent="0.35">
      <c r="A14896" t="s">
        <v>2361</v>
      </c>
    </row>
    <row r="14897" spans="1:9" x14ac:dyDescent="0.35">
      <c r="A14897" t="s">
        <v>14</v>
      </c>
      <c r="B14897" t="s">
        <v>461</v>
      </c>
      <c r="C14897" t="s">
        <v>2</v>
      </c>
      <c r="D14897" t="s">
        <v>1223</v>
      </c>
      <c r="E14897" t="s">
        <v>2355</v>
      </c>
      <c r="F14897" t="s">
        <v>2356</v>
      </c>
      <c r="G14897" t="s">
        <v>1227</v>
      </c>
      <c r="H14897" t="s">
        <v>2357</v>
      </c>
      <c r="I14897" t="s">
        <v>2358</v>
      </c>
    </row>
    <row r="14898" spans="1:9" x14ac:dyDescent="0.35">
      <c r="A14898" t="s">
        <v>3</v>
      </c>
      <c r="B14898" t="s">
        <v>462</v>
      </c>
      <c r="C14898">
        <v>1093</v>
      </c>
      <c r="D14898" t="s">
        <v>163</v>
      </c>
      <c r="E14898" t="s">
        <v>635</v>
      </c>
      <c r="F14898" t="s">
        <v>272</v>
      </c>
      <c r="G14898" t="s">
        <v>77</v>
      </c>
      <c r="H14898" t="s">
        <v>86</v>
      </c>
      <c r="I14898" t="s">
        <v>76</v>
      </c>
    </row>
    <row r="14899" spans="1:9" x14ac:dyDescent="0.35">
      <c r="A14899" t="s">
        <v>3</v>
      </c>
      <c r="B14899" t="s">
        <v>464</v>
      </c>
      <c r="C14899">
        <v>935</v>
      </c>
      <c r="D14899" t="s">
        <v>67</v>
      </c>
      <c r="E14899" t="s">
        <v>727</v>
      </c>
      <c r="F14899" t="s">
        <v>203</v>
      </c>
      <c r="G14899" t="s">
        <v>73</v>
      </c>
      <c r="H14899" t="s">
        <v>103</v>
      </c>
      <c r="I14899" t="s">
        <v>76</v>
      </c>
    </row>
    <row r="14900" spans="1:9" x14ac:dyDescent="0.35">
      <c r="A14900" t="s">
        <v>3</v>
      </c>
      <c r="B14900" t="s">
        <v>468</v>
      </c>
      <c r="C14900">
        <v>1</v>
      </c>
      <c r="D14900" t="s">
        <v>76</v>
      </c>
      <c r="E14900" t="s">
        <v>395</v>
      </c>
      <c r="F14900" t="s">
        <v>76</v>
      </c>
      <c r="G14900" t="s">
        <v>76</v>
      </c>
      <c r="H14900" t="s">
        <v>76</v>
      </c>
      <c r="I14900" t="s">
        <v>76</v>
      </c>
    </row>
    <row r="14901" spans="1:9" x14ac:dyDescent="0.35">
      <c r="A14901" t="s">
        <v>4</v>
      </c>
      <c r="B14901" t="s">
        <v>462</v>
      </c>
      <c r="C14901">
        <v>1694</v>
      </c>
      <c r="D14901" t="s">
        <v>264</v>
      </c>
      <c r="E14901" t="s">
        <v>995</v>
      </c>
      <c r="F14901" t="s">
        <v>196</v>
      </c>
      <c r="G14901" t="s">
        <v>76</v>
      </c>
      <c r="H14901" t="s">
        <v>314</v>
      </c>
      <c r="I14901" t="s">
        <v>73</v>
      </c>
    </row>
    <row r="14902" spans="1:9" x14ac:dyDescent="0.35">
      <c r="A14902" t="s">
        <v>4</v>
      </c>
      <c r="B14902" t="s">
        <v>464</v>
      </c>
      <c r="C14902">
        <v>1582</v>
      </c>
      <c r="D14902" t="s">
        <v>109</v>
      </c>
      <c r="E14902" t="s">
        <v>1363</v>
      </c>
      <c r="F14902" t="s">
        <v>238</v>
      </c>
      <c r="G14902" t="s">
        <v>106</v>
      </c>
      <c r="H14902" t="s">
        <v>239</v>
      </c>
      <c r="I14902" t="s">
        <v>76</v>
      </c>
    </row>
    <row r="14903" spans="1:9" x14ac:dyDescent="0.35">
      <c r="A14903" t="s">
        <v>5</v>
      </c>
      <c r="B14903" t="s">
        <v>462</v>
      </c>
      <c r="C14903">
        <v>1659</v>
      </c>
      <c r="D14903" t="s">
        <v>179</v>
      </c>
      <c r="E14903" t="s">
        <v>872</v>
      </c>
      <c r="F14903" t="s">
        <v>102</v>
      </c>
      <c r="G14903" t="s">
        <v>76</v>
      </c>
      <c r="H14903" t="s">
        <v>175</v>
      </c>
      <c r="I14903" t="s">
        <v>76</v>
      </c>
    </row>
    <row r="14904" spans="1:9" x14ac:dyDescent="0.35">
      <c r="A14904" t="s">
        <v>5</v>
      </c>
      <c r="B14904" t="s">
        <v>464</v>
      </c>
      <c r="C14904">
        <v>1807</v>
      </c>
      <c r="D14904" t="s">
        <v>175</v>
      </c>
      <c r="E14904" t="s">
        <v>984</v>
      </c>
      <c r="F14904" t="s">
        <v>211</v>
      </c>
      <c r="G14904" t="s">
        <v>107</v>
      </c>
      <c r="H14904" t="s">
        <v>70</v>
      </c>
      <c r="I14904" t="s">
        <v>76</v>
      </c>
    </row>
    <row r="14905" spans="1:9" x14ac:dyDescent="0.35">
      <c r="A14905" t="s">
        <v>6</v>
      </c>
      <c r="B14905" t="s">
        <v>462</v>
      </c>
      <c r="C14905">
        <v>906</v>
      </c>
      <c r="D14905" t="s">
        <v>87</v>
      </c>
      <c r="E14905" t="s">
        <v>973</v>
      </c>
      <c r="F14905" t="s">
        <v>8</v>
      </c>
      <c r="G14905" t="s">
        <v>150</v>
      </c>
      <c r="H14905" t="s">
        <v>119</v>
      </c>
      <c r="I14905" t="s">
        <v>76</v>
      </c>
    </row>
    <row r="14906" spans="1:9" x14ac:dyDescent="0.35">
      <c r="A14906" t="s">
        <v>6</v>
      </c>
      <c r="B14906" t="s">
        <v>464</v>
      </c>
      <c r="C14906">
        <v>526</v>
      </c>
      <c r="D14906" t="s">
        <v>217</v>
      </c>
      <c r="E14906" t="s">
        <v>628</v>
      </c>
      <c r="F14906" t="s">
        <v>299</v>
      </c>
      <c r="G14906" t="s">
        <v>79</v>
      </c>
      <c r="H14906" t="s">
        <v>67</v>
      </c>
      <c r="I14906" t="s">
        <v>76</v>
      </c>
    </row>
    <row r="14907" spans="1:9" x14ac:dyDescent="0.35">
      <c r="A14907" t="s">
        <v>7</v>
      </c>
      <c r="B14907" t="s">
        <v>462</v>
      </c>
      <c r="C14907">
        <v>1914</v>
      </c>
      <c r="D14907" t="s">
        <v>62</v>
      </c>
      <c r="E14907" t="s">
        <v>1403</v>
      </c>
      <c r="F14907" t="s">
        <v>242</v>
      </c>
      <c r="G14907" t="s">
        <v>79</v>
      </c>
      <c r="H14907" t="s">
        <v>244</v>
      </c>
      <c r="I14907" t="s">
        <v>76</v>
      </c>
    </row>
    <row r="14908" spans="1:9" x14ac:dyDescent="0.35">
      <c r="A14908" t="s">
        <v>7</v>
      </c>
      <c r="B14908" t="s">
        <v>464</v>
      </c>
      <c r="C14908">
        <v>1331</v>
      </c>
      <c r="D14908" t="s">
        <v>97</v>
      </c>
      <c r="E14908" t="s">
        <v>844</v>
      </c>
      <c r="F14908" t="s">
        <v>174</v>
      </c>
      <c r="G14908" t="s">
        <v>106</v>
      </c>
      <c r="H14908" t="s">
        <v>146</v>
      </c>
      <c r="I14908" t="s">
        <v>76</v>
      </c>
    </row>
    <row r="14909" spans="1:9" x14ac:dyDescent="0.35">
      <c r="A14909" t="s">
        <v>7</v>
      </c>
      <c r="B14909" t="s">
        <v>468</v>
      </c>
      <c r="C14909">
        <v>1</v>
      </c>
      <c r="D14909" t="s">
        <v>76</v>
      </c>
      <c r="E14909" t="s">
        <v>395</v>
      </c>
      <c r="F14909" t="s">
        <v>76</v>
      </c>
      <c r="G14909" t="s">
        <v>76</v>
      </c>
      <c r="H14909" t="s">
        <v>76</v>
      </c>
      <c r="I14909" t="s">
        <v>76</v>
      </c>
    </row>
    <row r="14910" spans="1:9" x14ac:dyDescent="0.35">
      <c r="A14910" t="s">
        <v>241</v>
      </c>
      <c r="B14910" t="s">
        <v>462</v>
      </c>
      <c r="C14910">
        <v>7266</v>
      </c>
      <c r="D14910" t="s">
        <v>163</v>
      </c>
      <c r="E14910" t="s">
        <v>1312</v>
      </c>
      <c r="F14910" t="s">
        <v>148</v>
      </c>
      <c r="G14910" t="s">
        <v>106</v>
      </c>
      <c r="H14910" t="s">
        <v>180</v>
      </c>
      <c r="I14910" t="s">
        <v>107</v>
      </c>
    </row>
    <row r="14911" spans="1:9" x14ac:dyDescent="0.35">
      <c r="A14911" t="s">
        <v>241</v>
      </c>
      <c r="B14911" t="s">
        <v>464</v>
      </c>
      <c r="C14911">
        <v>6181</v>
      </c>
      <c r="D14911" t="s">
        <v>221</v>
      </c>
      <c r="E14911" t="s">
        <v>1730</v>
      </c>
      <c r="F14911" t="s">
        <v>117</v>
      </c>
      <c r="G14911" t="s">
        <v>106</v>
      </c>
      <c r="H14911" t="s">
        <v>240</v>
      </c>
      <c r="I14911" t="s">
        <v>76</v>
      </c>
    </row>
    <row r="14912" spans="1:9" x14ac:dyDescent="0.35">
      <c r="A14912" t="s">
        <v>241</v>
      </c>
      <c r="B14912" t="s">
        <v>468</v>
      </c>
      <c r="C14912">
        <v>2</v>
      </c>
      <c r="D14912" t="s">
        <v>76</v>
      </c>
      <c r="E14912" t="s">
        <v>395</v>
      </c>
      <c r="F14912" t="s">
        <v>76</v>
      </c>
      <c r="G14912" t="s">
        <v>76</v>
      </c>
      <c r="H14912" t="s">
        <v>76</v>
      </c>
      <c r="I14912" t="s">
        <v>76</v>
      </c>
    </row>
    <row r="14914" spans="1:9" x14ac:dyDescent="0.35">
      <c r="A14914" t="s">
        <v>2362</v>
      </c>
    </row>
    <row r="14915" spans="1:9" x14ac:dyDescent="0.35">
      <c r="A14915" t="s">
        <v>14</v>
      </c>
      <c r="B14915" t="s">
        <v>487</v>
      </c>
      <c r="C14915" t="s">
        <v>2</v>
      </c>
      <c r="D14915" t="s">
        <v>1223</v>
      </c>
      <c r="E14915" t="s">
        <v>2355</v>
      </c>
      <c r="F14915" t="s">
        <v>2356</v>
      </c>
      <c r="G14915" t="s">
        <v>1227</v>
      </c>
      <c r="H14915" t="s">
        <v>2357</v>
      </c>
      <c r="I14915" t="s">
        <v>2358</v>
      </c>
    </row>
    <row r="14916" spans="1:9" x14ac:dyDescent="0.35">
      <c r="A14916" t="s">
        <v>3</v>
      </c>
      <c r="B14916" t="s">
        <v>488</v>
      </c>
      <c r="C14916">
        <v>1119</v>
      </c>
      <c r="D14916" t="s">
        <v>221</v>
      </c>
      <c r="E14916" t="s">
        <v>1233</v>
      </c>
      <c r="F14916" t="s">
        <v>82</v>
      </c>
      <c r="G14916" t="s">
        <v>79</v>
      </c>
      <c r="H14916" t="s">
        <v>108</v>
      </c>
      <c r="I14916" t="s">
        <v>76</v>
      </c>
    </row>
    <row r="14917" spans="1:9" x14ac:dyDescent="0.35">
      <c r="A14917" t="s">
        <v>3</v>
      </c>
      <c r="B14917" t="s">
        <v>491</v>
      </c>
      <c r="C14917">
        <v>910</v>
      </c>
      <c r="D14917" t="s">
        <v>121</v>
      </c>
      <c r="E14917" t="s">
        <v>1091</v>
      </c>
      <c r="F14917" t="s">
        <v>296</v>
      </c>
      <c r="G14917" t="s">
        <v>107</v>
      </c>
      <c r="H14917" t="s">
        <v>62</v>
      </c>
      <c r="I14917" t="s">
        <v>76</v>
      </c>
    </row>
    <row r="14918" spans="1:9" x14ac:dyDescent="0.35">
      <c r="A14918" t="s">
        <v>4</v>
      </c>
      <c r="B14918" t="s">
        <v>488</v>
      </c>
      <c r="C14918">
        <v>1945</v>
      </c>
      <c r="D14918" t="s">
        <v>121</v>
      </c>
      <c r="E14918" t="s">
        <v>1370</v>
      </c>
      <c r="F14918" t="s">
        <v>373</v>
      </c>
      <c r="G14918" t="s">
        <v>106</v>
      </c>
      <c r="H14918" t="s">
        <v>442</v>
      </c>
      <c r="I14918" t="s">
        <v>76</v>
      </c>
    </row>
    <row r="14919" spans="1:9" x14ac:dyDescent="0.35">
      <c r="A14919" t="s">
        <v>4</v>
      </c>
      <c r="B14919" t="s">
        <v>491</v>
      </c>
      <c r="C14919">
        <v>1331</v>
      </c>
      <c r="D14919" t="s">
        <v>264</v>
      </c>
      <c r="E14919" t="s">
        <v>760</v>
      </c>
      <c r="F14919" t="s">
        <v>120</v>
      </c>
      <c r="G14919" t="s">
        <v>76</v>
      </c>
      <c r="H14919" t="s">
        <v>99</v>
      </c>
      <c r="I14919" t="s">
        <v>106</v>
      </c>
    </row>
    <row r="14920" spans="1:9" x14ac:dyDescent="0.35">
      <c r="A14920" t="s">
        <v>5</v>
      </c>
      <c r="B14920" t="s">
        <v>488</v>
      </c>
      <c r="C14920">
        <v>2083</v>
      </c>
      <c r="D14920" t="s">
        <v>175</v>
      </c>
      <c r="E14920" t="s">
        <v>1006</v>
      </c>
      <c r="F14920" t="s">
        <v>109</v>
      </c>
      <c r="G14920" t="s">
        <v>107</v>
      </c>
      <c r="H14920" t="s">
        <v>103</v>
      </c>
      <c r="I14920" t="s">
        <v>76</v>
      </c>
    </row>
    <row r="14921" spans="1:9" x14ac:dyDescent="0.35">
      <c r="A14921" t="s">
        <v>5</v>
      </c>
      <c r="B14921" t="s">
        <v>491</v>
      </c>
      <c r="C14921">
        <v>1383</v>
      </c>
      <c r="D14921" t="s">
        <v>149</v>
      </c>
      <c r="E14921" t="s">
        <v>984</v>
      </c>
      <c r="F14921" t="s">
        <v>87</v>
      </c>
      <c r="G14921" t="s">
        <v>76</v>
      </c>
      <c r="H14921" t="s">
        <v>97</v>
      </c>
      <c r="I14921" t="s">
        <v>76</v>
      </c>
    </row>
    <row r="14922" spans="1:9" x14ac:dyDescent="0.35">
      <c r="A14922" t="s">
        <v>6</v>
      </c>
      <c r="B14922" t="s">
        <v>488</v>
      </c>
      <c r="C14922">
        <v>805</v>
      </c>
      <c r="D14922" t="s">
        <v>211</v>
      </c>
      <c r="E14922" t="s">
        <v>1402</v>
      </c>
      <c r="F14922" t="s">
        <v>156</v>
      </c>
      <c r="G14922" t="s">
        <v>106</v>
      </c>
      <c r="H14922" t="s">
        <v>109</v>
      </c>
      <c r="I14922" t="s">
        <v>76</v>
      </c>
    </row>
    <row r="14923" spans="1:9" x14ac:dyDescent="0.35">
      <c r="A14923" t="s">
        <v>6</v>
      </c>
      <c r="B14923" t="s">
        <v>491</v>
      </c>
      <c r="C14923">
        <v>627</v>
      </c>
      <c r="D14923" t="s">
        <v>161</v>
      </c>
      <c r="E14923" t="s">
        <v>971</v>
      </c>
      <c r="F14923" t="s">
        <v>326</v>
      </c>
      <c r="G14923" t="s">
        <v>105</v>
      </c>
      <c r="H14923" t="s">
        <v>176</v>
      </c>
      <c r="I14923" t="s">
        <v>76</v>
      </c>
    </row>
    <row r="14924" spans="1:9" x14ac:dyDescent="0.35">
      <c r="A14924" t="s">
        <v>7</v>
      </c>
      <c r="B14924" t="s">
        <v>488</v>
      </c>
      <c r="C14924">
        <v>1724</v>
      </c>
      <c r="D14924" t="s">
        <v>149</v>
      </c>
      <c r="E14924" t="s">
        <v>1152</v>
      </c>
      <c r="F14924" t="s">
        <v>191</v>
      </c>
      <c r="G14924" t="s">
        <v>79</v>
      </c>
      <c r="H14924" t="s">
        <v>355</v>
      </c>
      <c r="I14924" t="s">
        <v>76</v>
      </c>
    </row>
    <row r="14925" spans="1:9" x14ac:dyDescent="0.35">
      <c r="A14925" t="s">
        <v>7</v>
      </c>
      <c r="B14925" t="s">
        <v>491</v>
      </c>
      <c r="C14925">
        <v>1522</v>
      </c>
      <c r="D14925" t="s">
        <v>102</v>
      </c>
      <c r="E14925" t="s">
        <v>1312</v>
      </c>
      <c r="F14925" t="s">
        <v>276</v>
      </c>
      <c r="G14925" t="s">
        <v>106</v>
      </c>
      <c r="H14925" t="s">
        <v>137</v>
      </c>
      <c r="I14925" t="s">
        <v>76</v>
      </c>
    </row>
    <row r="14926" spans="1:9" x14ac:dyDescent="0.35">
      <c r="A14926" t="s">
        <v>241</v>
      </c>
      <c r="B14926" t="s">
        <v>488</v>
      </c>
      <c r="C14926">
        <v>7676</v>
      </c>
      <c r="D14926" t="s">
        <v>137</v>
      </c>
      <c r="E14926" t="s">
        <v>772</v>
      </c>
      <c r="F14926" t="s">
        <v>148</v>
      </c>
      <c r="G14926" t="s">
        <v>106</v>
      </c>
      <c r="H14926" t="s">
        <v>109</v>
      </c>
      <c r="I14926" t="s">
        <v>76</v>
      </c>
    </row>
    <row r="14927" spans="1:9" x14ac:dyDescent="0.35">
      <c r="A14927" t="s">
        <v>241</v>
      </c>
      <c r="B14927" t="s">
        <v>491</v>
      </c>
      <c r="C14927">
        <v>5773</v>
      </c>
      <c r="D14927" t="s">
        <v>102</v>
      </c>
      <c r="E14927" t="s">
        <v>864</v>
      </c>
      <c r="F14927" t="s">
        <v>117</v>
      </c>
      <c r="G14927" t="s">
        <v>106</v>
      </c>
      <c r="H14927" t="s">
        <v>109</v>
      </c>
      <c r="I14927" t="s">
        <v>107</v>
      </c>
    </row>
    <row r="14929" spans="1:9" x14ac:dyDescent="0.35">
      <c r="A14929" t="s">
        <v>2363</v>
      </c>
    </row>
    <row r="14930" spans="1:9" x14ac:dyDescent="0.35">
      <c r="A14930" t="s">
        <v>14</v>
      </c>
      <c r="B14930" t="s">
        <v>505</v>
      </c>
      <c r="C14930" t="s">
        <v>2</v>
      </c>
      <c r="D14930" t="s">
        <v>1223</v>
      </c>
      <c r="E14930" t="s">
        <v>2355</v>
      </c>
      <c r="F14930" t="s">
        <v>2356</v>
      </c>
      <c r="G14930" t="s">
        <v>1227</v>
      </c>
      <c r="H14930" t="s">
        <v>2357</v>
      </c>
      <c r="I14930" t="s">
        <v>2358</v>
      </c>
    </row>
    <row r="14931" spans="1:9" x14ac:dyDescent="0.35">
      <c r="A14931" t="s">
        <v>3</v>
      </c>
      <c r="B14931" t="s">
        <v>506</v>
      </c>
      <c r="C14931">
        <v>580</v>
      </c>
      <c r="D14931" t="s">
        <v>175</v>
      </c>
      <c r="E14931" t="s">
        <v>1233</v>
      </c>
      <c r="F14931" t="s">
        <v>494</v>
      </c>
      <c r="G14931" t="s">
        <v>71</v>
      </c>
      <c r="H14931" t="s">
        <v>130</v>
      </c>
      <c r="I14931" t="s">
        <v>76</v>
      </c>
    </row>
    <row r="14932" spans="1:9" x14ac:dyDescent="0.35">
      <c r="A14932" t="s">
        <v>3</v>
      </c>
      <c r="B14932" t="s">
        <v>507</v>
      </c>
      <c r="C14932">
        <v>538</v>
      </c>
      <c r="D14932" t="s">
        <v>217</v>
      </c>
      <c r="E14932" t="s">
        <v>1233</v>
      </c>
      <c r="F14932" t="s">
        <v>152</v>
      </c>
      <c r="G14932" t="s">
        <v>73</v>
      </c>
      <c r="H14932" t="s">
        <v>103</v>
      </c>
      <c r="I14932" t="s">
        <v>76</v>
      </c>
    </row>
    <row r="14933" spans="1:9" x14ac:dyDescent="0.35">
      <c r="A14933" t="s">
        <v>3</v>
      </c>
      <c r="B14933" t="s">
        <v>509</v>
      </c>
      <c r="C14933">
        <v>513</v>
      </c>
      <c r="D14933" t="s">
        <v>137</v>
      </c>
      <c r="E14933" t="s">
        <v>1158</v>
      </c>
      <c r="F14933" t="s">
        <v>274</v>
      </c>
      <c r="G14933" t="s">
        <v>76</v>
      </c>
      <c r="H14933" t="s">
        <v>62</v>
      </c>
      <c r="I14933" t="s">
        <v>76</v>
      </c>
    </row>
    <row r="14934" spans="1:9" x14ac:dyDescent="0.35">
      <c r="A14934" t="s">
        <v>3</v>
      </c>
      <c r="B14934" t="s">
        <v>510</v>
      </c>
      <c r="C14934">
        <v>397</v>
      </c>
      <c r="D14934" t="s">
        <v>146</v>
      </c>
      <c r="E14934" t="s">
        <v>743</v>
      </c>
      <c r="F14934" t="s">
        <v>230</v>
      </c>
      <c r="G14934" t="s">
        <v>106</v>
      </c>
      <c r="H14934" t="s">
        <v>62</v>
      </c>
      <c r="I14934" t="s">
        <v>76</v>
      </c>
    </row>
    <row r="14935" spans="1:9" x14ac:dyDescent="0.35">
      <c r="A14935" t="s">
        <v>3</v>
      </c>
      <c r="B14935" t="s">
        <v>50</v>
      </c>
      <c r="C14935">
        <v>1</v>
      </c>
      <c r="D14935" t="s">
        <v>76</v>
      </c>
      <c r="E14935" t="s">
        <v>395</v>
      </c>
      <c r="F14935" t="s">
        <v>76</v>
      </c>
      <c r="G14935" t="s">
        <v>76</v>
      </c>
      <c r="H14935" t="s">
        <v>76</v>
      </c>
      <c r="I14935" t="s">
        <v>76</v>
      </c>
    </row>
    <row r="14936" spans="1:9" x14ac:dyDescent="0.35">
      <c r="A14936" t="s">
        <v>4</v>
      </c>
      <c r="B14936" t="s">
        <v>506</v>
      </c>
      <c r="C14936">
        <v>924</v>
      </c>
      <c r="D14936" t="s">
        <v>121</v>
      </c>
      <c r="E14936" t="s">
        <v>838</v>
      </c>
      <c r="F14936" t="s">
        <v>139</v>
      </c>
      <c r="G14936" t="s">
        <v>76</v>
      </c>
      <c r="H14936" t="s">
        <v>264</v>
      </c>
      <c r="I14936" t="s">
        <v>76</v>
      </c>
    </row>
    <row r="14937" spans="1:9" x14ac:dyDescent="0.35">
      <c r="A14937" t="s">
        <v>4</v>
      </c>
      <c r="B14937" t="s">
        <v>507</v>
      </c>
      <c r="C14937">
        <v>1021</v>
      </c>
      <c r="D14937" t="s">
        <v>161</v>
      </c>
      <c r="E14937" t="s">
        <v>743</v>
      </c>
      <c r="F14937" t="s">
        <v>345</v>
      </c>
      <c r="G14937" t="s">
        <v>79</v>
      </c>
      <c r="H14937" t="s">
        <v>132</v>
      </c>
      <c r="I14937" t="s">
        <v>76</v>
      </c>
    </row>
    <row r="14938" spans="1:9" x14ac:dyDescent="0.35">
      <c r="A14938" t="s">
        <v>4</v>
      </c>
      <c r="B14938" t="s">
        <v>509</v>
      </c>
      <c r="C14938">
        <v>770</v>
      </c>
      <c r="D14938" t="s">
        <v>56</v>
      </c>
      <c r="E14938" t="s">
        <v>542</v>
      </c>
      <c r="F14938" t="s">
        <v>235</v>
      </c>
      <c r="G14938" t="s">
        <v>76</v>
      </c>
      <c r="H14938" t="s">
        <v>204</v>
      </c>
      <c r="I14938" t="s">
        <v>79</v>
      </c>
    </row>
    <row r="14939" spans="1:9" x14ac:dyDescent="0.35">
      <c r="A14939" t="s">
        <v>4</v>
      </c>
      <c r="B14939" t="s">
        <v>510</v>
      </c>
      <c r="C14939">
        <v>561</v>
      </c>
      <c r="D14939" t="s">
        <v>180</v>
      </c>
      <c r="E14939" t="s">
        <v>1518</v>
      </c>
      <c r="F14939" t="s">
        <v>455</v>
      </c>
      <c r="G14939" t="s">
        <v>76</v>
      </c>
      <c r="H14939" t="s">
        <v>305</v>
      </c>
      <c r="I14939" t="s">
        <v>76</v>
      </c>
    </row>
    <row r="14940" spans="1:9" x14ac:dyDescent="0.35">
      <c r="A14940" t="s">
        <v>5</v>
      </c>
      <c r="B14940" t="s">
        <v>506</v>
      </c>
      <c r="C14940">
        <v>914</v>
      </c>
      <c r="D14940" t="s">
        <v>194</v>
      </c>
      <c r="E14940" t="s">
        <v>901</v>
      </c>
      <c r="F14940" t="s">
        <v>102</v>
      </c>
      <c r="G14940" t="s">
        <v>76</v>
      </c>
      <c r="H14940" t="s">
        <v>198</v>
      </c>
      <c r="I14940" t="s">
        <v>76</v>
      </c>
    </row>
    <row r="14941" spans="1:9" x14ac:dyDescent="0.35">
      <c r="A14941" t="s">
        <v>5</v>
      </c>
      <c r="B14941" t="s">
        <v>507</v>
      </c>
      <c r="C14941">
        <v>1169</v>
      </c>
      <c r="D14941" t="s">
        <v>163</v>
      </c>
      <c r="E14941" t="s">
        <v>981</v>
      </c>
      <c r="F14941" t="s">
        <v>121</v>
      </c>
      <c r="G14941" t="s">
        <v>107</v>
      </c>
      <c r="H14941" t="s">
        <v>194</v>
      </c>
      <c r="I14941" t="s">
        <v>76</v>
      </c>
    </row>
    <row r="14942" spans="1:9" x14ac:dyDescent="0.35">
      <c r="A14942" t="s">
        <v>5</v>
      </c>
      <c r="B14942" t="s">
        <v>509</v>
      </c>
      <c r="C14942">
        <v>745</v>
      </c>
      <c r="D14942" t="s">
        <v>133</v>
      </c>
      <c r="E14942" t="s">
        <v>878</v>
      </c>
      <c r="F14942" t="s">
        <v>180</v>
      </c>
      <c r="G14942" t="s">
        <v>76</v>
      </c>
      <c r="H14942" t="s">
        <v>314</v>
      </c>
      <c r="I14942" t="s">
        <v>76</v>
      </c>
    </row>
    <row r="14943" spans="1:9" x14ac:dyDescent="0.35">
      <c r="A14943" t="s">
        <v>5</v>
      </c>
      <c r="B14943" t="s">
        <v>510</v>
      </c>
      <c r="C14943">
        <v>638</v>
      </c>
      <c r="D14943" t="s">
        <v>57</v>
      </c>
      <c r="E14943" t="s">
        <v>410</v>
      </c>
      <c r="F14943" t="s">
        <v>280</v>
      </c>
      <c r="G14943" t="s">
        <v>76</v>
      </c>
      <c r="H14943" t="s">
        <v>133</v>
      </c>
      <c r="I14943" t="s">
        <v>76</v>
      </c>
    </row>
    <row r="14944" spans="1:9" x14ac:dyDescent="0.35">
      <c r="A14944" t="s">
        <v>6</v>
      </c>
      <c r="B14944" t="s">
        <v>506</v>
      </c>
      <c r="C14944">
        <v>452</v>
      </c>
      <c r="D14944" t="s">
        <v>121</v>
      </c>
      <c r="E14944" t="s">
        <v>707</v>
      </c>
      <c r="F14944" t="s">
        <v>430</v>
      </c>
      <c r="G14944" t="s">
        <v>77</v>
      </c>
      <c r="H14944" t="s">
        <v>97</v>
      </c>
      <c r="I14944" t="s">
        <v>76</v>
      </c>
    </row>
    <row r="14945" spans="1:9" x14ac:dyDescent="0.35">
      <c r="A14945" t="s">
        <v>6</v>
      </c>
      <c r="B14945" t="s">
        <v>507</v>
      </c>
      <c r="C14945">
        <v>353</v>
      </c>
      <c r="D14945" t="s">
        <v>56</v>
      </c>
      <c r="E14945" t="s">
        <v>976</v>
      </c>
      <c r="F14945" t="s">
        <v>126</v>
      </c>
      <c r="G14945" t="s">
        <v>73</v>
      </c>
      <c r="H14945" t="s">
        <v>119</v>
      </c>
      <c r="I14945" t="s">
        <v>76</v>
      </c>
    </row>
    <row r="14946" spans="1:9" x14ac:dyDescent="0.35">
      <c r="A14946" t="s">
        <v>6</v>
      </c>
      <c r="B14946" t="s">
        <v>509</v>
      </c>
      <c r="C14946">
        <v>454</v>
      </c>
      <c r="D14946" t="s">
        <v>181</v>
      </c>
      <c r="E14946" t="s">
        <v>999</v>
      </c>
      <c r="F14946" t="s">
        <v>304</v>
      </c>
      <c r="G14946" t="s">
        <v>105</v>
      </c>
      <c r="H14946" t="s">
        <v>161</v>
      </c>
      <c r="I14946" t="s">
        <v>76</v>
      </c>
    </row>
    <row r="14947" spans="1:9" x14ac:dyDescent="0.35">
      <c r="A14947" t="s">
        <v>6</v>
      </c>
      <c r="B14947" t="s">
        <v>510</v>
      </c>
      <c r="C14947">
        <v>173</v>
      </c>
      <c r="D14947" t="s">
        <v>216</v>
      </c>
      <c r="E14947" t="s">
        <v>874</v>
      </c>
      <c r="F14947" t="s">
        <v>199</v>
      </c>
      <c r="G14947" t="s">
        <v>138</v>
      </c>
      <c r="H14947" t="s">
        <v>132</v>
      </c>
      <c r="I14947" t="s">
        <v>76</v>
      </c>
    </row>
    <row r="14948" spans="1:9" x14ac:dyDescent="0.35">
      <c r="A14948" t="s">
        <v>7</v>
      </c>
      <c r="B14948" t="s">
        <v>506</v>
      </c>
      <c r="C14948">
        <v>960</v>
      </c>
      <c r="D14948" t="s">
        <v>149</v>
      </c>
      <c r="E14948" t="s">
        <v>1210</v>
      </c>
      <c r="F14948" t="s">
        <v>347</v>
      </c>
      <c r="G14948" t="s">
        <v>79</v>
      </c>
      <c r="H14948" t="s">
        <v>180</v>
      </c>
      <c r="I14948" t="s">
        <v>76</v>
      </c>
    </row>
    <row r="14949" spans="1:9" x14ac:dyDescent="0.35">
      <c r="A14949" t="s">
        <v>7</v>
      </c>
      <c r="B14949" t="s">
        <v>507</v>
      </c>
      <c r="C14949">
        <v>764</v>
      </c>
      <c r="D14949" t="s">
        <v>149</v>
      </c>
      <c r="E14949" t="s">
        <v>825</v>
      </c>
      <c r="F14949" t="s">
        <v>195</v>
      </c>
      <c r="G14949" t="s">
        <v>79</v>
      </c>
      <c r="H14949" t="s">
        <v>114</v>
      </c>
      <c r="I14949" t="s">
        <v>76</v>
      </c>
    </row>
    <row r="14950" spans="1:9" x14ac:dyDescent="0.35">
      <c r="A14950" t="s">
        <v>7</v>
      </c>
      <c r="B14950" t="s">
        <v>509</v>
      </c>
      <c r="C14950">
        <v>954</v>
      </c>
      <c r="D14950" t="s">
        <v>179</v>
      </c>
      <c r="E14950" t="s">
        <v>841</v>
      </c>
      <c r="F14950" t="s">
        <v>220</v>
      </c>
      <c r="G14950" t="s">
        <v>79</v>
      </c>
      <c r="H14950" t="s">
        <v>96</v>
      </c>
      <c r="I14950" t="s">
        <v>76</v>
      </c>
    </row>
    <row r="14951" spans="1:9" x14ac:dyDescent="0.35">
      <c r="A14951" t="s">
        <v>7</v>
      </c>
      <c r="B14951" t="s">
        <v>510</v>
      </c>
      <c r="C14951">
        <v>567</v>
      </c>
      <c r="D14951" t="s">
        <v>237</v>
      </c>
      <c r="E14951" t="s">
        <v>862</v>
      </c>
      <c r="F14951" t="s">
        <v>227</v>
      </c>
      <c r="G14951" t="s">
        <v>76</v>
      </c>
      <c r="H14951" t="s">
        <v>119</v>
      </c>
      <c r="I14951" t="s">
        <v>76</v>
      </c>
    </row>
    <row r="14952" spans="1:9" x14ac:dyDescent="0.35">
      <c r="A14952" t="s">
        <v>7</v>
      </c>
      <c r="B14952" t="s">
        <v>50</v>
      </c>
      <c r="C14952">
        <v>1</v>
      </c>
      <c r="D14952" t="s">
        <v>76</v>
      </c>
      <c r="E14952" t="s">
        <v>395</v>
      </c>
      <c r="F14952" t="s">
        <v>76</v>
      </c>
      <c r="G14952" t="s">
        <v>76</v>
      </c>
      <c r="H14952" t="s">
        <v>76</v>
      </c>
      <c r="I14952" t="s">
        <v>76</v>
      </c>
    </row>
    <row r="14953" spans="1:9" x14ac:dyDescent="0.35">
      <c r="A14953" t="s">
        <v>241</v>
      </c>
      <c r="B14953" t="s">
        <v>506</v>
      </c>
      <c r="C14953">
        <v>3830</v>
      </c>
      <c r="D14953" t="s">
        <v>244</v>
      </c>
      <c r="E14953" t="s">
        <v>639</v>
      </c>
      <c r="F14953" t="s">
        <v>242</v>
      </c>
      <c r="G14953" t="s">
        <v>106</v>
      </c>
      <c r="H14953" t="s">
        <v>175</v>
      </c>
      <c r="I14953" t="s">
        <v>76</v>
      </c>
    </row>
    <row r="14954" spans="1:9" x14ac:dyDescent="0.35">
      <c r="A14954" t="s">
        <v>241</v>
      </c>
      <c r="B14954" t="s">
        <v>507</v>
      </c>
      <c r="C14954">
        <v>3845</v>
      </c>
      <c r="D14954" t="s">
        <v>216</v>
      </c>
      <c r="E14954" t="s">
        <v>973</v>
      </c>
      <c r="F14954" t="s">
        <v>156</v>
      </c>
      <c r="G14954" t="s">
        <v>106</v>
      </c>
      <c r="H14954" t="s">
        <v>355</v>
      </c>
      <c r="I14954" t="s">
        <v>76</v>
      </c>
    </row>
    <row r="14955" spans="1:9" x14ac:dyDescent="0.35">
      <c r="A14955" t="s">
        <v>241</v>
      </c>
      <c r="B14955" t="s">
        <v>509</v>
      </c>
      <c r="C14955">
        <v>3436</v>
      </c>
      <c r="D14955" t="s">
        <v>137</v>
      </c>
      <c r="E14955" t="s">
        <v>971</v>
      </c>
      <c r="F14955" t="s">
        <v>117</v>
      </c>
      <c r="G14955" t="s">
        <v>106</v>
      </c>
      <c r="H14955" t="s">
        <v>109</v>
      </c>
      <c r="I14955" t="s">
        <v>107</v>
      </c>
    </row>
    <row r="14956" spans="1:9" x14ac:dyDescent="0.35">
      <c r="A14956" t="s">
        <v>241</v>
      </c>
      <c r="B14956" t="s">
        <v>510</v>
      </c>
      <c r="C14956">
        <v>2336</v>
      </c>
      <c r="D14956" t="s">
        <v>181</v>
      </c>
      <c r="E14956" t="s">
        <v>1402</v>
      </c>
      <c r="F14956" t="s">
        <v>148</v>
      </c>
      <c r="G14956" t="s">
        <v>107</v>
      </c>
      <c r="H14956" t="s">
        <v>119</v>
      </c>
      <c r="I14956" t="s">
        <v>76</v>
      </c>
    </row>
    <row r="14957" spans="1:9" x14ac:dyDescent="0.35">
      <c r="A14957" t="s">
        <v>241</v>
      </c>
      <c r="B14957" t="s">
        <v>50</v>
      </c>
      <c r="C14957">
        <v>2</v>
      </c>
      <c r="D14957" t="s">
        <v>76</v>
      </c>
      <c r="E14957" t="s">
        <v>395</v>
      </c>
      <c r="F14957" t="s">
        <v>76</v>
      </c>
      <c r="G14957" t="s">
        <v>76</v>
      </c>
      <c r="H14957" t="s">
        <v>76</v>
      </c>
      <c r="I14957" t="s">
        <v>76</v>
      </c>
    </row>
    <row r="14959" spans="1:9" x14ac:dyDescent="0.35">
      <c r="A14959" t="s">
        <v>2364</v>
      </c>
    </row>
    <row r="14960" spans="1:9" x14ac:dyDescent="0.35">
      <c r="A14960" t="s">
        <v>14</v>
      </c>
      <c r="B14960" t="s">
        <v>530</v>
      </c>
      <c r="C14960" t="s">
        <v>2</v>
      </c>
      <c r="D14960" t="s">
        <v>1223</v>
      </c>
      <c r="E14960" t="s">
        <v>2355</v>
      </c>
      <c r="F14960" t="s">
        <v>2356</v>
      </c>
      <c r="G14960" t="s">
        <v>1227</v>
      </c>
      <c r="H14960" t="s">
        <v>2357</v>
      </c>
      <c r="I14960" t="s">
        <v>2358</v>
      </c>
    </row>
    <row r="14961" spans="1:9" x14ac:dyDescent="0.35">
      <c r="A14961" t="s">
        <v>3</v>
      </c>
      <c r="B14961" t="s">
        <v>531</v>
      </c>
      <c r="C14961">
        <v>281</v>
      </c>
      <c r="D14961" t="s">
        <v>56</v>
      </c>
      <c r="E14961" t="s">
        <v>1305</v>
      </c>
      <c r="F14961" t="s">
        <v>290</v>
      </c>
      <c r="G14961" t="s">
        <v>79</v>
      </c>
      <c r="H14961" t="s">
        <v>217</v>
      </c>
      <c r="I14961" t="s">
        <v>76</v>
      </c>
    </row>
    <row r="14962" spans="1:9" x14ac:dyDescent="0.35">
      <c r="A14962" t="s">
        <v>3</v>
      </c>
      <c r="B14962" t="s">
        <v>534</v>
      </c>
      <c r="C14962">
        <v>759</v>
      </c>
      <c r="D14962" t="s">
        <v>163</v>
      </c>
      <c r="E14962" t="s">
        <v>760</v>
      </c>
      <c r="F14962" t="s">
        <v>498</v>
      </c>
      <c r="G14962" t="s">
        <v>79</v>
      </c>
      <c r="H14962" t="s">
        <v>63</v>
      </c>
      <c r="I14962" t="s">
        <v>76</v>
      </c>
    </row>
    <row r="14963" spans="1:9" x14ac:dyDescent="0.35">
      <c r="A14963" t="s">
        <v>3</v>
      </c>
      <c r="B14963" t="s">
        <v>535</v>
      </c>
      <c r="C14963">
        <v>79</v>
      </c>
      <c r="D14963" t="s">
        <v>211</v>
      </c>
      <c r="E14963" t="s">
        <v>781</v>
      </c>
      <c r="F14963" t="s">
        <v>11</v>
      </c>
      <c r="G14963" t="s">
        <v>76</v>
      </c>
      <c r="H14963" t="s">
        <v>137</v>
      </c>
      <c r="I14963" t="s">
        <v>76</v>
      </c>
    </row>
    <row r="14964" spans="1:9" x14ac:dyDescent="0.35">
      <c r="A14964" t="s">
        <v>3</v>
      </c>
      <c r="B14964" t="s">
        <v>536</v>
      </c>
      <c r="C14964">
        <v>164</v>
      </c>
      <c r="D14964" t="s">
        <v>181</v>
      </c>
      <c r="E14964" t="s">
        <v>1410</v>
      </c>
      <c r="F14964" t="s">
        <v>129</v>
      </c>
      <c r="G14964" t="s">
        <v>76</v>
      </c>
      <c r="H14964" t="s">
        <v>176</v>
      </c>
      <c r="I14964" t="s">
        <v>76</v>
      </c>
    </row>
    <row r="14965" spans="1:9" x14ac:dyDescent="0.35">
      <c r="A14965" t="s">
        <v>3</v>
      </c>
      <c r="B14965" t="s">
        <v>538</v>
      </c>
      <c r="C14965">
        <v>684</v>
      </c>
      <c r="D14965" t="s">
        <v>119</v>
      </c>
      <c r="E14965" t="s">
        <v>1153</v>
      </c>
      <c r="F14965" t="s">
        <v>348</v>
      </c>
      <c r="G14965" t="s">
        <v>107</v>
      </c>
      <c r="H14965" t="s">
        <v>142</v>
      </c>
      <c r="I14965" t="s">
        <v>76</v>
      </c>
    </row>
    <row r="14966" spans="1:9" x14ac:dyDescent="0.35">
      <c r="A14966" t="s">
        <v>3</v>
      </c>
      <c r="B14966" t="s">
        <v>540</v>
      </c>
      <c r="C14966">
        <v>62</v>
      </c>
      <c r="D14966" t="s">
        <v>87</v>
      </c>
      <c r="E14966" t="s">
        <v>644</v>
      </c>
      <c r="F14966" t="s">
        <v>148</v>
      </c>
      <c r="G14966" t="s">
        <v>76</v>
      </c>
      <c r="H14966" t="s">
        <v>146</v>
      </c>
      <c r="I14966" t="s">
        <v>76</v>
      </c>
    </row>
    <row r="14967" spans="1:9" x14ac:dyDescent="0.35">
      <c r="A14967" t="s">
        <v>4</v>
      </c>
      <c r="B14967" t="s">
        <v>531</v>
      </c>
      <c r="C14967">
        <v>539</v>
      </c>
      <c r="D14967" t="s">
        <v>355</v>
      </c>
      <c r="E14967" t="s">
        <v>889</v>
      </c>
      <c r="F14967" t="s">
        <v>435</v>
      </c>
      <c r="G14967" t="s">
        <v>71</v>
      </c>
      <c r="H14967" t="s">
        <v>145</v>
      </c>
      <c r="I14967" t="s">
        <v>76</v>
      </c>
    </row>
    <row r="14968" spans="1:9" x14ac:dyDescent="0.35">
      <c r="A14968" t="s">
        <v>4</v>
      </c>
      <c r="B14968" t="s">
        <v>534</v>
      </c>
      <c r="C14968">
        <v>1271</v>
      </c>
      <c r="D14968" t="s">
        <v>181</v>
      </c>
      <c r="E14968" t="s">
        <v>1177</v>
      </c>
      <c r="F14968" t="s">
        <v>238</v>
      </c>
      <c r="G14968" t="s">
        <v>76</v>
      </c>
      <c r="H14968" t="s">
        <v>97</v>
      </c>
      <c r="I14968" t="s">
        <v>76</v>
      </c>
    </row>
    <row r="14969" spans="1:9" x14ac:dyDescent="0.35">
      <c r="A14969" t="s">
        <v>4</v>
      </c>
      <c r="B14969" t="s">
        <v>535</v>
      </c>
      <c r="C14969">
        <v>135</v>
      </c>
      <c r="D14969" t="s">
        <v>77</v>
      </c>
      <c r="E14969" t="s">
        <v>671</v>
      </c>
      <c r="F14969" t="s">
        <v>449</v>
      </c>
      <c r="G14969" t="s">
        <v>76</v>
      </c>
      <c r="H14969" t="s">
        <v>180</v>
      </c>
      <c r="I14969" t="s">
        <v>76</v>
      </c>
    </row>
    <row r="14970" spans="1:9" x14ac:dyDescent="0.35">
      <c r="A14970" t="s">
        <v>4</v>
      </c>
      <c r="B14970" t="s">
        <v>536</v>
      </c>
      <c r="C14970">
        <v>302</v>
      </c>
      <c r="D14970" t="s">
        <v>176</v>
      </c>
      <c r="E14970" t="s">
        <v>1382</v>
      </c>
      <c r="F14970" t="s">
        <v>157</v>
      </c>
      <c r="G14970" t="s">
        <v>76</v>
      </c>
      <c r="H14970" t="s">
        <v>136</v>
      </c>
      <c r="I14970" t="s">
        <v>76</v>
      </c>
    </row>
    <row r="14971" spans="1:9" x14ac:dyDescent="0.35">
      <c r="A14971" t="s">
        <v>4</v>
      </c>
      <c r="B14971" t="s">
        <v>538</v>
      </c>
      <c r="C14971">
        <v>904</v>
      </c>
      <c r="D14971" t="s">
        <v>264</v>
      </c>
      <c r="E14971" t="s">
        <v>421</v>
      </c>
      <c r="F14971" t="s">
        <v>127</v>
      </c>
      <c r="G14971" t="s">
        <v>76</v>
      </c>
      <c r="H14971" t="s">
        <v>163</v>
      </c>
      <c r="I14971" t="s">
        <v>79</v>
      </c>
    </row>
    <row r="14972" spans="1:9" x14ac:dyDescent="0.35">
      <c r="A14972" t="s">
        <v>4</v>
      </c>
      <c r="B14972" t="s">
        <v>540</v>
      </c>
      <c r="C14972">
        <v>125</v>
      </c>
      <c r="D14972" t="s">
        <v>216</v>
      </c>
      <c r="E14972" t="s">
        <v>660</v>
      </c>
      <c r="F14972" t="s">
        <v>557</v>
      </c>
      <c r="G14972" t="s">
        <v>76</v>
      </c>
      <c r="H14972" t="s">
        <v>386</v>
      </c>
      <c r="I14972" t="s">
        <v>76</v>
      </c>
    </row>
    <row r="14973" spans="1:9" x14ac:dyDescent="0.35">
      <c r="A14973" t="s">
        <v>5</v>
      </c>
      <c r="B14973" t="s">
        <v>531</v>
      </c>
      <c r="C14973">
        <v>649</v>
      </c>
      <c r="D14973" t="s">
        <v>264</v>
      </c>
      <c r="E14973" t="s">
        <v>1535</v>
      </c>
      <c r="F14973" t="s">
        <v>211</v>
      </c>
      <c r="G14973" t="s">
        <v>76</v>
      </c>
      <c r="H14973" t="s">
        <v>280</v>
      </c>
      <c r="I14973" t="s">
        <v>76</v>
      </c>
    </row>
    <row r="14974" spans="1:9" x14ac:dyDescent="0.35">
      <c r="A14974" t="s">
        <v>5</v>
      </c>
      <c r="B14974" t="s">
        <v>534</v>
      </c>
      <c r="C14974">
        <v>1281</v>
      </c>
      <c r="D14974" t="s">
        <v>103</v>
      </c>
      <c r="E14974" t="s">
        <v>875</v>
      </c>
      <c r="F14974" t="s">
        <v>221</v>
      </c>
      <c r="G14974" t="s">
        <v>107</v>
      </c>
      <c r="H14974" t="s">
        <v>122</v>
      </c>
      <c r="I14974" t="s">
        <v>76</v>
      </c>
    </row>
    <row r="14975" spans="1:9" x14ac:dyDescent="0.35">
      <c r="A14975" t="s">
        <v>5</v>
      </c>
      <c r="B14975" t="s">
        <v>535</v>
      </c>
      <c r="C14975">
        <v>153</v>
      </c>
      <c r="D14975" t="s">
        <v>188</v>
      </c>
      <c r="E14975" t="s">
        <v>1385</v>
      </c>
      <c r="F14975" t="s">
        <v>70</v>
      </c>
      <c r="G14975" t="s">
        <v>76</v>
      </c>
      <c r="H14975" t="s">
        <v>133</v>
      </c>
      <c r="I14975" t="s">
        <v>76</v>
      </c>
    </row>
    <row r="14976" spans="1:9" x14ac:dyDescent="0.35">
      <c r="A14976" t="s">
        <v>5</v>
      </c>
      <c r="B14976" t="s">
        <v>536</v>
      </c>
      <c r="C14976">
        <v>316</v>
      </c>
      <c r="D14976" t="s">
        <v>88</v>
      </c>
      <c r="E14976" t="s">
        <v>804</v>
      </c>
      <c r="F14976" t="s">
        <v>88</v>
      </c>
      <c r="G14976" t="s">
        <v>76</v>
      </c>
      <c r="H14976" t="s">
        <v>135</v>
      </c>
      <c r="I14976" t="s">
        <v>76</v>
      </c>
    </row>
    <row r="14977" spans="1:9" x14ac:dyDescent="0.35">
      <c r="A14977" t="s">
        <v>5</v>
      </c>
      <c r="B14977" t="s">
        <v>538</v>
      </c>
      <c r="C14977">
        <v>983</v>
      </c>
      <c r="D14977" t="s">
        <v>86</v>
      </c>
      <c r="E14977" t="s">
        <v>1320</v>
      </c>
      <c r="F14977" t="s">
        <v>211</v>
      </c>
      <c r="G14977" t="s">
        <v>76</v>
      </c>
      <c r="H14977" t="s">
        <v>179</v>
      </c>
      <c r="I14977" t="s">
        <v>76</v>
      </c>
    </row>
    <row r="14978" spans="1:9" x14ac:dyDescent="0.35">
      <c r="A14978" t="s">
        <v>5</v>
      </c>
      <c r="B14978" t="s">
        <v>540</v>
      </c>
      <c r="C14978">
        <v>84</v>
      </c>
      <c r="D14978" t="s">
        <v>149</v>
      </c>
      <c r="E14978" t="s">
        <v>1121</v>
      </c>
      <c r="F14978" t="s">
        <v>355</v>
      </c>
      <c r="G14978" t="s">
        <v>76</v>
      </c>
      <c r="H14978" t="s">
        <v>188</v>
      </c>
      <c r="I14978" t="s">
        <v>76</v>
      </c>
    </row>
    <row r="14979" spans="1:9" x14ac:dyDescent="0.35">
      <c r="A14979" t="s">
        <v>6</v>
      </c>
      <c r="B14979" t="s">
        <v>531</v>
      </c>
      <c r="C14979">
        <v>237</v>
      </c>
      <c r="D14979" t="s">
        <v>217</v>
      </c>
      <c r="E14979" t="s">
        <v>685</v>
      </c>
      <c r="F14979" t="s">
        <v>413</v>
      </c>
      <c r="G14979" t="s">
        <v>150</v>
      </c>
      <c r="H14979" t="s">
        <v>249</v>
      </c>
      <c r="I14979" t="s">
        <v>76</v>
      </c>
    </row>
    <row r="14980" spans="1:9" x14ac:dyDescent="0.35">
      <c r="A14980" t="s">
        <v>6</v>
      </c>
      <c r="B14980" t="s">
        <v>534</v>
      </c>
      <c r="C14980">
        <v>510</v>
      </c>
      <c r="D14980" t="s">
        <v>102</v>
      </c>
      <c r="E14980" t="s">
        <v>740</v>
      </c>
      <c r="F14980" t="s">
        <v>165</v>
      </c>
      <c r="G14980" t="s">
        <v>107</v>
      </c>
      <c r="H14980" t="s">
        <v>86</v>
      </c>
      <c r="I14980" t="s">
        <v>76</v>
      </c>
    </row>
    <row r="14981" spans="1:9" x14ac:dyDescent="0.35">
      <c r="A14981" t="s">
        <v>6</v>
      </c>
      <c r="B14981" t="s">
        <v>535</v>
      </c>
      <c r="C14981">
        <v>58</v>
      </c>
      <c r="D14981" t="s">
        <v>205</v>
      </c>
      <c r="E14981" t="s">
        <v>962</v>
      </c>
      <c r="F14981" t="s">
        <v>86</v>
      </c>
      <c r="G14981" t="s">
        <v>76</v>
      </c>
      <c r="H14981" t="s">
        <v>126</v>
      </c>
      <c r="I14981" t="s">
        <v>76</v>
      </c>
    </row>
    <row r="14982" spans="1:9" x14ac:dyDescent="0.35">
      <c r="A14982" t="s">
        <v>6</v>
      </c>
      <c r="B14982" t="s">
        <v>536</v>
      </c>
      <c r="C14982">
        <v>140</v>
      </c>
      <c r="D14982" t="s">
        <v>176</v>
      </c>
      <c r="E14982" t="s">
        <v>1168</v>
      </c>
      <c r="F14982" t="s">
        <v>367</v>
      </c>
      <c r="G14982" t="s">
        <v>133</v>
      </c>
      <c r="H14982" t="s">
        <v>269</v>
      </c>
      <c r="I14982" t="s">
        <v>76</v>
      </c>
    </row>
    <row r="14983" spans="1:9" x14ac:dyDescent="0.35">
      <c r="A14983" t="s">
        <v>6</v>
      </c>
      <c r="B14983" t="s">
        <v>538</v>
      </c>
      <c r="C14983">
        <v>427</v>
      </c>
      <c r="D14983" t="s">
        <v>181</v>
      </c>
      <c r="E14983" t="s">
        <v>907</v>
      </c>
      <c r="F14983" t="s">
        <v>250</v>
      </c>
      <c r="G14983" t="s">
        <v>75</v>
      </c>
      <c r="H14983" t="s">
        <v>244</v>
      </c>
      <c r="I14983" t="s">
        <v>76</v>
      </c>
    </row>
    <row r="14984" spans="1:9" x14ac:dyDescent="0.35">
      <c r="A14984" t="s">
        <v>6</v>
      </c>
      <c r="B14984" t="s">
        <v>540</v>
      </c>
      <c r="C14984">
        <v>60</v>
      </c>
      <c r="D14984" t="s">
        <v>122</v>
      </c>
      <c r="E14984" t="s">
        <v>1129</v>
      </c>
      <c r="F14984" t="s">
        <v>173</v>
      </c>
      <c r="G14984" t="s">
        <v>76</v>
      </c>
      <c r="H14984" t="s">
        <v>355</v>
      </c>
      <c r="I14984" t="s">
        <v>76</v>
      </c>
    </row>
    <row r="14985" spans="1:9" x14ac:dyDescent="0.35">
      <c r="A14985" t="s">
        <v>7</v>
      </c>
      <c r="B14985" t="s">
        <v>531</v>
      </c>
      <c r="C14985">
        <v>447</v>
      </c>
      <c r="D14985" t="s">
        <v>86</v>
      </c>
      <c r="E14985" t="s">
        <v>879</v>
      </c>
      <c r="F14985" t="s">
        <v>131</v>
      </c>
      <c r="G14985" t="s">
        <v>72</v>
      </c>
      <c r="H14985" t="s">
        <v>134</v>
      </c>
      <c r="I14985" t="s">
        <v>76</v>
      </c>
    </row>
    <row r="14986" spans="1:9" x14ac:dyDescent="0.35">
      <c r="A14986" t="s">
        <v>7</v>
      </c>
      <c r="B14986" t="s">
        <v>534</v>
      </c>
      <c r="C14986">
        <v>1084</v>
      </c>
      <c r="D14986" t="s">
        <v>65</v>
      </c>
      <c r="E14986" t="s">
        <v>713</v>
      </c>
      <c r="F14986" t="s">
        <v>371</v>
      </c>
      <c r="G14986" t="s">
        <v>73</v>
      </c>
      <c r="H14986" t="s">
        <v>163</v>
      </c>
      <c r="I14986" t="s">
        <v>76</v>
      </c>
    </row>
    <row r="14987" spans="1:9" x14ac:dyDescent="0.35">
      <c r="A14987" t="s">
        <v>7</v>
      </c>
      <c r="B14987" t="s">
        <v>535</v>
      </c>
      <c r="C14987">
        <v>193</v>
      </c>
      <c r="D14987" t="s">
        <v>79</v>
      </c>
      <c r="E14987" t="s">
        <v>1305</v>
      </c>
      <c r="F14987" t="s">
        <v>269</v>
      </c>
      <c r="G14987" t="s">
        <v>76</v>
      </c>
      <c r="H14987" t="s">
        <v>11</v>
      </c>
      <c r="I14987" t="s">
        <v>76</v>
      </c>
    </row>
    <row r="14988" spans="1:9" x14ac:dyDescent="0.35">
      <c r="A14988" t="s">
        <v>7</v>
      </c>
      <c r="B14988" t="s">
        <v>536</v>
      </c>
      <c r="C14988">
        <v>345</v>
      </c>
      <c r="D14988" t="s">
        <v>204</v>
      </c>
      <c r="E14988" t="s">
        <v>809</v>
      </c>
      <c r="F14988" t="s">
        <v>430</v>
      </c>
      <c r="G14988" t="s">
        <v>76</v>
      </c>
      <c r="H14988" t="s">
        <v>249</v>
      </c>
      <c r="I14988" t="s">
        <v>76</v>
      </c>
    </row>
    <row r="14989" spans="1:9" x14ac:dyDescent="0.35">
      <c r="A14989" t="s">
        <v>7</v>
      </c>
      <c r="B14989" t="s">
        <v>538</v>
      </c>
      <c r="C14989">
        <v>1022</v>
      </c>
      <c r="D14989" t="s">
        <v>244</v>
      </c>
      <c r="E14989" t="s">
        <v>980</v>
      </c>
      <c r="F14989" t="s">
        <v>262</v>
      </c>
      <c r="G14989" t="s">
        <v>73</v>
      </c>
      <c r="H14989" t="s">
        <v>86</v>
      </c>
      <c r="I14989" t="s">
        <v>76</v>
      </c>
    </row>
    <row r="14990" spans="1:9" x14ac:dyDescent="0.35">
      <c r="A14990" t="s">
        <v>7</v>
      </c>
      <c r="B14990" t="s">
        <v>540</v>
      </c>
      <c r="C14990">
        <v>155</v>
      </c>
      <c r="D14990" t="s">
        <v>175</v>
      </c>
      <c r="E14990" t="s">
        <v>635</v>
      </c>
      <c r="F14990" t="s">
        <v>277</v>
      </c>
      <c r="G14990" t="s">
        <v>93</v>
      </c>
      <c r="H14990" t="s">
        <v>132</v>
      </c>
      <c r="I14990" t="s">
        <v>76</v>
      </c>
    </row>
    <row r="14991" spans="1:9" x14ac:dyDescent="0.35">
      <c r="A14991" t="s">
        <v>241</v>
      </c>
      <c r="B14991" t="s">
        <v>531</v>
      </c>
      <c r="C14991">
        <v>2153</v>
      </c>
      <c r="D14991" t="s">
        <v>121</v>
      </c>
      <c r="E14991" t="s">
        <v>862</v>
      </c>
      <c r="F14991" t="s">
        <v>95</v>
      </c>
      <c r="G14991" t="s">
        <v>150</v>
      </c>
      <c r="H14991" t="s">
        <v>225</v>
      </c>
      <c r="I14991" t="s">
        <v>76</v>
      </c>
    </row>
    <row r="14992" spans="1:9" x14ac:dyDescent="0.35">
      <c r="A14992" t="s">
        <v>241</v>
      </c>
      <c r="B14992" t="s">
        <v>534</v>
      </c>
      <c r="C14992">
        <v>4905</v>
      </c>
      <c r="D14992" t="s">
        <v>175</v>
      </c>
      <c r="E14992" t="s">
        <v>1403</v>
      </c>
      <c r="F14992" t="s">
        <v>277</v>
      </c>
      <c r="G14992" t="s">
        <v>73</v>
      </c>
      <c r="H14992" t="s">
        <v>62</v>
      </c>
      <c r="I14992" t="s">
        <v>76</v>
      </c>
    </row>
    <row r="14993" spans="1:9" x14ac:dyDescent="0.35">
      <c r="A14993" t="s">
        <v>241</v>
      </c>
      <c r="B14993" t="s">
        <v>535</v>
      </c>
      <c r="C14993">
        <v>618</v>
      </c>
      <c r="D14993" t="s">
        <v>194</v>
      </c>
      <c r="E14993" t="s">
        <v>1402</v>
      </c>
      <c r="F14993" t="s">
        <v>364</v>
      </c>
      <c r="G14993" t="s">
        <v>76</v>
      </c>
      <c r="H14993" t="s">
        <v>146</v>
      </c>
      <c r="I14993" t="s">
        <v>76</v>
      </c>
    </row>
    <row r="14994" spans="1:9" x14ac:dyDescent="0.35">
      <c r="A14994" t="s">
        <v>241</v>
      </c>
      <c r="B14994" t="s">
        <v>536</v>
      </c>
      <c r="C14994">
        <v>1267</v>
      </c>
      <c r="D14994" t="s">
        <v>355</v>
      </c>
      <c r="E14994" t="s">
        <v>801</v>
      </c>
      <c r="F14994" t="s">
        <v>326</v>
      </c>
      <c r="G14994" t="s">
        <v>106</v>
      </c>
      <c r="H14994" t="s">
        <v>208</v>
      </c>
      <c r="I14994" t="s">
        <v>76</v>
      </c>
    </row>
    <row r="14995" spans="1:9" x14ac:dyDescent="0.35">
      <c r="A14995" t="s">
        <v>241</v>
      </c>
      <c r="B14995" t="s">
        <v>538</v>
      </c>
      <c r="C14995">
        <v>4020</v>
      </c>
      <c r="D14995" t="s">
        <v>180</v>
      </c>
      <c r="E14995" t="s">
        <v>1175</v>
      </c>
      <c r="F14995" t="s">
        <v>233</v>
      </c>
      <c r="G14995" t="s">
        <v>73</v>
      </c>
      <c r="H14995" t="s">
        <v>62</v>
      </c>
      <c r="I14995" t="s">
        <v>107</v>
      </c>
    </row>
    <row r="14996" spans="1:9" x14ac:dyDescent="0.35">
      <c r="A14996" t="s">
        <v>241</v>
      </c>
      <c r="B14996" t="s">
        <v>540</v>
      </c>
      <c r="C14996">
        <v>486</v>
      </c>
      <c r="D14996" t="s">
        <v>175</v>
      </c>
      <c r="E14996" t="s">
        <v>635</v>
      </c>
      <c r="F14996" t="s">
        <v>373</v>
      </c>
      <c r="G14996" t="s">
        <v>71</v>
      </c>
      <c r="H14996" t="s">
        <v>132</v>
      </c>
      <c r="I14996" t="s">
        <v>76</v>
      </c>
    </row>
    <row r="14998" spans="1:9" x14ac:dyDescent="0.35">
      <c r="A14998" t="s">
        <v>2365</v>
      </c>
    </row>
    <row r="14999" spans="1:9" x14ac:dyDescent="0.35">
      <c r="A14999" t="s">
        <v>14</v>
      </c>
      <c r="B14999" t="s">
        <v>565</v>
      </c>
      <c r="C14999" t="s">
        <v>2</v>
      </c>
      <c r="D14999" t="s">
        <v>1223</v>
      </c>
      <c r="E14999" t="s">
        <v>2355</v>
      </c>
      <c r="F14999" t="s">
        <v>2356</v>
      </c>
      <c r="G14999" t="s">
        <v>1227</v>
      </c>
      <c r="H14999" t="s">
        <v>2357</v>
      </c>
      <c r="I14999" t="s">
        <v>2358</v>
      </c>
    </row>
    <row r="15000" spans="1:9" x14ac:dyDescent="0.35">
      <c r="A15000" t="s">
        <v>3</v>
      </c>
      <c r="B15000" t="s">
        <v>566</v>
      </c>
      <c r="C15000">
        <v>153</v>
      </c>
      <c r="D15000" t="s">
        <v>307</v>
      </c>
      <c r="E15000" t="s">
        <v>734</v>
      </c>
      <c r="F15000" t="s">
        <v>515</v>
      </c>
      <c r="G15000" t="s">
        <v>72</v>
      </c>
      <c r="H15000" t="s">
        <v>88</v>
      </c>
      <c r="I15000" t="s">
        <v>76</v>
      </c>
    </row>
    <row r="15001" spans="1:9" x14ac:dyDescent="0.35">
      <c r="A15001" t="s">
        <v>3</v>
      </c>
      <c r="B15001" t="s">
        <v>569</v>
      </c>
      <c r="C15001">
        <v>934</v>
      </c>
      <c r="D15001" t="s">
        <v>163</v>
      </c>
      <c r="E15001" t="s">
        <v>727</v>
      </c>
      <c r="F15001" t="s">
        <v>494</v>
      </c>
      <c r="G15001" t="s">
        <v>106</v>
      </c>
      <c r="H15001" t="s">
        <v>108</v>
      </c>
      <c r="I15001" t="s">
        <v>76</v>
      </c>
    </row>
    <row r="15002" spans="1:9" x14ac:dyDescent="0.35">
      <c r="A15002" t="s">
        <v>3</v>
      </c>
      <c r="B15002" t="s">
        <v>570</v>
      </c>
      <c r="C15002">
        <v>32</v>
      </c>
      <c r="D15002" t="s">
        <v>146</v>
      </c>
      <c r="E15002" t="s">
        <v>785</v>
      </c>
      <c r="F15002" t="s">
        <v>292</v>
      </c>
      <c r="G15002" t="s">
        <v>76</v>
      </c>
      <c r="H15002" t="s">
        <v>76</v>
      </c>
      <c r="I15002" t="s">
        <v>76</v>
      </c>
    </row>
    <row r="15003" spans="1:9" x14ac:dyDescent="0.35">
      <c r="A15003" t="s">
        <v>3</v>
      </c>
      <c r="B15003" t="s">
        <v>571</v>
      </c>
      <c r="C15003">
        <v>111</v>
      </c>
      <c r="D15003" t="s">
        <v>177</v>
      </c>
      <c r="E15003" t="s">
        <v>610</v>
      </c>
      <c r="F15003" t="s">
        <v>348</v>
      </c>
      <c r="G15003" t="s">
        <v>76</v>
      </c>
      <c r="H15003" t="s">
        <v>355</v>
      </c>
      <c r="I15003" t="s">
        <v>76</v>
      </c>
    </row>
    <row r="15004" spans="1:9" x14ac:dyDescent="0.35">
      <c r="A15004" t="s">
        <v>3</v>
      </c>
      <c r="B15004" t="s">
        <v>572</v>
      </c>
      <c r="C15004">
        <v>767</v>
      </c>
      <c r="D15004" t="s">
        <v>119</v>
      </c>
      <c r="E15004" t="s">
        <v>725</v>
      </c>
      <c r="F15004" t="s">
        <v>371</v>
      </c>
      <c r="G15004" t="s">
        <v>107</v>
      </c>
      <c r="H15004" t="s">
        <v>86</v>
      </c>
      <c r="I15004" t="s">
        <v>76</v>
      </c>
    </row>
    <row r="15005" spans="1:9" x14ac:dyDescent="0.35">
      <c r="A15005" t="s">
        <v>3</v>
      </c>
      <c r="B15005" t="s">
        <v>573</v>
      </c>
      <c r="C15005">
        <v>32</v>
      </c>
      <c r="D15005" t="s">
        <v>76</v>
      </c>
      <c r="E15005" t="s">
        <v>758</v>
      </c>
      <c r="F15005" t="s">
        <v>402</v>
      </c>
      <c r="G15005" t="s">
        <v>76</v>
      </c>
      <c r="H15005" t="s">
        <v>81</v>
      </c>
      <c r="I15005" t="s">
        <v>76</v>
      </c>
    </row>
    <row r="15006" spans="1:9" x14ac:dyDescent="0.35">
      <c r="A15006" t="s">
        <v>4</v>
      </c>
      <c r="B15006" t="s">
        <v>566</v>
      </c>
      <c r="C15006">
        <v>213</v>
      </c>
      <c r="D15006" t="s">
        <v>163</v>
      </c>
      <c r="E15006" t="s">
        <v>845</v>
      </c>
      <c r="F15006" t="s">
        <v>199</v>
      </c>
      <c r="G15006" t="s">
        <v>63</v>
      </c>
      <c r="H15006" t="s">
        <v>240</v>
      </c>
      <c r="I15006" t="s">
        <v>76</v>
      </c>
    </row>
    <row r="15007" spans="1:9" x14ac:dyDescent="0.35">
      <c r="A15007" t="s">
        <v>4</v>
      </c>
      <c r="B15007" t="s">
        <v>569</v>
      </c>
      <c r="C15007">
        <v>1578</v>
      </c>
      <c r="D15007" t="s">
        <v>119</v>
      </c>
      <c r="E15007" t="s">
        <v>754</v>
      </c>
      <c r="F15007" t="s">
        <v>98</v>
      </c>
      <c r="G15007" t="s">
        <v>76</v>
      </c>
      <c r="H15007" t="s">
        <v>307</v>
      </c>
      <c r="I15007" t="s">
        <v>76</v>
      </c>
    </row>
    <row r="15008" spans="1:9" x14ac:dyDescent="0.35">
      <c r="A15008" t="s">
        <v>4</v>
      </c>
      <c r="B15008" t="s">
        <v>570</v>
      </c>
      <c r="C15008">
        <v>154</v>
      </c>
      <c r="D15008" t="s">
        <v>89</v>
      </c>
      <c r="E15008" t="s">
        <v>842</v>
      </c>
      <c r="F15008" t="s">
        <v>145</v>
      </c>
      <c r="G15008" t="s">
        <v>76</v>
      </c>
      <c r="H15008" t="s">
        <v>104</v>
      </c>
      <c r="I15008" t="s">
        <v>76</v>
      </c>
    </row>
    <row r="15009" spans="1:9" x14ac:dyDescent="0.35">
      <c r="A15009" t="s">
        <v>4</v>
      </c>
      <c r="B15009" t="s">
        <v>571</v>
      </c>
      <c r="C15009">
        <v>142</v>
      </c>
      <c r="D15009" t="s">
        <v>366</v>
      </c>
      <c r="E15009" t="s">
        <v>533</v>
      </c>
      <c r="F15009" t="s">
        <v>9</v>
      </c>
      <c r="G15009" t="s">
        <v>76</v>
      </c>
      <c r="H15009" t="s">
        <v>515</v>
      </c>
      <c r="I15009" t="s">
        <v>100</v>
      </c>
    </row>
    <row r="15010" spans="1:9" x14ac:dyDescent="0.35">
      <c r="A15010" t="s">
        <v>4</v>
      </c>
      <c r="B15010" t="s">
        <v>572</v>
      </c>
      <c r="C15010">
        <v>1065</v>
      </c>
      <c r="D15010" t="s">
        <v>151</v>
      </c>
      <c r="E15010" t="s">
        <v>1166</v>
      </c>
      <c r="F15010" t="s">
        <v>318</v>
      </c>
      <c r="G15010" t="s">
        <v>76</v>
      </c>
      <c r="H15010" t="s">
        <v>97</v>
      </c>
      <c r="I15010" t="s">
        <v>76</v>
      </c>
    </row>
    <row r="15011" spans="1:9" x14ac:dyDescent="0.35">
      <c r="A15011" t="s">
        <v>4</v>
      </c>
      <c r="B15011" t="s">
        <v>573</v>
      </c>
      <c r="C15011">
        <v>124</v>
      </c>
      <c r="D15011" t="s">
        <v>148</v>
      </c>
      <c r="E15011" t="s">
        <v>672</v>
      </c>
      <c r="F15011" t="s">
        <v>117</v>
      </c>
      <c r="G15011" t="s">
        <v>76</v>
      </c>
      <c r="H15011" t="s">
        <v>367</v>
      </c>
      <c r="I15011" t="s">
        <v>76</v>
      </c>
    </row>
    <row r="15012" spans="1:9" x14ac:dyDescent="0.35">
      <c r="A15012" t="s">
        <v>5</v>
      </c>
      <c r="B15012" t="s">
        <v>566</v>
      </c>
      <c r="C15012">
        <v>89</v>
      </c>
      <c r="D15012" t="s">
        <v>142</v>
      </c>
      <c r="E15012" t="s">
        <v>423</v>
      </c>
      <c r="F15012" t="s">
        <v>157</v>
      </c>
      <c r="G15012" t="s">
        <v>76</v>
      </c>
      <c r="H15012" t="s">
        <v>226</v>
      </c>
      <c r="I15012" t="s">
        <v>76</v>
      </c>
    </row>
    <row r="15013" spans="1:9" x14ac:dyDescent="0.35">
      <c r="A15013" t="s">
        <v>5</v>
      </c>
      <c r="B15013" t="s">
        <v>569</v>
      </c>
      <c r="C15013">
        <v>1595</v>
      </c>
      <c r="D15013" t="s">
        <v>88</v>
      </c>
      <c r="E15013" t="s">
        <v>1448</v>
      </c>
      <c r="F15013" t="s">
        <v>163</v>
      </c>
      <c r="G15013" t="s">
        <v>76</v>
      </c>
      <c r="H15013" t="s">
        <v>130</v>
      </c>
      <c r="I15013" t="s">
        <v>76</v>
      </c>
    </row>
    <row r="15014" spans="1:9" x14ac:dyDescent="0.35">
      <c r="A15014" t="s">
        <v>5</v>
      </c>
      <c r="B15014" t="s">
        <v>570</v>
      </c>
      <c r="C15014">
        <v>399</v>
      </c>
      <c r="D15014" t="s">
        <v>216</v>
      </c>
      <c r="E15014" t="s">
        <v>782</v>
      </c>
      <c r="F15014" t="s">
        <v>89</v>
      </c>
      <c r="G15014" t="s">
        <v>73</v>
      </c>
      <c r="H15014" t="s">
        <v>62</v>
      </c>
      <c r="I15014" t="s">
        <v>76</v>
      </c>
    </row>
    <row r="15015" spans="1:9" x14ac:dyDescent="0.35">
      <c r="A15015" t="s">
        <v>5</v>
      </c>
      <c r="B15015" t="s">
        <v>571</v>
      </c>
      <c r="C15015">
        <v>46</v>
      </c>
      <c r="D15015" t="s">
        <v>68</v>
      </c>
      <c r="E15015" t="s">
        <v>867</v>
      </c>
      <c r="F15015" t="s">
        <v>93</v>
      </c>
      <c r="G15015" t="s">
        <v>76</v>
      </c>
      <c r="H15015" t="s">
        <v>140</v>
      </c>
      <c r="I15015" t="s">
        <v>76</v>
      </c>
    </row>
    <row r="15016" spans="1:9" x14ac:dyDescent="0.35">
      <c r="A15016" t="s">
        <v>5</v>
      </c>
      <c r="B15016" t="s">
        <v>572</v>
      </c>
      <c r="C15016">
        <v>1067</v>
      </c>
      <c r="D15016" t="s">
        <v>57</v>
      </c>
      <c r="E15016" t="s">
        <v>1116</v>
      </c>
      <c r="F15016" t="s">
        <v>175</v>
      </c>
      <c r="G15016" t="s">
        <v>76</v>
      </c>
      <c r="H15016" t="s">
        <v>88</v>
      </c>
      <c r="I15016" t="s">
        <v>76</v>
      </c>
    </row>
    <row r="15017" spans="1:9" x14ac:dyDescent="0.35">
      <c r="A15017" t="s">
        <v>5</v>
      </c>
      <c r="B15017" t="s">
        <v>573</v>
      </c>
      <c r="C15017">
        <v>270</v>
      </c>
      <c r="D15017" t="s">
        <v>100</v>
      </c>
      <c r="E15017" t="s">
        <v>840</v>
      </c>
      <c r="F15017" t="s">
        <v>11</v>
      </c>
      <c r="G15017" t="s">
        <v>76</v>
      </c>
      <c r="H15017" t="s">
        <v>163</v>
      </c>
      <c r="I15017" t="s">
        <v>76</v>
      </c>
    </row>
    <row r="15018" spans="1:9" x14ac:dyDescent="0.35">
      <c r="A15018" t="s">
        <v>6</v>
      </c>
      <c r="B15018" t="s">
        <v>566</v>
      </c>
      <c r="C15018">
        <v>71</v>
      </c>
      <c r="D15018" t="s">
        <v>202</v>
      </c>
      <c r="E15018" t="s">
        <v>708</v>
      </c>
      <c r="F15018" t="s">
        <v>61</v>
      </c>
      <c r="G15018" t="s">
        <v>93</v>
      </c>
      <c r="H15018" t="s">
        <v>231</v>
      </c>
      <c r="I15018" t="s">
        <v>76</v>
      </c>
    </row>
    <row r="15019" spans="1:9" x14ac:dyDescent="0.35">
      <c r="A15019" t="s">
        <v>6</v>
      </c>
      <c r="B15019" t="s">
        <v>569</v>
      </c>
      <c r="C15019">
        <v>642</v>
      </c>
      <c r="D15019" t="s">
        <v>161</v>
      </c>
      <c r="E15019" t="s">
        <v>1729</v>
      </c>
      <c r="F15019" t="s">
        <v>192</v>
      </c>
      <c r="G15019" t="s">
        <v>107</v>
      </c>
      <c r="H15019" t="s">
        <v>57</v>
      </c>
      <c r="I15019" t="s">
        <v>76</v>
      </c>
    </row>
    <row r="15020" spans="1:9" x14ac:dyDescent="0.35">
      <c r="A15020" t="s">
        <v>6</v>
      </c>
      <c r="B15020" t="s">
        <v>570</v>
      </c>
      <c r="C15020">
        <v>92</v>
      </c>
      <c r="D15020" t="s">
        <v>57</v>
      </c>
      <c r="E15020" t="s">
        <v>1231</v>
      </c>
      <c r="F15020" t="s">
        <v>429</v>
      </c>
      <c r="G15020" t="s">
        <v>76</v>
      </c>
      <c r="H15020" t="s">
        <v>132</v>
      </c>
      <c r="I15020" t="s">
        <v>76</v>
      </c>
    </row>
    <row r="15021" spans="1:9" x14ac:dyDescent="0.35">
      <c r="A15021" t="s">
        <v>6</v>
      </c>
      <c r="B15021" t="s">
        <v>571</v>
      </c>
      <c r="C15021">
        <v>56</v>
      </c>
      <c r="D15021" t="s">
        <v>515</v>
      </c>
      <c r="E15021" t="s">
        <v>1402</v>
      </c>
      <c r="F15021" t="s">
        <v>305</v>
      </c>
      <c r="G15021" t="s">
        <v>130</v>
      </c>
      <c r="H15021" t="s">
        <v>216</v>
      </c>
      <c r="I15021" t="s">
        <v>76</v>
      </c>
    </row>
    <row r="15022" spans="1:9" x14ac:dyDescent="0.35">
      <c r="A15022" t="s">
        <v>6</v>
      </c>
      <c r="B15022" t="s">
        <v>572</v>
      </c>
      <c r="C15022">
        <v>500</v>
      </c>
      <c r="D15022" t="s">
        <v>137</v>
      </c>
      <c r="E15022" t="s">
        <v>1612</v>
      </c>
      <c r="F15022" t="s">
        <v>124</v>
      </c>
      <c r="G15022" t="s">
        <v>105</v>
      </c>
      <c r="H15022" t="s">
        <v>442</v>
      </c>
      <c r="I15022" t="s">
        <v>76</v>
      </c>
    </row>
    <row r="15023" spans="1:9" x14ac:dyDescent="0.35">
      <c r="A15023" t="s">
        <v>6</v>
      </c>
      <c r="B15023" t="s">
        <v>573</v>
      </c>
      <c r="C15023">
        <v>71</v>
      </c>
      <c r="D15023" t="s">
        <v>67</v>
      </c>
      <c r="E15023" t="s">
        <v>1122</v>
      </c>
      <c r="F15023" t="s">
        <v>213</v>
      </c>
      <c r="G15023" t="s">
        <v>76</v>
      </c>
      <c r="H15023" t="s">
        <v>104</v>
      </c>
      <c r="I15023" t="s">
        <v>76</v>
      </c>
    </row>
    <row r="15024" spans="1:9" x14ac:dyDescent="0.35">
      <c r="A15024" t="s">
        <v>7</v>
      </c>
      <c r="B15024" t="s">
        <v>566</v>
      </c>
      <c r="C15024">
        <v>129</v>
      </c>
      <c r="D15024" t="s">
        <v>221</v>
      </c>
      <c r="E15024" t="s">
        <v>1181</v>
      </c>
      <c r="F15024" t="s">
        <v>112</v>
      </c>
      <c r="G15024" t="s">
        <v>71</v>
      </c>
      <c r="H15024" t="s">
        <v>204</v>
      </c>
      <c r="I15024" t="s">
        <v>76</v>
      </c>
    </row>
    <row r="15025" spans="1:9" x14ac:dyDescent="0.35">
      <c r="A15025" t="s">
        <v>7</v>
      </c>
      <c r="B15025" t="s">
        <v>569</v>
      </c>
      <c r="C15025">
        <v>1489</v>
      </c>
      <c r="D15025" t="s">
        <v>133</v>
      </c>
      <c r="E15025" t="s">
        <v>793</v>
      </c>
      <c r="F15025" t="s">
        <v>219</v>
      </c>
      <c r="G15025" t="s">
        <v>79</v>
      </c>
      <c r="H15025" t="s">
        <v>176</v>
      </c>
      <c r="I15025" t="s">
        <v>76</v>
      </c>
    </row>
    <row r="15026" spans="1:9" x14ac:dyDescent="0.35">
      <c r="A15026" t="s">
        <v>7</v>
      </c>
      <c r="B15026" t="s">
        <v>570</v>
      </c>
      <c r="C15026">
        <v>106</v>
      </c>
      <c r="D15026" t="s">
        <v>211</v>
      </c>
      <c r="E15026" t="s">
        <v>760</v>
      </c>
      <c r="F15026" t="s">
        <v>418</v>
      </c>
      <c r="G15026" t="s">
        <v>76</v>
      </c>
      <c r="H15026" t="s">
        <v>88</v>
      </c>
      <c r="I15026" t="s">
        <v>76</v>
      </c>
    </row>
    <row r="15027" spans="1:9" x14ac:dyDescent="0.35">
      <c r="A15027" t="s">
        <v>7</v>
      </c>
      <c r="B15027" t="s">
        <v>571</v>
      </c>
      <c r="C15027">
        <v>70</v>
      </c>
      <c r="D15027" t="s">
        <v>105</v>
      </c>
      <c r="E15027" t="s">
        <v>1525</v>
      </c>
      <c r="F15027" t="s">
        <v>103</v>
      </c>
      <c r="G15027" t="s">
        <v>76</v>
      </c>
      <c r="H15027" t="s">
        <v>181</v>
      </c>
      <c r="I15027" t="s">
        <v>76</v>
      </c>
    </row>
    <row r="15028" spans="1:9" x14ac:dyDescent="0.35">
      <c r="A15028" t="s">
        <v>7</v>
      </c>
      <c r="B15028" t="s">
        <v>572</v>
      </c>
      <c r="C15028">
        <v>1386</v>
      </c>
      <c r="D15028" t="s">
        <v>121</v>
      </c>
      <c r="E15028" t="s">
        <v>1402</v>
      </c>
      <c r="F15028" t="s">
        <v>277</v>
      </c>
      <c r="G15028" t="s">
        <v>77</v>
      </c>
      <c r="H15028" t="s">
        <v>84</v>
      </c>
      <c r="I15028" t="s">
        <v>76</v>
      </c>
    </row>
    <row r="15029" spans="1:9" x14ac:dyDescent="0.35">
      <c r="A15029" t="s">
        <v>7</v>
      </c>
      <c r="B15029" t="s">
        <v>573</v>
      </c>
      <c r="C15029">
        <v>66</v>
      </c>
      <c r="D15029" t="s">
        <v>105</v>
      </c>
      <c r="E15029" t="s">
        <v>787</v>
      </c>
      <c r="F15029" t="s">
        <v>372</v>
      </c>
      <c r="G15029" t="s">
        <v>76</v>
      </c>
      <c r="H15029" t="s">
        <v>138</v>
      </c>
      <c r="I15029" t="s">
        <v>76</v>
      </c>
    </row>
    <row r="15030" spans="1:9" x14ac:dyDescent="0.35">
      <c r="A15030" t="s">
        <v>241</v>
      </c>
      <c r="B15030" t="s">
        <v>566</v>
      </c>
      <c r="C15030">
        <v>655</v>
      </c>
      <c r="D15030" t="s">
        <v>211</v>
      </c>
      <c r="E15030" t="s">
        <v>999</v>
      </c>
      <c r="F15030" t="s">
        <v>11</v>
      </c>
      <c r="G15030" t="s">
        <v>105</v>
      </c>
      <c r="H15030" t="s">
        <v>146</v>
      </c>
      <c r="I15030" t="s">
        <v>76</v>
      </c>
    </row>
    <row r="15031" spans="1:9" x14ac:dyDescent="0.35">
      <c r="A15031" t="s">
        <v>241</v>
      </c>
      <c r="B15031" t="s">
        <v>569</v>
      </c>
      <c r="C15031">
        <v>6238</v>
      </c>
      <c r="D15031" t="s">
        <v>88</v>
      </c>
      <c r="E15031" t="s">
        <v>1612</v>
      </c>
      <c r="F15031" t="s">
        <v>118</v>
      </c>
      <c r="G15031" t="s">
        <v>73</v>
      </c>
      <c r="H15031" t="s">
        <v>109</v>
      </c>
      <c r="I15031" t="s">
        <v>76</v>
      </c>
    </row>
    <row r="15032" spans="1:9" x14ac:dyDescent="0.35">
      <c r="A15032" t="s">
        <v>241</v>
      </c>
      <c r="B15032" t="s">
        <v>570</v>
      </c>
      <c r="C15032">
        <v>783</v>
      </c>
      <c r="D15032" t="s">
        <v>161</v>
      </c>
      <c r="E15032" t="s">
        <v>985</v>
      </c>
      <c r="F15032" t="s">
        <v>101</v>
      </c>
      <c r="G15032" t="s">
        <v>107</v>
      </c>
      <c r="H15032" t="s">
        <v>65</v>
      </c>
      <c r="I15032" t="s">
        <v>76</v>
      </c>
    </row>
    <row r="15033" spans="1:9" x14ac:dyDescent="0.35">
      <c r="A15033" t="s">
        <v>241</v>
      </c>
      <c r="B15033" t="s">
        <v>571</v>
      </c>
      <c r="C15033">
        <v>425</v>
      </c>
      <c r="D15033" t="s">
        <v>56</v>
      </c>
      <c r="E15033" t="s">
        <v>617</v>
      </c>
      <c r="F15033" t="s">
        <v>129</v>
      </c>
      <c r="G15033" t="s">
        <v>106</v>
      </c>
      <c r="H15033" t="s">
        <v>286</v>
      </c>
      <c r="I15033" t="s">
        <v>71</v>
      </c>
    </row>
    <row r="15034" spans="1:9" x14ac:dyDescent="0.35">
      <c r="A15034" t="s">
        <v>241</v>
      </c>
      <c r="B15034" t="s">
        <v>572</v>
      </c>
      <c r="C15034">
        <v>4785</v>
      </c>
      <c r="D15034" t="s">
        <v>137</v>
      </c>
      <c r="E15034" t="s">
        <v>907</v>
      </c>
      <c r="F15034" t="s">
        <v>276</v>
      </c>
      <c r="G15034" t="s">
        <v>106</v>
      </c>
      <c r="H15034" t="s">
        <v>84</v>
      </c>
      <c r="I15034" t="s">
        <v>76</v>
      </c>
    </row>
    <row r="15035" spans="1:9" x14ac:dyDescent="0.35">
      <c r="A15035" t="s">
        <v>241</v>
      </c>
      <c r="B15035" t="s">
        <v>573</v>
      </c>
      <c r="C15035">
        <v>563</v>
      </c>
      <c r="D15035" t="s">
        <v>176</v>
      </c>
      <c r="E15035" t="s">
        <v>1402</v>
      </c>
      <c r="F15035" t="s">
        <v>262</v>
      </c>
      <c r="G15035" t="s">
        <v>76</v>
      </c>
      <c r="H15035" t="s">
        <v>87</v>
      </c>
      <c r="I15035" t="s">
        <v>76</v>
      </c>
    </row>
    <row r="15037" spans="1:9" x14ac:dyDescent="0.35">
      <c r="A15037" t="s">
        <v>2366</v>
      </c>
    </row>
    <row r="15038" spans="1:9" x14ac:dyDescent="0.35">
      <c r="A15038" t="s">
        <v>14</v>
      </c>
      <c r="B15038" t="s">
        <v>593</v>
      </c>
      <c r="C15038" t="s">
        <v>2</v>
      </c>
      <c r="D15038" t="s">
        <v>1223</v>
      </c>
      <c r="E15038" t="s">
        <v>2355</v>
      </c>
      <c r="F15038" t="s">
        <v>2356</v>
      </c>
      <c r="G15038" t="s">
        <v>1227</v>
      </c>
      <c r="H15038" t="s">
        <v>2357</v>
      </c>
      <c r="I15038" t="s">
        <v>2358</v>
      </c>
    </row>
    <row r="15039" spans="1:9" x14ac:dyDescent="0.35">
      <c r="A15039" t="s">
        <v>3</v>
      </c>
      <c r="B15039" t="s">
        <v>594</v>
      </c>
      <c r="C15039">
        <v>948</v>
      </c>
      <c r="D15039" t="s">
        <v>88</v>
      </c>
      <c r="E15039" t="s">
        <v>617</v>
      </c>
      <c r="F15039" t="s">
        <v>393</v>
      </c>
      <c r="G15039" t="s">
        <v>106</v>
      </c>
      <c r="H15039" t="s">
        <v>57</v>
      </c>
      <c r="I15039" t="s">
        <v>76</v>
      </c>
    </row>
    <row r="15040" spans="1:9" x14ac:dyDescent="0.35">
      <c r="A15040" t="s">
        <v>3</v>
      </c>
      <c r="B15040" t="s">
        <v>595</v>
      </c>
      <c r="C15040">
        <v>1081</v>
      </c>
      <c r="D15040" t="s">
        <v>217</v>
      </c>
      <c r="E15040" t="s">
        <v>713</v>
      </c>
      <c r="F15040" t="s">
        <v>120</v>
      </c>
      <c r="G15040" t="s">
        <v>106</v>
      </c>
      <c r="H15040" t="s">
        <v>130</v>
      </c>
      <c r="I15040" t="s">
        <v>76</v>
      </c>
    </row>
    <row r="15041" spans="1:9" x14ac:dyDescent="0.35">
      <c r="A15041" t="s">
        <v>4</v>
      </c>
      <c r="B15041" t="s">
        <v>594</v>
      </c>
      <c r="C15041">
        <v>1729</v>
      </c>
      <c r="D15041" t="s">
        <v>55</v>
      </c>
      <c r="E15041" t="s">
        <v>793</v>
      </c>
      <c r="F15041" t="s">
        <v>318</v>
      </c>
      <c r="G15041" t="s">
        <v>76</v>
      </c>
      <c r="H15041" t="s">
        <v>99</v>
      </c>
      <c r="I15041" t="s">
        <v>76</v>
      </c>
    </row>
    <row r="15042" spans="1:9" x14ac:dyDescent="0.35">
      <c r="A15042" t="s">
        <v>4</v>
      </c>
      <c r="B15042" t="s">
        <v>595</v>
      </c>
      <c r="C15042">
        <v>1547</v>
      </c>
      <c r="D15042" t="s">
        <v>309</v>
      </c>
      <c r="E15042" t="s">
        <v>1008</v>
      </c>
      <c r="F15042" t="s">
        <v>373</v>
      </c>
      <c r="G15042" t="s">
        <v>73</v>
      </c>
      <c r="H15042" t="s">
        <v>99</v>
      </c>
      <c r="I15042" t="s">
        <v>73</v>
      </c>
    </row>
    <row r="15043" spans="1:9" x14ac:dyDescent="0.35">
      <c r="A15043" t="s">
        <v>5</v>
      </c>
      <c r="B15043" t="s">
        <v>594</v>
      </c>
      <c r="C15043">
        <v>1277</v>
      </c>
      <c r="D15043" t="s">
        <v>137</v>
      </c>
      <c r="E15043" t="s">
        <v>788</v>
      </c>
      <c r="F15043" t="s">
        <v>99</v>
      </c>
      <c r="G15043" t="s">
        <v>76</v>
      </c>
      <c r="H15043" t="s">
        <v>53</v>
      </c>
      <c r="I15043" t="s">
        <v>76</v>
      </c>
    </row>
    <row r="15044" spans="1:9" x14ac:dyDescent="0.35">
      <c r="A15044" t="s">
        <v>5</v>
      </c>
      <c r="B15044" t="s">
        <v>595</v>
      </c>
      <c r="C15044">
        <v>2189</v>
      </c>
      <c r="D15044" t="s">
        <v>70</v>
      </c>
      <c r="E15044" t="s">
        <v>1316</v>
      </c>
      <c r="F15044" t="s">
        <v>102</v>
      </c>
      <c r="G15044" t="s">
        <v>76</v>
      </c>
      <c r="H15044" t="s">
        <v>86</v>
      </c>
      <c r="I15044" t="s">
        <v>76</v>
      </c>
    </row>
    <row r="15045" spans="1:9" x14ac:dyDescent="0.35">
      <c r="A15045" t="s">
        <v>6</v>
      </c>
      <c r="B15045" t="s">
        <v>594</v>
      </c>
      <c r="C15045">
        <v>522</v>
      </c>
      <c r="D15045" t="s">
        <v>204</v>
      </c>
      <c r="E15045" t="s">
        <v>1600</v>
      </c>
      <c r="F15045" t="s">
        <v>116</v>
      </c>
      <c r="G15045" t="s">
        <v>73</v>
      </c>
      <c r="H15045" t="s">
        <v>193</v>
      </c>
      <c r="I15045" t="s">
        <v>76</v>
      </c>
    </row>
    <row r="15046" spans="1:9" x14ac:dyDescent="0.35">
      <c r="A15046" t="s">
        <v>6</v>
      </c>
      <c r="B15046" t="s">
        <v>595</v>
      </c>
      <c r="C15046">
        <v>910</v>
      </c>
      <c r="D15046" t="s">
        <v>109</v>
      </c>
      <c r="E15046" t="s">
        <v>1314</v>
      </c>
      <c r="F15046" t="s">
        <v>8</v>
      </c>
      <c r="G15046" t="s">
        <v>75</v>
      </c>
      <c r="H15046" t="s">
        <v>149</v>
      </c>
      <c r="I15046" t="s">
        <v>76</v>
      </c>
    </row>
    <row r="15047" spans="1:9" x14ac:dyDescent="0.35">
      <c r="A15047" t="s">
        <v>7</v>
      </c>
      <c r="B15047" t="s">
        <v>594</v>
      </c>
      <c r="C15047">
        <v>1602</v>
      </c>
      <c r="D15047" t="s">
        <v>244</v>
      </c>
      <c r="E15047" t="s">
        <v>838</v>
      </c>
      <c r="F15047" t="s">
        <v>230</v>
      </c>
      <c r="G15047" t="s">
        <v>77</v>
      </c>
      <c r="H15047" t="s">
        <v>217</v>
      </c>
      <c r="I15047" t="s">
        <v>76</v>
      </c>
    </row>
    <row r="15048" spans="1:9" x14ac:dyDescent="0.35">
      <c r="A15048" t="s">
        <v>7</v>
      </c>
      <c r="B15048" t="s">
        <v>595</v>
      </c>
      <c r="C15048">
        <v>1644</v>
      </c>
      <c r="D15048" t="s">
        <v>57</v>
      </c>
      <c r="E15048" t="s">
        <v>1175</v>
      </c>
      <c r="F15048" t="s">
        <v>276</v>
      </c>
      <c r="G15048" t="s">
        <v>77</v>
      </c>
      <c r="H15048" t="s">
        <v>180</v>
      </c>
      <c r="I15048" t="s">
        <v>76</v>
      </c>
    </row>
    <row r="15049" spans="1:9" x14ac:dyDescent="0.35">
      <c r="A15049" t="s">
        <v>241</v>
      </c>
      <c r="B15049" t="s">
        <v>594</v>
      </c>
      <c r="C15049">
        <v>6078</v>
      </c>
      <c r="D15049" t="s">
        <v>194</v>
      </c>
      <c r="E15049" t="s">
        <v>1317</v>
      </c>
      <c r="F15049" t="s">
        <v>159</v>
      </c>
      <c r="G15049" t="s">
        <v>73</v>
      </c>
      <c r="H15049" t="s">
        <v>89</v>
      </c>
      <c r="I15049" t="s">
        <v>76</v>
      </c>
    </row>
    <row r="15050" spans="1:9" x14ac:dyDescent="0.35">
      <c r="A15050" t="s">
        <v>241</v>
      </c>
      <c r="B15050" t="s">
        <v>595</v>
      </c>
      <c r="C15050">
        <v>7371</v>
      </c>
      <c r="D15050" t="s">
        <v>221</v>
      </c>
      <c r="E15050" t="s">
        <v>1407</v>
      </c>
      <c r="F15050" t="s">
        <v>165</v>
      </c>
      <c r="G15050" t="s">
        <v>106</v>
      </c>
      <c r="H15050" t="s">
        <v>163</v>
      </c>
      <c r="I15050" t="s">
        <v>76</v>
      </c>
    </row>
    <row r="15052" spans="1:9" x14ac:dyDescent="0.35">
      <c r="A15052" t="s">
        <v>2367</v>
      </c>
    </row>
    <row r="15053" spans="1:9" x14ac:dyDescent="0.35">
      <c r="A15053" t="s">
        <v>14</v>
      </c>
      <c r="B15053" t="s">
        <v>2</v>
      </c>
      <c r="C15053" t="s">
        <v>1223</v>
      </c>
      <c r="D15053" t="s">
        <v>2355</v>
      </c>
      <c r="E15053" t="s">
        <v>2356</v>
      </c>
      <c r="F15053" t="s">
        <v>1227</v>
      </c>
      <c r="G15053" t="s">
        <v>2357</v>
      </c>
      <c r="H15053" t="s">
        <v>2358</v>
      </c>
    </row>
    <row r="15054" spans="1:9" x14ac:dyDescent="0.35">
      <c r="A15054" t="s">
        <v>3</v>
      </c>
      <c r="B15054">
        <v>2029</v>
      </c>
      <c r="C15054" t="s">
        <v>109</v>
      </c>
      <c r="D15054" t="s">
        <v>1600</v>
      </c>
      <c r="E15054" t="s">
        <v>195</v>
      </c>
      <c r="F15054" t="s">
        <v>106</v>
      </c>
      <c r="G15054" t="s">
        <v>173</v>
      </c>
      <c r="H15054" t="s">
        <v>76</v>
      </c>
    </row>
    <row r="15055" spans="1:9" x14ac:dyDescent="0.35">
      <c r="A15055" t="s">
        <v>4</v>
      </c>
      <c r="B15055">
        <v>3276</v>
      </c>
      <c r="C15055" t="s">
        <v>181</v>
      </c>
      <c r="D15055" t="s">
        <v>1518</v>
      </c>
      <c r="E15055" t="s">
        <v>493</v>
      </c>
      <c r="F15055" t="s">
        <v>107</v>
      </c>
      <c r="G15055" t="s">
        <v>99</v>
      </c>
      <c r="H15055" t="s">
        <v>107</v>
      </c>
    </row>
    <row r="15056" spans="1:9" x14ac:dyDescent="0.35">
      <c r="A15056" t="s">
        <v>5</v>
      </c>
      <c r="B15056">
        <v>3466</v>
      </c>
      <c r="C15056" t="s">
        <v>57</v>
      </c>
      <c r="D15056" t="s">
        <v>1113</v>
      </c>
      <c r="E15056" t="s">
        <v>119</v>
      </c>
      <c r="F15056" t="s">
        <v>76</v>
      </c>
      <c r="G15056" t="s">
        <v>96</v>
      </c>
      <c r="H15056" t="s">
        <v>76</v>
      </c>
    </row>
    <row r="15057" spans="1:14" x14ac:dyDescent="0.35">
      <c r="A15057" t="s">
        <v>6</v>
      </c>
      <c r="B15057">
        <v>1432</v>
      </c>
      <c r="C15057" t="s">
        <v>181</v>
      </c>
      <c r="D15057" t="s">
        <v>734</v>
      </c>
      <c r="E15057" t="s">
        <v>250</v>
      </c>
      <c r="F15057" t="s">
        <v>71</v>
      </c>
      <c r="G15057" t="s">
        <v>181</v>
      </c>
      <c r="H15057" t="s">
        <v>76</v>
      </c>
    </row>
    <row r="15058" spans="1:14" x14ac:dyDescent="0.35">
      <c r="A15058" t="s">
        <v>7</v>
      </c>
      <c r="B15058">
        <v>3246</v>
      </c>
      <c r="C15058" t="s">
        <v>194</v>
      </c>
      <c r="D15058" t="s">
        <v>696</v>
      </c>
      <c r="E15058" t="s">
        <v>328</v>
      </c>
      <c r="F15058" t="s">
        <v>77</v>
      </c>
      <c r="G15058" t="s">
        <v>119</v>
      </c>
      <c r="H15058" t="s">
        <v>76</v>
      </c>
    </row>
    <row r="15059" spans="1:14" x14ac:dyDescent="0.35">
      <c r="A15059" t="s">
        <v>241</v>
      </c>
      <c r="B15059">
        <v>13449</v>
      </c>
      <c r="C15059" t="s">
        <v>180</v>
      </c>
      <c r="D15059" t="s">
        <v>867</v>
      </c>
      <c r="E15059" t="s">
        <v>276</v>
      </c>
      <c r="F15059" t="s">
        <v>106</v>
      </c>
      <c r="G15059" t="s">
        <v>109</v>
      </c>
      <c r="H15059" t="s">
        <v>76</v>
      </c>
    </row>
    <row r="15061" spans="1:14" x14ac:dyDescent="0.35">
      <c r="A15061" t="s">
        <v>2368</v>
      </c>
    </row>
    <row r="15062" spans="1:14" x14ac:dyDescent="0.35">
      <c r="A15062" t="s">
        <v>14</v>
      </c>
      <c r="B15062" t="s">
        <v>15</v>
      </c>
      <c r="C15062" t="s">
        <v>2</v>
      </c>
      <c r="D15062" t="s">
        <v>2340</v>
      </c>
      <c r="E15062" t="s">
        <v>2369</v>
      </c>
      <c r="F15062" t="s">
        <v>2246</v>
      </c>
      <c r="G15062" t="s">
        <v>2370</v>
      </c>
      <c r="H15062" t="s">
        <v>2255</v>
      </c>
      <c r="I15062" t="s">
        <v>2343</v>
      </c>
      <c r="J15062" t="s">
        <v>2371</v>
      </c>
      <c r="K15062" t="s">
        <v>2346</v>
      </c>
      <c r="L15062" t="s">
        <v>2372</v>
      </c>
      <c r="M15062" t="s">
        <v>1906</v>
      </c>
      <c r="N15062" t="s">
        <v>48</v>
      </c>
    </row>
    <row r="15063" spans="1:14" x14ac:dyDescent="0.35">
      <c r="A15063" t="s">
        <v>3</v>
      </c>
      <c r="B15063" t="s">
        <v>52</v>
      </c>
      <c r="C15063">
        <v>31</v>
      </c>
      <c r="D15063" t="s">
        <v>131</v>
      </c>
      <c r="E15063" t="s">
        <v>205</v>
      </c>
      <c r="F15063" t="s">
        <v>326</v>
      </c>
      <c r="G15063" t="s">
        <v>494</v>
      </c>
      <c r="H15063" t="s">
        <v>588</v>
      </c>
      <c r="I15063" t="s">
        <v>458</v>
      </c>
      <c r="J15063" t="s">
        <v>76</v>
      </c>
      <c r="K15063" t="s">
        <v>156</v>
      </c>
      <c r="L15063" t="s">
        <v>76</v>
      </c>
      <c r="M15063" t="s">
        <v>149</v>
      </c>
      <c r="N15063" t="s">
        <v>328</v>
      </c>
    </row>
    <row r="15064" spans="1:14" x14ac:dyDescent="0.35">
      <c r="A15064" t="s">
        <v>3</v>
      </c>
      <c r="B15064" t="s">
        <v>83</v>
      </c>
      <c r="C15064">
        <v>34</v>
      </c>
      <c r="D15064" t="s">
        <v>477</v>
      </c>
      <c r="E15064" t="s">
        <v>550</v>
      </c>
      <c r="F15064" t="s">
        <v>299</v>
      </c>
      <c r="G15064" t="s">
        <v>209</v>
      </c>
      <c r="H15064" t="s">
        <v>447</v>
      </c>
      <c r="I15064" t="s">
        <v>78</v>
      </c>
      <c r="J15064" t="s">
        <v>76</v>
      </c>
      <c r="K15064" t="s">
        <v>97</v>
      </c>
      <c r="L15064" t="s">
        <v>76</v>
      </c>
      <c r="M15064" t="s">
        <v>103</v>
      </c>
      <c r="N15064" t="s">
        <v>309</v>
      </c>
    </row>
    <row r="15065" spans="1:14" x14ac:dyDescent="0.35">
      <c r="A15065" t="s">
        <v>3</v>
      </c>
      <c r="B15065" t="s">
        <v>50</v>
      </c>
      <c r="C15065">
        <v>10</v>
      </c>
      <c r="D15065" t="s">
        <v>86</v>
      </c>
      <c r="E15065" t="s">
        <v>418</v>
      </c>
      <c r="F15065" t="s">
        <v>196</v>
      </c>
      <c r="G15065" t="s">
        <v>227</v>
      </c>
      <c r="H15065" t="s">
        <v>532</v>
      </c>
      <c r="I15065" t="s">
        <v>532</v>
      </c>
      <c r="J15065" t="s">
        <v>176</v>
      </c>
      <c r="K15065" t="s">
        <v>76</v>
      </c>
      <c r="L15065" t="s">
        <v>76</v>
      </c>
      <c r="M15065" t="s">
        <v>76</v>
      </c>
      <c r="N15065" t="s">
        <v>86</v>
      </c>
    </row>
    <row r="15066" spans="1:14" x14ac:dyDescent="0.35">
      <c r="A15066" t="s">
        <v>4</v>
      </c>
      <c r="B15066" t="s">
        <v>52</v>
      </c>
      <c r="C15066">
        <v>55</v>
      </c>
      <c r="D15066" t="s">
        <v>360</v>
      </c>
      <c r="E15066" t="s">
        <v>199</v>
      </c>
      <c r="F15066" t="s">
        <v>126</v>
      </c>
      <c r="G15066" t="s">
        <v>64</v>
      </c>
      <c r="H15066" t="s">
        <v>276</v>
      </c>
      <c r="I15066" t="s">
        <v>113</v>
      </c>
      <c r="J15066" t="s">
        <v>107</v>
      </c>
      <c r="K15066" t="s">
        <v>114</v>
      </c>
      <c r="L15066" t="s">
        <v>73</v>
      </c>
      <c r="M15066" t="s">
        <v>76</v>
      </c>
      <c r="N15066" t="s">
        <v>306</v>
      </c>
    </row>
    <row r="15067" spans="1:14" x14ac:dyDescent="0.35">
      <c r="A15067" t="s">
        <v>4</v>
      </c>
      <c r="B15067" t="s">
        <v>83</v>
      </c>
      <c r="C15067">
        <v>70</v>
      </c>
      <c r="D15067" t="s">
        <v>195</v>
      </c>
      <c r="E15067" t="s">
        <v>325</v>
      </c>
      <c r="F15067" t="s">
        <v>457</v>
      </c>
      <c r="G15067" t="s">
        <v>97</v>
      </c>
      <c r="H15067" t="s">
        <v>81</v>
      </c>
      <c r="I15067" t="s">
        <v>77</v>
      </c>
      <c r="J15067" t="s">
        <v>186</v>
      </c>
      <c r="K15067" t="s">
        <v>515</v>
      </c>
      <c r="L15067" t="s">
        <v>138</v>
      </c>
      <c r="M15067" t="s">
        <v>100</v>
      </c>
      <c r="N15067" t="s">
        <v>87</v>
      </c>
    </row>
    <row r="15068" spans="1:14" x14ac:dyDescent="0.35">
      <c r="A15068" t="s">
        <v>4</v>
      </c>
      <c r="B15068" t="s">
        <v>50</v>
      </c>
      <c r="C15068">
        <v>13</v>
      </c>
      <c r="D15068" t="s">
        <v>93</v>
      </c>
      <c r="E15068" t="s">
        <v>621</v>
      </c>
      <c r="F15068" t="s">
        <v>706</v>
      </c>
      <c r="G15068" t="s">
        <v>255</v>
      </c>
      <c r="H15068" t="s">
        <v>184</v>
      </c>
      <c r="I15068" t="s">
        <v>586</v>
      </c>
      <c r="J15068" t="s">
        <v>76</v>
      </c>
      <c r="K15068" t="s">
        <v>309</v>
      </c>
      <c r="L15068" t="s">
        <v>76</v>
      </c>
      <c r="M15068" t="s">
        <v>76</v>
      </c>
      <c r="N15068" t="s">
        <v>76</v>
      </c>
    </row>
    <row r="15069" spans="1:14" x14ac:dyDescent="0.35">
      <c r="A15069" t="s">
        <v>5</v>
      </c>
      <c r="B15069" t="s">
        <v>52</v>
      </c>
      <c r="C15069">
        <v>67</v>
      </c>
      <c r="D15069" t="s">
        <v>313</v>
      </c>
      <c r="E15069" t="s">
        <v>275</v>
      </c>
      <c r="F15069" t="s">
        <v>252</v>
      </c>
      <c r="G15069" t="s">
        <v>286</v>
      </c>
      <c r="H15069" t="s">
        <v>181</v>
      </c>
      <c r="I15069" t="s">
        <v>198</v>
      </c>
      <c r="J15069" t="s">
        <v>233</v>
      </c>
      <c r="K15069" t="s">
        <v>249</v>
      </c>
      <c r="L15069" t="s">
        <v>208</v>
      </c>
      <c r="M15069" t="s">
        <v>76</v>
      </c>
      <c r="N15069" t="s">
        <v>244</v>
      </c>
    </row>
    <row r="15070" spans="1:14" x14ac:dyDescent="0.35">
      <c r="A15070" t="s">
        <v>5</v>
      </c>
      <c r="B15070" t="s">
        <v>83</v>
      </c>
      <c r="C15070">
        <v>71</v>
      </c>
      <c r="D15070" t="s">
        <v>331</v>
      </c>
      <c r="E15070" t="s">
        <v>348</v>
      </c>
      <c r="F15070" t="s">
        <v>269</v>
      </c>
      <c r="G15070" t="s">
        <v>161</v>
      </c>
      <c r="H15070" t="s">
        <v>187</v>
      </c>
      <c r="I15070" t="s">
        <v>151</v>
      </c>
      <c r="J15070" t="s">
        <v>140</v>
      </c>
      <c r="K15070" t="s">
        <v>58</v>
      </c>
      <c r="L15070" t="s">
        <v>186</v>
      </c>
      <c r="M15070" t="s">
        <v>367</v>
      </c>
      <c r="N15070" t="s">
        <v>121</v>
      </c>
    </row>
    <row r="15071" spans="1:14" x14ac:dyDescent="0.35">
      <c r="A15071" t="s">
        <v>5</v>
      </c>
      <c r="B15071" t="s">
        <v>50</v>
      </c>
      <c r="C15071">
        <v>18</v>
      </c>
      <c r="D15071" t="s">
        <v>371</v>
      </c>
      <c r="E15071" t="s">
        <v>293</v>
      </c>
      <c r="F15071" t="s">
        <v>808</v>
      </c>
      <c r="G15071" t="s">
        <v>131</v>
      </c>
      <c r="H15071" t="s">
        <v>297</v>
      </c>
      <c r="I15071" t="s">
        <v>139</v>
      </c>
      <c r="J15071" t="s">
        <v>72</v>
      </c>
      <c r="K15071" t="s">
        <v>237</v>
      </c>
      <c r="L15071" t="s">
        <v>72</v>
      </c>
      <c r="M15071" t="s">
        <v>76</v>
      </c>
      <c r="N15071" t="s">
        <v>502</v>
      </c>
    </row>
    <row r="15072" spans="1:14" x14ac:dyDescent="0.35">
      <c r="A15072" t="s">
        <v>6</v>
      </c>
      <c r="B15072" t="s">
        <v>52</v>
      </c>
      <c r="C15072">
        <v>45</v>
      </c>
      <c r="D15072" t="s">
        <v>328</v>
      </c>
      <c r="E15072" t="s">
        <v>363</v>
      </c>
      <c r="F15072" t="s">
        <v>590</v>
      </c>
      <c r="G15072" t="s">
        <v>240</v>
      </c>
      <c r="H15072" t="s">
        <v>99</v>
      </c>
      <c r="I15072" t="s">
        <v>260</v>
      </c>
      <c r="J15072" t="s">
        <v>62</v>
      </c>
      <c r="K15072" t="s">
        <v>188</v>
      </c>
      <c r="L15072" t="s">
        <v>76</v>
      </c>
      <c r="M15072" t="s">
        <v>76</v>
      </c>
      <c r="N15072" t="s">
        <v>208</v>
      </c>
    </row>
    <row r="15073" spans="1:14" x14ac:dyDescent="0.35">
      <c r="A15073" t="s">
        <v>6</v>
      </c>
      <c r="B15073" t="s">
        <v>83</v>
      </c>
      <c r="C15073">
        <v>44</v>
      </c>
      <c r="D15073" t="s">
        <v>548</v>
      </c>
      <c r="E15073" t="s">
        <v>923</v>
      </c>
      <c r="F15073" t="s">
        <v>139</v>
      </c>
      <c r="G15073" t="s">
        <v>101</v>
      </c>
      <c r="H15073" t="s">
        <v>373</v>
      </c>
      <c r="I15073" t="s">
        <v>260</v>
      </c>
      <c r="J15073" t="s">
        <v>121</v>
      </c>
      <c r="K15073" t="s">
        <v>75</v>
      </c>
      <c r="L15073" t="s">
        <v>97</v>
      </c>
      <c r="M15073" t="s">
        <v>76</v>
      </c>
      <c r="N15073" t="s">
        <v>97</v>
      </c>
    </row>
    <row r="15074" spans="1:14" x14ac:dyDescent="0.35">
      <c r="A15074" t="s">
        <v>6</v>
      </c>
      <c r="B15074" t="s">
        <v>50</v>
      </c>
      <c r="C15074">
        <v>16</v>
      </c>
      <c r="D15074" t="s">
        <v>89</v>
      </c>
      <c r="E15074" t="s">
        <v>612</v>
      </c>
      <c r="F15074" t="s">
        <v>76</v>
      </c>
      <c r="G15074" t="s">
        <v>93</v>
      </c>
      <c r="H15074" t="s">
        <v>340</v>
      </c>
      <c r="I15074" t="s">
        <v>260</v>
      </c>
      <c r="J15074" t="s">
        <v>76</v>
      </c>
      <c r="K15074" t="s">
        <v>76</v>
      </c>
      <c r="L15074" t="s">
        <v>76</v>
      </c>
      <c r="M15074" t="s">
        <v>76</v>
      </c>
      <c r="N15074" t="s">
        <v>138</v>
      </c>
    </row>
    <row r="15075" spans="1:14" x14ac:dyDescent="0.35">
      <c r="A15075" t="s">
        <v>7</v>
      </c>
      <c r="B15075" t="s">
        <v>52</v>
      </c>
      <c r="C15075">
        <v>88</v>
      </c>
      <c r="D15075" t="s">
        <v>207</v>
      </c>
      <c r="E15075" t="s">
        <v>474</v>
      </c>
      <c r="F15075" t="s">
        <v>449</v>
      </c>
      <c r="G15075" t="s">
        <v>514</v>
      </c>
      <c r="H15075" t="s">
        <v>262</v>
      </c>
      <c r="I15075" t="s">
        <v>359</v>
      </c>
      <c r="J15075" t="s">
        <v>74</v>
      </c>
      <c r="K15075" t="s">
        <v>196</v>
      </c>
      <c r="L15075" t="s">
        <v>78</v>
      </c>
      <c r="M15075" t="s">
        <v>76</v>
      </c>
      <c r="N15075" t="s">
        <v>79</v>
      </c>
    </row>
    <row r="15076" spans="1:14" x14ac:dyDescent="0.35">
      <c r="A15076" t="s">
        <v>7</v>
      </c>
      <c r="B15076" t="s">
        <v>83</v>
      </c>
      <c r="C15076">
        <v>87</v>
      </c>
      <c r="D15076" t="s">
        <v>177</v>
      </c>
      <c r="E15076" t="s">
        <v>426</v>
      </c>
      <c r="F15076" t="s">
        <v>339</v>
      </c>
      <c r="G15076" t="s">
        <v>9</v>
      </c>
      <c r="H15076" t="s">
        <v>188</v>
      </c>
      <c r="I15076" t="s">
        <v>184</v>
      </c>
      <c r="J15076" t="s">
        <v>194</v>
      </c>
      <c r="K15076" t="s">
        <v>256</v>
      </c>
      <c r="L15076" t="s">
        <v>161</v>
      </c>
      <c r="M15076" t="s">
        <v>76</v>
      </c>
      <c r="N15076" t="s">
        <v>352</v>
      </c>
    </row>
    <row r="15077" spans="1:14" x14ac:dyDescent="0.35">
      <c r="A15077" t="s">
        <v>7</v>
      </c>
      <c r="B15077" t="s">
        <v>50</v>
      </c>
      <c r="C15077">
        <v>39</v>
      </c>
      <c r="D15077" t="s">
        <v>139</v>
      </c>
      <c r="E15077" t="s">
        <v>526</v>
      </c>
      <c r="F15077" t="s">
        <v>474</v>
      </c>
      <c r="G15077" t="s">
        <v>292</v>
      </c>
      <c r="H15077" t="s">
        <v>86</v>
      </c>
      <c r="I15077" t="s">
        <v>109</v>
      </c>
      <c r="J15077" t="s">
        <v>188</v>
      </c>
      <c r="K15077" t="s">
        <v>445</v>
      </c>
      <c r="L15077" t="s">
        <v>186</v>
      </c>
      <c r="M15077" t="s">
        <v>76</v>
      </c>
      <c r="N15077" t="s">
        <v>62</v>
      </c>
    </row>
    <row r="15078" spans="1:14" x14ac:dyDescent="0.35">
      <c r="A15078" t="s">
        <v>241</v>
      </c>
      <c r="B15078" t="s">
        <v>52</v>
      </c>
      <c r="C15078">
        <v>286</v>
      </c>
      <c r="D15078" t="s">
        <v>338</v>
      </c>
      <c r="E15078" t="s">
        <v>160</v>
      </c>
      <c r="F15078" t="s">
        <v>426</v>
      </c>
      <c r="G15078" t="s">
        <v>300</v>
      </c>
      <c r="H15078" t="s">
        <v>192</v>
      </c>
      <c r="I15078" t="s">
        <v>269</v>
      </c>
      <c r="J15078" t="s">
        <v>62</v>
      </c>
      <c r="K15078" t="s">
        <v>304</v>
      </c>
      <c r="L15078" t="s">
        <v>186</v>
      </c>
      <c r="M15078" t="s">
        <v>106</v>
      </c>
      <c r="N15078" t="s">
        <v>95</v>
      </c>
    </row>
    <row r="15079" spans="1:14" x14ac:dyDescent="0.35">
      <c r="A15079" t="s">
        <v>241</v>
      </c>
      <c r="B15079" t="s">
        <v>83</v>
      </c>
      <c r="C15079">
        <v>306</v>
      </c>
      <c r="D15079" t="s">
        <v>230</v>
      </c>
      <c r="E15079" t="s">
        <v>441</v>
      </c>
      <c r="F15079" t="s">
        <v>332</v>
      </c>
      <c r="G15079" t="s">
        <v>202</v>
      </c>
      <c r="H15079" t="s">
        <v>210</v>
      </c>
      <c r="I15079" t="s">
        <v>237</v>
      </c>
      <c r="J15079" t="s">
        <v>146</v>
      </c>
      <c r="K15079" t="s">
        <v>207</v>
      </c>
      <c r="L15079" t="s">
        <v>173</v>
      </c>
      <c r="M15079" t="s">
        <v>108</v>
      </c>
      <c r="N15079" t="s">
        <v>132</v>
      </c>
    </row>
    <row r="15080" spans="1:14" x14ac:dyDescent="0.35">
      <c r="A15080" t="s">
        <v>241</v>
      </c>
      <c r="B15080" t="s">
        <v>50</v>
      </c>
      <c r="C15080">
        <v>96</v>
      </c>
      <c r="D15080" t="s">
        <v>145</v>
      </c>
      <c r="E15080" t="s">
        <v>346</v>
      </c>
      <c r="F15080" t="s">
        <v>577</v>
      </c>
      <c r="G15080" t="s">
        <v>445</v>
      </c>
      <c r="H15080" t="s">
        <v>294</v>
      </c>
      <c r="I15080" t="s">
        <v>230</v>
      </c>
      <c r="J15080" t="s">
        <v>244</v>
      </c>
      <c r="K15080" t="s">
        <v>515</v>
      </c>
      <c r="L15080" t="s">
        <v>75</v>
      </c>
      <c r="M15080" t="s">
        <v>76</v>
      </c>
      <c r="N15080" t="s">
        <v>96</v>
      </c>
    </row>
    <row r="15082" spans="1:14" x14ac:dyDescent="0.35">
      <c r="A15082" t="s">
        <v>2373</v>
      </c>
    </row>
    <row r="15083" spans="1:14" x14ac:dyDescent="0.35">
      <c r="A15083" t="s">
        <v>14</v>
      </c>
      <c r="B15083" t="s">
        <v>266</v>
      </c>
      <c r="C15083" t="s">
        <v>2</v>
      </c>
      <c r="D15083" t="s">
        <v>2340</v>
      </c>
      <c r="E15083" t="s">
        <v>2369</v>
      </c>
      <c r="F15083" t="s">
        <v>2246</v>
      </c>
      <c r="G15083" t="s">
        <v>2370</v>
      </c>
      <c r="H15083" t="s">
        <v>2255</v>
      </c>
      <c r="I15083" t="s">
        <v>2343</v>
      </c>
      <c r="J15083" t="s">
        <v>2371</v>
      </c>
      <c r="K15083" t="s">
        <v>2346</v>
      </c>
      <c r="L15083" t="s">
        <v>2372</v>
      </c>
      <c r="M15083" t="s">
        <v>1906</v>
      </c>
      <c r="N15083" t="s">
        <v>48</v>
      </c>
    </row>
    <row r="15084" spans="1:14" x14ac:dyDescent="0.35">
      <c r="A15084" t="s">
        <v>3</v>
      </c>
      <c r="B15084" t="s">
        <v>267</v>
      </c>
      <c r="C15084">
        <v>14</v>
      </c>
      <c r="D15084" t="s">
        <v>377</v>
      </c>
      <c r="E15084" t="s">
        <v>308</v>
      </c>
      <c r="F15084" t="s">
        <v>76</v>
      </c>
      <c r="G15084" t="s">
        <v>65</v>
      </c>
      <c r="H15084" t="s">
        <v>541</v>
      </c>
      <c r="I15084" t="s">
        <v>208</v>
      </c>
      <c r="J15084" t="s">
        <v>137</v>
      </c>
      <c r="K15084" t="s">
        <v>272</v>
      </c>
      <c r="L15084" t="s">
        <v>76</v>
      </c>
      <c r="M15084" t="s">
        <v>176</v>
      </c>
      <c r="N15084" t="s">
        <v>76</v>
      </c>
    </row>
    <row r="15085" spans="1:14" x14ac:dyDescent="0.35">
      <c r="A15085" t="s">
        <v>3</v>
      </c>
      <c r="B15085" t="s">
        <v>279</v>
      </c>
      <c r="C15085">
        <v>60</v>
      </c>
      <c r="D15085" t="s">
        <v>276</v>
      </c>
      <c r="E15085" t="s">
        <v>263</v>
      </c>
      <c r="F15085" t="s">
        <v>328</v>
      </c>
      <c r="G15085" t="s">
        <v>318</v>
      </c>
      <c r="H15085" t="s">
        <v>315</v>
      </c>
      <c r="I15085" t="s">
        <v>117</v>
      </c>
      <c r="J15085" t="s">
        <v>76</v>
      </c>
      <c r="K15085" t="s">
        <v>137</v>
      </c>
      <c r="L15085" t="s">
        <v>76</v>
      </c>
      <c r="M15085" t="s">
        <v>100</v>
      </c>
      <c r="N15085" t="s">
        <v>229</v>
      </c>
    </row>
    <row r="15086" spans="1:14" x14ac:dyDescent="0.35">
      <c r="A15086" t="s">
        <v>3</v>
      </c>
      <c r="B15086" t="s">
        <v>285</v>
      </c>
      <c r="C15086">
        <v>1</v>
      </c>
      <c r="D15086" t="s">
        <v>76</v>
      </c>
      <c r="E15086" t="s">
        <v>76</v>
      </c>
      <c r="F15086" t="s">
        <v>76</v>
      </c>
      <c r="G15086" t="s">
        <v>76</v>
      </c>
      <c r="H15086" t="s">
        <v>395</v>
      </c>
      <c r="I15086" t="s">
        <v>76</v>
      </c>
      <c r="J15086" t="s">
        <v>76</v>
      </c>
      <c r="K15086" t="s">
        <v>76</v>
      </c>
      <c r="L15086" t="s">
        <v>76</v>
      </c>
      <c r="M15086" t="s">
        <v>76</v>
      </c>
      <c r="N15086" t="s">
        <v>76</v>
      </c>
    </row>
    <row r="15087" spans="1:14" x14ac:dyDescent="0.35">
      <c r="A15087" t="s">
        <v>4</v>
      </c>
      <c r="B15087" t="s">
        <v>267</v>
      </c>
      <c r="C15087">
        <v>19</v>
      </c>
      <c r="D15087" t="s">
        <v>164</v>
      </c>
      <c r="E15087" t="s">
        <v>9</v>
      </c>
      <c r="F15087" t="s">
        <v>325</v>
      </c>
      <c r="G15087" t="s">
        <v>619</v>
      </c>
      <c r="H15087" t="s">
        <v>92</v>
      </c>
      <c r="I15087" t="s">
        <v>76</v>
      </c>
      <c r="J15087" t="s">
        <v>76</v>
      </c>
      <c r="K15087" t="s">
        <v>226</v>
      </c>
      <c r="L15087" t="s">
        <v>76</v>
      </c>
      <c r="M15087" t="s">
        <v>96</v>
      </c>
      <c r="N15087" t="s">
        <v>209</v>
      </c>
    </row>
    <row r="15088" spans="1:14" x14ac:dyDescent="0.35">
      <c r="A15088" t="s">
        <v>4</v>
      </c>
      <c r="B15088" t="s">
        <v>279</v>
      </c>
      <c r="C15088">
        <v>105</v>
      </c>
      <c r="D15088" t="s">
        <v>329</v>
      </c>
      <c r="E15088" t="s">
        <v>207</v>
      </c>
      <c r="F15088" t="s">
        <v>322</v>
      </c>
      <c r="G15088" t="s">
        <v>286</v>
      </c>
      <c r="H15088" t="s">
        <v>515</v>
      </c>
      <c r="I15088" t="s">
        <v>366</v>
      </c>
      <c r="J15088" t="s">
        <v>138</v>
      </c>
      <c r="K15088" t="s">
        <v>249</v>
      </c>
      <c r="L15088" t="s">
        <v>94</v>
      </c>
      <c r="M15088" t="s">
        <v>76</v>
      </c>
      <c r="N15088" t="s">
        <v>145</v>
      </c>
    </row>
    <row r="15089" spans="1:14" x14ac:dyDescent="0.35">
      <c r="A15089" t="s">
        <v>4</v>
      </c>
      <c r="B15089" t="s">
        <v>285</v>
      </c>
      <c r="C15089">
        <v>14</v>
      </c>
      <c r="D15089" t="s">
        <v>394</v>
      </c>
      <c r="E15089" t="s">
        <v>1174</v>
      </c>
      <c r="F15089" t="s">
        <v>337</v>
      </c>
      <c r="G15089" t="s">
        <v>57</v>
      </c>
      <c r="H15089" t="s">
        <v>180</v>
      </c>
      <c r="I15089" t="s">
        <v>337</v>
      </c>
      <c r="J15089" t="s">
        <v>76</v>
      </c>
      <c r="K15089" t="s">
        <v>242</v>
      </c>
      <c r="L15089" t="s">
        <v>76</v>
      </c>
      <c r="M15089" t="s">
        <v>76</v>
      </c>
      <c r="N15089" t="s">
        <v>526</v>
      </c>
    </row>
    <row r="15090" spans="1:14" x14ac:dyDescent="0.35">
      <c r="A15090" t="s">
        <v>5</v>
      </c>
      <c r="B15090" t="s">
        <v>267</v>
      </c>
      <c r="C15090">
        <v>15</v>
      </c>
      <c r="D15090" t="s">
        <v>105</v>
      </c>
      <c r="E15090" t="s">
        <v>340</v>
      </c>
      <c r="F15090" t="s">
        <v>249</v>
      </c>
      <c r="G15090" t="s">
        <v>76</v>
      </c>
      <c r="H15090" t="s">
        <v>679</v>
      </c>
      <c r="I15090" t="s">
        <v>70</v>
      </c>
      <c r="J15090" t="s">
        <v>679</v>
      </c>
      <c r="K15090" t="s">
        <v>87</v>
      </c>
      <c r="L15090" t="s">
        <v>151</v>
      </c>
      <c r="M15090" t="s">
        <v>76</v>
      </c>
      <c r="N15090" t="s">
        <v>146</v>
      </c>
    </row>
    <row r="15091" spans="1:14" x14ac:dyDescent="0.35">
      <c r="A15091" t="s">
        <v>5</v>
      </c>
      <c r="B15091" t="s">
        <v>279</v>
      </c>
      <c r="C15091">
        <v>115</v>
      </c>
      <c r="D15091" t="s">
        <v>434</v>
      </c>
      <c r="E15091" t="s">
        <v>344</v>
      </c>
      <c r="F15091" t="s">
        <v>312</v>
      </c>
      <c r="G15091" t="s">
        <v>231</v>
      </c>
      <c r="H15091" t="s">
        <v>168</v>
      </c>
      <c r="I15091" t="s">
        <v>179</v>
      </c>
      <c r="J15091" t="s">
        <v>116</v>
      </c>
      <c r="K15091" t="s">
        <v>61</v>
      </c>
      <c r="L15091" t="s">
        <v>240</v>
      </c>
      <c r="M15091" t="s">
        <v>76</v>
      </c>
      <c r="N15091" t="s">
        <v>442</v>
      </c>
    </row>
    <row r="15092" spans="1:14" x14ac:dyDescent="0.35">
      <c r="A15092" t="s">
        <v>5</v>
      </c>
      <c r="B15092" t="s">
        <v>285</v>
      </c>
      <c r="C15092">
        <v>26</v>
      </c>
      <c r="D15092" t="s">
        <v>202</v>
      </c>
      <c r="E15092" t="s">
        <v>397</v>
      </c>
      <c r="F15092" t="s">
        <v>207</v>
      </c>
      <c r="G15092" t="s">
        <v>58</v>
      </c>
      <c r="H15092" t="s">
        <v>355</v>
      </c>
      <c r="I15092" t="s">
        <v>70</v>
      </c>
      <c r="J15092" t="s">
        <v>76</v>
      </c>
      <c r="K15092" t="s">
        <v>286</v>
      </c>
      <c r="L15092" t="s">
        <v>221</v>
      </c>
      <c r="M15092" t="s">
        <v>550</v>
      </c>
      <c r="N15092" t="s">
        <v>173</v>
      </c>
    </row>
    <row r="15093" spans="1:14" x14ac:dyDescent="0.35">
      <c r="A15093" t="s">
        <v>6</v>
      </c>
      <c r="B15093" t="s">
        <v>267</v>
      </c>
      <c r="C15093">
        <v>8</v>
      </c>
      <c r="D15093" t="s">
        <v>162</v>
      </c>
      <c r="E15093" t="s">
        <v>426</v>
      </c>
      <c r="F15093" t="s">
        <v>583</v>
      </c>
      <c r="G15093" t="s">
        <v>198</v>
      </c>
      <c r="H15093" t="s">
        <v>56</v>
      </c>
      <c r="I15093" t="s">
        <v>76</v>
      </c>
      <c r="J15093" t="s">
        <v>8</v>
      </c>
      <c r="K15093" t="s">
        <v>76</v>
      </c>
      <c r="L15093" t="s">
        <v>76</v>
      </c>
      <c r="M15093" t="s">
        <v>76</v>
      </c>
      <c r="N15093" t="s">
        <v>76</v>
      </c>
    </row>
    <row r="15094" spans="1:14" x14ac:dyDescent="0.35">
      <c r="A15094" t="s">
        <v>6</v>
      </c>
      <c r="B15094" t="s">
        <v>279</v>
      </c>
      <c r="C15094">
        <v>85</v>
      </c>
      <c r="D15094" t="s">
        <v>467</v>
      </c>
      <c r="E15094" t="s">
        <v>667</v>
      </c>
      <c r="F15094" t="s">
        <v>493</v>
      </c>
      <c r="G15094" t="s">
        <v>193</v>
      </c>
      <c r="H15094" t="s">
        <v>347</v>
      </c>
      <c r="I15094" t="s">
        <v>213</v>
      </c>
      <c r="J15094" t="s">
        <v>74</v>
      </c>
      <c r="K15094" t="s">
        <v>181</v>
      </c>
      <c r="L15094" t="s">
        <v>76</v>
      </c>
      <c r="M15094" t="s">
        <v>76</v>
      </c>
      <c r="N15094" t="s">
        <v>355</v>
      </c>
    </row>
    <row r="15095" spans="1:14" x14ac:dyDescent="0.35">
      <c r="A15095" t="s">
        <v>6</v>
      </c>
      <c r="B15095" t="s">
        <v>285</v>
      </c>
      <c r="C15095">
        <v>12</v>
      </c>
      <c r="D15095" t="s">
        <v>361</v>
      </c>
      <c r="E15095" t="s">
        <v>456</v>
      </c>
      <c r="F15095" t="s">
        <v>76</v>
      </c>
      <c r="G15095" t="s">
        <v>76</v>
      </c>
      <c r="H15095" t="s">
        <v>550</v>
      </c>
      <c r="I15095" t="s">
        <v>76</v>
      </c>
      <c r="J15095" t="s">
        <v>78</v>
      </c>
      <c r="K15095" t="s">
        <v>76</v>
      </c>
      <c r="L15095" t="s">
        <v>101</v>
      </c>
      <c r="M15095" t="s">
        <v>76</v>
      </c>
      <c r="N15095" t="s">
        <v>220</v>
      </c>
    </row>
    <row r="15096" spans="1:14" x14ac:dyDescent="0.35">
      <c r="A15096" t="s">
        <v>7</v>
      </c>
      <c r="B15096" t="s">
        <v>267</v>
      </c>
      <c r="C15096">
        <v>22</v>
      </c>
      <c r="D15096" t="s">
        <v>9</v>
      </c>
      <c r="E15096" t="s">
        <v>312</v>
      </c>
      <c r="F15096" t="s">
        <v>399</v>
      </c>
      <c r="G15096" t="s">
        <v>232</v>
      </c>
      <c r="H15096" t="s">
        <v>294</v>
      </c>
      <c r="I15096" t="s">
        <v>239</v>
      </c>
      <c r="J15096" t="s">
        <v>134</v>
      </c>
      <c r="K15096" t="s">
        <v>336</v>
      </c>
      <c r="L15096" t="s">
        <v>93</v>
      </c>
      <c r="M15096" t="s">
        <v>76</v>
      </c>
      <c r="N15096" t="s">
        <v>105</v>
      </c>
    </row>
    <row r="15097" spans="1:14" x14ac:dyDescent="0.35">
      <c r="A15097" t="s">
        <v>7</v>
      </c>
      <c r="B15097" t="s">
        <v>279</v>
      </c>
      <c r="C15097">
        <v>186</v>
      </c>
      <c r="D15097" t="s">
        <v>113</v>
      </c>
      <c r="E15097" t="s">
        <v>601</v>
      </c>
      <c r="F15097" t="s">
        <v>425</v>
      </c>
      <c r="G15097" t="s">
        <v>591</v>
      </c>
      <c r="H15097" t="s">
        <v>286</v>
      </c>
      <c r="I15097" t="s">
        <v>159</v>
      </c>
      <c r="J15097" t="s">
        <v>70</v>
      </c>
      <c r="K15097" t="s">
        <v>339</v>
      </c>
      <c r="L15097" t="s">
        <v>179</v>
      </c>
      <c r="M15097" t="s">
        <v>76</v>
      </c>
      <c r="N15097" t="s">
        <v>237</v>
      </c>
    </row>
    <row r="15098" spans="1:14" x14ac:dyDescent="0.35">
      <c r="A15098" t="s">
        <v>7</v>
      </c>
      <c r="B15098" t="s">
        <v>285</v>
      </c>
      <c r="C15098">
        <v>6</v>
      </c>
      <c r="D15098" t="s">
        <v>82</v>
      </c>
      <c r="E15098" t="s">
        <v>736</v>
      </c>
      <c r="F15098" t="s">
        <v>76</v>
      </c>
      <c r="G15098" t="s">
        <v>76</v>
      </c>
      <c r="H15098" t="s">
        <v>133</v>
      </c>
      <c r="I15098" t="s">
        <v>76</v>
      </c>
      <c r="J15098" t="s">
        <v>76</v>
      </c>
      <c r="K15098" t="s">
        <v>76</v>
      </c>
      <c r="L15098" t="s">
        <v>76</v>
      </c>
      <c r="M15098" t="s">
        <v>76</v>
      </c>
      <c r="N15098" t="s">
        <v>315</v>
      </c>
    </row>
    <row r="15099" spans="1:14" x14ac:dyDescent="0.35">
      <c r="A15099" t="s">
        <v>241</v>
      </c>
      <c r="B15099" t="s">
        <v>267</v>
      </c>
      <c r="C15099">
        <v>78</v>
      </c>
      <c r="D15099" t="s">
        <v>206</v>
      </c>
      <c r="E15099" t="s">
        <v>90</v>
      </c>
      <c r="F15099" t="s">
        <v>158</v>
      </c>
      <c r="G15099" t="s">
        <v>455</v>
      </c>
      <c r="H15099" t="s">
        <v>308</v>
      </c>
      <c r="I15099" t="s">
        <v>62</v>
      </c>
      <c r="J15099" t="s">
        <v>347</v>
      </c>
      <c r="K15099" t="s">
        <v>101</v>
      </c>
      <c r="L15099" t="s">
        <v>75</v>
      </c>
      <c r="M15099" t="s">
        <v>122</v>
      </c>
      <c r="N15099" t="s">
        <v>119</v>
      </c>
    </row>
    <row r="15100" spans="1:14" x14ac:dyDescent="0.35">
      <c r="A15100" t="s">
        <v>241</v>
      </c>
      <c r="B15100" t="s">
        <v>279</v>
      </c>
      <c r="C15100">
        <v>551</v>
      </c>
      <c r="D15100" t="s">
        <v>283</v>
      </c>
      <c r="E15100" t="s">
        <v>393</v>
      </c>
      <c r="F15100" t="s">
        <v>253</v>
      </c>
      <c r="G15100" t="s">
        <v>447</v>
      </c>
      <c r="H15100" t="s">
        <v>218</v>
      </c>
      <c r="I15100" t="s">
        <v>199</v>
      </c>
      <c r="J15100" t="s">
        <v>62</v>
      </c>
      <c r="K15100" t="s">
        <v>166</v>
      </c>
      <c r="L15100" t="s">
        <v>122</v>
      </c>
      <c r="M15100" t="s">
        <v>73</v>
      </c>
      <c r="N15100" t="s">
        <v>225</v>
      </c>
    </row>
    <row r="15101" spans="1:14" x14ac:dyDescent="0.35">
      <c r="A15101" t="s">
        <v>241</v>
      </c>
      <c r="B15101" t="s">
        <v>285</v>
      </c>
      <c r="C15101">
        <v>59</v>
      </c>
      <c r="D15101" t="s">
        <v>296</v>
      </c>
      <c r="E15101" t="s">
        <v>561</v>
      </c>
      <c r="F15101" t="s">
        <v>236</v>
      </c>
      <c r="G15101" t="s">
        <v>84</v>
      </c>
      <c r="H15101" t="s">
        <v>132</v>
      </c>
      <c r="I15101" t="s">
        <v>113</v>
      </c>
      <c r="J15101" t="s">
        <v>73</v>
      </c>
      <c r="K15101" t="s">
        <v>58</v>
      </c>
      <c r="L15101" t="s">
        <v>70</v>
      </c>
      <c r="M15101" t="s">
        <v>157</v>
      </c>
      <c r="N15101" t="s">
        <v>160</v>
      </c>
    </row>
    <row r="15103" spans="1:14" x14ac:dyDescent="0.35">
      <c r="A15103" t="s">
        <v>2374</v>
      </c>
    </row>
    <row r="15104" spans="1:14" x14ac:dyDescent="0.35">
      <c r="A15104" t="s">
        <v>14</v>
      </c>
      <c r="B15104" t="s">
        <v>1332</v>
      </c>
      <c r="C15104" t="s">
        <v>2</v>
      </c>
      <c r="D15104" t="s">
        <v>2340</v>
      </c>
      <c r="E15104" t="s">
        <v>2369</v>
      </c>
      <c r="F15104" t="s">
        <v>2246</v>
      </c>
      <c r="G15104" t="s">
        <v>2370</v>
      </c>
      <c r="H15104" t="s">
        <v>2255</v>
      </c>
      <c r="I15104" t="s">
        <v>2343</v>
      </c>
      <c r="J15104" t="s">
        <v>2371</v>
      </c>
      <c r="K15104" t="s">
        <v>2346</v>
      </c>
      <c r="L15104" t="s">
        <v>2372</v>
      </c>
      <c r="M15104" t="s">
        <v>1906</v>
      </c>
      <c r="N15104" t="s">
        <v>48</v>
      </c>
    </row>
    <row r="15105" spans="1:14" x14ac:dyDescent="0.35">
      <c r="A15105" t="s">
        <v>3</v>
      </c>
      <c r="B15105" t="s">
        <v>1333</v>
      </c>
      <c r="C15105">
        <v>74</v>
      </c>
      <c r="D15105" t="s">
        <v>120</v>
      </c>
      <c r="E15105" t="s">
        <v>302</v>
      </c>
      <c r="F15105" t="s">
        <v>205</v>
      </c>
      <c r="G15105" t="s">
        <v>334</v>
      </c>
      <c r="H15105" t="s">
        <v>245</v>
      </c>
      <c r="I15105" t="s">
        <v>206</v>
      </c>
      <c r="J15105" t="s">
        <v>94</v>
      </c>
      <c r="K15105" t="s">
        <v>92</v>
      </c>
      <c r="L15105" t="s">
        <v>76</v>
      </c>
      <c r="M15105" t="s">
        <v>133</v>
      </c>
      <c r="N15105" t="s">
        <v>515</v>
      </c>
    </row>
    <row r="15106" spans="1:14" x14ac:dyDescent="0.35">
      <c r="A15106" t="s">
        <v>3</v>
      </c>
      <c r="B15106" t="s">
        <v>1334</v>
      </c>
      <c r="C15106">
        <v>1</v>
      </c>
      <c r="D15106" t="s">
        <v>76</v>
      </c>
      <c r="E15106" t="s">
        <v>395</v>
      </c>
      <c r="F15106" t="s">
        <v>76</v>
      </c>
      <c r="G15106" t="s">
        <v>76</v>
      </c>
      <c r="H15106" t="s">
        <v>76</v>
      </c>
      <c r="I15106" t="s">
        <v>76</v>
      </c>
      <c r="J15106" t="s">
        <v>76</v>
      </c>
      <c r="K15106" t="s">
        <v>76</v>
      </c>
      <c r="L15106" t="s">
        <v>76</v>
      </c>
      <c r="M15106" t="s">
        <v>76</v>
      </c>
      <c r="N15106" t="s">
        <v>76</v>
      </c>
    </row>
    <row r="15107" spans="1:14" x14ac:dyDescent="0.35">
      <c r="A15107" t="s">
        <v>4</v>
      </c>
      <c r="B15107" t="s">
        <v>1333</v>
      </c>
      <c r="C15107">
        <v>128</v>
      </c>
      <c r="D15107" t="s">
        <v>474</v>
      </c>
      <c r="E15107" t="s">
        <v>144</v>
      </c>
      <c r="F15107" t="s">
        <v>153</v>
      </c>
      <c r="G15107" t="s">
        <v>317</v>
      </c>
      <c r="H15107" t="s">
        <v>209</v>
      </c>
      <c r="I15107" t="s">
        <v>209</v>
      </c>
      <c r="J15107" t="s">
        <v>75</v>
      </c>
      <c r="K15107" t="s">
        <v>305</v>
      </c>
      <c r="L15107" t="s">
        <v>106</v>
      </c>
      <c r="M15107" t="s">
        <v>150</v>
      </c>
      <c r="N15107" t="s">
        <v>95</v>
      </c>
    </row>
    <row r="15108" spans="1:14" x14ac:dyDescent="0.35">
      <c r="A15108" t="s">
        <v>4</v>
      </c>
      <c r="B15108" t="s">
        <v>1334</v>
      </c>
      <c r="C15108">
        <v>10</v>
      </c>
      <c r="D15108" t="s">
        <v>849</v>
      </c>
      <c r="E15108" t="s">
        <v>100</v>
      </c>
      <c r="F15108" t="s">
        <v>80</v>
      </c>
      <c r="G15108" t="s">
        <v>352</v>
      </c>
      <c r="H15108" t="s">
        <v>76</v>
      </c>
      <c r="I15108" t="s">
        <v>76</v>
      </c>
      <c r="J15108" t="s">
        <v>76</v>
      </c>
      <c r="K15108" t="s">
        <v>490</v>
      </c>
      <c r="L15108" t="s">
        <v>188</v>
      </c>
      <c r="M15108" t="s">
        <v>76</v>
      </c>
      <c r="N15108" t="s">
        <v>1177</v>
      </c>
    </row>
    <row r="15109" spans="1:14" x14ac:dyDescent="0.35">
      <c r="A15109" t="s">
        <v>5</v>
      </c>
      <c r="B15109" t="s">
        <v>1333</v>
      </c>
      <c r="C15109">
        <v>147</v>
      </c>
      <c r="D15109" t="s">
        <v>300</v>
      </c>
      <c r="E15109" t="s">
        <v>232</v>
      </c>
      <c r="F15109" t="s">
        <v>294</v>
      </c>
      <c r="G15109" t="s">
        <v>157</v>
      </c>
      <c r="H15109" t="s">
        <v>196</v>
      </c>
      <c r="I15109" t="s">
        <v>70</v>
      </c>
      <c r="J15109" t="s">
        <v>455</v>
      </c>
      <c r="K15109" t="s">
        <v>239</v>
      </c>
      <c r="L15109" t="s">
        <v>221</v>
      </c>
      <c r="M15109" t="s">
        <v>217</v>
      </c>
      <c r="N15109" t="s">
        <v>240</v>
      </c>
    </row>
    <row r="15110" spans="1:14" x14ac:dyDescent="0.35">
      <c r="A15110" t="s">
        <v>5</v>
      </c>
      <c r="B15110" t="s">
        <v>1334</v>
      </c>
      <c r="C15110">
        <v>9</v>
      </c>
      <c r="D15110" t="s">
        <v>426</v>
      </c>
      <c r="E15110" t="s">
        <v>88</v>
      </c>
      <c r="F15110" t="s">
        <v>239</v>
      </c>
      <c r="G15110" t="s">
        <v>88</v>
      </c>
      <c r="H15110" t="s">
        <v>232</v>
      </c>
      <c r="I15110" t="s">
        <v>76</v>
      </c>
      <c r="J15110" t="s">
        <v>76</v>
      </c>
      <c r="K15110" t="s">
        <v>252</v>
      </c>
      <c r="L15110" t="s">
        <v>76</v>
      </c>
      <c r="M15110" t="s">
        <v>76</v>
      </c>
      <c r="N15110" t="s">
        <v>115</v>
      </c>
    </row>
    <row r="15111" spans="1:14" x14ac:dyDescent="0.35">
      <c r="A15111" t="s">
        <v>6</v>
      </c>
      <c r="B15111" t="s">
        <v>1333</v>
      </c>
      <c r="C15111">
        <v>100</v>
      </c>
      <c r="D15111" t="s">
        <v>64</v>
      </c>
      <c r="E15111" t="s">
        <v>154</v>
      </c>
      <c r="F15111" t="s">
        <v>147</v>
      </c>
      <c r="G15111" t="s">
        <v>239</v>
      </c>
      <c r="H15111" t="s">
        <v>361</v>
      </c>
      <c r="I15111" t="s">
        <v>146</v>
      </c>
      <c r="J15111" t="s">
        <v>70</v>
      </c>
      <c r="K15111" t="s">
        <v>194</v>
      </c>
      <c r="L15111" t="s">
        <v>74</v>
      </c>
      <c r="M15111" t="s">
        <v>76</v>
      </c>
      <c r="N15111" t="s">
        <v>56</v>
      </c>
    </row>
    <row r="15112" spans="1:14" x14ac:dyDescent="0.35">
      <c r="A15112" t="s">
        <v>6</v>
      </c>
      <c r="B15112" t="s">
        <v>1334</v>
      </c>
      <c r="C15112">
        <v>5</v>
      </c>
      <c r="D15112" t="s">
        <v>76</v>
      </c>
      <c r="E15112" t="s">
        <v>810</v>
      </c>
      <c r="F15112" t="s">
        <v>76</v>
      </c>
      <c r="G15112" t="s">
        <v>269</v>
      </c>
      <c r="H15112" t="s">
        <v>374</v>
      </c>
      <c r="I15112" t="s">
        <v>374</v>
      </c>
      <c r="J15112" t="s">
        <v>309</v>
      </c>
      <c r="K15112" t="s">
        <v>76</v>
      </c>
      <c r="L15112" t="s">
        <v>76</v>
      </c>
      <c r="M15112" t="s">
        <v>76</v>
      </c>
      <c r="N15112" t="s">
        <v>76</v>
      </c>
    </row>
    <row r="15113" spans="1:14" x14ac:dyDescent="0.35">
      <c r="A15113" t="s">
        <v>7</v>
      </c>
      <c r="B15113" t="s">
        <v>1333</v>
      </c>
      <c r="C15113">
        <v>199</v>
      </c>
      <c r="D15113" t="s">
        <v>69</v>
      </c>
      <c r="E15113" t="s">
        <v>232</v>
      </c>
      <c r="F15113" t="s">
        <v>448</v>
      </c>
      <c r="G15113" t="s">
        <v>755</v>
      </c>
      <c r="H15113" t="s">
        <v>113</v>
      </c>
      <c r="I15113" t="s">
        <v>302</v>
      </c>
      <c r="J15113" t="s">
        <v>130</v>
      </c>
      <c r="K15113" t="s">
        <v>319</v>
      </c>
      <c r="L15113" t="s">
        <v>70</v>
      </c>
      <c r="M15113" t="s">
        <v>76</v>
      </c>
      <c r="N15113" t="s">
        <v>93</v>
      </c>
    </row>
    <row r="15114" spans="1:14" x14ac:dyDescent="0.35">
      <c r="A15114" t="s">
        <v>7</v>
      </c>
      <c r="B15114" t="s">
        <v>1334</v>
      </c>
      <c r="C15114">
        <v>15</v>
      </c>
      <c r="D15114" t="s">
        <v>61</v>
      </c>
      <c r="E15114" t="s">
        <v>140</v>
      </c>
      <c r="F15114" t="s">
        <v>136</v>
      </c>
      <c r="G15114" t="s">
        <v>193</v>
      </c>
      <c r="H15114" t="s">
        <v>76</v>
      </c>
      <c r="I15114" t="s">
        <v>151</v>
      </c>
      <c r="J15114" t="s">
        <v>206</v>
      </c>
      <c r="K15114" t="s">
        <v>264</v>
      </c>
      <c r="L15114" t="s">
        <v>71</v>
      </c>
      <c r="M15114" t="s">
        <v>76</v>
      </c>
      <c r="N15114" t="s">
        <v>563</v>
      </c>
    </row>
    <row r="15115" spans="1:14" x14ac:dyDescent="0.35">
      <c r="A15115" t="s">
        <v>241</v>
      </c>
      <c r="B15115" t="s">
        <v>1333</v>
      </c>
      <c r="C15115">
        <v>648</v>
      </c>
      <c r="D15115" t="s">
        <v>10</v>
      </c>
      <c r="E15115" t="s">
        <v>256</v>
      </c>
      <c r="F15115" t="s">
        <v>412</v>
      </c>
      <c r="G15115" t="s">
        <v>174</v>
      </c>
      <c r="H15115" t="s">
        <v>220</v>
      </c>
      <c r="I15115" t="s">
        <v>126</v>
      </c>
      <c r="J15115" t="s">
        <v>216</v>
      </c>
      <c r="K15115" t="s">
        <v>435</v>
      </c>
      <c r="L15115" t="s">
        <v>122</v>
      </c>
      <c r="M15115" t="s">
        <v>63</v>
      </c>
      <c r="N15115" t="s">
        <v>309</v>
      </c>
    </row>
    <row r="15116" spans="1:14" x14ac:dyDescent="0.35">
      <c r="A15116" t="s">
        <v>241</v>
      </c>
      <c r="B15116" t="s">
        <v>1334</v>
      </c>
      <c r="C15116">
        <v>40</v>
      </c>
      <c r="D15116" t="s">
        <v>184</v>
      </c>
      <c r="E15116" t="s">
        <v>230</v>
      </c>
      <c r="F15116" t="s">
        <v>307</v>
      </c>
      <c r="G15116" t="s">
        <v>304</v>
      </c>
      <c r="H15116" t="s">
        <v>104</v>
      </c>
      <c r="I15116" t="s">
        <v>108</v>
      </c>
      <c r="J15116" t="s">
        <v>58</v>
      </c>
      <c r="K15116" t="s">
        <v>229</v>
      </c>
      <c r="L15116" t="s">
        <v>122</v>
      </c>
      <c r="M15116" t="s">
        <v>76</v>
      </c>
      <c r="N15116" t="s">
        <v>649</v>
      </c>
    </row>
    <row r="15118" spans="1:14" x14ac:dyDescent="0.35">
      <c r="A15118" t="s">
        <v>2375</v>
      </c>
    </row>
    <row r="15119" spans="1:14" x14ac:dyDescent="0.35">
      <c r="A15119" t="s">
        <v>14</v>
      </c>
      <c r="B15119" t="s">
        <v>461</v>
      </c>
      <c r="C15119" t="s">
        <v>2</v>
      </c>
      <c r="D15119" t="s">
        <v>2340</v>
      </c>
      <c r="E15119" t="s">
        <v>2369</v>
      </c>
      <c r="F15119" t="s">
        <v>2246</v>
      </c>
      <c r="G15119" t="s">
        <v>2370</v>
      </c>
      <c r="H15119" t="s">
        <v>2255</v>
      </c>
      <c r="I15119" t="s">
        <v>2343</v>
      </c>
      <c r="J15119" t="s">
        <v>2371</v>
      </c>
      <c r="K15119" t="s">
        <v>2346</v>
      </c>
      <c r="L15119" t="s">
        <v>2372</v>
      </c>
      <c r="M15119" t="s">
        <v>1906</v>
      </c>
      <c r="N15119" t="s">
        <v>48</v>
      </c>
    </row>
    <row r="15120" spans="1:14" x14ac:dyDescent="0.35">
      <c r="A15120" t="s">
        <v>3</v>
      </c>
      <c r="B15120" t="s">
        <v>462</v>
      </c>
      <c r="C15120">
        <v>38</v>
      </c>
      <c r="D15120" t="s">
        <v>64</v>
      </c>
      <c r="E15120" t="s">
        <v>139</v>
      </c>
      <c r="F15120" t="s">
        <v>112</v>
      </c>
      <c r="G15120" t="s">
        <v>242</v>
      </c>
      <c r="H15120" t="s">
        <v>545</v>
      </c>
      <c r="I15120" t="s">
        <v>361</v>
      </c>
      <c r="J15120" t="s">
        <v>186</v>
      </c>
      <c r="K15120" t="s">
        <v>58</v>
      </c>
      <c r="L15120" t="s">
        <v>76</v>
      </c>
      <c r="M15120" t="s">
        <v>130</v>
      </c>
      <c r="N15120" t="s">
        <v>326</v>
      </c>
    </row>
    <row r="15121" spans="1:14" x14ac:dyDescent="0.35">
      <c r="A15121" t="s">
        <v>3</v>
      </c>
      <c r="B15121" t="s">
        <v>464</v>
      </c>
      <c r="C15121">
        <v>37</v>
      </c>
      <c r="D15121" t="s">
        <v>254</v>
      </c>
      <c r="E15121" t="s">
        <v>152</v>
      </c>
      <c r="F15121" t="s">
        <v>330</v>
      </c>
      <c r="G15121" t="s">
        <v>373</v>
      </c>
      <c r="H15121" t="s">
        <v>110</v>
      </c>
      <c r="I15121" t="s">
        <v>515</v>
      </c>
      <c r="J15121" t="s">
        <v>76</v>
      </c>
      <c r="K15121" t="s">
        <v>260</v>
      </c>
      <c r="L15121" t="s">
        <v>76</v>
      </c>
      <c r="M15121" t="s">
        <v>108</v>
      </c>
      <c r="N15121" t="s">
        <v>208</v>
      </c>
    </row>
    <row r="15122" spans="1:14" x14ac:dyDescent="0.35">
      <c r="A15122" t="s">
        <v>4</v>
      </c>
      <c r="B15122" t="s">
        <v>462</v>
      </c>
      <c r="C15122">
        <v>71</v>
      </c>
      <c r="D15122" t="s">
        <v>511</v>
      </c>
      <c r="E15122" t="s">
        <v>397</v>
      </c>
      <c r="F15122" t="s">
        <v>69</v>
      </c>
      <c r="G15122" t="s">
        <v>146</v>
      </c>
      <c r="H15122" t="s">
        <v>211</v>
      </c>
      <c r="I15122" t="s">
        <v>309</v>
      </c>
      <c r="J15122" t="s">
        <v>107</v>
      </c>
      <c r="K15122" t="s">
        <v>124</v>
      </c>
      <c r="L15122" t="s">
        <v>150</v>
      </c>
      <c r="M15122" t="s">
        <v>72</v>
      </c>
      <c r="N15122" t="s">
        <v>348</v>
      </c>
    </row>
    <row r="15123" spans="1:14" x14ac:dyDescent="0.35">
      <c r="A15123" t="s">
        <v>4</v>
      </c>
      <c r="B15123" t="s">
        <v>464</v>
      </c>
      <c r="C15123">
        <v>67</v>
      </c>
      <c r="D15123" t="s">
        <v>9</v>
      </c>
      <c r="E15123" t="s">
        <v>207</v>
      </c>
      <c r="F15123" t="s">
        <v>259</v>
      </c>
      <c r="G15123" t="s">
        <v>235</v>
      </c>
      <c r="H15123" t="s">
        <v>101</v>
      </c>
      <c r="I15123" t="s">
        <v>116</v>
      </c>
      <c r="J15123" t="s">
        <v>63</v>
      </c>
      <c r="K15123" t="s">
        <v>161</v>
      </c>
      <c r="L15123" t="s">
        <v>79</v>
      </c>
      <c r="M15123" t="s">
        <v>76</v>
      </c>
      <c r="N15123" t="s">
        <v>260</v>
      </c>
    </row>
    <row r="15124" spans="1:14" x14ac:dyDescent="0.35">
      <c r="A15124" t="s">
        <v>5</v>
      </c>
      <c r="B15124" t="s">
        <v>462</v>
      </c>
      <c r="C15124">
        <v>78</v>
      </c>
      <c r="D15124" t="s">
        <v>274</v>
      </c>
      <c r="E15124" t="s">
        <v>274</v>
      </c>
      <c r="F15124" t="s">
        <v>192</v>
      </c>
      <c r="G15124" t="s">
        <v>217</v>
      </c>
      <c r="H15124" t="s">
        <v>416</v>
      </c>
      <c r="I15124" t="s">
        <v>96</v>
      </c>
      <c r="J15124" t="s">
        <v>9</v>
      </c>
      <c r="K15124" t="s">
        <v>92</v>
      </c>
      <c r="L15124" t="s">
        <v>137</v>
      </c>
      <c r="M15124" t="s">
        <v>213</v>
      </c>
      <c r="N15124" t="s">
        <v>278</v>
      </c>
    </row>
    <row r="15125" spans="1:14" x14ac:dyDescent="0.35">
      <c r="A15125" t="s">
        <v>5</v>
      </c>
      <c r="B15125" t="s">
        <v>464</v>
      </c>
      <c r="C15125">
        <v>78</v>
      </c>
      <c r="D15125" t="s">
        <v>391</v>
      </c>
      <c r="E15125" t="s">
        <v>336</v>
      </c>
      <c r="F15125" t="s">
        <v>359</v>
      </c>
      <c r="G15125" t="s">
        <v>209</v>
      </c>
      <c r="H15125" t="s">
        <v>274</v>
      </c>
      <c r="I15125" t="s">
        <v>86</v>
      </c>
      <c r="J15125" t="s">
        <v>250</v>
      </c>
      <c r="K15125" t="s">
        <v>132</v>
      </c>
      <c r="L15125" t="s">
        <v>87</v>
      </c>
      <c r="M15125" t="s">
        <v>76</v>
      </c>
      <c r="N15125" t="s">
        <v>151</v>
      </c>
    </row>
    <row r="15126" spans="1:14" x14ac:dyDescent="0.35">
      <c r="A15126" t="s">
        <v>6</v>
      </c>
      <c r="B15126" t="s">
        <v>462</v>
      </c>
      <c r="C15126">
        <v>60</v>
      </c>
      <c r="D15126" t="s">
        <v>140</v>
      </c>
      <c r="E15126" t="s">
        <v>911</v>
      </c>
      <c r="F15126" t="s">
        <v>447</v>
      </c>
      <c r="G15126" t="s">
        <v>78</v>
      </c>
      <c r="H15126" t="s">
        <v>426</v>
      </c>
      <c r="I15126" t="s">
        <v>74</v>
      </c>
      <c r="J15126" t="s">
        <v>65</v>
      </c>
      <c r="K15126" t="s">
        <v>93</v>
      </c>
      <c r="L15126" t="s">
        <v>76</v>
      </c>
      <c r="M15126" t="s">
        <v>76</v>
      </c>
      <c r="N15126" t="s">
        <v>442</v>
      </c>
    </row>
    <row r="15127" spans="1:14" x14ac:dyDescent="0.35">
      <c r="A15127" t="s">
        <v>6</v>
      </c>
      <c r="B15127" t="s">
        <v>464</v>
      </c>
      <c r="C15127">
        <v>45</v>
      </c>
      <c r="D15127" t="s">
        <v>347</v>
      </c>
      <c r="E15127" t="s">
        <v>178</v>
      </c>
      <c r="F15127" t="s">
        <v>159</v>
      </c>
      <c r="G15127" t="s">
        <v>318</v>
      </c>
      <c r="H15127" t="s">
        <v>188</v>
      </c>
      <c r="I15127" t="s">
        <v>233</v>
      </c>
      <c r="J15127" t="s">
        <v>57</v>
      </c>
      <c r="K15127" t="s">
        <v>280</v>
      </c>
      <c r="L15127" t="s">
        <v>121</v>
      </c>
      <c r="M15127" t="s">
        <v>76</v>
      </c>
      <c r="N15127" t="s">
        <v>87</v>
      </c>
    </row>
    <row r="15128" spans="1:14" x14ac:dyDescent="0.35">
      <c r="A15128" t="s">
        <v>7</v>
      </c>
      <c r="B15128" t="s">
        <v>462</v>
      </c>
      <c r="C15128">
        <v>112</v>
      </c>
      <c r="D15128" t="s">
        <v>69</v>
      </c>
      <c r="E15128" t="s">
        <v>321</v>
      </c>
      <c r="F15128" t="s">
        <v>590</v>
      </c>
      <c r="G15128" t="s">
        <v>497</v>
      </c>
      <c r="H15128" t="s">
        <v>161</v>
      </c>
      <c r="I15128" t="s">
        <v>386</v>
      </c>
      <c r="J15128" t="s">
        <v>204</v>
      </c>
      <c r="K15128" t="s">
        <v>467</v>
      </c>
      <c r="L15128" t="s">
        <v>97</v>
      </c>
      <c r="M15128" t="s">
        <v>76</v>
      </c>
      <c r="N15128" t="s">
        <v>96</v>
      </c>
    </row>
    <row r="15129" spans="1:14" x14ac:dyDescent="0.35">
      <c r="A15129" t="s">
        <v>7</v>
      </c>
      <c r="B15129" t="s">
        <v>464</v>
      </c>
      <c r="C15129">
        <v>102</v>
      </c>
      <c r="D15129" t="s">
        <v>326</v>
      </c>
      <c r="E15129" t="s">
        <v>261</v>
      </c>
      <c r="F15129" t="s">
        <v>336</v>
      </c>
      <c r="G15129" t="s">
        <v>581</v>
      </c>
      <c r="H15129" t="s">
        <v>165</v>
      </c>
      <c r="I15129" t="s">
        <v>426</v>
      </c>
      <c r="J15129" t="s">
        <v>81</v>
      </c>
      <c r="K15129" t="s">
        <v>429</v>
      </c>
      <c r="L15129" t="s">
        <v>80</v>
      </c>
      <c r="M15129" t="s">
        <v>76</v>
      </c>
      <c r="N15129" t="s">
        <v>164</v>
      </c>
    </row>
    <row r="15130" spans="1:14" x14ac:dyDescent="0.35">
      <c r="A15130" t="s">
        <v>241</v>
      </c>
      <c r="B15130" t="s">
        <v>462</v>
      </c>
      <c r="C15130">
        <v>359</v>
      </c>
      <c r="D15130" t="s">
        <v>272</v>
      </c>
      <c r="E15130" t="s">
        <v>12</v>
      </c>
      <c r="F15130" t="s">
        <v>171</v>
      </c>
      <c r="G15130" t="s">
        <v>220</v>
      </c>
      <c r="H15130" t="s">
        <v>145</v>
      </c>
      <c r="I15130" t="s">
        <v>114</v>
      </c>
      <c r="J15130" t="s">
        <v>89</v>
      </c>
      <c r="K15130" t="s">
        <v>95</v>
      </c>
      <c r="L15130" t="s">
        <v>198</v>
      </c>
      <c r="M15130" t="s">
        <v>198</v>
      </c>
      <c r="N15130" t="s">
        <v>210</v>
      </c>
    </row>
    <row r="15131" spans="1:14" x14ac:dyDescent="0.35">
      <c r="A15131" t="s">
        <v>241</v>
      </c>
      <c r="B15131" t="s">
        <v>464</v>
      </c>
      <c r="C15131">
        <v>329</v>
      </c>
      <c r="D15131" t="s">
        <v>159</v>
      </c>
      <c r="E15131" t="s">
        <v>261</v>
      </c>
      <c r="F15131" t="s">
        <v>574</v>
      </c>
      <c r="G15131" t="s">
        <v>332</v>
      </c>
      <c r="H15131" t="s">
        <v>277</v>
      </c>
      <c r="I15131" t="s">
        <v>262</v>
      </c>
      <c r="J15131" t="s">
        <v>103</v>
      </c>
      <c r="K15131" t="s">
        <v>69</v>
      </c>
      <c r="L15131" t="s">
        <v>93</v>
      </c>
      <c r="M15131" t="s">
        <v>106</v>
      </c>
      <c r="N15131" t="s">
        <v>305</v>
      </c>
    </row>
    <row r="15133" spans="1:14" x14ac:dyDescent="0.35">
      <c r="A15133" t="s">
        <v>2376</v>
      </c>
    </row>
    <row r="15134" spans="1:14" x14ac:dyDescent="0.35">
      <c r="A15134" t="s">
        <v>14</v>
      </c>
      <c r="B15134" t="s">
        <v>487</v>
      </c>
      <c r="C15134" t="s">
        <v>2</v>
      </c>
      <c r="D15134" t="s">
        <v>2340</v>
      </c>
      <c r="E15134" t="s">
        <v>2369</v>
      </c>
      <c r="F15134" t="s">
        <v>2246</v>
      </c>
      <c r="G15134" t="s">
        <v>2370</v>
      </c>
      <c r="H15134" t="s">
        <v>2255</v>
      </c>
      <c r="I15134" t="s">
        <v>2343</v>
      </c>
      <c r="J15134" t="s">
        <v>2371</v>
      </c>
      <c r="K15134" t="s">
        <v>2346</v>
      </c>
      <c r="L15134" t="s">
        <v>2372</v>
      </c>
      <c r="M15134" t="s">
        <v>1906</v>
      </c>
      <c r="N15134" t="s">
        <v>48</v>
      </c>
    </row>
    <row r="15135" spans="1:14" x14ac:dyDescent="0.35">
      <c r="A15135" t="s">
        <v>3</v>
      </c>
      <c r="B15135" t="s">
        <v>488</v>
      </c>
      <c r="C15135">
        <v>42</v>
      </c>
      <c r="D15135" t="s">
        <v>261</v>
      </c>
      <c r="E15135" t="s">
        <v>277</v>
      </c>
      <c r="F15135" t="s">
        <v>131</v>
      </c>
      <c r="G15135" t="s">
        <v>152</v>
      </c>
      <c r="H15135" t="s">
        <v>85</v>
      </c>
      <c r="I15135" t="s">
        <v>159</v>
      </c>
      <c r="J15135" t="s">
        <v>76</v>
      </c>
      <c r="K15135" t="s">
        <v>156</v>
      </c>
      <c r="L15135" t="s">
        <v>76</v>
      </c>
      <c r="M15135" t="s">
        <v>130</v>
      </c>
      <c r="N15135" t="s">
        <v>84</v>
      </c>
    </row>
    <row r="15136" spans="1:14" x14ac:dyDescent="0.35">
      <c r="A15136" t="s">
        <v>3</v>
      </c>
      <c r="B15136" t="s">
        <v>491</v>
      </c>
      <c r="C15136">
        <v>33</v>
      </c>
      <c r="D15136" t="s">
        <v>257</v>
      </c>
      <c r="E15136" t="s">
        <v>160</v>
      </c>
      <c r="F15136" t="s">
        <v>114</v>
      </c>
      <c r="G15136" t="s">
        <v>282</v>
      </c>
      <c r="H15136" t="s">
        <v>324</v>
      </c>
      <c r="I15136" t="s">
        <v>366</v>
      </c>
      <c r="J15136" t="s">
        <v>93</v>
      </c>
      <c r="K15136" t="s">
        <v>63</v>
      </c>
      <c r="L15136" t="s">
        <v>76</v>
      </c>
      <c r="M15136" t="s">
        <v>104</v>
      </c>
      <c r="N15136" t="s">
        <v>252</v>
      </c>
    </row>
    <row r="15137" spans="1:14" x14ac:dyDescent="0.35">
      <c r="A15137" t="s">
        <v>4</v>
      </c>
      <c r="B15137" t="s">
        <v>488</v>
      </c>
      <c r="C15137">
        <v>80</v>
      </c>
      <c r="D15137" t="s">
        <v>528</v>
      </c>
      <c r="E15137" t="s">
        <v>181</v>
      </c>
      <c r="F15137" t="s">
        <v>215</v>
      </c>
      <c r="G15137" t="s">
        <v>225</v>
      </c>
      <c r="H15137" t="s">
        <v>280</v>
      </c>
      <c r="I15137" t="s">
        <v>77</v>
      </c>
      <c r="J15137" t="s">
        <v>81</v>
      </c>
      <c r="K15137" t="s">
        <v>299</v>
      </c>
      <c r="L15137" t="s">
        <v>78</v>
      </c>
      <c r="M15137" t="s">
        <v>138</v>
      </c>
      <c r="N15137" t="s">
        <v>69</v>
      </c>
    </row>
    <row r="15138" spans="1:14" x14ac:dyDescent="0.35">
      <c r="A15138" t="s">
        <v>4</v>
      </c>
      <c r="B15138" t="s">
        <v>491</v>
      </c>
      <c r="C15138">
        <v>58</v>
      </c>
      <c r="D15138" t="s">
        <v>82</v>
      </c>
      <c r="E15138" t="s">
        <v>598</v>
      </c>
      <c r="F15138" t="s">
        <v>236</v>
      </c>
      <c r="G15138" t="s">
        <v>302</v>
      </c>
      <c r="H15138" t="s">
        <v>269</v>
      </c>
      <c r="I15138" t="s">
        <v>200</v>
      </c>
      <c r="J15138" t="s">
        <v>107</v>
      </c>
      <c r="K15138" t="s">
        <v>211</v>
      </c>
      <c r="L15138" t="s">
        <v>107</v>
      </c>
      <c r="M15138" t="s">
        <v>76</v>
      </c>
      <c r="N15138" t="s">
        <v>409</v>
      </c>
    </row>
    <row r="15139" spans="1:14" x14ac:dyDescent="0.35">
      <c r="A15139" t="s">
        <v>5</v>
      </c>
      <c r="B15139" t="s">
        <v>488</v>
      </c>
      <c r="C15139">
        <v>90</v>
      </c>
      <c r="D15139" t="s">
        <v>275</v>
      </c>
      <c r="E15139" t="s">
        <v>453</v>
      </c>
      <c r="F15139" t="s">
        <v>455</v>
      </c>
      <c r="G15139" t="s">
        <v>102</v>
      </c>
      <c r="H15139" t="s">
        <v>263</v>
      </c>
      <c r="I15139" t="s">
        <v>80</v>
      </c>
      <c r="J15139" t="s">
        <v>282</v>
      </c>
      <c r="K15139" t="s">
        <v>282</v>
      </c>
      <c r="L15139" t="s">
        <v>65</v>
      </c>
      <c r="M15139" t="s">
        <v>76</v>
      </c>
      <c r="N15139" t="s">
        <v>65</v>
      </c>
    </row>
    <row r="15140" spans="1:14" x14ac:dyDescent="0.35">
      <c r="A15140" t="s">
        <v>5</v>
      </c>
      <c r="B15140" t="s">
        <v>491</v>
      </c>
      <c r="C15140">
        <v>66</v>
      </c>
      <c r="D15140" t="s">
        <v>182</v>
      </c>
      <c r="E15140" t="s">
        <v>245</v>
      </c>
      <c r="F15140" t="s">
        <v>242</v>
      </c>
      <c r="G15140" t="s">
        <v>113</v>
      </c>
      <c r="H15140" t="s">
        <v>413</v>
      </c>
      <c r="I15140" t="s">
        <v>181</v>
      </c>
      <c r="J15140" t="s">
        <v>503</v>
      </c>
      <c r="K15140" t="s">
        <v>84</v>
      </c>
      <c r="L15140" t="s">
        <v>67</v>
      </c>
      <c r="M15140" t="s">
        <v>199</v>
      </c>
      <c r="N15140" t="s">
        <v>255</v>
      </c>
    </row>
    <row r="15141" spans="1:14" x14ac:dyDescent="0.35">
      <c r="A15141" t="s">
        <v>6</v>
      </c>
      <c r="B15141" t="s">
        <v>488</v>
      </c>
      <c r="C15141">
        <v>61</v>
      </c>
      <c r="D15141" t="s">
        <v>455</v>
      </c>
      <c r="E15141" t="s">
        <v>346</v>
      </c>
      <c r="F15141" t="s">
        <v>489</v>
      </c>
      <c r="G15141" t="s">
        <v>136</v>
      </c>
      <c r="H15141" t="s">
        <v>148</v>
      </c>
      <c r="I15141" t="s">
        <v>352</v>
      </c>
      <c r="J15141" t="s">
        <v>149</v>
      </c>
      <c r="K15141" t="s">
        <v>105</v>
      </c>
      <c r="L15141" t="s">
        <v>88</v>
      </c>
      <c r="M15141" t="s">
        <v>76</v>
      </c>
      <c r="N15141" t="s">
        <v>137</v>
      </c>
    </row>
    <row r="15142" spans="1:14" x14ac:dyDescent="0.35">
      <c r="A15142" t="s">
        <v>6</v>
      </c>
      <c r="B15142" t="s">
        <v>491</v>
      </c>
      <c r="C15142">
        <v>44</v>
      </c>
      <c r="D15142" t="s">
        <v>341</v>
      </c>
      <c r="E15142" t="s">
        <v>611</v>
      </c>
      <c r="F15142" t="s">
        <v>121</v>
      </c>
      <c r="G15142" t="s">
        <v>175</v>
      </c>
      <c r="H15142" t="s">
        <v>131</v>
      </c>
      <c r="I15142" t="s">
        <v>68</v>
      </c>
      <c r="J15142" t="s">
        <v>175</v>
      </c>
      <c r="K15142" t="s">
        <v>146</v>
      </c>
      <c r="L15142" t="s">
        <v>76</v>
      </c>
      <c r="M15142" t="s">
        <v>76</v>
      </c>
      <c r="N15142" t="s">
        <v>366</v>
      </c>
    </row>
    <row r="15143" spans="1:14" x14ac:dyDescent="0.35">
      <c r="A15143" t="s">
        <v>7</v>
      </c>
      <c r="B15143" t="s">
        <v>488</v>
      </c>
      <c r="C15143">
        <v>120</v>
      </c>
      <c r="D15143" t="s">
        <v>148</v>
      </c>
      <c r="E15143" t="s">
        <v>381</v>
      </c>
      <c r="F15143" t="s">
        <v>445</v>
      </c>
      <c r="G15143" t="s">
        <v>296</v>
      </c>
      <c r="H15143" t="s">
        <v>136</v>
      </c>
      <c r="I15143" t="s">
        <v>290</v>
      </c>
      <c r="J15143" t="s">
        <v>108</v>
      </c>
      <c r="K15143" t="s">
        <v>158</v>
      </c>
      <c r="L15143" t="s">
        <v>93</v>
      </c>
      <c r="M15143" t="s">
        <v>76</v>
      </c>
      <c r="N15143" t="s">
        <v>136</v>
      </c>
    </row>
    <row r="15144" spans="1:14" x14ac:dyDescent="0.35">
      <c r="A15144" t="s">
        <v>7</v>
      </c>
      <c r="B15144" t="s">
        <v>491</v>
      </c>
      <c r="C15144">
        <v>94</v>
      </c>
      <c r="D15144" t="s">
        <v>112</v>
      </c>
      <c r="E15144" t="s">
        <v>316</v>
      </c>
      <c r="F15144" t="s">
        <v>354</v>
      </c>
      <c r="G15144" t="s">
        <v>629</v>
      </c>
      <c r="H15144" t="s">
        <v>181</v>
      </c>
      <c r="I15144" t="s">
        <v>453</v>
      </c>
      <c r="J15144" t="s">
        <v>161</v>
      </c>
      <c r="K15144" t="s">
        <v>502</v>
      </c>
      <c r="L15144" t="s">
        <v>102</v>
      </c>
      <c r="M15144" t="s">
        <v>76</v>
      </c>
      <c r="N15144" t="s">
        <v>77</v>
      </c>
    </row>
    <row r="15145" spans="1:14" x14ac:dyDescent="0.35">
      <c r="A15145" t="s">
        <v>241</v>
      </c>
      <c r="B15145" t="s">
        <v>488</v>
      </c>
      <c r="C15145">
        <v>393</v>
      </c>
      <c r="D15145" t="s">
        <v>348</v>
      </c>
      <c r="E15145" t="s">
        <v>235</v>
      </c>
      <c r="F15145" t="s">
        <v>324</v>
      </c>
      <c r="G15145" t="s">
        <v>352</v>
      </c>
      <c r="H15145" t="s">
        <v>95</v>
      </c>
      <c r="I15145" t="s">
        <v>146</v>
      </c>
      <c r="J15145" t="s">
        <v>70</v>
      </c>
      <c r="K15145" t="s">
        <v>148</v>
      </c>
      <c r="L15145" t="s">
        <v>93</v>
      </c>
      <c r="M15145" t="s">
        <v>71</v>
      </c>
      <c r="N15145" t="s">
        <v>226</v>
      </c>
    </row>
    <row r="15146" spans="1:14" x14ac:dyDescent="0.35">
      <c r="A15146" t="s">
        <v>241</v>
      </c>
      <c r="B15146" t="s">
        <v>491</v>
      </c>
      <c r="C15146">
        <v>295</v>
      </c>
      <c r="D15146" t="s">
        <v>416</v>
      </c>
      <c r="E15146" t="s">
        <v>281</v>
      </c>
      <c r="F15146" t="s">
        <v>222</v>
      </c>
      <c r="G15146" t="s">
        <v>66</v>
      </c>
      <c r="H15146" t="s">
        <v>372</v>
      </c>
      <c r="I15146" t="s">
        <v>227</v>
      </c>
      <c r="J15146" t="s">
        <v>146</v>
      </c>
      <c r="K15146" t="s">
        <v>168</v>
      </c>
      <c r="L15146" t="s">
        <v>130</v>
      </c>
      <c r="M15146" t="s">
        <v>151</v>
      </c>
      <c r="N15146" t="s">
        <v>342</v>
      </c>
    </row>
    <row r="15148" spans="1:14" x14ac:dyDescent="0.35">
      <c r="A15148" t="s">
        <v>2377</v>
      </c>
    </row>
    <row r="15149" spans="1:14" x14ac:dyDescent="0.35">
      <c r="A15149" t="s">
        <v>14</v>
      </c>
      <c r="B15149" t="s">
        <v>505</v>
      </c>
      <c r="C15149" t="s">
        <v>2</v>
      </c>
      <c r="D15149" t="s">
        <v>2340</v>
      </c>
      <c r="E15149" t="s">
        <v>2369</v>
      </c>
      <c r="F15149" t="s">
        <v>2246</v>
      </c>
      <c r="G15149" t="s">
        <v>2370</v>
      </c>
      <c r="H15149" t="s">
        <v>2255</v>
      </c>
      <c r="I15149" t="s">
        <v>2343</v>
      </c>
      <c r="J15149" t="s">
        <v>2371</v>
      </c>
      <c r="K15149" t="s">
        <v>2346</v>
      </c>
      <c r="L15149" t="s">
        <v>2372</v>
      </c>
      <c r="M15149" t="s">
        <v>1906</v>
      </c>
      <c r="N15149" t="s">
        <v>48</v>
      </c>
    </row>
    <row r="15150" spans="1:14" x14ac:dyDescent="0.35">
      <c r="A15150" t="s">
        <v>3</v>
      </c>
      <c r="B15150" t="s">
        <v>506</v>
      </c>
      <c r="C15150">
        <v>18</v>
      </c>
      <c r="D15150" t="s">
        <v>298</v>
      </c>
      <c r="E15150" t="s">
        <v>257</v>
      </c>
      <c r="F15150" t="s">
        <v>342</v>
      </c>
      <c r="G15150" t="s">
        <v>453</v>
      </c>
      <c r="H15150" t="s">
        <v>278</v>
      </c>
      <c r="I15150" t="s">
        <v>426</v>
      </c>
      <c r="J15150" t="s">
        <v>76</v>
      </c>
      <c r="K15150" t="s">
        <v>147</v>
      </c>
      <c r="L15150" t="s">
        <v>76</v>
      </c>
      <c r="M15150" t="s">
        <v>76</v>
      </c>
      <c r="N15150" t="s">
        <v>314</v>
      </c>
    </row>
    <row r="15151" spans="1:14" x14ac:dyDescent="0.35">
      <c r="A15151" t="s">
        <v>3</v>
      </c>
      <c r="B15151" t="s">
        <v>507</v>
      </c>
      <c r="C15151">
        <v>24</v>
      </c>
      <c r="D15151" t="s">
        <v>126</v>
      </c>
      <c r="E15151" t="s">
        <v>334</v>
      </c>
      <c r="F15151" t="s">
        <v>158</v>
      </c>
      <c r="G15151" t="s">
        <v>345</v>
      </c>
      <c r="H15151" t="s">
        <v>627</v>
      </c>
      <c r="I15151" t="s">
        <v>345</v>
      </c>
      <c r="J15151" t="s">
        <v>76</v>
      </c>
      <c r="K15151" t="s">
        <v>209</v>
      </c>
      <c r="L15151" t="s">
        <v>76</v>
      </c>
      <c r="M15151" t="s">
        <v>97</v>
      </c>
      <c r="N15151" t="s">
        <v>108</v>
      </c>
    </row>
    <row r="15152" spans="1:14" x14ac:dyDescent="0.35">
      <c r="A15152" t="s">
        <v>3</v>
      </c>
      <c r="B15152" t="s">
        <v>509</v>
      </c>
      <c r="C15152">
        <v>20</v>
      </c>
      <c r="D15152" t="s">
        <v>239</v>
      </c>
      <c r="E15152" t="s">
        <v>312</v>
      </c>
      <c r="F15152" t="s">
        <v>314</v>
      </c>
      <c r="G15152" t="s">
        <v>146</v>
      </c>
      <c r="H15152" t="s">
        <v>714</v>
      </c>
      <c r="I15152" t="s">
        <v>293</v>
      </c>
      <c r="J15152" t="s">
        <v>179</v>
      </c>
      <c r="K15152" t="s">
        <v>76</v>
      </c>
      <c r="L15152" t="s">
        <v>76</v>
      </c>
      <c r="M15152" t="s">
        <v>216</v>
      </c>
      <c r="N15152" t="s">
        <v>347</v>
      </c>
    </row>
    <row r="15153" spans="1:14" x14ac:dyDescent="0.35">
      <c r="A15153" t="s">
        <v>3</v>
      </c>
      <c r="B15153" t="s">
        <v>510</v>
      </c>
      <c r="C15153">
        <v>13</v>
      </c>
      <c r="D15153" t="s">
        <v>453</v>
      </c>
      <c r="E15153" t="s">
        <v>253</v>
      </c>
      <c r="F15153" t="s">
        <v>11</v>
      </c>
      <c r="G15153" t="s">
        <v>344</v>
      </c>
      <c r="H15153" t="s">
        <v>221</v>
      </c>
      <c r="I15153" t="s">
        <v>221</v>
      </c>
      <c r="J15153" t="s">
        <v>76</v>
      </c>
      <c r="K15153" t="s">
        <v>57</v>
      </c>
      <c r="L15153" t="s">
        <v>76</v>
      </c>
      <c r="M15153" t="s">
        <v>76</v>
      </c>
      <c r="N15153" t="s">
        <v>344</v>
      </c>
    </row>
    <row r="15154" spans="1:14" x14ac:dyDescent="0.35">
      <c r="A15154" t="s">
        <v>4</v>
      </c>
      <c r="B15154" t="s">
        <v>506</v>
      </c>
      <c r="C15154">
        <v>40</v>
      </c>
      <c r="D15154" t="s">
        <v>654</v>
      </c>
      <c r="E15154" t="s">
        <v>142</v>
      </c>
      <c r="F15154" t="s">
        <v>93</v>
      </c>
      <c r="G15154" t="s">
        <v>104</v>
      </c>
      <c r="H15154" t="s">
        <v>126</v>
      </c>
      <c r="I15154" t="s">
        <v>76</v>
      </c>
      <c r="J15154" t="s">
        <v>73</v>
      </c>
      <c r="K15154" t="s">
        <v>416</v>
      </c>
      <c r="L15154" t="s">
        <v>80</v>
      </c>
      <c r="M15154" t="s">
        <v>108</v>
      </c>
      <c r="N15154" t="s">
        <v>331</v>
      </c>
    </row>
    <row r="15155" spans="1:14" x14ac:dyDescent="0.35">
      <c r="A15155" t="s">
        <v>4</v>
      </c>
      <c r="B15155" t="s">
        <v>507</v>
      </c>
      <c r="C15155">
        <v>40</v>
      </c>
      <c r="D15155" t="s">
        <v>345</v>
      </c>
      <c r="E15155" t="s">
        <v>92</v>
      </c>
      <c r="F15155" t="s">
        <v>1157</v>
      </c>
      <c r="G15155" t="s">
        <v>206</v>
      </c>
      <c r="H15155" t="s">
        <v>149</v>
      </c>
      <c r="I15155" t="s">
        <v>150</v>
      </c>
      <c r="J15155" t="s">
        <v>122</v>
      </c>
      <c r="K15155" t="s">
        <v>132</v>
      </c>
      <c r="L15155" t="s">
        <v>68</v>
      </c>
      <c r="M15155" t="s">
        <v>76</v>
      </c>
      <c r="N15155" t="s">
        <v>150</v>
      </c>
    </row>
    <row r="15156" spans="1:14" x14ac:dyDescent="0.35">
      <c r="A15156" t="s">
        <v>4</v>
      </c>
      <c r="B15156" t="s">
        <v>509</v>
      </c>
      <c r="C15156">
        <v>31</v>
      </c>
      <c r="D15156" t="s">
        <v>326</v>
      </c>
      <c r="E15156" t="s">
        <v>941</v>
      </c>
      <c r="F15156" t="s">
        <v>272</v>
      </c>
      <c r="G15156" t="s">
        <v>342</v>
      </c>
      <c r="H15156" t="s">
        <v>79</v>
      </c>
      <c r="I15156" t="s">
        <v>148</v>
      </c>
      <c r="J15156" t="s">
        <v>76</v>
      </c>
      <c r="K15156" t="s">
        <v>209</v>
      </c>
      <c r="L15156" t="s">
        <v>76</v>
      </c>
      <c r="M15156" t="s">
        <v>76</v>
      </c>
      <c r="N15156" t="s">
        <v>426</v>
      </c>
    </row>
    <row r="15157" spans="1:14" x14ac:dyDescent="0.35">
      <c r="A15157" t="s">
        <v>4</v>
      </c>
      <c r="B15157" t="s">
        <v>510</v>
      </c>
      <c r="C15157">
        <v>27</v>
      </c>
      <c r="D15157" t="s">
        <v>457</v>
      </c>
      <c r="E15157" t="s">
        <v>319</v>
      </c>
      <c r="F15157" t="s">
        <v>74</v>
      </c>
      <c r="G15157" t="s">
        <v>425</v>
      </c>
      <c r="H15157" t="s">
        <v>368</v>
      </c>
      <c r="I15157" t="s">
        <v>425</v>
      </c>
      <c r="J15157" t="s">
        <v>106</v>
      </c>
      <c r="K15157" t="s">
        <v>76</v>
      </c>
      <c r="L15157" t="s">
        <v>106</v>
      </c>
      <c r="M15157" t="s">
        <v>76</v>
      </c>
      <c r="N15157" t="s">
        <v>230</v>
      </c>
    </row>
    <row r="15158" spans="1:14" x14ac:dyDescent="0.35">
      <c r="A15158" t="s">
        <v>5</v>
      </c>
      <c r="B15158" t="s">
        <v>506</v>
      </c>
      <c r="C15158">
        <v>39</v>
      </c>
      <c r="D15158" t="s">
        <v>521</v>
      </c>
      <c r="E15158" t="s">
        <v>262</v>
      </c>
      <c r="F15158" t="s">
        <v>129</v>
      </c>
      <c r="G15158" t="s">
        <v>74</v>
      </c>
      <c r="H15158" t="s">
        <v>181</v>
      </c>
      <c r="I15158" t="s">
        <v>105</v>
      </c>
      <c r="J15158" t="s">
        <v>80</v>
      </c>
      <c r="K15158" t="s">
        <v>372</v>
      </c>
      <c r="L15158" t="s">
        <v>79</v>
      </c>
      <c r="M15158" t="s">
        <v>76</v>
      </c>
      <c r="N15158" t="s">
        <v>180</v>
      </c>
    </row>
    <row r="15159" spans="1:14" x14ac:dyDescent="0.35">
      <c r="A15159" t="s">
        <v>5</v>
      </c>
      <c r="B15159" t="s">
        <v>507</v>
      </c>
      <c r="C15159">
        <v>51</v>
      </c>
      <c r="D15159" t="s">
        <v>426</v>
      </c>
      <c r="E15159" t="s">
        <v>748</v>
      </c>
      <c r="F15159" t="s">
        <v>413</v>
      </c>
      <c r="G15159" t="s">
        <v>89</v>
      </c>
      <c r="H15159" t="s">
        <v>452</v>
      </c>
      <c r="I15159" t="s">
        <v>186</v>
      </c>
      <c r="J15159" t="s">
        <v>171</v>
      </c>
      <c r="K15159" t="s">
        <v>515</v>
      </c>
      <c r="L15159" t="s">
        <v>87</v>
      </c>
      <c r="M15159" t="s">
        <v>76</v>
      </c>
      <c r="N15159" t="s">
        <v>149</v>
      </c>
    </row>
    <row r="15160" spans="1:14" x14ac:dyDescent="0.35">
      <c r="A15160" t="s">
        <v>5</v>
      </c>
      <c r="B15160" t="s">
        <v>509</v>
      </c>
      <c r="C15160">
        <v>39</v>
      </c>
      <c r="D15160" t="s">
        <v>134</v>
      </c>
      <c r="E15160" t="s">
        <v>428</v>
      </c>
      <c r="F15160" t="s">
        <v>435</v>
      </c>
      <c r="G15160" t="s">
        <v>188</v>
      </c>
      <c r="H15160" t="s">
        <v>200</v>
      </c>
      <c r="I15160" t="s">
        <v>119</v>
      </c>
      <c r="J15160" t="s">
        <v>212</v>
      </c>
      <c r="K15160" t="s">
        <v>181</v>
      </c>
      <c r="L15160" t="s">
        <v>89</v>
      </c>
      <c r="M15160" t="s">
        <v>118</v>
      </c>
      <c r="N15160" t="s">
        <v>116</v>
      </c>
    </row>
    <row r="15161" spans="1:14" x14ac:dyDescent="0.35">
      <c r="A15161" t="s">
        <v>5</v>
      </c>
      <c r="B15161" t="s">
        <v>510</v>
      </c>
      <c r="C15161">
        <v>27</v>
      </c>
      <c r="D15161" t="s">
        <v>197</v>
      </c>
      <c r="E15161" t="s">
        <v>379</v>
      </c>
      <c r="F15161" t="s">
        <v>158</v>
      </c>
      <c r="G15161" t="s">
        <v>519</v>
      </c>
      <c r="H15161" t="s">
        <v>493</v>
      </c>
      <c r="I15161" t="s">
        <v>56</v>
      </c>
      <c r="J15161" t="s">
        <v>76</v>
      </c>
      <c r="K15161" t="s">
        <v>150</v>
      </c>
      <c r="L15161" t="s">
        <v>161</v>
      </c>
      <c r="M15161" t="s">
        <v>76</v>
      </c>
      <c r="N15161" t="s">
        <v>76</v>
      </c>
    </row>
    <row r="15162" spans="1:14" x14ac:dyDescent="0.35">
      <c r="A15162" t="s">
        <v>6</v>
      </c>
      <c r="B15162" t="s">
        <v>506</v>
      </c>
      <c r="C15162">
        <v>31</v>
      </c>
      <c r="D15162" t="s">
        <v>582</v>
      </c>
      <c r="E15162" t="s">
        <v>589</v>
      </c>
      <c r="F15162" t="s">
        <v>335</v>
      </c>
      <c r="G15162" t="s">
        <v>122</v>
      </c>
      <c r="H15162" t="s">
        <v>263</v>
      </c>
      <c r="I15162" t="s">
        <v>70</v>
      </c>
      <c r="J15162" t="s">
        <v>68</v>
      </c>
      <c r="K15162" t="s">
        <v>76</v>
      </c>
      <c r="L15162" t="s">
        <v>76</v>
      </c>
      <c r="M15162" t="s">
        <v>76</v>
      </c>
      <c r="N15162" t="s">
        <v>114</v>
      </c>
    </row>
    <row r="15163" spans="1:14" x14ac:dyDescent="0.35">
      <c r="A15163" t="s">
        <v>6</v>
      </c>
      <c r="B15163" t="s">
        <v>507</v>
      </c>
      <c r="C15163">
        <v>30</v>
      </c>
      <c r="D15163" t="s">
        <v>342</v>
      </c>
      <c r="E15163" t="s">
        <v>937</v>
      </c>
      <c r="F15163" t="s">
        <v>466</v>
      </c>
      <c r="G15163" t="s">
        <v>452</v>
      </c>
      <c r="H15163" t="s">
        <v>386</v>
      </c>
      <c r="I15163" t="s">
        <v>590</v>
      </c>
      <c r="J15163" t="s">
        <v>56</v>
      </c>
      <c r="K15163" t="s">
        <v>130</v>
      </c>
      <c r="L15163" t="s">
        <v>185</v>
      </c>
      <c r="M15163" t="s">
        <v>76</v>
      </c>
      <c r="N15163" t="s">
        <v>76</v>
      </c>
    </row>
    <row r="15164" spans="1:14" x14ac:dyDescent="0.35">
      <c r="A15164" t="s">
        <v>6</v>
      </c>
      <c r="B15164" t="s">
        <v>509</v>
      </c>
      <c r="C15164">
        <v>29</v>
      </c>
      <c r="D15164" t="s">
        <v>147</v>
      </c>
      <c r="E15164" t="s">
        <v>708</v>
      </c>
      <c r="F15164" t="s">
        <v>119</v>
      </c>
      <c r="G15164" t="s">
        <v>76</v>
      </c>
      <c r="H15164" t="s">
        <v>348</v>
      </c>
      <c r="I15164" t="s">
        <v>75</v>
      </c>
      <c r="J15164" t="s">
        <v>67</v>
      </c>
      <c r="K15164" t="s">
        <v>57</v>
      </c>
      <c r="L15164" t="s">
        <v>76</v>
      </c>
      <c r="M15164" t="s">
        <v>76</v>
      </c>
      <c r="N15164" t="s">
        <v>67</v>
      </c>
    </row>
    <row r="15165" spans="1:14" x14ac:dyDescent="0.35">
      <c r="A15165" t="s">
        <v>6</v>
      </c>
      <c r="B15165" t="s">
        <v>510</v>
      </c>
      <c r="C15165">
        <v>15</v>
      </c>
      <c r="D15165" t="s">
        <v>248</v>
      </c>
      <c r="E15165" t="s">
        <v>399</v>
      </c>
      <c r="F15165" t="s">
        <v>181</v>
      </c>
      <c r="G15165" t="s">
        <v>69</v>
      </c>
      <c r="H15165" t="s">
        <v>84</v>
      </c>
      <c r="I15165" t="s">
        <v>76</v>
      </c>
      <c r="J15165" t="s">
        <v>76</v>
      </c>
      <c r="K15165" t="s">
        <v>69</v>
      </c>
      <c r="L15165" t="s">
        <v>76</v>
      </c>
      <c r="M15165" t="s">
        <v>76</v>
      </c>
      <c r="N15165" t="s">
        <v>205</v>
      </c>
    </row>
    <row r="15166" spans="1:14" x14ac:dyDescent="0.35">
      <c r="A15166" t="s">
        <v>7</v>
      </c>
      <c r="B15166" t="s">
        <v>506</v>
      </c>
      <c r="C15166">
        <v>59</v>
      </c>
      <c r="D15166" t="s">
        <v>458</v>
      </c>
      <c r="E15166" t="s">
        <v>329</v>
      </c>
      <c r="F15166" t="s">
        <v>429</v>
      </c>
      <c r="G15166" t="s">
        <v>297</v>
      </c>
      <c r="H15166" t="s">
        <v>225</v>
      </c>
      <c r="I15166" t="s">
        <v>249</v>
      </c>
      <c r="J15166" t="s">
        <v>237</v>
      </c>
      <c r="K15166" t="s">
        <v>337</v>
      </c>
      <c r="L15166" t="s">
        <v>138</v>
      </c>
      <c r="M15166" t="s">
        <v>76</v>
      </c>
      <c r="N15166" t="s">
        <v>237</v>
      </c>
    </row>
    <row r="15167" spans="1:14" x14ac:dyDescent="0.35">
      <c r="A15167" t="s">
        <v>7</v>
      </c>
      <c r="B15167" t="s">
        <v>507</v>
      </c>
      <c r="C15167">
        <v>61</v>
      </c>
      <c r="D15167" t="s">
        <v>352</v>
      </c>
      <c r="E15167" t="s">
        <v>147</v>
      </c>
      <c r="F15167" t="s">
        <v>330</v>
      </c>
      <c r="G15167" t="s">
        <v>426</v>
      </c>
      <c r="H15167" t="s">
        <v>276</v>
      </c>
      <c r="I15167" t="s">
        <v>299</v>
      </c>
      <c r="J15167" t="s">
        <v>76</v>
      </c>
      <c r="K15167" t="s">
        <v>393</v>
      </c>
      <c r="L15167" t="s">
        <v>130</v>
      </c>
      <c r="M15167" t="s">
        <v>76</v>
      </c>
      <c r="N15167" t="s">
        <v>227</v>
      </c>
    </row>
    <row r="15168" spans="1:14" x14ac:dyDescent="0.35">
      <c r="A15168" t="s">
        <v>7</v>
      </c>
      <c r="B15168" t="s">
        <v>509</v>
      </c>
      <c r="C15168">
        <v>53</v>
      </c>
      <c r="D15168" t="s">
        <v>132</v>
      </c>
      <c r="E15168" t="s">
        <v>368</v>
      </c>
      <c r="F15168" t="s">
        <v>440</v>
      </c>
      <c r="G15168" t="s">
        <v>602</v>
      </c>
      <c r="H15168" t="s">
        <v>74</v>
      </c>
      <c r="I15168" t="s">
        <v>262</v>
      </c>
      <c r="J15168" t="s">
        <v>146</v>
      </c>
      <c r="K15168" t="s">
        <v>339</v>
      </c>
      <c r="L15168" t="s">
        <v>225</v>
      </c>
      <c r="M15168" t="s">
        <v>76</v>
      </c>
      <c r="N15168" t="s">
        <v>71</v>
      </c>
    </row>
    <row r="15169" spans="1:14" x14ac:dyDescent="0.35">
      <c r="A15169" t="s">
        <v>7</v>
      </c>
      <c r="B15169" t="s">
        <v>510</v>
      </c>
      <c r="C15169">
        <v>41</v>
      </c>
      <c r="D15169" t="s">
        <v>177</v>
      </c>
      <c r="E15169" t="s">
        <v>59</v>
      </c>
      <c r="F15169" t="s">
        <v>422</v>
      </c>
      <c r="G15169" t="s">
        <v>652</v>
      </c>
      <c r="H15169" t="s">
        <v>162</v>
      </c>
      <c r="I15169" t="s">
        <v>234</v>
      </c>
      <c r="J15169" t="s">
        <v>96</v>
      </c>
      <c r="K15169" t="s">
        <v>200</v>
      </c>
      <c r="L15169" t="s">
        <v>76</v>
      </c>
      <c r="M15169" t="s">
        <v>76</v>
      </c>
      <c r="N15169" t="s">
        <v>76</v>
      </c>
    </row>
    <row r="15170" spans="1:14" x14ac:dyDescent="0.35">
      <c r="A15170" t="s">
        <v>241</v>
      </c>
      <c r="B15170" t="s">
        <v>506</v>
      </c>
      <c r="C15170">
        <v>187</v>
      </c>
      <c r="D15170" t="s">
        <v>470</v>
      </c>
      <c r="E15170" t="s">
        <v>291</v>
      </c>
      <c r="F15170" t="s">
        <v>182</v>
      </c>
      <c r="G15170" t="s">
        <v>515</v>
      </c>
      <c r="H15170" t="s">
        <v>213</v>
      </c>
      <c r="I15170" t="s">
        <v>97</v>
      </c>
      <c r="J15170" t="s">
        <v>130</v>
      </c>
      <c r="K15170" t="s">
        <v>334</v>
      </c>
      <c r="L15170" t="s">
        <v>94</v>
      </c>
      <c r="M15170" t="s">
        <v>94</v>
      </c>
      <c r="N15170" t="s">
        <v>95</v>
      </c>
    </row>
    <row r="15171" spans="1:14" x14ac:dyDescent="0.35">
      <c r="A15171" t="s">
        <v>241</v>
      </c>
      <c r="B15171" t="s">
        <v>507</v>
      </c>
      <c r="C15171">
        <v>206</v>
      </c>
      <c r="D15171" t="s">
        <v>345</v>
      </c>
      <c r="E15171" t="s">
        <v>413</v>
      </c>
      <c r="F15171" t="s">
        <v>577</v>
      </c>
      <c r="G15171" t="s">
        <v>182</v>
      </c>
      <c r="H15171" t="s">
        <v>364</v>
      </c>
      <c r="I15171" t="s">
        <v>188</v>
      </c>
      <c r="J15171" t="s">
        <v>163</v>
      </c>
      <c r="K15171" t="s">
        <v>262</v>
      </c>
      <c r="L15171" t="s">
        <v>104</v>
      </c>
      <c r="M15171" t="s">
        <v>77</v>
      </c>
      <c r="N15171" t="s">
        <v>146</v>
      </c>
    </row>
    <row r="15172" spans="1:14" x14ac:dyDescent="0.35">
      <c r="A15172" t="s">
        <v>241</v>
      </c>
      <c r="B15172" t="s">
        <v>509</v>
      </c>
      <c r="C15172">
        <v>172</v>
      </c>
      <c r="D15172" t="s">
        <v>367</v>
      </c>
      <c r="E15172" t="s">
        <v>402</v>
      </c>
      <c r="F15172" t="s">
        <v>120</v>
      </c>
      <c r="G15172" t="s">
        <v>247</v>
      </c>
      <c r="H15172" t="s">
        <v>210</v>
      </c>
      <c r="I15172" t="s">
        <v>168</v>
      </c>
      <c r="J15172" t="s">
        <v>290</v>
      </c>
      <c r="K15172" t="s">
        <v>515</v>
      </c>
      <c r="L15172" t="s">
        <v>57</v>
      </c>
      <c r="M15172" t="s">
        <v>96</v>
      </c>
      <c r="N15172" t="s">
        <v>293</v>
      </c>
    </row>
    <row r="15173" spans="1:14" x14ac:dyDescent="0.35">
      <c r="A15173" t="s">
        <v>241</v>
      </c>
      <c r="B15173" t="s">
        <v>510</v>
      </c>
      <c r="C15173">
        <v>123</v>
      </c>
      <c r="D15173" t="s">
        <v>467</v>
      </c>
      <c r="E15173" t="s">
        <v>214</v>
      </c>
      <c r="F15173" t="s">
        <v>144</v>
      </c>
      <c r="G15173" t="s">
        <v>111</v>
      </c>
      <c r="H15173" t="s">
        <v>182</v>
      </c>
      <c r="I15173" t="s">
        <v>503</v>
      </c>
      <c r="J15173" t="s">
        <v>72</v>
      </c>
      <c r="K15173" t="s">
        <v>226</v>
      </c>
      <c r="L15173" t="s">
        <v>71</v>
      </c>
      <c r="M15173" t="s">
        <v>76</v>
      </c>
      <c r="N15173" t="s">
        <v>134</v>
      </c>
    </row>
    <row r="15175" spans="1:14" x14ac:dyDescent="0.35">
      <c r="A15175" t="s">
        <v>2378</v>
      </c>
    </row>
    <row r="15176" spans="1:14" x14ac:dyDescent="0.35">
      <c r="A15176" t="s">
        <v>14</v>
      </c>
      <c r="B15176" t="s">
        <v>530</v>
      </c>
      <c r="C15176" t="s">
        <v>2</v>
      </c>
      <c r="D15176" t="s">
        <v>2340</v>
      </c>
      <c r="E15176" t="s">
        <v>2369</v>
      </c>
      <c r="F15176" t="s">
        <v>2246</v>
      </c>
      <c r="G15176" t="s">
        <v>2370</v>
      </c>
      <c r="H15176" t="s">
        <v>2255</v>
      </c>
      <c r="I15176" t="s">
        <v>2343</v>
      </c>
      <c r="J15176" t="s">
        <v>2371</v>
      </c>
      <c r="K15176" t="s">
        <v>2346</v>
      </c>
      <c r="L15176" t="s">
        <v>2372</v>
      </c>
      <c r="M15176" t="s">
        <v>1906</v>
      </c>
      <c r="N15176" t="s">
        <v>48</v>
      </c>
    </row>
    <row r="15177" spans="1:14" x14ac:dyDescent="0.35">
      <c r="A15177" t="s">
        <v>3</v>
      </c>
      <c r="B15177" t="s">
        <v>531</v>
      </c>
      <c r="C15177">
        <v>19</v>
      </c>
      <c r="D15177" t="s">
        <v>582</v>
      </c>
      <c r="E15177" t="s">
        <v>213</v>
      </c>
      <c r="F15177" t="s">
        <v>89</v>
      </c>
      <c r="G15177" t="s">
        <v>322</v>
      </c>
      <c r="H15177" t="s">
        <v>197</v>
      </c>
      <c r="I15177" t="s">
        <v>376</v>
      </c>
      <c r="J15177" t="s">
        <v>76</v>
      </c>
      <c r="K15177" t="s">
        <v>10</v>
      </c>
      <c r="L15177" t="s">
        <v>76</v>
      </c>
      <c r="M15177" t="s">
        <v>221</v>
      </c>
      <c r="N15177" t="s">
        <v>108</v>
      </c>
    </row>
    <row r="15178" spans="1:14" x14ac:dyDescent="0.35">
      <c r="A15178" t="s">
        <v>3</v>
      </c>
      <c r="B15178" t="s">
        <v>534</v>
      </c>
      <c r="C15178">
        <v>19</v>
      </c>
      <c r="D15178" t="s">
        <v>59</v>
      </c>
      <c r="E15178" t="s">
        <v>347</v>
      </c>
      <c r="F15178" t="s">
        <v>172</v>
      </c>
      <c r="G15178" t="s">
        <v>97</v>
      </c>
      <c r="H15178" t="s">
        <v>392</v>
      </c>
      <c r="I15178" t="s">
        <v>122</v>
      </c>
      <c r="J15178" t="s">
        <v>76</v>
      </c>
      <c r="K15178" t="s">
        <v>113</v>
      </c>
      <c r="L15178" t="s">
        <v>76</v>
      </c>
      <c r="M15178" t="s">
        <v>76</v>
      </c>
      <c r="N15178" t="s">
        <v>92</v>
      </c>
    </row>
    <row r="15179" spans="1:14" x14ac:dyDescent="0.35">
      <c r="A15179" t="s">
        <v>3</v>
      </c>
      <c r="B15179" t="s">
        <v>535</v>
      </c>
      <c r="C15179">
        <v>4</v>
      </c>
      <c r="D15179" t="s">
        <v>76</v>
      </c>
      <c r="E15179" t="s">
        <v>251</v>
      </c>
      <c r="F15179" t="s">
        <v>555</v>
      </c>
      <c r="G15179" t="s">
        <v>555</v>
      </c>
      <c r="H15179" t="s">
        <v>297</v>
      </c>
      <c r="I15179" t="s">
        <v>622</v>
      </c>
      <c r="J15179" t="s">
        <v>76</v>
      </c>
      <c r="K15179" t="s">
        <v>76</v>
      </c>
      <c r="L15179" t="s">
        <v>76</v>
      </c>
      <c r="M15179" t="s">
        <v>76</v>
      </c>
      <c r="N15179" t="s">
        <v>76</v>
      </c>
    </row>
    <row r="15180" spans="1:14" x14ac:dyDescent="0.35">
      <c r="A15180" t="s">
        <v>3</v>
      </c>
      <c r="B15180" t="s">
        <v>536</v>
      </c>
      <c r="C15180">
        <v>12</v>
      </c>
      <c r="D15180" t="s">
        <v>221</v>
      </c>
      <c r="E15180" t="s">
        <v>254</v>
      </c>
      <c r="F15180" t="s">
        <v>222</v>
      </c>
      <c r="G15180" t="s">
        <v>334</v>
      </c>
      <c r="H15180" t="s">
        <v>129</v>
      </c>
      <c r="I15180" t="s">
        <v>69</v>
      </c>
      <c r="J15180" t="s">
        <v>76</v>
      </c>
      <c r="K15180" t="s">
        <v>180</v>
      </c>
      <c r="L15180" t="s">
        <v>76</v>
      </c>
      <c r="M15180" t="s">
        <v>76</v>
      </c>
      <c r="N15180" t="s">
        <v>446</v>
      </c>
    </row>
    <row r="15181" spans="1:14" x14ac:dyDescent="0.35">
      <c r="A15181" t="s">
        <v>3</v>
      </c>
      <c r="B15181" t="s">
        <v>538</v>
      </c>
      <c r="C15181">
        <v>15</v>
      </c>
      <c r="D15181" t="s">
        <v>474</v>
      </c>
      <c r="E15181" t="s">
        <v>12</v>
      </c>
      <c r="F15181" t="s">
        <v>76</v>
      </c>
      <c r="G15181" t="s">
        <v>262</v>
      </c>
      <c r="H15181" t="s">
        <v>274</v>
      </c>
      <c r="I15181" t="s">
        <v>76</v>
      </c>
      <c r="J15181" t="s">
        <v>76</v>
      </c>
      <c r="K15181" t="s">
        <v>76</v>
      </c>
      <c r="L15181" t="s">
        <v>76</v>
      </c>
      <c r="M15181" t="s">
        <v>355</v>
      </c>
      <c r="N15181" t="s">
        <v>237</v>
      </c>
    </row>
    <row r="15182" spans="1:14" x14ac:dyDescent="0.35">
      <c r="A15182" t="s">
        <v>3</v>
      </c>
      <c r="B15182" t="s">
        <v>540</v>
      </c>
      <c r="C15182">
        <v>6</v>
      </c>
      <c r="D15182" t="s">
        <v>102</v>
      </c>
      <c r="E15182" t="s">
        <v>262</v>
      </c>
      <c r="F15182" t="s">
        <v>102</v>
      </c>
      <c r="G15182" t="s">
        <v>76</v>
      </c>
      <c r="H15182" t="s">
        <v>718</v>
      </c>
      <c r="I15182" t="s">
        <v>494</v>
      </c>
      <c r="J15182" t="s">
        <v>11</v>
      </c>
      <c r="K15182" t="s">
        <v>76</v>
      </c>
      <c r="L15182" t="s">
        <v>76</v>
      </c>
      <c r="M15182" t="s">
        <v>76</v>
      </c>
      <c r="N15182" t="s">
        <v>102</v>
      </c>
    </row>
    <row r="15183" spans="1:14" x14ac:dyDescent="0.35">
      <c r="A15183" t="s">
        <v>4</v>
      </c>
      <c r="B15183" t="s">
        <v>531</v>
      </c>
      <c r="C15183">
        <v>35</v>
      </c>
      <c r="D15183" t="s">
        <v>223</v>
      </c>
      <c r="E15183" t="s">
        <v>366</v>
      </c>
      <c r="F15183" t="s">
        <v>247</v>
      </c>
      <c r="G15183" t="s">
        <v>148</v>
      </c>
      <c r="H15183" t="s">
        <v>176</v>
      </c>
      <c r="I15183" t="s">
        <v>77</v>
      </c>
      <c r="J15183" t="s">
        <v>107</v>
      </c>
      <c r="K15183" t="s">
        <v>136</v>
      </c>
      <c r="L15183" t="s">
        <v>77</v>
      </c>
      <c r="M15183" t="s">
        <v>76</v>
      </c>
      <c r="N15183" t="s">
        <v>195</v>
      </c>
    </row>
    <row r="15184" spans="1:14" x14ac:dyDescent="0.35">
      <c r="A15184" t="s">
        <v>4</v>
      </c>
      <c r="B15184" t="s">
        <v>534</v>
      </c>
      <c r="C15184">
        <v>40</v>
      </c>
      <c r="D15184" t="s">
        <v>199</v>
      </c>
      <c r="E15184" t="s">
        <v>80</v>
      </c>
      <c r="F15184" t="s">
        <v>631</v>
      </c>
      <c r="G15184" t="s">
        <v>94</v>
      </c>
      <c r="H15184" t="s">
        <v>186</v>
      </c>
      <c r="I15184" t="s">
        <v>79</v>
      </c>
      <c r="J15184" t="s">
        <v>149</v>
      </c>
      <c r="K15184" t="s">
        <v>326</v>
      </c>
      <c r="L15184" t="s">
        <v>93</v>
      </c>
      <c r="M15184" t="s">
        <v>149</v>
      </c>
      <c r="N15184" t="s">
        <v>72</v>
      </c>
    </row>
    <row r="15185" spans="1:14" x14ac:dyDescent="0.35">
      <c r="A15185" t="s">
        <v>4</v>
      </c>
      <c r="B15185" t="s">
        <v>535</v>
      </c>
      <c r="C15185">
        <v>5</v>
      </c>
      <c r="D15185" t="s">
        <v>119</v>
      </c>
      <c r="E15185" t="s">
        <v>87</v>
      </c>
      <c r="F15185" t="s">
        <v>142</v>
      </c>
      <c r="G15185" t="s">
        <v>76</v>
      </c>
      <c r="H15185" t="s">
        <v>1113</v>
      </c>
      <c r="I15185" t="s">
        <v>76</v>
      </c>
      <c r="J15185" t="s">
        <v>76</v>
      </c>
      <c r="K15185" t="s">
        <v>76</v>
      </c>
      <c r="L15185" t="s">
        <v>76</v>
      </c>
      <c r="M15185" t="s">
        <v>76</v>
      </c>
      <c r="N15185" t="s">
        <v>76</v>
      </c>
    </row>
    <row r="15186" spans="1:14" x14ac:dyDescent="0.35">
      <c r="A15186" t="s">
        <v>4</v>
      </c>
      <c r="B15186" t="s">
        <v>536</v>
      </c>
      <c r="C15186">
        <v>20</v>
      </c>
      <c r="D15186" t="s">
        <v>254</v>
      </c>
      <c r="E15186" t="s">
        <v>219</v>
      </c>
      <c r="F15186" t="s">
        <v>81</v>
      </c>
      <c r="G15186" t="s">
        <v>588</v>
      </c>
      <c r="H15186" t="s">
        <v>588</v>
      </c>
      <c r="I15186" t="s">
        <v>110</v>
      </c>
      <c r="J15186" t="s">
        <v>76</v>
      </c>
      <c r="K15186" t="s">
        <v>76</v>
      </c>
      <c r="L15186" t="s">
        <v>76</v>
      </c>
      <c r="M15186" t="s">
        <v>76</v>
      </c>
      <c r="N15186" t="s">
        <v>259</v>
      </c>
    </row>
    <row r="15187" spans="1:14" x14ac:dyDescent="0.35">
      <c r="A15187" t="s">
        <v>4</v>
      </c>
      <c r="B15187" t="s">
        <v>538</v>
      </c>
      <c r="C15187">
        <v>30</v>
      </c>
      <c r="D15187" t="s">
        <v>212</v>
      </c>
      <c r="E15187" t="s">
        <v>617</v>
      </c>
      <c r="F15187" t="s">
        <v>78</v>
      </c>
      <c r="G15187" t="s">
        <v>290</v>
      </c>
      <c r="H15187" t="s">
        <v>71</v>
      </c>
      <c r="I15187" t="s">
        <v>106</v>
      </c>
      <c r="J15187" t="s">
        <v>73</v>
      </c>
      <c r="K15187" t="s">
        <v>290</v>
      </c>
      <c r="L15187" t="s">
        <v>73</v>
      </c>
      <c r="M15187" t="s">
        <v>76</v>
      </c>
      <c r="N15187" t="s">
        <v>386</v>
      </c>
    </row>
    <row r="15188" spans="1:14" x14ac:dyDescent="0.35">
      <c r="A15188" t="s">
        <v>4</v>
      </c>
      <c r="B15188" t="s">
        <v>540</v>
      </c>
      <c r="C15188">
        <v>8</v>
      </c>
      <c r="D15188" t="s">
        <v>138</v>
      </c>
      <c r="E15188" t="s">
        <v>611</v>
      </c>
      <c r="F15188" t="s">
        <v>781</v>
      </c>
      <c r="G15188" t="s">
        <v>386</v>
      </c>
      <c r="H15188" t="s">
        <v>150</v>
      </c>
      <c r="I15188" t="s">
        <v>633</v>
      </c>
      <c r="J15188" t="s">
        <v>76</v>
      </c>
      <c r="K15188" t="s">
        <v>185</v>
      </c>
      <c r="L15188" t="s">
        <v>76</v>
      </c>
      <c r="M15188" t="s">
        <v>76</v>
      </c>
      <c r="N15188" t="s">
        <v>76</v>
      </c>
    </row>
    <row r="15189" spans="1:14" x14ac:dyDescent="0.35">
      <c r="A15189" t="s">
        <v>5</v>
      </c>
      <c r="B15189" t="s">
        <v>531</v>
      </c>
      <c r="C15189">
        <v>43</v>
      </c>
      <c r="D15189" t="s">
        <v>519</v>
      </c>
      <c r="E15189" t="s">
        <v>482</v>
      </c>
      <c r="F15189" t="s">
        <v>153</v>
      </c>
      <c r="G15189" t="s">
        <v>290</v>
      </c>
      <c r="H15189" t="s">
        <v>132</v>
      </c>
      <c r="I15189" t="s">
        <v>93</v>
      </c>
      <c r="J15189" t="s">
        <v>72</v>
      </c>
      <c r="K15189" t="s">
        <v>165</v>
      </c>
      <c r="L15189" t="s">
        <v>89</v>
      </c>
      <c r="M15189" t="s">
        <v>76</v>
      </c>
      <c r="N15189" t="s">
        <v>180</v>
      </c>
    </row>
    <row r="15190" spans="1:14" x14ac:dyDescent="0.35">
      <c r="A15190" t="s">
        <v>5</v>
      </c>
      <c r="B15190" t="s">
        <v>534</v>
      </c>
      <c r="C15190">
        <v>38</v>
      </c>
      <c r="D15190" t="s">
        <v>563</v>
      </c>
      <c r="E15190" t="s">
        <v>210</v>
      </c>
      <c r="F15190" t="s">
        <v>249</v>
      </c>
      <c r="G15190" t="s">
        <v>105</v>
      </c>
      <c r="H15190" t="s">
        <v>550</v>
      </c>
      <c r="I15190" t="s">
        <v>72</v>
      </c>
      <c r="J15190" t="s">
        <v>297</v>
      </c>
      <c r="K15190" t="s">
        <v>282</v>
      </c>
      <c r="L15190" t="s">
        <v>72</v>
      </c>
      <c r="M15190" t="s">
        <v>76</v>
      </c>
      <c r="N15190" t="s">
        <v>108</v>
      </c>
    </row>
    <row r="15191" spans="1:14" x14ac:dyDescent="0.35">
      <c r="A15191" t="s">
        <v>5</v>
      </c>
      <c r="B15191" t="s">
        <v>535</v>
      </c>
      <c r="C15191">
        <v>9</v>
      </c>
      <c r="D15191" t="s">
        <v>345</v>
      </c>
      <c r="E15191" t="s">
        <v>108</v>
      </c>
      <c r="F15191" t="s">
        <v>625</v>
      </c>
      <c r="G15191" t="s">
        <v>76</v>
      </c>
      <c r="H15191" t="s">
        <v>251</v>
      </c>
      <c r="I15191" t="s">
        <v>76</v>
      </c>
      <c r="J15191" t="s">
        <v>76</v>
      </c>
      <c r="K15191" t="s">
        <v>108</v>
      </c>
      <c r="L15191" t="s">
        <v>62</v>
      </c>
      <c r="M15191" t="s">
        <v>76</v>
      </c>
      <c r="N15191" t="s">
        <v>62</v>
      </c>
    </row>
    <row r="15192" spans="1:14" x14ac:dyDescent="0.35">
      <c r="A15192" t="s">
        <v>5</v>
      </c>
      <c r="B15192" t="s">
        <v>536</v>
      </c>
      <c r="C15192">
        <v>24</v>
      </c>
      <c r="D15192" t="s">
        <v>123</v>
      </c>
      <c r="E15192" t="s">
        <v>252</v>
      </c>
      <c r="F15192" t="s">
        <v>264</v>
      </c>
      <c r="G15192" t="s">
        <v>177</v>
      </c>
      <c r="H15192" t="s">
        <v>93</v>
      </c>
      <c r="I15192" t="s">
        <v>149</v>
      </c>
      <c r="J15192" t="s">
        <v>518</v>
      </c>
      <c r="K15192" t="s">
        <v>79</v>
      </c>
      <c r="L15192" t="s">
        <v>206</v>
      </c>
      <c r="M15192" t="s">
        <v>76</v>
      </c>
      <c r="N15192" t="s">
        <v>65</v>
      </c>
    </row>
    <row r="15193" spans="1:14" x14ac:dyDescent="0.35">
      <c r="A15193" t="s">
        <v>5</v>
      </c>
      <c r="B15193" t="s">
        <v>538</v>
      </c>
      <c r="C15193">
        <v>33</v>
      </c>
      <c r="D15193" t="s">
        <v>231</v>
      </c>
      <c r="E15193" t="s">
        <v>449</v>
      </c>
      <c r="F15193" t="s">
        <v>171</v>
      </c>
      <c r="G15193" t="s">
        <v>290</v>
      </c>
      <c r="H15193" t="s">
        <v>377</v>
      </c>
      <c r="I15193" t="s">
        <v>103</v>
      </c>
      <c r="J15193" t="s">
        <v>418</v>
      </c>
      <c r="K15193" t="s">
        <v>56</v>
      </c>
      <c r="L15193" t="s">
        <v>142</v>
      </c>
      <c r="M15193" t="s">
        <v>418</v>
      </c>
      <c r="N15193" t="s">
        <v>177</v>
      </c>
    </row>
    <row r="15194" spans="1:14" x14ac:dyDescent="0.35">
      <c r="A15194" t="s">
        <v>5</v>
      </c>
      <c r="B15194" t="s">
        <v>540</v>
      </c>
      <c r="C15194">
        <v>9</v>
      </c>
      <c r="D15194" t="s">
        <v>115</v>
      </c>
      <c r="E15194" t="s">
        <v>378</v>
      </c>
      <c r="F15194" t="s">
        <v>634</v>
      </c>
      <c r="G15194" t="s">
        <v>368</v>
      </c>
      <c r="H15194" t="s">
        <v>145</v>
      </c>
      <c r="I15194" t="s">
        <v>659</v>
      </c>
      <c r="J15194" t="s">
        <v>130</v>
      </c>
      <c r="K15194" t="s">
        <v>164</v>
      </c>
      <c r="L15194" t="s">
        <v>76</v>
      </c>
      <c r="M15194" t="s">
        <v>76</v>
      </c>
      <c r="N15194" t="s">
        <v>599</v>
      </c>
    </row>
    <row r="15195" spans="1:14" x14ac:dyDescent="0.35">
      <c r="A15195" t="s">
        <v>6</v>
      </c>
      <c r="B15195" t="s">
        <v>531</v>
      </c>
      <c r="C15195">
        <v>24</v>
      </c>
      <c r="D15195" t="s">
        <v>132</v>
      </c>
      <c r="E15195" t="s">
        <v>340</v>
      </c>
      <c r="F15195" t="s">
        <v>450</v>
      </c>
      <c r="G15195" t="s">
        <v>113</v>
      </c>
      <c r="H15195" t="s">
        <v>11</v>
      </c>
      <c r="I15195" t="s">
        <v>269</v>
      </c>
      <c r="J15195" t="s">
        <v>67</v>
      </c>
      <c r="K15195" t="s">
        <v>100</v>
      </c>
      <c r="L15195" t="s">
        <v>76</v>
      </c>
      <c r="M15195" t="s">
        <v>76</v>
      </c>
      <c r="N15195" t="s">
        <v>76</v>
      </c>
    </row>
    <row r="15196" spans="1:14" x14ac:dyDescent="0.35">
      <c r="A15196" t="s">
        <v>6</v>
      </c>
      <c r="B15196" t="s">
        <v>534</v>
      </c>
      <c r="C15196">
        <v>26</v>
      </c>
      <c r="D15196" t="s">
        <v>527</v>
      </c>
      <c r="E15196" t="s">
        <v>451</v>
      </c>
      <c r="F15196" t="s">
        <v>599</v>
      </c>
      <c r="G15196" t="s">
        <v>376</v>
      </c>
      <c r="H15196" t="s">
        <v>149</v>
      </c>
      <c r="I15196" t="s">
        <v>328</v>
      </c>
      <c r="J15196" t="s">
        <v>94</v>
      </c>
      <c r="K15196" t="s">
        <v>94</v>
      </c>
      <c r="L15196" t="s">
        <v>126</v>
      </c>
      <c r="M15196" t="s">
        <v>76</v>
      </c>
      <c r="N15196" t="s">
        <v>126</v>
      </c>
    </row>
    <row r="15197" spans="1:14" x14ac:dyDescent="0.35">
      <c r="A15197" t="s">
        <v>6</v>
      </c>
      <c r="B15197" t="s">
        <v>535</v>
      </c>
      <c r="C15197">
        <v>11</v>
      </c>
      <c r="D15197" t="s">
        <v>442</v>
      </c>
      <c r="E15197" t="s">
        <v>190</v>
      </c>
      <c r="F15197" t="s">
        <v>76</v>
      </c>
      <c r="G15197" t="s">
        <v>149</v>
      </c>
      <c r="H15197" t="s">
        <v>667</v>
      </c>
      <c r="I15197" t="s">
        <v>145</v>
      </c>
      <c r="J15197" t="s">
        <v>76</v>
      </c>
      <c r="K15197" t="s">
        <v>76</v>
      </c>
      <c r="L15197" t="s">
        <v>76</v>
      </c>
      <c r="M15197" t="s">
        <v>76</v>
      </c>
      <c r="N15197" t="s">
        <v>55</v>
      </c>
    </row>
    <row r="15198" spans="1:14" x14ac:dyDescent="0.35">
      <c r="A15198" t="s">
        <v>6</v>
      </c>
      <c r="B15198" t="s">
        <v>536</v>
      </c>
      <c r="C15198">
        <v>21</v>
      </c>
      <c r="D15198" t="s">
        <v>601</v>
      </c>
      <c r="E15198" t="s">
        <v>281</v>
      </c>
      <c r="F15198" t="s">
        <v>305</v>
      </c>
      <c r="G15198" t="s">
        <v>76</v>
      </c>
      <c r="H15198" t="s">
        <v>57</v>
      </c>
      <c r="I15198" t="s">
        <v>81</v>
      </c>
      <c r="J15198" t="s">
        <v>76</v>
      </c>
      <c r="K15198" t="s">
        <v>364</v>
      </c>
      <c r="L15198" t="s">
        <v>76</v>
      </c>
      <c r="M15198" t="s">
        <v>76</v>
      </c>
      <c r="N15198" t="s">
        <v>447</v>
      </c>
    </row>
    <row r="15199" spans="1:14" x14ac:dyDescent="0.35">
      <c r="A15199" t="s">
        <v>6</v>
      </c>
      <c r="B15199" t="s">
        <v>538</v>
      </c>
      <c r="C15199">
        <v>18</v>
      </c>
      <c r="D15199" t="s">
        <v>195</v>
      </c>
      <c r="E15199" t="s">
        <v>1157</v>
      </c>
      <c r="F15199" t="s">
        <v>137</v>
      </c>
      <c r="G15199" t="s">
        <v>225</v>
      </c>
      <c r="H15199" t="s">
        <v>256</v>
      </c>
      <c r="I15199" t="s">
        <v>76</v>
      </c>
      <c r="J15199" t="s">
        <v>225</v>
      </c>
      <c r="K15199" t="s">
        <v>150</v>
      </c>
      <c r="L15199" t="s">
        <v>76</v>
      </c>
      <c r="M15199" t="s">
        <v>76</v>
      </c>
      <c r="N15199" t="s">
        <v>76</v>
      </c>
    </row>
    <row r="15200" spans="1:14" x14ac:dyDescent="0.35">
      <c r="A15200" t="s">
        <v>6</v>
      </c>
      <c r="B15200" t="s">
        <v>540</v>
      </c>
      <c r="C15200">
        <v>5</v>
      </c>
      <c r="D15200" t="s">
        <v>87</v>
      </c>
      <c r="E15200" t="s">
        <v>881</v>
      </c>
      <c r="F15200" t="s">
        <v>76</v>
      </c>
      <c r="G15200" t="s">
        <v>76</v>
      </c>
      <c r="H15200" t="s">
        <v>306</v>
      </c>
      <c r="I15200" t="s">
        <v>76</v>
      </c>
      <c r="J15200" t="s">
        <v>76</v>
      </c>
      <c r="K15200" t="s">
        <v>76</v>
      </c>
      <c r="L15200" t="s">
        <v>76</v>
      </c>
      <c r="M15200" t="s">
        <v>76</v>
      </c>
      <c r="N15200" t="s">
        <v>76</v>
      </c>
    </row>
    <row r="15201" spans="1:14" x14ac:dyDescent="0.35">
      <c r="A15201" t="s">
        <v>7</v>
      </c>
      <c r="B15201" t="s">
        <v>531</v>
      </c>
      <c r="C15201">
        <v>50</v>
      </c>
      <c r="D15201" t="s">
        <v>263</v>
      </c>
      <c r="E15201" t="s">
        <v>426</v>
      </c>
      <c r="F15201" t="s">
        <v>397</v>
      </c>
      <c r="G15201" t="s">
        <v>273</v>
      </c>
      <c r="H15201" t="s">
        <v>257</v>
      </c>
      <c r="I15201" t="s">
        <v>118</v>
      </c>
      <c r="J15201" t="s">
        <v>76</v>
      </c>
      <c r="K15201" t="s">
        <v>297</v>
      </c>
      <c r="L15201" t="s">
        <v>81</v>
      </c>
      <c r="M15201" t="s">
        <v>76</v>
      </c>
      <c r="N15201" t="s">
        <v>79</v>
      </c>
    </row>
    <row r="15202" spans="1:14" x14ac:dyDescent="0.35">
      <c r="A15202" t="s">
        <v>7</v>
      </c>
      <c r="B15202" t="s">
        <v>534</v>
      </c>
      <c r="C15202">
        <v>48</v>
      </c>
      <c r="D15202" t="s">
        <v>136</v>
      </c>
      <c r="E15202" t="s">
        <v>339</v>
      </c>
      <c r="F15202" t="s">
        <v>220</v>
      </c>
      <c r="G15202" t="s">
        <v>116</v>
      </c>
      <c r="H15202" t="s">
        <v>136</v>
      </c>
      <c r="I15202" t="s">
        <v>305</v>
      </c>
      <c r="J15202" t="s">
        <v>244</v>
      </c>
      <c r="K15202" t="s">
        <v>453</v>
      </c>
      <c r="L15202" t="s">
        <v>103</v>
      </c>
      <c r="M15202" t="s">
        <v>76</v>
      </c>
      <c r="N15202" t="s">
        <v>144</v>
      </c>
    </row>
    <row r="15203" spans="1:14" x14ac:dyDescent="0.35">
      <c r="A15203" t="s">
        <v>7</v>
      </c>
      <c r="B15203" t="s">
        <v>535</v>
      </c>
      <c r="C15203">
        <v>22</v>
      </c>
      <c r="D15203" t="s">
        <v>148</v>
      </c>
      <c r="E15203" t="s">
        <v>532</v>
      </c>
      <c r="F15203" t="s">
        <v>136</v>
      </c>
      <c r="G15203" t="s">
        <v>156</v>
      </c>
      <c r="H15203" t="s">
        <v>87</v>
      </c>
      <c r="I15203" t="s">
        <v>100</v>
      </c>
      <c r="J15203" t="s">
        <v>211</v>
      </c>
      <c r="K15203" t="s">
        <v>140</v>
      </c>
      <c r="L15203" t="s">
        <v>76</v>
      </c>
      <c r="M15203" t="s">
        <v>76</v>
      </c>
      <c r="N15203" t="s">
        <v>355</v>
      </c>
    </row>
    <row r="15204" spans="1:14" x14ac:dyDescent="0.35">
      <c r="A15204" t="s">
        <v>7</v>
      </c>
      <c r="B15204" t="s">
        <v>536</v>
      </c>
      <c r="C15204">
        <v>38</v>
      </c>
      <c r="D15204" t="s">
        <v>185</v>
      </c>
      <c r="E15204" t="s">
        <v>619</v>
      </c>
      <c r="F15204" t="s">
        <v>154</v>
      </c>
      <c r="G15204" t="s">
        <v>883</v>
      </c>
      <c r="H15204" t="s">
        <v>124</v>
      </c>
      <c r="I15204" t="s">
        <v>539</v>
      </c>
      <c r="J15204" t="s">
        <v>109</v>
      </c>
      <c r="K15204" t="s">
        <v>207</v>
      </c>
      <c r="L15204" t="s">
        <v>68</v>
      </c>
      <c r="M15204" t="s">
        <v>76</v>
      </c>
      <c r="N15204" t="s">
        <v>68</v>
      </c>
    </row>
    <row r="15205" spans="1:14" x14ac:dyDescent="0.35">
      <c r="A15205" t="s">
        <v>7</v>
      </c>
      <c r="B15205" t="s">
        <v>538</v>
      </c>
      <c r="C15205">
        <v>39</v>
      </c>
      <c r="D15205" t="s">
        <v>74</v>
      </c>
      <c r="E15205" t="s">
        <v>376</v>
      </c>
      <c r="F15205" t="s">
        <v>755</v>
      </c>
      <c r="G15205" t="s">
        <v>449</v>
      </c>
      <c r="H15205" t="s">
        <v>122</v>
      </c>
      <c r="I15205" t="s">
        <v>541</v>
      </c>
      <c r="J15205" t="s">
        <v>65</v>
      </c>
      <c r="K15205" t="s">
        <v>499</v>
      </c>
      <c r="L15205" t="s">
        <v>132</v>
      </c>
      <c r="M15205" t="s">
        <v>76</v>
      </c>
      <c r="N15205" t="s">
        <v>77</v>
      </c>
    </row>
    <row r="15206" spans="1:14" x14ac:dyDescent="0.35">
      <c r="A15206" t="s">
        <v>7</v>
      </c>
      <c r="B15206" t="s">
        <v>540</v>
      </c>
      <c r="C15206">
        <v>17</v>
      </c>
      <c r="D15206" t="s">
        <v>418</v>
      </c>
      <c r="E15206" t="s">
        <v>450</v>
      </c>
      <c r="F15206" t="s">
        <v>243</v>
      </c>
      <c r="G15206" t="s">
        <v>719</v>
      </c>
      <c r="H15206" t="s">
        <v>76</v>
      </c>
      <c r="I15206" t="s">
        <v>185</v>
      </c>
      <c r="J15206" t="s">
        <v>515</v>
      </c>
      <c r="K15206" t="s">
        <v>294</v>
      </c>
      <c r="L15206" t="s">
        <v>88</v>
      </c>
      <c r="M15206" t="s">
        <v>76</v>
      </c>
      <c r="N15206" t="s">
        <v>76</v>
      </c>
    </row>
    <row r="15207" spans="1:14" x14ac:dyDescent="0.35">
      <c r="A15207" t="s">
        <v>241</v>
      </c>
      <c r="B15207" t="s">
        <v>531</v>
      </c>
      <c r="C15207">
        <v>171</v>
      </c>
      <c r="D15207" t="s">
        <v>333</v>
      </c>
      <c r="E15207" t="s">
        <v>222</v>
      </c>
      <c r="F15207" t="s">
        <v>393</v>
      </c>
      <c r="G15207" t="s">
        <v>359</v>
      </c>
      <c r="H15207" t="s">
        <v>269</v>
      </c>
      <c r="I15207" t="s">
        <v>177</v>
      </c>
      <c r="J15207" t="s">
        <v>75</v>
      </c>
      <c r="K15207" t="s">
        <v>276</v>
      </c>
      <c r="L15207" t="s">
        <v>72</v>
      </c>
      <c r="M15207" t="s">
        <v>79</v>
      </c>
      <c r="N15207" t="s">
        <v>61</v>
      </c>
    </row>
    <row r="15208" spans="1:14" x14ac:dyDescent="0.35">
      <c r="A15208" t="s">
        <v>241</v>
      </c>
      <c r="B15208" t="s">
        <v>534</v>
      </c>
      <c r="C15208">
        <v>171</v>
      </c>
      <c r="D15208" t="s">
        <v>195</v>
      </c>
      <c r="E15208" t="s">
        <v>364</v>
      </c>
      <c r="F15208" t="s">
        <v>85</v>
      </c>
      <c r="G15208" t="s">
        <v>56</v>
      </c>
      <c r="H15208" t="s">
        <v>515</v>
      </c>
      <c r="I15208" t="s">
        <v>102</v>
      </c>
      <c r="J15208" t="s">
        <v>89</v>
      </c>
      <c r="K15208" t="s">
        <v>416</v>
      </c>
      <c r="L15208" t="s">
        <v>86</v>
      </c>
      <c r="M15208" t="s">
        <v>94</v>
      </c>
      <c r="N15208" t="s">
        <v>116</v>
      </c>
    </row>
    <row r="15209" spans="1:14" x14ac:dyDescent="0.35">
      <c r="A15209" t="s">
        <v>241</v>
      </c>
      <c r="B15209" t="s">
        <v>535</v>
      </c>
      <c r="C15209">
        <v>51</v>
      </c>
      <c r="D15209" t="s">
        <v>293</v>
      </c>
      <c r="E15209" t="s">
        <v>588</v>
      </c>
      <c r="F15209" t="s">
        <v>416</v>
      </c>
      <c r="G15209" t="s">
        <v>69</v>
      </c>
      <c r="H15209" t="s">
        <v>214</v>
      </c>
      <c r="I15209" t="s">
        <v>185</v>
      </c>
      <c r="J15209" t="s">
        <v>86</v>
      </c>
      <c r="K15209" t="s">
        <v>282</v>
      </c>
      <c r="L15209" t="s">
        <v>106</v>
      </c>
      <c r="M15209" t="s">
        <v>76</v>
      </c>
      <c r="N15209" t="s">
        <v>96</v>
      </c>
    </row>
    <row r="15210" spans="1:14" x14ac:dyDescent="0.35">
      <c r="A15210" t="s">
        <v>241</v>
      </c>
      <c r="B15210" t="s">
        <v>536</v>
      </c>
      <c r="C15210">
        <v>115</v>
      </c>
      <c r="D15210" t="s">
        <v>182</v>
      </c>
      <c r="E15210" t="s">
        <v>324</v>
      </c>
      <c r="F15210" t="s">
        <v>131</v>
      </c>
      <c r="G15210" t="s">
        <v>110</v>
      </c>
      <c r="H15210" t="s">
        <v>233</v>
      </c>
      <c r="I15210" t="s">
        <v>235</v>
      </c>
      <c r="J15210" t="s">
        <v>442</v>
      </c>
      <c r="K15210" t="s">
        <v>204</v>
      </c>
      <c r="L15210" t="s">
        <v>151</v>
      </c>
      <c r="M15210" t="s">
        <v>76</v>
      </c>
      <c r="N15210" t="s">
        <v>219</v>
      </c>
    </row>
    <row r="15211" spans="1:14" x14ac:dyDescent="0.35">
      <c r="A15211" t="s">
        <v>241</v>
      </c>
      <c r="B15211" t="s">
        <v>538</v>
      </c>
      <c r="C15211">
        <v>135</v>
      </c>
      <c r="D15211" t="s">
        <v>184</v>
      </c>
      <c r="E15211" t="s">
        <v>544</v>
      </c>
      <c r="F15211" t="s">
        <v>233</v>
      </c>
      <c r="G15211" t="s">
        <v>291</v>
      </c>
      <c r="H15211" t="s">
        <v>166</v>
      </c>
      <c r="I15211" t="s">
        <v>134</v>
      </c>
      <c r="J15211" t="s">
        <v>280</v>
      </c>
      <c r="K15211" t="s">
        <v>95</v>
      </c>
      <c r="L15211" t="s">
        <v>173</v>
      </c>
      <c r="M15211" t="s">
        <v>109</v>
      </c>
      <c r="N15211" t="s">
        <v>119</v>
      </c>
    </row>
    <row r="15212" spans="1:14" x14ac:dyDescent="0.35">
      <c r="A15212" t="s">
        <v>241</v>
      </c>
      <c r="B15212" t="s">
        <v>540</v>
      </c>
      <c r="C15212">
        <v>45</v>
      </c>
      <c r="D15212" t="s">
        <v>304</v>
      </c>
      <c r="E15212" t="s">
        <v>585</v>
      </c>
      <c r="F15212" t="s">
        <v>311</v>
      </c>
      <c r="G15212" t="s">
        <v>214</v>
      </c>
      <c r="H15212" t="s">
        <v>231</v>
      </c>
      <c r="I15212" t="s">
        <v>153</v>
      </c>
      <c r="J15212" t="s">
        <v>121</v>
      </c>
      <c r="K15212" t="s">
        <v>11</v>
      </c>
      <c r="L15212" t="s">
        <v>72</v>
      </c>
      <c r="M15212" t="s">
        <v>76</v>
      </c>
      <c r="N15212" t="s">
        <v>194</v>
      </c>
    </row>
    <row r="15214" spans="1:14" x14ac:dyDescent="0.35">
      <c r="A15214" t="s">
        <v>2379</v>
      </c>
    </row>
    <row r="15215" spans="1:14" x14ac:dyDescent="0.35">
      <c r="A15215" t="s">
        <v>14</v>
      </c>
      <c r="B15215" t="s">
        <v>565</v>
      </c>
      <c r="C15215" t="s">
        <v>2</v>
      </c>
      <c r="D15215" t="s">
        <v>2340</v>
      </c>
      <c r="E15215" t="s">
        <v>2369</v>
      </c>
      <c r="F15215" t="s">
        <v>2246</v>
      </c>
      <c r="G15215" t="s">
        <v>2370</v>
      </c>
      <c r="H15215" t="s">
        <v>2255</v>
      </c>
      <c r="I15215" t="s">
        <v>2343</v>
      </c>
      <c r="J15215" t="s">
        <v>2371</v>
      </c>
      <c r="K15215" t="s">
        <v>2346</v>
      </c>
      <c r="L15215" t="s">
        <v>2372</v>
      </c>
      <c r="M15215" t="s">
        <v>1906</v>
      </c>
      <c r="N15215" t="s">
        <v>48</v>
      </c>
    </row>
    <row r="15216" spans="1:14" x14ac:dyDescent="0.35">
      <c r="A15216" t="s">
        <v>3</v>
      </c>
      <c r="B15216" t="s">
        <v>566</v>
      </c>
      <c r="C15216">
        <v>6</v>
      </c>
      <c r="D15216" t="s">
        <v>640</v>
      </c>
      <c r="E15216" t="s">
        <v>236</v>
      </c>
      <c r="F15216" t="s">
        <v>76</v>
      </c>
      <c r="G15216" t="s">
        <v>132</v>
      </c>
      <c r="H15216" t="s">
        <v>587</v>
      </c>
      <c r="I15216" t="s">
        <v>76</v>
      </c>
      <c r="J15216" t="s">
        <v>76</v>
      </c>
      <c r="K15216" t="s">
        <v>640</v>
      </c>
      <c r="L15216" t="s">
        <v>76</v>
      </c>
      <c r="M15216" t="s">
        <v>76</v>
      </c>
      <c r="N15216" t="s">
        <v>76</v>
      </c>
    </row>
    <row r="15217" spans="1:14" x14ac:dyDescent="0.35">
      <c r="A15217" t="s">
        <v>3</v>
      </c>
      <c r="B15217" t="s">
        <v>569</v>
      </c>
      <c r="C15217">
        <v>36</v>
      </c>
      <c r="D15217" t="s">
        <v>361</v>
      </c>
      <c r="E15217" t="s">
        <v>227</v>
      </c>
      <c r="F15217" t="s">
        <v>426</v>
      </c>
      <c r="G15217" t="s">
        <v>140</v>
      </c>
      <c r="H15217" t="s">
        <v>306</v>
      </c>
      <c r="I15217" t="s">
        <v>297</v>
      </c>
      <c r="J15217" t="s">
        <v>76</v>
      </c>
      <c r="K15217" t="s">
        <v>67</v>
      </c>
      <c r="L15217" t="s">
        <v>76</v>
      </c>
      <c r="M15217" t="s">
        <v>149</v>
      </c>
      <c r="N15217" t="s">
        <v>87</v>
      </c>
    </row>
    <row r="15218" spans="1:14" x14ac:dyDescent="0.35">
      <c r="A15218" t="s">
        <v>3</v>
      </c>
      <c r="B15218" t="s">
        <v>571</v>
      </c>
      <c r="C15218">
        <v>8</v>
      </c>
      <c r="D15218" t="s">
        <v>409</v>
      </c>
      <c r="E15218" t="s">
        <v>499</v>
      </c>
      <c r="F15218" t="s">
        <v>76</v>
      </c>
      <c r="G15218" t="s">
        <v>76</v>
      </c>
      <c r="H15218" t="s">
        <v>297</v>
      </c>
      <c r="I15218" t="s">
        <v>254</v>
      </c>
      <c r="J15218" t="s">
        <v>177</v>
      </c>
      <c r="K15218" t="s">
        <v>76</v>
      </c>
      <c r="L15218" t="s">
        <v>76</v>
      </c>
      <c r="M15218" t="s">
        <v>293</v>
      </c>
      <c r="N15218" t="s">
        <v>76</v>
      </c>
    </row>
    <row r="15219" spans="1:14" x14ac:dyDescent="0.35">
      <c r="A15219" t="s">
        <v>3</v>
      </c>
      <c r="B15219" t="s">
        <v>572</v>
      </c>
      <c r="C15219">
        <v>24</v>
      </c>
      <c r="D15219" t="s">
        <v>206</v>
      </c>
      <c r="E15219" t="s">
        <v>222</v>
      </c>
      <c r="F15219" t="s">
        <v>293</v>
      </c>
      <c r="G15219" t="s">
        <v>458</v>
      </c>
      <c r="H15219" t="s">
        <v>381</v>
      </c>
      <c r="I15219" t="s">
        <v>240</v>
      </c>
      <c r="J15219" t="s">
        <v>76</v>
      </c>
      <c r="K15219" t="s">
        <v>74</v>
      </c>
      <c r="L15219" t="s">
        <v>76</v>
      </c>
      <c r="M15219" t="s">
        <v>76</v>
      </c>
      <c r="N15219" t="s">
        <v>412</v>
      </c>
    </row>
    <row r="15220" spans="1:14" x14ac:dyDescent="0.35">
      <c r="A15220" t="s">
        <v>3</v>
      </c>
      <c r="B15220" t="s">
        <v>573</v>
      </c>
      <c r="C15220">
        <v>1</v>
      </c>
      <c r="D15220" t="s">
        <v>76</v>
      </c>
      <c r="E15220" t="s">
        <v>76</v>
      </c>
      <c r="F15220" t="s">
        <v>76</v>
      </c>
      <c r="G15220" t="s">
        <v>76</v>
      </c>
      <c r="H15220" t="s">
        <v>395</v>
      </c>
      <c r="I15220" t="s">
        <v>76</v>
      </c>
      <c r="J15220" t="s">
        <v>76</v>
      </c>
      <c r="K15220" t="s">
        <v>76</v>
      </c>
      <c r="L15220" t="s">
        <v>76</v>
      </c>
      <c r="M15220" t="s">
        <v>76</v>
      </c>
      <c r="N15220" t="s">
        <v>76</v>
      </c>
    </row>
    <row r="15221" spans="1:14" x14ac:dyDescent="0.35">
      <c r="A15221" t="s">
        <v>4</v>
      </c>
      <c r="B15221" t="s">
        <v>566</v>
      </c>
      <c r="C15221">
        <v>10</v>
      </c>
      <c r="D15221" t="s">
        <v>105</v>
      </c>
      <c r="E15221" t="s">
        <v>96</v>
      </c>
      <c r="F15221" t="s">
        <v>167</v>
      </c>
      <c r="G15221" t="s">
        <v>777</v>
      </c>
      <c r="H15221" t="s">
        <v>115</v>
      </c>
      <c r="I15221" t="s">
        <v>76</v>
      </c>
      <c r="J15221" t="s">
        <v>76</v>
      </c>
      <c r="K15221" t="s">
        <v>76</v>
      </c>
      <c r="L15221" t="s">
        <v>76</v>
      </c>
      <c r="M15221" t="s">
        <v>293</v>
      </c>
      <c r="N15221" t="s">
        <v>75</v>
      </c>
    </row>
    <row r="15222" spans="1:14" x14ac:dyDescent="0.35">
      <c r="A15222" t="s">
        <v>4</v>
      </c>
      <c r="B15222" t="s">
        <v>569</v>
      </c>
      <c r="C15222">
        <v>66</v>
      </c>
      <c r="D15222" t="s">
        <v>289</v>
      </c>
      <c r="E15222" t="s">
        <v>67</v>
      </c>
      <c r="F15222" t="s">
        <v>489</v>
      </c>
      <c r="G15222" t="s">
        <v>150</v>
      </c>
      <c r="H15222" t="s">
        <v>103</v>
      </c>
      <c r="I15222" t="s">
        <v>79</v>
      </c>
      <c r="J15222" t="s">
        <v>80</v>
      </c>
      <c r="K15222" t="s">
        <v>164</v>
      </c>
      <c r="L15222" t="s">
        <v>138</v>
      </c>
      <c r="M15222" t="s">
        <v>76</v>
      </c>
      <c r="N15222" t="s">
        <v>116</v>
      </c>
    </row>
    <row r="15223" spans="1:14" x14ac:dyDescent="0.35">
      <c r="A15223" t="s">
        <v>4</v>
      </c>
      <c r="B15223" t="s">
        <v>570</v>
      </c>
      <c r="C15223">
        <v>4</v>
      </c>
      <c r="D15223" t="s">
        <v>689</v>
      </c>
      <c r="E15223" t="s">
        <v>76</v>
      </c>
      <c r="F15223" t="s">
        <v>76</v>
      </c>
      <c r="G15223" t="s">
        <v>235</v>
      </c>
      <c r="H15223" t="s">
        <v>502</v>
      </c>
      <c r="I15223" t="s">
        <v>76</v>
      </c>
      <c r="J15223" t="s">
        <v>76</v>
      </c>
      <c r="K15223" t="s">
        <v>648</v>
      </c>
      <c r="L15223" t="s">
        <v>76</v>
      </c>
      <c r="M15223" t="s">
        <v>76</v>
      </c>
      <c r="N15223" t="s">
        <v>689</v>
      </c>
    </row>
    <row r="15224" spans="1:14" x14ac:dyDescent="0.35">
      <c r="A15224" t="s">
        <v>4</v>
      </c>
      <c r="B15224" t="s">
        <v>571</v>
      </c>
      <c r="C15224">
        <v>9</v>
      </c>
      <c r="D15224" t="s">
        <v>364</v>
      </c>
      <c r="E15224" t="s">
        <v>394</v>
      </c>
      <c r="F15224" t="s">
        <v>276</v>
      </c>
      <c r="G15224" t="s">
        <v>222</v>
      </c>
      <c r="H15224" t="s">
        <v>76</v>
      </c>
      <c r="I15224" t="s">
        <v>76</v>
      </c>
      <c r="J15224" t="s">
        <v>76</v>
      </c>
      <c r="K15224" t="s">
        <v>276</v>
      </c>
      <c r="L15224" t="s">
        <v>76</v>
      </c>
      <c r="M15224" t="s">
        <v>76</v>
      </c>
      <c r="N15224" t="s">
        <v>276</v>
      </c>
    </row>
    <row r="15225" spans="1:14" x14ac:dyDescent="0.35">
      <c r="A15225" t="s">
        <v>4</v>
      </c>
      <c r="B15225" t="s">
        <v>572</v>
      </c>
      <c r="C15225">
        <v>39</v>
      </c>
      <c r="D15225" t="s">
        <v>413</v>
      </c>
      <c r="E15225" t="s">
        <v>408</v>
      </c>
      <c r="F15225" t="s">
        <v>149</v>
      </c>
      <c r="G15225" t="s">
        <v>310</v>
      </c>
      <c r="H15225" t="s">
        <v>397</v>
      </c>
      <c r="I15225" t="s">
        <v>557</v>
      </c>
      <c r="J15225" t="s">
        <v>73</v>
      </c>
      <c r="K15225" t="s">
        <v>106</v>
      </c>
      <c r="L15225" t="s">
        <v>73</v>
      </c>
      <c r="M15225" t="s">
        <v>76</v>
      </c>
      <c r="N15225" t="s">
        <v>304</v>
      </c>
    </row>
    <row r="15226" spans="1:14" x14ac:dyDescent="0.35">
      <c r="A15226" t="s">
        <v>4</v>
      </c>
      <c r="B15226" t="s">
        <v>573</v>
      </c>
      <c r="C15226">
        <v>10</v>
      </c>
      <c r="D15226" t="s">
        <v>59</v>
      </c>
      <c r="E15226" t="s">
        <v>1233</v>
      </c>
      <c r="F15226" t="s">
        <v>541</v>
      </c>
      <c r="G15226" t="s">
        <v>76</v>
      </c>
      <c r="H15226" t="s">
        <v>106</v>
      </c>
      <c r="I15226" t="s">
        <v>541</v>
      </c>
      <c r="J15226" t="s">
        <v>76</v>
      </c>
      <c r="K15226" t="s">
        <v>109</v>
      </c>
      <c r="L15226" t="s">
        <v>76</v>
      </c>
      <c r="M15226" t="s">
        <v>76</v>
      </c>
      <c r="N15226" t="s">
        <v>752</v>
      </c>
    </row>
    <row r="15227" spans="1:14" x14ac:dyDescent="0.35">
      <c r="A15227" t="s">
        <v>5</v>
      </c>
      <c r="B15227" t="s">
        <v>566</v>
      </c>
      <c r="C15227">
        <v>8</v>
      </c>
      <c r="D15227" t="s">
        <v>142</v>
      </c>
      <c r="E15227" t="s">
        <v>269</v>
      </c>
      <c r="F15227" t="s">
        <v>213</v>
      </c>
      <c r="G15227" t="s">
        <v>76</v>
      </c>
      <c r="H15227" t="s">
        <v>890</v>
      </c>
      <c r="I15227" t="s">
        <v>122</v>
      </c>
      <c r="J15227" t="s">
        <v>890</v>
      </c>
      <c r="K15227" t="s">
        <v>209</v>
      </c>
      <c r="L15227" t="s">
        <v>94</v>
      </c>
      <c r="M15227" t="s">
        <v>76</v>
      </c>
      <c r="N15227" t="s">
        <v>76</v>
      </c>
    </row>
    <row r="15228" spans="1:14" x14ac:dyDescent="0.35">
      <c r="A15228" t="s">
        <v>5</v>
      </c>
      <c r="B15228" t="s">
        <v>569</v>
      </c>
      <c r="C15228">
        <v>66</v>
      </c>
      <c r="D15228" t="s">
        <v>60</v>
      </c>
      <c r="E15228" t="s">
        <v>294</v>
      </c>
      <c r="F15228" t="s">
        <v>300</v>
      </c>
      <c r="G15228" t="s">
        <v>61</v>
      </c>
      <c r="H15228" t="s">
        <v>226</v>
      </c>
      <c r="I15228" t="s">
        <v>142</v>
      </c>
      <c r="J15228" t="s">
        <v>105</v>
      </c>
      <c r="K15228" t="s">
        <v>347</v>
      </c>
      <c r="L15228" t="s">
        <v>74</v>
      </c>
      <c r="M15228" t="s">
        <v>76</v>
      </c>
      <c r="N15228" t="s">
        <v>175</v>
      </c>
    </row>
    <row r="15229" spans="1:14" x14ac:dyDescent="0.35">
      <c r="A15229" t="s">
        <v>5</v>
      </c>
      <c r="B15229" t="s">
        <v>570</v>
      </c>
      <c r="C15229">
        <v>16</v>
      </c>
      <c r="D15229" t="s">
        <v>210</v>
      </c>
      <c r="E15229" t="s">
        <v>224</v>
      </c>
      <c r="F15229" t="s">
        <v>199</v>
      </c>
      <c r="G15229" t="s">
        <v>76</v>
      </c>
      <c r="H15229" t="s">
        <v>355</v>
      </c>
      <c r="I15229" t="s">
        <v>76</v>
      </c>
      <c r="J15229" t="s">
        <v>76</v>
      </c>
      <c r="K15229" t="s">
        <v>180</v>
      </c>
      <c r="L15229" t="s">
        <v>225</v>
      </c>
      <c r="M15229" t="s">
        <v>76</v>
      </c>
      <c r="N15229" t="s">
        <v>121</v>
      </c>
    </row>
    <row r="15230" spans="1:14" x14ac:dyDescent="0.35">
      <c r="A15230" t="s">
        <v>5</v>
      </c>
      <c r="B15230" t="s">
        <v>571</v>
      </c>
      <c r="C15230">
        <v>7</v>
      </c>
      <c r="D15230" t="s">
        <v>76</v>
      </c>
      <c r="E15230" t="s">
        <v>817</v>
      </c>
      <c r="F15230" t="s">
        <v>175</v>
      </c>
      <c r="G15230" t="s">
        <v>76</v>
      </c>
      <c r="H15230" t="s">
        <v>825</v>
      </c>
      <c r="I15230" t="s">
        <v>221</v>
      </c>
      <c r="J15230" t="s">
        <v>825</v>
      </c>
      <c r="K15230" t="s">
        <v>75</v>
      </c>
      <c r="L15230" t="s">
        <v>194</v>
      </c>
      <c r="M15230" t="s">
        <v>76</v>
      </c>
      <c r="N15230" t="s">
        <v>262</v>
      </c>
    </row>
    <row r="15231" spans="1:14" x14ac:dyDescent="0.35">
      <c r="A15231" t="s">
        <v>5</v>
      </c>
      <c r="B15231" t="s">
        <v>572</v>
      </c>
      <c r="C15231">
        <v>49</v>
      </c>
      <c r="D15231" t="s">
        <v>467</v>
      </c>
      <c r="E15231" t="s">
        <v>312</v>
      </c>
      <c r="F15231" t="s">
        <v>159</v>
      </c>
      <c r="G15231" t="s">
        <v>168</v>
      </c>
      <c r="H15231" t="s">
        <v>367</v>
      </c>
      <c r="I15231" t="s">
        <v>216</v>
      </c>
      <c r="J15231" t="s">
        <v>195</v>
      </c>
      <c r="K15231" t="s">
        <v>55</v>
      </c>
      <c r="L15231" t="s">
        <v>185</v>
      </c>
      <c r="M15231" t="s">
        <v>76</v>
      </c>
      <c r="N15231" t="s">
        <v>162</v>
      </c>
    </row>
    <row r="15232" spans="1:14" x14ac:dyDescent="0.35">
      <c r="A15232" t="s">
        <v>5</v>
      </c>
      <c r="B15232" t="s">
        <v>573</v>
      </c>
      <c r="C15232">
        <v>10</v>
      </c>
      <c r="D15232" t="s">
        <v>299</v>
      </c>
      <c r="E15232" t="s">
        <v>57</v>
      </c>
      <c r="F15232" t="s">
        <v>131</v>
      </c>
      <c r="G15232" t="s">
        <v>9</v>
      </c>
      <c r="H15232" t="s">
        <v>217</v>
      </c>
      <c r="I15232" t="s">
        <v>92</v>
      </c>
      <c r="J15232" t="s">
        <v>76</v>
      </c>
      <c r="K15232" t="s">
        <v>345</v>
      </c>
      <c r="L15232" t="s">
        <v>76</v>
      </c>
      <c r="M15232" t="s">
        <v>810</v>
      </c>
      <c r="N15232" t="s">
        <v>76</v>
      </c>
    </row>
    <row r="15233" spans="1:14" x14ac:dyDescent="0.35">
      <c r="A15233" t="s">
        <v>6</v>
      </c>
      <c r="B15233" t="s">
        <v>566</v>
      </c>
      <c r="C15233">
        <v>5</v>
      </c>
      <c r="D15233" t="s">
        <v>97</v>
      </c>
      <c r="E15233" t="s">
        <v>64</v>
      </c>
      <c r="F15233" t="s">
        <v>888</v>
      </c>
      <c r="G15233" t="s">
        <v>179</v>
      </c>
      <c r="H15233" t="s">
        <v>76</v>
      </c>
      <c r="I15233" t="s">
        <v>76</v>
      </c>
      <c r="J15233" t="s">
        <v>76</v>
      </c>
      <c r="K15233" t="s">
        <v>76</v>
      </c>
      <c r="L15233" t="s">
        <v>76</v>
      </c>
      <c r="M15233" t="s">
        <v>76</v>
      </c>
      <c r="N15233" t="s">
        <v>76</v>
      </c>
    </row>
    <row r="15234" spans="1:14" x14ac:dyDescent="0.35">
      <c r="A15234" t="s">
        <v>6</v>
      </c>
      <c r="B15234" t="s">
        <v>569</v>
      </c>
      <c r="C15234">
        <v>46</v>
      </c>
      <c r="D15234" t="s">
        <v>337</v>
      </c>
      <c r="E15234" t="s">
        <v>690</v>
      </c>
      <c r="F15234" t="s">
        <v>289</v>
      </c>
      <c r="G15234" t="s">
        <v>426</v>
      </c>
      <c r="H15234" t="s">
        <v>166</v>
      </c>
      <c r="I15234" t="s">
        <v>324</v>
      </c>
      <c r="J15234" t="s">
        <v>121</v>
      </c>
      <c r="K15234" t="s">
        <v>74</v>
      </c>
      <c r="L15234" t="s">
        <v>76</v>
      </c>
      <c r="M15234" t="s">
        <v>76</v>
      </c>
      <c r="N15234" t="s">
        <v>76</v>
      </c>
    </row>
    <row r="15235" spans="1:14" x14ac:dyDescent="0.35">
      <c r="A15235" t="s">
        <v>6</v>
      </c>
      <c r="B15235" t="s">
        <v>570</v>
      </c>
      <c r="C15235">
        <v>10</v>
      </c>
      <c r="D15235" t="s">
        <v>445</v>
      </c>
      <c r="E15235" t="s">
        <v>301</v>
      </c>
      <c r="F15235" t="s">
        <v>76</v>
      </c>
      <c r="G15235" t="s">
        <v>76</v>
      </c>
      <c r="H15235" t="s">
        <v>397</v>
      </c>
      <c r="I15235" t="s">
        <v>76</v>
      </c>
      <c r="J15235" t="s">
        <v>81</v>
      </c>
      <c r="K15235" t="s">
        <v>76</v>
      </c>
      <c r="L15235" t="s">
        <v>347</v>
      </c>
      <c r="M15235" t="s">
        <v>76</v>
      </c>
      <c r="N15235" t="s">
        <v>493</v>
      </c>
    </row>
    <row r="15236" spans="1:14" x14ac:dyDescent="0.35">
      <c r="A15236" t="s">
        <v>6</v>
      </c>
      <c r="B15236" t="s">
        <v>571</v>
      </c>
      <c r="C15236">
        <v>3</v>
      </c>
      <c r="D15236" t="s">
        <v>339</v>
      </c>
      <c r="E15236" t="s">
        <v>158</v>
      </c>
      <c r="F15236" t="s">
        <v>76</v>
      </c>
      <c r="G15236" t="s">
        <v>76</v>
      </c>
      <c r="H15236" t="s">
        <v>158</v>
      </c>
      <c r="I15236" t="s">
        <v>76</v>
      </c>
      <c r="J15236" t="s">
        <v>667</v>
      </c>
      <c r="K15236" t="s">
        <v>76</v>
      </c>
      <c r="L15236" t="s">
        <v>76</v>
      </c>
      <c r="M15236" t="s">
        <v>76</v>
      </c>
      <c r="N15236" t="s">
        <v>76</v>
      </c>
    </row>
    <row r="15237" spans="1:14" x14ac:dyDescent="0.35">
      <c r="A15237" t="s">
        <v>6</v>
      </c>
      <c r="B15237" t="s">
        <v>572</v>
      </c>
      <c r="C15237">
        <v>39</v>
      </c>
      <c r="D15237" t="s">
        <v>467</v>
      </c>
      <c r="E15237" t="s">
        <v>268</v>
      </c>
      <c r="F15237" t="s">
        <v>67</v>
      </c>
      <c r="G15237" t="s">
        <v>97</v>
      </c>
      <c r="H15237" t="s">
        <v>291</v>
      </c>
      <c r="I15237" t="s">
        <v>71</v>
      </c>
      <c r="J15237" t="s">
        <v>76</v>
      </c>
      <c r="K15237" t="s">
        <v>114</v>
      </c>
      <c r="L15237" t="s">
        <v>76</v>
      </c>
      <c r="M15237" t="s">
        <v>76</v>
      </c>
      <c r="N15237" t="s">
        <v>11</v>
      </c>
    </row>
    <row r="15238" spans="1:14" x14ac:dyDescent="0.35">
      <c r="A15238" t="s">
        <v>6</v>
      </c>
      <c r="B15238" t="s">
        <v>573</v>
      </c>
      <c r="C15238">
        <v>2</v>
      </c>
      <c r="D15238" t="s">
        <v>76</v>
      </c>
      <c r="E15238" t="s">
        <v>395</v>
      </c>
      <c r="F15238" t="s">
        <v>76</v>
      </c>
      <c r="G15238" t="s">
        <v>76</v>
      </c>
      <c r="H15238" t="s">
        <v>76</v>
      </c>
      <c r="I15238" t="s">
        <v>76</v>
      </c>
      <c r="J15238" t="s">
        <v>76</v>
      </c>
      <c r="K15238" t="s">
        <v>76</v>
      </c>
      <c r="L15238" t="s">
        <v>76</v>
      </c>
      <c r="M15238" t="s">
        <v>76</v>
      </c>
      <c r="N15238" t="s">
        <v>76</v>
      </c>
    </row>
    <row r="15239" spans="1:14" x14ac:dyDescent="0.35">
      <c r="A15239" t="s">
        <v>7</v>
      </c>
      <c r="B15239" t="s">
        <v>566</v>
      </c>
      <c r="C15239">
        <v>15</v>
      </c>
      <c r="D15239" t="s">
        <v>110</v>
      </c>
      <c r="E15239" t="s">
        <v>256</v>
      </c>
      <c r="F15239" t="s">
        <v>430</v>
      </c>
      <c r="G15239" t="s">
        <v>140</v>
      </c>
      <c r="H15239" t="s">
        <v>332</v>
      </c>
      <c r="I15239" t="s">
        <v>142</v>
      </c>
      <c r="J15239" t="s">
        <v>74</v>
      </c>
      <c r="K15239" t="s">
        <v>90</v>
      </c>
      <c r="L15239" t="s">
        <v>76</v>
      </c>
      <c r="M15239" t="s">
        <v>76</v>
      </c>
      <c r="N15239" t="s">
        <v>100</v>
      </c>
    </row>
    <row r="15240" spans="1:14" x14ac:dyDescent="0.35">
      <c r="A15240" t="s">
        <v>7</v>
      </c>
      <c r="B15240" t="s">
        <v>569</v>
      </c>
      <c r="C15240">
        <v>101</v>
      </c>
      <c r="D15240" t="s">
        <v>220</v>
      </c>
      <c r="E15240" t="s">
        <v>127</v>
      </c>
      <c r="F15240" t="s">
        <v>341</v>
      </c>
      <c r="G15240" t="s">
        <v>332</v>
      </c>
      <c r="H15240" t="s">
        <v>299</v>
      </c>
      <c r="I15240" t="s">
        <v>126</v>
      </c>
      <c r="J15240" t="s">
        <v>173</v>
      </c>
      <c r="K15240" t="s">
        <v>381</v>
      </c>
      <c r="L15240" t="s">
        <v>151</v>
      </c>
      <c r="M15240" t="s">
        <v>76</v>
      </c>
      <c r="N15240" t="s">
        <v>218</v>
      </c>
    </row>
    <row r="15241" spans="1:14" x14ac:dyDescent="0.35">
      <c r="A15241" t="s">
        <v>7</v>
      </c>
      <c r="B15241" t="s">
        <v>570</v>
      </c>
      <c r="C15241">
        <v>4</v>
      </c>
      <c r="D15241" t="s">
        <v>76</v>
      </c>
      <c r="E15241" t="s">
        <v>739</v>
      </c>
      <c r="F15241" t="s">
        <v>76</v>
      </c>
      <c r="G15241" t="s">
        <v>76</v>
      </c>
      <c r="H15241" t="s">
        <v>179</v>
      </c>
      <c r="I15241" t="s">
        <v>76</v>
      </c>
      <c r="J15241" t="s">
        <v>76</v>
      </c>
      <c r="K15241" t="s">
        <v>76</v>
      </c>
      <c r="L15241" t="s">
        <v>76</v>
      </c>
      <c r="M15241" t="s">
        <v>76</v>
      </c>
      <c r="N15241" t="s">
        <v>292</v>
      </c>
    </row>
    <row r="15242" spans="1:14" x14ac:dyDescent="0.35">
      <c r="A15242" t="s">
        <v>7</v>
      </c>
      <c r="B15242" t="s">
        <v>571</v>
      </c>
      <c r="C15242">
        <v>7</v>
      </c>
      <c r="D15242" t="s">
        <v>264</v>
      </c>
      <c r="E15242" t="s">
        <v>134</v>
      </c>
      <c r="F15242" t="s">
        <v>678</v>
      </c>
      <c r="G15242" t="s">
        <v>470</v>
      </c>
      <c r="H15242" t="s">
        <v>211</v>
      </c>
      <c r="I15242" t="s">
        <v>318</v>
      </c>
      <c r="J15242" t="s">
        <v>66</v>
      </c>
      <c r="K15242" t="s">
        <v>484</v>
      </c>
      <c r="L15242" t="s">
        <v>264</v>
      </c>
      <c r="M15242" t="s">
        <v>76</v>
      </c>
      <c r="N15242" t="s">
        <v>76</v>
      </c>
    </row>
    <row r="15243" spans="1:14" x14ac:dyDescent="0.35">
      <c r="A15243" t="s">
        <v>7</v>
      </c>
      <c r="B15243" t="s">
        <v>572</v>
      </c>
      <c r="C15243">
        <v>85</v>
      </c>
      <c r="D15243" t="s">
        <v>89</v>
      </c>
      <c r="E15243" t="s">
        <v>12</v>
      </c>
      <c r="F15243" t="s">
        <v>354</v>
      </c>
      <c r="G15243" t="s">
        <v>726</v>
      </c>
      <c r="H15243" t="s">
        <v>240</v>
      </c>
      <c r="I15243" t="s">
        <v>498</v>
      </c>
      <c r="J15243" t="s">
        <v>175</v>
      </c>
      <c r="K15243" t="s">
        <v>341</v>
      </c>
      <c r="L15243" t="s">
        <v>102</v>
      </c>
      <c r="M15243" t="s">
        <v>76</v>
      </c>
      <c r="N15243" t="s">
        <v>77</v>
      </c>
    </row>
    <row r="15244" spans="1:14" x14ac:dyDescent="0.35">
      <c r="A15244" t="s">
        <v>7</v>
      </c>
      <c r="B15244" t="s">
        <v>573</v>
      </c>
      <c r="C15244">
        <v>2</v>
      </c>
      <c r="D15244" t="s">
        <v>395</v>
      </c>
      <c r="E15244" t="s">
        <v>76</v>
      </c>
      <c r="F15244" t="s">
        <v>76</v>
      </c>
      <c r="G15244" t="s">
        <v>76</v>
      </c>
      <c r="H15244" t="s">
        <v>76</v>
      </c>
      <c r="I15244" t="s">
        <v>76</v>
      </c>
      <c r="J15244" t="s">
        <v>76</v>
      </c>
      <c r="K15244" t="s">
        <v>76</v>
      </c>
      <c r="L15244" t="s">
        <v>76</v>
      </c>
      <c r="M15244" t="s">
        <v>76</v>
      </c>
      <c r="N15244" t="s">
        <v>76</v>
      </c>
    </row>
    <row r="15245" spans="1:14" x14ac:dyDescent="0.35">
      <c r="A15245" t="s">
        <v>241</v>
      </c>
      <c r="B15245" t="s">
        <v>566</v>
      </c>
      <c r="C15245">
        <v>44</v>
      </c>
      <c r="D15245" t="s">
        <v>156</v>
      </c>
      <c r="E15245" t="s">
        <v>242</v>
      </c>
      <c r="F15245" t="s">
        <v>698</v>
      </c>
      <c r="G15245" t="s">
        <v>429</v>
      </c>
      <c r="H15245" t="s">
        <v>761</v>
      </c>
      <c r="I15245" t="s">
        <v>78</v>
      </c>
      <c r="J15245" t="s">
        <v>165</v>
      </c>
      <c r="K15245" t="s">
        <v>8</v>
      </c>
      <c r="L15245" t="s">
        <v>73</v>
      </c>
      <c r="M15245" t="s">
        <v>86</v>
      </c>
      <c r="N15245" t="s">
        <v>71</v>
      </c>
    </row>
    <row r="15246" spans="1:14" x14ac:dyDescent="0.35">
      <c r="A15246" t="s">
        <v>241</v>
      </c>
      <c r="B15246" t="s">
        <v>569</v>
      </c>
      <c r="C15246">
        <v>315</v>
      </c>
      <c r="D15246" t="s">
        <v>59</v>
      </c>
      <c r="E15246" t="s">
        <v>143</v>
      </c>
      <c r="F15246" t="s">
        <v>331</v>
      </c>
      <c r="G15246" t="s">
        <v>372</v>
      </c>
      <c r="H15246" t="s">
        <v>164</v>
      </c>
      <c r="I15246" t="s">
        <v>225</v>
      </c>
      <c r="J15246" t="s">
        <v>122</v>
      </c>
      <c r="K15246" t="s">
        <v>129</v>
      </c>
      <c r="L15246" t="s">
        <v>63</v>
      </c>
      <c r="M15246" t="s">
        <v>106</v>
      </c>
      <c r="N15246" t="s">
        <v>134</v>
      </c>
    </row>
    <row r="15247" spans="1:14" x14ac:dyDescent="0.35">
      <c r="A15247" t="s">
        <v>241</v>
      </c>
      <c r="B15247" t="s">
        <v>570</v>
      </c>
      <c r="C15247">
        <v>34</v>
      </c>
      <c r="D15247" t="s">
        <v>235</v>
      </c>
      <c r="E15247" t="s">
        <v>360</v>
      </c>
      <c r="F15247" t="s">
        <v>102</v>
      </c>
      <c r="G15247" t="s">
        <v>62</v>
      </c>
      <c r="H15247" t="s">
        <v>156</v>
      </c>
      <c r="I15247" t="s">
        <v>76</v>
      </c>
      <c r="J15247" t="s">
        <v>77</v>
      </c>
      <c r="K15247" t="s">
        <v>326</v>
      </c>
      <c r="L15247" t="s">
        <v>309</v>
      </c>
      <c r="M15247" t="s">
        <v>76</v>
      </c>
      <c r="N15247" t="s">
        <v>313</v>
      </c>
    </row>
    <row r="15248" spans="1:14" x14ac:dyDescent="0.35">
      <c r="A15248" t="s">
        <v>241</v>
      </c>
      <c r="B15248" t="s">
        <v>571</v>
      </c>
      <c r="C15248">
        <v>34</v>
      </c>
      <c r="D15248" t="s">
        <v>69</v>
      </c>
      <c r="E15248" t="s">
        <v>169</v>
      </c>
      <c r="F15248" t="s">
        <v>8</v>
      </c>
      <c r="G15248" t="s">
        <v>236</v>
      </c>
      <c r="H15248" t="s">
        <v>171</v>
      </c>
      <c r="I15248" t="s">
        <v>211</v>
      </c>
      <c r="J15248" t="s">
        <v>203</v>
      </c>
      <c r="K15248" t="s">
        <v>282</v>
      </c>
      <c r="L15248" t="s">
        <v>72</v>
      </c>
      <c r="M15248" t="s">
        <v>63</v>
      </c>
      <c r="N15248" t="s">
        <v>209</v>
      </c>
    </row>
    <row r="15249" spans="1:14" x14ac:dyDescent="0.35">
      <c r="A15249" t="s">
        <v>241</v>
      </c>
      <c r="B15249" t="s">
        <v>572</v>
      </c>
      <c r="C15249">
        <v>236</v>
      </c>
      <c r="D15249" t="s">
        <v>276</v>
      </c>
      <c r="E15249" t="s">
        <v>659</v>
      </c>
      <c r="F15249" t="s">
        <v>127</v>
      </c>
      <c r="G15249" t="s">
        <v>325</v>
      </c>
      <c r="H15249" t="s">
        <v>148</v>
      </c>
      <c r="I15249" t="s">
        <v>131</v>
      </c>
      <c r="J15249" t="s">
        <v>97</v>
      </c>
      <c r="K15249" t="s">
        <v>386</v>
      </c>
      <c r="L15249" t="s">
        <v>62</v>
      </c>
      <c r="M15249" t="s">
        <v>76</v>
      </c>
      <c r="N15249" t="s">
        <v>157</v>
      </c>
    </row>
    <row r="15250" spans="1:14" x14ac:dyDescent="0.35">
      <c r="A15250" t="s">
        <v>241</v>
      </c>
      <c r="B15250" t="s">
        <v>573</v>
      </c>
      <c r="C15250">
        <v>25</v>
      </c>
      <c r="D15250" t="s">
        <v>144</v>
      </c>
      <c r="E15250" t="s">
        <v>580</v>
      </c>
      <c r="F15250" t="s">
        <v>418</v>
      </c>
      <c r="G15250" t="s">
        <v>87</v>
      </c>
      <c r="H15250" t="s">
        <v>173</v>
      </c>
      <c r="I15250" t="s">
        <v>413</v>
      </c>
      <c r="J15250" t="s">
        <v>76</v>
      </c>
      <c r="K15250" t="s">
        <v>442</v>
      </c>
      <c r="L15250" t="s">
        <v>76</v>
      </c>
      <c r="M15250" t="s">
        <v>156</v>
      </c>
      <c r="N15250" t="s">
        <v>339</v>
      </c>
    </row>
    <row r="15252" spans="1:14" x14ac:dyDescent="0.35">
      <c r="A15252" t="s">
        <v>2380</v>
      </c>
    </row>
    <row r="15253" spans="1:14" x14ac:dyDescent="0.35">
      <c r="A15253" t="s">
        <v>14</v>
      </c>
      <c r="B15253" t="s">
        <v>593</v>
      </c>
      <c r="C15253" t="s">
        <v>2</v>
      </c>
      <c r="D15253" t="s">
        <v>2340</v>
      </c>
      <c r="E15253" t="s">
        <v>2369</v>
      </c>
      <c r="F15253" t="s">
        <v>2246</v>
      </c>
      <c r="G15253" t="s">
        <v>2370</v>
      </c>
      <c r="H15253" t="s">
        <v>2255</v>
      </c>
      <c r="I15253" t="s">
        <v>2343</v>
      </c>
      <c r="J15253" t="s">
        <v>2371</v>
      </c>
      <c r="K15253" t="s">
        <v>2346</v>
      </c>
      <c r="L15253" t="s">
        <v>2372</v>
      </c>
      <c r="M15253" t="s">
        <v>1906</v>
      </c>
      <c r="N15253" t="s">
        <v>48</v>
      </c>
    </row>
    <row r="15254" spans="1:14" x14ac:dyDescent="0.35">
      <c r="A15254" t="s">
        <v>3</v>
      </c>
      <c r="B15254" t="s">
        <v>594</v>
      </c>
      <c r="C15254">
        <v>39</v>
      </c>
      <c r="D15254" t="s">
        <v>203</v>
      </c>
      <c r="E15254" t="s">
        <v>367</v>
      </c>
      <c r="F15254" t="s">
        <v>82</v>
      </c>
      <c r="G15254" t="s">
        <v>550</v>
      </c>
      <c r="H15254" t="s">
        <v>286</v>
      </c>
      <c r="I15254" t="s">
        <v>118</v>
      </c>
      <c r="J15254" t="s">
        <v>76</v>
      </c>
      <c r="K15254" t="s">
        <v>130</v>
      </c>
      <c r="L15254" t="s">
        <v>76</v>
      </c>
      <c r="M15254" t="s">
        <v>130</v>
      </c>
      <c r="N15254" t="s">
        <v>230</v>
      </c>
    </row>
    <row r="15255" spans="1:14" x14ac:dyDescent="0.35">
      <c r="A15255" t="s">
        <v>3</v>
      </c>
      <c r="B15255" t="s">
        <v>595</v>
      </c>
      <c r="C15255">
        <v>36</v>
      </c>
      <c r="D15255" t="s">
        <v>291</v>
      </c>
      <c r="E15255" t="s">
        <v>301</v>
      </c>
      <c r="F15255" t="s">
        <v>175</v>
      </c>
      <c r="G15255" t="s">
        <v>280</v>
      </c>
      <c r="H15255" t="s">
        <v>673</v>
      </c>
      <c r="I15255" t="s">
        <v>386</v>
      </c>
      <c r="J15255" t="s">
        <v>93</v>
      </c>
      <c r="K15255" t="s">
        <v>156</v>
      </c>
      <c r="L15255" t="s">
        <v>76</v>
      </c>
      <c r="M15255" t="s">
        <v>104</v>
      </c>
      <c r="N15255" t="s">
        <v>80</v>
      </c>
    </row>
    <row r="15256" spans="1:14" x14ac:dyDescent="0.35">
      <c r="A15256" t="s">
        <v>4</v>
      </c>
      <c r="B15256" t="s">
        <v>594</v>
      </c>
      <c r="C15256">
        <v>73</v>
      </c>
      <c r="D15256" t="s">
        <v>264</v>
      </c>
      <c r="E15256" t="s">
        <v>65</v>
      </c>
      <c r="F15256" t="s">
        <v>465</v>
      </c>
      <c r="G15256" t="s">
        <v>90</v>
      </c>
      <c r="H15256" t="s">
        <v>129</v>
      </c>
      <c r="I15256" t="s">
        <v>117</v>
      </c>
      <c r="J15256" t="s">
        <v>107</v>
      </c>
      <c r="K15256" t="s">
        <v>105</v>
      </c>
      <c r="L15256" t="s">
        <v>100</v>
      </c>
      <c r="M15256" t="s">
        <v>76</v>
      </c>
      <c r="N15256" t="s">
        <v>203</v>
      </c>
    </row>
    <row r="15257" spans="1:14" x14ac:dyDescent="0.35">
      <c r="A15257" t="s">
        <v>4</v>
      </c>
      <c r="B15257" t="s">
        <v>595</v>
      </c>
      <c r="C15257">
        <v>65</v>
      </c>
      <c r="D15257" t="s">
        <v>459</v>
      </c>
      <c r="E15257" t="s">
        <v>581</v>
      </c>
      <c r="F15257" t="s">
        <v>386</v>
      </c>
      <c r="G15257" t="s">
        <v>121</v>
      </c>
      <c r="H15257" t="s">
        <v>240</v>
      </c>
      <c r="I15257" t="s">
        <v>67</v>
      </c>
      <c r="J15257" t="s">
        <v>138</v>
      </c>
      <c r="K15257" t="s">
        <v>352</v>
      </c>
      <c r="L15257" t="s">
        <v>76</v>
      </c>
      <c r="M15257" t="s">
        <v>105</v>
      </c>
      <c r="N15257" t="s">
        <v>352</v>
      </c>
    </row>
    <row r="15258" spans="1:14" x14ac:dyDescent="0.35">
      <c r="A15258" t="s">
        <v>5</v>
      </c>
      <c r="B15258" t="s">
        <v>594</v>
      </c>
      <c r="C15258">
        <v>79</v>
      </c>
      <c r="D15258" t="s">
        <v>849</v>
      </c>
      <c r="E15258" t="s">
        <v>236</v>
      </c>
      <c r="F15258" t="s">
        <v>755</v>
      </c>
      <c r="G15258" t="s">
        <v>294</v>
      </c>
      <c r="H15258" t="s">
        <v>309</v>
      </c>
      <c r="I15258" t="s">
        <v>53</v>
      </c>
      <c r="J15258" t="s">
        <v>76</v>
      </c>
      <c r="K15258" t="s">
        <v>220</v>
      </c>
      <c r="L15258" t="s">
        <v>163</v>
      </c>
      <c r="M15258" t="s">
        <v>76</v>
      </c>
      <c r="N15258" t="s">
        <v>67</v>
      </c>
    </row>
    <row r="15259" spans="1:14" x14ac:dyDescent="0.35">
      <c r="A15259" t="s">
        <v>5</v>
      </c>
      <c r="B15259" t="s">
        <v>595</v>
      </c>
      <c r="C15259">
        <v>77</v>
      </c>
      <c r="D15259" t="s">
        <v>236</v>
      </c>
      <c r="E15259" t="s">
        <v>457</v>
      </c>
      <c r="F15259" t="s">
        <v>102</v>
      </c>
      <c r="G15259" t="s">
        <v>100</v>
      </c>
      <c r="H15259" t="s">
        <v>379</v>
      </c>
      <c r="I15259" t="s">
        <v>94</v>
      </c>
      <c r="J15259" t="s">
        <v>189</v>
      </c>
      <c r="K15259" t="s">
        <v>216</v>
      </c>
      <c r="L15259" t="s">
        <v>121</v>
      </c>
      <c r="M15259" t="s">
        <v>208</v>
      </c>
      <c r="N15259" t="s">
        <v>264</v>
      </c>
    </row>
    <row r="15260" spans="1:14" x14ac:dyDescent="0.35">
      <c r="A15260" t="s">
        <v>6</v>
      </c>
      <c r="B15260" t="s">
        <v>594</v>
      </c>
      <c r="C15260">
        <v>67</v>
      </c>
      <c r="D15260" t="s">
        <v>263</v>
      </c>
      <c r="E15260" t="s">
        <v>690</v>
      </c>
      <c r="F15260" t="s">
        <v>453</v>
      </c>
      <c r="G15260" t="s">
        <v>176</v>
      </c>
      <c r="H15260" t="s">
        <v>261</v>
      </c>
      <c r="I15260" t="s">
        <v>255</v>
      </c>
      <c r="J15260" t="s">
        <v>151</v>
      </c>
      <c r="K15260" t="s">
        <v>100</v>
      </c>
      <c r="L15260" t="s">
        <v>76</v>
      </c>
      <c r="M15260" t="s">
        <v>76</v>
      </c>
      <c r="N15260" t="s">
        <v>76</v>
      </c>
    </row>
    <row r="15261" spans="1:14" x14ac:dyDescent="0.35">
      <c r="A15261" t="s">
        <v>6</v>
      </c>
      <c r="B15261" t="s">
        <v>595</v>
      </c>
      <c r="C15261">
        <v>38</v>
      </c>
      <c r="D15261" t="s">
        <v>160</v>
      </c>
      <c r="E15261" t="s">
        <v>546</v>
      </c>
      <c r="F15261" t="s">
        <v>126</v>
      </c>
      <c r="G15261" t="s">
        <v>126</v>
      </c>
      <c r="H15261" t="s">
        <v>237</v>
      </c>
      <c r="I15261" t="s">
        <v>121</v>
      </c>
      <c r="J15261" t="s">
        <v>87</v>
      </c>
      <c r="K15261" t="s">
        <v>237</v>
      </c>
      <c r="L15261" t="s">
        <v>109</v>
      </c>
      <c r="M15261" t="s">
        <v>76</v>
      </c>
      <c r="N15261" t="s">
        <v>334</v>
      </c>
    </row>
    <row r="15262" spans="1:14" x14ac:dyDescent="0.35">
      <c r="A15262" t="s">
        <v>7</v>
      </c>
      <c r="B15262" t="s">
        <v>594</v>
      </c>
      <c r="C15262">
        <v>116</v>
      </c>
      <c r="D15262" t="s">
        <v>95</v>
      </c>
      <c r="E15262" t="s">
        <v>274</v>
      </c>
      <c r="F15262" t="s">
        <v>303</v>
      </c>
      <c r="G15262" t="s">
        <v>556</v>
      </c>
      <c r="H15262" t="s">
        <v>56</v>
      </c>
      <c r="I15262" t="s">
        <v>519</v>
      </c>
      <c r="J15262" t="s">
        <v>57</v>
      </c>
      <c r="K15262" t="s">
        <v>277</v>
      </c>
      <c r="L15262" t="s">
        <v>150</v>
      </c>
      <c r="M15262" t="s">
        <v>76</v>
      </c>
      <c r="N15262" t="s">
        <v>299</v>
      </c>
    </row>
    <row r="15263" spans="1:14" x14ac:dyDescent="0.35">
      <c r="A15263" t="s">
        <v>7</v>
      </c>
      <c r="B15263" t="s">
        <v>595</v>
      </c>
      <c r="C15263">
        <v>98</v>
      </c>
      <c r="D15263" t="s">
        <v>113</v>
      </c>
      <c r="E15263" t="s">
        <v>85</v>
      </c>
      <c r="F15263" t="s">
        <v>139</v>
      </c>
      <c r="G15263" t="s">
        <v>187</v>
      </c>
      <c r="H15263" t="s">
        <v>69</v>
      </c>
      <c r="I15263" t="s">
        <v>69</v>
      </c>
      <c r="J15263" t="s">
        <v>88</v>
      </c>
      <c r="K15263" t="s">
        <v>12</v>
      </c>
      <c r="L15263" t="s">
        <v>240</v>
      </c>
      <c r="M15263" t="s">
        <v>76</v>
      </c>
      <c r="N15263" t="s">
        <v>130</v>
      </c>
    </row>
    <row r="15264" spans="1:14" x14ac:dyDescent="0.35">
      <c r="A15264" t="s">
        <v>241</v>
      </c>
      <c r="B15264" t="s">
        <v>594</v>
      </c>
      <c r="C15264">
        <v>374</v>
      </c>
      <c r="D15264" t="s">
        <v>184</v>
      </c>
      <c r="E15264" t="s">
        <v>371</v>
      </c>
      <c r="F15264" t="s">
        <v>414</v>
      </c>
      <c r="G15264" t="s">
        <v>324</v>
      </c>
      <c r="H15264" t="s">
        <v>193</v>
      </c>
      <c r="I15264" t="s">
        <v>148</v>
      </c>
      <c r="J15264" t="s">
        <v>100</v>
      </c>
      <c r="K15264" t="s">
        <v>92</v>
      </c>
      <c r="L15264" t="s">
        <v>81</v>
      </c>
      <c r="M15264" t="s">
        <v>106</v>
      </c>
      <c r="N15264" t="s">
        <v>282</v>
      </c>
    </row>
    <row r="15265" spans="1:23" x14ac:dyDescent="0.35">
      <c r="A15265" t="s">
        <v>241</v>
      </c>
      <c r="B15265" t="s">
        <v>595</v>
      </c>
      <c r="C15265">
        <v>314</v>
      </c>
      <c r="D15265" t="s">
        <v>274</v>
      </c>
      <c r="E15265" t="s">
        <v>659</v>
      </c>
      <c r="F15265" t="s">
        <v>193</v>
      </c>
      <c r="G15265" t="s">
        <v>136</v>
      </c>
      <c r="H15265" t="s">
        <v>345</v>
      </c>
      <c r="I15265" t="s">
        <v>53</v>
      </c>
      <c r="J15265" t="s">
        <v>305</v>
      </c>
      <c r="K15265" t="s">
        <v>328</v>
      </c>
      <c r="L15265" t="s">
        <v>173</v>
      </c>
      <c r="M15265" t="s">
        <v>151</v>
      </c>
      <c r="N15265" t="s">
        <v>112</v>
      </c>
    </row>
    <row r="15267" spans="1:23" x14ac:dyDescent="0.35">
      <c r="A15267" t="s">
        <v>2381</v>
      </c>
    </row>
    <row r="15268" spans="1:23" x14ac:dyDescent="0.35">
      <c r="A15268" t="s">
        <v>14</v>
      </c>
      <c r="B15268" t="s">
        <v>2</v>
      </c>
      <c r="C15268" t="s">
        <v>2340</v>
      </c>
      <c r="D15268" t="s">
        <v>2369</v>
      </c>
      <c r="E15268" t="s">
        <v>2246</v>
      </c>
      <c r="F15268" t="s">
        <v>2370</v>
      </c>
      <c r="G15268" t="s">
        <v>2255</v>
      </c>
      <c r="H15268" t="s">
        <v>2343</v>
      </c>
      <c r="I15268" t="s">
        <v>2371</v>
      </c>
      <c r="J15268" t="s">
        <v>2346</v>
      </c>
      <c r="K15268" t="s">
        <v>2372</v>
      </c>
      <c r="L15268" t="s">
        <v>1906</v>
      </c>
      <c r="M15268" t="s">
        <v>48</v>
      </c>
    </row>
    <row r="15269" spans="1:23" x14ac:dyDescent="0.35">
      <c r="A15269" t="s">
        <v>3</v>
      </c>
      <c r="B15269">
        <v>75</v>
      </c>
      <c r="C15269" t="s">
        <v>196</v>
      </c>
      <c r="D15269" t="s">
        <v>230</v>
      </c>
      <c r="E15269" t="s">
        <v>317</v>
      </c>
      <c r="F15269" t="s">
        <v>118</v>
      </c>
      <c r="G15269" t="s">
        <v>270</v>
      </c>
      <c r="H15269" t="s">
        <v>166</v>
      </c>
      <c r="I15269" t="s">
        <v>94</v>
      </c>
      <c r="J15269" t="s">
        <v>92</v>
      </c>
      <c r="K15269" t="s">
        <v>76</v>
      </c>
      <c r="L15269" t="s">
        <v>133</v>
      </c>
      <c r="M15269" t="s">
        <v>113</v>
      </c>
    </row>
    <row r="15270" spans="1:23" x14ac:dyDescent="0.35">
      <c r="A15270" t="s">
        <v>4</v>
      </c>
      <c r="B15270">
        <v>138</v>
      </c>
      <c r="C15270" t="s">
        <v>466</v>
      </c>
      <c r="D15270" t="s">
        <v>418</v>
      </c>
      <c r="E15270" t="s">
        <v>172</v>
      </c>
      <c r="F15270" t="s">
        <v>317</v>
      </c>
      <c r="G15270" t="s">
        <v>185</v>
      </c>
      <c r="H15270" t="s">
        <v>185</v>
      </c>
      <c r="I15270" t="s">
        <v>150</v>
      </c>
      <c r="J15270" t="s">
        <v>61</v>
      </c>
      <c r="K15270" t="s">
        <v>71</v>
      </c>
      <c r="L15270" t="s">
        <v>150</v>
      </c>
      <c r="M15270" t="s">
        <v>227</v>
      </c>
    </row>
    <row r="15271" spans="1:23" x14ac:dyDescent="0.35">
      <c r="A15271" t="s">
        <v>5</v>
      </c>
      <c r="B15271">
        <v>156</v>
      </c>
      <c r="C15271" t="s">
        <v>248</v>
      </c>
      <c r="D15271" t="s">
        <v>59</v>
      </c>
      <c r="E15271" t="s">
        <v>430</v>
      </c>
      <c r="F15271" t="s">
        <v>157</v>
      </c>
      <c r="G15271" t="s">
        <v>120</v>
      </c>
      <c r="H15271" t="s">
        <v>179</v>
      </c>
      <c r="I15271" t="s">
        <v>263</v>
      </c>
      <c r="J15271" t="s">
        <v>92</v>
      </c>
      <c r="K15271" t="s">
        <v>97</v>
      </c>
      <c r="L15271" t="s">
        <v>264</v>
      </c>
      <c r="M15271" t="s">
        <v>217</v>
      </c>
    </row>
    <row r="15272" spans="1:23" x14ac:dyDescent="0.35">
      <c r="A15272" t="s">
        <v>6</v>
      </c>
      <c r="B15272">
        <v>105</v>
      </c>
      <c r="C15272" t="s">
        <v>445</v>
      </c>
      <c r="D15272" t="s">
        <v>732</v>
      </c>
      <c r="E15272" t="s">
        <v>98</v>
      </c>
      <c r="F15272" t="s">
        <v>112</v>
      </c>
      <c r="G15272" t="s">
        <v>182</v>
      </c>
      <c r="H15272" t="s">
        <v>260</v>
      </c>
      <c r="I15272" t="s">
        <v>65</v>
      </c>
      <c r="J15272" t="s">
        <v>96</v>
      </c>
      <c r="K15272" t="s">
        <v>93</v>
      </c>
      <c r="L15272" t="s">
        <v>76</v>
      </c>
      <c r="M15272" t="s">
        <v>89</v>
      </c>
    </row>
    <row r="15273" spans="1:23" x14ac:dyDescent="0.35">
      <c r="A15273" t="s">
        <v>7</v>
      </c>
      <c r="B15273">
        <v>214</v>
      </c>
      <c r="C15273" t="s">
        <v>210</v>
      </c>
      <c r="D15273" t="s">
        <v>59</v>
      </c>
      <c r="E15273" t="s">
        <v>316</v>
      </c>
      <c r="F15273" t="s">
        <v>463</v>
      </c>
      <c r="G15273" t="s">
        <v>226</v>
      </c>
      <c r="H15273" t="s">
        <v>347</v>
      </c>
      <c r="I15273" t="s">
        <v>194</v>
      </c>
      <c r="J15273" t="s">
        <v>337</v>
      </c>
      <c r="K15273" t="s">
        <v>149</v>
      </c>
      <c r="L15273" t="s">
        <v>76</v>
      </c>
      <c r="M15273" t="s">
        <v>99</v>
      </c>
    </row>
    <row r="15274" spans="1:23" x14ac:dyDescent="0.35">
      <c r="A15274" t="s">
        <v>241</v>
      </c>
      <c r="B15274">
        <v>688</v>
      </c>
      <c r="C15274" t="s">
        <v>413</v>
      </c>
      <c r="D15274" t="s">
        <v>474</v>
      </c>
      <c r="E15274" t="s">
        <v>274</v>
      </c>
      <c r="F15274" t="s">
        <v>302</v>
      </c>
      <c r="G15274" t="s">
        <v>166</v>
      </c>
      <c r="H15274" t="s">
        <v>113</v>
      </c>
      <c r="I15274" t="s">
        <v>97</v>
      </c>
      <c r="J15274" t="s">
        <v>317</v>
      </c>
      <c r="K15274" t="s">
        <v>122</v>
      </c>
      <c r="L15274" t="s">
        <v>72</v>
      </c>
      <c r="M15274" t="s">
        <v>290</v>
      </c>
    </row>
    <row r="15276" spans="1:23" x14ac:dyDescent="0.35">
      <c r="A15276" t="s">
        <v>2382</v>
      </c>
    </row>
    <row r="15277" spans="1:23" x14ac:dyDescent="0.35">
      <c r="A15277" t="s">
        <v>14</v>
      </c>
      <c r="B15277" t="s">
        <v>15</v>
      </c>
      <c r="C15277" t="s">
        <v>2</v>
      </c>
      <c r="D15277" t="s">
        <v>2383</v>
      </c>
      <c r="E15277" t="s">
        <v>2384</v>
      </c>
      <c r="F15277" t="s">
        <v>2385</v>
      </c>
      <c r="G15277" t="s">
        <v>2386</v>
      </c>
      <c r="H15277" t="s">
        <v>2387</v>
      </c>
      <c r="I15277" t="s">
        <v>2388</v>
      </c>
      <c r="J15277" t="s">
        <v>2389</v>
      </c>
      <c r="K15277" t="s">
        <v>2390</v>
      </c>
      <c r="L15277" t="s">
        <v>2391</v>
      </c>
      <c r="M15277" t="s">
        <v>2392</v>
      </c>
      <c r="N15277" t="s">
        <v>2393</v>
      </c>
      <c r="O15277" t="s">
        <v>2394</v>
      </c>
      <c r="P15277" t="s">
        <v>2395</v>
      </c>
      <c r="Q15277" t="s">
        <v>2396</v>
      </c>
      <c r="R15277" t="s">
        <v>2397</v>
      </c>
      <c r="S15277" t="s">
        <v>2398</v>
      </c>
      <c r="T15277" t="s">
        <v>2399</v>
      </c>
      <c r="U15277" t="s">
        <v>2400</v>
      </c>
      <c r="V15277" t="s">
        <v>2401</v>
      </c>
      <c r="W15277" t="s">
        <v>50</v>
      </c>
    </row>
    <row r="15278" spans="1:23" x14ac:dyDescent="0.35">
      <c r="A15278" t="s">
        <v>3</v>
      </c>
      <c r="B15278" t="s">
        <v>52</v>
      </c>
      <c r="C15278">
        <v>445</v>
      </c>
      <c r="D15278" t="s">
        <v>74</v>
      </c>
      <c r="E15278" t="s">
        <v>80</v>
      </c>
      <c r="F15278" t="s">
        <v>105</v>
      </c>
      <c r="G15278" t="s">
        <v>74</v>
      </c>
      <c r="H15278" t="s">
        <v>93</v>
      </c>
      <c r="I15278" t="s">
        <v>78</v>
      </c>
      <c r="J15278" t="s">
        <v>71</v>
      </c>
      <c r="K15278" t="s">
        <v>103</v>
      </c>
      <c r="L15278" t="s">
        <v>150</v>
      </c>
      <c r="M15278" t="s">
        <v>76</v>
      </c>
      <c r="N15278" t="s">
        <v>76</v>
      </c>
      <c r="O15278" t="s">
        <v>73</v>
      </c>
      <c r="P15278" t="s">
        <v>76</v>
      </c>
      <c r="Q15278" t="s">
        <v>76</v>
      </c>
      <c r="R15278" t="s">
        <v>76</v>
      </c>
      <c r="S15278" t="s">
        <v>76</v>
      </c>
      <c r="T15278" t="s">
        <v>76</v>
      </c>
      <c r="U15278" t="s">
        <v>76</v>
      </c>
      <c r="V15278" t="s">
        <v>1244</v>
      </c>
      <c r="W15278" t="s">
        <v>100</v>
      </c>
    </row>
    <row r="15279" spans="1:23" x14ac:dyDescent="0.35">
      <c r="A15279" t="s">
        <v>3</v>
      </c>
      <c r="B15279" t="s">
        <v>83</v>
      </c>
      <c r="C15279">
        <v>1443</v>
      </c>
      <c r="D15279" t="s">
        <v>149</v>
      </c>
      <c r="E15279" t="s">
        <v>105</v>
      </c>
      <c r="F15279" t="s">
        <v>150</v>
      </c>
      <c r="G15279" t="s">
        <v>138</v>
      </c>
      <c r="H15279" t="s">
        <v>68</v>
      </c>
      <c r="I15279" t="s">
        <v>77</v>
      </c>
      <c r="J15279" t="s">
        <v>77</v>
      </c>
      <c r="K15279" t="s">
        <v>142</v>
      </c>
      <c r="L15279" t="s">
        <v>77</v>
      </c>
      <c r="M15279" t="s">
        <v>76</v>
      </c>
      <c r="N15279" t="s">
        <v>76</v>
      </c>
      <c r="O15279" t="s">
        <v>107</v>
      </c>
      <c r="P15279" t="s">
        <v>107</v>
      </c>
      <c r="Q15279" t="s">
        <v>76</v>
      </c>
      <c r="R15279" t="s">
        <v>73</v>
      </c>
      <c r="S15279" t="s">
        <v>73</v>
      </c>
      <c r="T15279" t="s">
        <v>76</v>
      </c>
      <c r="U15279" t="s">
        <v>79</v>
      </c>
      <c r="V15279" t="s">
        <v>1438</v>
      </c>
      <c r="W15279" t="s">
        <v>77</v>
      </c>
    </row>
    <row r="15280" spans="1:23" x14ac:dyDescent="0.35">
      <c r="A15280" t="s">
        <v>3</v>
      </c>
      <c r="B15280" t="s">
        <v>50</v>
      </c>
      <c r="C15280">
        <v>141</v>
      </c>
      <c r="D15280" t="s">
        <v>180</v>
      </c>
      <c r="E15280" t="s">
        <v>77</v>
      </c>
      <c r="F15280" t="s">
        <v>94</v>
      </c>
      <c r="G15280" t="s">
        <v>142</v>
      </c>
      <c r="H15280" t="s">
        <v>71</v>
      </c>
      <c r="I15280" t="s">
        <v>76</v>
      </c>
      <c r="J15280" t="s">
        <v>76</v>
      </c>
      <c r="K15280" t="s">
        <v>57</v>
      </c>
      <c r="L15280" t="s">
        <v>76</v>
      </c>
      <c r="M15280" t="s">
        <v>76</v>
      </c>
      <c r="N15280" t="s">
        <v>76</v>
      </c>
      <c r="O15280" t="s">
        <v>76</v>
      </c>
      <c r="P15280" t="s">
        <v>76</v>
      </c>
      <c r="Q15280" t="s">
        <v>73</v>
      </c>
      <c r="R15280" t="s">
        <v>76</v>
      </c>
      <c r="S15280" t="s">
        <v>76</v>
      </c>
      <c r="T15280" t="s">
        <v>76</v>
      </c>
      <c r="U15280" t="s">
        <v>76</v>
      </c>
      <c r="V15280" t="s">
        <v>1255</v>
      </c>
      <c r="W15280" t="s">
        <v>77</v>
      </c>
    </row>
    <row r="15281" spans="1:23" x14ac:dyDescent="0.35">
      <c r="A15281" t="s">
        <v>4</v>
      </c>
      <c r="B15281" t="s">
        <v>52</v>
      </c>
      <c r="C15281">
        <v>653</v>
      </c>
      <c r="D15281" t="s">
        <v>105</v>
      </c>
      <c r="E15281" t="s">
        <v>150</v>
      </c>
      <c r="F15281" t="s">
        <v>73</v>
      </c>
      <c r="G15281" t="s">
        <v>73</v>
      </c>
      <c r="H15281" t="s">
        <v>76</v>
      </c>
      <c r="I15281" t="s">
        <v>68</v>
      </c>
      <c r="J15281" t="s">
        <v>76</v>
      </c>
      <c r="K15281" t="s">
        <v>105</v>
      </c>
      <c r="L15281" t="s">
        <v>76</v>
      </c>
      <c r="M15281" t="s">
        <v>76</v>
      </c>
      <c r="N15281" t="s">
        <v>76</v>
      </c>
      <c r="O15281" t="s">
        <v>76</v>
      </c>
      <c r="P15281" t="s">
        <v>76</v>
      </c>
      <c r="Q15281" t="s">
        <v>76</v>
      </c>
      <c r="R15281" t="s">
        <v>76</v>
      </c>
      <c r="S15281" t="s">
        <v>76</v>
      </c>
      <c r="T15281" t="s">
        <v>107</v>
      </c>
      <c r="U15281" t="s">
        <v>76</v>
      </c>
      <c r="V15281" t="s">
        <v>1243</v>
      </c>
      <c r="W15281" t="s">
        <v>76</v>
      </c>
    </row>
    <row r="15282" spans="1:23" x14ac:dyDescent="0.35">
      <c r="A15282" t="s">
        <v>4</v>
      </c>
      <c r="B15282" t="s">
        <v>83</v>
      </c>
      <c r="C15282">
        <v>1957</v>
      </c>
      <c r="D15282" t="s">
        <v>186</v>
      </c>
      <c r="E15282" t="s">
        <v>81</v>
      </c>
      <c r="F15282" t="s">
        <v>73</v>
      </c>
      <c r="G15282" t="s">
        <v>106</v>
      </c>
      <c r="H15282" t="s">
        <v>107</v>
      </c>
      <c r="I15282" t="s">
        <v>106</v>
      </c>
      <c r="J15282" t="s">
        <v>76</v>
      </c>
      <c r="K15282" t="s">
        <v>138</v>
      </c>
      <c r="L15282" t="s">
        <v>77</v>
      </c>
      <c r="M15282" t="s">
        <v>76</v>
      </c>
      <c r="N15282" t="s">
        <v>76</v>
      </c>
      <c r="O15282" t="s">
        <v>76</v>
      </c>
      <c r="P15282" t="s">
        <v>76</v>
      </c>
      <c r="Q15282" t="s">
        <v>76</v>
      </c>
      <c r="R15282" t="s">
        <v>76</v>
      </c>
      <c r="S15282" t="s">
        <v>76</v>
      </c>
      <c r="T15282" t="s">
        <v>76</v>
      </c>
      <c r="U15282" t="s">
        <v>107</v>
      </c>
      <c r="V15282" t="s">
        <v>1270</v>
      </c>
      <c r="W15282" t="s">
        <v>76</v>
      </c>
    </row>
    <row r="15283" spans="1:23" x14ac:dyDescent="0.35">
      <c r="A15283" t="s">
        <v>4</v>
      </c>
      <c r="B15283" t="s">
        <v>50</v>
      </c>
      <c r="C15283">
        <v>233</v>
      </c>
      <c r="D15283" t="s">
        <v>149</v>
      </c>
      <c r="E15283" t="s">
        <v>76</v>
      </c>
      <c r="F15283" t="s">
        <v>76</v>
      </c>
      <c r="G15283" t="s">
        <v>80</v>
      </c>
      <c r="H15283" t="s">
        <v>76</v>
      </c>
      <c r="I15283" t="s">
        <v>76</v>
      </c>
      <c r="J15283" t="s">
        <v>76</v>
      </c>
      <c r="K15283" t="s">
        <v>75</v>
      </c>
      <c r="L15283" t="s">
        <v>192</v>
      </c>
      <c r="M15283" t="s">
        <v>76</v>
      </c>
      <c r="N15283" t="s">
        <v>76</v>
      </c>
      <c r="O15283" t="s">
        <v>76</v>
      </c>
      <c r="P15283" t="s">
        <v>76</v>
      </c>
      <c r="Q15283" t="s">
        <v>76</v>
      </c>
      <c r="R15283" t="s">
        <v>76</v>
      </c>
      <c r="S15283" t="s">
        <v>150</v>
      </c>
      <c r="T15283" t="s">
        <v>76</v>
      </c>
      <c r="U15283" t="s">
        <v>107</v>
      </c>
      <c r="V15283" t="s">
        <v>804</v>
      </c>
      <c r="W15283" t="s">
        <v>76</v>
      </c>
    </row>
    <row r="15284" spans="1:23" x14ac:dyDescent="0.35">
      <c r="A15284" t="s">
        <v>5</v>
      </c>
      <c r="B15284" t="s">
        <v>52</v>
      </c>
      <c r="C15284">
        <v>964</v>
      </c>
      <c r="D15284" t="s">
        <v>88</v>
      </c>
      <c r="E15284" t="s">
        <v>75</v>
      </c>
      <c r="F15284" t="s">
        <v>68</v>
      </c>
      <c r="G15284" t="s">
        <v>73</v>
      </c>
      <c r="H15284" t="s">
        <v>73</v>
      </c>
      <c r="I15284" t="s">
        <v>73</v>
      </c>
      <c r="J15284" t="s">
        <v>76</v>
      </c>
      <c r="K15284" t="s">
        <v>73</v>
      </c>
      <c r="L15284" t="s">
        <v>73</v>
      </c>
      <c r="M15284" t="s">
        <v>76</v>
      </c>
      <c r="N15284" t="s">
        <v>107</v>
      </c>
      <c r="O15284" t="s">
        <v>76</v>
      </c>
      <c r="P15284" t="s">
        <v>76</v>
      </c>
      <c r="Q15284" t="s">
        <v>76</v>
      </c>
      <c r="R15284" t="s">
        <v>76</v>
      </c>
      <c r="S15284" t="s">
        <v>76</v>
      </c>
      <c r="T15284" t="s">
        <v>107</v>
      </c>
      <c r="U15284" t="s">
        <v>76</v>
      </c>
      <c r="V15284" t="s">
        <v>1420</v>
      </c>
      <c r="W15284" t="s">
        <v>107</v>
      </c>
    </row>
    <row r="15285" spans="1:23" x14ac:dyDescent="0.35">
      <c r="A15285" t="s">
        <v>5</v>
      </c>
      <c r="B15285" t="s">
        <v>83</v>
      </c>
      <c r="C15285">
        <v>2264</v>
      </c>
      <c r="D15285" t="s">
        <v>103</v>
      </c>
      <c r="E15285" t="s">
        <v>72</v>
      </c>
      <c r="F15285" t="s">
        <v>106</v>
      </c>
      <c r="G15285" t="s">
        <v>107</v>
      </c>
      <c r="H15285" t="s">
        <v>73</v>
      </c>
      <c r="I15285" t="s">
        <v>76</v>
      </c>
      <c r="J15285" t="s">
        <v>106</v>
      </c>
      <c r="K15285" t="s">
        <v>105</v>
      </c>
      <c r="L15285" t="s">
        <v>68</v>
      </c>
      <c r="M15285" t="s">
        <v>76</v>
      </c>
      <c r="N15285" t="s">
        <v>107</v>
      </c>
      <c r="O15285" t="s">
        <v>76</v>
      </c>
      <c r="P15285" t="s">
        <v>76</v>
      </c>
      <c r="Q15285" t="s">
        <v>107</v>
      </c>
      <c r="R15285" t="s">
        <v>107</v>
      </c>
      <c r="S15285" t="s">
        <v>76</v>
      </c>
      <c r="T15285" t="s">
        <v>76</v>
      </c>
      <c r="U15285" t="s">
        <v>107</v>
      </c>
      <c r="V15285" t="s">
        <v>914</v>
      </c>
      <c r="W15285" t="s">
        <v>107</v>
      </c>
    </row>
    <row r="15286" spans="1:23" x14ac:dyDescent="0.35">
      <c r="A15286" t="s">
        <v>5</v>
      </c>
      <c r="B15286" t="s">
        <v>50</v>
      </c>
      <c r="C15286">
        <v>237</v>
      </c>
      <c r="D15286" t="s">
        <v>226</v>
      </c>
      <c r="E15286" t="s">
        <v>68</v>
      </c>
      <c r="F15286" t="s">
        <v>71</v>
      </c>
      <c r="G15286" t="s">
        <v>106</v>
      </c>
      <c r="H15286" t="s">
        <v>79</v>
      </c>
      <c r="I15286" t="s">
        <v>96</v>
      </c>
      <c r="J15286" t="s">
        <v>106</v>
      </c>
      <c r="K15286" t="s">
        <v>96</v>
      </c>
      <c r="L15286" t="s">
        <v>105</v>
      </c>
      <c r="M15286" t="s">
        <v>76</v>
      </c>
      <c r="N15286" t="s">
        <v>106</v>
      </c>
      <c r="O15286" t="s">
        <v>76</v>
      </c>
      <c r="P15286" t="s">
        <v>76</v>
      </c>
      <c r="Q15286" t="s">
        <v>106</v>
      </c>
      <c r="R15286" t="s">
        <v>107</v>
      </c>
      <c r="S15286" t="s">
        <v>76</v>
      </c>
      <c r="T15286" t="s">
        <v>76</v>
      </c>
      <c r="U15286" t="s">
        <v>76</v>
      </c>
      <c r="V15286" t="s">
        <v>832</v>
      </c>
      <c r="W15286" t="s">
        <v>107</v>
      </c>
    </row>
    <row r="15287" spans="1:23" x14ac:dyDescent="0.35">
      <c r="A15287" t="s">
        <v>6</v>
      </c>
      <c r="B15287" t="s">
        <v>52</v>
      </c>
      <c r="C15287">
        <v>280</v>
      </c>
      <c r="D15287" t="s">
        <v>161</v>
      </c>
      <c r="E15287" t="s">
        <v>80</v>
      </c>
      <c r="F15287" t="s">
        <v>150</v>
      </c>
      <c r="G15287" t="s">
        <v>80</v>
      </c>
      <c r="H15287" t="s">
        <v>76</v>
      </c>
      <c r="I15287" t="s">
        <v>80</v>
      </c>
      <c r="J15287" t="s">
        <v>76</v>
      </c>
      <c r="K15287" t="s">
        <v>150</v>
      </c>
      <c r="L15287" t="s">
        <v>150</v>
      </c>
      <c r="M15287" t="s">
        <v>76</v>
      </c>
      <c r="N15287" t="s">
        <v>73</v>
      </c>
      <c r="O15287" t="s">
        <v>76</v>
      </c>
      <c r="P15287" t="s">
        <v>76</v>
      </c>
      <c r="Q15287" t="s">
        <v>73</v>
      </c>
      <c r="R15287" t="s">
        <v>73</v>
      </c>
      <c r="S15287" t="s">
        <v>150</v>
      </c>
      <c r="T15287" t="s">
        <v>76</v>
      </c>
      <c r="U15287" t="s">
        <v>76</v>
      </c>
      <c r="V15287" t="s">
        <v>1525</v>
      </c>
      <c r="W15287" t="s">
        <v>79</v>
      </c>
    </row>
    <row r="15288" spans="1:23" x14ac:dyDescent="0.35">
      <c r="A15288" t="s">
        <v>6</v>
      </c>
      <c r="B15288" t="s">
        <v>83</v>
      </c>
      <c r="C15288">
        <v>839</v>
      </c>
      <c r="D15288" t="s">
        <v>104</v>
      </c>
      <c r="E15288" t="s">
        <v>105</v>
      </c>
      <c r="F15288" t="s">
        <v>78</v>
      </c>
      <c r="G15288" t="s">
        <v>79</v>
      </c>
      <c r="H15288" t="s">
        <v>76</v>
      </c>
      <c r="I15288" t="s">
        <v>76</v>
      </c>
      <c r="J15288" t="s">
        <v>76</v>
      </c>
      <c r="K15288" t="s">
        <v>81</v>
      </c>
      <c r="L15288" t="s">
        <v>79</v>
      </c>
      <c r="M15288" t="s">
        <v>76</v>
      </c>
      <c r="N15288" t="s">
        <v>76</v>
      </c>
      <c r="O15288" t="s">
        <v>76</v>
      </c>
      <c r="P15288" t="s">
        <v>76</v>
      </c>
      <c r="Q15288" t="s">
        <v>107</v>
      </c>
      <c r="R15288" t="s">
        <v>76</v>
      </c>
      <c r="S15288" t="s">
        <v>76</v>
      </c>
      <c r="T15288" t="s">
        <v>76</v>
      </c>
      <c r="U15288" t="s">
        <v>71</v>
      </c>
      <c r="V15288" t="s">
        <v>1134</v>
      </c>
      <c r="W15288" t="s">
        <v>71</v>
      </c>
    </row>
    <row r="15289" spans="1:23" x14ac:dyDescent="0.35">
      <c r="A15289" t="s">
        <v>6</v>
      </c>
      <c r="B15289" t="s">
        <v>50</v>
      </c>
      <c r="C15289">
        <v>101</v>
      </c>
      <c r="D15289" t="s">
        <v>84</v>
      </c>
      <c r="E15289" t="s">
        <v>150</v>
      </c>
      <c r="F15289" t="s">
        <v>76</v>
      </c>
      <c r="G15289" t="s">
        <v>150</v>
      </c>
      <c r="H15289" t="s">
        <v>76</v>
      </c>
      <c r="I15289" t="s">
        <v>76</v>
      </c>
      <c r="J15289" t="s">
        <v>76</v>
      </c>
      <c r="K15289" t="s">
        <v>119</v>
      </c>
      <c r="L15289" t="s">
        <v>77</v>
      </c>
      <c r="M15289" t="s">
        <v>76</v>
      </c>
      <c r="N15289" t="s">
        <v>76</v>
      </c>
      <c r="O15289" t="s">
        <v>76</v>
      </c>
      <c r="P15289" t="s">
        <v>76</v>
      </c>
      <c r="Q15289" t="s">
        <v>79</v>
      </c>
      <c r="R15289" t="s">
        <v>73</v>
      </c>
      <c r="S15289" t="s">
        <v>76</v>
      </c>
      <c r="T15289" t="s">
        <v>150</v>
      </c>
      <c r="U15289" t="s">
        <v>198</v>
      </c>
      <c r="V15289" t="s">
        <v>878</v>
      </c>
      <c r="W15289" t="s">
        <v>76</v>
      </c>
    </row>
    <row r="15290" spans="1:23" x14ac:dyDescent="0.35">
      <c r="A15290" t="s">
        <v>7</v>
      </c>
      <c r="B15290" t="s">
        <v>52</v>
      </c>
      <c r="C15290">
        <v>792</v>
      </c>
      <c r="D15290" t="s">
        <v>105</v>
      </c>
      <c r="E15290" t="s">
        <v>81</v>
      </c>
      <c r="F15290" t="s">
        <v>76</v>
      </c>
      <c r="G15290" t="s">
        <v>106</v>
      </c>
      <c r="H15290" t="s">
        <v>76</v>
      </c>
      <c r="I15290" t="s">
        <v>79</v>
      </c>
      <c r="J15290" t="s">
        <v>76</v>
      </c>
      <c r="K15290" t="s">
        <v>73</v>
      </c>
      <c r="L15290" t="s">
        <v>68</v>
      </c>
      <c r="M15290" t="s">
        <v>76</v>
      </c>
      <c r="N15290" t="s">
        <v>107</v>
      </c>
      <c r="O15290" t="s">
        <v>76</v>
      </c>
      <c r="P15290" t="s">
        <v>76</v>
      </c>
      <c r="Q15290" t="s">
        <v>106</v>
      </c>
      <c r="R15290" t="s">
        <v>106</v>
      </c>
      <c r="S15290" t="s">
        <v>79</v>
      </c>
      <c r="T15290" t="s">
        <v>76</v>
      </c>
      <c r="U15290" t="s">
        <v>73</v>
      </c>
      <c r="V15290" t="s">
        <v>987</v>
      </c>
      <c r="W15290" t="s">
        <v>94</v>
      </c>
    </row>
    <row r="15291" spans="1:23" x14ac:dyDescent="0.35">
      <c r="A15291" t="s">
        <v>7</v>
      </c>
      <c r="B15291" t="s">
        <v>83</v>
      </c>
      <c r="C15291">
        <v>2106</v>
      </c>
      <c r="D15291" t="s">
        <v>72</v>
      </c>
      <c r="E15291" t="s">
        <v>71</v>
      </c>
      <c r="F15291" t="s">
        <v>73</v>
      </c>
      <c r="G15291" t="s">
        <v>106</v>
      </c>
      <c r="H15291" t="s">
        <v>107</v>
      </c>
      <c r="I15291" t="s">
        <v>73</v>
      </c>
      <c r="J15291" t="s">
        <v>76</v>
      </c>
      <c r="K15291" t="s">
        <v>73</v>
      </c>
      <c r="L15291" t="s">
        <v>106</v>
      </c>
      <c r="M15291" t="s">
        <v>76</v>
      </c>
      <c r="N15291" t="s">
        <v>107</v>
      </c>
      <c r="O15291" t="s">
        <v>76</v>
      </c>
      <c r="P15291" t="s">
        <v>76</v>
      </c>
      <c r="Q15291" t="s">
        <v>77</v>
      </c>
      <c r="R15291" t="s">
        <v>106</v>
      </c>
      <c r="S15291" t="s">
        <v>107</v>
      </c>
      <c r="T15291" t="s">
        <v>107</v>
      </c>
      <c r="U15291" t="s">
        <v>73</v>
      </c>
      <c r="V15291" t="s">
        <v>1476</v>
      </c>
      <c r="W15291" t="s">
        <v>106</v>
      </c>
    </row>
    <row r="15292" spans="1:23" x14ac:dyDescent="0.35">
      <c r="A15292" t="s">
        <v>7</v>
      </c>
      <c r="B15292" t="s">
        <v>50</v>
      </c>
      <c r="C15292">
        <v>348</v>
      </c>
      <c r="D15292" t="s">
        <v>72</v>
      </c>
      <c r="E15292" t="s">
        <v>73</v>
      </c>
      <c r="F15292" t="s">
        <v>71</v>
      </c>
      <c r="G15292" t="s">
        <v>94</v>
      </c>
      <c r="H15292" t="s">
        <v>107</v>
      </c>
      <c r="I15292" t="s">
        <v>79</v>
      </c>
      <c r="J15292" t="s">
        <v>106</v>
      </c>
      <c r="K15292" t="s">
        <v>138</v>
      </c>
      <c r="L15292" t="s">
        <v>81</v>
      </c>
      <c r="M15292" t="s">
        <v>76</v>
      </c>
      <c r="N15292" t="s">
        <v>76</v>
      </c>
      <c r="O15292" t="s">
        <v>76</v>
      </c>
      <c r="P15292" t="s">
        <v>76</v>
      </c>
      <c r="Q15292" t="s">
        <v>78</v>
      </c>
      <c r="R15292" t="s">
        <v>77</v>
      </c>
      <c r="S15292" t="s">
        <v>76</v>
      </c>
      <c r="T15292" t="s">
        <v>76</v>
      </c>
      <c r="U15292" t="s">
        <v>76</v>
      </c>
      <c r="V15292" t="s">
        <v>1591</v>
      </c>
      <c r="W15292" t="s">
        <v>78</v>
      </c>
    </row>
    <row r="15293" spans="1:23" x14ac:dyDescent="0.35">
      <c r="A15293" t="s">
        <v>241</v>
      </c>
      <c r="B15293" t="s">
        <v>52</v>
      </c>
      <c r="C15293">
        <v>3134</v>
      </c>
      <c r="D15293" t="s">
        <v>122</v>
      </c>
      <c r="E15293" t="s">
        <v>138</v>
      </c>
      <c r="F15293" t="s">
        <v>77</v>
      </c>
      <c r="G15293" t="s">
        <v>71</v>
      </c>
      <c r="H15293" t="s">
        <v>77</v>
      </c>
      <c r="I15293" t="s">
        <v>68</v>
      </c>
      <c r="J15293" t="s">
        <v>107</v>
      </c>
      <c r="K15293" t="s">
        <v>94</v>
      </c>
      <c r="L15293" t="s">
        <v>79</v>
      </c>
      <c r="M15293" t="s">
        <v>76</v>
      </c>
      <c r="N15293" t="s">
        <v>107</v>
      </c>
      <c r="O15293" t="s">
        <v>76</v>
      </c>
      <c r="P15293" t="s">
        <v>76</v>
      </c>
      <c r="Q15293" t="s">
        <v>107</v>
      </c>
      <c r="R15293" t="s">
        <v>107</v>
      </c>
      <c r="S15293" t="s">
        <v>106</v>
      </c>
      <c r="T15293" t="s">
        <v>76</v>
      </c>
      <c r="U15293" t="s">
        <v>107</v>
      </c>
      <c r="V15293" t="s">
        <v>1130</v>
      </c>
      <c r="W15293" t="s">
        <v>150</v>
      </c>
    </row>
    <row r="15294" spans="1:23" x14ac:dyDescent="0.35">
      <c r="A15294" t="s">
        <v>241</v>
      </c>
      <c r="B15294" t="s">
        <v>83</v>
      </c>
      <c r="C15294">
        <v>8609</v>
      </c>
      <c r="D15294" t="s">
        <v>151</v>
      </c>
      <c r="E15294" t="s">
        <v>78</v>
      </c>
      <c r="F15294" t="s">
        <v>77</v>
      </c>
      <c r="G15294" t="s">
        <v>77</v>
      </c>
      <c r="H15294" t="s">
        <v>73</v>
      </c>
      <c r="I15294" t="s">
        <v>73</v>
      </c>
      <c r="J15294" t="s">
        <v>73</v>
      </c>
      <c r="K15294" t="s">
        <v>78</v>
      </c>
      <c r="L15294" t="s">
        <v>77</v>
      </c>
      <c r="M15294" t="s">
        <v>76</v>
      </c>
      <c r="N15294" t="s">
        <v>107</v>
      </c>
      <c r="O15294" t="s">
        <v>76</v>
      </c>
      <c r="P15294" t="s">
        <v>76</v>
      </c>
      <c r="Q15294" t="s">
        <v>73</v>
      </c>
      <c r="R15294" t="s">
        <v>73</v>
      </c>
      <c r="S15294" t="s">
        <v>107</v>
      </c>
      <c r="T15294" t="s">
        <v>76</v>
      </c>
      <c r="U15294" t="s">
        <v>106</v>
      </c>
      <c r="V15294" t="s">
        <v>1114</v>
      </c>
      <c r="W15294" t="s">
        <v>106</v>
      </c>
    </row>
    <row r="15295" spans="1:23" x14ac:dyDescent="0.35">
      <c r="A15295" t="s">
        <v>241</v>
      </c>
      <c r="B15295" t="s">
        <v>50</v>
      </c>
      <c r="C15295">
        <v>1060</v>
      </c>
      <c r="D15295" t="s">
        <v>194</v>
      </c>
      <c r="E15295" t="s">
        <v>106</v>
      </c>
      <c r="F15295" t="s">
        <v>68</v>
      </c>
      <c r="G15295" t="s">
        <v>105</v>
      </c>
      <c r="H15295" t="s">
        <v>73</v>
      </c>
      <c r="I15295" t="s">
        <v>75</v>
      </c>
      <c r="J15295" t="s">
        <v>73</v>
      </c>
      <c r="K15295" t="s">
        <v>151</v>
      </c>
      <c r="L15295" t="s">
        <v>179</v>
      </c>
      <c r="M15295" t="s">
        <v>76</v>
      </c>
      <c r="N15295" t="s">
        <v>107</v>
      </c>
      <c r="O15295" t="s">
        <v>76</v>
      </c>
      <c r="P15295" t="s">
        <v>76</v>
      </c>
      <c r="Q15295" t="s">
        <v>79</v>
      </c>
      <c r="R15295" t="s">
        <v>73</v>
      </c>
      <c r="S15295" t="s">
        <v>73</v>
      </c>
      <c r="T15295" t="s">
        <v>107</v>
      </c>
      <c r="U15295" t="s">
        <v>106</v>
      </c>
      <c r="V15295" t="s">
        <v>1426</v>
      </c>
      <c r="W15295" t="s">
        <v>79</v>
      </c>
    </row>
    <row r="15297" spans="1:23" x14ac:dyDescent="0.35">
      <c r="A15297" t="s">
        <v>2402</v>
      </c>
    </row>
    <row r="15298" spans="1:23" x14ac:dyDescent="0.35">
      <c r="A15298" t="s">
        <v>14</v>
      </c>
      <c r="B15298" t="s">
        <v>266</v>
      </c>
      <c r="C15298" t="s">
        <v>2</v>
      </c>
      <c r="D15298" t="s">
        <v>2383</v>
      </c>
      <c r="E15298" t="s">
        <v>2384</v>
      </c>
      <c r="F15298" t="s">
        <v>2385</v>
      </c>
      <c r="G15298" t="s">
        <v>2386</v>
      </c>
      <c r="H15298" t="s">
        <v>2387</v>
      </c>
      <c r="I15298" t="s">
        <v>2388</v>
      </c>
      <c r="J15298" t="s">
        <v>2389</v>
      </c>
      <c r="K15298" t="s">
        <v>2390</v>
      </c>
      <c r="L15298" t="s">
        <v>2391</v>
      </c>
      <c r="M15298" t="s">
        <v>2392</v>
      </c>
      <c r="N15298" t="s">
        <v>2393</v>
      </c>
      <c r="O15298" t="s">
        <v>2394</v>
      </c>
      <c r="P15298" t="s">
        <v>2395</v>
      </c>
      <c r="Q15298" t="s">
        <v>2396</v>
      </c>
      <c r="R15298" t="s">
        <v>2397</v>
      </c>
      <c r="S15298" t="s">
        <v>2398</v>
      </c>
      <c r="T15298" t="s">
        <v>2399</v>
      </c>
      <c r="U15298" t="s">
        <v>2400</v>
      </c>
      <c r="V15298" t="s">
        <v>2401</v>
      </c>
      <c r="W15298" t="s">
        <v>50</v>
      </c>
    </row>
    <row r="15299" spans="1:23" x14ac:dyDescent="0.35">
      <c r="A15299" t="s">
        <v>3</v>
      </c>
      <c r="B15299" t="s">
        <v>267</v>
      </c>
      <c r="C15299">
        <v>264</v>
      </c>
      <c r="D15299" t="s">
        <v>445</v>
      </c>
      <c r="E15299" t="s">
        <v>225</v>
      </c>
      <c r="F15299" t="s">
        <v>314</v>
      </c>
      <c r="G15299" t="s">
        <v>164</v>
      </c>
      <c r="H15299" t="s">
        <v>87</v>
      </c>
      <c r="I15299" t="s">
        <v>179</v>
      </c>
      <c r="J15299" t="s">
        <v>100</v>
      </c>
      <c r="K15299" t="s">
        <v>344</v>
      </c>
      <c r="L15299" t="s">
        <v>55</v>
      </c>
      <c r="M15299" t="s">
        <v>76</v>
      </c>
      <c r="N15299" t="s">
        <v>76</v>
      </c>
      <c r="O15299" t="s">
        <v>94</v>
      </c>
      <c r="P15299" t="s">
        <v>106</v>
      </c>
      <c r="Q15299" t="s">
        <v>107</v>
      </c>
      <c r="R15299" t="s">
        <v>75</v>
      </c>
      <c r="S15299" t="s">
        <v>76</v>
      </c>
      <c r="T15299" t="s">
        <v>76</v>
      </c>
      <c r="U15299" t="s">
        <v>76</v>
      </c>
      <c r="V15299" t="s">
        <v>721</v>
      </c>
      <c r="W15299" t="s">
        <v>55</v>
      </c>
    </row>
    <row r="15300" spans="1:23" x14ac:dyDescent="0.35">
      <c r="A15300" t="s">
        <v>3</v>
      </c>
      <c r="B15300" t="s">
        <v>279</v>
      </c>
      <c r="C15300">
        <v>1701</v>
      </c>
      <c r="D15300" t="s">
        <v>73</v>
      </c>
      <c r="E15300" t="s">
        <v>76</v>
      </c>
      <c r="F15300" t="s">
        <v>76</v>
      </c>
      <c r="G15300" t="s">
        <v>76</v>
      </c>
      <c r="H15300" t="s">
        <v>107</v>
      </c>
      <c r="I15300" t="s">
        <v>76</v>
      </c>
      <c r="J15300" t="s">
        <v>76</v>
      </c>
      <c r="K15300" t="s">
        <v>76</v>
      </c>
      <c r="L15300" t="s">
        <v>73</v>
      </c>
      <c r="M15300" t="s">
        <v>76</v>
      </c>
      <c r="N15300" t="s">
        <v>76</v>
      </c>
      <c r="O15300" t="s">
        <v>76</v>
      </c>
      <c r="P15300" t="s">
        <v>76</v>
      </c>
      <c r="Q15300" t="s">
        <v>76</v>
      </c>
      <c r="R15300" t="s">
        <v>76</v>
      </c>
      <c r="S15300" t="s">
        <v>107</v>
      </c>
      <c r="T15300" t="s">
        <v>76</v>
      </c>
      <c r="U15300" t="s">
        <v>77</v>
      </c>
      <c r="V15300" t="s">
        <v>404</v>
      </c>
      <c r="W15300" t="s">
        <v>79</v>
      </c>
    </row>
    <row r="15301" spans="1:23" x14ac:dyDescent="0.35">
      <c r="A15301" t="s">
        <v>3</v>
      </c>
      <c r="B15301" t="s">
        <v>285</v>
      </c>
      <c r="C15301">
        <v>64</v>
      </c>
      <c r="D15301" t="s">
        <v>163</v>
      </c>
      <c r="E15301" t="s">
        <v>76</v>
      </c>
      <c r="F15301" t="s">
        <v>76</v>
      </c>
      <c r="G15301" t="s">
        <v>62</v>
      </c>
      <c r="H15301" t="s">
        <v>151</v>
      </c>
      <c r="I15301" t="s">
        <v>76</v>
      </c>
      <c r="J15301" t="s">
        <v>179</v>
      </c>
      <c r="K15301" t="s">
        <v>76</v>
      </c>
      <c r="L15301" t="s">
        <v>76</v>
      </c>
      <c r="M15301" t="s">
        <v>76</v>
      </c>
      <c r="N15301" t="s">
        <v>76</v>
      </c>
      <c r="O15301" t="s">
        <v>76</v>
      </c>
      <c r="P15301" t="s">
        <v>76</v>
      </c>
      <c r="Q15301" t="s">
        <v>76</v>
      </c>
      <c r="R15301" t="s">
        <v>76</v>
      </c>
      <c r="S15301" t="s">
        <v>76</v>
      </c>
      <c r="T15301" t="s">
        <v>76</v>
      </c>
      <c r="U15301" t="s">
        <v>76</v>
      </c>
      <c r="V15301" t="s">
        <v>1474</v>
      </c>
      <c r="W15301" t="s">
        <v>76</v>
      </c>
    </row>
    <row r="15302" spans="1:23" x14ac:dyDescent="0.35">
      <c r="A15302" t="s">
        <v>4</v>
      </c>
      <c r="B15302" t="s">
        <v>267</v>
      </c>
      <c r="C15302">
        <v>274</v>
      </c>
      <c r="D15302" t="s">
        <v>165</v>
      </c>
      <c r="E15302" t="s">
        <v>61</v>
      </c>
      <c r="F15302" t="s">
        <v>105</v>
      </c>
      <c r="G15302" t="s">
        <v>198</v>
      </c>
      <c r="H15302" t="s">
        <v>107</v>
      </c>
      <c r="I15302" t="s">
        <v>78</v>
      </c>
      <c r="J15302" t="s">
        <v>76</v>
      </c>
      <c r="K15302" t="s">
        <v>135</v>
      </c>
      <c r="L15302" t="s">
        <v>73</v>
      </c>
      <c r="M15302" t="s">
        <v>76</v>
      </c>
      <c r="N15302" t="s">
        <v>76</v>
      </c>
      <c r="O15302" t="s">
        <v>76</v>
      </c>
      <c r="P15302" t="s">
        <v>76</v>
      </c>
      <c r="Q15302" t="s">
        <v>76</v>
      </c>
      <c r="R15302" t="s">
        <v>76</v>
      </c>
      <c r="S15302" t="s">
        <v>76</v>
      </c>
      <c r="T15302" t="s">
        <v>73</v>
      </c>
      <c r="U15302" t="s">
        <v>73</v>
      </c>
      <c r="V15302" t="s">
        <v>699</v>
      </c>
      <c r="W15302" t="s">
        <v>76</v>
      </c>
    </row>
    <row r="15303" spans="1:23" x14ac:dyDescent="0.35">
      <c r="A15303" t="s">
        <v>4</v>
      </c>
      <c r="B15303" t="s">
        <v>279</v>
      </c>
      <c r="C15303">
        <v>2428</v>
      </c>
      <c r="D15303" t="s">
        <v>77</v>
      </c>
      <c r="E15303" t="s">
        <v>76</v>
      </c>
      <c r="F15303" t="s">
        <v>76</v>
      </c>
      <c r="G15303" t="s">
        <v>107</v>
      </c>
      <c r="H15303" t="s">
        <v>107</v>
      </c>
      <c r="I15303" t="s">
        <v>73</v>
      </c>
      <c r="J15303" t="s">
        <v>76</v>
      </c>
      <c r="K15303" t="s">
        <v>76</v>
      </c>
      <c r="L15303" t="s">
        <v>198</v>
      </c>
      <c r="M15303" t="s">
        <v>76</v>
      </c>
      <c r="N15303" t="s">
        <v>76</v>
      </c>
      <c r="O15303" t="s">
        <v>76</v>
      </c>
      <c r="P15303" t="s">
        <v>76</v>
      </c>
      <c r="Q15303" t="s">
        <v>76</v>
      </c>
      <c r="R15303" t="s">
        <v>76</v>
      </c>
      <c r="S15303" t="s">
        <v>76</v>
      </c>
      <c r="T15303" t="s">
        <v>76</v>
      </c>
      <c r="U15303" t="s">
        <v>76</v>
      </c>
      <c r="V15303" t="s">
        <v>1272</v>
      </c>
      <c r="W15303" t="s">
        <v>76</v>
      </c>
    </row>
    <row r="15304" spans="1:23" x14ac:dyDescent="0.35">
      <c r="A15304" t="s">
        <v>4</v>
      </c>
      <c r="B15304" t="s">
        <v>285</v>
      </c>
      <c r="C15304">
        <v>141</v>
      </c>
      <c r="D15304" t="s">
        <v>104</v>
      </c>
      <c r="E15304" t="s">
        <v>76</v>
      </c>
      <c r="F15304" t="s">
        <v>76</v>
      </c>
      <c r="G15304" t="s">
        <v>133</v>
      </c>
      <c r="H15304" t="s">
        <v>76</v>
      </c>
      <c r="I15304" t="s">
        <v>76</v>
      </c>
      <c r="J15304" t="s">
        <v>76</v>
      </c>
      <c r="K15304" t="s">
        <v>76</v>
      </c>
      <c r="L15304" t="s">
        <v>106</v>
      </c>
      <c r="M15304" t="s">
        <v>76</v>
      </c>
      <c r="N15304" t="s">
        <v>76</v>
      </c>
      <c r="O15304" t="s">
        <v>76</v>
      </c>
      <c r="P15304" t="s">
        <v>76</v>
      </c>
      <c r="Q15304" t="s">
        <v>76</v>
      </c>
      <c r="R15304" t="s">
        <v>76</v>
      </c>
      <c r="S15304" t="s">
        <v>198</v>
      </c>
      <c r="T15304" t="s">
        <v>76</v>
      </c>
      <c r="U15304" t="s">
        <v>106</v>
      </c>
      <c r="V15304" t="s">
        <v>924</v>
      </c>
      <c r="W15304" t="s">
        <v>76</v>
      </c>
    </row>
    <row r="15305" spans="1:23" x14ac:dyDescent="0.35">
      <c r="A15305" t="s">
        <v>5</v>
      </c>
      <c r="B15305" t="s">
        <v>267</v>
      </c>
      <c r="C15305">
        <v>135</v>
      </c>
      <c r="D15305" t="s">
        <v>205</v>
      </c>
      <c r="E15305" t="s">
        <v>416</v>
      </c>
      <c r="F15305" t="s">
        <v>71</v>
      </c>
      <c r="G15305" t="s">
        <v>77</v>
      </c>
      <c r="H15305" t="s">
        <v>94</v>
      </c>
      <c r="I15305" t="s">
        <v>137</v>
      </c>
      <c r="J15305" t="s">
        <v>180</v>
      </c>
      <c r="K15305" t="s">
        <v>235</v>
      </c>
      <c r="L15305" t="s">
        <v>79</v>
      </c>
      <c r="M15305" t="s">
        <v>76</v>
      </c>
      <c r="N15305" t="s">
        <v>76</v>
      </c>
      <c r="O15305" t="s">
        <v>76</v>
      </c>
      <c r="P15305" t="s">
        <v>76</v>
      </c>
      <c r="Q15305" t="s">
        <v>138</v>
      </c>
      <c r="R15305" t="s">
        <v>75</v>
      </c>
      <c r="S15305" t="s">
        <v>76</v>
      </c>
      <c r="T15305" t="s">
        <v>76</v>
      </c>
      <c r="U15305" t="s">
        <v>76</v>
      </c>
      <c r="V15305" t="s">
        <v>676</v>
      </c>
      <c r="W15305" t="s">
        <v>77</v>
      </c>
    </row>
    <row r="15306" spans="1:23" x14ac:dyDescent="0.35">
      <c r="A15306" t="s">
        <v>5</v>
      </c>
      <c r="B15306" t="s">
        <v>279</v>
      </c>
      <c r="C15306">
        <v>2661</v>
      </c>
      <c r="D15306" t="s">
        <v>130</v>
      </c>
      <c r="E15306" t="s">
        <v>106</v>
      </c>
      <c r="F15306" t="s">
        <v>106</v>
      </c>
      <c r="G15306" t="s">
        <v>107</v>
      </c>
      <c r="H15306" t="s">
        <v>107</v>
      </c>
      <c r="I15306" t="s">
        <v>76</v>
      </c>
      <c r="J15306" t="s">
        <v>76</v>
      </c>
      <c r="K15306" t="s">
        <v>76</v>
      </c>
      <c r="L15306" t="s">
        <v>68</v>
      </c>
      <c r="M15306" t="s">
        <v>76</v>
      </c>
      <c r="N15306" t="s">
        <v>107</v>
      </c>
      <c r="O15306" t="s">
        <v>76</v>
      </c>
      <c r="P15306" t="s">
        <v>76</v>
      </c>
      <c r="Q15306" t="s">
        <v>76</v>
      </c>
      <c r="R15306" t="s">
        <v>76</v>
      </c>
      <c r="S15306" t="s">
        <v>76</v>
      </c>
      <c r="T15306" t="s">
        <v>76</v>
      </c>
      <c r="U15306" t="s">
        <v>107</v>
      </c>
      <c r="V15306" t="s">
        <v>1108</v>
      </c>
      <c r="W15306" t="s">
        <v>107</v>
      </c>
    </row>
    <row r="15307" spans="1:23" x14ac:dyDescent="0.35">
      <c r="A15307" t="s">
        <v>5</v>
      </c>
      <c r="B15307" t="s">
        <v>285</v>
      </c>
      <c r="C15307">
        <v>669</v>
      </c>
      <c r="D15307" t="s">
        <v>221</v>
      </c>
      <c r="E15307" t="s">
        <v>71</v>
      </c>
      <c r="F15307" t="s">
        <v>68</v>
      </c>
      <c r="G15307" t="s">
        <v>106</v>
      </c>
      <c r="H15307" t="s">
        <v>106</v>
      </c>
      <c r="I15307" t="s">
        <v>76</v>
      </c>
      <c r="J15307" t="s">
        <v>76</v>
      </c>
      <c r="K15307" t="s">
        <v>76</v>
      </c>
      <c r="L15307" t="s">
        <v>77</v>
      </c>
      <c r="M15307" t="s">
        <v>76</v>
      </c>
      <c r="N15307" t="s">
        <v>76</v>
      </c>
      <c r="O15307" t="s">
        <v>76</v>
      </c>
      <c r="P15307" t="s">
        <v>76</v>
      </c>
      <c r="Q15307" t="s">
        <v>76</v>
      </c>
      <c r="R15307" t="s">
        <v>76</v>
      </c>
      <c r="S15307" t="s">
        <v>76</v>
      </c>
      <c r="T15307" t="s">
        <v>76</v>
      </c>
      <c r="U15307" t="s">
        <v>107</v>
      </c>
      <c r="V15307" t="s">
        <v>913</v>
      </c>
      <c r="W15307" t="s">
        <v>107</v>
      </c>
    </row>
    <row r="15308" spans="1:23" x14ac:dyDescent="0.35">
      <c r="A15308" t="s">
        <v>6</v>
      </c>
      <c r="B15308" t="s">
        <v>267</v>
      </c>
      <c r="C15308">
        <v>92</v>
      </c>
      <c r="D15308" t="s">
        <v>409</v>
      </c>
      <c r="E15308" t="s">
        <v>209</v>
      </c>
      <c r="F15308" t="s">
        <v>217</v>
      </c>
      <c r="G15308" t="s">
        <v>114</v>
      </c>
      <c r="H15308" t="s">
        <v>76</v>
      </c>
      <c r="I15308" t="s">
        <v>76</v>
      </c>
      <c r="J15308" t="s">
        <v>76</v>
      </c>
      <c r="K15308" t="s">
        <v>117</v>
      </c>
      <c r="L15308" t="s">
        <v>186</v>
      </c>
      <c r="M15308" t="s">
        <v>76</v>
      </c>
      <c r="N15308" t="s">
        <v>76</v>
      </c>
      <c r="O15308" t="s">
        <v>76</v>
      </c>
      <c r="P15308" t="s">
        <v>76</v>
      </c>
      <c r="Q15308" t="s">
        <v>79</v>
      </c>
      <c r="R15308" t="s">
        <v>76</v>
      </c>
      <c r="S15308" t="s">
        <v>76</v>
      </c>
      <c r="T15308" t="s">
        <v>75</v>
      </c>
      <c r="U15308" t="s">
        <v>76</v>
      </c>
      <c r="V15308" t="s">
        <v>941</v>
      </c>
      <c r="W15308" t="s">
        <v>77</v>
      </c>
    </row>
    <row r="15309" spans="1:23" x14ac:dyDescent="0.35">
      <c r="A15309" t="s">
        <v>6</v>
      </c>
      <c r="B15309" t="s">
        <v>279</v>
      </c>
      <c r="C15309">
        <v>1016</v>
      </c>
      <c r="D15309" t="s">
        <v>74</v>
      </c>
      <c r="E15309" t="s">
        <v>77</v>
      </c>
      <c r="F15309" t="s">
        <v>79</v>
      </c>
      <c r="G15309" t="s">
        <v>107</v>
      </c>
      <c r="H15309" t="s">
        <v>76</v>
      </c>
      <c r="I15309" t="s">
        <v>77</v>
      </c>
      <c r="J15309" t="s">
        <v>76</v>
      </c>
      <c r="K15309" t="s">
        <v>76</v>
      </c>
      <c r="L15309" t="s">
        <v>106</v>
      </c>
      <c r="M15309" t="s">
        <v>76</v>
      </c>
      <c r="N15309" t="s">
        <v>76</v>
      </c>
      <c r="O15309" t="s">
        <v>76</v>
      </c>
      <c r="P15309" t="s">
        <v>76</v>
      </c>
      <c r="Q15309" t="s">
        <v>73</v>
      </c>
      <c r="R15309" t="s">
        <v>107</v>
      </c>
      <c r="S15309" t="s">
        <v>73</v>
      </c>
      <c r="T15309" t="s">
        <v>76</v>
      </c>
      <c r="U15309" t="s">
        <v>68</v>
      </c>
      <c r="V15309" t="s">
        <v>1271</v>
      </c>
      <c r="W15309" t="s">
        <v>71</v>
      </c>
    </row>
    <row r="15310" spans="1:23" x14ac:dyDescent="0.35">
      <c r="A15310" t="s">
        <v>6</v>
      </c>
      <c r="B15310" t="s">
        <v>285</v>
      </c>
      <c r="C15310">
        <v>112</v>
      </c>
      <c r="D15310" t="s">
        <v>76</v>
      </c>
      <c r="E15310" t="s">
        <v>76</v>
      </c>
      <c r="F15310" t="s">
        <v>76</v>
      </c>
      <c r="G15310" t="s">
        <v>76</v>
      </c>
      <c r="H15310" t="s">
        <v>76</v>
      </c>
      <c r="I15310" t="s">
        <v>76</v>
      </c>
      <c r="J15310" t="s">
        <v>76</v>
      </c>
      <c r="K15310" t="s">
        <v>133</v>
      </c>
      <c r="L15310" t="s">
        <v>81</v>
      </c>
      <c r="M15310" t="s">
        <v>76</v>
      </c>
      <c r="N15310" t="s">
        <v>76</v>
      </c>
      <c r="O15310" t="s">
        <v>76</v>
      </c>
      <c r="P15310" t="s">
        <v>76</v>
      </c>
      <c r="Q15310" t="s">
        <v>76</v>
      </c>
      <c r="R15310" t="s">
        <v>76</v>
      </c>
      <c r="S15310" t="s">
        <v>76</v>
      </c>
      <c r="T15310" t="s">
        <v>76</v>
      </c>
      <c r="U15310" t="s">
        <v>93</v>
      </c>
      <c r="V15310" t="s">
        <v>987</v>
      </c>
      <c r="W15310" t="s">
        <v>76</v>
      </c>
    </row>
    <row r="15311" spans="1:23" x14ac:dyDescent="0.35">
      <c r="A15311" t="s">
        <v>7</v>
      </c>
      <c r="B15311" t="s">
        <v>267</v>
      </c>
      <c r="C15311">
        <v>199</v>
      </c>
      <c r="D15311" t="s">
        <v>242</v>
      </c>
      <c r="E15311" t="s">
        <v>145</v>
      </c>
      <c r="F15311" t="s">
        <v>130</v>
      </c>
      <c r="G15311" t="s">
        <v>216</v>
      </c>
      <c r="H15311" t="s">
        <v>72</v>
      </c>
      <c r="I15311" t="s">
        <v>74</v>
      </c>
      <c r="J15311" t="s">
        <v>79</v>
      </c>
      <c r="K15311" t="s">
        <v>244</v>
      </c>
      <c r="L15311" t="s">
        <v>150</v>
      </c>
      <c r="M15311" t="s">
        <v>106</v>
      </c>
      <c r="N15311" t="s">
        <v>107</v>
      </c>
      <c r="O15311" t="s">
        <v>76</v>
      </c>
      <c r="P15311" t="s">
        <v>76</v>
      </c>
      <c r="Q15311" t="s">
        <v>103</v>
      </c>
      <c r="R15311" t="s">
        <v>130</v>
      </c>
      <c r="S15311" t="s">
        <v>76</v>
      </c>
      <c r="T15311" t="s">
        <v>76</v>
      </c>
      <c r="U15311" t="s">
        <v>93</v>
      </c>
      <c r="V15311" t="s">
        <v>795</v>
      </c>
      <c r="W15311" t="s">
        <v>150</v>
      </c>
    </row>
    <row r="15312" spans="1:23" x14ac:dyDescent="0.35">
      <c r="A15312" t="s">
        <v>7</v>
      </c>
      <c r="B15312" t="s">
        <v>279</v>
      </c>
      <c r="C15312">
        <v>2875</v>
      </c>
      <c r="D15312" t="s">
        <v>77</v>
      </c>
      <c r="E15312" t="s">
        <v>76</v>
      </c>
      <c r="F15312" t="s">
        <v>76</v>
      </c>
      <c r="G15312" t="s">
        <v>76</v>
      </c>
      <c r="H15312" t="s">
        <v>76</v>
      </c>
      <c r="I15312" t="s">
        <v>73</v>
      </c>
      <c r="J15312" t="s">
        <v>76</v>
      </c>
      <c r="K15312" t="s">
        <v>76</v>
      </c>
      <c r="L15312" t="s">
        <v>79</v>
      </c>
      <c r="M15312" t="s">
        <v>76</v>
      </c>
      <c r="N15312" t="s">
        <v>107</v>
      </c>
      <c r="O15312" t="s">
        <v>76</v>
      </c>
      <c r="P15312" t="s">
        <v>76</v>
      </c>
      <c r="Q15312" t="s">
        <v>73</v>
      </c>
      <c r="R15312" t="s">
        <v>107</v>
      </c>
      <c r="S15312" t="s">
        <v>73</v>
      </c>
      <c r="T15312" t="s">
        <v>76</v>
      </c>
      <c r="U15312" t="s">
        <v>107</v>
      </c>
      <c r="V15312" t="s">
        <v>1248</v>
      </c>
      <c r="W15312" t="s">
        <v>79</v>
      </c>
    </row>
    <row r="15313" spans="1:23" x14ac:dyDescent="0.35">
      <c r="A15313" t="s">
        <v>7</v>
      </c>
      <c r="B15313" t="s">
        <v>285</v>
      </c>
      <c r="C15313">
        <v>172</v>
      </c>
      <c r="D15313" t="s">
        <v>68</v>
      </c>
      <c r="E15313" t="s">
        <v>76</v>
      </c>
      <c r="F15313" t="s">
        <v>76</v>
      </c>
      <c r="G15313" t="s">
        <v>76</v>
      </c>
      <c r="H15313" t="s">
        <v>76</v>
      </c>
      <c r="I15313" t="s">
        <v>73</v>
      </c>
      <c r="J15313" t="s">
        <v>76</v>
      </c>
      <c r="K15313" t="s">
        <v>76</v>
      </c>
      <c r="L15313" t="s">
        <v>68</v>
      </c>
      <c r="M15313" t="s">
        <v>76</v>
      </c>
      <c r="N15313" t="s">
        <v>76</v>
      </c>
      <c r="O15313" t="s">
        <v>76</v>
      </c>
      <c r="P15313" t="s">
        <v>76</v>
      </c>
      <c r="Q15313" t="s">
        <v>107</v>
      </c>
      <c r="R15313" t="s">
        <v>79</v>
      </c>
      <c r="S15313" t="s">
        <v>76</v>
      </c>
      <c r="T15313" t="s">
        <v>79</v>
      </c>
      <c r="U15313" t="s">
        <v>76</v>
      </c>
      <c r="V15313" t="s">
        <v>1256</v>
      </c>
      <c r="W15313" t="s">
        <v>68</v>
      </c>
    </row>
    <row r="15314" spans="1:23" x14ac:dyDescent="0.35">
      <c r="A15314" t="s">
        <v>241</v>
      </c>
      <c r="B15314" t="s">
        <v>267</v>
      </c>
      <c r="C15314">
        <v>964</v>
      </c>
      <c r="D15314" t="s">
        <v>238</v>
      </c>
      <c r="E15314" t="s">
        <v>113</v>
      </c>
      <c r="F15314" t="s">
        <v>62</v>
      </c>
      <c r="G15314" t="s">
        <v>161</v>
      </c>
      <c r="H15314" t="s">
        <v>74</v>
      </c>
      <c r="I15314" t="s">
        <v>198</v>
      </c>
      <c r="J15314" t="s">
        <v>81</v>
      </c>
      <c r="K15314" t="s">
        <v>317</v>
      </c>
      <c r="L15314" t="s">
        <v>78</v>
      </c>
      <c r="M15314" t="s">
        <v>107</v>
      </c>
      <c r="N15314" t="s">
        <v>76</v>
      </c>
      <c r="O15314" t="s">
        <v>106</v>
      </c>
      <c r="P15314" t="s">
        <v>107</v>
      </c>
      <c r="Q15314" t="s">
        <v>138</v>
      </c>
      <c r="R15314" t="s">
        <v>105</v>
      </c>
      <c r="S15314" t="s">
        <v>76</v>
      </c>
      <c r="T15314" t="s">
        <v>107</v>
      </c>
      <c r="U15314" t="s">
        <v>71</v>
      </c>
      <c r="V15314" t="s">
        <v>873</v>
      </c>
      <c r="W15314" t="s">
        <v>75</v>
      </c>
    </row>
    <row r="15315" spans="1:23" x14ac:dyDescent="0.35">
      <c r="A15315" t="s">
        <v>241</v>
      </c>
      <c r="B15315" t="s">
        <v>279</v>
      </c>
      <c r="C15315">
        <v>10681</v>
      </c>
      <c r="D15315" t="s">
        <v>94</v>
      </c>
      <c r="E15315" t="s">
        <v>107</v>
      </c>
      <c r="F15315" t="s">
        <v>107</v>
      </c>
      <c r="G15315" t="s">
        <v>76</v>
      </c>
      <c r="H15315" t="s">
        <v>76</v>
      </c>
      <c r="I15315" t="s">
        <v>107</v>
      </c>
      <c r="J15315" t="s">
        <v>76</v>
      </c>
      <c r="K15315" t="s">
        <v>76</v>
      </c>
      <c r="L15315" t="s">
        <v>71</v>
      </c>
      <c r="M15315" t="s">
        <v>76</v>
      </c>
      <c r="N15315" t="s">
        <v>107</v>
      </c>
      <c r="O15315" t="s">
        <v>76</v>
      </c>
      <c r="P15315" t="s">
        <v>76</v>
      </c>
      <c r="Q15315" t="s">
        <v>107</v>
      </c>
      <c r="R15315" t="s">
        <v>107</v>
      </c>
      <c r="S15315" t="s">
        <v>107</v>
      </c>
      <c r="T15315" t="s">
        <v>76</v>
      </c>
      <c r="U15315" t="s">
        <v>73</v>
      </c>
      <c r="V15315" t="s">
        <v>1240</v>
      </c>
      <c r="W15315" t="s">
        <v>77</v>
      </c>
    </row>
    <row r="15316" spans="1:23" x14ac:dyDescent="0.35">
      <c r="A15316" t="s">
        <v>241</v>
      </c>
      <c r="B15316" t="s">
        <v>285</v>
      </c>
      <c r="C15316">
        <v>1158</v>
      </c>
      <c r="D15316" t="s">
        <v>62</v>
      </c>
      <c r="E15316" t="s">
        <v>77</v>
      </c>
      <c r="F15316" t="s">
        <v>106</v>
      </c>
      <c r="G15316" t="s">
        <v>68</v>
      </c>
      <c r="H15316" t="s">
        <v>77</v>
      </c>
      <c r="I15316" t="s">
        <v>107</v>
      </c>
      <c r="J15316" t="s">
        <v>106</v>
      </c>
      <c r="K15316" t="s">
        <v>106</v>
      </c>
      <c r="L15316" t="s">
        <v>79</v>
      </c>
      <c r="M15316" t="s">
        <v>76</v>
      </c>
      <c r="N15316" t="s">
        <v>76</v>
      </c>
      <c r="O15316" t="s">
        <v>76</v>
      </c>
      <c r="P15316" t="s">
        <v>76</v>
      </c>
      <c r="Q15316" t="s">
        <v>76</v>
      </c>
      <c r="R15316" t="s">
        <v>107</v>
      </c>
      <c r="S15316" t="s">
        <v>107</v>
      </c>
      <c r="T15316" t="s">
        <v>107</v>
      </c>
      <c r="U15316" t="s">
        <v>73</v>
      </c>
      <c r="V15316" t="s">
        <v>1435</v>
      </c>
      <c r="W15316" t="s">
        <v>73</v>
      </c>
    </row>
    <row r="15318" spans="1:23" x14ac:dyDescent="0.35">
      <c r="A15318" t="s">
        <v>2403</v>
      </c>
    </row>
    <row r="15319" spans="1:23" x14ac:dyDescent="0.35">
      <c r="A15319" t="s">
        <v>14</v>
      </c>
      <c r="B15319" t="s">
        <v>1332</v>
      </c>
      <c r="C15319" t="s">
        <v>2</v>
      </c>
      <c r="D15319" t="s">
        <v>2383</v>
      </c>
      <c r="E15319" t="s">
        <v>2384</v>
      </c>
      <c r="F15319" t="s">
        <v>2385</v>
      </c>
      <c r="G15319" t="s">
        <v>2386</v>
      </c>
      <c r="H15319" t="s">
        <v>2387</v>
      </c>
      <c r="I15319" t="s">
        <v>2388</v>
      </c>
      <c r="J15319" t="s">
        <v>2389</v>
      </c>
      <c r="K15319" t="s">
        <v>2390</v>
      </c>
      <c r="L15319" t="s">
        <v>2391</v>
      </c>
      <c r="M15319" t="s">
        <v>2392</v>
      </c>
      <c r="N15319" t="s">
        <v>2393</v>
      </c>
      <c r="O15319" t="s">
        <v>2394</v>
      </c>
      <c r="P15319" t="s">
        <v>2395</v>
      </c>
      <c r="Q15319" t="s">
        <v>2396</v>
      </c>
      <c r="R15319" t="s">
        <v>2397</v>
      </c>
      <c r="S15319" t="s">
        <v>2398</v>
      </c>
      <c r="T15319" t="s">
        <v>2399</v>
      </c>
      <c r="U15319" t="s">
        <v>2400</v>
      </c>
      <c r="V15319" t="s">
        <v>2401</v>
      </c>
      <c r="W15319" t="s">
        <v>50</v>
      </c>
    </row>
    <row r="15320" spans="1:23" x14ac:dyDescent="0.35">
      <c r="A15320" t="s">
        <v>3</v>
      </c>
      <c r="B15320" t="s">
        <v>1333</v>
      </c>
      <c r="C15320">
        <v>1959</v>
      </c>
      <c r="D15320" t="s">
        <v>108</v>
      </c>
      <c r="E15320" t="s">
        <v>78</v>
      </c>
      <c r="F15320" t="s">
        <v>75</v>
      </c>
      <c r="G15320" t="s">
        <v>63</v>
      </c>
      <c r="H15320" t="s">
        <v>94</v>
      </c>
      <c r="I15320" t="s">
        <v>79</v>
      </c>
      <c r="J15320" t="s">
        <v>77</v>
      </c>
      <c r="K15320" t="s">
        <v>198</v>
      </c>
      <c r="L15320" t="s">
        <v>79</v>
      </c>
      <c r="M15320" t="s">
        <v>76</v>
      </c>
      <c r="N15320" t="s">
        <v>76</v>
      </c>
      <c r="O15320" t="s">
        <v>107</v>
      </c>
      <c r="P15320" t="s">
        <v>76</v>
      </c>
      <c r="Q15320" t="s">
        <v>76</v>
      </c>
      <c r="R15320" t="s">
        <v>107</v>
      </c>
      <c r="S15320" t="s">
        <v>107</v>
      </c>
      <c r="T15320" t="s">
        <v>76</v>
      </c>
      <c r="U15320" t="s">
        <v>106</v>
      </c>
      <c r="V15320" t="s">
        <v>965</v>
      </c>
      <c r="W15320" t="s">
        <v>71</v>
      </c>
    </row>
    <row r="15321" spans="1:23" x14ac:dyDescent="0.35">
      <c r="A15321" t="s">
        <v>3</v>
      </c>
      <c r="B15321" t="s">
        <v>1334</v>
      </c>
      <c r="C15321">
        <v>70</v>
      </c>
      <c r="D15321" t="s">
        <v>157</v>
      </c>
      <c r="E15321" t="s">
        <v>97</v>
      </c>
      <c r="F15321" t="s">
        <v>94</v>
      </c>
      <c r="G15321" t="s">
        <v>76</v>
      </c>
      <c r="H15321" t="s">
        <v>76</v>
      </c>
      <c r="I15321" t="s">
        <v>76</v>
      </c>
      <c r="J15321" t="s">
        <v>76</v>
      </c>
      <c r="K15321" t="s">
        <v>194</v>
      </c>
      <c r="L15321" t="s">
        <v>76</v>
      </c>
      <c r="M15321" t="s">
        <v>76</v>
      </c>
      <c r="N15321" t="s">
        <v>76</v>
      </c>
      <c r="O15321" t="s">
        <v>76</v>
      </c>
      <c r="P15321" t="s">
        <v>76</v>
      </c>
      <c r="Q15321" t="s">
        <v>76</v>
      </c>
      <c r="R15321" t="s">
        <v>72</v>
      </c>
      <c r="S15321" t="s">
        <v>76</v>
      </c>
      <c r="T15321" t="s">
        <v>76</v>
      </c>
      <c r="U15321" t="s">
        <v>76</v>
      </c>
      <c r="V15321" t="s">
        <v>896</v>
      </c>
      <c r="W15321" t="s">
        <v>76</v>
      </c>
    </row>
    <row r="15322" spans="1:23" x14ac:dyDescent="0.35">
      <c r="A15322" t="s">
        <v>4</v>
      </c>
      <c r="B15322" t="s">
        <v>1333</v>
      </c>
      <c r="C15322">
        <v>2754</v>
      </c>
      <c r="D15322" t="s">
        <v>186</v>
      </c>
      <c r="E15322" t="s">
        <v>78</v>
      </c>
      <c r="F15322" t="s">
        <v>73</v>
      </c>
      <c r="G15322" t="s">
        <v>79</v>
      </c>
      <c r="H15322" t="s">
        <v>107</v>
      </c>
      <c r="I15322" t="s">
        <v>106</v>
      </c>
      <c r="J15322" t="s">
        <v>76</v>
      </c>
      <c r="K15322" t="s">
        <v>105</v>
      </c>
      <c r="L15322" t="s">
        <v>142</v>
      </c>
      <c r="M15322" t="s">
        <v>76</v>
      </c>
      <c r="N15322" t="s">
        <v>76</v>
      </c>
      <c r="O15322" t="s">
        <v>76</v>
      </c>
      <c r="P15322" t="s">
        <v>76</v>
      </c>
      <c r="Q15322" t="s">
        <v>76</v>
      </c>
      <c r="R15322" t="s">
        <v>76</v>
      </c>
      <c r="S15322" t="s">
        <v>107</v>
      </c>
      <c r="T15322" t="s">
        <v>76</v>
      </c>
      <c r="U15322" t="s">
        <v>107</v>
      </c>
      <c r="V15322" t="s">
        <v>913</v>
      </c>
      <c r="W15322" t="s">
        <v>76</v>
      </c>
    </row>
    <row r="15323" spans="1:23" x14ac:dyDescent="0.35">
      <c r="A15323" t="s">
        <v>4</v>
      </c>
      <c r="B15323" t="s">
        <v>1334</v>
      </c>
      <c r="C15323">
        <v>88</v>
      </c>
      <c r="D15323" t="s">
        <v>305</v>
      </c>
      <c r="E15323" t="s">
        <v>76</v>
      </c>
      <c r="F15323" t="s">
        <v>76</v>
      </c>
      <c r="G15323" t="s">
        <v>76</v>
      </c>
      <c r="H15323" t="s">
        <v>76</v>
      </c>
      <c r="I15323" t="s">
        <v>71</v>
      </c>
      <c r="J15323" t="s">
        <v>76</v>
      </c>
      <c r="K15323" t="s">
        <v>105</v>
      </c>
      <c r="L15323" t="s">
        <v>71</v>
      </c>
      <c r="M15323" t="s">
        <v>76</v>
      </c>
      <c r="N15323" t="s">
        <v>76</v>
      </c>
      <c r="O15323" t="s">
        <v>76</v>
      </c>
      <c r="P15323" t="s">
        <v>76</v>
      </c>
      <c r="Q15323" t="s">
        <v>76</v>
      </c>
      <c r="R15323" t="s">
        <v>76</v>
      </c>
      <c r="S15323" t="s">
        <v>76</v>
      </c>
      <c r="T15323" t="s">
        <v>76</v>
      </c>
      <c r="U15323" t="s">
        <v>76</v>
      </c>
      <c r="V15323" t="s">
        <v>882</v>
      </c>
      <c r="W15323" t="s">
        <v>76</v>
      </c>
    </row>
    <row r="15324" spans="1:23" x14ac:dyDescent="0.35">
      <c r="A15324" t="s">
        <v>4</v>
      </c>
      <c r="B15324" t="s">
        <v>468</v>
      </c>
      <c r="C15324">
        <v>1</v>
      </c>
      <c r="D15324" t="s">
        <v>76</v>
      </c>
      <c r="E15324" t="s">
        <v>76</v>
      </c>
      <c r="F15324" t="s">
        <v>76</v>
      </c>
      <c r="G15324" t="s">
        <v>76</v>
      </c>
      <c r="H15324" t="s">
        <v>76</v>
      </c>
      <c r="I15324" t="s">
        <v>76</v>
      </c>
      <c r="J15324" t="s">
        <v>76</v>
      </c>
      <c r="K15324" t="s">
        <v>76</v>
      </c>
      <c r="L15324" t="s">
        <v>76</v>
      </c>
      <c r="M15324" t="s">
        <v>76</v>
      </c>
      <c r="N15324" t="s">
        <v>76</v>
      </c>
      <c r="O15324" t="s">
        <v>76</v>
      </c>
      <c r="P15324" t="s">
        <v>76</v>
      </c>
      <c r="Q15324" t="s">
        <v>76</v>
      </c>
      <c r="R15324" t="s">
        <v>76</v>
      </c>
      <c r="S15324" t="s">
        <v>76</v>
      </c>
      <c r="T15324" t="s">
        <v>76</v>
      </c>
      <c r="U15324" t="s">
        <v>76</v>
      </c>
      <c r="V15324" t="s">
        <v>395</v>
      </c>
      <c r="W15324" t="s">
        <v>76</v>
      </c>
    </row>
    <row r="15325" spans="1:23" x14ac:dyDescent="0.35">
      <c r="A15325" t="s">
        <v>5</v>
      </c>
      <c r="B15325" t="s">
        <v>1333</v>
      </c>
      <c r="C15325">
        <v>3393</v>
      </c>
      <c r="D15325" t="s">
        <v>57</v>
      </c>
      <c r="E15325" t="s">
        <v>138</v>
      </c>
      <c r="F15325" t="s">
        <v>77</v>
      </c>
      <c r="G15325" t="s">
        <v>73</v>
      </c>
      <c r="H15325" t="s">
        <v>73</v>
      </c>
      <c r="I15325" t="s">
        <v>106</v>
      </c>
      <c r="J15325" t="s">
        <v>106</v>
      </c>
      <c r="K15325" t="s">
        <v>105</v>
      </c>
      <c r="L15325" t="s">
        <v>79</v>
      </c>
      <c r="M15325" t="s">
        <v>76</v>
      </c>
      <c r="N15325" t="s">
        <v>107</v>
      </c>
      <c r="O15325" t="s">
        <v>76</v>
      </c>
      <c r="P15325" t="s">
        <v>76</v>
      </c>
      <c r="Q15325" t="s">
        <v>107</v>
      </c>
      <c r="R15325" t="s">
        <v>107</v>
      </c>
      <c r="S15325" t="s">
        <v>76</v>
      </c>
      <c r="T15325" t="s">
        <v>76</v>
      </c>
      <c r="U15325" t="s">
        <v>107</v>
      </c>
      <c r="V15325" t="s">
        <v>965</v>
      </c>
      <c r="W15325" t="s">
        <v>107</v>
      </c>
    </row>
    <row r="15326" spans="1:23" x14ac:dyDescent="0.35">
      <c r="A15326" t="s">
        <v>5</v>
      </c>
      <c r="B15326" t="s">
        <v>1334</v>
      </c>
      <c r="C15326">
        <v>71</v>
      </c>
      <c r="D15326" t="s">
        <v>180</v>
      </c>
      <c r="E15326" t="s">
        <v>79</v>
      </c>
      <c r="F15326" t="s">
        <v>55</v>
      </c>
      <c r="G15326" t="s">
        <v>76</v>
      </c>
      <c r="H15326" t="s">
        <v>76</v>
      </c>
      <c r="I15326" t="s">
        <v>76</v>
      </c>
      <c r="J15326" t="s">
        <v>76</v>
      </c>
      <c r="K15326" t="s">
        <v>76</v>
      </c>
      <c r="L15326" t="s">
        <v>138</v>
      </c>
      <c r="M15326" t="s">
        <v>76</v>
      </c>
      <c r="N15326" t="s">
        <v>76</v>
      </c>
      <c r="O15326" t="s">
        <v>76</v>
      </c>
      <c r="P15326" t="s">
        <v>76</v>
      </c>
      <c r="Q15326" t="s">
        <v>76</v>
      </c>
      <c r="R15326" t="s">
        <v>76</v>
      </c>
      <c r="S15326" t="s">
        <v>76</v>
      </c>
      <c r="T15326" t="s">
        <v>76</v>
      </c>
      <c r="U15326" t="s">
        <v>150</v>
      </c>
      <c r="V15326" t="s">
        <v>1142</v>
      </c>
      <c r="W15326" t="s">
        <v>76</v>
      </c>
    </row>
    <row r="15327" spans="1:23" x14ac:dyDescent="0.35">
      <c r="A15327" t="s">
        <v>5</v>
      </c>
      <c r="B15327" t="s">
        <v>468</v>
      </c>
      <c r="C15327">
        <v>1</v>
      </c>
      <c r="D15327" t="s">
        <v>76</v>
      </c>
      <c r="E15327" t="s">
        <v>76</v>
      </c>
      <c r="F15327" t="s">
        <v>76</v>
      </c>
      <c r="G15327" t="s">
        <v>76</v>
      </c>
      <c r="H15327" t="s">
        <v>76</v>
      </c>
      <c r="I15327" t="s">
        <v>76</v>
      </c>
      <c r="J15327" t="s">
        <v>76</v>
      </c>
      <c r="K15327" t="s">
        <v>76</v>
      </c>
      <c r="L15327" t="s">
        <v>76</v>
      </c>
      <c r="M15327" t="s">
        <v>76</v>
      </c>
      <c r="N15327" t="s">
        <v>76</v>
      </c>
      <c r="O15327" t="s">
        <v>76</v>
      </c>
      <c r="P15327" t="s">
        <v>76</v>
      </c>
      <c r="Q15327" t="s">
        <v>76</v>
      </c>
      <c r="R15327" t="s">
        <v>76</v>
      </c>
      <c r="S15327" t="s">
        <v>76</v>
      </c>
      <c r="T15327" t="s">
        <v>76</v>
      </c>
      <c r="U15327" t="s">
        <v>76</v>
      </c>
      <c r="V15327" t="s">
        <v>395</v>
      </c>
      <c r="W15327" t="s">
        <v>76</v>
      </c>
    </row>
    <row r="15328" spans="1:23" x14ac:dyDescent="0.35">
      <c r="A15328" t="s">
        <v>6</v>
      </c>
      <c r="B15328" t="s">
        <v>1333</v>
      </c>
      <c r="C15328">
        <v>1169</v>
      </c>
      <c r="D15328" t="s">
        <v>62</v>
      </c>
      <c r="E15328" t="s">
        <v>78</v>
      </c>
      <c r="F15328" t="s">
        <v>150</v>
      </c>
      <c r="G15328" t="s">
        <v>150</v>
      </c>
      <c r="H15328" t="s">
        <v>76</v>
      </c>
      <c r="I15328" t="s">
        <v>106</v>
      </c>
      <c r="J15328" t="s">
        <v>76</v>
      </c>
      <c r="K15328" t="s">
        <v>80</v>
      </c>
      <c r="L15328" t="s">
        <v>68</v>
      </c>
      <c r="M15328" t="s">
        <v>76</v>
      </c>
      <c r="N15328" t="s">
        <v>76</v>
      </c>
      <c r="O15328" t="s">
        <v>76</v>
      </c>
      <c r="P15328" t="s">
        <v>76</v>
      </c>
      <c r="Q15328" t="s">
        <v>73</v>
      </c>
      <c r="R15328" t="s">
        <v>107</v>
      </c>
      <c r="S15328" t="s">
        <v>73</v>
      </c>
      <c r="T15328" t="s">
        <v>107</v>
      </c>
      <c r="U15328" t="s">
        <v>68</v>
      </c>
      <c r="V15328" t="s">
        <v>1417</v>
      </c>
      <c r="W15328" t="s">
        <v>68</v>
      </c>
    </row>
    <row r="15329" spans="1:23" x14ac:dyDescent="0.35">
      <c r="A15329" t="s">
        <v>6</v>
      </c>
      <c r="B15329" t="s">
        <v>1334</v>
      </c>
      <c r="C15329">
        <v>51</v>
      </c>
      <c r="D15329" t="s">
        <v>442</v>
      </c>
      <c r="E15329" t="s">
        <v>176</v>
      </c>
      <c r="F15329" t="s">
        <v>176</v>
      </c>
      <c r="G15329" t="s">
        <v>76</v>
      </c>
      <c r="H15329" t="s">
        <v>76</v>
      </c>
      <c r="I15329" t="s">
        <v>76</v>
      </c>
      <c r="J15329" t="s">
        <v>76</v>
      </c>
      <c r="K15329" t="s">
        <v>76</v>
      </c>
      <c r="L15329" t="s">
        <v>76</v>
      </c>
      <c r="M15329" t="s">
        <v>76</v>
      </c>
      <c r="N15329" t="s">
        <v>76</v>
      </c>
      <c r="O15329" t="s">
        <v>76</v>
      </c>
      <c r="P15329" t="s">
        <v>76</v>
      </c>
      <c r="Q15329" t="s">
        <v>75</v>
      </c>
      <c r="R15329" t="s">
        <v>75</v>
      </c>
      <c r="S15329" t="s">
        <v>76</v>
      </c>
      <c r="T15329" t="s">
        <v>76</v>
      </c>
      <c r="U15329" t="s">
        <v>176</v>
      </c>
      <c r="V15329" t="s">
        <v>1120</v>
      </c>
      <c r="W15329" t="s">
        <v>150</v>
      </c>
    </row>
    <row r="15330" spans="1:23" x14ac:dyDescent="0.35">
      <c r="A15330" t="s">
        <v>7</v>
      </c>
      <c r="B15330" t="s">
        <v>1333</v>
      </c>
      <c r="C15330">
        <v>3122</v>
      </c>
      <c r="D15330" t="s">
        <v>81</v>
      </c>
      <c r="E15330" t="s">
        <v>150</v>
      </c>
      <c r="F15330" t="s">
        <v>73</v>
      </c>
      <c r="G15330" t="s">
        <v>106</v>
      </c>
      <c r="H15330" t="s">
        <v>107</v>
      </c>
      <c r="I15330" t="s">
        <v>106</v>
      </c>
      <c r="J15330" t="s">
        <v>76</v>
      </c>
      <c r="K15330" t="s">
        <v>106</v>
      </c>
      <c r="L15330" t="s">
        <v>79</v>
      </c>
      <c r="M15330" t="s">
        <v>76</v>
      </c>
      <c r="N15330" t="s">
        <v>107</v>
      </c>
      <c r="O15330" t="s">
        <v>76</v>
      </c>
      <c r="P15330" t="s">
        <v>76</v>
      </c>
      <c r="Q15330" t="s">
        <v>77</v>
      </c>
      <c r="R15330" t="s">
        <v>106</v>
      </c>
      <c r="S15330" t="s">
        <v>73</v>
      </c>
      <c r="T15330" t="s">
        <v>76</v>
      </c>
      <c r="U15330" t="s">
        <v>73</v>
      </c>
      <c r="V15330" t="s">
        <v>1004</v>
      </c>
      <c r="W15330" t="s">
        <v>79</v>
      </c>
    </row>
    <row r="15331" spans="1:23" x14ac:dyDescent="0.35">
      <c r="A15331" t="s">
        <v>7</v>
      </c>
      <c r="B15331" t="s">
        <v>1334</v>
      </c>
      <c r="C15331">
        <v>122</v>
      </c>
      <c r="D15331" t="s">
        <v>103</v>
      </c>
      <c r="E15331" t="s">
        <v>63</v>
      </c>
      <c r="F15331" t="s">
        <v>76</v>
      </c>
      <c r="G15331" t="s">
        <v>72</v>
      </c>
      <c r="H15331" t="s">
        <v>106</v>
      </c>
      <c r="I15331" t="s">
        <v>138</v>
      </c>
      <c r="J15331" t="s">
        <v>106</v>
      </c>
      <c r="K15331" t="s">
        <v>73</v>
      </c>
      <c r="L15331" t="s">
        <v>77</v>
      </c>
      <c r="M15331" t="s">
        <v>76</v>
      </c>
      <c r="N15331" t="s">
        <v>76</v>
      </c>
      <c r="O15331" t="s">
        <v>76</v>
      </c>
      <c r="P15331" t="s">
        <v>76</v>
      </c>
      <c r="Q15331" t="s">
        <v>79</v>
      </c>
      <c r="R15331" t="s">
        <v>73</v>
      </c>
      <c r="S15331" t="s">
        <v>73</v>
      </c>
      <c r="T15331" t="s">
        <v>76</v>
      </c>
      <c r="U15331" t="s">
        <v>76</v>
      </c>
      <c r="V15331" t="s">
        <v>917</v>
      </c>
      <c r="W15331" t="s">
        <v>81</v>
      </c>
    </row>
    <row r="15332" spans="1:23" x14ac:dyDescent="0.35">
      <c r="A15332" t="s">
        <v>7</v>
      </c>
      <c r="B15332" t="s">
        <v>468</v>
      </c>
      <c r="C15332">
        <v>2</v>
      </c>
      <c r="D15332" t="s">
        <v>76</v>
      </c>
      <c r="E15332" t="s">
        <v>76</v>
      </c>
      <c r="F15332" t="s">
        <v>76</v>
      </c>
      <c r="G15332" t="s">
        <v>76</v>
      </c>
      <c r="H15332" t="s">
        <v>76</v>
      </c>
      <c r="I15332" t="s">
        <v>76</v>
      </c>
      <c r="J15332" t="s">
        <v>76</v>
      </c>
      <c r="K15332" t="s">
        <v>76</v>
      </c>
      <c r="L15332" t="s">
        <v>76</v>
      </c>
      <c r="M15332" t="s">
        <v>76</v>
      </c>
      <c r="N15332" t="s">
        <v>76</v>
      </c>
      <c r="O15332" t="s">
        <v>76</v>
      </c>
      <c r="P15332" t="s">
        <v>76</v>
      </c>
      <c r="Q15332" t="s">
        <v>76</v>
      </c>
      <c r="R15332" t="s">
        <v>76</v>
      </c>
      <c r="S15332" t="s">
        <v>76</v>
      </c>
      <c r="T15332" t="s">
        <v>76</v>
      </c>
      <c r="U15332" t="s">
        <v>76</v>
      </c>
      <c r="V15332" t="s">
        <v>395</v>
      </c>
      <c r="W15332" t="s">
        <v>76</v>
      </c>
    </row>
    <row r="15333" spans="1:23" x14ac:dyDescent="0.35">
      <c r="A15333" t="s">
        <v>241</v>
      </c>
      <c r="B15333" t="s">
        <v>1333</v>
      </c>
      <c r="C15333">
        <v>12397</v>
      </c>
      <c r="D15333" t="s">
        <v>151</v>
      </c>
      <c r="E15333" t="s">
        <v>94</v>
      </c>
      <c r="F15333" t="s">
        <v>77</v>
      </c>
      <c r="G15333" t="s">
        <v>68</v>
      </c>
      <c r="H15333" t="s">
        <v>106</v>
      </c>
      <c r="I15333" t="s">
        <v>106</v>
      </c>
      <c r="J15333" t="s">
        <v>73</v>
      </c>
      <c r="K15333" t="s">
        <v>105</v>
      </c>
      <c r="L15333" t="s">
        <v>71</v>
      </c>
      <c r="M15333" t="s">
        <v>76</v>
      </c>
      <c r="N15333" t="s">
        <v>107</v>
      </c>
      <c r="O15333" t="s">
        <v>76</v>
      </c>
      <c r="P15333" t="s">
        <v>76</v>
      </c>
      <c r="Q15333" t="s">
        <v>73</v>
      </c>
      <c r="R15333" t="s">
        <v>73</v>
      </c>
      <c r="S15333" t="s">
        <v>107</v>
      </c>
      <c r="T15333" t="s">
        <v>76</v>
      </c>
      <c r="U15333" t="s">
        <v>73</v>
      </c>
      <c r="V15333" t="s">
        <v>916</v>
      </c>
      <c r="W15333" t="s">
        <v>77</v>
      </c>
    </row>
    <row r="15334" spans="1:23" x14ac:dyDescent="0.35">
      <c r="A15334" t="s">
        <v>241</v>
      </c>
      <c r="B15334" t="s">
        <v>1334</v>
      </c>
      <c r="C15334">
        <v>402</v>
      </c>
      <c r="D15334" t="s">
        <v>97</v>
      </c>
      <c r="E15334" t="s">
        <v>74</v>
      </c>
      <c r="F15334" t="s">
        <v>78</v>
      </c>
      <c r="G15334" t="s">
        <v>71</v>
      </c>
      <c r="H15334" t="s">
        <v>73</v>
      </c>
      <c r="I15334" t="s">
        <v>71</v>
      </c>
      <c r="J15334" t="s">
        <v>73</v>
      </c>
      <c r="K15334" t="s">
        <v>150</v>
      </c>
      <c r="L15334" t="s">
        <v>79</v>
      </c>
      <c r="M15334" t="s">
        <v>76</v>
      </c>
      <c r="N15334" t="s">
        <v>76</v>
      </c>
      <c r="O15334" t="s">
        <v>76</v>
      </c>
      <c r="P15334" t="s">
        <v>76</v>
      </c>
      <c r="Q15334" t="s">
        <v>106</v>
      </c>
      <c r="R15334" t="s">
        <v>77</v>
      </c>
      <c r="S15334" t="s">
        <v>107</v>
      </c>
      <c r="T15334" t="s">
        <v>76</v>
      </c>
      <c r="U15334" t="s">
        <v>68</v>
      </c>
      <c r="V15334" t="s">
        <v>858</v>
      </c>
      <c r="W15334" t="s">
        <v>150</v>
      </c>
    </row>
    <row r="15335" spans="1:23" x14ac:dyDescent="0.35">
      <c r="A15335" t="s">
        <v>241</v>
      </c>
      <c r="B15335" t="s">
        <v>468</v>
      </c>
      <c r="C15335">
        <v>4</v>
      </c>
      <c r="D15335" t="s">
        <v>76</v>
      </c>
      <c r="E15335" t="s">
        <v>76</v>
      </c>
      <c r="F15335" t="s">
        <v>76</v>
      </c>
      <c r="G15335" t="s">
        <v>76</v>
      </c>
      <c r="H15335" t="s">
        <v>76</v>
      </c>
      <c r="I15335" t="s">
        <v>76</v>
      </c>
      <c r="J15335" t="s">
        <v>76</v>
      </c>
      <c r="K15335" t="s">
        <v>76</v>
      </c>
      <c r="L15335" t="s">
        <v>76</v>
      </c>
      <c r="M15335" t="s">
        <v>76</v>
      </c>
      <c r="N15335" t="s">
        <v>76</v>
      </c>
      <c r="O15335" t="s">
        <v>76</v>
      </c>
      <c r="P15335" t="s">
        <v>76</v>
      </c>
      <c r="Q15335" t="s">
        <v>76</v>
      </c>
      <c r="R15335" t="s">
        <v>76</v>
      </c>
      <c r="S15335" t="s">
        <v>76</v>
      </c>
      <c r="T15335" t="s">
        <v>76</v>
      </c>
      <c r="U15335" t="s">
        <v>76</v>
      </c>
      <c r="V15335" t="s">
        <v>395</v>
      </c>
      <c r="W15335" t="s">
        <v>76</v>
      </c>
    </row>
    <row r="15337" spans="1:23" x14ac:dyDescent="0.35">
      <c r="A15337" t="s">
        <v>2404</v>
      </c>
    </row>
    <row r="15338" spans="1:23" x14ac:dyDescent="0.35">
      <c r="A15338" t="s">
        <v>14</v>
      </c>
      <c r="B15338" t="s">
        <v>461</v>
      </c>
      <c r="C15338" t="s">
        <v>2</v>
      </c>
      <c r="D15338" t="s">
        <v>2383</v>
      </c>
      <c r="E15338" t="s">
        <v>2384</v>
      </c>
      <c r="F15338" t="s">
        <v>2385</v>
      </c>
      <c r="G15338" t="s">
        <v>2386</v>
      </c>
      <c r="H15338" t="s">
        <v>2387</v>
      </c>
      <c r="I15338" t="s">
        <v>2388</v>
      </c>
      <c r="J15338" t="s">
        <v>2389</v>
      </c>
      <c r="K15338" t="s">
        <v>2390</v>
      </c>
      <c r="L15338" t="s">
        <v>2391</v>
      </c>
      <c r="M15338" t="s">
        <v>2392</v>
      </c>
      <c r="N15338" t="s">
        <v>2393</v>
      </c>
      <c r="O15338" t="s">
        <v>2394</v>
      </c>
      <c r="P15338" t="s">
        <v>2395</v>
      </c>
      <c r="Q15338" t="s">
        <v>2396</v>
      </c>
      <c r="R15338" t="s">
        <v>2397</v>
      </c>
      <c r="S15338" t="s">
        <v>2398</v>
      </c>
      <c r="T15338" t="s">
        <v>2399</v>
      </c>
      <c r="U15338" t="s">
        <v>2400</v>
      </c>
      <c r="V15338" t="s">
        <v>2401</v>
      </c>
      <c r="W15338" t="s">
        <v>50</v>
      </c>
    </row>
    <row r="15339" spans="1:23" x14ac:dyDescent="0.35">
      <c r="A15339" t="s">
        <v>3</v>
      </c>
      <c r="B15339" t="s">
        <v>462</v>
      </c>
      <c r="C15339">
        <v>1093</v>
      </c>
      <c r="D15339" t="s">
        <v>70</v>
      </c>
      <c r="E15339" t="s">
        <v>80</v>
      </c>
      <c r="F15339" t="s">
        <v>105</v>
      </c>
      <c r="G15339" t="s">
        <v>74</v>
      </c>
      <c r="H15339" t="s">
        <v>105</v>
      </c>
      <c r="I15339" t="s">
        <v>68</v>
      </c>
      <c r="J15339" t="s">
        <v>68</v>
      </c>
      <c r="K15339" t="s">
        <v>57</v>
      </c>
      <c r="L15339" t="s">
        <v>68</v>
      </c>
      <c r="M15339" t="s">
        <v>76</v>
      </c>
      <c r="N15339" t="s">
        <v>76</v>
      </c>
      <c r="O15339" t="s">
        <v>73</v>
      </c>
      <c r="P15339" t="s">
        <v>107</v>
      </c>
      <c r="Q15339" t="s">
        <v>76</v>
      </c>
      <c r="R15339" t="s">
        <v>73</v>
      </c>
      <c r="S15339" t="s">
        <v>76</v>
      </c>
      <c r="T15339" t="s">
        <v>76</v>
      </c>
      <c r="U15339" t="s">
        <v>68</v>
      </c>
      <c r="V15339" t="s">
        <v>1000</v>
      </c>
      <c r="W15339" t="s">
        <v>73</v>
      </c>
    </row>
    <row r="15340" spans="1:23" x14ac:dyDescent="0.35">
      <c r="A15340" t="s">
        <v>3</v>
      </c>
      <c r="B15340" t="s">
        <v>464</v>
      </c>
      <c r="C15340">
        <v>935</v>
      </c>
      <c r="D15340" t="s">
        <v>151</v>
      </c>
      <c r="E15340" t="s">
        <v>71</v>
      </c>
      <c r="F15340" t="s">
        <v>68</v>
      </c>
      <c r="G15340" t="s">
        <v>75</v>
      </c>
      <c r="H15340" t="s">
        <v>68</v>
      </c>
      <c r="I15340" t="s">
        <v>79</v>
      </c>
      <c r="J15340" t="s">
        <v>73</v>
      </c>
      <c r="K15340" t="s">
        <v>105</v>
      </c>
      <c r="L15340" t="s">
        <v>106</v>
      </c>
      <c r="M15340" t="s">
        <v>76</v>
      </c>
      <c r="N15340" t="s">
        <v>76</v>
      </c>
      <c r="O15340" t="s">
        <v>107</v>
      </c>
      <c r="P15340" t="s">
        <v>76</v>
      </c>
      <c r="Q15340" t="s">
        <v>76</v>
      </c>
      <c r="R15340" t="s">
        <v>76</v>
      </c>
      <c r="S15340" t="s">
        <v>106</v>
      </c>
      <c r="T15340" t="s">
        <v>76</v>
      </c>
      <c r="U15340" t="s">
        <v>76</v>
      </c>
      <c r="V15340" t="s">
        <v>1254</v>
      </c>
      <c r="W15340" t="s">
        <v>138</v>
      </c>
    </row>
    <row r="15341" spans="1:23" x14ac:dyDescent="0.35">
      <c r="A15341" t="s">
        <v>3</v>
      </c>
      <c r="B15341" t="s">
        <v>468</v>
      </c>
      <c r="C15341">
        <v>1</v>
      </c>
      <c r="D15341" t="s">
        <v>76</v>
      </c>
      <c r="E15341" t="s">
        <v>76</v>
      </c>
      <c r="F15341" t="s">
        <v>76</v>
      </c>
      <c r="G15341" t="s">
        <v>76</v>
      </c>
      <c r="H15341" t="s">
        <v>76</v>
      </c>
      <c r="I15341" t="s">
        <v>76</v>
      </c>
      <c r="J15341" t="s">
        <v>76</v>
      </c>
      <c r="K15341" t="s">
        <v>76</v>
      </c>
      <c r="L15341" t="s">
        <v>76</v>
      </c>
      <c r="M15341" t="s">
        <v>76</v>
      </c>
      <c r="N15341" t="s">
        <v>76</v>
      </c>
      <c r="O15341" t="s">
        <v>76</v>
      </c>
      <c r="P15341" t="s">
        <v>76</v>
      </c>
      <c r="Q15341" t="s">
        <v>76</v>
      </c>
      <c r="R15341" t="s">
        <v>76</v>
      </c>
      <c r="S15341" t="s">
        <v>76</v>
      </c>
      <c r="T15341" t="s">
        <v>76</v>
      </c>
      <c r="U15341" t="s">
        <v>76</v>
      </c>
      <c r="V15341" t="s">
        <v>395</v>
      </c>
      <c r="W15341" t="s">
        <v>76</v>
      </c>
    </row>
    <row r="15342" spans="1:23" x14ac:dyDescent="0.35">
      <c r="A15342" t="s">
        <v>4</v>
      </c>
      <c r="B15342" t="s">
        <v>462</v>
      </c>
      <c r="C15342">
        <v>1425</v>
      </c>
      <c r="D15342" t="s">
        <v>104</v>
      </c>
      <c r="E15342" t="s">
        <v>80</v>
      </c>
      <c r="F15342" t="s">
        <v>73</v>
      </c>
      <c r="G15342" t="s">
        <v>68</v>
      </c>
      <c r="H15342" t="s">
        <v>73</v>
      </c>
      <c r="I15342" t="s">
        <v>106</v>
      </c>
      <c r="J15342" t="s">
        <v>107</v>
      </c>
      <c r="K15342" t="s">
        <v>105</v>
      </c>
      <c r="L15342" t="s">
        <v>96</v>
      </c>
      <c r="M15342" t="s">
        <v>76</v>
      </c>
      <c r="N15342" t="s">
        <v>76</v>
      </c>
      <c r="O15342" t="s">
        <v>76</v>
      </c>
      <c r="P15342" t="s">
        <v>76</v>
      </c>
      <c r="Q15342" t="s">
        <v>76</v>
      </c>
      <c r="R15342" t="s">
        <v>76</v>
      </c>
      <c r="S15342" t="s">
        <v>73</v>
      </c>
      <c r="T15342" t="s">
        <v>76</v>
      </c>
      <c r="U15342" t="s">
        <v>76</v>
      </c>
      <c r="V15342" t="s">
        <v>1255</v>
      </c>
      <c r="W15342" t="s">
        <v>76</v>
      </c>
    </row>
    <row r="15343" spans="1:23" x14ac:dyDescent="0.35">
      <c r="A15343" t="s">
        <v>4</v>
      </c>
      <c r="B15343" t="s">
        <v>464</v>
      </c>
      <c r="C15343">
        <v>1418</v>
      </c>
      <c r="D15343" t="s">
        <v>150</v>
      </c>
      <c r="E15343" t="s">
        <v>106</v>
      </c>
      <c r="F15343" t="s">
        <v>107</v>
      </c>
      <c r="G15343" t="s">
        <v>77</v>
      </c>
      <c r="H15343" t="s">
        <v>76</v>
      </c>
      <c r="I15343" t="s">
        <v>106</v>
      </c>
      <c r="J15343" t="s">
        <v>76</v>
      </c>
      <c r="K15343" t="s">
        <v>138</v>
      </c>
      <c r="L15343" t="s">
        <v>107</v>
      </c>
      <c r="M15343" t="s">
        <v>76</v>
      </c>
      <c r="N15343" t="s">
        <v>76</v>
      </c>
      <c r="O15343" t="s">
        <v>76</v>
      </c>
      <c r="P15343" t="s">
        <v>76</v>
      </c>
      <c r="Q15343" t="s">
        <v>76</v>
      </c>
      <c r="R15343" t="s">
        <v>76</v>
      </c>
      <c r="S15343" t="s">
        <v>76</v>
      </c>
      <c r="T15343" t="s">
        <v>76</v>
      </c>
      <c r="U15343" t="s">
        <v>107</v>
      </c>
      <c r="V15343" t="s">
        <v>1245</v>
      </c>
      <c r="W15343" t="s">
        <v>76</v>
      </c>
    </row>
    <row r="15344" spans="1:23" x14ac:dyDescent="0.35">
      <c r="A15344" t="s">
        <v>5</v>
      </c>
      <c r="B15344" t="s">
        <v>462</v>
      </c>
      <c r="C15344">
        <v>1658</v>
      </c>
      <c r="D15344" t="s">
        <v>244</v>
      </c>
      <c r="E15344" t="s">
        <v>72</v>
      </c>
      <c r="F15344" t="s">
        <v>106</v>
      </c>
      <c r="G15344" t="s">
        <v>73</v>
      </c>
      <c r="H15344" t="s">
        <v>106</v>
      </c>
      <c r="I15344" t="s">
        <v>79</v>
      </c>
      <c r="J15344" t="s">
        <v>107</v>
      </c>
      <c r="K15344" t="s">
        <v>80</v>
      </c>
      <c r="L15344" t="s">
        <v>75</v>
      </c>
      <c r="M15344" t="s">
        <v>76</v>
      </c>
      <c r="N15344" t="s">
        <v>107</v>
      </c>
      <c r="O15344" t="s">
        <v>76</v>
      </c>
      <c r="P15344" t="s">
        <v>76</v>
      </c>
      <c r="Q15344" t="s">
        <v>107</v>
      </c>
      <c r="R15344" t="s">
        <v>73</v>
      </c>
      <c r="S15344" t="s">
        <v>76</v>
      </c>
      <c r="T15344" t="s">
        <v>76</v>
      </c>
      <c r="U15344" t="s">
        <v>107</v>
      </c>
      <c r="V15344" t="s">
        <v>1125</v>
      </c>
      <c r="W15344" t="s">
        <v>76</v>
      </c>
    </row>
    <row r="15345" spans="1:23" x14ac:dyDescent="0.35">
      <c r="A15345" t="s">
        <v>5</v>
      </c>
      <c r="B15345" t="s">
        <v>464</v>
      </c>
      <c r="C15345">
        <v>1807</v>
      </c>
      <c r="D15345" t="s">
        <v>103</v>
      </c>
      <c r="E15345" t="s">
        <v>94</v>
      </c>
      <c r="F15345" t="s">
        <v>79</v>
      </c>
      <c r="G15345" t="s">
        <v>107</v>
      </c>
      <c r="H15345" t="s">
        <v>107</v>
      </c>
      <c r="I15345" t="s">
        <v>107</v>
      </c>
      <c r="J15345" t="s">
        <v>79</v>
      </c>
      <c r="K15345" t="s">
        <v>68</v>
      </c>
      <c r="L15345" t="s">
        <v>73</v>
      </c>
      <c r="M15345" t="s">
        <v>76</v>
      </c>
      <c r="N15345" t="s">
        <v>107</v>
      </c>
      <c r="O15345" t="s">
        <v>76</v>
      </c>
      <c r="P15345" t="s">
        <v>76</v>
      </c>
      <c r="Q15345" t="s">
        <v>76</v>
      </c>
      <c r="R15345" t="s">
        <v>76</v>
      </c>
      <c r="S15345" t="s">
        <v>76</v>
      </c>
      <c r="T15345" t="s">
        <v>76</v>
      </c>
      <c r="U15345" t="s">
        <v>76</v>
      </c>
      <c r="V15345" t="s">
        <v>1420</v>
      </c>
      <c r="W15345" t="s">
        <v>73</v>
      </c>
    </row>
    <row r="15346" spans="1:23" x14ac:dyDescent="0.35">
      <c r="A15346" t="s">
        <v>6</v>
      </c>
      <c r="B15346" t="s">
        <v>462</v>
      </c>
      <c r="C15346">
        <v>770</v>
      </c>
      <c r="D15346" t="s">
        <v>163</v>
      </c>
      <c r="E15346" t="s">
        <v>105</v>
      </c>
      <c r="F15346" t="s">
        <v>138</v>
      </c>
      <c r="G15346" t="s">
        <v>75</v>
      </c>
      <c r="H15346" t="s">
        <v>76</v>
      </c>
      <c r="I15346" t="s">
        <v>79</v>
      </c>
      <c r="J15346" t="s">
        <v>76</v>
      </c>
      <c r="K15346" t="s">
        <v>151</v>
      </c>
      <c r="L15346" t="s">
        <v>150</v>
      </c>
      <c r="M15346" t="s">
        <v>76</v>
      </c>
      <c r="N15346" t="s">
        <v>76</v>
      </c>
      <c r="O15346" t="s">
        <v>76</v>
      </c>
      <c r="P15346" t="s">
        <v>76</v>
      </c>
      <c r="Q15346" t="s">
        <v>107</v>
      </c>
      <c r="R15346" t="s">
        <v>107</v>
      </c>
      <c r="S15346" t="s">
        <v>76</v>
      </c>
      <c r="T15346" t="s">
        <v>107</v>
      </c>
      <c r="U15346" t="s">
        <v>75</v>
      </c>
      <c r="V15346" t="s">
        <v>1000</v>
      </c>
      <c r="W15346" t="s">
        <v>68</v>
      </c>
    </row>
    <row r="15347" spans="1:23" x14ac:dyDescent="0.35">
      <c r="A15347" t="s">
        <v>6</v>
      </c>
      <c r="B15347" t="s">
        <v>464</v>
      </c>
      <c r="C15347">
        <v>450</v>
      </c>
      <c r="D15347" t="s">
        <v>55</v>
      </c>
      <c r="E15347" t="s">
        <v>81</v>
      </c>
      <c r="F15347" t="s">
        <v>73</v>
      </c>
      <c r="G15347" t="s">
        <v>68</v>
      </c>
      <c r="H15347" t="s">
        <v>76</v>
      </c>
      <c r="I15347" t="s">
        <v>76</v>
      </c>
      <c r="J15347" t="s">
        <v>76</v>
      </c>
      <c r="K15347" t="s">
        <v>76</v>
      </c>
      <c r="L15347" t="s">
        <v>73</v>
      </c>
      <c r="M15347" t="s">
        <v>76</v>
      </c>
      <c r="N15347" t="s">
        <v>76</v>
      </c>
      <c r="O15347" t="s">
        <v>76</v>
      </c>
      <c r="P15347" t="s">
        <v>76</v>
      </c>
      <c r="Q15347" t="s">
        <v>106</v>
      </c>
      <c r="R15347" t="s">
        <v>76</v>
      </c>
      <c r="S15347" t="s">
        <v>79</v>
      </c>
      <c r="T15347" t="s">
        <v>76</v>
      </c>
      <c r="U15347" t="s">
        <v>79</v>
      </c>
      <c r="V15347" t="s">
        <v>1002</v>
      </c>
      <c r="W15347" t="s">
        <v>71</v>
      </c>
    </row>
    <row r="15348" spans="1:23" x14ac:dyDescent="0.35">
      <c r="A15348" t="s">
        <v>7</v>
      </c>
      <c r="B15348" t="s">
        <v>462</v>
      </c>
      <c r="C15348">
        <v>1914</v>
      </c>
      <c r="D15348" t="s">
        <v>80</v>
      </c>
      <c r="E15348" t="s">
        <v>75</v>
      </c>
      <c r="F15348" t="s">
        <v>106</v>
      </c>
      <c r="G15348" t="s">
        <v>79</v>
      </c>
      <c r="H15348" t="s">
        <v>73</v>
      </c>
      <c r="I15348" t="s">
        <v>73</v>
      </c>
      <c r="J15348" t="s">
        <v>107</v>
      </c>
      <c r="K15348" t="s">
        <v>106</v>
      </c>
      <c r="L15348" t="s">
        <v>79</v>
      </c>
      <c r="M15348" t="s">
        <v>76</v>
      </c>
      <c r="N15348" t="s">
        <v>73</v>
      </c>
      <c r="O15348" t="s">
        <v>76</v>
      </c>
      <c r="P15348" t="s">
        <v>76</v>
      </c>
      <c r="Q15348" t="s">
        <v>79</v>
      </c>
      <c r="R15348" t="s">
        <v>77</v>
      </c>
      <c r="S15348" t="s">
        <v>107</v>
      </c>
      <c r="T15348" t="s">
        <v>76</v>
      </c>
      <c r="U15348" t="s">
        <v>77</v>
      </c>
      <c r="V15348" t="s">
        <v>1270</v>
      </c>
      <c r="W15348" t="s">
        <v>71</v>
      </c>
    </row>
    <row r="15349" spans="1:23" x14ac:dyDescent="0.35">
      <c r="A15349" t="s">
        <v>7</v>
      </c>
      <c r="B15349" t="s">
        <v>464</v>
      </c>
      <c r="C15349">
        <v>1331</v>
      </c>
      <c r="D15349" t="s">
        <v>78</v>
      </c>
      <c r="E15349" t="s">
        <v>150</v>
      </c>
      <c r="F15349" t="s">
        <v>76</v>
      </c>
      <c r="G15349" t="s">
        <v>73</v>
      </c>
      <c r="H15349" t="s">
        <v>76</v>
      </c>
      <c r="I15349" t="s">
        <v>79</v>
      </c>
      <c r="J15349" t="s">
        <v>76</v>
      </c>
      <c r="K15349" t="s">
        <v>106</v>
      </c>
      <c r="L15349" t="s">
        <v>77</v>
      </c>
      <c r="M15349" t="s">
        <v>76</v>
      </c>
      <c r="N15349" t="s">
        <v>76</v>
      </c>
      <c r="O15349" t="s">
        <v>76</v>
      </c>
      <c r="P15349" t="s">
        <v>76</v>
      </c>
      <c r="Q15349" t="s">
        <v>106</v>
      </c>
      <c r="R15349" t="s">
        <v>73</v>
      </c>
      <c r="S15349" t="s">
        <v>73</v>
      </c>
      <c r="T15349" t="s">
        <v>107</v>
      </c>
      <c r="U15349" t="s">
        <v>76</v>
      </c>
      <c r="V15349" t="s">
        <v>1280</v>
      </c>
      <c r="W15349" t="s">
        <v>106</v>
      </c>
    </row>
    <row r="15350" spans="1:23" x14ac:dyDescent="0.35">
      <c r="A15350" t="s">
        <v>7</v>
      </c>
      <c r="B15350" t="s">
        <v>468</v>
      </c>
      <c r="C15350">
        <v>1</v>
      </c>
      <c r="D15350" t="s">
        <v>76</v>
      </c>
      <c r="E15350" t="s">
        <v>76</v>
      </c>
      <c r="F15350" t="s">
        <v>76</v>
      </c>
      <c r="G15350" t="s">
        <v>76</v>
      </c>
      <c r="H15350" t="s">
        <v>76</v>
      </c>
      <c r="I15350" t="s">
        <v>76</v>
      </c>
      <c r="J15350" t="s">
        <v>76</v>
      </c>
      <c r="K15350" t="s">
        <v>76</v>
      </c>
      <c r="L15350" t="s">
        <v>76</v>
      </c>
      <c r="M15350" t="s">
        <v>76</v>
      </c>
      <c r="N15350" t="s">
        <v>76</v>
      </c>
      <c r="O15350" t="s">
        <v>76</v>
      </c>
      <c r="P15350" t="s">
        <v>76</v>
      </c>
      <c r="Q15350" t="s">
        <v>76</v>
      </c>
      <c r="R15350" t="s">
        <v>76</v>
      </c>
      <c r="S15350" t="s">
        <v>76</v>
      </c>
      <c r="T15350" t="s">
        <v>76</v>
      </c>
      <c r="U15350" t="s">
        <v>76</v>
      </c>
      <c r="V15350" t="s">
        <v>395</v>
      </c>
      <c r="W15350" t="s">
        <v>76</v>
      </c>
    </row>
    <row r="15351" spans="1:23" x14ac:dyDescent="0.35">
      <c r="A15351" t="s">
        <v>241</v>
      </c>
      <c r="B15351" t="s">
        <v>462</v>
      </c>
      <c r="C15351">
        <v>6860</v>
      </c>
      <c r="D15351" t="s">
        <v>86</v>
      </c>
      <c r="E15351" t="s">
        <v>138</v>
      </c>
      <c r="F15351" t="s">
        <v>79</v>
      </c>
      <c r="G15351" t="s">
        <v>71</v>
      </c>
      <c r="H15351" t="s">
        <v>106</v>
      </c>
      <c r="I15351" t="s">
        <v>77</v>
      </c>
      <c r="J15351" t="s">
        <v>107</v>
      </c>
      <c r="K15351" t="s">
        <v>63</v>
      </c>
      <c r="L15351" t="s">
        <v>78</v>
      </c>
      <c r="M15351" t="s">
        <v>76</v>
      </c>
      <c r="N15351" t="s">
        <v>107</v>
      </c>
      <c r="O15351" t="s">
        <v>76</v>
      </c>
      <c r="P15351" t="s">
        <v>76</v>
      </c>
      <c r="Q15351" t="s">
        <v>73</v>
      </c>
      <c r="R15351" t="s">
        <v>73</v>
      </c>
      <c r="S15351" t="s">
        <v>107</v>
      </c>
      <c r="T15351" t="s">
        <v>76</v>
      </c>
      <c r="U15351" t="s">
        <v>77</v>
      </c>
      <c r="V15351" t="s">
        <v>1388</v>
      </c>
      <c r="W15351" t="s">
        <v>77</v>
      </c>
    </row>
    <row r="15352" spans="1:23" x14ac:dyDescent="0.35">
      <c r="A15352" t="s">
        <v>241</v>
      </c>
      <c r="B15352" t="s">
        <v>464</v>
      </c>
      <c r="C15352">
        <v>5941</v>
      </c>
      <c r="D15352" t="s">
        <v>55</v>
      </c>
      <c r="E15352" t="s">
        <v>150</v>
      </c>
      <c r="F15352" t="s">
        <v>106</v>
      </c>
      <c r="G15352" t="s">
        <v>106</v>
      </c>
      <c r="H15352" t="s">
        <v>107</v>
      </c>
      <c r="I15352" t="s">
        <v>106</v>
      </c>
      <c r="J15352" t="s">
        <v>73</v>
      </c>
      <c r="K15352" t="s">
        <v>68</v>
      </c>
      <c r="L15352" t="s">
        <v>106</v>
      </c>
      <c r="M15352" t="s">
        <v>76</v>
      </c>
      <c r="N15352" t="s">
        <v>76</v>
      </c>
      <c r="O15352" t="s">
        <v>76</v>
      </c>
      <c r="P15352" t="s">
        <v>76</v>
      </c>
      <c r="Q15352" t="s">
        <v>107</v>
      </c>
      <c r="R15352" t="s">
        <v>107</v>
      </c>
      <c r="S15352" t="s">
        <v>73</v>
      </c>
      <c r="T15352" t="s">
        <v>76</v>
      </c>
      <c r="U15352" t="s">
        <v>107</v>
      </c>
      <c r="V15352" t="s">
        <v>1265</v>
      </c>
      <c r="W15352" t="s">
        <v>77</v>
      </c>
    </row>
    <row r="15353" spans="1:23" x14ac:dyDescent="0.35">
      <c r="A15353" t="s">
        <v>241</v>
      </c>
      <c r="B15353" t="s">
        <v>468</v>
      </c>
      <c r="C15353">
        <v>2</v>
      </c>
      <c r="D15353" t="s">
        <v>76</v>
      </c>
      <c r="E15353" t="s">
        <v>76</v>
      </c>
      <c r="F15353" t="s">
        <v>76</v>
      </c>
      <c r="G15353" t="s">
        <v>76</v>
      </c>
      <c r="H15353" t="s">
        <v>76</v>
      </c>
      <c r="I15353" t="s">
        <v>76</v>
      </c>
      <c r="J15353" t="s">
        <v>76</v>
      </c>
      <c r="K15353" t="s">
        <v>76</v>
      </c>
      <c r="L15353" t="s">
        <v>76</v>
      </c>
      <c r="M15353" t="s">
        <v>76</v>
      </c>
      <c r="N15353" t="s">
        <v>76</v>
      </c>
      <c r="O15353" t="s">
        <v>76</v>
      </c>
      <c r="P15353" t="s">
        <v>76</v>
      </c>
      <c r="Q15353" t="s">
        <v>76</v>
      </c>
      <c r="R15353" t="s">
        <v>76</v>
      </c>
      <c r="S15353" t="s">
        <v>76</v>
      </c>
      <c r="T15353" t="s">
        <v>76</v>
      </c>
      <c r="U15353" t="s">
        <v>76</v>
      </c>
      <c r="V15353" t="s">
        <v>395</v>
      </c>
      <c r="W15353" t="s">
        <v>76</v>
      </c>
    </row>
    <row r="15355" spans="1:23" x14ac:dyDescent="0.35">
      <c r="A15355" t="s">
        <v>2405</v>
      </c>
    </row>
    <row r="15356" spans="1:23" x14ac:dyDescent="0.35">
      <c r="A15356" t="s">
        <v>14</v>
      </c>
      <c r="B15356" t="s">
        <v>487</v>
      </c>
      <c r="C15356" t="s">
        <v>2</v>
      </c>
      <c r="D15356" t="s">
        <v>2383</v>
      </c>
      <c r="E15356" t="s">
        <v>2384</v>
      </c>
      <c r="F15356" t="s">
        <v>2385</v>
      </c>
      <c r="G15356" t="s">
        <v>2386</v>
      </c>
      <c r="H15356" t="s">
        <v>2387</v>
      </c>
      <c r="I15356" t="s">
        <v>2388</v>
      </c>
      <c r="J15356" t="s">
        <v>2389</v>
      </c>
      <c r="K15356" t="s">
        <v>2390</v>
      </c>
      <c r="L15356" t="s">
        <v>2391</v>
      </c>
      <c r="M15356" t="s">
        <v>2392</v>
      </c>
      <c r="N15356" t="s">
        <v>2393</v>
      </c>
      <c r="O15356" t="s">
        <v>2394</v>
      </c>
      <c r="P15356" t="s">
        <v>2395</v>
      </c>
      <c r="Q15356" t="s">
        <v>2396</v>
      </c>
      <c r="R15356" t="s">
        <v>2397</v>
      </c>
      <c r="S15356" t="s">
        <v>2398</v>
      </c>
      <c r="T15356" t="s">
        <v>2399</v>
      </c>
      <c r="U15356" t="s">
        <v>2400</v>
      </c>
      <c r="V15356" t="s">
        <v>2401</v>
      </c>
      <c r="W15356" t="s">
        <v>50</v>
      </c>
    </row>
    <row r="15357" spans="1:23" x14ac:dyDescent="0.35">
      <c r="A15357" t="s">
        <v>3</v>
      </c>
      <c r="B15357" t="s">
        <v>488</v>
      </c>
      <c r="C15357">
        <v>1119</v>
      </c>
      <c r="D15357" t="s">
        <v>108</v>
      </c>
      <c r="E15357" t="s">
        <v>94</v>
      </c>
      <c r="F15357" t="s">
        <v>75</v>
      </c>
      <c r="G15357" t="s">
        <v>80</v>
      </c>
      <c r="H15357" t="s">
        <v>138</v>
      </c>
      <c r="I15357" t="s">
        <v>68</v>
      </c>
      <c r="J15357" t="s">
        <v>79</v>
      </c>
      <c r="K15357" t="s">
        <v>130</v>
      </c>
      <c r="L15357" t="s">
        <v>79</v>
      </c>
      <c r="M15357" t="s">
        <v>76</v>
      </c>
      <c r="N15357" t="s">
        <v>76</v>
      </c>
      <c r="O15357" t="s">
        <v>73</v>
      </c>
      <c r="P15357" t="s">
        <v>76</v>
      </c>
      <c r="Q15357" t="s">
        <v>76</v>
      </c>
      <c r="R15357" t="s">
        <v>107</v>
      </c>
      <c r="S15357" t="s">
        <v>76</v>
      </c>
      <c r="T15357" t="s">
        <v>76</v>
      </c>
      <c r="U15357" t="s">
        <v>68</v>
      </c>
      <c r="V15357" t="s">
        <v>902</v>
      </c>
      <c r="W15357" t="s">
        <v>71</v>
      </c>
    </row>
    <row r="15358" spans="1:23" x14ac:dyDescent="0.35">
      <c r="A15358" t="s">
        <v>3</v>
      </c>
      <c r="B15358" t="s">
        <v>491</v>
      </c>
      <c r="C15358">
        <v>910</v>
      </c>
      <c r="D15358" t="s">
        <v>103</v>
      </c>
      <c r="E15358" t="s">
        <v>72</v>
      </c>
      <c r="F15358" t="s">
        <v>75</v>
      </c>
      <c r="G15358" t="s">
        <v>81</v>
      </c>
      <c r="H15358" t="s">
        <v>79</v>
      </c>
      <c r="I15358" t="s">
        <v>79</v>
      </c>
      <c r="J15358" t="s">
        <v>106</v>
      </c>
      <c r="K15358" t="s">
        <v>198</v>
      </c>
      <c r="L15358" t="s">
        <v>79</v>
      </c>
      <c r="M15358" t="s">
        <v>76</v>
      </c>
      <c r="N15358" t="s">
        <v>76</v>
      </c>
      <c r="O15358" t="s">
        <v>107</v>
      </c>
      <c r="P15358" t="s">
        <v>107</v>
      </c>
      <c r="Q15358" t="s">
        <v>76</v>
      </c>
      <c r="R15358" t="s">
        <v>73</v>
      </c>
      <c r="S15358" t="s">
        <v>106</v>
      </c>
      <c r="T15358" t="s">
        <v>76</v>
      </c>
      <c r="U15358" t="s">
        <v>76</v>
      </c>
      <c r="V15358" t="s">
        <v>1591</v>
      </c>
      <c r="W15358" t="s">
        <v>68</v>
      </c>
    </row>
    <row r="15359" spans="1:23" x14ac:dyDescent="0.35">
      <c r="A15359" t="s">
        <v>4</v>
      </c>
      <c r="B15359" t="s">
        <v>488</v>
      </c>
      <c r="C15359">
        <v>1699</v>
      </c>
      <c r="D15359" t="s">
        <v>186</v>
      </c>
      <c r="E15359" t="s">
        <v>75</v>
      </c>
      <c r="F15359" t="s">
        <v>106</v>
      </c>
      <c r="G15359" t="s">
        <v>77</v>
      </c>
      <c r="H15359" t="s">
        <v>76</v>
      </c>
      <c r="I15359" t="s">
        <v>76</v>
      </c>
      <c r="J15359" t="s">
        <v>76</v>
      </c>
      <c r="K15359" t="s">
        <v>81</v>
      </c>
      <c r="L15359" t="s">
        <v>96</v>
      </c>
      <c r="M15359" t="s">
        <v>76</v>
      </c>
      <c r="N15359" t="s">
        <v>76</v>
      </c>
      <c r="O15359" t="s">
        <v>76</v>
      </c>
      <c r="P15359" t="s">
        <v>76</v>
      </c>
      <c r="Q15359" t="s">
        <v>76</v>
      </c>
      <c r="R15359" t="s">
        <v>76</v>
      </c>
      <c r="S15359" t="s">
        <v>76</v>
      </c>
      <c r="T15359" t="s">
        <v>76</v>
      </c>
      <c r="U15359" t="s">
        <v>107</v>
      </c>
      <c r="V15359" t="s">
        <v>902</v>
      </c>
      <c r="W15359" t="s">
        <v>76</v>
      </c>
    </row>
    <row r="15360" spans="1:23" x14ac:dyDescent="0.35">
      <c r="A15360" t="s">
        <v>4</v>
      </c>
      <c r="B15360" t="s">
        <v>491</v>
      </c>
      <c r="C15360">
        <v>1144</v>
      </c>
      <c r="D15360" t="s">
        <v>55</v>
      </c>
      <c r="E15360" t="s">
        <v>105</v>
      </c>
      <c r="F15360" t="s">
        <v>76</v>
      </c>
      <c r="G15360" t="s">
        <v>68</v>
      </c>
      <c r="H15360" t="s">
        <v>73</v>
      </c>
      <c r="I15360" t="s">
        <v>68</v>
      </c>
      <c r="J15360" t="s">
        <v>76</v>
      </c>
      <c r="K15360" t="s">
        <v>94</v>
      </c>
      <c r="L15360" t="s">
        <v>73</v>
      </c>
      <c r="M15360" t="s">
        <v>76</v>
      </c>
      <c r="N15360" t="s">
        <v>76</v>
      </c>
      <c r="O15360" t="s">
        <v>76</v>
      </c>
      <c r="P15360" t="s">
        <v>76</v>
      </c>
      <c r="Q15360" t="s">
        <v>76</v>
      </c>
      <c r="R15360" t="s">
        <v>76</v>
      </c>
      <c r="S15360" t="s">
        <v>106</v>
      </c>
      <c r="T15360" t="s">
        <v>76</v>
      </c>
      <c r="U15360" t="s">
        <v>76</v>
      </c>
      <c r="V15360" t="s">
        <v>991</v>
      </c>
      <c r="W15360" t="s">
        <v>76</v>
      </c>
    </row>
    <row r="15361" spans="1:23" x14ac:dyDescent="0.35">
      <c r="A15361" t="s">
        <v>5</v>
      </c>
      <c r="B15361" t="s">
        <v>488</v>
      </c>
      <c r="C15361">
        <v>2082</v>
      </c>
      <c r="D15361" t="s">
        <v>194</v>
      </c>
      <c r="E15361" t="s">
        <v>105</v>
      </c>
      <c r="F15361" t="s">
        <v>79</v>
      </c>
      <c r="G15361" t="s">
        <v>73</v>
      </c>
      <c r="H15361" t="s">
        <v>73</v>
      </c>
      <c r="I15361" t="s">
        <v>107</v>
      </c>
      <c r="J15361" t="s">
        <v>77</v>
      </c>
      <c r="K15361" t="s">
        <v>72</v>
      </c>
      <c r="L15361" t="s">
        <v>150</v>
      </c>
      <c r="M15361" t="s">
        <v>76</v>
      </c>
      <c r="N15361" t="s">
        <v>107</v>
      </c>
      <c r="O15361" t="s">
        <v>76</v>
      </c>
      <c r="P15361" t="s">
        <v>76</v>
      </c>
      <c r="Q15361" t="s">
        <v>107</v>
      </c>
      <c r="R15361" t="s">
        <v>107</v>
      </c>
      <c r="S15361" t="s">
        <v>76</v>
      </c>
      <c r="T15361" t="s">
        <v>76</v>
      </c>
      <c r="U15361" t="s">
        <v>76</v>
      </c>
      <c r="V15361" t="s">
        <v>1142</v>
      </c>
      <c r="W15361" t="s">
        <v>107</v>
      </c>
    </row>
    <row r="15362" spans="1:23" x14ac:dyDescent="0.35">
      <c r="A15362" t="s">
        <v>5</v>
      </c>
      <c r="B15362" t="s">
        <v>491</v>
      </c>
      <c r="C15362">
        <v>1383</v>
      </c>
      <c r="D15362" t="s">
        <v>179</v>
      </c>
      <c r="E15362" t="s">
        <v>72</v>
      </c>
      <c r="F15362" t="s">
        <v>106</v>
      </c>
      <c r="G15362" t="s">
        <v>107</v>
      </c>
      <c r="H15362" t="s">
        <v>73</v>
      </c>
      <c r="I15362" t="s">
        <v>71</v>
      </c>
      <c r="J15362" t="s">
        <v>76</v>
      </c>
      <c r="K15362" t="s">
        <v>71</v>
      </c>
      <c r="L15362" t="s">
        <v>73</v>
      </c>
      <c r="M15362" t="s">
        <v>76</v>
      </c>
      <c r="N15362" t="s">
        <v>107</v>
      </c>
      <c r="O15362" t="s">
        <v>76</v>
      </c>
      <c r="P15362" t="s">
        <v>76</v>
      </c>
      <c r="Q15362" t="s">
        <v>76</v>
      </c>
      <c r="R15362" t="s">
        <v>76</v>
      </c>
      <c r="S15362" t="s">
        <v>76</v>
      </c>
      <c r="T15362" t="s">
        <v>76</v>
      </c>
      <c r="U15362" t="s">
        <v>107</v>
      </c>
      <c r="V15362" t="s">
        <v>1134</v>
      </c>
      <c r="W15362" t="s">
        <v>73</v>
      </c>
    </row>
    <row r="15363" spans="1:23" x14ac:dyDescent="0.35">
      <c r="A15363" t="s">
        <v>6</v>
      </c>
      <c r="B15363" t="s">
        <v>488</v>
      </c>
      <c r="C15363">
        <v>670</v>
      </c>
      <c r="D15363" t="s">
        <v>151</v>
      </c>
      <c r="E15363" t="s">
        <v>94</v>
      </c>
      <c r="F15363" t="s">
        <v>94</v>
      </c>
      <c r="G15363" t="s">
        <v>76</v>
      </c>
      <c r="H15363" t="s">
        <v>76</v>
      </c>
      <c r="I15363" t="s">
        <v>76</v>
      </c>
      <c r="J15363" t="s">
        <v>76</v>
      </c>
      <c r="K15363" t="s">
        <v>138</v>
      </c>
      <c r="L15363" t="s">
        <v>71</v>
      </c>
      <c r="M15363" t="s">
        <v>76</v>
      </c>
      <c r="N15363" t="s">
        <v>107</v>
      </c>
      <c r="O15363" t="s">
        <v>76</v>
      </c>
      <c r="P15363" t="s">
        <v>76</v>
      </c>
      <c r="Q15363" t="s">
        <v>73</v>
      </c>
      <c r="R15363" t="s">
        <v>107</v>
      </c>
      <c r="S15363" t="s">
        <v>77</v>
      </c>
      <c r="T15363" t="s">
        <v>76</v>
      </c>
      <c r="U15363" t="s">
        <v>68</v>
      </c>
      <c r="V15363" t="s">
        <v>987</v>
      </c>
      <c r="W15363" t="s">
        <v>73</v>
      </c>
    </row>
    <row r="15364" spans="1:23" x14ac:dyDescent="0.35">
      <c r="A15364" t="s">
        <v>6</v>
      </c>
      <c r="B15364" t="s">
        <v>491</v>
      </c>
      <c r="C15364">
        <v>550</v>
      </c>
      <c r="D15364" t="s">
        <v>216</v>
      </c>
      <c r="E15364" t="s">
        <v>72</v>
      </c>
      <c r="F15364" t="s">
        <v>150</v>
      </c>
      <c r="G15364" t="s">
        <v>80</v>
      </c>
      <c r="H15364" t="s">
        <v>76</v>
      </c>
      <c r="I15364" t="s">
        <v>71</v>
      </c>
      <c r="J15364" t="s">
        <v>76</v>
      </c>
      <c r="K15364" t="s">
        <v>93</v>
      </c>
      <c r="L15364" t="s">
        <v>79</v>
      </c>
      <c r="M15364" t="s">
        <v>76</v>
      </c>
      <c r="N15364" t="s">
        <v>76</v>
      </c>
      <c r="O15364" t="s">
        <v>76</v>
      </c>
      <c r="P15364" t="s">
        <v>76</v>
      </c>
      <c r="Q15364" t="s">
        <v>107</v>
      </c>
      <c r="R15364" t="s">
        <v>107</v>
      </c>
      <c r="S15364" t="s">
        <v>76</v>
      </c>
      <c r="T15364" t="s">
        <v>73</v>
      </c>
      <c r="U15364" t="s">
        <v>75</v>
      </c>
      <c r="V15364" t="s">
        <v>970</v>
      </c>
      <c r="W15364" t="s">
        <v>78</v>
      </c>
    </row>
    <row r="15365" spans="1:23" x14ac:dyDescent="0.35">
      <c r="A15365" t="s">
        <v>7</v>
      </c>
      <c r="B15365" t="s">
        <v>488</v>
      </c>
      <c r="C15365">
        <v>1724</v>
      </c>
      <c r="D15365" t="s">
        <v>100</v>
      </c>
      <c r="E15365" t="s">
        <v>78</v>
      </c>
      <c r="F15365" t="s">
        <v>107</v>
      </c>
      <c r="G15365" t="s">
        <v>79</v>
      </c>
      <c r="H15365" t="s">
        <v>73</v>
      </c>
      <c r="I15365" t="s">
        <v>77</v>
      </c>
      <c r="J15365" t="s">
        <v>76</v>
      </c>
      <c r="K15365" t="s">
        <v>79</v>
      </c>
      <c r="L15365" t="s">
        <v>68</v>
      </c>
      <c r="M15365" t="s">
        <v>76</v>
      </c>
      <c r="N15365" t="s">
        <v>107</v>
      </c>
      <c r="O15365" t="s">
        <v>76</v>
      </c>
      <c r="P15365" t="s">
        <v>76</v>
      </c>
      <c r="Q15365" t="s">
        <v>77</v>
      </c>
      <c r="R15365" t="s">
        <v>79</v>
      </c>
      <c r="S15365" t="s">
        <v>73</v>
      </c>
      <c r="T15365" t="s">
        <v>76</v>
      </c>
      <c r="U15365" t="s">
        <v>107</v>
      </c>
      <c r="V15365" t="s">
        <v>1271</v>
      </c>
      <c r="W15365" t="s">
        <v>79</v>
      </c>
    </row>
    <row r="15366" spans="1:23" x14ac:dyDescent="0.35">
      <c r="A15366" t="s">
        <v>7</v>
      </c>
      <c r="B15366" t="s">
        <v>491</v>
      </c>
      <c r="C15366">
        <v>1522</v>
      </c>
      <c r="D15366" t="s">
        <v>78</v>
      </c>
      <c r="E15366" t="s">
        <v>68</v>
      </c>
      <c r="F15366" t="s">
        <v>106</v>
      </c>
      <c r="G15366" t="s">
        <v>73</v>
      </c>
      <c r="H15366" t="s">
        <v>76</v>
      </c>
      <c r="I15366" t="s">
        <v>73</v>
      </c>
      <c r="J15366" t="s">
        <v>107</v>
      </c>
      <c r="K15366" t="s">
        <v>73</v>
      </c>
      <c r="L15366" t="s">
        <v>77</v>
      </c>
      <c r="M15366" t="s">
        <v>76</v>
      </c>
      <c r="N15366" t="s">
        <v>107</v>
      </c>
      <c r="O15366" t="s">
        <v>76</v>
      </c>
      <c r="P15366" t="s">
        <v>76</v>
      </c>
      <c r="Q15366" t="s">
        <v>77</v>
      </c>
      <c r="R15366" t="s">
        <v>107</v>
      </c>
      <c r="S15366" t="s">
        <v>107</v>
      </c>
      <c r="T15366" t="s">
        <v>107</v>
      </c>
      <c r="U15366" t="s">
        <v>106</v>
      </c>
      <c r="V15366" t="s">
        <v>1103</v>
      </c>
      <c r="W15366" t="s">
        <v>79</v>
      </c>
    </row>
    <row r="15367" spans="1:23" x14ac:dyDescent="0.35">
      <c r="A15367" t="s">
        <v>241</v>
      </c>
      <c r="B15367" t="s">
        <v>488</v>
      </c>
      <c r="C15367">
        <v>7294</v>
      </c>
      <c r="D15367" t="s">
        <v>130</v>
      </c>
      <c r="E15367" t="s">
        <v>78</v>
      </c>
      <c r="F15367" t="s">
        <v>77</v>
      </c>
      <c r="G15367" t="s">
        <v>68</v>
      </c>
      <c r="H15367" t="s">
        <v>106</v>
      </c>
      <c r="I15367" t="s">
        <v>73</v>
      </c>
      <c r="J15367" t="s">
        <v>73</v>
      </c>
      <c r="K15367" t="s">
        <v>138</v>
      </c>
      <c r="L15367" t="s">
        <v>78</v>
      </c>
      <c r="M15367" t="s">
        <v>76</v>
      </c>
      <c r="N15367" t="s">
        <v>107</v>
      </c>
      <c r="O15367" t="s">
        <v>76</v>
      </c>
      <c r="P15367" t="s">
        <v>76</v>
      </c>
      <c r="Q15367" t="s">
        <v>73</v>
      </c>
      <c r="R15367" t="s">
        <v>73</v>
      </c>
      <c r="S15367" t="s">
        <v>107</v>
      </c>
      <c r="T15367" t="s">
        <v>76</v>
      </c>
      <c r="U15367" t="s">
        <v>73</v>
      </c>
      <c r="V15367" t="s">
        <v>1241</v>
      </c>
      <c r="W15367" t="s">
        <v>106</v>
      </c>
    </row>
    <row r="15368" spans="1:23" x14ac:dyDescent="0.35">
      <c r="A15368" t="s">
        <v>241</v>
      </c>
      <c r="B15368" t="s">
        <v>491</v>
      </c>
      <c r="C15368">
        <v>5509</v>
      </c>
      <c r="D15368" t="s">
        <v>122</v>
      </c>
      <c r="E15368" t="s">
        <v>78</v>
      </c>
      <c r="F15368" t="s">
        <v>77</v>
      </c>
      <c r="G15368" t="s">
        <v>68</v>
      </c>
      <c r="H15368" t="s">
        <v>107</v>
      </c>
      <c r="I15368" t="s">
        <v>79</v>
      </c>
      <c r="J15368" t="s">
        <v>107</v>
      </c>
      <c r="K15368" t="s">
        <v>94</v>
      </c>
      <c r="L15368" t="s">
        <v>106</v>
      </c>
      <c r="M15368" t="s">
        <v>76</v>
      </c>
      <c r="N15368" t="s">
        <v>107</v>
      </c>
      <c r="O15368" t="s">
        <v>76</v>
      </c>
      <c r="P15368" t="s">
        <v>76</v>
      </c>
      <c r="Q15368" t="s">
        <v>73</v>
      </c>
      <c r="R15368" t="s">
        <v>107</v>
      </c>
      <c r="S15368" t="s">
        <v>107</v>
      </c>
      <c r="T15368" t="s">
        <v>76</v>
      </c>
      <c r="U15368" t="s">
        <v>73</v>
      </c>
      <c r="V15368" t="s">
        <v>1110</v>
      </c>
      <c r="W15368" t="s">
        <v>79</v>
      </c>
    </row>
    <row r="15370" spans="1:23" x14ac:dyDescent="0.35">
      <c r="A15370" t="s">
        <v>2406</v>
      </c>
    </row>
    <row r="15371" spans="1:23" x14ac:dyDescent="0.35">
      <c r="A15371" t="s">
        <v>14</v>
      </c>
      <c r="B15371" t="s">
        <v>565</v>
      </c>
      <c r="C15371" t="s">
        <v>2</v>
      </c>
      <c r="D15371" t="s">
        <v>2383</v>
      </c>
      <c r="E15371" t="s">
        <v>2384</v>
      </c>
      <c r="F15371" t="s">
        <v>2385</v>
      </c>
      <c r="G15371" t="s">
        <v>2386</v>
      </c>
      <c r="H15371" t="s">
        <v>2387</v>
      </c>
      <c r="I15371" t="s">
        <v>2388</v>
      </c>
      <c r="J15371" t="s">
        <v>2389</v>
      </c>
      <c r="K15371" t="s">
        <v>2390</v>
      </c>
      <c r="L15371" t="s">
        <v>2391</v>
      </c>
      <c r="M15371" t="s">
        <v>2392</v>
      </c>
      <c r="N15371" t="s">
        <v>2393</v>
      </c>
      <c r="O15371" t="s">
        <v>2394</v>
      </c>
      <c r="P15371" t="s">
        <v>2395</v>
      </c>
      <c r="Q15371" t="s">
        <v>2396</v>
      </c>
      <c r="R15371" t="s">
        <v>2397</v>
      </c>
      <c r="S15371" t="s">
        <v>2398</v>
      </c>
      <c r="T15371" t="s">
        <v>2399</v>
      </c>
      <c r="U15371" t="s">
        <v>2400</v>
      </c>
      <c r="V15371" t="s">
        <v>2401</v>
      </c>
      <c r="W15371" t="s">
        <v>50</v>
      </c>
    </row>
    <row r="15372" spans="1:23" x14ac:dyDescent="0.35">
      <c r="A15372" t="s">
        <v>3</v>
      </c>
      <c r="B15372" t="s">
        <v>566</v>
      </c>
      <c r="C15372">
        <v>153</v>
      </c>
      <c r="D15372" t="s">
        <v>152</v>
      </c>
      <c r="E15372" t="s">
        <v>157</v>
      </c>
      <c r="F15372" t="s">
        <v>89</v>
      </c>
      <c r="G15372" t="s">
        <v>145</v>
      </c>
      <c r="H15372" t="s">
        <v>260</v>
      </c>
      <c r="I15372" t="s">
        <v>96</v>
      </c>
      <c r="J15372" t="s">
        <v>142</v>
      </c>
      <c r="K15372" t="s">
        <v>413</v>
      </c>
      <c r="L15372" t="s">
        <v>63</v>
      </c>
      <c r="M15372" t="s">
        <v>76</v>
      </c>
      <c r="N15372" t="s">
        <v>76</v>
      </c>
      <c r="O15372" t="s">
        <v>105</v>
      </c>
      <c r="P15372" t="s">
        <v>76</v>
      </c>
      <c r="Q15372" t="s">
        <v>76</v>
      </c>
      <c r="R15372" t="s">
        <v>68</v>
      </c>
      <c r="S15372" t="s">
        <v>76</v>
      </c>
      <c r="T15372" t="s">
        <v>76</v>
      </c>
      <c r="U15372" t="s">
        <v>76</v>
      </c>
      <c r="V15372" t="s">
        <v>690</v>
      </c>
      <c r="W15372" t="s">
        <v>74</v>
      </c>
    </row>
    <row r="15373" spans="1:23" x14ac:dyDescent="0.35">
      <c r="A15373" t="s">
        <v>3</v>
      </c>
      <c r="B15373" t="s">
        <v>569</v>
      </c>
      <c r="C15373">
        <v>934</v>
      </c>
      <c r="D15373" t="s">
        <v>107</v>
      </c>
      <c r="E15373" t="s">
        <v>76</v>
      </c>
      <c r="F15373" t="s">
        <v>76</v>
      </c>
      <c r="G15373" t="s">
        <v>76</v>
      </c>
      <c r="H15373" t="s">
        <v>107</v>
      </c>
      <c r="I15373" t="s">
        <v>107</v>
      </c>
      <c r="J15373" t="s">
        <v>76</v>
      </c>
      <c r="K15373" t="s">
        <v>76</v>
      </c>
      <c r="L15373" t="s">
        <v>106</v>
      </c>
      <c r="M15373" t="s">
        <v>76</v>
      </c>
      <c r="N15373" t="s">
        <v>76</v>
      </c>
      <c r="O15373" t="s">
        <v>76</v>
      </c>
      <c r="P15373" t="s">
        <v>76</v>
      </c>
      <c r="Q15373" t="s">
        <v>76</v>
      </c>
      <c r="R15373" t="s">
        <v>76</v>
      </c>
      <c r="S15373" t="s">
        <v>76</v>
      </c>
      <c r="T15373" t="s">
        <v>76</v>
      </c>
      <c r="U15373" t="s">
        <v>71</v>
      </c>
      <c r="V15373" t="s">
        <v>1001</v>
      </c>
      <c r="W15373" t="s">
        <v>79</v>
      </c>
    </row>
    <row r="15374" spans="1:23" x14ac:dyDescent="0.35">
      <c r="A15374" t="s">
        <v>3</v>
      </c>
      <c r="B15374" t="s">
        <v>570</v>
      </c>
      <c r="C15374">
        <v>32</v>
      </c>
      <c r="D15374" t="s">
        <v>102</v>
      </c>
      <c r="E15374" t="s">
        <v>76</v>
      </c>
      <c r="F15374" t="s">
        <v>76</v>
      </c>
      <c r="G15374" t="s">
        <v>102</v>
      </c>
      <c r="H15374" t="s">
        <v>102</v>
      </c>
      <c r="I15374" t="s">
        <v>76</v>
      </c>
      <c r="J15374" t="s">
        <v>102</v>
      </c>
      <c r="K15374" t="s">
        <v>76</v>
      </c>
      <c r="L15374" t="s">
        <v>76</v>
      </c>
      <c r="M15374" t="s">
        <v>76</v>
      </c>
      <c r="N15374" t="s">
        <v>76</v>
      </c>
      <c r="O15374" t="s">
        <v>76</v>
      </c>
      <c r="P15374" t="s">
        <v>76</v>
      </c>
      <c r="Q15374" t="s">
        <v>76</v>
      </c>
      <c r="R15374" t="s">
        <v>76</v>
      </c>
      <c r="S15374" t="s">
        <v>76</v>
      </c>
      <c r="T15374" t="s">
        <v>76</v>
      </c>
      <c r="U15374" t="s">
        <v>76</v>
      </c>
      <c r="V15374" t="s">
        <v>991</v>
      </c>
      <c r="W15374" t="s">
        <v>76</v>
      </c>
    </row>
    <row r="15375" spans="1:23" x14ac:dyDescent="0.35">
      <c r="A15375" t="s">
        <v>3</v>
      </c>
      <c r="B15375" t="s">
        <v>571</v>
      </c>
      <c r="C15375">
        <v>111</v>
      </c>
      <c r="D15375" t="s">
        <v>519</v>
      </c>
      <c r="E15375" t="s">
        <v>162</v>
      </c>
      <c r="F15375" t="s">
        <v>67</v>
      </c>
      <c r="G15375" t="s">
        <v>278</v>
      </c>
      <c r="H15375" t="s">
        <v>179</v>
      </c>
      <c r="I15375" t="s">
        <v>173</v>
      </c>
      <c r="J15375" t="s">
        <v>138</v>
      </c>
      <c r="K15375" t="s">
        <v>159</v>
      </c>
      <c r="L15375" t="s">
        <v>122</v>
      </c>
      <c r="M15375" t="s">
        <v>76</v>
      </c>
      <c r="N15375" t="s">
        <v>76</v>
      </c>
      <c r="O15375" t="s">
        <v>71</v>
      </c>
      <c r="P15375" t="s">
        <v>71</v>
      </c>
      <c r="Q15375" t="s">
        <v>106</v>
      </c>
      <c r="R15375" t="s">
        <v>105</v>
      </c>
      <c r="S15375" t="s">
        <v>76</v>
      </c>
      <c r="T15375" t="s">
        <v>76</v>
      </c>
      <c r="U15375" t="s">
        <v>76</v>
      </c>
      <c r="V15375" t="s">
        <v>327</v>
      </c>
      <c r="W15375" t="s">
        <v>100</v>
      </c>
    </row>
    <row r="15376" spans="1:23" x14ac:dyDescent="0.35">
      <c r="A15376" t="s">
        <v>3</v>
      </c>
      <c r="B15376" t="s">
        <v>572</v>
      </c>
      <c r="C15376">
        <v>767</v>
      </c>
      <c r="D15376" t="s">
        <v>73</v>
      </c>
      <c r="E15376" t="s">
        <v>76</v>
      </c>
      <c r="F15376" t="s">
        <v>76</v>
      </c>
      <c r="G15376" t="s">
        <v>76</v>
      </c>
      <c r="H15376" t="s">
        <v>76</v>
      </c>
      <c r="I15376" t="s">
        <v>76</v>
      </c>
      <c r="J15376" t="s">
        <v>76</v>
      </c>
      <c r="K15376" t="s">
        <v>76</v>
      </c>
      <c r="L15376" t="s">
        <v>73</v>
      </c>
      <c r="M15376" t="s">
        <v>76</v>
      </c>
      <c r="N15376" t="s">
        <v>76</v>
      </c>
      <c r="O15376" t="s">
        <v>76</v>
      </c>
      <c r="P15376" t="s">
        <v>76</v>
      </c>
      <c r="Q15376" t="s">
        <v>76</v>
      </c>
      <c r="R15376" t="s">
        <v>76</v>
      </c>
      <c r="S15376" t="s">
        <v>106</v>
      </c>
      <c r="T15376" t="s">
        <v>76</v>
      </c>
      <c r="U15376" t="s">
        <v>76</v>
      </c>
      <c r="V15376" t="s">
        <v>1556</v>
      </c>
      <c r="W15376" t="s">
        <v>79</v>
      </c>
    </row>
    <row r="15377" spans="1:23" x14ac:dyDescent="0.35">
      <c r="A15377" t="s">
        <v>3</v>
      </c>
      <c r="B15377" t="s">
        <v>573</v>
      </c>
      <c r="C15377">
        <v>32</v>
      </c>
      <c r="D15377" t="s">
        <v>194</v>
      </c>
      <c r="E15377" t="s">
        <v>76</v>
      </c>
      <c r="F15377" t="s">
        <v>76</v>
      </c>
      <c r="G15377" t="s">
        <v>186</v>
      </c>
      <c r="H15377" t="s">
        <v>76</v>
      </c>
      <c r="I15377" t="s">
        <v>76</v>
      </c>
      <c r="J15377" t="s">
        <v>74</v>
      </c>
      <c r="K15377" t="s">
        <v>76</v>
      </c>
      <c r="L15377" t="s">
        <v>76</v>
      </c>
      <c r="M15377" t="s">
        <v>76</v>
      </c>
      <c r="N15377" t="s">
        <v>76</v>
      </c>
      <c r="O15377" t="s">
        <v>76</v>
      </c>
      <c r="P15377" t="s">
        <v>76</v>
      </c>
      <c r="Q15377" t="s">
        <v>76</v>
      </c>
      <c r="R15377" t="s">
        <v>76</v>
      </c>
      <c r="S15377" t="s">
        <v>76</v>
      </c>
      <c r="T15377" t="s">
        <v>76</v>
      </c>
      <c r="U15377" t="s">
        <v>76</v>
      </c>
      <c r="V15377" t="s">
        <v>1108</v>
      </c>
      <c r="W15377" t="s">
        <v>76</v>
      </c>
    </row>
    <row r="15378" spans="1:23" x14ac:dyDescent="0.35">
      <c r="A15378" t="s">
        <v>4</v>
      </c>
      <c r="B15378" t="s">
        <v>566</v>
      </c>
      <c r="C15378">
        <v>174</v>
      </c>
      <c r="D15378" t="s">
        <v>129</v>
      </c>
      <c r="E15378" t="s">
        <v>132</v>
      </c>
      <c r="F15378" t="s">
        <v>142</v>
      </c>
      <c r="G15378" t="s">
        <v>130</v>
      </c>
      <c r="H15378" t="s">
        <v>76</v>
      </c>
      <c r="I15378" t="s">
        <v>106</v>
      </c>
      <c r="J15378" t="s">
        <v>76</v>
      </c>
      <c r="K15378" t="s">
        <v>95</v>
      </c>
      <c r="L15378" t="s">
        <v>77</v>
      </c>
      <c r="M15378" t="s">
        <v>76</v>
      </c>
      <c r="N15378" t="s">
        <v>76</v>
      </c>
      <c r="O15378" t="s">
        <v>76</v>
      </c>
      <c r="P15378" t="s">
        <v>76</v>
      </c>
      <c r="Q15378" t="s">
        <v>76</v>
      </c>
      <c r="R15378" t="s">
        <v>76</v>
      </c>
      <c r="S15378" t="s">
        <v>76</v>
      </c>
      <c r="T15378" t="s">
        <v>77</v>
      </c>
      <c r="U15378" t="s">
        <v>106</v>
      </c>
      <c r="V15378" t="s">
        <v>170</v>
      </c>
      <c r="W15378" t="s">
        <v>76</v>
      </c>
    </row>
    <row r="15379" spans="1:23" x14ac:dyDescent="0.35">
      <c r="A15379" t="s">
        <v>4</v>
      </c>
      <c r="B15379" t="s">
        <v>569</v>
      </c>
      <c r="C15379">
        <v>1442</v>
      </c>
      <c r="D15379" t="s">
        <v>106</v>
      </c>
      <c r="E15379" t="s">
        <v>76</v>
      </c>
      <c r="F15379" t="s">
        <v>76</v>
      </c>
      <c r="G15379" t="s">
        <v>107</v>
      </c>
      <c r="H15379" t="s">
        <v>107</v>
      </c>
      <c r="I15379" t="s">
        <v>76</v>
      </c>
      <c r="J15379" t="s">
        <v>76</v>
      </c>
      <c r="K15379" t="s">
        <v>76</v>
      </c>
      <c r="L15379" t="s">
        <v>137</v>
      </c>
      <c r="M15379" t="s">
        <v>76</v>
      </c>
      <c r="N15379" t="s">
        <v>76</v>
      </c>
      <c r="O15379" t="s">
        <v>76</v>
      </c>
      <c r="P15379" t="s">
        <v>76</v>
      </c>
      <c r="Q15379" t="s">
        <v>76</v>
      </c>
      <c r="R15379" t="s">
        <v>76</v>
      </c>
      <c r="S15379" t="s">
        <v>76</v>
      </c>
      <c r="T15379" t="s">
        <v>76</v>
      </c>
      <c r="U15379" t="s">
        <v>76</v>
      </c>
      <c r="V15379" t="s">
        <v>1257</v>
      </c>
      <c r="W15379" t="s">
        <v>76</v>
      </c>
    </row>
    <row r="15380" spans="1:23" x14ac:dyDescent="0.35">
      <c r="A15380" t="s">
        <v>4</v>
      </c>
      <c r="B15380" t="s">
        <v>570</v>
      </c>
      <c r="C15380">
        <v>83</v>
      </c>
      <c r="D15380" t="s">
        <v>73</v>
      </c>
      <c r="E15380" t="s">
        <v>76</v>
      </c>
      <c r="F15380" t="s">
        <v>76</v>
      </c>
      <c r="G15380" t="s">
        <v>76</v>
      </c>
      <c r="H15380" t="s">
        <v>76</v>
      </c>
      <c r="I15380" t="s">
        <v>76</v>
      </c>
      <c r="J15380" t="s">
        <v>76</v>
      </c>
      <c r="K15380" t="s">
        <v>76</v>
      </c>
      <c r="L15380" t="s">
        <v>73</v>
      </c>
      <c r="M15380" t="s">
        <v>76</v>
      </c>
      <c r="N15380" t="s">
        <v>76</v>
      </c>
      <c r="O15380" t="s">
        <v>76</v>
      </c>
      <c r="P15380" t="s">
        <v>76</v>
      </c>
      <c r="Q15380" t="s">
        <v>76</v>
      </c>
      <c r="R15380" t="s">
        <v>76</v>
      </c>
      <c r="S15380" t="s">
        <v>76</v>
      </c>
      <c r="T15380" t="s">
        <v>76</v>
      </c>
      <c r="U15380" t="s">
        <v>77</v>
      </c>
      <c r="V15380" t="s">
        <v>1565</v>
      </c>
      <c r="W15380" t="s">
        <v>76</v>
      </c>
    </row>
    <row r="15381" spans="1:23" x14ac:dyDescent="0.35">
      <c r="A15381" t="s">
        <v>4</v>
      </c>
      <c r="B15381" t="s">
        <v>571</v>
      </c>
      <c r="C15381">
        <v>100</v>
      </c>
      <c r="D15381" t="s">
        <v>113</v>
      </c>
      <c r="E15381" t="s">
        <v>209</v>
      </c>
      <c r="F15381" t="s">
        <v>76</v>
      </c>
      <c r="G15381" t="s">
        <v>198</v>
      </c>
      <c r="H15381" t="s">
        <v>106</v>
      </c>
      <c r="I15381" t="s">
        <v>55</v>
      </c>
      <c r="J15381" t="s">
        <v>76</v>
      </c>
      <c r="K15381" t="s">
        <v>177</v>
      </c>
      <c r="L15381" t="s">
        <v>76</v>
      </c>
      <c r="M15381" t="s">
        <v>76</v>
      </c>
      <c r="N15381" t="s">
        <v>76</v>
      </c>
      <c r="O15381" t="s">
        <v>76</v>
      </c>
      <c r="P15381" t="s">
        <v>76</v>
      </c>
      <c r="Q15381" t="s">
        <v>76</v>
      </c>
      <c r="R15381" t="s">
        <v>76</v>
      </c>
      <c r="S15381" t="s">
        <v>76</v>
      </c>
      <c r="T15381" t="s">
        <v>76</v>
      </c>
      <c r="U15381" t="s">
        <v>76</v>
      </c>
      <c r="V15381" t="s">
        <v>867</v>
      </c>
      <c r="W15381" t="s">
        <v>76</v>
      </c>
    </row>
    <row r="15382" spans="1:23" x14ac:dyDescent="0.35">
      <c r="A15382" t="s">
        <v>4</v>
      </c>
      <c r="B15382" t="s">
        <v>572</v>
      </c>
      <c r="C15382">
        <v>986</v>
      </c>
      <c r="D15382" t="s">
        <v>79</v>
      </c>
      <c r="E15382" t="s">
        <v>76</v>
      </c>
      <c r="F15382" t="s">
        <v>76</v>
      </c>
      <c r="G15382" t="s">
        <v>76</v>
      </c>
      <c r="H15382" t="s">
        <v>107</v>
      </c>
      <c r="I15382" t="s">
        <v>77</v>
      </c>
      <c r="J15382" t="s">
        <v>76</v>
      </c>
      <c r="K15382" t="s">
        <v>76</v>
      </c>
      <c r="L15382" t="s">
        <v>73</v>
      </c>
      <c r="M15382" t="s">
        <v>76</v>
      </c>
      <c r="N15382" t="s">
        <v>76</v>
      </c>
      <c r="O15382" t="s">
        <v>76</v>
      </c>
      <c r="P15382" t="s">
        <v>76</v>
      </c>
      <c r="Q15382" t="s">
        <v>76</v>
      </c>
      <c r="R15382" t="s">
        <v>76</v>
      </c>
      <c r="S15382" t="s">
        <v>76</v>
      </c>
      <c r="T15382" t="s">
        <v>76</v>
      </c>
      <c r="U15382" t="s">
        <v>76</v>
      </c>
      <c r="V15382" t="s">
        <v>1279</v>
      </c>
      <c r="W15382" t="s">
        <v>76</v>
      </c>
    </row>
    <row r="15383" spans="1:23" x14ac:dyDescent="0.35">
      <c r="A15383" t="s">
        <v>4</v>
      </c>
      <c r="B15383" t="s">
        <v>573</v>
      </c>
      <c r="C15383">
        <v>58</v>
      </c>
      <c r="D15383" t="s">
        <v>237</v>
      </c>
      <c r="E15383" t="s">
        <v>76</v>
      </c>
      <c r="F15383" t="s">
        <v>76</v>
      </c>
      <c r="G15383" t="s">
        <v>442</v>
      </c>
      <c r="H15383" t="s">
        <v>76</v>
      </c>
      <c r="I15383" t="s">
        <v>76</v>
      </c>
      <c r="J15383" t="s">
        <v>76</v>
      </c>
      <c r="K15383" t="s">
        <v>76</v>
      </c>
      <c r="L15383" t="s">
        <v>77</v>
      </c>
      <c r="M15383" t="s">
        <v>76</v>
      </c>
      <c r="N15383" t="s">
        <v>76</v>
      </c>
      <c r="O15383" t="s">
        <v>76</v>
      </c>
      <c r="P15383" t="s">
        <v>76</v>
      </c>
      <c r="Q15383" t="s">
        <v>76</v>
      </c>
      <c r="R15383" t="s">
        <v>76</v>
      </c>
      <c r="S15383" t="s">
        <v>89</v>
      </c>
      <c r="T15383" t="s">
        <v>76</v>
      </c>
      <c r="U15383" t="s">
        <v>76</v>
      </c>
      <c r="V15383" t="s">
        <v>828</v>
      </c>
      <c r="W15383" t="s">
        <v>76</v>
      </c>
    </row>
    <row r="15384" spans="1:23" x14ac:dyDescent="0.35">
      <c r="A15384" t="s">
        <v>5</v>
      </c>
      <c r="B15384" t="s">
        <v>566</v>
      </c>
      <c r="C15384">
        <v>89</v>
      </c>
      <c r="D15384" t="s">
        <v>129</v>
      </c>
      <c r="E15384" t="s">
        <v>372</v>
      </c>
      <c r="F15384" t="s">
        <v>94</v>
      </c>
      <c r="G15384" t="s">
        <v>73</v>
      </c>
      <c r="H15384" t="s">
        <v>106</v>
      </c>
      <c r="I15384" t="s">
        <v>79</v>
      </c>
      <c r="J15384" t="s">
        <v>355</v>
      </c>
      <c r="K15384" t="s">
        <v>447</v>
      </c>
      <c r="L15384" t="s">
        <v>106</v>
      </c>
      <c r="M15384" t="s">
        <v>76</v>
      </c>
      <c r="N15384" t="s">
        <v>76</v>
      </c>
      <c r="O15384" t="s">
        <v>76</v>
      </c>
      <c r="P15384" t="s">
        <v>76</v>
      </c>
      <c r="Q15384" t="s">
        <v>100</v>
      </c>
      <c r="R15384" t="s">
        <v>138</v>
      </c>
      <c r="S15384" t="s">
        <v>76</v>
      </c>
      <c r="T15384" t="s">
        <v>76</v>
      </c>
      <c r="U15384" t="s">
        <v>76</v>
      </c>
      <c r="V15384" t="s">
        <v>701</v>
      </c>
      <c r="W15384" t="s">
        <v>76</v>
      </c>
    </row>
    <row r="15385" spans="1:23" x14ac:dyDescent="0.35">
      <c r="A15385" t="s">
        <v>5</v>
      </c>
      <c r="B15385" t="s">
        <v>569</v>
      </c>
      <c r="C15385">
        <v>1594</v>
      </c>
      <c r="D15385" t="s">
        <v>108</v>
      </c>
      <c r="E15385" t="s">
        <v>107</v>
      </c>
      <c r="F15385" t="s">
        <v>77</v>
      </c>
      <c r="G15385" t="s">
        <v>107</v>
      </c>
      <c r="H15385" t="s">
        <v>76</v>
      </c>
      <c r="I15385" t="s">
        <v>76</v>
      </c>
      <c r="J15385" t="s">
        <v>76</v>
      </c>
      <c r="K15385" t="s">
        <v>107</v>
      </c>
      <c r="L15385" t="s">
        <v>75</v>
      </c>
      <c r="M15385" t="s">
        <v>76</v>
      </c>
      <c r="N15385" t="s">
        <v>107</v>
      </c>
      <c r="O15385" t="s">
        <v>76</v>
      </c>
      <c r="P15385" t="s">
        <v>76</v>
      </c>
      <c r="Q15385" t="s">
        <v>76</v>
      </c>
      <c r="R15385" t="s">
        <v>76</v>
      </c>
      <c r="S15385" t="s">
        <v>76</v>
      </c>
      <c r="T15385" t="s">
        <v>76</v>
      </c>
      <c r="U15385" t="s">
        <v>76</v>
      </c>
      <c r="V15385" t="s">
        <v>1449</v>
      </c>
      <c r="W15385" t="s">
        <v>107</v>
      </c>
    </row>
    <row r="15386" spans="1:23" x14ac:dyDescent="0.35">
      <c r="A15386" t="s">
        <v>5</v>
      </c>
      <c r="B15386" t="s">
        <v>570</v>
      </c>
      <c r="C15386">
        <v>399</v>
      </c>
      <c r="D15386" t="s">
        <v>194</v>
      </c>
      <c r="E15386" t="s">
        <v>71</v>
      </c>
      <c r="F15386" t="s">
        <v>79</v>
      </c>
      <c r="G15386" t="s">
        <v>77</v>
      </c>
      <c r="H15386" t="s">
        <v>79</v>
      </c>
      <c r="I15386" t="s">
        <v>107</v>
      </c>
      <c r="J15386" t="s">
        <v>76</v>
      </c>
      <c r="K15386" t="s">
        <v>76</v>
      </c>
      <c r="L15386" t="s">
        <v>79</v>
      </c>
      <c r="M15386" t="s">
        <v>76</v>
      </c>
      <c r="N15386" t="s">
        <v>76</v>
      </c>
      <c r="O15386" t="s">
        <v>76</v>
      </c>
      <c r="P15386" t="s">
        <v>76</v>
      </c>
      <c r="Q15386" t="s">
        <v>76</v>
      </c>
      <c r="R15386" t="s">
        <v>76</v>
      </c>
      <c r="S15386" t="s">
        <v>76</v>
      </c>
      <c r="T15386" t="s">
        <v>76</v>
      </c>
      <c r="U15386" t="s">
        <v>76</v>
      </c>
      <c r="V15386" t="s">
        <v>906</v>
      </c>
      <c r="W15386" t="s">
        <v>76</v>
      </c>
    </row>
    <row r="15387" spans="1:23" x14ac:dyDescent="0.35">
      <c r="A15387" t="s">
        <v>5</v>
      </c>
      <c r="B15387" t="s">
        <v>571</v>
      </c>
      <c r="C15387">
        <v>46</v>
      </c>
      <c r="D15387" t="s">
        <v>67</v>
      </c>
      <c r="E15387" t="s">
        <v>359</v>
      </c>
      <c r="F15387" t="s">
        <v>76</v>
      </c>
      <c r="G15387" t="s">
        <v>94</v>
      </c>
      <c r="H15387" t="s">
        <v>133</v>
      </c>
      <c r="I15387" t="s">
        <v>276</v>
      </c>
      <c r="J15387" t="s">
        <v>94</v>
      </c>
      <c r="K15387" t="s">
        <v>238</v>
      </c>
      <c r="L15387" t="s">
        <v>78</v>
      </c>
      <c r="M15387" t="s">
        <v>76</v>
      </c>
      <c r="N15387" t="s">
        <v>76</v>
      </c>
      <c r="O15387" t="s">
        <v>76</v>
      </c>
      <c r="P15387" t="s">
        <v>76</v>
      </c>
      <c r="Q15387" t="s">
        <v>76</v>
      </c>
      <c r="R15387" t="s">
        <v>76</v>
      </c>
      <c r="S15387" t="s">
        <v>76</v>
      </c>
      <c r="T15387" t="s">
        <v>76</v>
      </c>
      <c r="U15387" t="s">
        <v>76</v>
      </c>
      <c r="V15387" t="s">
        <v>567</v>
      </c>
      <c r="W15387" t="s">
        <v>81</v>
      </c>
    </row>
    <row r="15388" spans="1:23" x14ac:dyDescent="0.35">
      <c r="A15388" t="s">
        <v>5</v>
      </c>
      <c r="B15388" t="s">
        <v>572</v>
      </c>
      <c r="C15388">
        <v>1067</v>
      </c>
      <c r="D15388" t="s">
        <v>142</v>
      </c>
      <c r="E15388" t="s">
        <v>79</v>
      </c>
      <c r="F15388" t="s">
        <v>107</v>
      </c>
      <c r="G15388" t="s">
        <v>76</v>
      </c>
      <c r="H15388" t="s">
        <v>107</v>
      </c>
      <c r="I15388" t="s">
        <v>76</v>
      </c>
      <c r="J15388" t="s">
        <v>76</v>
      </c>
      <c r="K15388" t="s">
        <v>76</v>
      </c>
      <c r="L15388" t="s">
        <v>107</v>
      </c>
      <c r="M15388" t="s">
        <v>76</v>
      </c>
      <c r="N15388" t="s">
        <v>107</v>
      </c>
      <c r="O15388" t="s">
        <v>76</v>
      </c>
      <c r="P15388" t="s">
        <v>76</v>
      </c>
      <c r="Q15388" t="s">
        <v>76</v>
      </c>
      <c r="R15388" t="s">
        <v>76</v>
      </c>
      <c r="S15388" t="s">
        <v>76</v>
      </c>
      <c r="T15388" t="s">
        <v>76</v>
      </c>
      <c r="U15388" t="s">
        <v>107</v>
      </c>
      <c r="V15388" t="s">
        <v>1243</v>
      </c>
      <c r="W15388" t="s">
        <v>73</v>
      </c>
    </row>
    <row r="15389" spans="1:23" x14ac:dyDescent="0.35">
      <c r="A15389" t="s">
        <v>5</v>
      </c>
      <c r="B15389" t="s">
        <v>573</v>
      </c>
      <c r="C15389">
        <v>270</v>
      </c>
      <c r="D15389" t="s">
        <v>237</v>
      </c>
      <c r="E15389" t="s">
        <v>150</v>
      </c>
      <c r="F15389" t="s">
        <v>150</v>
      </c>
      <c r="G15389" t="s">
        <v>73</v>
      </c>
      <c r="H15389" t="s">
        <v>76</v>
      </c>
      <c r="I15389" t="s">
        <v>76</v>
      </c>
      <c r="J15389" t="s">
        <v>76</v>
      </c>
      <c r="K15389" t="s">
        <v>76</v>
      </c>
      <c r="L15389" t="s">
        <v>106</v>
      </c>
      <c r="M15389" t="s">
        <v>76</v>
      </c>
      <c r="N15389" t="s">
        <v>76</v>
      </c>
      <c r="O15389" t="s">
        <v>76</v>
      </c>
      <c r="P15389" t="s">
        <v>76</v>
      </c>
      <c r="Q15389" t="s">
        <v>76</v>
      </c>
      <c r="R15389" t="s">
        <v>107</v>
      </c>
      <c r="S15389" t="s">
        <v>76</v>
      </c>
      <c r="T15389" t="s">
        <v>76</v>
      </c>
      <c r="U15389" t="s">
        <v>73</v>
      </c>
      <c r="V15389" t="s">
        <v>869</v>
      </c>
      <c r="W15389" t="s">
        <v>107</v>
      </c>
    </row>
    <row r="15390" spans="1:23" x14ac:dyDescent="0.35">
      <c r="A15390" t="s">
        <v>6</v>
      </c>
      <c r="B15390" t="s">
        <v>566</v>
      </c>
      <c r="C15390">
        <v>47</v>
      </c>
      <c r="D15390" t="s">
        <v>206</v>
      </c>
      <c r="E15390" t="s">
        <v>177</v>
      </c>
      <c r="F15390" t="s">
        <v>177</v>
      </c>
      <c r="G15390" t="s">
        <v>76</v>
      </c>
      <c r="H15390" t="s">
        <v>76</v>
      </c>
      <c r="I15390" t="s">
        <v>76</v>
      </c>
      <c r="J15390" t="s">
        <v>76</v>
      </c>
      <c r="K15390" t="s">
        <v>177</v>
      </c>
      <c r="L15390" t="s">
        <v>194</v>
      </c>
      <c r="M15390" t="s">
        <v>76</v>
      </c>
      <c r="N15390" t="s">
        <v>76</v>
      </c>
      <c r="O15390" t="s">
        <v>76</v>
      </c>
      <c r="P15390" t="s">
        <v>76</v>
      </c>
      <c r="Q15390" t="s">
        <v>78</v>
      </c>
      <c r="R15390" t="s">
        <v>76</v>
      </c>
      <c r="S15390" t="s">
        <v>76</v>
      </c>
      <c r="T15390" t="s">
        <v>76</v>
      </c>
      <c r="U15390" t="s">
        <v>76</v>
      </c>
      <c r="V15390" t="s">
        <v>1146</v>
      </c>
      <c r="W15390" t="s">
        <v>75</v>
      </c>
    </row>
    <row r="15391" spans="1:23" x14ac:dyDescent="0.35">
      <c r="A15391" t="s">
        <v>6</v>
      </c>
      <c r="B15391" t="s">
        <v>569</v>
      </c>
      <c r="C15391">
        <v>562</v>
      </c>
      <c r="D15391" t="s">
        <v>80</v>
      </c>
      <c r="E15391" t="s">
        <v>77</v>
      </c>
      <c r="F15391" t="s">
        <v>79</v>
      </c>
      <c r="G15391" t="s">
        <v>76</v>
      </c>
      <c r="H15391" t="s">
        <v>76</v>
      </c>
      <c r="I15391" t="s">
        <v>76</v>
      </c>
      <c r="J15391" t="s">
        <v>76</v>
      </c>
      <c r="K15391" t="s">
        <v>76</v>
      </c>
      <c r="L15391" t="s">
        <v>107</v>
      </c>
      <c r="M15391" t="s">
        <v>76</v>
      </c>
      <c r="N15391" t="s">
        <v>107</v>
      </c>
      <c r="O15391" t="s">
        <v>76</v>
      </c>
      <c r="P15391" t="s">
        <v>76</v>
      </c>
      <c r="Q15391" t="s">
        <v>107</v>
      </c>
      <c r="R15391" t="s">
        <v>107</v>
      </c>
      <c r="S15391" t="s">
        <v>79</v>
      </c>
      <c r="T15391" t="s">
        <v>76</v>
      </c>
      <c r="U15391" t="s">
        <v>150</v>
      </c>
      <c r="V15391" t="s">
        <v>1272</v>
      </c>
      <c r="W15391" t="s">
        <v>73</v>
      </c>
    </row>
    <row r="15392" spans="1:23" x14ac:dyDescent="0.35">
      <c r="A15392" t="s">
        <v>6</v>
      </c>
      <c r="B15392" t="s">
        <v>570</v>
      </c>
      <c r="C15392">
        <v>61</v>
      </c>
      <c r="D15392" t="s">
        <v>76</v>
      </c>
      <c r="E15392" t="s">
        <v>76</v>
      </c>
      <c r="F15392" t="s">
        <v>76</v>
      </c>
      <c r="G15392" t="s">
        <v>76</v>
      </c>
      <c r="H15392" t="s">
        <v>76</v>
      </c>
      <c r="I15392" t="s">
        <v>76</v>
      </c>
      <c r="J15392" t="s">
        <v>76</v>
      </c>
      <c r="K15392" t="s">
        <v>109</v>
      </c>
      <c r="L15392" t="s">
        <v>130</v>
      </c>
      <c r="M15392" t="s">
        <v>76</v>
      </c>
      <c r="N15392" t="s">
        <v>76</v>
      </c>
      <c r="O15392" t="s">
        <v>76</v>
      </c>
      <c r="P15392" t="s">
        <v>76</v>
      </c>
      <c r="Q15392" t="s">
        <v>76</v>
      </c>
      <c r="R15392" t="s">
        <v>76</v>
      </c>
      <c r="S15392" t="s">
        <v>76</v>
      </c>
      <c r="T15392" t="s">
        <v>76</v>
      </c>
      <c r="U15392" t="s">
        <v>76</v>
      </c>
      <c r="V15392" t="s">
        <v>1257</v>
      </c>
      <c r="W15392" t="s">
        <v>76</v>
      </c>
    </row>
    <row r="15393" spans="1:23" x14ac:dyDescent="0.35">
      <c r="A15393" t="s">
        <v>6</v>
      </c>
      <c r="B15393" t="s">
        <v>571</v>
      </c>
      <c r="C15393">
        <v>45</v>
      </c>
      <c r="D15393" t="s">
        <v>315</v>
      </c>
      <c r="E15393" t="s">
        <v>126</v>
      </c>
      <c r="F15393" t="s">
        <v>244</v>
      </c>
      <c r="G15393" t="s">
        <v>156</v>
      </c>
      <c r="H15393" t="s">
        <v>76</v>
      </c>
      <c r="I15393" t="s">
        <v>76</v>
      </c>
      <c r="J15393" t="s">
        <v>76</v>
      </c>
      <c r="K15393" t="s">
        <v>10</v>
      </c>
      <c r="L15393" t="s">
        <v>76</v>
      </c>
      <c r="M15393" t="s">
        <v>76</v>
      </c>
      <c r="N15393" t="s">
        <v>76</v>
      </c>
      <c r="O15393" t="s">
        <v>76</v>
      </c>
      <c r="P15393" t="s">
        <v>76</v>
      </c>
      <c r="Q15393" t="s">
        <v>76</v>
      </c>
      <c r="R15393" t="s">
        <v>76</v>
      </c>
      <c r="S15393" t="s">
        <v>76</v>
      </c>
      <c r="T15393" t="s">
        <v>63</v>
      </c>
      <c r="U15393" t="s">
        <v>76</v>
      </c>
      <c r="V15393" t="s">
        <v>141</v>
      </c>
      <c r="W15393" t="s">
        <v>76</v>
      </c>
    </row>
    <row r="15394" spans="1:23" x14ac:dyDescent="0.35">
      <c r="A15394" t="s">
        <v>6</v>
      </c>
      <c r="B15394" t="s">
        <v>572</v>
      </c>
      <c r="C15394">
        <v>454</v>
      </c>
      <c r="D15394" t="s">
        <v>133</v>
      </c>
      <c r="E15394" t="s">
        <v>79</v>
      </c>
      <c r="F15394" t="s">
        <v>79</v>
      </c>
      <c r="G15394" t="s">
        <v>73</v>
      </c>
      <c r="H15394" t="s">
        <v>76</v>
      </c>
      <c r="I15394" t="s">
        <v>75</v>
      </c>
      <c r="J15394" t="s">
        <v>76</v>
      </c>
      <c r="K15394" t="s">
        <v>76</v>
      </c>
      <c r="L15394" t="s">
        <v>68</v>
      </c>
      <c r="M15394" t="s">
        <v>76</v>
      </c>
      <c r="N15394" t="s">
        <v>76</v>
      </c>
      <c r="O15394" t="s">
        <v>76</v>
      </c>
      <c r="P15394" t="s">
        <v>76</v>
      </c>
      <c r="Q15394" t="s">
        <v>73</v>
      </c>
      <c r="R15394" t="s">
        <v>107</v>
      </c>
      <c r="S15394" t="s">
        <v>76</v>
      </c>
      <c r="T15394" t="s">
        <v>76</v>
      </c>
      <c r="U15394" t="s">
        <v>79</v>
      </c>
      <c r="V15394" t="s">
        <v>1420</v>
      </c>
      <c r="W15394" t="s">
        <v>81</v>
      </c>
    </row>
    <row r="15395" spans="1:23" x14ac:dyDescent="0.35">
      <c r="A15395" t="s">
        <v>6</v>
      </c>
      <c r="B15395" t="s">
        <v>573</v>
      </c>
      <c r="C15395">
        <v>51</v>
      </c>
      <c r="D15395" t="s">
        <v>76</v>
      </c>
      <c r="E15395" t="s">
        <v>76</v>
      </c>
      <c r="F15395" t="s">
        <v>76</v>
      </c>
      <c r="G15395" t="s">
        <v>76</v>
      </c>
      <c r="H15395" t="s">
        <v>76</v>
      </c>
      <c r="I15395" t="s">
        <v>76</v>
      </c>
      <c r="J15395" t="s">
        <v>76</v>
      </c>
      <c r="K15395" t="s">
        <v>76</v>
      </c>
      <c r="L15395" t="s">
        <v>76</v>
      </c>
      <c r="M15395" t="s">
        <v>76</v>
      </c>
      <c r="N15395" t="s">
        <v>76</v>
      </c>
      <c r="O15395" t="s">
        <v>76</v>
      </c>
      <c r="P15395" t="s">
        <v>76</v>
      </c>
      <c r="Q15395" t="s">
        <v>76</v>
      </c>
      <c r="R15395" t="s">
        <v>76</v>
      </c>
      <c r="S15395" t="s">
        <v>76</v>
      </c>
      <c r="T15395" t="s">
        <v>76</v>
      </c>
      <c r="U15395" t="s">
        <v>163</v>
      </c>
      <c r="V15395" t="s">
        <v>1474</v>
      </c>
      <c r="W15395" t="s">
        <v>76</v>
      </c>
    </row>
    <row r="15396" spans="1:23" x14ac:dyDescent="0.35">
      <c r="A15396" t="s">
        <v>7</v>
      </c>
      <c r="B15396" t="s">
        <v>566</v>
      </c>
      <c r="C15396">
        <v>129</v>
      </c>
      <c r="D15396" t="s">
        <v>254</v>
      </c>
      <c r="E15396" t="s">
        <v>299</v>
      </c>
      <c r="F15396" t="s">
        <v>78</v>
      </c>
      <c r="G15396" t="s">
        <v>119</v>
      </c>
      <c r="H15396" t="s">
        <v>122</v>
      </c>
      <c r="I15396" t="s">
        <v>179</v>
      </c>
      <c r="J15396" t="s">
        <v>106</v>
      </c>
      <c r="K15396" t="s">
        <v>119</v>
      </c>
      <c r="L15396" t="s">
        <v>73</v>
      </c>
      <c r="M15396" t="s">
        <v>79</v>
      </c>
      <c r="N15396" t="s">
        <v>73</v>
      </c>
      <c r="O15396" t="s">
        <v>76</v>
      </c>
      <c r="P15396" t="s">
        <v>76</v>
      </c>
      <c r="Q15396" t="s">
        <v>163</v>
      </c>
      <c r="R15396" t="s">
        <v>175</v>
      </c>
      <c r="S15396" t="s">
        <v>76</v>
      </c>
      <c r="T15396" t="s">
        <v>76</v>
      </c>
      <c r="U15396" t="s">
        <v>78</v>
      </c>
      <c r="V15396" t="s">
        <v>995</v>
      </c>
      <c r="W15396" t="s">
        <v>77</v>
      </c>
    </row>
    <row r="15397" spans="1:23" x14ac:dyDescent="0.35">
      <c r="A15397" t="s">
        <v>7</v>
      </c>
      <c r="B15397" t="s">
        <v>569</v>
      </c>
      <c r="C15397">
        <v>1489</v>
      </c>
      <c r="D15397" t="s">
        <v>106</v>
      </c>
      <c r="E15397" t="s">
        <v>107</v>
      </c>
      <c r="F15397" t="s">
        <v>76</v>
      </c>
      <c r="G15397" t="s">
        <v>76</v>
      </c>
      <c r="H15397" t="s">
        <v>76</v>
      </c>
      <c r="I15397" t="s">
        <v>107</v>
      </c>
      <c r="J15397" t="s">
        <v>76</v>
      </c>
      <c r="K15397" t="s">
        <v>76</v>
      </c>
      <c r="L15397" t="s">
        <v>68</v>
      </c>
      <c r="M15397" t="s">
        <v>76</v>
      </c>
      <c r="N15397" t="s">
        <v>107</v>
      </c>
      <c r="O15397" t="s">
        <v>76</v>
      </c>
      <c r="P15397" t="s">
        <v>76</v>
      </c>
      <c r="Q15397" t="s">
        <v>107</v>
      </c>
      <c r="R15397" t="s">
        <v>107</v>
      </c>
      <c r="S15397" t="s">
        <v>106</v>
      </c>
      <c r="T15397" t="s">
        <v>76</v>
      </c>
      <c r="U15397" t="s">
        <v>76</v>
      </c>
      <c r="V15397" t="s">
        <v>1001</v>
      </c>
      <c r="W15397" t="s">
        <v>79</v>
      </c>
    </row>
    <row r="15398" spans="1:23" x14ac:dyDescent="0.35">
      <c r="A15398" t="s">
        <v>7</v>
      </c>
      <c r="B15398" t="s">
        <v>570</v>
      </c>
      <c r="C15398">
        <v>106</v>
      </c>
      <c r="D15398" t="s">
        <v>105</v>
      </c>
      <c r="E15398" t="s">
        <v>76</v>
      </c>
      <c r="F15398" t="s">
        <v>76</v>
      </c>
      <c r="G15398" t="s">
        <v>76</v>
      </c>
      <c r="H15398" t="s">
        <v>76</v>
      </c>
      <c r="I15398" t="s">
        <v>76</v>
      </c>
      <c r="J15398" t="s">
        <v>76</v>
      </c>
      <c r="K15398" t="s">
        <v>76</v>
      </c>
      <c r="L15398" t="s">
        <v>94</v>
      </c>
      <c r="M15398" t="s">
        <v>76</v>
      </c>
      <c r="N15398" t="s">
        <v>76</v>
      </c>
      <c r="O15398" t="s">
        <v>76</v>
      </c>
      <c r="P15398" t="s">
        <v>76</v>
      </c>
      <c r="Q15398" t="s">
        <v>76</v>
      </c>
      <c r="R15398" t="s">
        <v>94</v>
      </c>
      <c r="S15398" t="s">
        <v>76</v>
      </c>
      <c r="T15398" t="s">
        <v>76</v>
      </c>
      <c r="U15398" t="s">
        <v>76</v>
      </c>
      <c r="V15398" t="s">
        <v>1004</v>
      </c>
      <c r="W15398" t="s">
        <v>94</v>
      </c>
    </row>
    <row r="15399" spans="1:23" x14ac:dyDescent="0.35">
      <c r="A15399" t="s">
        <v>7</v>
      </c>
      <c r="B15399" t="s">
        <v>571</v>
      </c>
      <c r="C15399">
        <v>70</v>
      </c>
      <c r="D15399" t="s">
        <v>136</v>
      </c>
      <c r="E15399" t="s">
        <v>135</v>
      </c>
      <c r="F15399" t="s">
        <v>109</v>
      </c>
      <c r="G15399" t="s">
        <v>96</v>
      </c>
      <c r="H15399" t="s">
        <v>76</v>
      </c>
      <c r="I15399" t="s">
        <v>76</v>
      </c>
      <c r="J15399" t="s">
        <v>150</v>
      </c>
      <c r="K15399" t="s">
        <v>130</v>
      </c>
      <c r="L15399" t="s">
        <v>80</v>
      </c>
      <c r="M15399" t="s">
        <v>76</v>
      </c>
      <c r="N15399" t="s">
        <v>76</v>
      </c>
      <c r="O15399" t="s">
        <v>76</v>
      </c>
      <c r="P15399" t="s">
        <v>76</v>
      </c>
      <c r="Q15399" t="s">
        <v>80</v>
      </c>
      <c r="R15399" t="s">
        <v>76</v>
      </c>
      <c r="S15399" t="s">
        <v>76</v>
      </c>
      <c r="T15399" t="s">
        <v>76</v>
      </c>
      <c r="U15399" t="s">
        <v>65</v>
      </c>
      <c r="V15399" t="s">
        <v>666</v>
      </c>
      <c r="W15399" t="s">
        <v>72</v>
      </c>
    </row>
    <row r="15400" spans="1:23" x14ac:dyDescent="0.35">
      <c r="A15400" t="s">
        <v>7</v>
      </c>
      <c r="B15400" t="s">
        <v>572</v>
      </c>
      <c r="C15400">
        <v>1386</v>
      </c>
      <c r="D15400" t="s">
        <v>79</v>
      </c>
      <c r="E15400" t="s">
        <v>76</v>
      </c>
      <c r="F15400" t="s">
        <v>76</v>
      </c>
      <c r="G15400" t="s">
        <v>76</v>
      </c>
      <c r="H15400" t="s">
        <v>76</v>
      </c>
      <c r="I15400" t="s">
        <v>73</v>
      </c>
      <c r="J15400" t="s">
        <v>76</v>
      </c>
      <c r="K15400" t="s">
        <v>76</v>
      </c>
      <c r="L15400" t="s">
        <v>106</v>
      </c>
      <c r="M15400" t="s">
        <v>76</v>
      </c>
      <c r="N15400" t="s">
        <v>107</v>
      </c>
      <c r="O15400" t="s">
        <v>76</v>
      </c>
      <c r="P15400" t="s">
        <v>76</v>
      </c>
      <c r="Q15400" t="s">
        <v>106</v>
      </c>
      <c r="R15400" t="s">
        <v>107</v>
      </c>
      <c r="S15400" t="s">
        <v>107</v>
      </c>
      <c r="T15400" t="s">
        <v>76</v>
      </c>
      <c r="U15400" t="s">
        <v>107</v>
      </c>
      <c r="V15400" t="s">
        <v>1132</v>
      </c>
      <c r="W15400" t="s">
        <v>79</v>
      </c>
    </row>
    <row r="15401" spans="1:23" x14ac:dyDescent="0.35">
      <c r="A15401" t="s">
        <v>7</v>
      </c>
      <c r="B15401" t="s">
        <v>573</v>
      </c>
      <c r="C15401">
        <v>66</v>
      </c>
      <c r="D15401" t="s">
        <v>76</v>
      </c>
      <c r="E15401" t="s">
        <v>76</v>
      </c>
      <c r="F15401" t="s">
        <v>76</v>
      </c>
      <c r="G15401" t="s">
        <v>76</v>
      </c>
      <c r="H15401" t="s">
        <v>76</v>
      </c>
      <c r="I15401" t="s">
        <v>77</v>
      </c>
      <c r="J15401" t="s">
        <v>76</v>
      </c>
      <c r="K15401" t="s">
        <v>76</v>
      </c>
      <c r="L15401" t="s">
        <v>76</v>
      </c>
      <c r="M15401" t="s">
        <v>76</v>
      </c>
      <c r="N15401" t="s">
        <v>76</v>
      </c>
      <c r="O15401" t="s">
        <v>76</v>
      </c>
      <c r="P15401" t="s">
        <v>76</v>
      </c>
      <c r="Q15401" t="s">
        <v>73</v>
      </c>
      <c r="R15401" t="s">
        <v>76</v>
      </c>
      <c r="S15401" t="s">
        <v>76</v>
      </c>
      <c r="T15401" t="s">
        <v>78</v>
      </c>
      <c r="U15401" t="s">
        <v>76</v>
      </c>
      <c r="V15401" t="s">
        <v>404</v>
      </c>
      <c r="W15401" t="s">
        <v>76</v>
      </c>
    </row>
    <row r="15402" spans="1:23" x14ac:dyDescent="0.35">
      <c r="A15402" t="s">
        <v>241</v>
      </c>
      <c r="B15402" t="s">
        <v>566</v>
      </c>
      <c r="C15402">
        <v>592</v>
      </c>
      <c r="D15402" t="s">
        <v>430</v>
      </c>
      <c r="E15402" t="s">
        <v>168</v>
      </c>
      <c r="F15402" t="s">
        <v>173</v>
      </c>
      <c r="G15402" t="s">
        <v>97</v>
      </c>
      <c r="H15402" t="s">
        <v>130</v>
      </c>
      <c r="I15402" t="s">
        <v>142</v>
      </c>
      <c r="J15402" t="s">
        <v>55</v>
      </c>
      <c r="K15402" t="s">
        <v>372</v>
      </c>
      <c r="L15402" t="s">
        <v>75</v>
      </c>
      <c r="M15402" t="s">
        <v>73</v>
      </c>
      <c r="N15402" t="s">
        <v>107</v>
      </c>
      <c r="O15402" t="s">
        <v>106</v>
      </c>
      <c r="P15402" t="s">
        <v>76</v>
      </c>
      <c r="Q15402" t="s">
        <v>186</v>
      </c>
      <c r="R15402" t="s">
        <v>100</v>
      </c>
      <c r="S15402" t="s">
        <v>76</v>
      </c>
      <c r="T15402" t="s">
        <v>107</v>
      </c>
      <c r="U15402" t="s">
        <v>77</v>
      </c>
      <c r="V15402" t="s">
        <v>662</v>
      </c>
      <c r="W15402" t="s">
        <v>71</v>
      </c>
    </row>
    <row r="15403" spans="1:23" x14ac:dyDescent="0.35">
      <c r="A15403" t="s">
        <v>241</v>
      </c>
      <c r="B15403" t="s">
        <v>569</v>
      </c>
      <c r="C15403">
        <v>6021</v>
      </c>
      <c r="D15403" t="s">
        <v>94</v>
      </c>
      <c r="E15403" t="s">
        <v>107</v>
      </c>
      <c r="F15403" t="s">
        <v>107</v>
      </c>
      <c r="G15403" t="s">
        <v>76</v>
      </c>
      <c r="H15403" t="s">
        <v>76</v>
      </c>
      <c r="I15403" t="s">
        <v>107</v>
      </c>
      <c r="J15403" t="s">
        <v>76</v>
      </c>
      <c r="K15403" t="s">
        <v>76</v>
      </c>
      <c r="L15403" t="s">
        <v>78</v>
      </c>
      <c r="M15403" t="s">
        <v>76</v>
      </c>
      <c r="N15403" t="s">
        <v>107</v>
      </c>
      <c r="O15403" t="s">
        <v>76</v>
      </c>
      <c r="P15403" t="s">
        <v>76</v>
      </c>
      <c r="Q15403" t="s">
        <v>76</v>
      </c>
      <c r="R15403" t="s">
        <v>76</v>
      </c>
      <c r="S15403" t="s">
        <v>107</v>
      </c>
      <c r="T15403" t="s">
        <v>76</v>
      </c>
      <c r="U15403" t="s">
        <v>73</v>
      </c>
      <c r="V15403" t="s">
        <v>1247</v>
      </c>
      <c r="W15403" t="s">
        <v>106</v>
      </c>
    </row>
    <row r="15404" spans="1:23" x14ac:dyDescent="0.35">
      <c r="A15404" t="s">
        <v>241</v>
      </c>
      <c r="B15404" t="s">
        <v>570</v>
      </c>
      <c r="C15404">
        <v>681</v>
      </c>
      <c r="D15404" t="s">
        <v>108</v>
      </c>
      <c r="E15404" t="s">
        <v>77</v>
      </c>
      <c r="F15404" t="s">
        <v>106</v>
      </c>
      <c r="G15404" t="s">
        <v>79</v>
      </c>
      <c r="H15404" t="s">
        <v>68</v>
      </c>
      <c r="I15404" t="s">
        <v>76</v>
      </c>
      <c r="J15404" t="s">
        <v>106</v>
      </c>
      <c r="K15404" t="s">
        <v>77</v>
      </c>
      <c r="L15404" t="s">
        <v>71</v>
      </c>
      <c r="M15404" t="s">
        <v>76</v>
      </c>
      <c r="N15404" t="s">
        <v>76</v>
      </c>
      <c r="O15404" t="s">
        <v>76</v>
      </c>
      <c r="P15404" t="s">
        <v>76</v>
      </c>
      <c r="Q15404" t="s">
        <v>76</v>
      </c>
      <c r="R15404" t="s">
        <v>73</v>
      </c>
      <c r="S15404" t="s">
        <v>76</v>
      </c>
      <c r="T15404" t="s">
        <v>76</v>
      </c>
      <c r="U15404" t="s">
        <v>76</v>
      </c>
      <c r="V15404" t="s">
        <v>991</v>
      </c>
      <c r="W15404" t="s">
        <v>73</v>
      </c>
    </row>
    <row r="15405" spans="1:23" x14ac:dyDescent="0.35">
      <c r="A15405" t="s">
        <v>241</v>
      </c>
      <c r="B15405" t="s">
        <v>571</v>
      </c>
      <c r="C15405">
        <v>372</v>
      </c>
      <c r="D15405" t="s">
        <v>364</v>
      </c>
      <c r="E15405" t="s">
        <v>193</v>
      </c>
      <c r="F15405" t="s">
        <v>57</v>
      </c>
      <c r="G15405" t="s">
        <v>217</v>
      </c>
      <c r="H15405" t="s">
        <v>81</v>
      </c>
      <c r="I15405" t="s">
        <v>108</v>
      </c>
      <c r="J15405" t="s">
        <v>71</v>
      </c>
      <c r="K15405" t="s">
        <v>282</v>
      </c>
      <c r="L15405" t="s">
        <v>138</v>
      </c>
      <c r="M15405" t="s">
        <v>76</v>
      </c>
      <c r="N15405" t="s">
        <v>76</v>
      </c>
      <c r="O15405" t="s">
        <v>73</v>
      </c>
      <c r="P15405" t="s">
        <v>73</v>
      </c>
      <c r="Q15405" t="s">
        <v>79</v>
      </c>
      <c r="R15405" t="s">
        <v>106</v>
      </c>
      <c r="S15405" t="s">
        <v>76</v>
      </c>
      <c r="T15405" t="s">
        <v>73</v>
      </c>
      <c r="U15405" t="s">
        <v>94</v>
      </c>
      <c r="V15405" t="s">
        <v>693</v>
      </c>
      <c r="W15405" t="s">
        <v>78</v>
      </c>
    </row>
    <row r="15406" spans="1:23" x14ac:dyDescent="0.35">
      <c r="A15406" t="s">
        <v>241</v>
      </c>
      <c r="B15406" t="s">
        <v>572</v>
      </c>
      <c r="C15406">
        <v>4660</v>
      </c>
      <c r="D15406" t="s">
        <v>94</v>
      </c>
      <c r="E15406" t="s">
        <v>107</v>
      </c>
      <c r="F15406" t="s">
        <v>107</v>
      </c>
      <c r="G15406" t="s">
        <v>76</v>
      </c>
      <c r="H15406" t="s">
        <v>76</v>
      </c>
      <c r="I15406" t="s">
        <v>73</v>
      </c>
      <c r="J15406" t="s">
        <v>76</v>
      </c>
      <c r="K15406" t="s">
        <v>76</v>
      </c>
      <c r="L15406" t="s">
        <v>106</v>
      </c>
      <c r="M15406" t="s">
        <v>76</v>
      </c>
      <c r="N15406" t="s">
        <v>107</v>
      </c>
      <c r="O15406" t="s">
        <v>76</v>
      </c>
      <c r="P15406" t="s">
        <v>76</v>
      </c>
      <c r="Q15406" t="s">
        <v>73</v>
      </c>
      <c r="R15406" t="s">
        <v>107</v>
      </c>
      <c r="S15406" t="s">
        <v>107</v>
      </c>
      <c r="T15406" t="s">
        <v>76</v>
      </c>
      <c r="U15406" t="s">
        <v>107</v>
      </c>
      <c r="V15406" t="s">
        <v>1242</v>
      </c>
      <c r="W15406" t="s">
        <v>79</v>
      </c>
    </row>
    <row r="15407" spans="1:23" x14ac:dyDescent="0.35">
      <c r="A15407" t="s">
        <v>241</v>
      </c>
      <c r="B15407" t="s">
        <v>573</v>
      </c>
      <c r="C15407">
        <v>477</v>
      </c>
      <c r="D15407" t="s">
        <v>88</v>
      </c>
      <c r="E15407" t="s">
        <v>77</v>
      </c>
      <c r="F15407" t="s">
        <v>77</v>
      </c>
      <c r="G15407" t="s">
        <v>68</v>
      </c>
      <c r="H15407" t="s">
        <v>76</v>
      </c>
      <c r="I15407" t="s">
        <v>107</v>
      </c>
      <c r="J15407" t="s">
        <v>73</v>
      </c>
      <c r="K15407" t="s">
        <v>76</v>
      </c>
      <c r="L15407" t="s">
        <v>73</v>
      </c>
      <c r="M15407" t="s">
        <v>76</v>
      </c>
      <c r="N15407" t="s">
        <v>76</v>
      </c>
      <c r="O15407" t="s">
        <v>76</v>
      </c>
      <c r="P15407" t="s">
        <v>76</v>
      </c>
      <c r="Q15407" t="s">
        <v>107</v>
      </c>
      <c r="R15407" t="s">
        <v>76</v>
      </c>
      <c r="S15407" t="s">
        <v>106</v>
      </c>
      <c r="T15407" t="s">
        <v>106</v>
      </c>
      <c r="U15407" t="s">
        <v>68</v>
      </c>
      <c r="V15407" t="s">
        <v>1241</v>
      </c>
      <c r="W15407" t="s">
        <v>107</v>
      </c>
    </row>
    <row r="15409" spans="1:23" x14ac:dyDescent="0.35">
      <c r="A15409" t="s">
        <v>2407</v>
      </c>
    </row>
    <row r="15410" spans="1:23" x14ac:dyDescent="0.35">
      <c r="A15410" t="s">
        <v>14</v>
      </c>
      <c r="B15410" t="s">
        <v>593</v>
      </c>
      <c r="C15410" t="s">
        <v>2</v>
      </c>
      <c r="D15410" t="s">
        <v>2383</v>
      </c>
      <c r="E15410" t="s">
        <v>2384</v>
      </c>
      <c r="F15410" t="s">
        <v>2385</v>
      </c>
      <c r="G15410" t="s">
        <v>2386</v>
      </c>
      <c r="H15410" t="s">
        <v>2387</v>
      </c>
      <c r="I15410" t="s">
        <v>2388</v>
      </c>
      <c r="J15410" t="s">
        <v>2389</v>
      </c>
      <c r="K15410" t="s">
        <v>2390</v>
      </c>
      <c r="L15410" t="s">
        <v>2391</v>
      </c>
      <c r="M15410" t="s">
        <v>2392</v>
      </c>
      <c r="N15410" t="s">
        <v>2393</v>
      </c>
      <c r="O15410" t="s">
        <v>2394</v>
      </c>
      <c r="P15410" t="s">
        <v>2395</v>
      </c>
      <c r="Q15410" t="s">
        <v>2396</v>
      </c>
      <c r="R15410" t="s">
        <v>2397</v>
      </c>
      <c r="S15410" t="s">
        <v>2398</v>
      </c>
      <c r="T15410" t="s">
        <v>2399</v>
      </c>
      <c r="U15410" t="s">
        <v>2400</v>
      </c>
      <c r="V15410" t="s">
        <v>2401</v>
      </c>
      <c r="W15410" t="s">
        <v>50</v>
      </c>
    </row>
    <row r="15411" spans="1:23" x14ac:dyDescent="0.35">
      <c r="A15411" t="s">
        <v>3</v>
      </c>
      <c r="B15411" t="s">
        <v>594</v>
      </c>
      <c r="C15411">
        <v>948</v>
      </c>
      <c r="D15411" t="s">
        <v>173</v>
      </c>
      <c r="E15411" t="s">
        <v>71</v>
      </c>
      <c r="F15411" t="s">
        <v>68</v>
      </c>
      <c r="G15411" t="s">
        <v>72</v>
      </c>
      <c r="H15411" t="s">
        <v>79</v>
      </c>
      <c r="I15411" t="s">
        <v>79</v>
      </c>
      <c r="J15411" t="s">
        <v>107</v>
      </c>
      <c r="K15411" t="s">
        <v>138</v>
      </c>
      <c r="L15411" t="s">
        <v>79</v>
      </c>
      <c r="M15411" t="s">
        <v>76</v>
      </c>
      <c r="N15411" t="s">
        <v>76</v>
      </c>
      <c r="O15411" t="s">
        <v>76</v>
      </c>
      <c r="P15411" t="s">
        <v>76</v>
      </c>
      <c r="Q15411" t="s">
        <v>76</v>
      </c>
      <c r="R15411" t="s">
        <v>73</v>
      </c>
      <c r="S15411" t="s">
        <v>76</v>
      </c>
      <c r="T15411" t="s">
        <v>76</v>
      </c>
      <c r="U15411" t="s">
        <v>150</v>
      </c>
      <c r="V15411" t="s">
        <v>916</v>
      </c>
      <c r="W15411" t="s">
        <v>73</v>
      </c>
    </row>
    <row r="15412" spans="1:23" x14ac:dyDescent="0.35">
      <c r="A15412" t="s">
        <v>3</v>
      </c>
      <c r="B15412" t="s">
        <v>595</v>
      </c>
      <c r="C15412">
        <v>1081</v>
      </c>
      <c r="D15412" t="s">
        <v>86</v>
      </c>
      <c r="E15412" t="s">
        <v>63</v>
      </c>
      <c r="F15412" t="s">
        <v>78</v>
      </c>
      <c r="G15412" t="s">
        <v>80</v>
      </c>
      <c r="H15412" t="s">
        <v>138</v>
      </c>
      <c r="I15412" t="s">
        <v>68</v>
      </c>
      <c r="J15412" t="s">
        <v>68</v>
      </c>
      <c r="K15412" t="s">
        <v>65</v>
      </c>
      <c r="L15412" t="s">
        <v>79</v>
      </c>
      <c r="M15412" t="s">
        <v>76</v>
      </c>
      <c r="N15412" t="s">
        <v>76</v>
      </c>
      <c r="O15412" t="s">
        <v>73</v>
      </c>
      <c r="P15412" t="s">
        <v>107</v>
      </c>
      <c r="Q15412" t="s">
        <v>76</v>
      </c>
      <c r="R15412" t="s">
        <v>107</v>
      </c>
      <c r="S15412" t="s">
        <v>73</v>
      </c>
      <c r="T15412" t="s">
        <v>76</v>
      </c>
      <c r="U15412" t="s">
        <v>76</v>
      </c>
      <c r="V15412" t="s">
        <v>887</v>
      </c>
      <c r="W15412" t="s">
        <v>94</v>
      </c>
    </row>
    <row r="15413" spans="1:23" x14ac:dyDescent="0.35">
      <c r="A15413" t="s">
        <v>4</v>
      </c>
      <c r="B15413" t="s">
        <v>594</v>
      </c>
      <c r="C15413">
        <v>1657</v>
      </c>
      <c r="D15413" t="s">
        <v>71</v>
      </c>
      <c r="E15413" t="s">
        <v>106</v>
      </c>
      <c r="F15413" t="s">
        <v>107</v>
      </c>
      <c r="G15413" t="s">
        <v>73</v>
      </c>
      <c r="H15413" t="s">
        <v>73</v>
      </c>
      <c r="I15413" t="s">
        <v>107</v>
      </c>
      <c r="J15413" t="s">
        <v>76</v>
      </c>
      <c r="K15413" t="s">
        <v>75</v>
      </c>
      <c r="L15413" t="s">
        <v>175</v>
      </c>
      <c r="M15413" t="s">
        <v>76</v>
      </c>
      <c r="N15413" t="s">
        <v>76</v>
      </c>
      <c r="O15413" t="s">
        <v>76</v>
      </c>
      <c r="P15413" t="s">
        <v>76</v>
      </c>
      <c r="Q15413" t="s">
        <v>76</v>
      </c>
      <c r="R15413" t="s">
        <v>76</v>
      </c>
      <c r="S15413" t="s">
        <v>76</v>
      </c>
      <c r="T15413" t="s">
        <v>76</v>
      </c>
      <c r="U15413" t="s">
        <v>107</v>
      </c>
      <c r="V15413" t="s">
        <v>868</v>
      </c>
      <c r="W15413" t="s">
        <v>76</v>
      </c>
    </row>
    <row r="15414" spans="1:23" x14ac:dyDescent="0.35">
      <c r="A15414" t="s">
        <v>4</v>
      </c>
      <c r="B15414" t="s">
        <v>595</v>
      </c>
      <c r="C15414">
        <v>1186</v>
      </c>
      <c r="D15414" t="s">
        <v>173</v>
      </c>
      <c r="E15414" t="s">
        <v>186</v>
      </c>
      <c r="F15414" t="s">
        <v>73</v>
      </c>
      <c r="G15414" t="s">
        <v>71</v>
      </c>
      <c r="H15414" t="s">
        <v>76</v>
      </c>
      <c r="I15414" t="s">
        <v>77</v>
      </c>
      <c r="J15414" t="s">
        <v>107</v>
      </c>
      <c r="K15414" t="s">
        <v>63</v>
      </c>
      <c r="L15414" t="s">
        <v>107</v>
      </c>
      <c r="M15414" t="s">
        <v>76</v>
      </c>
      <c r="N15414" t="s">
        <v>76</v>
      </c>
      <c r="O15414" t="s">
        <v>76</v>
      </c>
      <c r="P15414" t="s">
        <v>76</v>
      </c>
      <c r="Q15414" t="s">
        <v>76</v>
      </c>
      <c r="R15414" t="s">
        <v>76</v>
      </c>
      <c r="S15414" t="s">
        <v>73</v>
      </c>
      <c r="T15414" t="s">
        <v>76</v>
      </c>
      <c r="U15414" t="s">
        <v>76</v>
      </c>
      <c r="V15414" t="s">
        <v>1137</v>
      </c>
      <c r="W15414" t="s">
        <v>76</v>
      </c>
    </row>
    <row r="15415" spans="1:23" x14ac:dyDescent="0.35">
      <c r="A15415" t="s">
        <v>5</v>
      </c>
      <c r="B15415" t="s">
        <v>594</v>
      </c>
      <c r="C15415">
        <v>1276</v>
      </c>
      <c r="D15415" t="s">
        <v>53</v>
      </c>
      <c r="E15415" t="s">
        <v>94</v>
      </c>
      <c r="F15415" t="s">
        <v>75</v>
      </c>
      <c r="G15415" t="s">
        <v>77</v>
      </c>
      <c r="H15415" t="s">
        <v>79</v>
      </c>
      <c r="I15415" t="s">
        <v>76</v>
      </c>
      <c r="J15415" t="s">
        <v>107</v>
      </c>
      <c r="K15415" t="s">
        <v>106</v>
      </c>
      <c r="L15415" t="s">
        <v>75</v>
      </c>
      <c r="M15415" t="s">
        <v>76</v>
      </c>
      <c r="N15415" t="s">
        <v>76</v>
      </c>
      <c r="O15415" t="s">
        <v>76</v>
      </c>
      <c r="P15415" t="s">
        <v>76</v>
      </c>
      <c r="Q15415" t="s">
        <v>106</v>
      </c>
      <c r="R15415" t="s">
        <v>106</v>
      </c>
      <c r="S15415" t="s">
        <v>76</v>
      </c>
      <c r="T15415" t="s">
        <v>76</v>
      </c>
      <c r="U15415" t="s">
        <v>107</v>
      </c>
      <c r="V15415" t="s">
        <v>904</v>
      </c>
      <c r="W15415" t="s">
        <v>106</v>
      </c>
    </row>
    <row r="15416" spans="1:23" x14ac:dyDescent="0.35">
      <c r="A15416" t="s">
        <v>5</v>
      </c>
      <c r="B15416" t="s">
        <v>595</v>
      </c>
      <c r="C15416">
        <v>2189</v>
      </c>
      <c r="D15416" t="s">
        <v>108</v>
      </c>
      <c r="E15416" t="s">
        <v>81</v>
      </c>
      <c r="F15416" t="s">
        <v>106</v>
      </c>
      <c r="G15416" t="s">
        <v>107</v>
      </c>
      <c r="H15416" t="s">
        <v>107</v>
      </c>
      <c r="I15416" t="s">
        <v>77</v>
      </c>
      <c r="J15416" t="s">
        <v>106</v>
      </c>
      <c r="K15416" t="s">
        <v>81</v>
      </c>
      <c r="L15416" t="s">
        <v>79</v>
      </c>
      <c r="M15416" t="s">
        <v>76</v>
      </c>
      <c r="N15416" t="s">
        <v>107</v>
      </c>
      <c r="O15416" t="s">
        <v>76</v>
      </c>
      <c r="P15416" t="s">
        <v>76</v>
      </c>
      <c r="Q15416" t="s">
        <v>76</v>
      </c>
      <c r="R15416" t="s">
        <v>76</v>
      </c>
      <c r="S15416" t="s">
        <v>76</v>
      </c>
      <c r="T15416" t="s">
        <v>76</v>
      </c>
      <c r="U15416" t="s">
        <v>107</v>
      </c>
      <c r="V15416" t="s">
        <v>868</v>
      </c>
      <c r="W15416" t="s">
        <v>107</v>
      </c>
    </row>
    <row r="15417" spans="1:23" x14ac:dyDescent="0.35">
      <c r="A15417" t="s">
        <v>6</v>
      </c>
      <c r="B15417" t="s">
        <v>594</v>
      </c>
      <c r="C15417">
        <v>468</v>
      </c>
      <c r="D15417" t="s">
        <v>70</v>
      </c>
      <c r="E15417" t="s">
        <v>105</v>
      </c>
      <c r="F15417" t="s">
        <v>107</v>
      </c>
      <c r="G15417" t="s">
        <v>77</v>
      </c>
      <c r="H15417" t="s">
        <v>76</v>
      </c>
      <c r="I15417" t="s">
        <v>76</v>
      </c>
      <c r="J15417" t="s">
        <v>76</v>
      </c>
      <c r="K15417" t="s">
        <v>76</v>
      </c>
      <c r="L15417" t="s">
        <v>107</v>
      </c>
      <c r="M15417" t="s">
        <v>76</v>
      </c>
      <c r="N15417" t="s">
        <v>107</v>
      </c>
      <c r="O15417" t="s">
        <v>76</v>
      </c>
      <c r="P15417" t="s">
        <v>76</v>
      </c>
      <c r="Q15417" t="s">
        <v>68</v>
      </c>
      <c r="R15417" t="s">
        <v>73</v>
      </c>
      <c r="S15417" t="s">
        <v>107</v>
      </c>
      <c r="T15417" t="s">
        <v>106</v>
      </c>
      <c r="U15417" t="s">
        <v>150</v>
      </c>
      <c r="V15417" t="s">
        <v>1101</v>
      </c>
      <c r="W15417" t="s">
        <v>73</v>
      </c>
    </row>
    <row r="15418" spans="1:23" x14ac:dyDescent="0.35">
      <c r="A15418" t="s">
        <v>6</v>
      </c>
      <c r="B15418" t="s">
        <v>595</v>
      </c>
      <c r="C15418">
        <v>752</v>
      </c>
      <c r="D15418" t="s">
        <v>179</v>
      </c>
      <c r="E15418" t="s">
        <v>105</v>
      </c>
      <c r="F15418" t="s">
        <v>138</v>
      </c>
      <c r="G15418" t="s">
        <v>94</v>
      </c>
      <c r="H15418" t="s">
        <v>76</v>
      </c>
      <c r="I15418" t="s">
        <v>79</v>
      </c>
      <c r="J15418" t="s">
        <v>76</v>
      </c>
      <c r="K15418" t="s">
        <v>122</v>
      </c>
      <c r="L15418" t="s">
        <v>150</v>
      </c>
      <c r="M15418" t="s">
        <v>76</v>
      </c>
      <c r="N15418" t="s">
        <v>76</v>
      </c>
      <c r="O15418" t="s">
        <v>76</v>
      </c>
      <c r="P15418" t="s">
        <v>76</v>
      </c>
      <c r="Q15418" t="s">
        <v>76</v>
      </c>
      <c r="R15418" t="s">
        <v>76</v>
      </c>
      <c r="S15418" t="s">
        <v>73</v>
      </c>
      <c r="T15418" t="s">
        <v>76</v>
      </c>
      <c r="U15418" t="s">
        <v>71</v>
      </c>
      <c r="V15418" t="s">
        <v>924</v>
      </c>
      <c r="W15418" t="s">
        <v>150</v>
      </c>
    </row>
    <row r="15419" spans="1:23" x14ac:dyDescent="0.35">
      <c r="A15419" t="s">
        <v>7</v>
      </c>
      <c r="B15419" t="s">
        <v>594</v>
      </c>
      <c r="C15419">
        <v>1602</v>
      </c>
      <c r="D15419" t="s">
        <v>75</v>
      </c>
      <c r="E15419" t="s">
        <v>68</v>
      </c>
      <c r="F15419" t="s">
        <v>107</v>
      </c>
      <c r="G15419" t="s">
        <v>107</v>
      </c>
      <c r="H15419" t="s">
        <v>76</v>
      </c>
      <c r="I15419" t="s">
        <v>107</v>
      </c>
      <c r="J15419" t="s">
        <v>76</v>
      </c>
      <c r="K15419" t="s">
        <v>107</v>
      </c>
      <c r="L15419" t="s">
        <v>71</v>
      </c>
      <c r="M15419" t="s">
        <v>76</v>
      </c>
      <c r="N15419" t="s">
        <v>73</v>
      </c>
      <c r="O15419" t="s">
        <v>76</v>
      </c>
      <c r="P15419" t="s">
        <v>76</v>
      </c>
      <c r="Q15419" t="s">
        <v>107</v>
      </c>
      <c r="R15419" t="s">
        <v>107</v>
      </c>
      <c r="S15419" t="s">
        <v>73</v>
      </c>
      <c r="T15419" t="s">
        <v>76</v>
      </c>
      <c r="U15419" t="s">
        <v>76</v>
      </c>
      <c r="V15419" t="s">
        <v>1245</v>
      </c>
      <c r="W15419" t="s">
        <v>79</v>
      </c>
    </row>
    <row r="15420" spans="1:23" x14ac:dyDescent="0.35">
      <c r="A15420" t="s">
        <v>7</v>
      </c>
      <c r="B15420" t="s">
        <v>595</v>
      </c>
      <c r="C15420">
        <v>1644</v>
      </c>
      <c r="D15420" t="s">
        <v>186</v>
      </c>
      <c r="E15420" t="s">
        <v>94</v>
      </c>
      <c r="F15420" t="s">
        <v>106</v>
      </c>
      <c r="G15420" t="s">
        <v>79</v>
      </c>
      <c r="H15420" t="s">
        <v>73</v>
      </c>
      <c r="I15420" t="s">
        <v>77</v>
      </c>
      <c r="J15420" t="s">
        <v>107</v>
      </c>
      <c r="K15420" t="s">
        <v>79</v>
      </c>
      <c r="L15420" t="s">
        <v>106</v>
      </c>
      <c r="M15420" t="s">
        <v>76</v>
      </c>
      <c r="N15420" t="s">
        <v>107</v>
      </c>
      <c r="O15420" t="s">
        <v>76</v>
      </c>
      <c r="P15420" t="s">
        <v>76</v>
      </c>
      <c r="Q15420" t="s">
        <v>68</v>
      </c>
      <c r="R15420" t="s">
        <v>79</v>
      </c>
      <c r="S15420" t="s">
        <v>107</v>
      </c>
      <c r="T15420" t="s">
        <v>107</v>
      </c>
      <c r="U15420" t="s">
        <v>77</v>
      </c>
      <c r="V15420" t="s">
        <v>906</v>
      </c>
      <c r="W15420" t="s">
        <v>68</v>
      </c>
    </row>
    <row r="15421" spans="1:23" x14ac:dyDescent="0.35">
      <c r="A15421" t="s">
        <v>241</v>
      </c>
      <c r="B15421" t="s">
        <v>594</v>
      </c>
      <c r="C15421">
        <v>5951</v>
      </c>
      <c r="D15421" t="s">
        <v>122</v>
      </c>
      <c r="E15421" t="s">
        <v>71</v>
      </c>
      <c r="F15421" t="s">
        <v>106</v>
      </c>
      <c r="G15421" t="s">
        <v>79</v>
      </c>
      <c r="H15421" t="s">
        <v>73</v>
      </c>
      <c r="I15421" t="s">
        <v>73</v>
      </c>
      <c r="J15421" t="s">
        <v>76</v>
      </c>
      <c r="K15421" t="s">
        <v>79</v>
      </c>
      <c r="L15421" t="s">
        <v>138</v>
      </c>
      <c r="M15421" t="s">
        <v>76</v>
      </c>
      <c r="N15421" t="s">
        <v>107</v>
      </c>
      <c r="O15421" t="s">
        <v>76</v>
      </c>
      <c r="P15421" t="s">
        <v>76</v>
      </c>
      <c r="Q15421" t="s">
        <v>107</v>
      </c>
      <c r="R15421" t="s">
        <v>107</v>
      </c>
      <c r="S15421" t="s">
        <v>107</v>
      </c>
      <c r="T15421" t="s">
        <v>76</v>
      </c>
      <c r="U15421" t="s">
        <v>106</v>
      </c>
      <c r="V15421" t="s">
        <v>1254</v>
      </c>
      <c r="W15421" t="s">
        <v>106</v>
      </c>
    </row>
    <row r="15422" spans="1:23" x14ac:dyDescent="0.35">
      <c r="A15422" t="s">
        <v>241</v>
      </c>
      <c r="B15422" t="s">
        <v>595</v>
      </c>
      <c r="C15422">
        <v>6852</v>
      </c>
      <c r="D15422" t="s">
        <v>130</v>
      </c>
      <c r="E15422" t="s">
        <v>138</v>
      </c>
      <c r="F15422" t="s">
        <v>79</v>
      </c>
      <c r="G15422" t="s">
        <v>68</v>
      </c>
      <c r="H15422" t="s">
        <v>106</v>
      </c>
      <c r="I15422" t="s">
        <v>77</v>
      </c>
      <c r="J15422" t="s">
        <v>73</v>
      </c>
      <c r="K15422" t="s">
        <v>63</v>
      </c>
      <c r="L15422" t="s">
        <v>77</v>
      </c>
      <c r="M15422" t="s">
        <v>76</v>
      </c>
      <c r="N15422" t="s">
        <v>107</v>
      </c>
      <c r="O15422" t="s">
        <v>76</v>
      </c>
      <c r="P15422" t="s">
        <v>76</v>
      </c>
      <c r="Q15422" t="s">
        <v>73</v>
      </c>
      <c r="R15422" t="s">
        <v>73</v>
      </c>
      <c r="S15422" t="s">
        <v>107</v>
      </c>
      <c r="T15422" t="s">
        <v>76</v>
      </c>
      <c r="U15422" t="s">
        <v>73</v>
      </c>
      <c r="V15422" t="s">
        <v>1137</v>
      </c>
      <c r="W15422" t="s">
        <v>79</v>
      </c>
    </row>
    <row r="15424" spans="1:23" x14ac:dyDescent="0.35">
      <c r="A15424" t="s">
        <v>2408</v>
      </c>
    </row>
    <row r="15425" spans="1:22" x14ac:dyDescent="0.35">
      <c r="A15425" t="s">
        <v>14</v>
      </c>
      <c r="B15425" t="s">
        <v>2</v>
      </c>
      <c r="C15425" t="s">
        <v>2383</v>
      </c>
      <c r="D15425" t="s">
        <v>2384</v>
      </c>
      <c r="E15425" t="s">
        <v>2385</v>
      </c>
      <c r="F15425" t="s">
        <v>2386</v>
      </c>
      <c r="G15425" t="s">
        <v>2387</v>
      </c>
      <c r="H15425" t="s">
        <v>2388</v>
      </c>
      <c r="I15425" t="s">
        <v>2389</v>
      </c>
      <c r="J15425" t="s">
        <v>2390</v>
      </c>
      <c r="K15425" t="s">
        <v>2391</v>
      </c>
      <c r="L15425" t="s">
        <v>2392</v>
      </c>
      <c r="M15425" t="s">
        <v>2393</v>
      </c>
      <c r="N15425" t="s">
        <v>2394</v>
      </c>
      <c r="O15425" t="s">
        <v>2395</v>
      </c>
      <c r="P15425" t="s">
        <v>2396</v>
      </c>
      <c r="Q15425" t="s">
        <v>2397</v>
      </c>
      <c r="R15425" t="s">
        <v>2398</v>
      </c>
      <c r="S15425" t="s">
        <v>2399</v>
      </c>
      <c r="T15425" t="s">
        <v>2400</v>
      </c>
      <c r="U15425" t="s">
        <v>2401</v>
      </c>
      <c r="V15425" t="s">
        <v>50</v>
      </c>
    </row>
    <row r="15426" spans="1:22" x14ac:dyDescent="0.35">
      <c r="A15426" t="s">
        <v>3</v>
      </c>
      <c r="B15426">
        <v>2029</v>
      </c>
      <c r="C15426" t="s">
        <v>173</v>
      </c>
      <c r="D15426" t="s">
        <v>105</v>
      </c>
      <c r="E15426" t="s">
        <v>75</v>
      </c>
      <c r="F15426" t="s">
        <v>63</v>
      </c>
      <c r="G15426" t="s">
        <v>75</v>
      </c>
      <c r="H15426" t="s">
        <v>79</v>
      </c>
      <c r="I15426" t="s">
        <v>77</v>
      </c>
      <c r="J15426" t="s">
        <v>130</v>
      </c>
      <c r="K15426" t="s">
        <v>79</v>
      </c>
      <c r="L15426" t="s">
        <v>76</v>
      </c>
      <c r="M15426" t="s">
        <v>76</v>
      </c>
      <c r="N15426" t="s">
        <v>107</v>
      </c>
      <c r="O15426" t="s">
        <v>76</v>
      </c>
      <c r="P15426" t="s">
        <v>76</v>
      </c>
      <c r="Q15426" t="s">
        <v>107</v>
      </c>
      <c r="R15426" t="s">
        <v>107</v>
      </c>
      <c r="S15426" t="s">
        <v>76</v>
      </c>
      <c r="T15426" t="s">
        <v>106</v>
      </c>
      <c r="U15426" t="s">
        <v>1388</v>
      </c>
      <c r="V15426" t="s">
        <v>71</v>
      </c>
    </row>
    <row r="15427" spans="1:22" x14ac:dyDescent="0.35">
      <c r="A15427" t="s">
        <v>4</v>
      </c>
      <c r="B15427">
        <v>2843</v>
      </c>
      <c r="C15427" t="s">
        <v>186</v>
      </c>
      <c r="D15427" t="s">
        <v>94</v>
      </c>
      <c r="E15427" t="s">
        <v>107</v>
      </c>
      <c r="F15427" t="s">
        <v>79</v>
      </c>
      <c r="G15427" t="s">
        <v>107</v>
      </c>
      <c r="H15427" t="s">
        <v>106</v>
      </c>
      <c r="I15427" t="s">
        <v>76</v>
      </c>
      <c r="J15427" t="s">
        <v>105</v>
      </c>
      <c r="K15427" t="s">
        <v>74</v>
      </c>
      <c r="L15427" t="s">
        <v>76</v>
      </c>
      <c r="M15427" t="s">
        <v>76</v>
      </c>
      <c r="N15427" t="s">
        <v>76</v>
      </c>
      <c r="O15427" t="s">
        <v>76</v>
      </c>
      <c r="P15427" t="s">
        <v>76</v>
      </c>
      <c r="Q15427" t="s">
        <v>76</v>
      </c>
      <c r="R15427" t="s">
        <v>107</v>
      </c>
      <c r="S15427" t="s">
        <v>76</v>
      </c>
      <c r="T15427" t="s">
        <v>107</v>
      </c>
      <c r="U15427" t="s">
        <v>913</v>
      </c>
      <c r="V15427" t="s">
        <v>76</v>
      </c>
    </row>
    <row r="15428" spans="1:22" x14ac:dyDescent="0.35">
      <c r="A15428" t="s">
        <v>5</v>
      </c>
      <c r="B15428">
        <v>3465</v>
      </c>
      <c r="C15428" t="s">
        <v>57</v>
      </c>
      <c r="D15428" t="s">
        <v>138</v>
      </c>
      <c r="E15428" t="s">
        <v>77</v>
      </c>
      <c r="F15428" t="s">
        <v>73</v>
      </c>
      <c r="G15428" t="s">
        <v>73</v>
      </c>
      <c r="H15428" t="s">
        <v>106</v>
      </c>
      <c r="I15428" t="s">
        <v>106</v>
      </c>
      <c r="J15428" t="s">
        <v>105</v>
      </c>
      <c r="K15428" t="s">
        <v>68</v>
      </c>
      <c r="L15428" t="s">
        <v>76</v>
      </c>
      <c r="M15428" t="s">
        <v>107</v>
      </c>
      <c r="N15428" t="s">
        <v>76</v>
      </c>
      <c r="O15428" t="s">
        <v>76</v>
      </c>
      <c r="P15428" t="s">
        <v>107</v>
      </c>
      <c r="Q15428" t="s">
        <v>107</v>
      </c>
      <c r="R15428" t="s">
        <v>76</v>
      </c>
      <c r="S15428" t="s">
        <v>76</v>
      </c>
      <c r="T15428" t="s">
        <v>107</v>
      </c>
      <c r="U15428" t="s">
        <v>965</v>
      </c>
      <c r="V15428" t="s">
        <v>107</v>
      </c>
    </row>
    <row r="15429" spans="1:22" x14ac:dyDescent="0.35">
      <c r="A15429" t="s">
        <v>6</v>
      </c>
      <c r="B15429">
        <v>1220</v>
      </c>
      <c r="C15429" t="s">
        <v>179</v>
      </c>
      <c r="D15429" t="s">
        <v>105</v>
      </c>
      <c r="E15429" t="s">
        <v>75</v>
      </c>
      <c r="F15429" t="s">
        <v>150</v>
      </c>
      <c r="G15429" t="s">
        <v>76</v>
      </c>
      <c r="H15429" t="s">
        <v>106</v>
      </c>
      <c r="I15429" t="s">
        <v>76</v>
      </c>
      <c r="J15429" t="s">
        <v>80</v>
      </c>
      <c r="K15429" t="s">
        <v>68</v>
      </c>
      <c r="L15429" t="s">
        <v>76</v>
      </c>
      <c r="M15429" t="s">
        <v>76</v>
      </c>
      <c r="N15429" t="s">
        <v>76</v>
      </c>
      <c r="O15429" t="s">
        <v>76</v>
      </c>
      <c r="P15429" t="s">
        <v>73</v>
      </c>
      <c r="Q15429" t="s">
        <v>107</v>
      </c>
      <c r="R15429" t="s">
        <v>73</v>
      </c>
      <c r="S15429" t="s">
        <v>107</v>
      </c>
      <c r="T15429" t="s">
        <v>150</v>
      </c>
      <c r="U15429" t="s">
        <v>1143</v>
      </c>
      <c r="V15429" t="s">
        <v>68</v>
      </c>
    </row>
    <row r="15430" spans="1:22" x14ac:dyDescent="0.35">
      <c r="A15430" t="s">
        <v>7</v>
      </c>
      <c r="B15430">
        <v>3246</v>
      </c>
      <c r="C15430" t="s">
        <v>81</v>
      </c>
      <c r="D15430" t="s">
        <v>150</v>
      </c>
      <c r="E15430" t="s">
        <v>73</v>
      </c>
      <c r="F15430" t="s">
        <v>106</v>
      </c>
      <c r="G15430" t="s">
        <v>107</v>
      </c>
      <c r="H15430" t="s">
        <v>106</v>
      </c>
      <c r="I15430" t="s">
        <v>76</v>
      </c>
      <c r="J15430" t="s">
        <v>106</v>
      </c>
      <c r="K15430" t="s">
        <v>79</v>
      </c>
      <c r="L15430" t="s">
        <v>76</v>
      </c>
      <c r="M15430" t="s">
        <v>107</v>
      </c>
      <c r="N15430" t="s">
        <v>76</v>
      </c>
      <c r="O15430" t="s">
        <v>76</v>
      </c>
      <c r="P15430" t="s">
        <v>77</v>
      </c>
      <c r="Q15430" t="s">
        <v>106</v>
      </c>
      <c r="R15430" t="s">
        <v>73</v>
      </c>
      <c r="S15430" t="s">
        <v>76</v>
      </c>
      <c r="T15430" t="s">
        <v>73</v>
      </c>
      <c r="U15430" t="s">
        <v>1265</v>
      </c>
      <c r="V15430" t="s">
        <v>79</v>
      </c>
    </row>
    <row r="15431" spans="1:22" x14ac:dyDescent="0.35">
      <c r="A15431" t="s">
        <v>241</v>
      </c>
      <c r="B15431">
        <v>12803</v>
      </c>
      <c r="C15431" t="s">
        <v>198</v>
      </c>
      <c r="D15431" t="s">
        <v>78</v>
      </c>
      <c r="E15431" t="s">
        <v>77</v>
      </c>
      <c r="F15431" t="s">
        <v>68</v>
      </c>
      <c r="G15431" t="s">
        <v>106</v>
      </c>
      <c r="H15431" t="s">
        <v>106</v>
      </c>
      <c r="I15431" t="s">
        <v>73</v>
      </c>
      <c r="J15431" t="s">
        <v>105</v>
      </c>
      <c r="K15431" t="s">
        <v>71</v>
      </c>
      <c r="L15431" t="s">
        <v>76</v>
      </c>
      <c r="M15431" t="s">
        <v>107</v>
      </c>
      <c r="N15431" t="s">
        <v>76</v>
      </c>
      <c r="O15431" t="s">
        <v>76</v>
      </c>
      <c r="P15431" t="s">
        <v>73</v>
      </c>
      <c r="Q15431" t="s">
        <v>73</v>
      </c>
      <c r="R15431" t="s">
        <v>107</v>
      </c>
      <c r="S15431" t="s">
        <v>76</v>
      </c>
      <c r="T15431" t="s">
        <v>73</v>
      </c>
      <c r="U15431" t="s">
        <v>1101</v>
      </c>
      <c r="V15431" t="s">
        <v>77</v>
      </c>
    </row>
    <row r="15433" spans="1:22" x14ac:dyDescent="0.35">
      <c r="A15433" t="s">
        <v>2409</v>
      </c>
    </row>
    <row r="15434" spans="1:22" x14ac:dyDescent="0.35">
      <c r="A15434" t="s">
        <v>14</v>
      </c>
      <c r="B15434" t="s">
        <v>15</v>
      </c>
      <c r="C15434" t="s">
        <v>2</v>
      </c>
      <c r="D15434" t="s">
        <v>2410</v>
      </c>
      <c r="E15434" t="s">
        <v>2411</v>
      </c>
      <c r="F15434" t="s">
        <v>2412</v>
      </c>
      <c r="G15434" t="s">
        <v>2413</v>
      </c>
      <c r="H15434" t="s">
        <v>2414</v>
      </c>
      <c r="I15434" t="s">
        <v>2415</v>
      </c>
      <c r="J15434" t="s">
        <v>2416</v>
      </c>
      <c r="K15434" t="s">
        <v>2417</v>
      </c>
      <c r="L15434" t="s">
        <v>2386</v>
      </c>
      <c r="M15434" t="s">
        <v>2388</v>
      </c>
      <c r="N15434" t="s">
        <v>2389</v>
      </c>
      <c r="O15434" t="s">
        <v>2418</v>
      </c>
      <c r="P15434" t="s">
        <v>2419</v>
      </c>
      <c r="Q15434" t="s">
        <v>48</v>
      </c>
      <c r="R15434" t="s">
        <v>49</v>
      </c>
      <c r="S15434" t="s">
        <v>50</v>
      </c>
    </row>
    <row r="15435" spans="1:22" x14ac:dyDescent="0.35">
      <c r="A15435" t="s">
        <v>3</v>
      </c>
      <c r="B15435" t="s">
        <v>52</v>
      </c>
      <c r="C15435">
        <v>445</v>
      </c>
      <c r="D15435" t="s">
        <v>724</v>
      </c>
      <c r="E15435" t="s">
        <v>92</v>
      </c>
      <c r="F15435" t="s">
        <v>71</v>
      </c>
      <c r="G15435" t="s">
        <v>119</v>
      </c>
      <c r="H15435" t="s">
        <v>94</v>
      </c>
      <c r="I15435" t="s">
        <v>76</v>
      </c>
      <c r="J15435" t="s">
        <v>76</v>
      </c>
      <c r="K15435" t="s">
        <v>81</v>
      </c>
      <c r="L15435" t="s">
        <v>63</v>
      </c>
      <c r="M15435" t="s">
        <v>73</v>
      </c>
      <c r="N15435" t="s">
        <v>76</v>
      </c>
      <c r="O15435" t="s">
        <v>77</v>
      </c>
      <c r="P15435" t="s">
        <v>163</v>
      </c>
      <c r="Q15435" t="s">
        <v>76</v>
      </c>
      <c r="R15435" t="s">
        <v>119</v>
      </c>
      <c r="S15435" t="s">
        <v>186</v>
      </c>
    </row>
    <row r="15436" spans="1:22" x14ac:dyDescent="0.35">
      <c r="A15436" t="s">
        <v>3</v>
      </c>
      <c r="B15436" t="s">
        <v>83</v>
      </c>
      <c r="C15436">
        <v>1443</v>
      </c>
      <c r="D15436" t="s">
        <v>772</v>
      </c>
      <c r="E15436" t="s">
        <v>493</v>
      </c>
      <c r="F15436" t="s">
        <v>68</v>
      </c>
      <c r="G15436" t="s">
        <v>146</v>
      </c>
      <c r="H15436" t="s">
        <v>150</v>
      </c>
      <c r="I15436" t="s">
        <v>73</v>
      </c>
      <c r="J15436" t="s">
        <v>107</v>
      </c>
      <c r="K15436" t="s">
        <v>103</v>
      </c>
      <c r="L15436" t="s">
        <v>71</v>
      </c>
      <c r="M15436" t="s">
        <v>106</v>
      </c>
      <c r="N15436" t="s">
        <v>107</v>
      </c>
      <c r="O15436" t="s">
        <v>76</v>
      </c>
      <c r="P15436" t="s">
        <v>181</v>
      </c>
      <c r="Q15436" t="s">
        <v>107</v>
      </c>
      <c r="R15436" t="s">
        <v>55</v>
      </c>
      <c r="S15436" t="s">
        <v>77</v>
      </c>
    </row>
    <row r="15437" spans="1:22" x14ac:dyDescent="0.35">
      <c r="A15437" t="s">
        <v>3</v>
      </c>
      <c r="B15437" t="s">
        <v>50</v>
      </c>
      <c r="C15437">
        <v>141</v>
      </c>
      <c r="D15437" t="s">
        <v>990</v>
      </c>
      <c r="E15437" t="s">
        <v>90</v>
      </c>
      <c r="F15437" t="s">
        <v>76</v>
      </c>
      <c r="G15437" t="s">
        <v>293</v>
      </c>
      <c r="H15437" t="s">
        <v>76</v>
      </c>
      <c r="I15437" t="s">
        <v>76</v>
      </c>
      <c r="J15437" t="s">
        <v>76</v>
      </c>
      <c r="K15437" t="s">
        <v>307</v>
      </c>
      <c r="L15437" t="s">
        <v>76</v>
      </c>
      <c r="M15437" t="s">
        <v>76</v>
      </c>
      <c r="N15437" t="s">
        <v>76</v>
      </c>
      <c r="O15437" t="s">
        <v>76</v>
      </c>
      <c r="P15437" t="s">
        <v>244</v>
      </c>
      <c r="Q15437" t="s">
        <v>76</v>
      </c>
      <c r="R15437" t="s">
        <v>78</v>
      </c>
      <c r="S15437" t="s">
        <v>63</v>
      </c>
    </row>
    <row r="15438" spans="1:22" x14ac:dyDescent="0.35">
      <c r="A15438" t="s">
        <v>4</v>
      </c>
      <c r="B15438" t="s">
        <v>52</v>
      </c>
      <c r="C15438">
        <v>839</v>
      </c>
      <c r="D15438" t="s">
        <v>596</v>
      </c>
      <c r="E15438" t="s">
        <v>820</v>
      </c>
      <c r="F15438" t="s">
        <v>150</v>
      </c>
      <c r="G15438" t="s">
        <v>217</v>
      </c>
      <c r="H15438" t="s">
        <v>73</v>
      </c>
      <c r="I15438" t="s">
        <v>76</v>
      </c>
      <c r="J15438" t="s">
        <v>76</v>
      </c>
      <c r="K15438" t="s">
        <v>78</v>
      </c>
      <c r="L15438" t="s">
        <v>86</v>
      </c>
      <c r="M15438" t="s">
        <v>138</v>
      </c>
      <c r="N15438" t="s">
        <v>107</v>
      </c>
      <c r="O15438" t="s">
        <v>76</v>
      </c>
      <c r="P15438" t="s">
        <v>163</v>
      </c>
      <c r="Q15438" t="s">
        <v>138</v>
      </c>
      <c r="R15438" t="s">
        <v>55</v>
      </c>
      <c r="S15438" t="s">
        <v>71</v>
      </c>
    </row>
    <row r="15439" spans="1:22" x14ac:dyDescent="0.35">
      <c r="A15439" t="s">
        <v>4</v>
      </c>
      <c r="B15439" t="s">
        <v>83</v>
      </c>
      <c r="C15439">
        <v>2175</v>
      </c>
      <c r="D15439" t="s">
        <v>759</v>
      </c>
      <c r="E15439" t="s">
        <v>526</v>
      </c>
      <c r="F15439" t="s">
        <v>94</v>
      </c>
      <c r="G15439" t="s">
        <v>112</v>
      </c>
      <c r="H15439" t="s">
        <v>75</v>
      </c>
      <c r="I15439" t="s">
        <v>76</v>
      </c>
      <c r="J15439" t="s">
        <v>76</v>
      </c>
      <c r="K15439" t="s">
        <v>75</v>
      </c>
      <c r="L15439" t="s">
        <v>94</v>
      </c>
      <c r="M15439" t="s">
        <v>107</v>
      </c>
      <c r="N15439" t="s">
        <v>107</v>
      </c>
      <c r="O15439" t="s">
        <v>76</v>
      </c>
      <c r="P15439" t="s">
        <v>173</v>
      </c>
      <c r="Q15439" t="s">
        <v>79</v>
      </c>
      <c r="R15439" t="s">
        <v>186</v>
      </c>
      <c r="S15439" t="s">
        <v>73</v>
      </c>
    </row>
    <row r="15440" spans="1:22" x14ac:dyDescent="0.35">
      <c r="A15440" t="s">
        <v>4</v>
      </c>
      <c r="B15440" t="s">
        <v>50</v>
      </c>
      <c r="C15440">
        <v>260</v>
      </c>
      <c r="D15440" t="s">
        <v>683</v>
      </c>
      <c r="E15440" t="s">
        <v>755</v>
      </c>
      <c r="F15440" t="s">
        <v>75</v>
      </c>
      <c r="G15440" t="s">
        <v>65</v>
      </c>
      <c r="H15440" t="s">
        <v>76</v>
      </c>
      <c r="I15440" t="s">
        <v>76</v>
      </c>
      <c r="J15440" t="s">
        <v>76</v>
      </c>
      <c r="K15440" t="s">
        <v>107</v>
      </c>
      <c r="L15440" t="s">
        <v>76</v>
      </c>
      <c r="M15440" t="s">
        <v>76</v>
      </c>
      <c r="N15440" t="s">
        <v>76</v>
      </c>
      <c r="O15440" t="s">
        <v>76</v>
      </c>
      <c r="P15440" t="s">
        <v>150</v>
      </c>
      <c r="Q15440" t="s">
        <v>130</v>
      </c>
      <c r="R15440" t="s">
        <v>76</v>
      </c>
      <c r="S15440" t="s">
        <v>76</v>
      </c>
    </row>
    <row r="15441" spans="1:19" x14ac:dyDescent="0.35">
      <c r="A15441" t="s">
        <v>5</v>
      </c>
      <c r="B15441" t="s">
        <v>52</v>
      </c>
      <c r="C15441">
        <v>964</v>
      </c>
      <c r="D15441" t="s">
        <v>586</v>
      </c>
      <c r="E15441" t="s">
        <v>745</v>
      </c>
      <c r="F15441" t="s">
        <v>138</v>
      </c>
      <c r="G15441" t="s">
        <v>545</v>
      </c>
      <c r="H15441" t="s">
        <v>68</v>
      </c>
      <c r="I15441" t="s">
        <v>76</v>
      </c>
      <c r="J15441" t="s">
        <v>76</v>
      </c>
      <c r="K15441" t="s">
        <v>71</v>
      </c>
      <c r="L15441" t="s">
        <v>77</v>
      </c>
      <c r="M15441" t="s">
        <v>76</v>
      </c>
      <c r="N15441" t="s">
        <v>76</v>
      </c>
      <c r="O15441" t="s">
        <v>76</v>
      </c>
      <c r="P15441" t="s">
        <v>58</v>
      </c>
      <c r="Q15441" t="s">
        <v>94</v>
      </c>
      <c r="R15441" t="s">
        <v>86</v>
      </c>
      <c r="S15441" t="s">
        <v>73</v>
      </c>
    </row>
    <row r="15442" spans="1:19" x14ac:dyDescent="0.35">
      <c r="A15442" t="s">
        <v>5</v>
      </c>
      <c r="B15442" t="s">
        <v>83</v>
      </c>
      <c r="C15442">
        <v>2264</v>
      </c>
      <c r="D15442" t="s">
        <v>649</v>
      </c>
      <c r="E15442" t="s">
        <v>500</v>
      </c>
      <c r="F15442" t="s">
        <v>94</v>
      </c>
      <c r="G15442" t="s">
        <v>277</v>
      </c>
      <c r="H15442" t="s">
        <v>81</v>
      </c>
      <c r="I15442" t="s">
        <v>76</v>
      </c>
      <c r="J15442" t="s">
        <v>76</v>
      </c>
      <c r="K15442" t="s">
        <v>81</v>
      </c>
      <c r="L15442" t="s">
        <v>150</v>
      </c>
      <c r="M15442" t="s">
        <v>76</v>
      </c>
      <c r="N15442" t="s">
        <v>106</v>
      </c>
      <c r="O15442" t="s">
        <v>76</v>
      </c>
      <c r="P15442" t="s">
        <v>114</v>
      </c>
      <c r="Q15442" t="s">
        <v>106</v>
      </c>
      <c r="R15442" t="s">
        <v>63</v>
      </c>
      <c r="S15442" t="s">
        <v>77</v>
      </c>
    </row>
    <row r="15443" spans="1:19" x14ac:dyDescent="0.35">
      <c r="A15443" t="s">
        <v>5</v>
      </c>
      <c r="B15443" t="s">
        <v>50</v>
      </c>
      <c r="C15443">
        <v>237</v>
      </c>
      <c r="D15443" t="s">
        <v>401</v>
      </c>
      <c r="E15443" t="s">
        <v>336</v>
      </c>
      <c r="F15443" t="s">
        <v>81</v>
      </c>
      <c r="G15443" t="s">
        <v>445</v>
      </c>
      <c r="H15443" t="s">
        <v>186</v>
      </c>
      <c r="I15443" t="s">
        <v>76</v>
      </c>
      <c r="J15443" t="s">
        <v>76</v>
      </c>
      <c r="K15443" t="s">
        <v>79</v>
      </c>
      <c r="L15443" t="s">
        <v>75</v>
      </c>
      <c r="M15443" t="s">
        <v>76</v>
      </c>
      <c r="N15443" t="s">
        <v>76</v>
      </c>
      <c r="O15443" t="s">
        <v>76</v>
      </c>
      <c r="P15443" t="s">
        <v>204</v>
      </c>
      <c r="Q15443" t="s">
        <v>79</v>
      </c>
      <c r="R15443" t="s">
        <v>150</v>
      </c>
      <c r="S15443" t="s">
        <v>106</v>
      </c>
    </row>
    <row r="15444" spans="1:19" x14ac:dyDescent="0.35">
      <c r="A15444" t="s">
        <v>6</v>
      </c>
      <c r="B15444" t="s">
        <v>52</v>
      </c>
      <c r="C15444">
        <v>377</v>
      </c>
      <c r="D15444" t="s">
        <v>785</v>
      </c>
      <c r="E15444" t="s">
        <v>408</v>
      </c>
      <c r="F15444" t="s">
        <v>76</v>
      </c>
      <c r="G15444" t="s">
        <v>119</v>
      </c>
      <c r="H15444" t="s">
        <v>72</v>
      </c>
      <c r="I15444" t="s">
        <v>76</v>
      </c>
      <c r="J15444" t="s">
        <v>76</v>
      </c>
      <c r="K15444" t="s">
        <v>63</v>
      </c>
      <c r="L15444" t="s">
        <v>106</v>
      </c>
      <c r="M15444" t="s">
        <v>76</v>
      </c>
      <c r="N15444" t="s">
        <v>79</v>
      </c>
      <c r="O15444" t="s">
        <v>76</v>
      </c>
      <c r="P15444" t="s">
        <v>93</v>
      </c>
      <c r="Q15444" t="s">
        <v>63</v>
      </c>
      <c r="R15444" t="s">
        <v>142</v>
      </c>
      <c r="S15444" t="s">
        <v>68</v>
      </c>
    </row>
    <row r="15445" spans="1:19" x14ac:dyDescent="0.35">
      <c r="A15445" t="s">
        <v>6</v>
      </c>
      <c r="B15445" t="s">
        <v>83</v>
      </c>
      <c r="C15445">
        <v>937</v>
      </c>
      <c r="D15445" t="s">
        <v>369</v>
      </c>
      <c r="E15445" t="s">
        <v>273</v>
      </c>
      <c r="F15445" t="s">
        <v>100</v>
      </c>
      <c r="G15445" t="s">
        <v>58</v>
      </c>
      <c r="H15445" t="s">
        <v>74</v>
      </c>
      <c r="I15445" t="s">
        <v>94</v>
      </c>
      <c r="J15445" t="s">
        <v>73</v>
      </c>
      <c r="K15445" t="s">
        <v>244</v>
      </c>
      <c r="L15445" t="s">
        <v>71</v>
      </c>
      <c r="M15445" t="s">
        <v>107</v>
      </c>
      <c r="N15445" t="s">
        <v>71</v>
      </c>
      <c r="O15445" t="s">
        <v>79</v>
      </c>
      <c r="P15445" t="s">
        <v>221</v>
      </c>
      <c r="Q15445" t="s">
        <v>75</v>
      </c>
      <c r="R15445" t="s">
        <v>80</v>
      </c>
      <c r="S15445" t="s">
        <v>77</v>
      </c>
    </row>
    <row r="15446" spans="1:19" x14ac:dyDescent="0.35">
      <c r="A15446" t="s">
        <v>6</v>
      </c>
      <c r="B15446" t="s">
        <v>50</v>
      </c>
      <c r="C15446">
        <v>118</v>
      </c>
      <c r="D15446" t="s">
        <v>579</v>
      </c>
      <c r="E15446" t="s">
        <v>562</v>
      </c>
      <c r="F15446" t="s">
        <v>76</v>
      </c>
      <c r="G15446" t="s">
        <v>145</v>
      </c>
      <c r="H15446" t="s">
        <v>104</v>
      </c>
      <c r="I15446" t="s">
        <v>76</v>
      </c>
      <c r="J15446" t="s">
        <v>76</v>
      </c>
      <c r="K15446" t="s">
        <v>81</v>
      </c>
      <c r="L15446" t="s">
        <v>55</v>
      </c>
      <c r="M15446" t="s">
        <v>76</v>
      </c>
      <c r="N15446" t="s">
        <v>76</v>
      </c>
      <c r="O15446" t="s">
        <v>76</v>
      </c>
      <c r="P15446" t="s">
        <v>105</v>
      </c>
      <c r="Q15446" t="s">
        <v>76</v>
      </c>
      <c r="R15446" t="s">
        <v>150</v>
      </c>
      <c r="S15446" t="s">
        <v>76</v>
      </c>
    </row>
    <row r="15447" spans="1:19" x14ac:dyDescent="0.35">
      <c r="A15447" t="s">
        <v>7</v>
      </c>
      <c r="B15447" t="s">
        <v>52</v>
      </c>
      <c r="C15447">
        <v>792</v>
      </c>
      <c r="D15447" t="s">
        <v>816</v>
      </c>
      <c r="E15447" t="s">
        <v>366</v>
      </c>
      <c r="F15447" t="s">
        <v>76</v>
      </c>
      <c r="G15447" t="s">
        <v>182</v>
      </c>
      <c r="H15447" t="s">
        <v>138</v>
      </c>
      <c r="I15447" t="s">
        <v>76</v>
      </c>
      <c r="J15447" t="s">
        <v>76</v>
      </c>
      <c r="K15447" t="s">
        <v>150</v>
      </c>
      <c r="L15447" t="s">
        <v>77</v>
      </c>
      <c r="M15447" t="s">
        <v>76</v>
      </c>
      <c r="N15447" t="s">
        <v>76</v>
      </c>
      <c r="O15447" t="s">
        <v>76</v>
      </c>
      <c r="P15447" t="s">
        <v>11</v>
      </c>
      <c r="Q15447" t="s">
        <v>73</v>
      </c>
      <c r="R15447" t="s">
        <v>84</v>
      </c>
      <c r="S15447" t="s">
        <v>76</v>
      </c>
    </row>
    <row r="15448" spans="1:19" x14ac:dyDescent="0.35">
      <c r="A15448" t="s">
        <v>7</v>
      </c>
      <c r="B15448" t="s">
        <v>83</v>
      </c>
      <c r="C15448">
        <v>2106</v>
      </c>
      <c r="D15448" t="s">
        <v>860</v>
      </c>
      <c r="E15448" t="s">
        <v>290</v>
      </c>
      <c r="F15448" t="s">
        <v>76</v>
      </c>
      <c r="G15448" t="s">
        <v>233</v>
      </c>
      <c r="H15448" t="s">
        <v>100</v>
      </c>
      <c r="I15448" t="s">
        <v>76</v>
      </c>
      <c r="J15448" t="s">
        <v>107</v>
      </c>
      <c r="K15448" t="s">
        <v>75</v>
      </c>
      <c r="L15448" t="s">
        <v>107</v>
      </c>
      <c r="M15448" t="s">
        <v>73</v>
      </c>
      <c r="N15448" t="s">
        <v>76</v>
      </c>
      <c r="O15448" t="s">
        <v>76</v>
      </c>
      <c r="P15448" t="s">
        <v>307</v>
      </c>
      <c r="Q15448" t="s">
        <v>107</v>
      </c>
      <c r="R15448" t="s">
        <v>62</v>
      </c>
      <c r="S15448" t="s">
        <v>79</v>
      </c>
    </row>
    <row r="15449" spans="1:19" x14ac:dyDescent="0.35">
      <c r="A15449" t="s">
        <v>7</v>
      </c>
      <c r="B15449" t="s">
        <v>50</v>
      </c>
      <c r="C15449">
        <v>348</v>
      </c>
      <c r="D15449" t="s">
        <v>989</v>
      </c>
      <c r="E15449" t="s">
        <v>314</v>
      </c>
      <c r="F15449" t="s">
        <v>107</v>
      </c>
      <c r="G15449" t="s">
        <v>101</v>
      </c>
      <c r="H15449" t="s">
        <v>93</v>
      </c>
      <c r="I15449" t="s">
        <v>76</v>
      </c>
      <c r="J15449" t="s">
        <v>76</v>
      </c>
      <c r="K15449" t="s">
        <v>108</v>
      </c>
      <c r="L15449" t="s">
        <v>106</v>
      </c>
      <c r="M15449" t="s">
        <v>76</v>
      </c>
      <c r="N15449" t="s">
        <v>76</v>
      </c>
      <c r="O15449" t="s">
        <v>73</v>
      </c>
      <c r="P15449" t="s">
        <v>255</v>
      </c>
      <c r="Q15449" t="s">
        <v>76</v>
      </c>
      <c r="R15449" t="s">
        <v>93</v>
      </c>
      <c r="S15449" t="s">
        <v>73</v>
      </c>
    </row>
    <row r="15450" spans="1:19" x14ac:dyDescent="0.35">
      <c r="A15450" t="s">
        <v>241</v>
      </c>
      <c r="B15450" t="s">
        <v>52</v>
      </c>
      <c r="C15450">
        <v>3417</v>
      </c>
      <c r="D15450" t="s">
        <v>810</v>
      </c>
      <c r="E15450" t="s">
        <v>306</v>
      </c>
      <c r="F15450" t="s">
        <v>79</v>
      </c>
      <c r="G15450" t="s">
        <v>218</v>
      </c>
      <c r="H15450" t="s">
        <v>75</v>
      </c>
      <c r="I15450" t="s">
        <v>76</v>
      </c>
      <c r="J15450" t="s">
        <v>76</v>
      </c>
      <c r="K15450" t="s">
        <v>78</v>
      </c>
      <c r="L15450" t="s">
        <v>138</v>
      </c>
      <c r="M15450" t="s">
        <v>77</v>
      </c>
      <c r="N15450" t="s">
        <v>107</v>
      </c>
      <c r="O15450" t="s">
        <v>107</v>
      </c>
      <c r="P15450" t="s">
        <v>56</v>
      </c>
      <c r="Q15450" t="s">
        <v>150</v>
      </c>
      <c r="R15450" t="s">
        <v>62</v>
      </c>
      <c r="S15450" t="s">
        <v>79</v>
      </c>
    </row>
    <row r="15451" spans="1:19" x14ac:dyDescent="0.35">
      <c r="A15451" t="s">
        <v>241</v>
      </c>
      <c r="B15451" t="s">
        <v>83</v>
      </c>
      <c r="C15451">
        <v>8925</v>
      </c>
      <c r="D15451" t="s">
        <v>483</v>
      </c>
      <c r="E15451" t="s">
        <v>271</v>
      </c>
      <c r="F15451" t="s">
        <v>71</v>
      </c>
      <c r="G15451" t="s">
        <v>210</v>
      </c>
      <c r="H15451" t="s">
        <v>81</v>
      </c>
      <c r="I15451" t="s">
        <v>107</v>
      </c>
      <c r="J15451" t="s">
        <v>107</v>
      </c>
      <c r="K15451" t="s">
        <v>80</v>
      </c>
      <c r="L15451" t="s">
        <v>68</v>
      </c>
      <c r="M15451" t="s">
        <v>107</v>
      </c>
      <c r="N15451" t="s">
        <v>73</v>
      </c>
      <c r="O15451" t="s">
        <v>107</v>
      </c>
      <c r="P15451" t="s">
        <v>56</v>
      </c>
      <c r="Q15451" t="s">
        <v>106</v>
      </c>
      <c r="R15451" t="s">
        <v>122</v>
      </c>
      <c r="S15451" t="s">
        <v>77</v>
      </c>
    </row>
    <row r="15452" spans="1:19" x14ac:dyDescent="0.35">
      <c r="A15452" t="s">
        <v>241</v>
      </c>
      <c r="B15452" t="s">
        <v>50</v>
      </c>
      <c r="C15452">
        <v>1104</v>
      </c>
      <c r="D15452" t="s">
        <v>1157</v>
      </c>
      <c r="E15452" t="s">
        <v>452</v>
      </c>
      <c r="F15452" t="s">
        <v>79</v>
      </c>
      <c r="G15452" t="s">
        <v>116</v>
      </c>
      <c r="H15452" t="s">
        <v>138</v>
      </c>
      <c r="I15452" t="s">
        <v>76</v>
      </c>
      <c r="J15452" t="s">
        <v>76</v>
      </c>
      <c r="K15452" t="s">
        <v>198</v>
      </c>
      <c r="L15452" t="s">
        <v>77</v>
      </c>
      <c r="M15452" t="s">
        <v>76</v>
      </c>
      <c r="N15452" t="s">
        <v>76</v>
      </c>
      <c r="O15452" t="s">
        <v>107</v>
      </c>
      <c r="P15452" t="s">
        <v>102</v>
      </c>
      <c r="Q15452" t="s">
        <v>150</v>
      </c>
      <c r="R15452" t="s">
        <v>78</v>
      </c>
      <c r="S15452" t="s">
        <v>106</v>
      </c>
    </row>
    <row r="15454" spans="1:19" x14ac:dyDescent="0.35">
      <c r="A15454" t="s">
        <v>2420</v>
      </c>
    </row>
    <row r="15455" spans="1:19" x14ac:dyDescent="0.35">
      <c r="A15455" t="s">
        <v>14</v>
      </c>
      <c r="B15455" t="s">
        <v>266</v>
      </c>
      <c r="C15455" t="s">
        <v>2</v>
      </c>
      <c r="D15455" t="s">
        <v>2410</v>
      </c>
      <c r="E15455" t="s">
        <v>2411</v>
      </c>
      <c r="F15455" t="s">
        <v>2412</v>
      </c>
      <c r="G15455" t="s">
        <v>2413</v>
      </c>
      <c r="H15455" t="s">
        <v>2414</v>
      </c>
      <c r="I15455" t="s">
        <v>2415</v>
      </c>
      <c r="J15455" t="s">
        <v>2416</v>
      </c>
      <c r="K15455" t="s">
        <v>2417</v>
      </c>
      <c r="L15455" t="s">
        <v>2386</v>
      </c>
      <c r="M15455" t="s">
        <v>2388</v>
      </c>
      <c r="N15455" t="s">
        <v>2389</v>
      </c>
      <c r="O15455" t="s">
        <v>2418</v>
      </c>
      <c r="P15455" t="s">
        <v>2419</v>
      </c>
      <c r="Q15455" t="s">
        <v>48</v>
      </c>
      <c r="R15455" t="s">
        <v>49</v>
      </c>
      <c r="S15455" t="s">
        <v>50</v>
      </c>
    </row>
    <row r="15456" spans="1:19" x14ac:dyDescent="0.35">
      <c r="A15456" t="s">
        <v>3</v>
      </c>
      <c r="B15456" t="s">
        <v>267</v>
      </c>
      <c r="C15456">
        <v>264</v>
      </c>
      <c r="D15456" t="s">
        <v>694</v>
      </c>
      <c r="E15456" t="s">
        <v>591</v>
      </c>
      <c r="F15456" t="s">
        <v>62</v>
      </c>
      <c r="G15456" t="s">
        <v>171</v>
      </c>
      <c r="H15456" t="s">
        <v>94</v>
      </c>
      <c r="I15456" t="s">
        <v>106</v>
      </c>
      <c r="J15456" t="s">
        <v>71</v>
      </c>
      <c r="K15456" t="s">
        <v>229</v>
      </c>
      <c r="L15456" t="s">
        <v>84</v>
      </c>
      <c r="M15456" t="s">
        <v>186</v>
      </c>
      <c r="N15456" t="s">
        <v>79</v>
      </c>
      <c r="O15456" t="s">
        <v>71</v>
      </c>
      <c r="P15456" t="s">
        <v>70</v>
      </c>
      <c r="Q15456" t="s">
        <v>76</v>
      </c>
      <c r="R15456" t="s">
        <v>65</v>
      </c>
      <c r="S15456" t="s">
        <v>173</v>
      </c>
    </row>
    <row r="15457" spans="1:19" x14ac:dyDescent="0.35">
      <c r="A15457" t="s">
        <v>3</v>
      </c>
      <c r="B15457" t="s">
        <v>279</v>
      </c>
      <c r="C15457">
        <v>1701</v>
      </c>
      <c r="D15457" t="s">
        <v>830</v>
      </c>
      <c r="E15457" t="s">
        <v>304</v>
      </c>
      <c r="F15457" t="s">
        <v>107</v>
      </c>
      <c r="G15457" t="s">
        <v>84</v>
      </c>
      <c r="H15457" t="s">
        <v>71</v>
      </c>
      <c r="I15457" t="s">
        <v>107</v>
      </c>
      <c r="J15457" t="s">
        <v>76</v>
      </c>
      <c r="K15457" t="s">
        <v>72</v>
      </c>
      <c r="L15457" t="s">
        <v>107</v>
      </c>
      <c r="M15457" t="s">
        <v>76</v>
      </c>
      <c r="N15457" t="s">
        <v>76</v>
      </c>
      <c r="O15457" t="s">
        <v>76</v>
      </c>
      <c r="P15457" t="s">
        <v>97</v>
      </c>
      <c r="Q15457" t="s">
        <v>107</v>
      </c>
      <c r="R15457" t="s">
        <v>122</v>
      </c>
      <c r="S15457" t="s">
        <v>77</v>
      </c>
    </row>
    <row r="15458" spans="1:19" x14ac:dyDescent="0.35">
      <c r="A15458" t="s">
        <v>3</v>
      </c>
      <c r="B15458" t="s">
        <v>285</v>
      </c>
      <c r="C15458">
        <v>64</v>
      </c>
      <c r="D15458" t="s">
        <v>479</v>
      </c>
      <c r="E15458" t="s">
        <v>820</v>
      </c>
      <c r="F15458" t="s">
        <v>94</v>
      </c>
      <c r="G15458" t="s">
        <v>372</v>
      </c>
      <c r="H15458" t="s">
        <v>76</v>
      </c>
      <c r="I15458" t="s">
        <v>76</v>
      </c>
      <c r="J15458" t="s">
        <v>76</v>
      </c>
      <c r="K15458" t="s">
        <v>176</v>
      </c>
      <c r="L15458" t="s">
        <v>151</v>
      </c>
      <c r="M15458" t="s">
        <v>76</v>
      </c>
      <c r="N15458" t="s">
        <v>76</v>
      </c>
      <c r="O15458" t="s">
        <v>76</v>
      </c>
      <c r="P15458" t="s">
        <v>242</v>
      </c>
      <c r="Q15458" t="s">
        <v>76</v>
      </c>
      <c r="R15458" t="s">
        <v>180</v>
      </c>
      <c r="S15458" t="s">
        <v>71</v>
      </c>
    </row>
    <row r="15459" spans="1:19" x14ac:dyDescent="0.35">
      <c r="A15459" t="s">
        <v>4</v>
      </c>
      <c r="B15459" t="s">
        <v>267</v>
      </c>
      <c r="C15459">
        <v>354</v>
      </c>
      <c r="D15459" t="s">
        <v>759</v>
      </c>
      <c r="E15459" t="s">
        <v>243</v>
      </c>
      <c r="F15459" t="s">
        <v>77</v>
      </c>
      <c r="G15459" t="s">
        <v>180</v>
      </c>
      <c r="H15459" t="s">
        <v>76</v>
      </c>
      <c r="I15459" t="s">
        <v>76</v>
      </c>
      <c r="J15459" t="s">
        <v>76</v>
      </c>
      <c r="K15459" t="s">
        <v>71</v>
      </c>
      <c r="L15459" t="s">
        <v>77</v>
      </c>
      <c r="M15459" t="s">
        <v>76</v>
      </c>
      <c r="N15459" t="s">
        <v>76</v>
      </c>
      <c r="O15459" t="s">
        <v>76</v>
      </c>
      <c r="P15459" t="s">
        <v>65</v>
      </c>
      <c r="Q15459" t="s">
        <v>71</v>
      </c>
      <c r="R15459" t="s">
        <v>150</v>
      </c>
      <c r="S15459" t="s">
        <v>150</v>
      </c>
    </row>
    <row r="15460" spans="1:19" x14ac:dyDescent="0.35">
      <c r="A15460" t="s">
        <v>4</v>
      </c>
      <c r="B15460" t="s">
        <v>279</v>
      </c>
      <c r="C15460">
        <v>2642</v>
      </c>
      <c r="D15460" t="s">
        <v>547</v>
      </c>
      <c r="E15460" t="s">
        <v>169</v>
      </c>
      <c r="F15460" t="s">
        <v>105</v>
      </c>
      <c r="G15460" t="s">
        <v>121</v>
      </c>
      <c r="H15460" t="s">
        <v>71</v>
      </c>
      <c r="I15460" t="s">
        <v>76</v>
      </c>
      <c r="J15460" t="s">
        <v>76</v>
      </c>
      <c r="K15460" t="s">
        <v>75</v>
      </c>
      <c r="L15460" t="s">
        <v>80</v>
      </c>
      <c r="M15460" t="s">
        <v>71</v>
      </c>
      <c r="N15460" t="s">
        <v>107</v>
      </c>
      <c r="O15460" t="s">
        <v>76</v>
      </c>
      <c r="P15460" t="s">
        <v>55</v>
      </c>
      <c r="Q15460" t="s">
        <v>106</v>
      </c>
      <c r="R15460" t="s">
        <v>55</v>
      </c>
      <c r="S15460" t="s">
        <v>106</v>
      </c>
    </row>
    <row r="15461" spans="1:19" x14ac:dyDescent="0.35">
      <c r="A15461" t="s">
        <v>4</v>
      </c>
      <c r="B15461" t="s">
        <v>285</v>
      </c>
      <c r="C15461">
        <v>278</v>
      </c>
      <c r="D15461" t="s">
        <v>399</v>
      </c>
      <c r="E15461" t="s">
        <v>850</v>
      </c>
      <c r="F15461" t="s">
        <v>79</v>
      </c>
      <c r="G15461" t="s">
        <v>117</v>
      </c>
      <c r="H15461" t="s">
        <v>71</v>
      </c>
      <c r="I15461" t="s">
        <v>76</v>
      </c>
      <c r="J15461" t="s">
        <v>76</v>
      </c>
      <c r="K15461" t="s">
        <v>75</v>
      </c>
      <c r="L15461" t="s">
        <v>55</v>
      </c>
      <c r="M15461" t="s">
        <v>76</v>
      </c>
      <c r="N15461" t="s">
        <v>76</v>
      </c>
      <c r="O15461" t="s">
        <v>76</v>
      </c>
      <c r="P15461" t="s">
        <v>442</v>
      </c>
      <c r="Q15461" t="s">
        <v>86</v>
      </c>
      <c r="R15461" t="s">
        <v>80</v>
      </c>
      <c r="S15461" t="s">
        <v>76</v>
      </c>
    </row>
    <row r="15462" spans="1:19" x14ac:dyDescent="0.35">
      <c r="A15462" t="s">
        <v>5</v>
      </c>
      <c r="B15462" t="s">
        <v>267</v>
      </c>
      <c r="C15462">
        <v>135</v>
      </c>
      <c r="D15462" t="s">
        <v>730</v>
      </c>
      <c r="E15462" t="s">
        <v>322</v>
      </c>
      <c r="F15462" t="s">
        <v>72</v>
      </c>
      <c r="G15462" t="s">
        <v>455</v>
      </c>
      <c r="H15462" t="s">
        <v>106</v>
      </c>
      <c r="I15462" t="s">
        <v>76</v>
      </c>
      <c r="J15462" t="s">
        <v>76</v>
      </c>
      <c r="K15462" t="s">
        <v>76</v>
      </c>
      <c r="L15462" t="s">
        <v>76</v>
      </c>
      <c r="M15462" t="s">
        <v>76</v>
      </c>
      <c r="N15462" t="s">
        <v>76</v>
      </c>
      <c r="O15462" t="s">
        <v>76</v>
      </c>
      <c r="P15462" t="s">
        <v>93</v>
      </c>
      <c r="Q15462" t="s">
        <v>107</v>
      </c>
      <c r="R15462" t="s">
        <v>73</v>
      </c>
      <c r="S15462" t="s">
        <v>76</v>
      </c>
    </row>
    <row r="15463" spans="1:19" x14ac:dyDescent="0.35">
      <c r="A15463" t="s">
        <v>5</v>
      </c>
      <c r="B15463" t="s">
        <v>279</v>
      </c>
      <c r="C15463">
        <v>2661</v>
      </c>
      <c r="D15463" t="s">
        <v>246</v>
      </c>
      <c r="E15463" t="s">
        <v>365</v>
      </c>
      <c r="F15463" t="s">
        <v>94</v>
      </c>
      <c r="G15463" t="s">
        <v>347</v>
      </c>
      <c r="H15463" t="s">
        <v>75</v>
      </c>
      <c r="I15463" t="s">
        <v>76</v>
      </c>
      <c r="J15463" t="s">
        <v>76</v>
      </c>
      <c r="K15463" t="s">
        <v>138</v>
      </c>
      <c r="L15463" t="s">
        <v>75</v>
      </c>
      <c r="M15463" t="s">
        <v>76</v>
      </c>
      <c r="N15463" t="s">
        <v>77</v>
      </c>
      <c r="O15463" t="s">
        <v>76</v>
      </c>
      <c r="P15463" t="s">
        <v>177</v>
      </c>
      <c r="Q15463" t="s">
        <v>77</v>
      </c>
      <c r="R15463" t="s">
        <v>74</v>
      </c>
      <c r="S15463" t="s">
        <v>107</v>
      </c>
    </row>
    <row r="15464" spans="1:19" x14ac:dyDescent="0.35">
      <c r="A15464" t="s">
        <v>5</v>
      </c>
      <c r="B15464" t="s">
        <v>285</v>
      </c>
      <c r="C15464">
        <v>669</v>
      </c>
      <c r="D15464" t="s">
        <v>587</v>
      </c>
      <c r="E15464" t="s">
        <v>456</v>
      </c>
      <c r="F15464" t="s">
        <v>78</v>
      </c>
      <c r="G15464" t="s">
        <v>426</v>
      </c>
      <c r="H15464" t="s">
        <v>198</v>
      </c>
      <c r="I15464" t="s">
        <v>76</v>
      </c>
      <c r="J15464" t="s">
        <v>76</v>
      </c>
      <c r="K15464" t="s">
        <v>138</v>
      </c>
      <c r="L15464" t="s">
        <v>77</v>
      </c>
      <c r="M15464" t="s">
        <v>76</v>
      </c>
      <c r="N15464" t="s">
        <v>76</v>
      </c>
      <c r="O15464" t="s">
        <v>76</v>
      </c>
      <c r="P15464" t="s">
        <v>231</v>
      </c>
      <c r="Q15464" t="s">
        <v>68</v>
      </c>
      <c r="R15464" t="s">
        <v>138</v>
      </c>
      <c r="S15464" t="s">
        <v>94</v>
      </c>
    </row>
    <row r="15465" spans="1:19" x14ac:dyDescent="0.35">
      <c r="A15465" t="s">
        <v>6</v>
      </c>
      <c r="B15465" t="s">
        <v>267</v>
      </c>
      <c r="C15465">
        <v>127</v>
      </c>
      <c r="D15465" t="s">
        <v>390</v>
      </c>
      <c r="E15465" t="s">
        <v>656</v>
      </c>
      <c r="F15465" t="s">
        <v>78</v>
      </c>
      <c r="G15465" t="s">
        <v>165</v>
      </c>
      <c r="H15465" t="s">
        <v>142</v>
      </c>
      <c r="I15465" t="s">
        <v>78</v>
      </c>
      <c r="J15465" t="s">
        <v>78</v>
      </c>
      <c r="K15465" t="s">
        <v>105</v>
      </c>
      <c r="L15465" t="s">
        <v>76</v>
      </c>
      <c r="M15465" t="s">
        <v>76</v>
      </c>
      <c r="N15465" t="s">
        <v>76</v>
      </c>
      <c r="O15465" t="s">
        <v>76</v>
      </c>
      <c r="P15465" t="s">
        <v>194</v>
      </c>
      <c r="Q15465" t="s">
        <v>78</v>
      </c>
      <c r="R15465" t="s">
        <v>122</v>
      </c>
      <c r="S15465" t="s">
        <v>76</v>
      </c>
    </row>
    <row r="15466" spans="1:19" x14ac:dyDescent="0.35">
      <c r="A15466" t="s">
        <v>6</v>
      </c>
      <c r="B15466" t="s">
        <v>279</v>
      </c>
      <c r="C15466">
        <v>1142</v>
      </c>
      <c r="D15466" t="s">
        <v>789</v>
      </c>
      <c r="E15466" t="s">
        <v>516</v>
      </c>
      <c r="F15466" t="s">
        <v>94</v>
      </c>
      <c r="G15466" t="s">
        <v>89</v>
      </c>
      <c r="H15466" t="s">
        <v>93</v>
      </c>
      <c r="I15466" t="s">
        <v>71</v>
      </c>
      <c r="J15466" t="s">
        <v>76</v>
      </c>
      <c r="K15466" t="s">
        <v>57</v>
      </c>
      <c r="L15466" t="s">
        <v>71</v>
      </c>
      <c r="M15466" t="s">
        <v>107</v>
      </c>
      <c r="N15466" t="s">
        <v>68</v>
      </c>
      <c r="O15466" t="s">
        <v>107</v>
      </c>
      <c r="P15466" t="s">
        <v>57</v>
      </c>
      <c r="Q15466" t="s">
        <v>75</v>
      </c>
      <c r="R15466" t="s">
        <v>100</v>
      </c>
      <c r="S15466" t="s">
        <v>68</v>
      </c>
    </row>
    <row r="15467" spans="1:19" x14ac:dyDescent="0.35">
      <c r="A15467" t="s">
        <v>6</v>
      </c>
      <c r="B15467" t="s">
        <v>285</v>
      </c>
      <c r="C15467">
        <v>163</v>
      </c>
      <c r="D15467" t="s">
        <v>537</v>
      </c>
      <c r="E15467" t="s">
        <v>544</v>
      </c>
      <c r="F15467" t="s">
        <v>80</v>
      </c>
      <c r="G15467" t="s">
        <v>262</v>
      </c>
      <c r="H15467" t="s">
        <v>72</v>
      </c>
      <c r="I15467" t="s">
        <v>76</v>
      </c>
      <c r="J15467" t="s">
        <v>76</v>
      </c>
      <c r="K15467" t="s">
        <v>198</v>
      </c>
      <c r="L15467" t="s">
        <v>105</v>
      </c>
      <c r="M15467" t="s">
        <v>76</v>
      </c>
      <c r="N15467" t="s">
        <v>150</v>
      </c>
      <c r="O15467" t="s">
        <v>63</v>
      </c>
      <c r="P15467" t="s">
        <v>163</v>
      </c>
      <c r="Q15467" t="s">
        <v>78</v>
      </c>
      <c r="R15467" t="s">
        <v>81</v>
      </c>
      <c r="S15467" t="s">
        <v>76</v>
      </c>
    </row>
    <row r="15468" spans="1:19" x14ac:dyDescent="0.35">
      <c r="A15468" t="s">
        <v>7</v>
      </c>
      <c r="B15468" t="s">
        <v>267</v>
      </c>
      <c r="C15468">
        <v>199</v>
      </c>
      <c r="D15468" t="s">
        <v>703</v>
      </c>
      <c r="E15468" t="s">
        <v>416</v>
      </c>
      <c r="F15468" t="s">
        <v>68</v>
      </c>
      <c r="G15468" t="s">
        <v>227</v>
      </c>
      <c r="H15468" t="s">
        <v>108</v>
      </c>
      <c r="I15468" t="s">
        <v>76</v>
      </c>
      <c r="J15468" t="s">
        <v>79</v>
      </c>
      <c r="K15468" t="s">
        <v>107</v>
      </c>
      <c r="L15468" t="s">
        <v>76</v>
      </c>
      <c r="M15468" t="s">
        <v>79</v>
      </c>
      <c r="N15468" t="s">
        <v>76</v>
      </c>
      <c r="O15468" t="s">
        <v>76</v>
      </c>
      <c r="P15468" t="s">
        <v>126</v>
      </c>
      <c r="Q15468" t="s">
        <v>68</v>
      </c>
      <c r="R15468" t="s">
        <v>198</v>
      </c>
      <c r="S15468" t="s">
        <v>76</v>
      </c>
    </row>
    <row r="15469" spans="1:19" x14ac:dyDescent="0.35">
      <c r="A15469" t="s">
        <v>7</v>
      </c>
      <c r="B15469" t="s">
        <v>279</v>
      </c>
      <c r="C15469">
        <v>2875</v>
      </c>
      <c r="D15469" t="s">
        <v>790</v>
      </c>
      <c r="E15469" t="s">
        <v>112</v>
      </c>
      <c r="F15469" t="s">
        <v>76</v>
      </c>
      <c r="G15469" t="s">
        <v>242</v>
      </c>
      <c r="H15469" t="s">
        <v>63</v>
      </c>
      <c r="I15469" t="s">
        <v>76</v>
      </c>
      <c r="J15469" t="s">
        <v>76</v>
      </c>
      <c r="K15469" t="s">
        <v>78</v>
      </c>
      <c r="L15469" t="s">
        <v>73</v>
      </c>
      <c r="M15469" t="s">
        <v>107</v>
      </c>
      <c r="N15469" t="s">
        <v>76</v>
      </c>
      <c r="O15469" t="s">
        <v>107</v>
      </c>
      <c r="P15469" t="s">
        <v>225</v>
      </c>
      <c r="Q15469" t="s">
        <v>76</v>
      </c>
      <c r="R15469" t="s">
        <v>96</v>
      </c>
      <c r="S15469" t="s">
        <v>77</v>
      </c>
    </row>
    <row r="15470" spans="1:19" x14ac:dyDescent="0.35">
      <c r="A15470" t="s">
        <v>7</v>
      </c>
      <c r="B15470" t="s">
        <v>285</v>
      </c>
      <c r="C15470">
        <v>172</v>
      </c>
      <c r="D15470" t="s">
        <v>1518</v>
      </c>
      <c r="E15470" t="s">
        <v>345</v>
      </c>
      <c r="F15470" t="s">
        <v>76</v>
      </c>
      <c r="G15470" t="s">
        <v>131</v>
      </c>
      <c r="H15470" t="s">
        <v>81</v>
      </c>
      <c r="I15470" t="s">
        <v>76</v>
      </c>
      <c r="J15470" t="s">
        <v>76</v>
      </c>
      <c r="K15470" t="s">
        <v>142</v>
      </c>
      <c r="L15470" t="s">
        <v>79</v>
      </c>
      <c r="M15470" t="s">
        <v>76</v>
      </c>
      <c r="N15470" t="s">
        <v>76</v>
      </c>
      <c r="O15470" t="s">
        <v>76</v>
      </c>
      <c r="P15470" t="s">
        <v>210</v>
      </c>
      <c r="Q15470" t="s">
        <v>73</v>
      </c>
      <c r="R15470" t="s">
        <v>71</v>
      </c>
      <c r="S15470" t="s">
        <v>76</v>
      </c>
    </row>
    <row r="15471" spans="1:19" x14ac:dyDescent="0.35">
      <c r="A15471" t="s">
        <v>241</v>
      </c>
      <c r="B15471" t="s">
        <v>267</v>
      </c>
      <c r="C15471">
        <v>1079</v>
      </c>
      <c r="D15471" t="s">
        <v>567</v>
      </c>
      <c r="E15471" t="s">
        <v>365</v>
      </c>
      <c r="F15471" t="s">
        <v>138</v>
      </c>
      <c r="G15471" t="s">
        <v>199</v>
      </c>
      <c r="H15471" t="s">
        <v>105</v>
      </c>
      <c r="I15471" t="s">
        <v>73</v>
      </c>
      <c r="J15471" t="s">
        <v>77</v>
      </c>
      <c r="K15471" t="s">
        <v>149</v>
      </c>
      <c r="L15471" t="s">
        <v>78</v>
      </c>
      <c r="M15471" t="s">
        <v>79</v>
      </c>
      <c r="N15471" t="s">
        <v>107</v>
      </c>
      <c r="O15471" t="s">
        <v>107</v>
      </c>
      <c r="P15471" t="s">
        <v>109</v>
      </c>
      <c r="Q15471" t="s">
        <v>79</v>
      </c>
      <c r="R15471" t="s">
        <v>186</v>
      </c>
      <c r="S15471" t="s">
        <v>75</v>
      </c>
    </row>
    <row r="15472" spans="1:19" x14ac:dyDescent="0.35">
      <c r="A15472" t="s">
        <v>241</v>
      </c>
      <c r="B15472" t="s">
        <v>279</v>
      </c>
      <c r="C15472">
        <v>11021</v>
      </c>
      <c r="D15472" t="s">
        <v>846</v>
      </c>
      <c r="E15472" t="s">
        <v>297</v>
      </c>
      <c r="F15472" t="s">
        <v>79</v>
      </c>
      <c r="G15472" t="s">
        <v>293</v>
      </c>
      <c r="H15472" t="s">
        <v>105</v>
      </c>
      <c r="I15472" t="s">
        <v>107</v>
      </c>
      <c r="J15472" t="s">
        <v>76</v>
      </c>
      <c r="K15472" t="s">
        <v>81</v>
      </c>
      <c r="L15472" t="s">
        <v>68</v>
      </c>
      <c r="M15472" t="s">
        <v>73</v>
      </c>
      <c r="N15472" t="s">
        <v>73</v>
      </c>
      <c r="O15472" t="s">
        <v>76</v>
      </c>
      <c r="P15472" t="s">
        <v>176</v>
      </c>
      <c r="Q15472" t="s">
        <v>106</v>
      </c>
      <c r="R15472" t="s">
        <v>133</v>
      </c>
      <c r="S15472" t="s">
        <v>77</v>
      </c>
    </row>
    <row r="15473" spans="1:19" x14ac:dyDescent="0.35">
      <c r="A15473" t="s">
        <v>241</v>
      </c>
      <c r="B15473" t="s">
        <v>285</v>
      </c>
      <c r="C15473">
        <v>1346</v>
      </c>
      <c r="D15473" t="s">
        <v>501</v>
      </c>
      <c r="E15473" t="s">
        <v>295</v>
      </c>
      <c r="F15473" t="s">
        <v>150</v>
      </c>
      <c r="G15473" t="s">
        <v>131</v>
      </c>
      <c r="H15473" t="s">
        <v>63</v>
      </c>
      <c r="I15473" t="s">
        <v>76</v>
      </c>
      <c r="J15473" t="s">
        <v>76</v>
      </c>
      <c r="K15473" t="s">
        <v>80</v>
      </c>
      <c r="L15473" t="s">
        <v>78</v>
      </c>
      <c r="M15473" t="s">
        <v>76</v>
      </c>
      <c r="N15473" t="s">
        <v>107</v>
      </c>
      <c r="O15473" t="s">
        <v>73</v>
      </c>
      <c r="P15473" t="s">
        <v>278</v>
      </c>
      <c r="Q15473" t="s">
        <v>138</v>
      </c>
      <c r="R15473" t="s">
        <v>72</v>
      </c>
      <c r="S15473" t="s">
        <v>77</v>
      </c>
    </row>
    <row r="15475" spans="1:19" x14ac:dyDescent="0.35">
      <c r="A15475" t="s">
        <v>2421</v>
      </c>
    </row>
    <row r="15476" spans="1:19" x14ac:dyDescent="0.35">
      <c r="A15476" t="s">
        <v>14</v>
      </c>
      <c r="B15476" t="s">
        <v>1332</v>
      </c>
      <c r="C15476" t="s">
        <v>2</v>
      </c>
      <c r="D15476" t="s">
        <v>2410</v>
      </c>
      <c r="E15476" t="s">
        <v>2411</v>
      </c>
      <c r="F15476" t="s">
        <v>2412</v>
      </c>
      <c r="G15476" t="s">
        <v>2413</v>
      </c>
      <c r="H15476" t="s">
        <v>2414</v>
      </c>
      <c r="I15476" t="s">
        <v>2415</v>
      </c>
      <c r="J15476" t="s">
        <v>2416</v>
      </c>
      <c r="K15476" t="s">
        <v>2417</v>
      </c>
      <c r="L15476" t="s">
        <v>2386</v>
      </c>
      <c r="M15476" t="s">
        <v>2388</v>
      </c>
      <c r="N15476" t="s">
        <v>2389</v>
      </c>
      <c r="O15476" t="s">
        <v>2418</v>
      </c>
      <c r="P15476" t="s">
        <v>2419</v>
      </c>
      <c r="Q15476" t="s">
        <v>48</v>
      </c>
      <c r="R15476" t="s">
        <v>49</v>
      </c>
      <c r="S15476" t="s">
        <v>50</v>
      </c>
    </row>
    <row r="15477" spans="1:19" x14ac:dyDescent="0.35">
      <c r="A15477" t="s">
        <v>3</v>
      </c>
      <c r="B15477" t="s">
        <v>1333</v>
      </c>
      <c r="C15477">
        <v>1959</v>
      </c>
      <c r="D15477" t="s">
        <v>1156</v>
      </c>
      <c r="E15477" t="s">
        <v>184</v>
      </c>
      <c r="F15477" t="s">
        <v>79</v>
      </c>
      <c r="G15477" t="s">
        <v>146</v>
      </c>
      <c r="H15477" t="s">
        <v>150</v>
      </c>
      <c r="I15477" t="s">
        <v>73</v>
      </c>
      <c r="J15477" t="s">
        <v>107</v>
      </c>
      <c r="K15477" t="s">
        <v>179</v>
      </c>
      <c r="L15477" t="s">
        <v>150</v>
      </c>
      <c r="M15477" t="s">
        <v>106</v>
      </c>
      <c r="N15477" t="s">
        <v>107</v>
      </c>
      <c r="O15477" t="s">
        <v>107</v>
      </c>
      <c r="P15477" t="s">
        <v>121</v>
      </c>
      <c r="Q15477" t="s">
        <v>107</v>
      </c>
      <c r="R15477" t="s">
        <v>130</v>
      </c>
      <c r="S15477" t="s">
        <v>150</v>
      </c>
    </row>
    <row r="15478" spans="1:19" x14ac:dyDescent="0.35">
      <c r="A15478" t="s">
        <v>3</v>
      </c>
      <c r="B15478" t="s">
        <v>1334</v>
      </c>
      <c r="C15478">
        <v>70</v>
      </c>
      <c r="D15478" t="s">
        <v>814</v>
      </c>
      <c r="E15478" t="s">
        <v>126</v>
      </c>
      <c r="F15478" t="s">
        <v>75</v>
      </c>
      <c r="G15478" t="s">
        <v>442</v>
      </c>
      <c r="H15478" t="s">
        <v>76</v>
      </c>
      <c r="I15478" t="s">
        <v>76</v>
      </c>
      <c r="J15478" t="s">
        <v>76</v>
      </c>
      <c r="K15478" t="s">
        <v>76</v>
      </c>
      <c r="L15478" t="s">
        <v>76</v>
      </c>
      <c r="M15478" t="s">
        <v>76</v>
      </c>
      <c r="N15478" t="s">
        <v>76</v>
      </c>
      <c r="O15478" t="s">
        <v>76</v>
      </c>
      <c r="P15478" t="s">
        <v>122</v>
      </c>
      <c r="Q15478" t="s">
        <v>76</v>
      </c>
      <c r="R15478" t="s">
        <v>198</v>
      </c>
      <c r="S15478" t="s">
        <v>72</v>
      </c>
    </row>
    <row r="15479" spans="1:19" x14ac:dyDescent="0.35">
      <c r="A15479" t="s">
        <v>4</v>
      </c>
      <c r="B15479" t="s">
        <v>1333</v>
      </c>
      <c r="C15479">
        <v>3165</v>
      </c>
      <c r="D15479" t="s">
        <v>726</v>
      </c>
      <c r="E15479" t="s">
        <v>680</v>
      </c>
      <c r="F15479" t="s">
        <v>94</v>
      </c>
      <c r="G15479" t="s">
        <v>99</v>
      </c>
      <c r="H15479" t="s">
        <v>68</v>
      </c>
      <c r="I15479" t="s">
        <v>76</v>
      </c>
      <c r="J15479" t="s">
        <v>76</v>
      </c>
      <c r="K15479" t="s">
        <v>150</v>
      </c>
      <c r="L15479" t="s">
        <v>63</v>
      </c>
      <c r="M15479" t="s">
        <v>79</v>
      </c>
      <c r="N15479" t="s">
        <v>107</v>
      </c>
      <c r="O15479" t="s">
        <v>76</v>
      </c>
      <c r="P15479" t="s">
        <v>103</v>
      </c>
      <c r="Q15479" t="s">
        <v>150</v>
      </c>
      <c r="R15479" t="s">
        <v>80</v>
      </c>
      <c r="S15479" t="s">
        <v>77</v>
      </c>
    </row>
    <row r="15480" spans="1:19" x14ac:dyDescent="0.35">
      <c r="A15480" t="s">
        <v>4</v>
      </c>
      <c r="B15480" t="s">
        <v>1334</v>
      </c>
      <c r="C15480">
        <v>106</v>
      </c>
      <c r="D15480" t="s">
        <v>234</v>
      </c>
      <c r="E15480" t="s">
        <v>669</v>
      </c>
      <c r="F15480" t="s">
        <v>107</v>
      </c>
      <c r="G15480" t="s">
        <v>88</v>
      </c>
      <c r="H15480" t="s">
        <v>151</v>
      </c>
      <c r="I15480" t="s">
        <v>76</v>
      </c>
      <c r="J15480" t="s">
        <v>76</v>
      </c>
      <c r="K15480" t="s">
        <v>55</v>
      </c>
      <c r="L15480" t="s">
        <v>76</v>
      </c>
      <c r="M15480" t="s">
        <v>76</v>
      </c>
      <c r="N15480" t="s">
        <v>76</v>
      </c>
      <c r="O15480" t="s">
        <v>76</v>
      </c>
      <c r="P15480" t="s">
        <v>76</v>
      </c>
      <c r="Q15480" t="s">
        <v>97</v>
      </c>
      <c r="R15480" t="s">
        <v>122</v>
      </c>
      <c r="S15480" t="s">
        <v>76</v>
      </c>
    </row>
    <row r="15481" spans="1:19" x14ac:dyDescent="0.35">
      <c r="A15481" t="s">
        <v>4</v>
      </c>
      <c r="B15481" t="s">
        <v>468</v>
      </c>
      <c r="C15481">
        <v>3</v>
      </c>
      <c r="D15481" t="s">
        <v>1106</v>
      </c>
      <c r="E15481" t="s">
        <v>413</v>
      </c>
      <c r="F15481" t="s">
        <v>76</v>
      </c>
      <c r="G15481" t="s">
        <v>76</v>
      </c>
      <c r="H15481" t="s">
        <v>76</v>
      </c>
      <c r="I15481" t="s">
        <v>76</v>
      </c>
      <c r="J15481" t="s">
        <v>76</v>
      </c>
      <c r="K15481" t="s">
        <v>76</v>
      </c>
      <c r="L15481" t="s">
        <v>76</v>
      </c>
      <c r="M15481" t="s">
        <v>76</v>
      </c>
      <c r="N15481" t="s">
        <v>76</v>
      </c>
      <c r="O15481" t="s">
        <v>76</v>
      </c>
      <c r="P15481" t="s">
        <v>76</v>
      </c>
      <c r="Q15481" t="s">
        <v>76</v>
      </c>
      <c r="R15481" t="s">
        <v>76</v>
      </c>
      <c r="S15481" t="s">
        <v>76</v>
      </c>
    </row>
    <row r="15482" spans="1:19" x14ac:dyDescent="0.35">
      <c r="A15482" t="s">
        <v>5</v>
      </c>
      <c r="B15482" t="s">
        <v>1333</v>
      </c>
      <c r="C15482">
        <v>3393</v>
      </c>
      <c r="D15482" t="s">
        <v>576</v>
      </c>
      <c r="E15482" t="s">
        <v>251</v>
      </c>
      <c r="F15482" t="s">
        <v>94</v>
      </c>
      <c r="G15482" t="s">
        <v>131</v>
      </c>
      <c r="H15482" t="s">
        <v>94</v>
      </c>
      <c r="I15482" t="s">
        <v>76</v>
      </c>
      <c r="J15482" t="s">
        <v>76</v>
      </c>
      <c r="K15482" t="s">
        <v>94</v>
      </c>
      <c r="L15482" t="s">
        <v>71</v>
      </c>
      <c r="M15482" t="s">
        <v>76</v>
      </c>
      <c r="N15482" t="s">
        <v>106</v>
      </c>
      <c r="O15482" t="s">
        <v>76</v>
      </c>
      <c r="P15482" t="s">
        <v>177</v>
      </c>
      <c r="Q15482" t="s">
        <v>79</v>
      </c>
      <c r="R15482" t="s">
        <v>186</v>
      </c>
      <c r="S15482" t="s">
        <v>77</v>
      </c>
    </row>
    <row r="15483" spans="1:19" x14ac:dyDescent="0.35">
      <c r="A15483" t="s">
        <v>5</v>
      </c>
      <c r="B15483" t="s">
        <v>1334</v>
      </c>
      <c r="C15483">
        <v>71</v>
      </c>
      <c r="D15483" t="s">
        <v>673</v>
      </c>
      <c r="E15483" t="s">
        <v>169</v>
      </c>
      <c r="F15483" t="s">
        <v>137</v>
      </c>
      <c r="G15483" t="s">
        <v>323</v>
      </c>
      <c r="H15483" t="s">
        <v>282</v>
      </c>
      <c r="I15483" t="s">
        <v>76</v>
      </c>
      <c r="J15483" t="s">
        <v>76</v>
      </c>
      <c r="K15483" t="s">
        <v>231</v>
      </c>
      <c r="L15483" t="s">
        <v>150</v>
      </c>
      <c r="M15483" t="s">
        <v>76</v>
      </c>
      <c r="N15483" t="s">
        <v>76</v>
      </c>
      <c r="O15483" t="s">
        <v>76</v>
      </c>
      <c r="P15483" t="s">
        <v>193</v>
      </c>
      <c r="Q15483" t="s">
        <v>76</v>
      </c>
      <c r="R15483" t="s">
        <v>63</v>
      </c>
      <c r="S15483" t="s">
        <v>76</v>
      </c>
    </row>
    <row r="15484" spans="1:19" x14ac:dyDescent="0.35">
      <c r="A15484" t="s">
        <v>5</v>
      </c>
      <c r="B15484" t="s">
        <v>468</v>
      </c>
      <c r="C15484">
        <v>1</v>
      </c>
      <c r="D15484" t="s">
        <v>395</v>
      </c>
      <c r="E15484" t="s">
        <v>76</v>
      </c>
      <c r="F15484" t="s">
        <v>76</v>
      </c>
      <c r="G15484" t="s">
        <v>76</v>
      </c>
      <c r="H15484" t="s">
        <v>76</v>
      </c>
      <c r="I15484" t="s">
        <v>76</v>
      </c>
      <c r="J15484" t="s">
        <v>76</v>
      </c>
      <c r="K15484" t="s">
        <v>76</v>
      </c>
      <c r="L15484" t="s">
        <v>76</v>
      </c>
      <c r="M15484" t="s">
        <v>76</v>
      </c>
      <c r="N15484" t="s">
        <v>76</v>
      </c>
      <c r="O15484" t="s">
        <v>76</v>
      </c>
      <c r="P15484" t="s">
        <v>76</v>
      </c>
      <c r="Q15484" t="s">
        <v>76</v>
      </c>
      <c r="R15484" t="s">
        <v>76</v>
      </c>
      <c r="S15484" t="s">
        <v>76</v>
      </c>
    </row>
    <row r="15485" spans="1:19" x14ac:dyDescent="0.35">
      <c r="A15485" t="s">
        <v>6</v>
      </c>
      <c r="B15485" t="s">
        <v>1333</v>
      </c>
      <c r="C15485">
        <v>1372</v>
      </c>
      <c r="D15485" t="s">
        <v>654</v>
      </c>
      <c r="E15485" t="s">
        <v>125</v>
      </c>
      <c r="F15485" t="s">
        <v>105</v>
      </c>
      <c r="G15485" t="s">
        <v>177</v>
      </c>
      <c r="H15485" t="s">
        <v>93</v>
      </c>
      <c r="I15485" t="s">
        <v>68</v>
      </c>
      <c r="J15485" t="s">
        <v>107</v>
      </c>
      <c r="K15485" t="s">
        <v>86</v>
      </c>
      <c r="L15485" t="s">
        <v>71</v>
      </c>
      <c r="M15485" t="s">
        <v>76</v>
      </c>
      <c r="N15485" t="s">
        <v>68</v>
      </c>
      <c r="O15485" t="s">
        <v>106</v>
      </c>
      <c r="P15485" t="s">
        <v>96</v>
      </c>
      <c r="Q15485" t="s">
        <v>94</v>
      </c>
      <c r="R15485" t="s">
        <v>100</v>
      </c>
      <c r="S15485" t="s">
        <v>79</v>
      </c>
    </row>
    <row r="15486" spans="1:19" x14ac:dyDescent="0.35">
      <c r="A15486" t="s">
        <v>6</v>
      </c>
      <c r="B15486" t="s">
        <v>1334</v>
      </c>
      <c r="C15486">
        <v>60</v>
      </c>
      <c r="D15486" t="s">
        <v>1005</v>
      </c>
      <c r="E15486" t="s">
        <v>448</v>
      </c>
      <c r="F15486" t="s">
        <v>76</v>
      </c>
      <c r="G15486" t="s">
        <v>371</v>
      </c>
      <c r="H15486" t="s">
        <v>79</v>
      </c>
      <c r="I15486" t="s">
        <v>76</v>
      </c>
      <c r="J15486" t="s">
        <v>76</v>
      </c>
      <c r="K15486" t="s">
        <v>126</v>
      </c>
      <c r="L15486" t="s">
        <v>76</v>
      </c>
      <c r="M15486" t="s">
        <v>76</v>
      </c>
      <c r="N15486" t="s">
        <v>76</v>
      </c>
      <c r="O15486" t="s">
        <v>76</v>
      </c>
      <c r="P15486" t="s">
        <v>244</v>
      </c>
      <c r="Q15486" t="s">
        <v>76</v>
      </c>
      <c r="R15486" t="s">
        <v>138</v>
      </c>
      <c r="S15486" t="s">
        <v>76</v>
      </c>
    </row>
    <row r="15487" spans="1:19" x14ac:dyDescent="0.35">
      <c r="A15487" t="s">
        <v>7</v>
      </c>
      <c r="B15487" t="s">
        <v>1333</v>
      </c>
      <c r="C15487">
        <v>3122</v>
      </c>
      <c r="D15487" t="s">
        <v>888</v>
      </c>
      <c r="E15487" t="s">
        <v>134</v>
      </c>
      <c r="F15487" t="s">
        <v>76</v>
      </c>
      <c r="G15487" t="s">
        <v>416</v>
      </c>
      <c r="H15487" t="s">
        <v>80</v>
      </c>
      <c r="I15487" t="s">
        <v>76</v>
      </c>
      <c r="J15487" t="s">
        <v>107</v>
      </c>
      <c r="K15487" t="s">
        <v>78</v>
      </c>
      <c r="L15487" t="s">
        <v>73</v>
      </c>
      <c r="M15487" t="s">
        <v>107</v>
      </c>
      <c r="N15487" t="s">
        <v>76</v>
      </c>
      <c r="O15487" t="s">
        <v>76</v>
      </c>
      <c r="P15487" t="s">
        <v>278</v>
      </c>
      <c r="Q15487" t="s">
        <v>107</v>
      </c>
      <c r="R15487" t="s">
        <v>65</v>
      </c>
      <c r="S15487" t="s">
        <v>106</v>
      </c>
    </row>
    <row r="15488" spans="1:19" x14ac:dyDescent="0.35">
      <c r="A15488" t="s">
        <v>7</v>
      </c>
      <c r="B15488" t="s">
        <v>1334</v>
      </c>
      <c r="C15488">
        <v>122</v>
      </c>
      <c r="D15488" t="s">
        <v>750</v>
      </c>
      <c r="E15488" t="s">
        <v>121</v>
      </c>
      <c r="F15488" t="s">
        <v>76</v>
      </c>
      <c r="G15488" t="s">
        <v>231</v>
      </c>
      <c r="H15488" t="s">
        <v>80</v>
      </c>
      <c r="I15488" t="s">
        <v>76</v>
      </c>
      <c r="J15488" t="s">
        <v>76</v>
      </c>
      <c r="K15488" t="s">
        <v>73</v>
      </c>
      <c r="L15488" t="s">
        <v>76</v>
      </c>
      <c r="M15488" t="s">
        <v>76</v>
      </c>
      <c r="N15488" t="s">
        <v>76</v>
      </c>
      <c r="O15488" t="s">
        <v>76</v>
      </c>
      <c r="P15488" t="s">
        <v>166</v>
      </c>
      <c r="Q15488" t="s">
        <v>94</v>
      </c>
      <c r="R15488" t="s">
        <v>75</v>
      </c>
      <c r="S15488" t="s">
        <v>76</v>
      </c>
    </row>
    <row r="15489" spans="1:19" x14ac:dyDescent="0.35">
      <c r="A15489" t="s">
        <v>7</v>
      </c>
      <c r="B15489" t="s">
        <v>468</v>
      </c>
      <c r="C15489">
        <v>2</v>
      </c>
      <c r="D15489" t="s">
        <v>395</v>
      </c>
      <c r="E15489" t="s">
        <v>76</v>
      </c>
      <c r="F15489" t="s">
        <v>76</v>
      </c>
      <c r="G15489" t="s">
        <v>76</v>
      </c>
      <c r="H15489" t="s">
        <v>76</v>
      </c>
      <c r="I15489" t="s">
        <v>76</v>
      </c>
      <c r="J15489" t="s">
        <v>76</v>
      </c>
      <c r="K15489" t="s">
        <v>76</v>
      </c>
      <c r="L15489" t="s">
        <v>76</v>
      </c>
      <c r="M15489" t="s">
        <v>76</v>
      </c>
      <c r="N15489" t="s">
        <v>76</v>
      </c>
      <c r="O15489" t="s">
        <v>76</v>
      </c>
      <c r="P15489" t="s">
        <v>76</v>
      </c>
      <c r="Q15489" t="s">
        <v>76</v>
      </c>
      <c r="R15489" t="s">
        <v>76</v>
      </c>
      <c r="S15489" t="s">
        <v>76</v>
      </c>
    </row>
    <row r="15490" spans="1:19" x14ac:dyDescent="0.35">
      <c r="A15490" t="s">
        <v>241</v>
      </c>
      <c r="B15490" t="s">
        <v>1333</v>
      </c>
      <c r="C15490">
        <v>13011</v>
      </c>
      <c r="D15490" t="s">
        <v>431</v>
      </c>
      <c r="E15490" t="s">
        <v>315</v>
      </c>
      <c r="F15490" t="s">
        <v>68</v>
      </c>
      <c r="G15490" t="s">
        <v>210</v>
      </c>
      <c r="H15490" t="s">
        <v>105</v>
      </c>
      <c r="I15490" t="s">
        <v>107</v>
      </c>
      <c r="J15490" t="s">
        <v>76</v>
      </c>
      <c r="K15490" t="s">
        <v>63</v>
      </c>
      <c r="L15490" t="s">
        <v>150</v>
      </c>
      <c r="M15490" t="s">
        <v>73</v>
      </c>
      <c r="N15490" t="s">
        <v>107</v>
      </c>
      <c r="O15490" t="s">
        <v>107</v>
      </c>
      <c r="P15490" t="s">
        <v>314</v>
      </c>
      <c r="Q15490" t="s">
        <v>77</v>
      </c>
      <c r="R15490" t="s">
        <v>198</v>
      </c>
      <c r="S15490" t="s">
        <v>77</v>
      </c>
    </row>
    <row r="15491" spans="1:19" x14ac:dyDescent="0.35">
      <c r="A15491" t="s">
        <v>241</v>
      </c>
      <c r="B15491" t="s">
        <v>1334</v>
      </c>
      <c r="C15491">
        <v>429</v>
      </c>
      <c r="D15491" t="s">
        <v>846</v>
      </c>
      <c r="E15491" t="s">
        <v>339</v>
      </c>
      <c r="F15491" t="s">
        <v>75</v>
      </c>
      <c r="G15491" t="s">
        <v>124</v>
      </c>
      <c r="H15491" t="s">
        <v>149</v>
      </c>
      <c r="I15491" t="s">
        <v>76</v>
      </c>
      <c r="J15491" t="s">
        <v>76</v>
      </c>
      <c r="K15491" t="s">
        <v>149</v>
      </c>
      <c r="L15491" t="s">
        <v>107</v>
      </c>
      <c r="M15491" t="s">
        <v>76</v>
      </c>
      <c r="N15491" t="s">
        <v>76</v>
      </c>
      <c r="O15491" t="s">
        <v>76</v>
      </c>
      <c r="P15491" t="s">
        <v>239</v>
      </c>
      <c r="Q15491" t="s">
        <v>138</v>
      </c>
      <c r="R15491" t="s">
        <v>63</v>
      </c>
      <c r="S15491" t="s">
        <v>73</v>
      </c>
    </row>
    <row r="15492" spans="1:19" x14ac:dyDescent="0.35">
      <c r="A15492" t="s">
        <v>241</v>
      </c>
      <c r="B15492" t="s">
        <v>468</v>
      </c>
      <c r="C15492">
        <v>6</v>
      </c>
      <c r="D15492" t="s">
        <v>1413</v>
      </c>
      <c r="E15492" t="s">
        <v>182</v>
      </c>
      <c r="F15492" t="s">
        <v>76</v>
      </c>
      <c r="G15492" t="s">
        <v>76</v>
      </c>
      <c r="H15492" t="s">
        <v>76</v>
      </c>
      <c r="I15492" t="s">
        <v>76</v>
      </c>
      <c r="J15492" t="s">
        <v>76</v>
      </c>
      <c r="K15492" t="s">
        <v>76</v>
      </c>
      <c r="L15492" t="s">
        <v>76</v>
      </c>
      <c r="M15492" t="s">
        <v>76</v>
      </c>
      <c r="N15492" t="s">
        <v>76</v>
      </c>
      <c r="O15492" t="s">
        <v>76</v>
      </c>
      <c r="P15492" t="s">
        <v>76</v>
      </c>
      <c r="Q15492" t="s">
        <v>76</v>
      </c>
      <c r="R15492" t="s">
        <v>76</v>
      </c>
      <c r="S15492" t="s">
        <v>76</v>
      </c>
    </row>
    <row r="15494" spans="1:19" x14ac:dyDescent="0.35">
      <c r="A15494" t="s">
        <v>2422</v>
      </c>
    </row>
    <row r="15495" spans="1:19" x14ac:dyDescent="0.35">
      <c r="A15495" t="s">
        <v>14</v>
      </c>
      <c r="B15495" t="s">
        <v>461</v>
      </c>
      <c r="C15495" t="s">
        <v>2</v>
      </c>
      <c r="D15495" t="s">
        <v>2410</v>
      </c>
      <c r="E15495" t="s">
        <v>2411</v>
      </c>
      <c r="F15495" t="s">
        <v>2412</v>
      </c>
      <c r="G15495" t="s">
        <v>2413</v>
      </c>
      <c r="H15495" t="s">
        <v>2414</v>
      </c>
      <c r="I15495" t="s">
        <v>2415</v>
      </c>
      <c r="J15495" t="s">
        <v>2416</v>
      </c>
      <c r="K15495" t="s">
        <v>2417</v>
      </c>
      <c r="L15495" t="s">
        <v>2386</v>
      </c>
      <c r="M15495" t="s">
        <v>2388</v>
      </c>
      <c r="N15495" t="s">
        <v>2389</v>
      </c>
      <c r="O15495" t="s">
        <v>2418</v>
      </c>
      <c r="P15495" t="s">
        <v>2419</v>
      </c>
      <c r="Q15495" t="s">
        <v>48</v>
      </c>
      <c r="R15495" t="s">
        <v>49</v>
      </c>
      <c r="S15495" t="s">
        <v>50</v>
      </c>
    </row>
    <row r="15496" spans="1:19" x14ac:dyDescent="0.35">
      <c r="A15496" t="s">
        <v>3</v>
      </c>
      <c r="B15496" t="s">
        <v>462</v>
      </c>
      <c r="C15496">
        <v>1093</v>
      </c>
      <c r="D15496" t="s">
        <v>905</v>
      </c>
      <c r="E15496" t="s">
        <v>171</v>
      </c>
      <c r="F15496" t="s">
        <v>71</v>
      </c>
      <c r="G15496" t="s">
        <v>188</v>
      </c>
      <c r="H15496" t="s">
        <v>71</v>
      </c>
      <c r="I15496" t="s">
        <v>76</v>
      </c>
      <c r="J15496" t="s">
        <v>73</v>
      </c>
      <c r="K15496" t="s">
        <v>84</v>
      </c>
      <c r="L15496" t="s">
        <v>75</v>
      </c>
      <c r="M15496" t="s">
        <v>106</v>
      </c>
      <c r="N15496" t="s">
        <v>76</v>
      </c>
      <c r="O15496" t="s">
        <v>107</v>
      </c>
      <c r="P15496" t="s">
        <v>221</v>
      </c>
      <c r="Q15496" t="s">
        <v>107</v>
      </c>
      <c r="R15496" t="s">
        <v>55</v>
      </c>
      <c r="S15496" t="s">
        <v>78</v>
      </c>
    </row>
    <row r="15497" spans="1:19" x14ac:dyDescent="0.35">
      <c r="A15497" t="s">
        <v>3</v>
      </c>
      <c r="B15497" t="s">
        <v>464</v>
      </c>
      <c r="C15497">
        <v>935</v>
      </c>
      <c r="D15497" t="s">
        <v>976</v>
      </c>
      <c r="E15497" t="s">
        <v>276</v>
      </c>
      <c r="F15497" t="s">
        <v>106</v>
      </c>
      <c r="G15497" t="s">
        <v>221</v>
      </c>
      <c r="H15497" t="s">
        <v>150</v>
      </c>
      <c r="I15497" t="s">
        <v>77</v>
      </c>
      <c r="J15497" t="s">
        <v>76</v>
      </c>
      <c r="K15497" t="s">
        <v>186</v>
      </c>
      <c r="L15497" t="s">
        <v>71</v>
      </c>
      <c r="M15497" t="s">
        <v>73</v>
      </c>
      <c r="N15497" t="s">
        <v>73</v>
      </c>
      <c r="O15497" t="s">
        <v>107</v>
      </c>
      <c r="P15497" t="s">
        <v>87</v>
      </c>
      <c r="Q15497" t="s">
        <v>76</v>
      </c>
      <c r="R15497" t="s">
        <v>62</v>
      </c>
      <c r="S15497" t="s">
        <v>79</v>
      </c>
    </row>
    <row r="15498" spans="1:19" x14ac:dyDescent="0.35">
      <c r="A15498" t="s">
        <v>3</v>
      </c>
      <c r="B15498" t="s">
        <v>468</v>
      </c>
      <c r="C15498">
        <v>1</v>
      </c>
      <c r="D15498" t="s">
        <v>395</v>
      </c>
      <c r="E15498" t="s">
        <v>76</v>
      </c>
      <c r="F15498" t="s">
        <v>76</v>
      </c>
      <c r="G15498" t="s">
        <v>76</v>
      </c>
      <c r="H15498" t="s">
        <v>76</v>
      </c>
      <c r="I15498" t="s">
        <v>76</v>
      </c>
      <c r="J15498" t="s">
        <v>76</v>
      </c>
      <c r="K15498" t="s">
        <v>76</v>
      </c>
      <c r="L15498" t="s">
        <v>76</v>
      </c>
      <c r="M15498" t="s">
        <v>76</v>
      </c>
      <c r="N15498" t="s">
        <v>76</v>
      </c>
      <c r="O15498" t="s">
        <v>76</v>
      </c>
      <c r="P15498" t="s">
        <v>76</v>
      </c>
      <c r="Q15498" t="s">
        <v>76</v>
      </c>
      <c r="R15498" t="s">
        <v>76</v>
      </c>
      <c r="S15498" t="s">
        <v>76</v>
      </c>
    </row>
    <row r="15499" spans="1:19" x14ac:dyDescent="0.35">
      <c r="A15499" t="s">
        <v>4</v>
      </c>
      <c r="B15499" t="s">
        <v>462</v>
      </c>
      <c r="C15499">
        <v>1692</v>
      </c>
      <c r="D15499" t="s">
        <v>627</v>
      </c>
      <c r="E15499" t="s">
        <v>700</v>
      </c>
      <c r="F15499" t="s">
        <v>105</v>
      </c>
      <c r="G15499" t="s">
        <v>309</v>
      </c>
      <c r="H15499" t="s">
        <v>75</v>
      </c>
      <c r="I15499" t="s">
        <v>76</v>
      </c>
      <c r="J15499" t="s">
        <v>76</v>
      </c>
      <c r="K15499" t="s">
        <v>150</v>
      </c>
      <c r="L15499" t="s">
        <v>63</v>
      </c>
      <c r="M15499" t="s">
        <v>107</v>
      </c>
      <c r="N15499" t="s">
        <v>107</v>
      </c>
      <c r="O15499" t="s">
        <v>76</v>
      </c>
      <c r="P15499" t="s">
        <v>175</v>
      </c>
      <c r="Q15499" t="s">
        <v>75</v>
      </c>
      <c r="R15499" t="s">
        <v>80</v>
      </c>
      <c r="S15499" t="s">
        <v>107</v>
      </c>
    </row>
    <row r="15500" spans="1:19" x14ac:dyDescent="0.35">
      <c r="A15500" t="s">
        <v>4</v>
      </c>
      <c r="B15500" t="s">
        <v>464</v>
      </c>
      <c r="C15500">
        <v>1582</v>
      </c>
      <c r="D15500" t="s">
        <v>711</v>
      </c>
      <c r="E15500" t="s">
        <v>714</v>
      </c>
      <c r="F15500" t="s">
        <v>79</v>
      </c>
      <c r="G15500" t="s">
        <v>89</v>
      </c>
      <c r="H15500" t="s">
        <v>73</v>
      </c>
      <c r="I15500" t="s">
        <v>76</v>
      </c>
      <c r="J15500" t="s">
        <v>76</v>
      </c>
      <c r="K15500" t="s">
        <v>75</v>
      </c>
      <c r="L15500" t="s">
        <v>72</v>
      </c>
      <c r="M15500" t="s">
        <v>94</v>
      </c>
      <c r="N15500" t="s">
        <v>107</v>
      </c>
      <c r="O15500" t="s">
        <v>76</v>
      </c>
      <c r="P15500" t="s">
        <v>93</v>
      </c>
      <c r="Q15500" t="s">
        <v>94</v>
      </c>
      <c r="R15500" t="s">
        <v>100</v>
      </c>
      <c r="S15500" t="s">
        <v>68</v>
      </c>
    </row>
    <row r="15501" spans="1:19" x14ac:dyDescent="0.35">
      <c r="A15501" t="s">
        <v>5</v>
      </c>
      <c r="B15501" t="s">
        <v>462</v>
      </c>
      <c r="C15501">
        <v>1658</v>
      </c>
      <c r="D15501" t="s">
        <v>675</v>
      </c>
      <c r="E15501" t="s">
        <v>549</v>
      </c>
      <c r="F15501" t="s">
        <v>81</v>
      </c>
      <c r="G15501" t="s">
        <v>147</v>
      </c>
      <c r="H15501" t="s">
        <v>63</v>
      </c>
      <c r="I15501" t="s">
        <v>76</v>
      </c>
      <c r="J15501" t="s">
        <v>76</v>
      </c>
      <c r="K15501" t="s">
        <v>186</v>
      </c>
      <c r="L15501" t="s">
        <v>73</v>
      </c>
      <c r="M15501" t="s">
        <v>76</v>
      </c>
      <c r="N15501" t="s">
        <v>79</v>
      </c>
      <c r="O15501" t="s">
        <v>76</v>
      </c>
      <c r="P15501" t="s">
        <v>135</v>
      </c>
      <c r="Q15501" t="s">
        <v>77</v>
      </c>
      <c r="R15501" t="s">
        <v>80</v>
      </c>
      <c r="S15501" t="s">
        <v>107</v>
      </c>
    </row>
    <row r="15502" spans="1:19" x14ac:dyDescent="0.35">
      <c r="A15502" t="s">
        <v>5</v>
      </c>
      <c r="B15502" t="s">
        <v>464</v>
      </c>
      <c r="C15502">
        <v>1807</v>
      </c>
      <c r="D15502" t="s">
        <v>701</v>
      </c>
      <c r="E15502" t="s">
        <v>125</v>
      </c>
      <c r="F15502" t="s">
        <v>150</v>
      </c>
      <c r="G15502" t="s">
        <v>242</v>
      </c>
      <c r="H15502" t="s">
        <v>75</v>
      </c>
      <c r="I15502" t="s">
        <v>76</v>
      </c>
      <c r="J15502" t="s">
        <v>76</v>
      </c>
      <c r="K15502" t="s">
        <v>77</v>
      </c>
      <c r="L15502" t="s">
        <v>138</v>
      </c>
      <c r="M15502" t="s">
        <v>76</v>
      </c>
      <c r="N15502" t="s">
        <v>76</v>
      </c>
      <c r="O15502" t="s">
        <v>76</v>
      </c>
      <c r="P15502" t="s">
        <v>121</v>
      </c>
      <c r="Q15502" t="s">
        <v>68</v>
      </c>
      <c r="R15502" t="s">
        <v>93</v>
      </c>
      <c r="S15502" t="s">
        <v>68</v>
      </c>
    </row>
    <row r="15503" spans="1:19" x14ac:dyDescent="0.35">
      <c r="A15503" t="s">
        <v>6</v>
      </c>
      <c r="B15503" t="s">
        <v>462</v>
      </c>
      <c r="C15503">
        <v>906</v>
      </c>
      <c r="D15503" t="s">
        <v>742</v>
      </c>
      <c r="E15503" t="s">
        <v>363</v>
      </c>
      <c r="F15503" t="s">
        <v>63</v>
      </c>
      <c r="G15503" t="s">
        <v>290</v>
      </c>
      <c r="H15503" t="s">
        <v>151</v>
      </c>
      <c r="I15503" t="s">
        <v>75</v>
      </c>
      <c r="J15503" t="s">
        <v>73</v>
      </c>
      <c r="K15503" t="s">
        <v>96</v>
      </c>
      <c r="L15503" t="s">
        <v>75</v>
      </c>
      <c r="M15503" t="s">
        <v>76</v>
      </c>
      <c r="N15503" t="s">
        <v>79</v>
      </c>
      <c r="O15503" t="s">
        <v>79</v>
      </c>
      <c r="P15503" t="s">
        <v>65</v>
      </c>
      <c r="Q15503" t="s">
        <v>78</v>
      </c>
      <c r="R15503" t="s">
        <v>81</v>
      </c>
      <c r="S15503" t="s">
        <v>106</v>
      </c>
    </row>
    <row r="15504" spans="1:19" x14ac:dyDescent="0.35">
      <c r="A15504" t="s">
        <v>6</v>
      </c>
      <c r="B15504" t="s">
        <v>464</v>
      </c>
      <c r="C15504">
        <v>526</v>
      </c>
      <c r="D15504" t="s">
        <v>672</v>
      </c>
      <c r="E15504" t="s">
        <v>408</v>
      </c>
      <c r="F15504" t="s">
        <v>106</v>
      </c>
      <c r="G15504" t="s">
        <v>161</v>
      </c>
      <c r="H15504" t="s">
        <v>138</v>
      </c>
      <c r="I15504" t="s">
        <v>76</v>
      </c>
      <c r="J15504" t="s">
        <v>76</v>
      </c>
      <c r="K15504" t="s">
        <v>74</v>
      </c>
      <c r="L15504" t="s">
        <v>73</v>
      </c>
      <c r="M15504" t="s">
        <v>107</v>
      </c>
      <c r="N15504" t="s">
        <v>71</v>
      </c>
      <c r="O15504" t="s">
        <v>76</v>
      </c>
      <c r="P15504" t="s">
        <v>163</v>
      </c>
      <c r="Q15504" t="s">
        <v>71</v>
      </c>
      <c r="R15504" t="s">
        <v>151</v>
      </c>
      <c r="S15504" t="s">
        <v>150</v>
      </c>
    </row>
    <row r="15505" spans="1:19" x14ac:dyDescent="0.35">
      <c r="A15505" t="s">
        <v>7</v>
      </c>
      <c r="B15505" t="s">
        <v>462</v>
      </c>
      <c r="C15505">
        <v>1914</v>
      </c>
      <c r="D15505" t="s">
        <v>1152</v>
      </c>
      <c r="E15505" t="s">
        <v>58</v>
      </c>
      <c r="F15505" t="s">
        <v>107</v>
      </c>
      <c r="G15505" t="s">
        <v>277</v>
      </c>
      <c r="H15505" t="s">
        <v>80</v>
      </c>
      <c r="I15505" t="s">
        <v>76</v>
      </c>
      <c r="J15505" t="s">
        <v>107</v>
      </c>
      <c r="K15505" t="s">
        <v>81</v>
      </c>
      <c r="L15505" t="s">
        <v>107</v>
      </c>
      <c r="M15505" t="s">
        <v>107</v>
      </c>
      <c r="N15505" t="s">
        <v>76</v>
      </c>
      <c r="O15505" t="s">
        <v>107</v>
      </c>
      <c r="P15505" t="s">
        <v>290</v>
      </c>
      <c r="Q15505" t="s">
        <v>107</v>
      </c>
      <c r="R15505" t="s">
        <v>122</v>
      </c>
      <c r="S15505" t="s">
        <v>79</v>
      </c>
    </row>
    <row r="15506" spans="1:19" x14ac:dyDescent="0.35">
      <c r="A15506" t="s">
        <v>7</v>
      </c>
      <c r="B15506" t="s">
        <v>464</v>
      </c>
      <c r="C15506">
        <v>1331</v>
      </c>
      <c r="D15506" t="s">
        <v>888</v>
      </c>
      <c r="E15506" t="s">
        <v>185</v>
      </c>
      <c r="F15506" t="s">
        <v>76</v>
      </c>
      <c r="G15506" t="s">
        <v>257</v>
      </c>
      <c r="H15506" t="s">
        <v>100</v>
      </c>
      <c r="I15506" t="s">
        <v>76</v>
      </c>
      <c r="J15506" t="s">
        <v>76</v>
      </c>
      <c r="K15506" t="s">
        <v>68</v>
      </c>
      <c r="L15506" t="s">
        <v>106</v>
      </c>
      <c r="M15506" t="s">
        <v>106</v>
      </c>
      <c r="N15506" t="s">
        <v>76</v>
      </c>
      <c r="O15506" t="s">
        <v>76</v>
      </c>
      <c r="P15506" t="s">
        <v>188</v>
      </c>
      <c r="Q15506" t="s">
        <v>107</v>
      </c>
      <c r="R15506" t="s">
        <v>121</v>
      </c>
      <c r="S15506" t="s">
        <v>107</v>
      </c>
    </row>
    <row r="15507" spans="1:19" x14ac:dyDescent="0.35">
      <c r="A15507" t="s">
        <v>7</v>
      </c>
      <c r="B15507" t="s">
        <v>468</v>
      </c>
      <c r="C15507">
        <v>1</v>
      </c>
      <c r="D15507" t="s">
        <v>395</v>
      </c>
      <c r="E15507" t="s">
        <v>76</v>
      </c>
      <c r="F15507" t="s">
        <v>76</v>
      </c>
      <c r="G15507" t="s">
        <v>76</v>
      </c>
      <c r="H15507" t="s">
        <v>76</v>
      </c>
      <c r="I15507" t="s">
        <v>76</v>
      </c>
      <c r="J15507" t="s">
        <v>76</v>
      </c>
      <c r="K15507" t="s">
        <v>76</v>
      </c>
      <c r="L15507" t="s">
        <v>76</v>
      </c>
      <c r="M15507" t="s">
        <v>76</v>
      </c>
      <c r="N15507" t="s">
        <v>76</v>
      </c>
      <c r="O15507" t="s">
        <v>76</v>
      </c>
      <c r="P15507" t="s">
        <v>76</v>
      </c>
      <c r="Q15507" t="s">
        <v>76</v>
      </c>
      <c r="R15507" t="s">
        <v>76</v>
      </c>
      <c r="S15507" t="s">
        <v>76</v>
      </c>
    </row>
    <row r="15508" spans="1:19" x14ac:dyDescent="0.35">
      <c r="A15508" t="s">
        <v>241</v>
      </c>
      <c r="B15508" t="s">
        <v>462</v>
      </c>
      <c r="C15508">
        <v>7263</v>
      </c>
      <c r="D15508" t="s">
        <v>167</v>
      </c>
      <c r="E15508" t="s">
        <v>59</v>
      </c>
      <c r="F15508" t="s">
        <v>75</v>
      </c>
      <c r="G15508" t="s">
        <v>205</v>
      </c>
      <c r="H15508" t="s">
        <v>72</v>
      </c>
      <c r="I15508" t="s">
        <v>107</v>
      </c>
      <c r="J15508" t="s">
        <v>107</v>
      </c>
      <c r="K15508" t="s">
        <v>74</v>
      </c>
      <c r="L15508" t="s">
        <v>71</v>
      </c>
      <c r="M15508" t="s">
        <v>107</v>
      </c>
      <c r="N15508" t="s">
        <v>73</v>
      </c>
      <c r="O15508" t="s">
        <v>107</v>
      </c>
      <c r="P15508" t="s">
        <v>260</v>
      </c>
      <c r="Q15508" t="s">
        <v>79</v>
      </c>
      <c r="R15508" t="s">
        <v>186</v>
      </c>
      <c r="S15508" t="s">
        <v>77</v>
      </c>
    </row>
    <row r="15509" spans="1:19" x14ac:dyDescent="0.35">
      <c r="A15509" t="s">
        <v>241</v>
      </c>
      <c r="B15509" t="s">
        <v>464</v>
      </c>
      <c r="C15509">
        <v>6181</v>
      </c>
      <c r="D15509" t="s">
        <v>682</v>
      </c>
      <c r="E15509" t="s">
        <v>601</v>
      </c>
      <c r="F15509" t="s">
        <v>77</v>
      </c>
      <c r="G15509" t="s">
        <v>515</v>
      </c>
      <c r="H15509" t="s">
        <v>94</v>
      </c>
      <c r="I15509" t="s">
        <v>107</v>
      </c>
      <c r="J15509" t="s">
        <v>76</v>
      </c>
      <c r="K15509" t="s">
        <v>94</v>
      </c>
      <c r="L15509" t="s">
        <v>150</v>
      </c>
      <c r="M15509" t="s">
        <v>106</v>
      </c>
      <c r="N15509" t="s">
        <v>107</v>
      </c>
      <c r="O15509" t="s">
        <v>76</v>
      </c>
      <c r="P15509" t="s">
        <v>121</v>
      </c>
      <c r="Q15509" t="s">
        <v>77</v>
      </c>
      <c r="R15509" t="s">
        <v>149</v>
      </c>
      <c r="S15509" t="s">
        <v>79</v>
      </c>
    </row>
    <row r="15510" spans="1:19" x14ac:dyDescent="0.35">
      <c r="A15510" t="s">
        <v>241</v>
      </c>
      <c r="B15510" t="s">
        <v>468</v>
      </c>
      <c r="C15510">
        <v>2</v>
      </c>
      <c r="D15510" t="s">
        <v>395</v>
      </c>
      <c r="E15510" t="s">
        <v>76</v>
      </c>
      <c r="F15510" t="s">
        <v>76</v>
      </c>
      <c r="G15510" t="s">
        <v>76</v>
      </c>
      <c r="H15510" t="s">
        <v>76</v>
      </c>
      <c r="I15510" t="s">
        <v>76</v>
      </c>
      <c r="J15510" t="s">
        <v>76</v>
      </c>
      <c r="K15510" t="s">
        <v>76</v>
      </c>
      <c r="L15510" t="s">
        <v>76</v>
      </c>
      <c r="M15510" t="s">
        <v>76</v>
      </c>
      <c r="N15510" t="s">
        <v>76</v>
      </c>
      <c r="O15510" t="s">
        <v>76</v>
      </c>
      <c r="P15510" t="s">
        <v>76</v>
      </c>
      <c r="Q15510" t="s">
        <v>76</v>
      </c>
      <c r="R15510" t="s">
        <v>76</v>
      </c>
      <c r="S15510" t="s">
        <v>76</v>
      </c>
    </row>
    <row r="15512" spans="1:19" x14ac:dyDescent="0.35">
      <c r="A15512" t="s">
        <v>2423</v>
      </c>
    </row>
    <row r="15513" spans="1:19" x14ac:dyDescent="0.35">
      <c r="A15513" t="s">
        <v>14</v>
      </c>
      <c r="B15513" t="s">
        <v>487</v>
      </c>
      <c r="C15513" t="s">
        <v>2</v>
      </c>
      <c r="D15513" t="s">
        <v>2410</v>
      </c>
      <c r="E15513" t="s">
        <v>2411</v>
      </c>
      <c r="F15513" t="s">
        <v>2412</v>
      </c>
      <c r="G15513" t="s">
        <v>2413</v>
      </c>
      <c r="H15513" t="s">
        <v>2414</v>
      </c>
      <c r="I15513" t="s">
        <v>2415</v>
      </c>
      <c r="J15513" t="s">
        <v>2416</v>
      </c>
      <c r="K15513" t="s">
        <v>2417</v>
      </c>
      <c r="L15513" t="s">
        <v>2386</v>
      </c>
      <c r="M15513" t="s">
        <v>2388</v>
      </c>
      <c r="N15513" t="s">
        <v>2389</v>
      </c>
      <c r="O15513" t="s">
        <v>2418</v>
      </c>
      <c r="P15513" t="s">
        <v>2419</v>
      </c>
      <c r="Q15513" t="s">
        <v>48</v>
      </c>
      <c r="R15513" t="s">
        <v>49</v>
      </c>
      <c r="S15513" t="s">
        <v>50</v>
      </c>
    </row>
    <row r="15514" spans="1:19" x14ac:dyDescent="0.35">
      <c r="A15514" t="s">
        <v>3</v>
      </c>
      <c r="B15514" t="s">
        <v>488</v>
      </c>
      <c r="C15514">
        <v>1119</v>
      </c>
      <c r="D15514" t="s">
        <v>772</v>
      </c>
      <c r="E15514" t="s">
        <v>252</v>
      </c>
      <c r="F15514" t="s">
        <v>77</v>
      </c>
      <c r="G15514" t="s">
        <v>121</v>
      </c>
      <c r="H15514" t="s">
        <v>68</v>
      </c>
      <c r="I15514" t="s">
        <v>76</v>
      </c>
      <c r="J15514" t="s">
        <v>76</v>
      </c>
      <c r="K15514" t="s">
        <v>108</v>
      </c>
      <c r="L15514" t="s">
        <v>150</v>
      </c>
      <c r="M15514" t="s">
        <v>76</v>
      </c>
      <c r="N15514" t="s">
        <v>76</v>
      </c>
      <c r="O15514" t="s">
        <v>107</v>
      </c>
      <c r="P15514" t="s">
        <v>211</v>
      </c>
      <c r="Q15514" t="s">
        <v>107</v>
      </c>
      <c r="R15514" t="s">
        <v>142</v>
      </c>
      <c r="S15514" t="s">
        <v>150</v>
      </c>
    </row>
    <row r="15515" spans="1:19" x14ac:dyDescent="0.35">
      <c r="A15515" t="s">
        <v>3</v>
      </c>
      <c r="B15515" t="s">
        <v>491</v>
      </c>
      <c r="C15515">
        <v>910</v>
      </c>
      <c r="D15515" t="s">
        <v>989</v>
      </c>
      <c r="E15515" t="s">
        <v>345</v>
      </c>
      <c r="F15515" t="s">
        <v>150</v>
      </c>
      <c r="G15515" t="s">
        <v>132</v>
      </c>
      <c r="H15515" t="s">
        <v>75</v>
      </c>
      <c r="I15515" t="s">
        <v>77</v>
      </c>
      <c r="J15515" t="s">
        <v>73</v>
      </c>
      <c r="K15515" t="s">
        <v>194</v>
      </c>
      <c r="L15515" t="s">
        <v>150</v>
      </c>
      <c r="M15515" t="s">
        <v>68</v>
      </c>
      <c r="N15515" t="s">
        <v>73</v>
      </c>
      <c r="O15515" t="s">
        <v>107</v>
      </c>
      <c r="P15515" t="s">
        <v>137</v>
      </c>
      <c r="Q15515" t="s">
        <v>107</v>
      </c>
      <c r="R15515" t="s">
        <v>86</v>
      </c>
      <c r="S15515" t="s">
        <v>150</v>
      </c>
    </row>
    <row r="15516" spans="1:19" x14ac:dyDescent="0.35">
      <c r="A15516" t="s">
        <v>4</v>
      </c>
      <c r="B15516" t="s">
        <v>488</v>
      </c>
      <c r="C15516">
        <v>1945</v>
      </c>
      <c r="D15516" t="s">
        <v>697</v>
      </c>
      <c r="E15516" t="s">
        <v>568</v>
      </c>
      <c r="F15516" t="s">
        <v>150</v>
      </c>
      <c r="G15516" t="s">
        <v>204</v>
      </c>
      <c r="H15516" t="s">
        <v>71</v>
      </c>
      <c r="I15516" t="s">
        <v>76</v>
      </c>
      <c r="J15516" t="s">
        <v>76</v>
      </c>
      <c r="K15516" t="s">
        <v>138</v>
      </c>
      <c r="L15516" t="s">
        <v>198</v>
      </c>
      <c r="M15516" t="s">
        <v>71</v>
      </c>
      <c r="N15516" t="s">
        <v>76</v>
      </c>
      <c r="O15516" t="s">
        <v>76</v>
      </c>
      <c r="P15516" t="s">
        <v>119</v>
      </c>
      <c r="Q15516" t="s">
        <v>72</v>
      </c>
      <c r="R15516" t="s">
        <v>72</v>
      </c>
      <c r="S15516" t="s">
        <v>73</v>
      </c>
    </row>
    <row r="15517" spans="1:19" x14ac:dyDescent="0.35">
      <c r="A15517" t="s">
        <v>4</v>
      </c>
      <c r="B15517" t="s">
        <v>491</v>
      </c>
      <c r="C15517">
        <v>1329</v>
      </c>
      <c r="D15517" t="s">
        <v>472</v>
      </c>
      <c r="E15517" t="s">
        <v>481</v>
      </c>
      <c r="F15517" t="s">
        <v>78</v>
      </c>
      <c r="G15517" t="s">
        <v>53</v>
      </c>
      <c r="H15517" t="s">
        <v>68</v>
      </c>
      <c r="I15517" t="s">
        <v>76</v>
      </c>
      <c r="J15517" t="s">
        <v>76</v>
      </c>
      <c r="K15517" t="s">
        <v>77</v>
      </c>
      <c r="L15517" t="s">
        <v>73</v>
      </c>
      <c r="M15517" t="s">
        <v>107</v>
      </c>
      <c r="N15517" t="s">
        <v>107</v>
      </c>
      <c r="O15517" t="s">
        <v>76</v>
      </c>
      <c r="P15517" t="s">
        <v>68</v>
      </c>
      <c r="Q15517" t="s">
        <v>73</v>
      </c>
      <c r="R15517" t="s">
        <v>93</v>
      </c>
      <c r="S15517" t="s">
        <v>79</v>
      </c>
    </row>
    <row r="15518" spans="1:19" x14ac:dyDescent="0.35">
      <c r="A15518" t="s">
        <v>5</v>
      </c>
      <c r="B15518" t="s">
        <v>488</v>
      </c>
      <c r="C15518">
        <v>2083</v>
      </c>
      <c r="D15518" t="s">
        <v>520</v>
      </c>
      <c r="E15518" t="s">
        <v>365</v>
      </c>
      <c r="F15518" t="s">
        <v>105</v>
      </c>
      <c r="G15518" t="s">
        <v>294</v>
      </c>
      <c r="H15518" t="s">
        <v>75</v>
      </c>
      <c r="I15518" t="s">
        <v>76</v>
      </c>
      <c r="J15518" t="s">
        <v>76</v>
      </c>
      <c r="K15518" t="s">
        <v>78</v>
      </c>
      <c r="L15518" t="s">
        <v>106</v>
      </c>
      <c r="M15518" t="s">
        <v>76</v>
      </c>
      <c r="N15518" t="s">
        <v>77</v>
      </c>
      <c r="O15518" t="s">
        <v>76</v>
      </c>
      <c r="P15518" t="s">
        <v>67</v>
      </c>
      <c r="Q15518" t="s">
        <v>77</v>
      </c>
      <c r="R15518" t="s">
        <v>63</v>
      </c>
      <c r="S15518" t="s">
        <v>79</v>
      </c>
    </row>
    <row r="15519" spans="1:19" x14ac:dyDescent="0.35">
      <c r="A15519" t="s">
        <v>5</v>
      </c>
      <c r="B15519" t="s">
        <v>491</v>
      </c>
      <c r="C15519">
        <v>1382</v>
      </c>
      <c r="D15519" t="s">
        <v>745</v>
      </c>
      <c r="E15519" t="s">
        <v>125</v>
      </c>
      <c r="F15519" t="s">
        <v>75</v>
      </c>
      <c r="G15519" t="s">
        <v>174</v>
      </c>
      <c r="H15519" t="s">
        <v>100</v>
      </c>
      <c r="I15519" t="s">
        <v>76</v>
      </c>
      <c r="J15519" t="s">
        <v>76</v>
      </c>
      <c r="K15519" t="s">
        <v>81</v>
      </c>
      <c r="L15519" t="s">
        <v>81</v>
      </c>
      <c r="M15519" t="s">
        <v>76</v>
      </c>
      <c r="N15519" t="s">
        <v>76</v>
      </c>
      <c r="O15519" t="s">
        <v>76</v>
      </c>
      <c r="P15519" t="s">
        <v>293</v>
      </c>
      <c r="Q15519" t="s">
        <v>68</v>
      </c>
      <c r="R15519" t="s">
        <v>142</v>
      </c>
      <c r="S15519" t="s">
        <v>73</v>
      </c>
    </row>
    <row r="15520" spans="1:19" x14ac:dyDescent="0.35">
      <c r="A15520" t="s">
        <v>6</v>
      </c>
      <c r="B15520" t="s">
        <v>488</v>
      </c>
      <c r="C15520">
        <v>805</v>
      </c>
      <c r="D15520" t="s">
        <v>616</v>
      </c>
      <c r="E15520" t="s">
        <v>125</v>
      </c>
      <c r="F15520" t="s">
        <v>75</v>
      </c>
      <c r="G15520" t="s">
        <v>226</v>
      </c>
      <c r="H15520" t="s">
        <v>198</v>
      </c>
      <c r="I15520" t="s">
        <v>75</v>
      </c>
      <c r="J15520" t="s">
        <v>73</v>
      </c>
      <c r="K15520" t="s">
        <v>104</v>
      </c>
      <c r="L15520" t="s">
        <v>68</v>
      </c>
      <c r="M15520" t="s">
        <v>107</v>
      </c>
      <c r="N15520" t="s">
        <v>106</v>
      </c>
      <c r="O15520" t="s">
        <v>106</v>
      </c>
      <c r="P15520" t="s">
        <v>163</v>
      </c>
      <c r="Q15520" t="s">
        <v>81</v>
      </c>
      <c r="R15520" t="s">
        <v>55</v>
      </c>
      <c r="S15520" t="s">
        <v>79</v>
      </c>
    </row>
    <row r="15521" spans="1:19" x14ac:dyDescent="0.35">
      <c r="A15521" t="s">
        <v>6</v>
      </c>
      <c r="B15521" t="s">
        <v>491</v>
      </c>
      <c r="C15521">
        <v>627</v>
      </c>
      <c r="D15521" t="s">
        <v>850</v>
      </c>
      <c r="E15521" t="s">
        <v>128</v>
      </c>
      <c r="F15521" t="s">
        <v>72</v>
      </c>
      <c r="G15521" t="s">
        <v>204</v>
      </c>
      <c r="H15521" t="s">
        <v>138</v>
      </c>
      <c r="I15521" t="s">
        <v>106</v>
      </c>
      <c r="J15521" t="s">
        <v>76</v>
      </c>
      <c r="K15521" t="s">
        <v>96</v>
      </c>
      <c r="L15521" t="s">
        <v>71</v>
      </c>
      <c r="M15521" t="s">
        <v>76</v>
      </c>
      <c r="N15521" t="s">
        <v>94</v>
      </c>
      <c r="O15521" t="s">
        <v>106</v>
      </c>
      <c r="P15521" t="s">
        <v>62</v>
      </c>
      <c r="Q15521" t="s">
        <v>77</v>
      </c>
      <c r="R15521" t="s">
        <v>72</v>
      </c>
      <c r="S15521" t="s">
        <v>106</v>
      </c>
    </row>
    <row r="15522" spans="1:19" x14ac:dyDescent="0.35">
      <c r="A15522" t="s">
        <v>7</v>
      </c>
      <c r="B15522" t="s">
        <v>488</v>
      </c>
      <c r="C15522">
        <v>1724</v>
      </c>
      <c r="D15522" t="s">
        <v>844</v>
      </c>
      <c r="E15522" t="s">
        <v>11</v>
      </c>
      <c r="F15522" t="s">
        <v>107</v>
      </c>
      <c r="G15522" t="s">
        <v>219</v>
      </c>
      <c r="H15522" t="s">
        <v>55</v>
      </c>
      <c r="I15522" t="s">
        <v>76</v>
      </c>
      <c r="J15522" t="s">
        <v>107</v>
      </c>
      <c r="K15522" t="s">
        <v>150</v>
      </c>
      <c r="L15522" t="s">
        <v>73</v>
      </c>
      <c r="M15522" t="s">
        <v>73</v>
      </c>
      <c r="N15522" t="s">
        <v>76</v>
      </c>
      <c r="O15522" t="s">
        <v>76</v>
      </c>
      <c r="P15522" t="s">
        <v>515</v>
      </c>
      <c r="Q15522" t="s">
        <v>107</v>
      </c>
      <c r="R15522" t="s">
        <v>151</v>
      </c>
      <c r="S15522" t="s">
        <v>107</v>
      </c>
    </row>
    <row r="15523" spans="1:19" x14ac:dyDescent="0.35">
      <c r="A15523" t="s">
        <v>7</v>
      </c>
      <c r="B15523" t="s">
        <v>491</v>
      </c>
      <c r="C15523">
        <v>1522</v>
      </c>
      <c r="D15523" t="s">
        <v>1443</v>
      </c>
      <c r="E15523" t="s">
        <v>132</v>
      </c>
      <c r="F15523" t="s">
        <v>76</v>
      </c>
      <c r="G15523" t="s">
        <v>304</v>
      </c>
      <c r="H15523" t="s">
        <v>81</v>
      </c>
      <c r="I15523" t="s">
        <v>76</v>
      </c>
      <c r="J15523" t="s">
        <v>76</v>
      </c>
      <c r="K15523" t="s">
        <v>81</v>
      </c>
      <c r="L15523" t="s">
        <v>73</v>
      </c>
      <c r="M15523" t="s">
        <v>107</v>
      </c>
      <c r="N15523" t="s">
        <v>76</v>
      </c>
      <c r="O15523" t="s">
        <v>107</v>
      </c>
      <c r="P15523" t="s">
        <v>249</v>
      </c>
      <c r="Q15523" t="s">
        <v>107</v>
      </c>
      <c r="R15523" t="s">
        <v>216</v>
      </c>
      <c r="S15523" t="s">
        <v>79</v>
      </c>
    </row>
    <row r="15524" spans="1:19" x14ac:dyDescent="0.35">
      <c r="A15524" t="s">
        <v>241</v>
      </c>
      <c r="B15524" t="s">
        <v>488</v>
      </c>
      <c r="C15524">
        <v>7676</v>
      </c>
      <c r="D15524" t="s">
        <v>927</v>
      </c>
      <c r="E15524" t="s">
        <v>232</v>
      </c>
      <c r="F15524" t="s">
        <v>68</v>
      </c>
      <c r="G15524" t="s">
        <v>317</v>
      </c>
      <c r="H15524" t="s">
        <v>138</v>
      </c>
      <c r="I15524" t="s">
        <v>107</v>
      </c>
      <c r="J15524" t="s">
        <v>76</v>
      </c>
      <c r="K15524" t="s">
        <v>72</v>
      </c>
      <c r="L15524" t="s">
        <v>75</v>
      </c>
      <c r="M15524" t="s">
        <v>73</v>
      </c>
      <c r="N15524" t="s">
        <v>107</v>
      </c>
      <c r="O15524" t="s">
        <v>76</v>
      </c>
      <c r="P15524" t="s">
        <v>442</v>
      </c>
      <c r="Q15524" t="s">
        <v>68</v>
      </c>
      <c r="R15524" t="s">
        <v>55</v>
      </c>
      <c r="S15524" t="s">
        <v>77</v>
      </c>
    </row>
    <row r="15525" spans="1:19" x14ac:dyDescent="0.35">
      <c r="A15525" t="s">
        <v>241</v>
      </c>
      <c r="B15525" t="s">
        <v>491</v>
      </c>
      <c r="C15525">
        <v>5770</v>
      </c>
      <c r="D15525" t="s">
        <v>883</v>
      </c>
      <c r="E15525" t="s">
        <v>452</v>
      </c>
      <c r="F15525" t="s">
        <v>71</v>
      </c>
      <c r="G15525" t="s">
        <v>293</v>
      </c>
      <c r="H15525" t="s">
        <v>105</v>
      </c>
      <c r="I15525" t="s">
        <v>107</v>
      </c>
      <c r="J15525" t="s">
        <v>76</v>
      </c>
      <c r="K15525" t="s">
        <v>100</v>
      </c>
      <c r="L15525" t="s">
        <v>68</v>
      </c>
      <c r="M15525" t="s">
        <v>73</v>
      </c>
      <c r="N15525" t="s">
        <v>73</v>
      </c>
      <c r="O15525" t="s">
        <v>107</v>
      </c>
      <c r="P15525" t="s">
        <v>240</v>
      </c>
      <c r="Q15525" t="s">
        <v>106</v>
      </c>
      <c r="R15525" t="s">
        <v>173</v>
      </c>
      <c r="S15525" t="s">
        <v>79</v>
      </c>
    </row>
    <row r="15527" spans="1:19" x14ac:dyDescent="0.35">
      <c r="A15527" t="s">
        <v>2424</v>
      </c>
    </row>
    <row r="15528" spans="1:19" x14ac:dyDescent="0.35">
      <c r="A15528" t="s">
        <v>14</v>
      </c>
      <c r="B15528" t="s">
        <v>565</v>
      </c>
      <c r="C15528" t="s">
        <v>2</v>
      </c>
      <c r="D15528" t="s">
        <v>2410</v>
      </c>
      <c r="E15528" t="s">
        <v>2411</v>
      </c>
      <c r="F15528" t="s">
        <v>2412</v>
      </c>
      <c r="G15528" t="s">
        <v>2413</v>
      </c>
      <c r="H15528" t="s">
        <v>2414</v>
      </c>
      <c r="I15528" t="s">
        <v>2415</v>
      </c>
      <c r="J15528" t="s">
        <v>2416</v>
      </c>
      <c r="K15528" t="s">
        <v>2417</v>
      </c>
      <c r="L15528" t="s">
        <v>2386</v>
      </c>
      <c r="M15528" t="s">
        <v>2388</v>
      </c>
      <c r="N15528" t="s">
        <v>2389</v>
      </c>
      <c r="O15528" t="s">
        <v>2418</v>
      </c>
      <c r="P15528" t="s">
        <v>2419</v>
      </c>
      <c r="Q15528" t="s">
        <v>48</v>
      </c>
      <c r="R15528" t="s">
        <v>49</v>
      </c>
      <c r="S15528" t="s">
        <v>50</v>
      </c>
    </row>
    <row r="15529" spans="1:19" x14ac:dyDescent="0.35">
      <c r="A15529" t="s">
        <v>3</v>
      </c>
      <c r="B15529" t="s">
        <v>566</v>
      </c>
      <c r="C15529">
        <v>153</v>
      </c>
      <c r="D15529" t="s">
        <v>671</v>
      </c>
      <c r="E15529" t="s">
        <v>333</v>
      </c>
      <c r="F15529" t="s">
        <v>151</v>
      </c>
      <c r="G15529" t="s">
        <v>277</v>
      </c>
      <c r="H15529" t="s">
        <v>76</v>
      </c>
      <c r="I15529" t="s">
        <v>76</v>
      </c>
      <c r="J15529" t="s">
        <v>76</v>
      </c>
      <c r="K15529" t="s">
        <v>269</v>
      </c>
      <c r="L15529" t="s">
        <v>175</v>
      </c>
      <c r="M15529" t="s">
        <v>76</v>
      </c>
      <c r="N15529" t="s">
        <v>76</v>
      </c>
      <c r="O15529" t="s">
        <v>68</v>
      </c>
      <c r="P15529" t="s">
        <v>65</v>
      </c>
      <c r="Q15529" t="s">
        <v>76</v>
      </c>
      <c r="R15529" t="s">
        <v>163</v>
      </c>
      <c r="S15529" t="s">
        <v>57</v>
      </c>
    </row>
    <row r="15530" spans="1:19" x14ac:dyDescent="0.35">
      <c r="A15530" t="s">
        <v>3</v>
      </c>
      <c r="B15530" t="s">
        <v>569</v>
      </c>
      <c r="C15530">
        <v>934</v>
      </c>
      <c r="D15530" t="s">
        <v>781</v>
      </c>
      <c r="E15530" t="s">
        <v>206</v>
      </c>
      <c r="F15530" t="s">
        <v>107</v>
      </c>
      <c r="G15530" t="s">
        <v>179</v>
      </c>
      <c r="H15530" t="s">
        <v>71</v>
      </c>
      <c r="I15530" t="s">
        <v>76</v>
      </c>
      <c r="J15530" t="s">
        <v>76</v>
      </c>
      <c r="K15530" t="s">
        <v>63</v>
      </c>
      <c r="L15530" t="s">
        <v>107</v>
      </c>
      <c r="M15530" t="s">
        <v>76</v>
      </c>
      <c r="N15530" t="s">
        <v>76</v>
      </c>
      <c r="O15530" t="s">
        <v>76</v>
      </c>
      <c r="P15530" t="s">
        <v>87</v>
      </c>
      <c r="Q15530" t="s">
        <v>107</v>
      </c>
      <c r="R15530" t="s">
        <v>93</v>
      </c>
      <c r="S15530" t="s">
        <v>77</v>
      </c>
    </row>
    <row r="15531" spans="1:19" x14ac:dyDescent="0.35">
      <c r="A15531" t="s">
        <v>3</v>
      </c>
      <c r="B15531" t="s">
        <v>570</v>
      </c>
      <c r="C15531">
        <v>32</v>
      </c>
      <c r="D15531" t="s">
        <v>490</v>
      </c>
      <c r="E15531" t="s">
        <v>431</v>
      </c>
      <c r="F15531" t="s">
        <v>76</v>
      </c>
      <c r="G15531" t="s">
        <v>135</v>
      </c>
      <c r="H15531" t="s">
        <v>76</v>
      </c>
      <c r="I15531" t="s">
        <v>76</v>
      </c>
      <c r="J15531" t="s">
        <v>76</v>
      </c>
      <c r="K15531" t="s">
        <v>76</v>
      </c>
      <c r="L15531" t="s">
        <v>102</v>
      </c>
      <c r="M15531" t="s">
        <v>76</v>
      </c>
      <c r="N15531" t="s">
        <v>76</v>
      </c>
      <c r="O15531" t="s">
        <v>76</v>
      </c>
      <c r="P15531" t="s">
        <v>235</v>
      </c>
      <c r="Q15531" t="s">
        <v>76</v>
      </c>
      <c r="R15531" t="s">
        <v>76</v>
      </c>
      <c r="S15531" t="s">
        <v>76</v>
      </c>
    </row>
    <row r="15532" spans="1:19" x14ac:dyDescent="0.35">
      <c r="A15532" t="s">
        <v>3</v>
      </c>
      <c r="B15532" t="s">
        <v>571</v>
      </c>
      <c r="C15532">
        <v>111</v>
      </c>
      <c r="D15532" t="s">
        <v>246</v>
      </c>
      <c r="E15532" t="s">
        <v>495</v>
      </c>
      <c r="F15532" t="s">
        <v>137</v>
      </c>
      <c r="G15532" t="s">
        <v>519</v>
      </c>
      <c r="H15532" t="s">
        <v>93</v>
      </c>
      <c r="I15532" t="s">
        <v>71</v>
      </c>
      <c r="J15532" t="s">
        <v>81</v>
      </c>
      <c r="K15532" t="s">
        <v>277</v>
      </c>
      <c r="L15532" t="s">
        <v>97</v>
      </c>
      <c r="M15532" t="s">
        <v>96</v>
      </c>
      <c r="N15532" t="s">
        <v>78</v>
      </c>
      <c r="O15532" t="s">
        <v>71</v>
      </c>
      <c r="P15532" t="s">
        <v>70</v>
      </c>
      <c r="Q15532" t="s">
        <v>76</v>
      </c>
      <c r="R15532" t="s">
        <v>133</v>
      </c>
      <c r="S15532" t="s">
        <v>122</v>
      </c>
    </row>
    <row r="15533" spans="1:19" x14ac:dyDescent="0.35">
      <c r="A15533" t="s">
        <v>3</v>
      </c>
      <c r="B15533" t="s">
        <v>572</v>
      </c>
      <c r="C15533">
        <v>767</v>
      </c>
      <c r="D15533" t="s">
        <v>788</v>
      </c>
      <c r="E15533" t="s">
        <v>58</v>
      </c>
      <c r="F15533" t="s">
        <v>76</v>
      </c>
      <c r="G15533" t="s">
        <v>211</v>
      </c>
      <c r="H15533" t="s">
        <v>150</v>
      </c>
      <c r="I15533" t="s">
        <v>106</v>
      </c>
      <c r="J15533" t="s">
        <v>76</v>
      </c>
      <c r="K15533" t="s">
        <v>81</v>
      </c>
      <c r="L15533" t="s">
        <v>107</v>
      </c>
      <c r="M15533" t="s">
        <v>76</v>
      </c>
      <c r="N15533" t="s">
        <v>76</v>
      </c>
      <c r="O15533" t="s">
        <v>76</v>
      </c>
      <c r="P15533" t="s">
        <v>175</v>
      </c>
      <c r="Q15533" t="s">
        <v>107</v>
      </c>
      <c r="R15533" t="s">
        <v>133</v>
      </c>
      <c r="S15533" t="s">
        <v>79</v>
      </c>
    </row>
    <row r="15534" spans="1:19" x14ac:dyDescent="0.35">
      <c r="A15534" t="s">
        <v>3</v>
      </c>
      <c r="B15534" t="s">
        <v>573</v>
      </c>
      <c r="C15534">
        <v>32</v>
      </c>
      <c r="D15534" t="s">
        <v>663</v>
      </c>
      <c r="E15534" t="s">
        <v>698</v>
      </c>
      <c r="F15534" t="s">
        <v>186</v>
      </c>
      <c r="G15534" t="s">
        <v>328</v>
      </c>
      <c r="H15534" t="s">
        <v>76</v>
      </c>
      <c r="I15534" t="s">
        <v>76</v>
      </c>
      <c r="J15534" t="s">
        <v>76</v>
      </c>
      <c r="K15534" t="s">
        <v>269</v>
      </c>
      <c r="L15534" t="s">
        <v>76</v>
      </c>
      <c r="M15534" t="s">
        <v>76</v>
      </c>
      <c r="N15534" t="s">
        <v>76</v>
      </c>
      <c r="O15534" t="s">
        <v>76</v>
      </c>
      <c r="P15534" t="s">
        <v>113</v>
      </c>
      <c r="Q15534" t="s">
        <v>76</v>
      </c>
      <c r="R15534" t="s">
        <v>134</v>
      </c>
      <c r="S15534" t="s">
        <v>81</v>
      </c>
    </row>
    <row r="15535" spans="1:19" x14ac:dyDescent="0.35">
      <c r="A15535" t="s">
        <v>4</v>
      </c>
      <c r="B15535" t="s">
        <v>566</v>
      </c>
      <c r="C15535">
        <v>213</v>
      </c>
      <c r="D15535" t="s">
        <v>575</v>
      </c>
      <c r="E15535" t="s">
        <v>401</v>
      </c>
      <c r="F15535" t="s">
        <v>71</v>
      </c>
      <c r="G15535" t="s">
        <v>355</v>
      </c>
      <c r="H15535" t="s">
        <v>76</v>
      </c>
      <c r="I15535" t="s">
        <v>76</v>
      </c>
      <c r="J15535" t="s">
        <v>76</v>
      </c>
      <c r="K15535" t="s">
        <v>71</v>
      </c>
      <c r="L15535" t="s">
        <v>150</v>
      </c>
      <c r="M15535" t="s">
        <v>76</v>
      </c>
      <c r="N15535" t="s">
        <v>76</v>
      </c>
      <c r="O15535" t="s">
        <v>76</v>
      </c>
      <c r="P15535" t="s">
        <v>204</v>
      </c>
      <c r="Q15535" t="s">
        <v>81</v>
      </c>
      <c r="R15535" t="s">
        <v>150</v>
      </c>
      <c r="S15535" t="s">
        <v>63</v>
      </c>
    </row>
    <row r="15536" spans="1:19" x14ac:dyDescent="0.35">
      <c r="A15536" t="s">
        <v>4</v>
      </c>
      <c r="B15536" t="s">
        <v>569</v>
      </c>
      <c r="C15536">
        <v>1578</v>
      </c>
      <c r="D15536" t="s">
        <v>638</v>
      </c>
      <c r="E15536" t="s">
        <v>599</v>
      </c>
      <c r="F15536" t="s">
        <v>78</v>
      </c>
      <c r="G15536" t="s">
        <v>264</v>
      </c>
      <c r="H15536" t="s">
        <v>68</v>
      </c>
      <c r="I15536" t="s">
        <v>76</v>
      </c>
      <c r="J15536" t="s">
        <v>76</v>
      </c>
      <c r="K15536" t="s">
        <v>138</v>
      </c>
      <c r="L15536" t="s">
        <v>130</v>
      </c>
      <c r="M15536" t="s">
        <v>78</v>
      </c>
      <c r="N15536" t="s">
        <v>107</v>
      </c>
      <c r="O15536" t="s">
        <v>76</v>
      </c>
      <c r="P15536" t="s">
        <v>86</v>
      </c>
      <c r="Q15536" t="s">
        <v>68</v>
      </c>
      <c r="R15536" t="s">
        <v>186</v>
      </c>
      <c r="S15536" t="s">
        <v>76</v>
      </c>
    </row>
    <row r="15537" spans="1:19" x14ac:dyDescent="0.35">
      <c r="A15537" t="s">
        <v>4</v>
      </c>
      <c r="B15537" t="s">
        <v>570</v>
      </c>
      <c r="C15537">
        <v>154</v>
      </c>
      <c r="D15537" t="s">
        <v>12</v>
      </c>
      <c r="E15537" t="s">
        <v>661</v>
      </c>
      <c r="F15537" t="s">
        <v>76</v>
      </c>
      <c r="G15537" t="s">
        <v>168</v>
      </c>
      <c r="H15537" t="s">
        <v>105</v>
      </c>
      <c r="I15537" t="s">
        <v>76</v>
      </c>
      <c r="J15537" t="s">
        <v>76</v>
      </c>
      <c r="K15537" t="s">
        <v>72</v>
      </c>
      <c r="L15537" t="s">
        <v>62</v>
      </c>
      <c r="M15537" t="s">
        <v>76</v>
      </c>
      <c r="N15537" t="s">
        <v>76</v>
      </c>
      <c r="O15537" t="s">
        <v>76</v>
      </c>
      <c r="P15537" t="s">
        <v>367</v>
      </c>
      <c r="Q15537" t="s">
        <v>244</v>
      </c>
      <c r="R15537" t="s">
        <v>71</v>
      </c>
      <c r="S15537" t="s">
        <v>76</v>
      </c>
    </row>
    <row r="15538" spans="1:19" x14ac:dyDescent="0.35">
      <c r="A15538" t="s">
        <v>4</v>
      </c>
      <c r="B15538" t="s">
        <v>571</v>
      </c>
      <c r="C15538">
        <v>141</v>
      </c>
      <c r="D15538" t="s">
        <v>810</v>
      </c>
      <c r="E15538" t="s">
        <v>459</v>
      </c>
      <c r="F15538" t="s">
        <v>76</v>
      </c>
      <c r="G15538" t="s">
        <v>86</v>
      </c>
      <c r="H15538" t="s">
        <v>76</v>
      </c>
      <c r="I15538" t="s">
        <v>76</v>
      </c>
      <c r="J15538" t="s">
        <v>76</v>
      </c>
      <c r="K15538" t="s">
        <v>71</v>
      </c>
      <c r="L15538" t="s">
        <v>76</v>
      </c>
      <c r="M15538" t="s">
        <v>76</v>
      </c>
      <c r="N15538" t="s">
        <v>76</v>
      </c>
      <c r="O15538" t="s">
        <v>76</v>
      </c>
      <c r="P15538" t="s">
        <v>107</v>
      </c>
      <c r="Q15538" t="s">
        <v>76</v>
      </c>
      <c r="R15538" t="s">
        <v>71</v>
      </c>
      <c r="S15538" t="s">
        <v>76</v>
      </c>
    </row>
    <row r="15539" spans="1:19" x14ac:dyDescent="0.35">
      <c r="A15539" t="s">
        <v>4</v>
      </c>
      <c r="B15539" t="s">
        <v>572</v>
      </c>
      <c r="C15539">
        <v>1064</v>
      </c>
      <c r="D15539" t="s">
        <v>671</v>
      </c>
      <c r="E15539" t="s">
        <v>752</v>
      </c>
      <c r="F15539" t="s">
        <v>81</v>
      </c>
      <c r="G15539" t="s">
        <v>137</v>
      </c>
      <c r="H15539" t="s">
        <v>75</v>
      </c>
      <c r="I15539" t="s">
        <v>76</v>
      </c>
      <c r="J15539" t="s">
        <v>76</v>
      </c>
      <c r="K15539" t="s">
        <v>77</v>
      </c>
      <c r="L15539" t="s">
        <v>77</v>
      </c>
      <c r="M15539" t="s">
        <v>73</v>
      </c>
      <c r="N15539" t="s">
        <v>73</v>
      </c>
      <c r="O15539" t="s">
        <v>76</v>
      </c>
      <c r="P15539" t="s">
        <v>79</v>
      </c>
      <c r="Q15539" t="s">
        <v>76</v>
      </c>
      <c r="R15539" t="s">
        <v>93</v>
      </c>
      <c r="S15539" t="s">
        <v>150</v>
      </c>
    </row>
    <row r="15540" spans="1:19" x14ac:dyDescent="0.35">
      <c r="A15540" t="s">
        <v>4</v>
      </c>
      <c r="B15540" t="s">
        <v>573</v>
      </c>
      <c r="C15540">
        <v>124</v>
      </c>
      <c r="D15540" t="s">
        <v>477</v>
      </c>
      <c r="E15540" t="s">
        <v>1005</v>
      </c>
      <c r="F15540" t="s">
        <v>78</v>
      </c>
      <c r="G15540" t="s">
        <v>82</v>
      </c>
      <c r="H15540" t="s">
        <v>76</v>
      </c>
      <c r="I15540" t="s">
        <v>76</v>
      </c>
      <c r="J15540" t="s">
        <v>76</v>
      </c>
      <c r="K15540" t="s">
        <v>76</v>
      </c>
      <c r="L15540" t="s">
        <v>76</v>
      </c>
      <c r="M15540" t="s">
        <v>76</v>
      </c>
      <c r="N15540" t="s">
        <v>76</v>
      </c>
      <c r="O15540" t="s">
        <v>76</v>
      </c>
      <c r="P15540" t="s">
        <v>63</v>
      </c>
      <c r="Q15540" t="s">
        <v>105</v>
      </c>
      <c r="R15540" t="s">
        <v>86</v>
      </c>
      <c r="S15540" t="s">
        <v>76</v>
      </c>
    </row>
    <row r="15541" spans="1:19" x14ac:dyDescent="0.35">
      <c r="A15541" t="s">
        <v>5</v>
      </c>
      <c r="B15541" t="s">
        <v>566</v>
      </c>
      <c r="C15541">
        <v>89</v>
      </c>
      <c r="D15541" t="s">
        <v>578</v>
      </c>
      <c r="E15541" t="s">
        <v>171</v>
      </c>
      <c r="F15541" t="s">
        <v>63</v>
      </c>
      <c r="G15541" t="s">
        <v>196</v>
      </c>
      <c r="H15541" t="s">
        <v>106</v>
      </c>
      <c r="I15541" t="s">
        <v>76</v>
      </c>
      <c r="J15541" t="s">
        <v>76</v>
      </c>
      <c r="K15541" t="s">
        <v>76</v>
      </c>
      <c r="L15541" t="s">
        <v>76</v>
      </c>
      <c r="M15541" t="s">
        <v>76</v>
      </c>
      <c r="N15541" t="s">
        <v>76</v>
      </c>
      <c r="O15541" t="s">
        <v>76</v>
      </c>
      <c r="P15541" t="s">
        <v>71</v>
      </c>
      <c r="Q15541" t="s">
        <v>73</v>
      </c>
      <c r="R15541" t="s">
        <v>73</v>
      </c>
      <c r="S15541" t="s">
        <v>76</v>
      </c>
    </row>
    <row r="15542" spans="1:19" x14ac:dyDescent="0.35">
      <c r="A15542" t="s">
        <v>5</v>
      </c>
      <c r="B15542" t="s">
        <v>569</v>
      </c>
      <c r="C15542">
        <v>1595</v>
      </c>
      <c r="D15542" t="s">
        <v>684</v>
      </c>
      <c r="E15542" t="s">
        <v>111</v>
      </c>
      <c r="F15542" t="s">
        <v>105</v>
      </c>
      <c r="G15542" t="s">
        <v>262</v>
      </c>
      <c r="H15542" t="s">
        <v>79</v>
      </c>
      <c r="I15542" t="s">
        <v>76</v>
      </c>
      <c r="J15542" t="s">
        <v>76</v>
      </c>
      <c r="K15542" t="s">
        <v>94</v>
      </c>
      <c r="L15542" t="s">
        <v>73</v>
      </c>
      <c r="M15542" t="s">
        <v>76</v>
      </c>
      <c r="N15542" t="s">
        <v>68</v>
      </c>
      <c r="O15542" t="s">
        <v>76</v>
      </c>
      <c r="P15542" t="s">
        <v>176</v>
      </c>
      <c r="Q15542" t="s">
        <v>106</v>
      </c>
      <c r="R15542" t="s">
        <v>100</v>
      </c>
      <c r="S15542" t="s">
        <v>107</v>
      </c>
    </row>
    <row r="15543" spans="1:19" x14ac:dyDescent="0.35">
      <c r="A15543" t="s">
        <v>5</v>
      </c>
      <c r="B15543" t="s">
        <v>570</v>
      </c>
      <c r="C15543">
        <v>399</v>
      </c>
      <c r="D15543" t="s">
        <v>495</v>
      </c>
      <c r="E15543" t="s">
        <v>414</v>
      </c>
      <c r="F15543" t="s">
        <v>78</v>
      </c>
      <c r="G15543" t="s">
        <v>300</v>
      </c>
      <c r="H15543" t="s">
        <v>93</v>
      </c>
      <c r="I15543" t="s">
        <v>76</v>
      </c>
      <c r="J15543" t="s">
        <v>76</v>
      </c>
      <c r="K15543" t="s">
        <v>72</v>
      </c>
      <c r="L15543" t="s">
        <v>68</v>
      </c>
      <c r="M15543" t="s">
        <v>76</v>
      </c>
      <c r="N15543" t="s">
        <v>76</v>
      </c>
      <c r="O15543" t="s">
        <v>76</v>
      </c>
      <c r="P15543" t="s">
        <v>177</v>
      </c>
      <c r="Q15543" t="s">
        <v>79</v>
      </c>
      <c r="R15543" t="s">
        <v>81</v>
      </c>
      <c r="S15543" t="s">
        <v>72</v>
      </c>
    </row>
    <row r="15544" spans="1:19" x14ac:dyDescent="0.35">
      <c r="A15544" t="s">
        <v>5</v>
      </c>
      <c r="B15544" t="s">
        <v>571</v>
      </c>
      <c r="C15544">
        <v>46</v>
      </c>
      <c r="D15544" t="s">
        <v>268</v>
      </c>
      <c r="E15544" t="s">
        <v>496</v>
      </c>
      <c r="F15544" t="s">
        <v>105</v>
      </c>
      <c r="G15544" t="s">
        <v>252</v>
      </c>
      <c r="H15544" t="s">
        <v>76</v>
      </c>
      <c r="I15544" t="s">
        <v>76</v>
      </c>
      <c r="J15544" t="s">
        <v>76</v>
      </c>
      <c r="K15544" t="s">
        <v>76</v>
      </c>
      <c r="L15544" t="s">
        <v>76</v>
      </c>
      <c r="M15544" t="s">
        <v>76</v>
      </c>
      <c r="N15544" t="s">
        <v>76</v>
      </c>
      <c r="O15544" t="s">
        <v>76</v>
      </c>
      <c r="P15544" t="s">
        <v>121</v>
      </c>
      <c r="Q15544" t="s">
        <v>76</v>
      </c>
      <c r="R15544" t="s">
        <v>76</v>
      </c>
      <c r="S15544" t="s">
        <v>76</v>
      </c>
    </row>
    <row r="15545" spans="1:19" x14ac:dyDescent="0.35">
      <c r="A15545" t="s">
        <v>5</v>
      </c>
      <c r="B15545" t="s">
        <v>572</v>
      </c>
      <c r="C15545">
        <v>1066</v>
      </c>
      <c r="D15545" t="s">
        <v>492</v>
      </c>
      <c r="E15545" t="s">
        <v>451</v>
      </c>
      <c r="F15545" t="s">
        <v>150</v>
      </c>
      <c r="G15545" t="s">
        <v>371</v>
      </c>
      <c r="H15545" t="s">
        <v>81</v>
      </c>
      <c r="I15545" t="s">
        <v>76</v>
      </c>
      <c r="J15545" t="s">
        <v>76</v>
      </c>
      <c r="K15545" t="s">
        <v>63</v>
      </c>
      <c r="L15545" t="s">
        <v>55</v>
      </c>
      <c r="M15545" t="s">
        <v>76</v>
      </c>
      <c r="N15545" t="s">
        <v>76</v>
      </c>
      <c r="O15545" t="s">
        <v>76</v>
      </c>
      <c r="P15545" t="s">
        <v>113</v>
      </c>
      <c r="Q15545" t="s">
        <v>68</v>
      </c>
      <c r="R15545" t="s">
        <v>104</v>
      </c>
      <c r="S15545" t="s">
        <v>73</v>
      </c>
    </row>
    <row r="15546" spans="1:19" x14ac:dyDescent="0.35">
      <c r="A15546" t="s">
        <v>5</v>
      </c>
      <c r="B15546" t="s">
        <v>573</v>
      </c>
      <c r="C15546">
        <v>270</v>
      </c>
      <c r="D15546" t="s">
        <v>397</v>
      </c>
      <c r="E15546" t="s">
        <v>667</v>
      </c>
      <c r="F15546" t="s">
        <v>105</v>
      </c>
      <c r="G15546" t="s">
        <v>361</v>
      </c>
      <c r="H15546" t="s">
        <v>62</v>
      </c>
      <c r="I15546" t="s">
        <v>76</v>
      </c>
      <c r="J15546" t="s">
        <v>76</v>
      </c>
      <c r="K15546" t="s">
        <v>75</v>
      </c>
      <c r="L15546" t="s">
        <v>76</v>
      </c>
      <c r="M15546" t="s">
        <v>76</v>
      </c>
      <c r="N15546" t="s">
        <v>76</v>
      </c>
      <c r="O15546" t="s">
        <v>76</v>
      </c>
      <c r="P15546" t="s">
        <v>435</v>
      </c>
      <c r="Q15546" t="s">
        <v>150</v>
      </c>
      <c r="R15546" t="s">
        <v>78</v>
      </c>
      <c r="S15546" t="s">
        <v>107</v>
      </c>
    </row>
    <row r="15547" spans="1:19" x14ac:dyDescent="0.35">
      <c r="A15547" t="s">
        <v>6</v>
      </c>
      <c r="B15547" t="s">
        <v>566</v>
      </c>
      <c r="C15547">
        <v>71</v>
      </c>
      <c r="D15547" t="s">
        <v>555</v>
      </c>
      <c r="E15547" t="s">
        <v>737</v>
      </c>
      <c r="F15547" t="s">
        <v>55</v>
      </c>
      <c r="G15547" t="s">
        <v>8</v>
      </c>
      <c r="H15547" t="s">
        <v>194</v>
      </c>
      <c r="I15547" t="s">
        <v>55</v>
      </c>
      <c r="J15547" t="s">
        <v>55</v>
      </c>
      <c r="K15547" t="s">
        <v>107</v>
      </c>
      <c r="L15547" t="s">
        <v>76</v>
      </c>
      <c r="M15547" t="s">
        <v>76</v>
      </c>
      <c r="N15547" t="s">
        <v>76</v>
      </c>
      <c r="O15547" t="s">
        <v>76</v>
      </c>
      <c r="P15547" t="s">
        <v>240</v>
      </c>
      <c r="Q15547" t="s">
        <v>55</v>
      </c>
      <c r="R15547" t="s">
        <v>86</v>
      </c>
      <c r="S15547" t="s">
        <v>76</v>
      </c>
    </row>
    <row r="15548" spans="1:19" x14ac:dyDescent="0.35">
      <c r="A15548" t="s">
        <v>6</v>
      </c>
      <c r="B15548" t="s">
        <v>569</v>
      </c>
      <c r="C15548">
        <v>642</v>
      </c>
      <c r="D15548" t="s">
        <v>638</v>
      </c>
      <c r="E15548" t="s">
        <v>298</v>
      </c>
      <c r="F15548" t="s">
        <v>68</v>
      </c>
      <c r="G15548" t="s">
        <v>442</v>
      </c>
      <c r="H15548" t="s">
        <v>198</v>
      </c>
      <c r="I15548" t="s">
        <v>75</v>
      </c>
      <c r="J15548" t="s">
        <v>76</v>
      </c>
      <c r="K15548" t="s">
        <v>179</v>
      </c>
      <c r="L15548" t="s">
        <v>75</v>
      </c>
      <c r="M15548" t="s">
        <v>107</v>
      </c>
      <c r="N15548" t="s">
        <v>77</v>
      </c>
      <c r="O15548" t="s">
        <v>107</v>
      </c>
      <c r="P15548" t="s">
        <v>137</v>
      </c>
      <c r="Q15548" t="s">
        <v>80</v>
      </c>
      <c r="R15548" t="s">
        <v>74</v>
      </c>
      <c r="S15548" t="s">
        <v>71</v>
      </c>
    </row>
    <row r="15549" spans="1:19" x14ac:dyDescent="0.35">
      <c r="A15549" t="s">
        <v>6</v>
      </c>
      <c r="B15549" t="s">
        <v>570</v>
      </c>
      <c r="C15549">
        <v>92</v>
      </c>
      <c r="D15549" t="s">
        <v>465</v>
      </c>
      <c r="E15549" t="s">
        <v>450</v>
      </c>
      <c r="F15549" t="s">
        <v>72</v>
      </c>
      <c r="G15549" t="s">
        <v>159</v>
      </c>
      <c r="H15549" t="s">
        <v>72</v>
      </c>
      <c r="I15549" t="s">
        <v>76</v>
      </c>
      <c r="J15549" t="s">
        <v>76</v>
      </c>
      <c r="K15549" t="s">
        <v>80</v>
      </c>
      <c r="L15549" t="s">
        <v>76</v>
      </c>
      <c r="M15549" t="s">
        <v>76</v>
      </c>
      <c r="N15549" t="s">
        <v>76</v>
      </c>
      <c r="O15549" t="s">
        <v>72</v>
      </c>
      <c r="P15549" t="s">
        <v>198</v>
      </c>
      <c r="Q15549" t="s">
        <v>76</v>
      </c>
      <c r="R15549" t="s">
        <v>106</v>
      </c>
      <c r="S15549" t="s">
        <v>76</v>
      </c>
    </row>
    <row r="15550" spans="1:19" x14ac:dyDescent="0.35">
      <c r="A15550" t="s">
        <v>6</v>
      </c>
      <c r="B15550" t="s">
        <v>571</v>
      </c>
      <c r="C15550">
        <v>56</v>
      </c>
      <c r="D15550" t="s">
        <v>596</v>
      </c>
      <c r="E15550" t="s">
        <v>520</v>
      </c>
      <c r="F15550" t="s">
        <v>76</v>
      </c>
      <c r="G15550" t="s">
        <v>282</v>
      </c>
      <c r="H15550" t="s">
        <v>76</v>
      </c>
      <c r="I15550" t="s">
        <v>76</v>
      </c>
      <c r="J15550" t="s">
        <v>76</v>
      </c>
      <c r="K15550" t="s">
        <v>198</v>
      </c>
      <c r="L15550" t="s">
        <v>76</v>
      </c>
      <c r="M15550" t="s">
        <v>76</v>
      </c>
      <c r="N15550" t="s">
        <v>76</v>
      </c>
      <c r="O15550" t="s">
        <v>76</v>
      </c>
      <c r="P15550" t="s">
        <v>100</v>
      </c>
      <c r="Q15550" t="s">
        <v>76</v>
      </c>
      <c r="R15550" t="s">
        <v>72</v>
      </c>
      <c r="S15550" t="s">
        <v>76</v>
      </c>
    </row>
    <row r="15551" spans="1:19" x14ac:dyDescent="0.35">
      <c r="A15551" t="s">
        <v>6</v>
      </c>
      <c r="B15551" t="s">
        <v>572</v>
      </c>
      <c r="C15551">
        <v>500</v>
      </c>
      <c r="D15551" t="s">
        <v>812</v>
      </c>
      <c r="E15551" t="s">
        <v>251</v>
      </c>
      <c r="F15551" t="s">
        <v>63</v>
      </c>
      <c r="G15551" t="s">
        <v>181</v>
      </c>
      <c r="H15551" t="s">
        <v>72</v>
      </c>
      <c r="I15551" t="s">
        <v>77</v>
      </c>
      <c r="J15551" t="s">
        <v>76</v>
      </c>
      <c r="K15551" t="s">
        <v>88</v>
      </c>
      <c r="L15551" t="s">
        <v>77</v>
      </c>
      <c r="M15551" t="s">
        <v>76</v>
      </c>
      <c r="N15551" t="s">
        <v>75</v>
      </c>
      <c r="O15551" t="s">
        <v>76</v>
      </c>
      <c r="P15551" t="s">
        <v>86</v>
      </c>
      <c r="Q15551" t="s">
        <v>76</v>
      </c>
      <c r="R15551" t="s">
        <v>105</v>
      </c>
      <c r="S15551" t="s">
        <v>77</v>
      </c>
    </row>
    <row r="15552" spans="1:19" x14ac:dyDescent="0.35">
      <c r="A15552" t="s">
        <v>6</v>
      </c>
      <c r="B15552" t="s">
        <v>573</v>
      </c>
      <c r="C15552">
        <v>71</v>
      </c>
      <c r="D15552" t="s">
        <v>701</v>
      </c>
      <c r="E15552" t="s">
        <v>434</v>
      </c>
      <c r="F15552" t="s">
        <v>186</v>
      </c>
      <c r="G15552" t="s">
        <v>61</v>
      </c>
      <c r="H15552" t="s">
        <v>81</v>
      </c>
      <c r="I15552" t="s">
        <v>76</v>
      </c>
      <c r="J15552" t="s">
        <v>76</v>
      </c>
      <c r="K15552" t="s">
        <v>65</v>
      </c>
      <c r="L15552" t="s">
        <v>130</v>
      </c>
      <c r="M15552" t="s">
        <v>76</v>
      </c>
      <c r="N15552" t="s">
        <v>100</v>
      </c>
      <c r="O15552" t="s">
        <v>100</v>
      </c>
      <c r="P15552" t="s">
        <v>146</v>
      </c>
      <c r="Q15552" t="s">
        <v>151</v>
      </c>
      <c r="R15552" t="s">
        <v>133</v>
      </c>
      <c r="S15552" t="s">
        <v>76</v>
      </c>
    </row>
    <row r="15553" spans="1:19" x14ac:dyDescent="0.35">
      <c r="A15553" t="s">
        <v>7</v>
      </c>
      <c r="B15553" t="s">
        <v>566</v>
      </c>
      <c r="C15553">
        <v>129</v>
      </c>
      <c r="D15553" t="s">
        <v>809</v>
      </c>
      <c r="E15553" t="s">
        <v>126</v>
      </c>
      <c r="F15553" t="s">
        <v>71</v>
      </c>
      <c r="G15553" t="s">
        <v>196</v>
      </c>
      <c r="H15553" t="s">
        <v>130</v>
      </c>
      <c r="I15553" t="s">
        <v>76</v>
      </c>
      <c r="J15553" t="s">
        <v>71</v>
      </c>
      <c r="K15553" t="s">
        <v>73</v>
      </c>
      <c r="L15553" t="s">
        <v>76</v>
      </c>
      <c r="M15553" t="s">
        <v>71</v>
      </c>
      <c r="N15553" t="s">
        <v>76</v>
      </c>
      <c r="O15553" t="s">
        <v>76</v>
      </c>
      <c r="P15553" t="s">
        <v>342</v>
      </c>
      <c r="Q15553" t="s">
        <v>94</v>
      </c>
      <c r="R15553" t="s">
        <v>93</v>
      </c>
      <c r="S15553" t="s">
        <v>76</v>
      </c>
    </row>
    <row r="15554" spans="1:19" x14ac:dyDescent="0.35">
      <c r="A15554" t="s">
        <v>7</v>
      </c>
      <c r="B15554" t="s">
        <v>569</v>
      </c>
      <c r="C15554">
        <v>1489</v>
      </c>
      <c r="D15554" t="s">
        <v>978</v>
      </c>
      <c r="E15554" t="s">
        <v>185</v>
      </c>
      <c r="F15554" t="s">
        <v>76</v>
      </c>
      <c r="G15554" t="s">
        <v>344</v>
      </c>
      <c r="H15554" t="s">
        <v>93</v>
      </c>
      <c r="I15554" t="s">
        <v>76</v>
      </c>
      <c r="J15554" t="s">
        <v>76</v>
      </c>
      <c r="K15554" t="s">
        <v>68</v>
      </c>
      <c r="L15554" t="s">
        <v>106</v>
      </c>
      <c r="M15554" t="s">
        <v>107</v>
      </c>
      <c r="N15554" t="s">
        <v>76</v>
      </c>
      <c r="O15554" t="s">
        <v>76</v>
      </c>
      <c r="P15554" t="s">
        <v>11</v>
      </c>
      <c r="Q15554" t="s">
        <v>76</v>
      </c>
      <c r="R15554" t="s">
        <v>198</v>
      </c>
      <c r="S15554" t="s">
        <v>73</v>
      </c>
    </row>
    <row r="15555" spans="1:19" x14ac:dyDescent="0.35">
      <c r="A15555" t="s">
        <v>7</v>
      </c>
      <c r="B15555" t="s">
        <v>570</v>
      </c>
      <c r="C15555">
        <v>106</v>
      </c>
      <c r="D15555" t="s">
        <v>712</v>
      </c>
      <c r="E15555" t="s">
        <v>118</v>
      </c>
      <c r="F15555" t="s">
        <v>76</v>
      </c>
      <c r="G15555" t="s">
        <v>519</v>
      </c>
      <c r="H15555" t="s">
        <v>73</v>
      </c>
      <c r="I15555" t="s">
        <v>76</v>
      </c>
      <c r="J15555" t="s">
        <v>76</v>
      </c>
      <c r="K15555" t="s">
        <v>149</v>
      </c>
      <c r="L15555" t="s">
        <v>76</v>
      </c>
      <c r="M15555" t="s">
        <v>76</v>
      </c>
      <c r="N15555" t="s">
        <v>76</v>
      </c>
      <c r="O15555" t="s">
        <v>76</v>
      </c>
      <c r="P15555" t="s">
        <v>344</v>
      </c>
      <c r="Q15555" t="s">
        <v>76</v>
      </c>
      <c r="R15555" t="s">
        <v>94</v>
      </c>
      <c r="S15555" t="s">
        <v>76</v>
      </c>
    </row>
    <row r="15556" spans="1:19" x14ac:dyDescent="0.35">
      <c r="A15556" t="s">
        <v>7</v>
      </c>
      <c r="B15556" t="s">
        <v>571</v>
      </c>
      <c r="C15556">
        <v>70</v>
      </c>
      <c r="D15556" t="s">
        <v>669</v>
      </c>
      <c r="E15556" t="s">
        <v>418</v>
      </c>
      <c r="F15556" t="s">
        <v>77</v>
      </c>
      <c r="G15556" t="s">
        <v>367</v>
      </c>
      <c r="H15556" t="s">
        <v>179</v>
      </c>
      <c r="I15556" t="s">
        <v>76</v>
      </c>
      <c r="J15556" t="s">
        <v>76</v>
      </c>
      <c r="K15556" t="s">
        <v>76</v>
      </c>
      <c r="L15556" t="s">
        <v>76</v>
      </c>
      <c r="M15556" t="s">
        <v>76</v>
      </c>
      <c r="N15556" t="s">
        <v>76</v>
      </c>
      <c r="O15556" t="s">
        <v>76</v>
      </c>
      <c r="P15556" t="s">
        <v>101</v>
      </c>
      <c r="Q15556" t="s">
        <v>76</v>
      </c>
      <c r="R15556" t="s">
        <v>62</v>
      </c>
      <c r="S15556" t="s">
        <v>76</v>
      </c>
    </row>
    <row r="15557" spans="1:19" x14ac:dyDescent="0.35">
      <c r="A15557" t="s">
        <v>7</v>
      </c>
      <c r="B15557" t="s">
        <v>572</v>
      </c>
      <c r="C15557">
        <v>1386</v>
      </c>
      <c r="D15557" t="s">
        <v>738</v>
      </c>
      <c r="E15557" t="s">
        <v>99</v>
      </c>
      <c r="F15557" t="s">
        <v>76</v>
      </c>
      <c r="G15557" t="s">
        <v>126</v>
      </c>
      <c r="H15557" t="s">
        <v>78</v>
      </c>
      <c r="I15557" t="s">
        <v>76</v>
      </c>
      <c r="J15557" t="s">
        <v>76</v>
      </c>
      <c r="K15557" t="s">
        <v>72</v>
      </c>
      <c r="L15557" t="s">
        <v>107</v>
      </c>
      <c r="M15557" t="s">
        <v>107</v>
      </c>
      <c r="N15557" t="s">
        <v>76</v>
      </c>
      <c r="O15557" t="s">
        <v>107</v>
      </c>
      <c r="P15557" t="s">
        <v>53</v>
      </c>
      <c r="Q15557" t="s">
        <v>107</v>
      </c>
      <c r="R15557" t="s">
        <v>109</v>
      </c>
      <c r="S15557" t="s">
        <v>68</v>
      </c>
    </row>
    <row r="15558" spans="1:19" x14ac:dyDescent="0.35">
      <c r="A15558" t="s">
        <v>7</v>
      </c>
      <c r="B15558" t="s">
        <v>573</v>
      </c>
      <c r="C15558">
        <v>66</v>
      </c>
      <c r="D15558" t="s">
        <v>628</v>
      </c>
      <c r="E15558" t="s">
        <v>229</v>
      </c>
      <c r="F15558" t="s">
        <v>76</v>
      </c>
      <c r="G15558" t="s">
        <v>236</v>
      </c>
      <c r="H15558" t="s">
        <v>130</v>
      </c>
      <c r="I15558" t="s">
        <v>76</v>
      </c>
      <c r="J15558" t="s">
        <v>76</v>
      </c>
      <c r="K15558" t="s">
        <v>78</v>
      </c>
      <c r="L15558" t="s">
        <v>78</v>
      </c>
      <c r="M15558" t="s">
        <v>76</v>
      </c>
      <c r="N15558" t="s">
        <v>76</v>
      </c>
      <c r="O15558" t="s">
        <v>76</v>
      </c>
      <c r="P15558" t="s">
        <v>175</v>
      </c>
      <c r="Q15558" t="s">
        <v>77</v>
      </c>
      <c r="R15558" t="s">
        <v>106</v>
      </c>
      <c r="S15558" t="s">
        <v>76</v>
      </c>
    </row>
    <row r="15559" spans="1:19" x14ac:dyDescent="0.35">
      <c r="A15559" t="s">
        <v>241</v>
      </c>
      <c r="B15559" t="s">
        <v>566</v>
      </c>
      <c r="C15559">
        <v>655</v>
      </c>
      <c r="D15559" t="s">
        <v>749</v>
      </c>
      <c r="E15559" t="s">
        <v>497</v>
      </c>
      <c r="F15559" t="s">
        <v>138</v>
      </c>
      <c r="G15559" t="s">
        <v>192</v>
      </c>
      <c r="H15559" t="s">
        <v>78</v>
      </c>
      <c r="I15559" t="s">
        <v>73</v>
      </c>
      <c r="J15559" t="s">
        <v>77</v>
      </c>
      <c r="K15559" t="s">
        <v>130</v>
      </c>
      <c r="L15559" t="s">
        <v>94</v>
      </c>
      <c r="M15559" t="s">
        <v>73</v>
      </c>
      <c r="N15559" t="s">
        <v>76</v>
      </c>
      <c r="O15559" t="s">
        <v>107</v>
      </c>
      <c r="P15559" t="s">
        <v>217</v>
      </c>
      <c r="Q15559" t="s">
        <v>75</v>
      </c>
      <c r="R15559" t="s">
        <v>55</v>
      </c>
      <c r="S15559" t="s">
        <v>105</v>
      </c>
    </row>
    <row r="15560" spans="1:19" x14ac:dyDescent="0.35">
      <c r="A15560" t="s">
        <v>241</v>
      </c>
      <c r="B15560" t="s">
        <v>569</v>
      </c>
      <c r="C15560">
        <v>6238</v>
      </c>
      <c r="D15560" t="s">
        <v>170</v>
      </c>
      <c r="E15560" t="s">
        <v>144</v>
      </c>
      <c r="F15560" t="s">
        <v>68</v>
      </c>
      <c r="G15560" t="s">
        <v>304</v>
      </c>
      <c r="H15560" t="s">
        <v>138</v>
      </c>
      <c r="I15560" t="s">
        <v>107</v>
      </c>
      <c r="J15560" t="s">
        <v>76</v>
      </c>
      <c r="K15560" t="s">
        <v>138</v>
      </c>
      <c r="L15560" t="s">
        <v>150</v>
      </c>
      <c r="M15560" t="s">
        <v>106</v>
      </c>
      <c r="N15560" t="s">
        <v>73</v>
      </c>
      <c r="O15560" t="s">
        <v>76</v>
      </c>
      <c r="P15560" t="s">
        <v>89</v>
      </c>
      <c r="Q15560" t="s">
        <v>77</v>
      </c>
      <c r="R15560" t="s">
        <v>74</v>
      </c>
      <c r="S15560" t="s">
        <v>73</v>
      </c>
    </row>
    <row r="15561" spans="1:19" x14ac:dyDescent="0.35">
      <c r="A15561" t="s">
        <v>241</v>
      </c>
      <c r="B15561" t="s">
        <v>570</v>
      </c>
      <c r="C15561">
        <v>783</v>
      </c>
      <c r="D15561" t="s">
        <v>469</v>
      </c>
      <c r="E15561" t="s">
        <v>363</v>
      </c>
      <c r="F15561" t="s">
        <v>68</v>
      </c>
      <c r="G15561" t="s">
        <v>291</v>
      </c>
      <c r="H15561" t="s">
        <v>81</v>
      </c>
      <c r="I15561" t="s">
        <v>76</v>
      </c>
      <c r="J15561" t="s">
        <v>76</v>
      </c>
      <c r="K15561" t="s">
        <v>80</v>
      </c>
      <c r="L15561" t="s">
        <v>72</v>
      </c>
      <c r="M15561" t="s">
        <v>76</v>
      </c>
      <c r="N15561" t="s">
        <v>76</v>
      </c>
      <c r="O15561" t="s">
        <v>107</v>
      </c>
      <c r="P15561" t="s">
        <v>213</v>
      </c>
      <c r="Q15561" t="s">
        <v>63</v>
      </c>
      <c r="R15561" t="s">
        <v>94</v>
      </c>
      <c r="S15561" t="s">
        <v>68</v>
      </c>
    </row>
    <row r="15562" spans="1:19" x14ac:dyDescent="0.35">
      <c r="A15562" t="s">
        <v>241</v>
      </c>
      <c r="B15562" t="s">
        <v>571</v>
      </c>
      <c r="C15562">
        <v>424</v>
      </c>
      <c r="D15562" t="s">
        <v>721</v>
      </c>
      <c r="E15562" t="s">
        <v>603</v>
      </c>
      <c r="F15562" t="s">
        <v>105</v>
      </c>
      <c r="G15562" t="s">
        <v>213</v>
      </c>
      <c r="H15562" t="s">
        <v>105</v>
      </c>
      <c r="I15562" t="s">
        <v>73</v>
      </c>
      <c r="J15562" t="s">
        <v>106</v>
      </c>
      <c r="K15562" t="s">
        <v>96</v>
      </c>
      <c r="L15562" t="s">
        <v>78</v>
      </c>
      <c r="M15562" t="s">
        <v>75</v>
      </c>
      <c r="N15562" t="s">
        <v>73</v>
      </c>
      <c r="O15562" t="s">
        <v>73</v>
      </c>
      <c r="P15562" t="s">
        <v>194</v>
      </c>
      <c r="Q15562" t="s">
        <v>76</v>
      </c>
      <c r="R15562" t="s">
        <v>100</v>
      </c>
      <c r="S15562" t="s">
        <v>79</v>
      </c>
    </row>
    <row r="15563" spans="1:19" x14ac:dyDescent="0.35">
      <c r="A15563" t="s">
        <v>241</v>
      </c>
      <c r="B15563" t="s">
        <v>572</v>
      </c>
      <c r="C15563">
        <v>4783</v>
      </c>
      <c r="D15563" t="s">
        <v>754</v>
      </c>
      <c r="E15563" t="s">
        <v>147</v>
      </c>
      <c r="F15563" t="s">
        <v>79</v>
      </c>
      <c r="G15563" t="s">
        <v>11</v>
      </c>
      <c r="H15563" t="s">
        <v>78</v>
      </c>
      <c r="I15563" t="s">
        <v>107</v>
      </c>
      <c r="J15563" t="s">
        <v>76</v>
      </c>
      <c r="K15563" t="s">
        <v>63</v>
      </c>
      <c r="L15563" t="s">
        <v>79</v>
      </c>
      <c r="M15563" t="s">
        <v>107</v>
      </c>
      <c r="N15563" t="s">
        <v>107</v>
      </c>
      <c r="O15563" t="s">
        <v>76</v>
      </c>
      <c r="P15563" t="s">
        <v>211</v>
      </c>
      <c r="Q15563" t="s">
        <v>73</v>
      </c>
      <c r="R15563" t="s">
        <v>62</v>
      </c>
      <c r="S15563" t="s">
        <v>79</v>
      </c>
    </row>
    <row r="15564" spans="1:19" x14ac:dyDescent="0.35">
      <c r="A15564" t="s">
        <v>241</v>
      </c>
      <c r="B15564" t="s">
        <v>573</v>
      </c>
      <c r="C15564">
        <v>563</v>
      </c>
      <c r="D15564" t="s">
        <v>446</v>
      </c>
      <c r="E15564" t="s">
        <v>433</v>
      </c>
      <c r="F15564" t="s">
        <v>78</v>
      </c>
      <c r="G15564" t="s">
        <v>347</v>
      </c>
      <c r="H15564" t="s">
        <v>100</v>
      </c>
      <c r="I15564" t="s">
        <v>76</v>
      </c>
      <c r="J15564" t="s">
        <v>76</v>
      </c>
      <c r="K15564" t="s">
        <v>80</v>
      </c>
      <c r="L15564" t="s">
        <v>79</v>
      </c>
      <c r="M15564" t="s">
        <v>76</v>
      </c>
      <c r="N15564" t="s">
        <v>73</v>
      </c>
      <c r="O15564" t="s">
        <v>73</v>
      </c>
      <c r="P15564" t="s">
        <v>280</v>
      </c>
      <c r="Q15564" t="s">
        <v>94</v>
      </c>
      <c r="R15564" t="s">
        <v>142</v>
      </c>
      <c r="S15564" t="s">
        <v>107</v>
      </c>
    </row>
    <row r="15566" spans="1:19" x14ac:dyDescent="0.35">
      <c r="A15566" t="s">
        <v>2425</v>
      </c>
    </row>
    <row r="15567" spans="1:19" x14ac:dyDescent="0.35">
      <c r="A15567" t="s">
        <v>14</v>
      </c>
      <c r="B15567" t="s">
        <v>593</v>
      </c>
      <c r="C15567" t="s">
        <v>2</v>
      </c>
      <c r="D15567" t="s">
        <v>2410</v>
      </c>
      <c r="E15567" t="s">
        <v>2411</v>
      </c>
      <c r="F15567" t="s">
        <v>2412</v>
      </c>
      <c r="G15567" t="s">
        <v>2413</v>
      </c>
      <c r="H15567" t="s">
        <v>2414</v>
      </c>
      <c r="I15567" t="s">
        <v>2415</v>
      </c>
      <c r="J15567" t="s">
        <v>2416</v>
      </c>
      <c r="K15567" t="s">
        <v>2417</v>
      </c>
      <c r="L15567" t="s">
        <v>2386</v>
      </c>
      <c r="M15567" t="s">
        <v>2388</v>
      </c>
      <c r="N15567" t="s">
        <v>2389</v>
      </c>
      <c r="O15567" t="s">
        <v>2418</v>
      </c>
      <c r="P15567" t="s">
        <v>2419</v>
      </c>
      <c r="Q15567" t="s">
        <v>48</v>
      </c>
      <c r="R15567" t="s">
        <v>49</v>
      </c>
      <c r="S15567" t="s">
        <v>50</v>
      </c>
    </row>
    <row r="15568" spans="1:19" x14ac:dyDescent="0.35">
      <c r="A15568" t="s">
        <v>3</v>
      </c>
      <c r="B15568" t="s">
        <v>594</v>
      </c>
      <c r="C15568">
        <v>948</v>
      </c>
      <c r="D15568" t="s">
        <v>840</v>
      </c>
      <c r="E15568" t="s">
        <v>136</v>
      </c>
      <c r="F15568" t="s">
        <v>75</v>
      </c>
      <c r="G15568" t="s">
        <v>87</v>
      </c>
      <c r="H15568" t="s">
        <v>73</v>
      </c>
      <c r="I15568" t="s">
        <v>76</v>
      </c>
      <c r="J15568" t="s">
        <v>76</v>
      </c>
      <c r="K15568" t="s">
        <v>70</v>
      </c>
      <c r="L15568" t="s">
        <v>79</v>
      </c>
      <c r="M15568" t="s">
        <v>106</v>
      </c>
      <c r="N15568" t="s">
        <v>73</v>
      </c>
      <c r="O15568" t="s">
        <v>76</v>
      </c>
      <c r="P15568" t="s">
        <v>122</v>
      </c>
      <c r="Q15568" t="s">
        <v>76</v>
      </c>
      <c r="R15568" t="s">
        <v>72</v>
      </c>
      <c r="S15568" t="s">
        <v>76</v>
      </c>
    </row>
    <row r="15569" spans="1:19" x14ac:dyDescent="0.35">
      <c r="A15569" t="s">
        <v>3</v>
      </c>
      <c r="B15569" t="s">
        <v>595</v>
      </c>
      <c r="C15569">
        <v>1081</v>
      </c>
      <c r="D15569" t="s">
        <v>995</v>
      </c>
      <c r="E15569" t="s">
        <v>98</v>
      </c>
      <c r="F15569" t="s">
        <v>106</v>
      </c>
      <c r="G15569" t="s">
        <v>305</v>
      </c>
      <c r="H15569" t="s">
        <v>105</v>
      </c>
      <c r="I15569" t="s">
        <v>106</v>
      </c>
      <c r="J15569" t="s">
        <v>73</v>
      </c>
      <c r="K15569" t="s">
        <v>149</v>
      </c>
      <c r="L15569" t="s">
        <v>78</v>
      </c>
      <c r="M15569" t="s">
        <v>73</v>
      </c>
      <c r="N15569" t="s">
        <v>76</v>
      </c>
      <c r="O15569" t="s">
        <v>73</v>
      </c>
      <c r="P15569" t="s">
        <v>249</v>
      </c>
      <c r="Q15569" t="s">
        <v>107</v>
      </c>
      <c r="R15569" t="s">
        <v>179</v>
      </c>
      <c r="S15569" t="s">
        <v>72</v>
      </c>
    </row>
    <row r="15570" spans="1:19" x14ac:dyDescent="0.35">
      <c r="A15570" t="s">
        <v>4</v>
      </c>
      <c r="B15570" t="s">
        <v>594</v>
      </c>
      <c r="C15570">
        <v>1729</v>
      </c>
      <c r="D15570" t="s">
        <v>1363</v>
      </c>
      <c r="E15570" t="s">
        <v>66</v>
      </c>
      <c r="F15570" t="s">
        <v>79</v>
      </c>
      <c r="G15570" t="s">
        <v>150</v>
      </c>
      <c r="H15570" t="s">
        <v>73</v>
      </c>
      <c r="I15570" t="s">
        <v>76</v>
      </c>
      <c r="J15570" t="s">
        <v>76</v>
      </c>
      <c r="K15570" t="s">
        <v>77</v>
      </c>
      <c r="L15570" t="s">
        <v>81</v>
      </c>
      <c r="M15570" t="s">
        <v>76</v>
      </c>
      <c r="N15570" t="s">
        <v>73</v>
      </c>
      <c r="O15570" t="s">
        <v>76</v>
      </c>
      <c r="P15570" t="s">
        <v>84</v>
      </c>
      <c r="Q15570" t="s">
        <v>76</v>
      </c>
      <c r="R15570" t="s">
        <v>81</v>
      </c>
      <c r="S15570" t="s">
        <v>73</v>
      </c>
    </row>
    <row r="15571" spans="1:19" x14ac:dyDescent="0.35">
      <c r="A15571" t="s">
        <v>4</v>
      </c>
      <c r="B15571" t="s">
        <v>595</v>
      </c>
      <c r="C15571">
        <v>1545</v>
      </c>
      <c r="D15571" t="s">
        <v>417</v>
      </c>
      <c r="E15571" t="s">
        <v>370</v>
      </c>
      <c r="F15571" t="s">
        <v>105</v>
      </c>
      <c r="G15571" t="s">
        <v>386</v>
      </c>
      <c r="H15571" t="s">
        <v>150</v>
      </c>
      <c r="I15571" t="s">
        <v>76</v>
      </c>
      <c r="J15571" t="s">
        <v>76</v>
      </c>
      <c r="K15571" t="s">
        <v>78</v>
      </c>
      <c r="L15571" t="s">
        <v>80</v>
      </c>
      <c r="M15571" t="s">
        <v>71</v>
      </c>
      <c r="N15571" t="s">
        <v>76</v>
      </c>
      <c r="O15571" t="s">
        <v>76</v>
      </c>
      <c r="P15571" t="s">
        <v>198</v>
      </c>
      <c r="Q15571" t="s">
        <v>72</v>
      </c>
      <c r="R15571" t="s">
        <v>55</v>
      </c>
      <c r="S15571" t="s">
        <v>77</v>
      </c>
    </row>
    <row r="15572" spans="1:19" x14ac:dyDescent="0.35">
      <c r="A15572" t="s">
        <v>5</v>
      </c>
      <c r="B15572" t="s">
        <v>594</v>
      </c>
      <c r="C15572">
        <v>1277</v>
      </c>
      <c r="D15572" t="s">
        <v>653</v>
      </c>
      <c r="E15572" t="s">
        <v>272</v>
      </c>
      <c r="F15572" t="s">
        <v>122</v>
      </c>
      <c r="G15572" t="s">
        <v>207</v>
      </c>
      <c r="H15572" t="s">
        <v>105</v>
      </c>
      <c r="I15572" t="s">
        <v>76</v>
      </c>
      <c r="J15572" t="s">
        <v>76</v>
      </c>
      <c r="K15572" t="s">
        <v>79</v>
      </c>
      <c r="L15572" t="s">
        <v>79</v>
      </c>
      <c r="M15572" t="s">
        <v>76</v>
      </c>
      <c r="N15572" t="s">
        <v>76</v>
      </c>
      <c r="O15572" t="s">
        <v>76</v>
      </c>
      <c r="P15572" t="s">
        <v>95</v>
      </c>
      <c r="Q15572" t="s">
        <v>105</v>
      </c>
      <c r="R15572" t="s">
        <v>103</v>
      </c>
      <c r="S15572" t="s">
        <v>73</v>
      </c>
    </row>
    <row r="15573" spans="1:19" x14ac:dyDescent="0.35">
      <c r="A15573" t="s">
        <v>5</v>
      </c>
      <c r="B15573" t="s">
        <v>595</v>
      </c>
      <c r="C15573">
        <v>2188</v>
      </c>
      <c r="D15573" t="s">
        <v>700</v>
      </c>
      <c r="E15573" t="s">
        <v>259</v>
      </c>
      <c r="F15573" t="s">
        <v>150</v>
      </c>
      <c r="G15573" t="s">
        <v>191</v>
      </c>
      <c r="H15573" t="s">
        <v>138</v>
      </c>
      <c r="I15573" t="s">
        <v>76</v>
      </c>
      <c r="J15573" t="s">
        <v>76</v>
      </c>
      <c r="K15573" t="s">
        <v>81</v>
      </c>
      <c r="L15573" t="s">
        <v>150</v>
      </c>
      <c r="M15573" t="s">
        <v>76</v>
      </c>
      <c r="N15573" t="s">
        <v>106</v>
      </c>
      <c r="O15573" t="s">
        <v>76</v>
      </c>
      <c r="P15573" t="s">
        <v>146</v>
      </c>
      <c r="Q15573" t="s">
        <v>106</v>
      </c>
      <c r="R15573" t="s">
        <v>72</v>
      </c>
      <c r="S15573" t="s">
        <v>77</v>
      </c>
    </row>
    <row r="15574" spans="1:19" x14ac:dyDescent="0.35">
      <c r="A15574" t="s">
        <v>6</v>
      </c>
      <c r="B15574" t="s">
        <v>594</v>
      </c>
      <c r="C15574">
        <v>522</v>
      </c>
      <c r="D15574" t="s">
        <v>944</v>
      </c>
      <c r="E15574" t="s">
        <v>588</v>
      </c>
      <c r="F15574" t="s">
        <v>77</v>
      </c>
      <c r="G15574" t="s">
        <v>86</v>
      </c>
      <c r="H15574" t="s">
        <v>79</v>
      </c>
      <c r="I15574" t="s">
        <v>76</v>
      </c>
      <c r="J15574" t="s">
        <v>76</v>
      </c>
      <c r="K15574" t="s">
        <v>68</v>
      </c>
      <c r="L15574" t="s">
        <v>150</v>
      </c>
      <c r="M15574" t="s">
        <v>107</v>
      </c>
      <c r="N15574" t="s">
        <v>107</v>
      </c>
      <c r="O15574" t="s">
        <v>73</v>
      </c>
      <c r="P15574" t="s">
        <v>130</v>
      </c>
      <c r="Q15574" t="s">
        <v>150</v>
      </c>
      <c r="R15574" t="s">
        <v>130</v>
      </c>
      <c r="S15574" t="s">
        <v>76</v>
      </c>
    </row>
    <row r="15575" spans="1:19" x14ac:dyDescent="0.35">
      <c r="A15575" t="s">
        <v>6</v>
      </c>
      <c r="B15575" t="s">
        <v>595</v>
      </c>
      <c r="C15575">
        <v>910</v>
      </c>
      <c r="D15575" t="s">
        <v>465</v>
      </c>
      <c r="E15575" t="s">
        <v>554</v>
      </c>
      <c r="F15575" t="s">
        <v>81</v>
      </c>
      <c r="G15575" t="s">
        <v>213</v>
      </c>
      <c r="H15575" t="s">
        <v>130</v>
      </c>
      <c r="I15575" t="s">
        <v>75</v>
      </c>
      <c r="J15575" t="s">
        <v>73</v>
      </c>
      <c r="K15575" t="s">
        <v>163</v>
      </c>
      <c r="L15575" t="s">
        <v>68</v>
      </c>
      <c r="M15575" t="s">
        <v>76</v>
      </c>
      <c r="N15575" t="s">
        <v>150</v>
      </c>
      <c r="O15575" t="s">
        <v>106</v>
      </c>
      <c r="P15575" t="s">
        <v>137</v>
      </c>
      <c r="Q15575" t="s">
        <v>94</v>
      </c>
      <c r="R15575" t="s">
        <v>81</v>
      </c>
      <c r="S15575" t="s">
        <v>68</v>
      </c>
    </row>
    <row r="15576" spans="1:19" x14ac:dyDescent="0.35">
      <c r="A15576" t="s">
        <v>7</v>
      </c>
      <c r="B15576" t="s">
        <v>594</v>
      </c>
      <c r="C15576">
        <v>1602</v>
      </c>
      <c r="D15576" t="s">
        <v>738</v>
      </c>
      <c r="E15576" t="s">
        <v>56</v>
      </c>
      <c r="F15576" t="s">
        <v>107</v>
      </c>
      <c r="G15576" t="s">
        <v>416</v>
      </c>
      <c r="H15576" t="s">
        <v>80</v>
      </c>
      <c r="I15576" t="s">
        <v>76</v>
      </c>
      <c r="J15576" t="s">
        <v>107</v>
      </c>
      <c r="K15576" t="s">
        <v>106</v>
      </c>
      <c r="L15576" t="s">
        <v>107</v>
      </c>
      <c r="M15576" t="s">
        <v>107</v>
      </c>
      <c r="N15576" t="s">
        <v>76</v>
      </c>
      <c r="O15576" t="s">
        <v>76</v>
      </c>
      <c r="P15576" t="s">
        <v>240</v>
      </c>
      <c r="Q15576" t="s">
        <v>76</v>
      </c>
      <c r="R15576" t="s">
        <v>163</v>
      </c>
      <c r="S15576" t="s">
        <v>73</v>
      </c>
    </row>
    <row r="15577" spans="1:19" x14ac:dyDescent="0.35">
      <c r="A15577" t="s">
        <v>7</v>
      </c>
      <c r="B15577" t="s">
        <v>595</v>
      </c>
      <c r="C15577">
        <v>1644</v>
      </c>
      <c r="D15577" t="s">
        <v>1309</v>
      </c>
      <c r="E15577" t="s">
        <v>126</v>
      </c>
      <c r="F15577" t="s">
        <v>76</v>
      </c>
      <c r="G15577" t="s">
        <v>257</v>
      </c>
      <c r="H15577" t="s">
        <v>80</v>
      </c>
      <c r="I15577" t="s">
        <v>76</v>
      </c>
      <c r="J15577" t="s">
        <v>76</v>
      </c>
      <c r="K15577" t="s">
        <v>80</v>
      </c>
      <c r="L15577" t="s">
        <v>106</v>
      </c>
      <c r="M15577" t="s">
        <v>73</v>
      </c>
      <c r="N15577" t="s">
        <v>76</v>
      </c>
      <c r="O15577" t="s">
        <v>107</v>
      </c>
      <c r="P15577" t="s">
        <v>282</v>
      </c>
      <c r="Q15577" t="s">
        <v>107</v>
      </c>
      <c r="R15577" t="s">
        <v>86</v>
      </c>
      <c r="S15577" t="s">
        <v>77</v>
      </c>
    </row>
    <row r="15578" spans="1:19" x14ac:dyDescent="0.35">
      <c r="A15578" t="s">
        <v>241</v>
      </c>
      <c r="B15578" t="s">
        <v>594</v>
      </c>
      <c r="C15578">
        <v>6078</v>
      </c>
      <c r="D15578" t="s">
        <v>790</v>
      </c>
      <c r="E15578" t="s">
        <v>233</v>
      </c>
      <c r="F15578" t="s">
        <v>68</v>
      </c>
      <c r="G15578" t="s">
        <v>185</v>
      </c>
      <c r="H15578" t="s">
        <v>75</v>
      </c>
      <c r="I15578" t="s">
        <v>76</v>
      </c>
      <c r="J15578" t="s">
        <v>76</v>
      </c>
      <c r="K15578" t="s">
        <v>94</v>
      </c>
      <c r="L15578" t="s">
        <v>68</v>
      </c>
      <c r="M15578" t="s">
        <v>107</v>
      </c>
      <c r="N15578" t="s">
        <v>107</v>
      </c>
      <c r="O15578" t="s">
        <v>76</v>
      </c>
      <c r="P15578" t="s">
        <v>87</v>
      </c>
      <c r="Q15578" t="s">
        <v>73</v>
      </c>
      <c r="R15578" t="s">
        <v>108</v>
      </c>
      <c r="S15578" t="s">
        <v>107</v>
      </c>
    </row>
    <row r="15579" spans="1:19" x14ac:dyDescent="0.35">
      <c r="A15579" t="s">
        <v>241</v>
      </c>
      <c r="B15579" t="s">
        <v>595</v>
      </c>
      <c r="C15579">
        <v>7368</v>
      </c>
      <c r="D15579" t="s">
        <v>660</v>
      </c>
      <c r="E15579" t="s">
        <v>212</v>
      </c>
      <c r="F15579" t="s">
        <v>71</v>
      </c>
      <c r="G15579" t="s">
        <v>206</v>
      </c>
      <c r="H15579" t="s">
        <v>81</v>
      </c>
      <c r="I15579" t="s">
        <v>107</v>
      </c>
      <c r="J15579" t="s">
        <v>76</v>
      </c>
      <c r="K15579" t="s">
        <v>55</v>
      </c>
      <c r="L15579" t="s">
        <v>75</v>
      </c>
      <c r="M15579" t="s">
        <v>106</v>
      </c>
      <c r="N15579" t="s">
        <v>73</v>
      </c>
      <c r="O15579" t="s">
        <v>107</v>
      </c>
      <c r="P15579" t="s">
        <v>237</v>
      </c>
      <c r="Q15579" t="s">
        <v>68</v>
      </c>
      <c r="R15579" t="s">
        <v>142</v>
      </c>
      <c r="S15579" t="s">
        <v>68</v>
      </c>
    </row>
    <row r="15581" spans="1:19" x14ac:dyDescent="0.35">
      <c r="A15581" t="s">
        <v>2426</v>
      </c>
    </row>
    <row r="15582" spans="1:19" x14ac:dyDescent="0.35">
      <c r="A15582" t="s">
        <v>14</v>
      </c>
      <c r="B15582" t="s">
        <v>2</v>
      </c>
      <c r="C15582" t="s">
        <v>2410</v>
      </c>
      <c r="D15582" t="s">
        <v>2411</v>
      </c>
      <c r="E15582" t="s">
        <v>2412</v>
      </c>
      <c r="F15582" t="s">
        <v>2413</v>
      </c>
      <c r="G15582" t="s">
        <v>2414</v>
      </c>
      <c r="H15582" t="s">
        <v>2415</v>
      </c>
      <c r="I15582" t="s">
        <v>2416</v>
      </c>
      <c r="J15582" t="s">
        <v>2417</v>
      </c>
      <c r="K15582" t="s">
        <v>2386</v>
      </c>
      <c r="L15582" t="s">
        <v>2388</v>
      </c>
      <c r="M15582" t="s">
        <v>2389</v>
      </c>
      <c r="N15582" t="s">
        <v>2418</v>
      </c>
      <c r="O15582" t="s">
        <v>2419</v>
      </c>
      <c r="P15582" t="s">
        <v>48</v>
      </c>
      <c r="Q15582" t="s">
        <v>49</v>
      </c>
      <c r="R15582" t="s">
        <v>50</v>
      </c>
    </row>
    <row r="15583" spans="1:19" x14ac:dyDescent="0.35">
      <c r="A15583" t="s">
        <v>3</v>
      </c>
      <c r="B15583">
        <v>2029</v>
      </c>
      <c r="C15583" t="s">
        <v>867</v>
      </c>
      <c r="D15583" t="s">
        <v>458</v>
      </c>
      <c r="E15583" t="s">
        <v>68</v>
      </c>
      <c r="F15583" t="s">
        <v>146</v>
      </c>
      <c r="G15583" t="s">
        <v>71</v>
      </c>
      <c r="H15583" t="s">
        <v>73</v>
      </c>
      <c r="I15583" t="s">
        <v>107</v>
      </c>
      <c r="J15583" t="s">
        <v>62</v>
      </c>
      <c r="K15583" t="s">
        <v>150</v>
      </c>
      <c r="L15583" t="s">
        <v>106</v>
      </c>
      <c r="M15583" t="s">
        <v>107</v>
      </c>
      <c r="N15583" t="s">
        <v>107</v>
      </c>
      <c r="O15583" t="s">
        <v>119</v>
      </c>
      <c r="P15583" t="s">
        <v>107</v>
      </c>
      <c r="Q15583" t="s">
        <v>130</v>
      </c>
      <c r="R15583" t="s">
        <v>150</v>
      </c>
    </row>
    <row r="15584" spans="1:19" x14ac:dyDescent="0.35">
      <c r="A15584" t="s">
        <v>4</v>
      </c>
      <c r="B15584">
        <v>3274</v>
      </c>
      <c r="C15584" t="s">
        <v>747</v>
      </c>
      <c r="D15584" t="s">
        <v>402</v>
      </c>
      <c r="E15584" t="s">
        <v>75</v>
      </c>
      <c r="F15584" t="s">
        <v>442</v>
      </c>
      <c r="G15584" t="s">
        <v>68</v>
      </c>
      <c r="H15584" t="s">
        <v>76</v>
      </c>
      <c r="I15584" t="s">
        <v>76</v>
      </c>
      <c r="J15584" t="s">
        <v>75</v>
      </c>
      <c r="K15584" t="s">
        <v>63</v>
      </c>
      <c r="L15584" t="s">
        <v>79</v>
      </c>
      <c r="M15584" t="s">
        <v>107</v>
      </c>
      <c r="N15584" t="s">
        <v>76</v>
      </c>
      <c r="O15584" t="s">
        <v>149</v>
      </c>
      <c r="P15584" t="s">
        <v>75</v>
      </c>
      <c r="Q15584" t="s">
        <v>80</v>
      </c>
      <c r="R15584" t="s">
        <v>106</v>
      </c>
    </row>
    <row r="15585" spans="1:18" x14ac:dyDescent="0.35">
      <c r="A15585" t="s">
        <v>5</v>
      </c>
      <c r="B15585">
        <v>3465</v>
      </c>
      <c r="C15585" t="s">
        <v>433</v>
      </c>
      <c r="D15585" t="s">
        <v>251</v>
      </c>
      <c r="E15585" t="s">
        <v>78</v>
      </c>
      <c r="F15585" t="s">
        <v>171</v>
      </c>
      <c r="G15585" t="s">
        <v>138</v>
      </c>
      <c r="H15585" t="s">
        <v>76</v>
      </c>
      <c r="I15585" t="s">
        <v>76</v>
      </c>
      <c r="J15585" t="s">
        <v>105</v>
      </c>
      <c r="K15585" t="s">
        <v>71</v>
      </c>
      <c r="L15585" t="s">
        <v>76</v>
      </c>
      <c r="M15585" t="s">
        <v>73</v>
      </c>
      <c r="N15585" t="s">
        <v>76</v>
      </c>
      <c r="O15585" t="s">
        <v>188</v>
      </c>
      <c r="P15585" t="s">
        <v>79</v>
      </c>
      <c r="Q15585" t="s">
        <v>186</v>
      </c>
      <c r="R15585" t="s">
        <v>106</v>
      </c>
    </row>
    <row r="15586" spans="1:18" x14ac:dyDescent="0.35">
      <c r="A15586" t="s">
        <v>6</v>
      </c>
      <c r="B15586">
        <v>1432</v>
      </c>
      <c r="C15586" t="s">
        <v>898</v>
      </c>
      <c r="D15586" t="s">
        <v>201</v>
      </c>
      <c r="E15586" t="s">
        <v>78</v>
      </c>
      <c r="F15586" t="s">
        <v>92</v>
      </c>
      <c r="G15586" t="s">
        <v>93</v>
      </c>
      <c r="H15586" t="s">
        <v>68</v>
      </c>
      <c r="I15586" t="s">
        <v>107</v>
      </c>
      <c r="J15586" t="s">
        <v>103</v>
      </c>
      <c r="K15586" t="s">
        <v>71</v>
      </c>
      <c r="L15586" t="s">
        <v>76</v>
      </c>
      <c r="M15586" t="s">
        <v>68</v>
      </c>
      <c r="N15586" t="s">
        <v>106</v>
      </c>
      <c r="O15586" t="s">
        <v>96</v>
      </c>
      <c r="P15586" t="s">
        <v>94</v>
      </c>
      <c r="Q15586" t="s">
        <v>100</v>
      </c>
      <c r="R15586" t="s">
        <v>77</v>
      </c>
    </row>
    <row r="15587" spans="1:18" x14ac:dyDescent="0.35">
      <c r="A15587" t="s">
        <v>7</v>
      </c>
      <c r="B15587">
        <v>3246</v>
      </c>
      <c r="C15587" t="s">
        <v>1317</v>
      </c>
      <c r="D15587" t="s">
        <v>58</v>
      </c>
      <c r="E15587" t="s">
        <v>76</v>
      </c>
      <c r="F15587" t="s">
        <v>233</v>
      </c>
      <c r="G15587" t="s">
        <v>80</v>
      </c>
      <c r="H15587" t="s">
        <v>76</v>
      </c>
      <c r="I15587" t="s">
        <v>107</v>
      </c>
      <c r="J15587" t="s">
        <v>78</v>
      </c>
      <c r="K15587" t="s">
        <v>73</v>
      </c>
      <c r="L15587" t="s">
        <v>107</v>
      </c>
      <c r="M15587" t="s">
        <v>76</v>
      </c>
      <c r="N15587" t="s">
        <v>76</v>
      </c>
      <c r="O15587" t="s">
        <v>61</v>
      </c>
      <c r="P15587" t="s">
        <v>107</v>
      </c>
      <c r="Q15587" t="s">
        <v>70</v>
      </c>
      <c r="R15587" t="s">
        <v>106</v>
      </c>
    </row>
    <row r="15588" spans="1:18" x14ac:dyDescent="0.35">
      <c r="A15588" t="s">
        <v>241</v>
      </c>
      <c r="B15588">
        <v>13446</v>
      </c>
      <c r="C15588" t="s">
        <v>777</v>
      </c>
      <c r="D15588" t="s">
        <v>214</v>
      </c>
      <c r="E15588" t="s">
        <v>71</v>
      </c>
      <c r="F15588" t="s">
        <v>210</v>
      </c>
      <c r="G15588" t="s">
        <v>138</v>
      </c>
      <c r="H15588" t="s">
        <v>107</v>
      </c>
      <c r="I15588" t="s">
        <v>76</v>
      </c>
      <c r="J15588" t="s">
        <v>63</v>
      </c>
      <c r="K15588" t="s">
        <v>150</v>
      </c>
      <c r="L15588" t="s">
        <v>73</v>
      </c>
      <c r="M15588" t="s">
        <v>107</v>
      </c>
      <c r="N15588" t="s">
        <v>107</v>
      </c>
      <c r="O15588" t="s">
        <v>89</v>
      </c>
      <c r="P15588" t="s">
        <v>79</v>
      </c>
      <c r="Q15588" t="s">
        <v>151</v>
      </c>
      <c r="R15588" t="s">
        <v>77</v>
      </c>
    </row>
    <row r="15590" spans="1:18" x14ac:dyDescent="0.35">
      <c r="A15590" t="s">
        <v>2427</v>
      </c>
    </row>
    <row r="15591" spans="1:18" x14ac:dyDescent="0.35">
      <c r="A15591" t="s">
        <v>14</v>
      </c>
      <c r="B15591" t="s">
        <v>15</v>
      </c>
      <c r="C15591" t="s">
        <v>2</v>
      </c>
      <c r="D15591" t="s">
        <v>2428</v>
      </c>
      <c r="E15591" t="s">
        <v>2429</v>
      </c>
      <c r="F15591" t="s">
        <v>2430</v>
      </c>
      <c r="G15591" t="s">
        <v>2431</v>
      </c>
      <c r="H15591" t="s">
        <v>2432</v>
      </c>
    </row>
    <row r="15592" spans="1:18" x14ac:dyDescent="0.35">
      <c r="A15592" t="s">
        <v>3</v>
      </c>
      <c r="B15592" t="s">
        <v>52</v>
      </c>
      <c r="C15592">
        <v>2</v>
      </c>
      <c r="D15592" t="s">
        <v>1155</v>
      </c>
      <c r="E15592" t="s">
        <v>270</v>
      </c>
      <c r="F15592" t="s">
        <v>76</v>
      </c>
      <c r="G15592" t="s">
        <v>76</v>
      </c>
      <c r="H15592" t="s">
        <v>76</v>
      </c>
    </row>
    <row r="15593" spans="1:18" x14ac:dyDescent="0.35">
      <c r="A15593" t="s">
        <v>3</v>
      </c>
      <c r="B15593" t="s">
        <v>83</v>
      </c>
      <c r="C15593">
        <v>5</v>
      </c>
      <c r="D15593" t="s">
        <v>422</v>
      </c>
      <c r="E15593" t="s">
        <v>76</v>
      </c>
      <c r="F15593" t="s">
        <v>591</v>
      </c>
      <c r="G15593" t="s">
        <v>113</v>
      </c>
      <c r="H15593" t="s">
        <v>76</v>
      </c>
    </row>
    <row r="15594" spans="1:18" x14ac:dyDescent="0.35">
      <c r="A15594" t="s">
        <v>4</v>
      </c>
      <c r="B15594" t="s">
        <v>52</v>
      </c>
      <c r="C15594">
        <v>7</v>
      </c>
      <c r="D15594" t="s">
        <v>344</v>
      </c>
      <c r="E15594" t="s">
        <v>220</v>
      </c>
      <c r="F15594" t="s">
        <v>288</v>
      </c>
      <c r="G15594" t="s">
        <v>71</v>
      </c>
      <c r="H15594" t="s">
        <v>158</v>
      </c>
    </row>
    <row r="15595" spans="1:18" x14ac:dyDescent="0.35">
      <c r="A15595" t="s">
        <v>4</v>
      </c>
      <c r="B15595" t="s">
        <v>83</v>
      </c>
      <c r="C15595">
        <v>18</v>
      </c>
      <c r="D15595" t="s">
        <v>147</v>
      </c>
      <c r="E15595" t="s">
        <v>368</v>
      </c>
      <c r="F15595" t="s">
        <v>557</v>
      </c>
      <c r="G15595" t="s">
        <v>179</v>
      </c>
      <c r="H15595" t="s">
        <v>229</v>
      </c>
    </row>
    <row r="15596" spans="1:18" x14ac:dyDescent="0.35">
      <c r="A15596" t="s">
        <v>4</v>
      </c>
      <c r="B15596" t="s">
        <v>50</v>
      </c>
      <c r="C15596">
        <v>7</v>
      </c>
      <c r="D15596" t="s">
        <v>375</v>
      </c>
      <c r="E15596" t="s">
        <v>512</v>
      </c>
      <c r="F15596" t="s">
        <v>76</v>
      </c>
      <c r="G15596" t="s">
        <v>211</v>
      </c>
      <c r="H15596" t="s">
        <v>76</v>
      </c>
    </row>
    <row r="15597" spans="1:18" x14ac:dyDescent="0.35">
      <c r="A15597" t="s">
        <v>5</v>
      </c>
      <c r="B15597" t="s">
        <v>52</v>
      </c>
      <c r="C15597">
        <v>17</v>
      </c>
      <c r="D15597" t="s">
        <v>129</v>
      </c>
      <c r="E15597" t="s">
        <v>501</v>
      </c>
      <c r="F15597" t="s">
        <v>132</v>
      </c>
      <c r="G15597" t="s">
        <v>445</v>
      </c>
      <c r="H15597" t="s">
        <v>269</v>
      </c>
    </row>
    <row r="15598" spans="1:18" x14ac:dyDescent="0.35">
      <c r="A15598" t="s">
        <v>5</v>
      </c>
      <c r="B15598" t="s">
        <v>83</v>
      </c>
      <c r="C15598">
        <v>33</v>
      </c>
      <c r="D15598" t="s">
        <v>317</v>
      </c>
      <c r="E15598" t="s">
        <v>421</v>
      </c>
      <c r="F15598" t="s">
        <v>86</v>
      </c>
      <c r="G15598" t="s">
        <v>129</v>
      </c>
      <c r="H15598" t="s">
        <v>63</v>
      </c>
    </row>
    <row r="15599" spans="1:18" x14ac:dyDescent="0.35">
      <c r="A15599" t="s">
        <v>5</v>
      </c>
      <c r="B15599" t="s">
        <v>50</v>
      </c>
      <c r="C15599">
        <v>4</v>
      </c>
      <c r="D15599" t="s">
        <v>76</v>
      </c>
      <c r="E15599" t="s">
        <v>795</v>
      </c>
      <c r="F15599" t="s">
        <v>76</v>
      </c>
      <c r="G15599" t="s">
        <v>203</v>
      </c>
      <c r="H15599" t="s">
        <v>207</v>
      </c>
    </row>
    <row r="15600" spans="1:18" x14ac:dyDescent="0.35">
      <c r="A15600" t="s">
        <v>6</v>
      </c>
      <c r="B15600" t="s">
        <v>83</v>
      </c>
      <c r="C15600">
        <v>10</v>
      </c>
      <c r="D15600" t="s">
        <v>113</v>
      </c>
      <c r="E15600" t="s">
        <v>115</v>
      </c>
      <c r="F15600" t="s">
        <v>342</v>
      </c>
      <c r="G15600" t="s">
        <v>394</v>
      </c>
      <c r="H15600" t="s">
        <v>222</v>
      </c>
    </row>
    <row r="15601" spans="1:8" x14ac:dyDescent="0.35">
      <c r="A15601" t="s">
        <v>7</v>
      </c>
      <c r="B15601" t="s">
        <v>83</v>
      </c>
      <c r="C15601">
        <v>1</v>
      </c>
      <c r="D15601" t="s">
        <v>76</v>
      </c>
      <c r="E15601" t="s">
        <v>76</v>
      </c>
      <c r="F15601" t="s">
        <v>76</v>
      </c>
      <c r="G15601" t="s">
        <v>76</v>
      </c>
      <c r="H15601" t="s">
        <v>395</v>
      </c>
    </row>
    <row r="15602" spans="1:8" x14ac:dyDescent="0.35">
      <c r="A15602" t="s">
        <v>7</v>
      </c>
      <c r="B15602" t="s">
        <v>50</v>
      </c>
      <c r="C15602">
        <v>1</v>
      </c>
      <c r="D15602" t="s">
        <v>76</v>
      </c>
      <c r="E15602" t="s">
        <v>76</v>
      </c>
      <c r="F15602" t="s">
        <v>395</v>
      </c>
      <c r="G15602" t="s">
        <v>76</v>
      </c>
      <c r="H15602" t="s">
        <v>76</v>
      </c>
    </row>
    <row r="15603" spans="1:8" x14ac:dyDescent="0.35">
      <c r="A15603" t="s">
        <v>241</v>
      </c>
      <c r="B15603" t="s">
        <v>52</v>
      </c>
      <c r="C15603">
        <v>26</v>
      </c>
      <c r="D15603" t="s">
        <v>498</v>
      </c>
      <c r="E15603" t="s">
        <v>466</v>
      </c>
      <c r="F15603" t="s">
        <v>64</v>
      </c>
      <c r="G15603" t="s">
        <v>132</v>
      </c>
      <c r="H15603" t="s">
        <v>257</v>
      </c>
    </row>
    <row r="15604" spans="1:8" x14ac:dyDescent="0.35">
      <c r="A15604" t="s">
        <v>241</v>
      </c>
      <c r="B15604" t="s">
        <v>83</v>
      </c>
      <c r="C15604">
        <v>67</v>
      </c>
      <c r="D15604" t="s">
        <v>196</v>
      </c>
      <c r="E15604" t="s">
        <v>281</v>
      </c>
      <c r="F15604" t="s">
        <v>334</v>
      </c>
      <c r="G15604" t="s">
        <v>364</v>
      </c>
      <c r="H15604" t="s">
        <v>193</v>
      </c>
    </row>
    <row r="15605" spans="1:8" x14ac:dyDescent="0.35">
      <c r="A15605" t="s">
        <v>241</v>
      </c>
      <c r="B15605" t="s">
        <v>50</v>
      </c>
      <c r="C15605">
        <v>12</v>
      </c>
      <c r="D15605" t="s">
        <v>296</v>
      </c>
      <c r="E15605" t="s">
        <v>637</v>
      </c>
      <c r="F15605" t="s">
        <v>237</v>
      </c>
      <c r="G15605" t="s">
        <v>126</v>
      </c>
      <c r="H15605" t="s">
        <v>67</v>
      </c>
    </row>
    <row r="15607" spans="1:8" x14ac:dyDescent="0.35">
      <c r="A15607" t="s">
        <v>2433</v>
      </c>
    </row>
    <row r="15608" spans="1:8" x14ac:dyDescent="0.35">
      <c r="A15608" t="s">
        <v>14</v>
      </c>
      <c r="B15608" t="s">
        <v>266</v>
      </c>
      <c r="C15608" t="s">
        <v>2</v>
      </c>
      <c r="D15608" t="s">
        <v>2430</v>
      </c>
      <c r="E15608" t="s">
        <v>2428</v>
      </c>
      <c r="F15608" t="s">
        <v>2429</v>
      </c>
      <c r="G15608" t="s">
        <v>2431</v>
      </c>
      <c r="H15608" t="s">
        <v>2432</v>
      </c>
    </row>
    <row r="15609" spans="1:8" x14ac:dyDescent="0.35">
      <c r="A15609" t="s">
        <v>3</v>
      </c>
      <c r="B15609" t="s">
        <v>267</v>
      </c>
      <c r="C15609">
        <v>5</v>
      </c>
      <c r="D15609" t="s">
        <v>310</v>
      </c>
      <c r="E15609" t="s">
        <v>699</v>
      </c>
      <c r="F15609" t="s">
        <v>76</v>
      </c>
      <c r="G15609" t="s">
        <v>76</v>
      </c>
      <c r="H15609" t="s">
        <v>76</v>
      </c>
    </row>
    <row r="15610" spans="1:8" x14ac:dyDescent="0.35">
      <c r="A15610" t="s">
        <v>3</v>
      </c>
      <c r="B15610" t="s">
        <v>279</v>
      </c>
      <c r="C15610">
        <v>1</v>
      </c>
      <c r="D15610" t="s">
        <v>76</v>
      </c>
      <c r="E15610" t="s">
        <v>76</v>
      </c>
      <c r="F15610" t="s">
        <v>395</v>
      </c>
      <c r="G15610" t="s">
        <v>76</v>
      </c>
      <c r="H15610" t="s">
        <v>76</v>
      </c>
    </row>
    <row r="15611" spans="1:8" x14ac:dyDescent="0.35">
      <c r="A15611" t="s">
        <v>3</v>
      </c>
      <c r="B15611" t="s">
        <v>285</v>
      </c>
      <c r="C15611">
        <v>1</v>
      </c>
      <c r="D15611" t="s">
        <v>76</v>
      </c>
      <c r="E15611" t="s">
        <v>76</v>
      </c>
      <c r="F15611" t="s">
        <v>76</v>
      </c>
      <c r="G15611" t="s">
        <v>395</v>
      </c>
      <c r="H15611" t="s">
        <v>76</v>
      </c>
    </row>
    <row r="15612" spans="1:8" x14ac:dyDescent="0.35">
      <c r="A15612" t="s">
        <v>4</v>
      </c>
      <c r="B15612" t="s">
        <v>267</v>
      </c>
      <c r="C15612">
        <v>2</v>
      </c>
      <c r="D15612" t="s">
        <v>1280</v>
      </c>
      <c r="E15612" t="s">
        <v>173</v>
      </c>
      <c r="F15612" t="s">
        <v>76</v>
      </c>
      <c r="G15612" t="s">
        <v>76</v>
      </c>
      <c r="H15612" t="s">
        <v>76</v>
      </c>
    </row>
    <row r="15613" spans="1:8" x14ac:dyDescent="0.35">
      <c r="A15613" t="s">
        <v>4</v>
      </c>
      <c r="B15613" t="s">
        <v>279</v>
      </c>
      <c r="C15613">
        <v>28</v>
      </c>
      <c r="D15613" t="s">
        <v>358</v>
      </c>
      <c r="E15613" t="s">
        <v>214</v>
      </c>
      <c r="F15613" t="s">
        <v>761</v>
      </c>
      <c r="G15613" t="s">
        <v>179</v>
      </c>
      <c r="H15613" t="s">
        <v>135</v>
      </c>
    </row>
    <row r="15614" spans="1:8" x14ac:dyDescent="0.35">
      <c r="A15614" t="s">
        <v>4</v>
      </c>
      <c r="B15614" t="s">
        <v>285</v>
      </c>
      <c r="C15614">
        <v>2</v>
      </c>
      <c r="D15614" t="s">
        <v>76</v>
      </c>
      <c r="E15614" t="s">
        <v>76</v>
      </c>
      <c r="F15614" t="s">
        <v>398</v>
      </c>
      <c r="G15614" t="s">
        <v>76</v>
      </c>
      <c r="H15614" t="s">
        <v>944</v>
      </c>
    </row>
    <row r="15615" spans="1:8" x14ac:dyDescent="0.35">
      <c r="A15615" t="s">
        <v>5</v>
      </c>
      <c r="B15615" t="s">
        <v>267</v>
      </c>
      <c r="C15615">
        <v>3</v>
      </c>
      <c r="D15615" t="s">
        <v>76</v>
      </c>
      <c r="E15615" t="s">
        <v>76</v>
      </c>
      <c r="F15615" t="s">
        <v>827</v>
      </c>
      <c r="G15615" t="s">
        <v>252</v>
      </c>
      <c r="H15615" t="s">
        <v>76</v>
      </c>
    </row>
    <row r="15616" spans="1:8" x14ac:dyDescent="0.35">
      <c r="A15616" t="s">
        <v>5</v>
      </c>
      <c r="B15616" t="s">
        <v>279</v>
      </c>
      <c r="C15616">
        <v>31</v>
      </c>
      <c r="D15616" t="s">
        <v>100</v>
      </c>
      <c r="E15616" t="s">
        <v>276</v>
      </c>
      <c r="F15616" t="s">
        <v>693</v>
      </c>
      <c r="G15616" t="s">
        <v>156</v>
      </c>
      <c r="H15616" t="s">
        <v>157</v>
      </c>
    </row>
    <row r="15617" spans="1:8" x14ac:dyDescent="0.35">
      <c r="A15617" t="s">
        <v>5</v>
      </c>
      <c r="B15617" t="s">
        <v>285</v>
      </c>
      <c r="C15617">
        <v>20</v>
      </c>
      <c r="D15617" t="s">
        <v>515</v>
      </c>
      <c r="E15617" t="s">
        <v>213</v>
      </c>
      <c r="F15617" t="s">
        <v>654</v>
      </c>
      <c r="G15617" t="s">
        <v>313</v>
      </c>
      <c r="H15617" t="s">
        <v>76</v>
      </c>
    </row>
    <row r="15618" spans="1:8" x14ac:dyDescent="0.35">
      <c r="A15618" t="s">
        <v>6</v>
      </c>
      <c r="B15618" t="s">
        <v>267</v>
      </c>
      <c r="C15618">
        <v>2</v>
      </c>
      <c r="D15618" t="s">
        <v>76</v>
      </c>
      <c r="E15618" t="s">
        <v>76</v>
      </c>
      <c r="F15618" t="s">
        <v>90</v>
      </c>
      <c r="G15618" t="s">
        <v>738</v>
      </c>
      <c r="H15618" t="s">
        <v>76</v>
      </c>
    </row>
    <row r="15619" spans="1:8" x14ac:dyDescent="0.35">
      <c r="A15619" t="s">
        <v>6</v>
      </c>
      <c r="B15619" t="s">
        <v>279</v>
      </c>
      <c r="C15619">
        <v>6</v>
      </c>
      <c r="D15619" t="s">
        <v>233</v>
      </c>
      <c r="E15619" t="s">
        <v>76</v>
      </c>
      <c r="F15619" t="s">
        <v>476</v>
      </c>
      <c r="G15619" t="s">
        <v>755</v>
      </c>
      <c r="H15619" t="s">
        <v>233</v>
      </c>
    </row>
    <row r="15620" spans="1:8" x14ac:dyDescent="0.35">
      <c r="A15620" t="s">
        <v>6</v>
      </c>
      <c r="B15620" t="s">
        <v>285</v>
      </c>
      <c r="C15620">
        <v>2</v>
      </c>
      <c r="D15620" t="s">
        <v>76</v>
      </c>
      <c r="E15620" t="s">
        <v>646</v>
      </c>
      <c r="F15620" t="s">
        <v>76</v>
      </c>
      <c r="G15620" t="s">
        <v>76</v>
      </c>
      <c r="H15620" t="s">
        <v>473</v>
      </c>
    </row>
    <row r="15621" spans="1:8" x14ac:dyDescent="0.35">
      <c r="A15621" t="s">
        <v>7</v>
      </c>
      <c r="B15621" t="s">
        <v>267</v>
      </c>
      <c r="C15621">
        <v>2</v>
      </c>
      <c r="D15621" t="s">
        <v>272</v>
      </c>
      <c r="E15621" t="s">
        <v>76</v>
      </c>
      <c r="F15621" t="s">
        <v>76</v>
      </c>
      <c r="G15621" t="s">
        <v>76</v>
      </c>
      <c r="H15621" t="s">
        <v>1109</v>
      </c>
    </row>
    <row r="15622" spans="1:8" x14ac:dyDescent="0.35">
      <c r="A15622" t="s">
        <v>241</v>
      </c>
      <c r="B15622" t="s">
        <v>267</v>
      </c>
      <c r="C15622">
        <v>14</v>
      </c>
      <c r="D15622" t="s">
        <v>471</v>
      </c>
      <c r="E15622" t="s">
        <v>532</v>
      </c>
      <c r="F15622" t="s">
        <v>320</v>
      </c>
      <c r="G15622" t="s">
        <v>231</v>
      </c>
      <c r="H15622" t="s">
        <v>305</v>
      </c>
    </row>
    <row r="15623" spans="1:8" x14ac:dyDescent="0.35">
      <c r="A15623" t="s">
        <v>241</v>
      </c>
      <c r="B15623" t="s">
        <v>279</v>
      </c>
      <c r="C15623">
        <v>66</v>
      </c>
      <c r="D15623" t="s">
        <v>416</v>
      </c>
      <c r="E15623" t="s">
        <v>184</v>
      </c>
      <c r="F15623" t="s">
        <v>495</v>
      </c>
      <c r="G15623" t="s">
        <v>352</v>
      </c>
      <c r="H15623" t="s">
        <v>168</v>
      </c>
    </row>
    <row r="15624" spans="1:8" x14ac:dyDescent="0.35">
      <c r="A15624" t="s">
        <v>241</v>
      </c>
      <c r="B15624" t="s">
        <v>285</v>
      </c>
      <c r="C15624">
        <v>25</v>
      </c>
      <c r="D15624" t="s">
        <v>211</v>
      </c>
      <c r="E15624" t="s">
        <v>373</v>
      </c>
      <c r="F15624" t="s">
        <v>516</v>
      </c>
      <c r="G15624" t="s">
        <v>378</v>
      </c>
      <c r="H15624" t="s">
        <v>297</v>
      </c>
    </row>
    <row r="15626" spans="1:8" x14ac:dyDescent="0.35">
      <c r="A15626" t="s">
        <v>2434</v>
      </c>
    </row>
    <row r="15627" spans="1:8" x14ac:dyDescent="0.35">
      <c r="A15627" t="s">
        <v>14</v>
      </c>
      <c r="B15627" t="s">
        <v>461</v>
      </c>
      <c r="C15627" t="s">
        <v>2</v>
      </c>
      <c r="D15627" t="s">
        <v>2430</v>
      </c>
      <c r="E15627" t="s">
        <v>2431</v>
      </c>
      <c r="F15627" t="s">
        <v>2428</v>
      </c>
      <c r="G15627" t="s">
        <v>2429</v>
      </c>
      <c r="H15627" t="s">
        <v>2432</v>
      </c>
    </row>
    <row r="15628" spans="1:8" x14ac:dyDescent="0.35">
      <c r="A15628" t="s">
        <v>3</v>
      </c>
      <c r="B15628" t="s">
        <v>462</v>
      </c>
      <c r="C15628">
        <v>5</v>
      </c>
      <c r="D15628" t="s">
        <v>591</v>
      </c>
      <c r="E15628" t="s">
        <v>113</v>
      </c>
      <c r="F15628" t="s">
        <v>422</v>
      </c>
      <c r="G15628" t="s">
        <v>76</v>
      </c>
      <c r="H15628" t="s">
        <v>76</v>
      </c>
    </row>
    <row r="15629" spans="1:8" x14ac:dyDescent="0.35">
      <c r="A15629" t="s">
        <v>3</v>
      </c>
      <c r="B15629" t="s">
        <v>464</v>
      </c>
      <c r="C15629">
        <v>2</v>
      </c>
      <c r="D15629" t="s">
        <v>76</v>
      </c>
      <c r="E15629" t="s">
        <v>76</v>
      </c>
      <c r="F15629" t="s">
        <v>1155</v>
      </c>
      <c r="G15629" t="s">
        <v>270</v>
      </c>
      <c r="H15629" t="s">
        <v>76</v>
      </c>
    </row>
    <row r="15630" spans="1:8" x14ac:dyDescent="0.35">
      <c r="A15630" t="s">
        <v>4</v>
      </c>
      <c r="B15630" t="s">
        <v>462</v>
      </c>
      <c r="C15630">
        <v>21</v>
      </c>
      <c r="D15630" t="s">
        <v>391</v>
      </c>
      <c r="E15630" t="s">
        <v>138</v>
      </c>
      <c r="F15630" t="s">
        <v>85</v>
      </c>
      <c r="G15630" t="s">
        <v>275</v>
      </c>
      <c r="H15630" t="s">
        <v>278</v>
      </c>
    </row>
    <row r="15631" spans="1:8" x14ac:dyDescent="0.35">
      <c r="A15631" t="s">
        <v>4</v>
      </c>
      <c r="B15631" t="s">
        <v>464</v>
      </c>
      <c r="C15631">
        <v>11</v>
      </c>
      <c r="D15631" t="s">
        <v>513</v>
      </c>
      <c r="E15631" t="s">
        <v>188</v>
      </c>
      <c r="F15631" t="s">
        <v>76</v>
      </c>
      <c r="G15631" t="s">
        <v>242</v>
      </c>
      <c r="H15631" t="s">
        <v>377</v>
      </c>
    </row>
    <row r="15632" spans="1:8" x14ac:dyDescent="0.35">
      <c r="A15632" t="s">
        <v>5</v>
      </c>
      <c r="B15632" t="s">
        <v>462</v>
      </c>
      <c r="C15632">
        <v>27</v>
      </c>
      <c r="D15632" t="s">
        <v>86</v>
      </c>
      <c r="E15632" t="s">
        <v>101</v>
      </c>
      <c r="F15632" t="s">
        <v>286</v>
      </c>
      <c r="G15632" t="s">
        <v>617</v>
      </c>
      <c r="H15632" t="s">
        <v>237</v>
      </c>
    </row>
    <row r="15633" spans="1:8" x14ac:dyDescent="0.35">
      <c r="A15633" t="s">
        <v>5</v>
      </c>
      <c r="B15633" t="s">
        <v>464</v>
      </c>
      <c r="C15633">
        <v>27</v>
      </c>
      <c r="D15633" t="s">
        <v>355</v>
      </c>
      <c r="E15633" t="s">
        <v>123</v>
      </c>
      <c r="F15633" t="s">
        <v>174</v>
      </c>
      <c r="G15633" t="s">
        <v>701</v>
      </c>
      <c r="H15633" t="s">
        <v>63</v>
      </c>
    </row>
    <row r="15634" spans="1:8" x14ac:dyDescent="0.35">
      <c r="A15634" t="s">
        <v>6</v>
      </c>
      <c r="B15634" t="s">
        <v>462</v>
      </c>
      <c r="C15634">
        <v>8</v>
      </c>
      <c r="D15634" t="s">
        <v>299</v>
      </c>
      <c r="E15634" t="s">
        <v>590</v>
      </c>
      <c r="F15634" t="s">
        <v>210</v>
      </c>
      <c r="G15634" t="s">
        <v>339</v>
      </c>
      <c r="H15634" t="s">
        <v>339</v>
      </c>
    </row>
    <row r="15635" spans="1:8" x14ac:dyDescent="0.35">
      <c r="A15635" t="s">
        <v>6</v>
      </c>
      <c r="B15635" t="s">
        <v>464</v>
      </c>
      <c r="C15635">
        <v>2</v>
      </c>
      <c r="D15635" t="s">
        <v>76</v>
      </c>
      <c r="E15635" t="s">
        <v>738</v>
      </c>
      <c r="F15635" t="s">
        <v>76</v>
      </c>
      <c r="G15635" t="s">
        <v>90</v>
      </c>
      <c r="H15635" t="s">
        <v>76</v>
      </c>
    </row>
    <row r="15636" spans="1:8" x14ac:dyDescent="0.35">
      <c r="A15636" t="s">
        <v>7</v>
      </c>
      <c r="B15636" t="s">
        <v>462</v>
      </c>
      <c r="C15636">
        <v>2</v>
      </c>
      <c r="D15636" t="s">
        <v>272</v>
      </c>
      <c r="E15636" t="s">
        <v>76</v>
      </c>
      <c r="F15636" t="s">
        <v>76</v>
      </c>
      <c r="G15636" t="s">
        <v>76</v>
      </c>
      <c r="H15636" t="s">
        <v>1109</v>
      </c>
    </row>
    <row r="15637" spans="1:8" x14ac:dyDescent="0.35">
      <c r="A15637" t="s">
        <v>241</v>
      </c>
      <c r="B15637" t="s">
        <v>462</v>
      </c>
      <c r="C15637">
        <v>63</v>
      </c>
      <c r="D15637" t="s">
        <v>328</v>
      </c>
      <c r="E15637" t="s">
        <v>299</v>
      </c>
      <c r="F15637" t="s">
        <v>426</v>
      </c>
      <c r="G15637" t="s">
        <v>281</v>
      </c>
      <c r="H15637" t="s">
        <v>210</v>
      </c>
    </row>
    <row r="15638" spans="1:8" x14ac:dyDescent="0.35">
      <c r="A15638" t="s">
        <v>241</v>
      </c>
      <c r="B15638" t="s">
        <v>464</v>
      </c>
      <c r="C15638">
        <v>42</v>
      </c>
      <c r="D15638" t="s">
        <v>129</v>
      </c>
      <c r="E15638" t="s">
        <v>203</v>
      </c>
      <c r="F15638" t="s">
        <v>291</v>
      </c>
      <c r="G15638" t="s">
        <v>518</v>
      </c>
      <c r="H15638" t="s">
        <v>145</v>
      </c>
    </row>
    <row r="15640" spans="1:8" x14ac:dyDescent="0.35">
      <c r="A15640" t="s">
        <v>2435</v>
      </c>
    </row>
    <row r="15641" spans="1:8" x14ac:dyDescent="0.35">
      <c r="A15641" t="s">
        <v>14</v>
      </c>
      <c r="B15641" t="s">
        <v>487</v>
      </c>
      <c r="C15641" t="s">
        <v>2</v>
      </c>
      <c r="D15641" t="s">
        <v>2428</v>
      </c>
      <c r="E15641" t="s">
        <v>2429</v>
      </c>
      <c r="F15641" t="s">
        <v>2430</v>
      </c>
      <c r="G15641" t="s">
        <v>2431</v>
      </c>
      <c r="H15641" t="s">
        <v>2432</v>
      </c>
    </row>
    <row r="15642" spans="1:8" x14ac:dyDescent="0.35">
      <c r="A15642" t="s">
        <v>3</v>
      </c>
      <c r="B15642" t="s">
        <v>488</v>
      </c>
      <c r="C15642">
        <v>3</v>
      </c>
      <c r="D15642" t="s">
        <v>1009</v>
      </c>
      <c r="E15642" t="s">
        <v>291</v>
      </c>
      <c r="F15642" t="s">
        <v>76</v>
      </c>
      <c r="G15642" t="s">
        <v>76</v>
      </c>
      <c r="H15642" t="s">
        <v>76</v>
      </c>
    </row>
    <row r="15643" spans="1:8" x14ac:dyDescent="0.35">
      <c r="A15643" t="s">
        <v>3</v>
      </c>
      <c r="B15643" t="s">
        <v>491</v>
      </c>
      <c r="C15643">
        <v>4</v>
      </c>
      <c r="D15643" t="s">
        <v>680</v>
      </c>
      <c r="E15643" t="s">
        <v>76</v>
      </c>
      <c r="F15643" t="s">
        <v>762</v>
      </c>
      <c r="G15643" t="s">
        <v>95</v>
      </c>
      <c r="H15643" t="s">
        <v>76</v>
      </c>
    </row>
    <row r="15644" spans="1:8" x14ac:dyDescent="0.35">
      <c r="A15644" t="s">
        <v>4</v>
      </c>
      <c r="B15644" t="s">
        <v>488</v>
      </c>
      <c r="C15644">
        <v>16</v>
      </c>
      <c r="D15644" t="s">
        <v>455</v>
      </c>
      <c r="E15644" t="s">
        <v>544</v>
      </c>
      <c r="F15644" t="s">
        <v>463</v>
      </c>
      <c r="G15644" t="s">
        <v>88</v>
      </c>
      <c r="H15644" t="s">
        <v>150</v>
      </c>
    </row>
    <row r="15645" spans="1:8" x14ac:dyDescent="0.35">
      <c r="A15645" t="s">
        <v>4</v>
      </c>
      <c r="B15645" t="s">
        <v>491</v>
      </c>
      <c r="C15645">
        <v>16</v>
      </c>
      <c r="D15645" t="s">
        <v>271</v>
      </c>
      <c r="E15645" t="s">
        <v>156</v>
      </c>
      <c r="F15645" t="s">
        <v>90</v>
      </c>
      <c r="G15645" t="s">
        <v>186</v>
      </c>
      <c r="H15645" t="s">
        <v>524</v>
      </c>
    </row>
    <row r="15646" spans="1:8" x14ac:dyDescent="0.35">
      <c r="A15646" t="s">
        <v>5</v>
      </c>
      <c r="B15646" t="s">
        <v>488</v>
      </c>
      <c r="C15646">
        <v>29</v>
      </c>
      <c r="D15646" t="s">
        <v>361</v>
      </c>
      <c r="E15646" t="s">
        <v>846</v>
      </c>
      <c r="F15646" t="s">
        <v>72</v>
      </c>
      <c r="G15646" t="s">
        <v>361</v>
      </c>
      <c r="H15646" t="s">
        <v>80</v>
      </c>
    </row>
    <row r="15647" spans="1:8" x14ac:dyDescent="0.35">
      <c r="A15647" t="s">
        <v>5</v>
      </c>
      <c r="B15647" t="s">
        <v>491</v>
      </c>
      <c r="C15647">
        <v>25</v>
      </c>
      <c r="D15647" t="s">
        <v>161</v>
      </c>
      <c r="E15647" t="s">
        <v>637</v>
      </c>
      <c r="F15647" t="s">
        <v>226</v>
      </c>
      <c r="G15647" t="s">
        <v>230</v>
      </c>
      <c r="H15647" t="s">
        <v>69</v>
      </c>
    </row>
    <row r="15648" spans="1:8" x14ac:dyDescent="0.35">
      <c r="A15648" t="s">
        <v>6</v>
      </c>
      <c r="B15648" t="s">
        <v>488</v>
      </c>
      <c r="C15648">
        <v>5</v>
      </c>
      <c r="D15648" t="s">
        <v>76</v>
      </c>
      <c r="E15648" t="s">
        <v>321</v>
      </c>
      <c r="F15648" t="s">
        <v>248</v>
      </c>
      <c r="G15648" t="s">
        <v>143</v>
      </c>
      <c r="H15648" t="s">
        <v>248</v>
      </c>
    </row>
    <row r="15649" spans="1:8" x14ac:dyDescent="0.35">
      <c r="A15649" t="s">
        <v>6</v>
      </c>
      <c r="B15649" t="s">
        <v>491</v>
      </c>
      <c r="C15649">
        <v>5</v>
      </c>
      <c r="D15649" t="s">
        <v>196</v>
      </c>
      <c r="E15649" t="s">
        <v>263</v>
      </c>
      <c r="F15649" t="s">
        <v>76</v>
      </c>
      <c r="G15649" t="s">
        <v>602</v>
      </c>
      <c r="H15649" t="s">
        <v>263</v>
      </c>
    </row>
    <row r="15650" spans="1:8" x14ac:dyDescent="0.35">
      <c r="A15650" t="s">
        <v>7</v>
      </c>
      <c r="B15650" t="s">
        <v>488</v>
      </c>
      <c r="C15650">
        <v>1</v>
      </c>
      <c r="D15650" t="s">
        <v>76</v>
      </c>
      <c r="E15650" t="s">
        <v>76</v>
      </c>
      <c r="F15650" t="s">
        <v>76</v>
      </c>
      <c r="G15650" t="s">
        <v>76</v>
      </c>
      <c r="H15650" t="s">
        <v>395</v>
      </c>
    </row>
    <row r="15651" spans="1:8" x14ac:dyDescent="0.35">
      <c r="A15651" t="s">
        <v>7</v>
      </c>
      <c r="B15651" t="s">
        <v>491</v>
      </c>
      <c r="C15651">
        <v>1</v>
      </c>
      <c r="D15651" t="s">
        <v>76</v>
      </c>
      <c r="E15651" t="s">
        <v>76</v>
      </c>
      <c r="F15651" t="s">
        <v>395</v>
      </c>
      <c r="G15651" t="s">
        <v>76</v>
      </c>
      <c r="H15651" t="s">
        <v>76</v>
      </c>
    </row>
    <row r="15652" spans="1:8" x14ac:dyDescent="0.35">
      <c r="A15652" t="s">
        <v>241</v>
      </c>
      <c r="B15652" t="s">
        <v>488</v>
      </c>
      <c r="C15652">
        <v>54</v>
      </c>
      <c r="D15652" t="s">
        <v>152</v>
      </c>
      <c r="E15652" t="s">
        <v>427</v>
      </c>
      <c r="F15652" t="s">
        <v>192</v>
      </c>
      <c r="G15652" t="s">
        <v>386</v>
      </c>
      <c r="H15652" t="s">
        <v>99</v>
      </c>
    </row>
    <row r="15653" spans="1:8" x14ac:dyDescent="0.35">
      <c r="A15653" t="s">
        <v>241</v>
      </c>
      <c r="B15653" t="s">
        <v>491</v>
      </c>
      <c r="C15653">
        <v>51</v>
      </c>
      <c r="D15653" t="s">
        <v>283</v>
      </c>
      <c r="E15653" t="s">
        <v>313</v>
      </c>
      <c r="F15653" t="s">
        <v>235</v>
      </c>
      <c r="G15653" t="s">
        <v>294</v>
      </c>
      <c r="H15653" t="s">
        <v>252</v>
      </c>
    </row>
    <row r="15655" spans="1:8" x14ac:dyDescent="0.35">
      <c r="A15655" t="s">
        <v>2436</v>
      </c>
    </row>
    <row r="15656" spans="1:8" x14ac:dyDescent="0.35">
      <c r="A15656" t="s">
        <v>14</v>
      </c>
      <c r="B15656" t="s">
        <v>565</v>
      </c>
      <c r="C15656" t="s">
        <v>2</v>
      </c>
      <c r="D15656" t="s">
        <v>2428</v>
      </c>
      <c r="E15656" t="s">
        <v>2429</v>
      </c>
      <c r="F15656" t="s">
        <v>2430</v>
      </c>
      <c r="G15656" t="s">
        <v>2431</v>
      </c>
      <c r="H15656" t="s">
        <v>2432</v>
      </c>
    </row>
    <row r="15657" spans="1:8" x14ac:dyDescent="0.35">
      <c r="A15657" t="s">
        <v>3</v>
      </c>
      <c r="B15657" t="s">
        <v>566</v>
      </c>
      <c r="C15657">
        <v>2</v>
      </c>
      <c r="D15657" t="s">
        <v>395</v>
      </c>
      <c r="E15657" t="s">
        <v>76</v>
      </c>
      <c r="F15657" t="s">
        <v>76</v>
      </c>
      <c r="G15657" t="s">
        <v>76</v>
      </c>
      <c r="H15657" t="s">
        <v>76</v>
      </c>
    </row>
    <row r="15658" spans="1:8" x14ac:dyDescent="0.35">
      <c r="A15658" t="s">
        <v>3</v>
      </c>
      <c r="B15658" t="s">
        <v>569</v>
      </c>
      <c r="C15658">
        <v>1</v>
      </c>
      <c r="D15658" t="s">
        <v>76</v>
      </c>
      <c r="E15658" t="s">
        <v>395</v>
      </c>
      <c r="F15658" t="s">
        <v>76</v>
      </c>
      <c r="G15658" t="s">
        <v>76</v>
      </c>
      <c r="H15658" t="s">
        <v>76</v>
      </c>
    </row>
    <row r="15659" spans="1:8" x14ac:dyDescent="0.35">
      <c r="A15659" t="s">
        <v>3</v>
      </c>
      <c r="B15659" t="s">
        <v>571</v>
      </c>
      <c r="C15659">
        <v>3</v>
      </c>
      <c r="D15659" t="s">
        <v>473</v>
      </c>
      <c r="E15659" t="s">
        <v>76</v>
      </c>
      <c r="F15659" t="s">
        <v>646</v>
      </c>
      <c r="G15659" t="s">
        <v>76</v>
      </c>
      <c r="H15659" t="s">
        <v>76</v>
      </c>
    </row>
    <row r="15660" spans="1:8" x14ac:dyDescent="0.35">
      <c r="A15660" t="s">
        <v>3</v>
      </c>
      <c r="B15660" t="s">
        <v>573</v>
      </c>
      <c r="C15660">
        <v>1</v>
      </c>
      <c r="D15660" t="s">
        <v>76</v>
      </c>
      <c r="E15660" t="s">
        <v>76</v>
      </c>
      <c r="F15660" t="s">
        <v>76</v>
      </c>
      <c r="G15660" t="s">
        <v>395</v>
      </c>
      <c r="H15660" t="s">
        <v>76</v>
      </c>
    </row>
    <row r="15661" spans="1:8" x14ac:dyDescent="0.35">
      <c r="A15661" t="s">
        <v>4</v>
      </c>
      <c r="B15661" t="s">
        <v>566</v>
      </c>
      <c r="C15661">
        <v>1</v>
      </c>
      <c r="D15661" t="s">
        <v>76</v>
      </c>
      <c r="E15661" t="s">
        <v>76</v>
      </c>
      <c r="F15661" t="s">
        <v>395</v>
      </c>
      <c r="G15661" t="s">
        <v>76</v>
      </c>
      <c r="H15661" t="s">
        <v>76</v>
      </c>
    </row>
    <row r="15662" spans="1:8" x14ac:dyDescent="0.35">
      <c r="A15662" t="s">
        <v>4</v>
      </c>
      <c r="B15662" t="s">
        <v>569</v>
      </c>
      <c r="C15662">
        <v>15</v>
      </c>
      <c r="D15662" t="s">
        <v>359</v>
      </c>
      <c r="E15662" t="s">
        <v>937</v>
      </c>
      <c r="F15662" t="s">
        <v>550</v>
      </c>
      <c r="G15662" t="s">
        <v>84</v>
      </c>
      <c r="H15662" t="s">
        <v>75</v>
      </c>
    </row>
    <row r="15663" spans="1:8" x14ac:dyDescent="0.35">
      <c r="A15663" t="s">
        <v>4</v>
      </c>
      <c r="B15663" t="s">
        <v>571</v>
      </c>
      <c r="C15663">
        <v>1</v>
      </c>
      <c r="D15663" t="s">
        <v>395</v>
      </c>
      <c r="E15663" t="s">
        <v>76</v>
      </c>
      <c r="F15663" t="s">
        <v>76</v>
      </c>
      <c r="G15663" t="s">
        <v>76</v>
      </c>
      <c r="H15663" t="s">
        <v>76</v>
      </c>
    </row>
    <row r="15664" spans="1:8" x14ac:dyDescent="0.35">
      <c r="A15664" t="s">
        <v>4</v>
      </c>
      <c r="B15664" t="s">
        <v>572</v>
      </c>
      <c r="C15664">
        <v>13</v>
      </c>
      <c r="D15664" t="s">
        <v>710</v>
      </c>
      <c r="E15664" t="s">
        <v>185</v>
      </c>
      <c r="F15664" t="s">
        <v>374</v>
      </c>
      <c r="G15664" t="s">
        <v>122</v>
      </c>
      <c r="H15664" t="s">
        <v>195</v>
      </c>
    </row>
    <row r="15665" spans="1:8" x14ac:dyDescent="0.35">
      <c r="A15665" t="s">
        <v>4</v>
      </c>
      <c r="B15665" t="s">
        <v>573</v>
      </c>
      <c r="C15665">
        <v>2</v>
      </c>
      <c r="D15665" t="s">
        <v>76</v>
      </c>
      <c r="E15665" t="s">
        <v>398</v>
      </c>
      <c r="F15665" t="s">
        <v>76</v>
      </c>
      <c r="G15665" t="s">
        <v>76</v>
      </c>
      <c r="H15665" t="s">
        <v>944</v>
      </c>
    </row>
    <row r="15666" spans="1:8" x14ac:dyDescent="0.35">
      <c r="A15666" t="s">
        <v>5</v>
      </c>
      <c r="B15666" t="s">
        <v>566</v>
      </c>
      <c r="C15666">
        <v>2</v>
      </c>
      <c r="D15666" t="s">
        <v>76</v>
      </c>
      <c r="E15666" t="s">
        <v>803</v>
      </c>
      <c r="F15666" t="s">
        <v>76</v>
      </c>
      <c r="G15666" t="s">
        <v>418</v>
      </c>
      <c r="H15666" t="s">
        <v>76</v>
      </c>
    </row>
    <row r="15667" spans="1:8" x14ac:dyDescent="0.35">
      <c r="A15667" t="s">
        <v>5</v>
      </c>
      <c r="B15667" t="s">
        <v>569</v>
      </c>
      <c r="C15667">
        <v>16</v>
      </c>
      <c r="D15667" t="s">
        <v>252</v>
      </c>
      <c r="E15667" t="s">
        <v>799</v>
      </c>
      <c r="F15667" t="s">
        <v>76</v>
      </c>
      <c r="G15667" t="s">
        <v>202</v>
      </c>
      <c r="H15667" t="s">
        <v>151</v>
      </c>
    </row>
    <row r="15668" spans="1:8" x14ac:dyDescent="0.35">
      <c r="A15668" t="s">
        <v>5</v>
      </c>
      <c r="B15668" t="s">
        <v>570</v>
      </c>
      <c r="C15668">
        <v>11</v>
      </c>
      <c r="D15668" t="s">
        <v>254</v>
      </c>
      <c r="E15668" t="s">
        <v>620</v>
      </c>
      <c r="F15668" t="s">
        <v>264</v>
      </c>
      <c r="G15668" t="s">
        <v>144</v>
      </c>
      <c r="H15668" t="s">
        <v>76</v>
      </c>
    </row>
    <row r="15669" spans="1:8" x14ac:dyDescent="0.35">
      <c r="A15669" t="s">
        <v>5</v>
      </c>
      <c r="B15669" t="s">
        <v>571</v>
      </c>
      <c r="C15669">
        <v>1</v>
      </c>
      <c r="D15669" t="s">
        <v>76</v>
      </c>
      <c r="E15669" t="s">
        <v>395</v>
      </c>
      <c r="F15669" t="s">
        <v>76</v>
      </c>
      <c r="G15669" t="s">
        <v>76</v>
      </c>
      <c r="H15669" t="s">
        <v>76</v>
      </c>
    </row>
    <row r="15670" spans="1:8" x14ac:dyDescent="0.35">
      <c r="A15670" t="s">
        <v>5</v>
      </c>
      <c r="B15670" t="s">
        <v>572</v>
      </c>
      <c r="C15670">
        <v>15</v>
      </c>
      <c r="D15670" t="s">
        <v>225</v>
      </c>
      <c r="E15670" t="s">
        <v>481</v>
      </c>
      <c r="F15670" t="s">
        <v>87</v>
      </c>
      <c r="G15670" t="s">
        <v>10</v>
      </c>
      <c r="H15670" t="s">
        <v>371</v>
      </c>
    </row>
    <row r="15671" spans="1:8" x14ac:dyDescent="0.35">
      <c r="A15671" t="s">
        <v>5</v>
      </c>
      <c r="B15671" t="s">
        <v>573</v>
      </c>
      <c r="C15671">
        <v>9</v>
      </c>
      <c r="D15671" t="s">
        <v>76</v>
      </c>
      <c r="E15671" t="s">
        <v>729</v>
      </c>
      <c r="F15671" t="s">
        <v>120</v>
      </c>
      <c r="G15671" t="s">
        <v>120</v>
      </c>
      <c r="H15671" t="s">
        <v>76</v>
      </c>
    </row>
    <row r="15672" spans="1:8" x14ac:dyDescent="0.35">
      <c r="A15672" t="s">
        <v>6</v>
      </c>
      <c r="B15672" t="s">
        <v>566</v>
      </c>
      <c r="C15672">
        <v>2</v>
      </c>
      <c r="D15672" t="s">
        <v>76</v>
      </c>
      <c r="E15672" t="s">
        <v>90</v>
      </c>
      <c r="F15672" t="s">
        <v>76</v>
      </c>
      <c r="G15672" t="s">
        <v>738</v>
      </c>
      <c r="H15672" t="s">
        <v>76</v>
      </c>
    </row>
    <row r="15673" spans="1:8" x14ac:dyDescent="0.35">
      <c r="A15673" t="s">
        <v>6</v>
      </c>
      <c r="B15673" t="s">
        <v>569</v>
      </c>
      <c r="C15673">
        <v>2</v>
      </c>
      <c r="D15673" t="s">
        <v>76</v>
      </c>
      <c r="E15673" t="s">
        <v>923</v>
      </c>
      <c r="F15673" t="s">
        <v>923</v>
      </c>
      <c r="G15673" t="s">
        <v>76</v>
      </c>
      <c r="H15673" t="s">
        <v>76</v>
      </c>
    </row>
    <row r="15674" spans="1:8" x14ac:dyDescent="0.35">
      <c r="A15674" t="s">
        <v>6</v>
      </c>
      <c r="B15674" t="s">
        <v>570</v>
      </c>
      <c r="C15674">
        <v>1</v>
      </c>
      <c r="D15674" t="s">
        <v>76</v>
      </c>
      <c r="E15674" t="s">
        <v>76</v>
      </c>
      <c r="F15674" t="s">
        <v>76</v>
      </c>
      <c r="G15674" t="s">
        <v>76</v>
      </c>
      <c r="H15674" t="s">
        <v>395</v>
      </c>
    </row>
    <row r="15675" spans="1:8" x14ac:dyDescent="0.35">
      <c r="A15675" t="s">
        <v>6</v>
      </c>
      <c r="B15675" t="s">
        <v>572</v>
      </c>
      <c r="C15675">
        <v>4</v>
      </c>
      <c r="D15675" t="s">
        <v>76</v>
      </c>
      <c r="E15675" t="s">
        <v>272</v>
      </c>
      <c r="F15675" t="s">
        <v>76</v>
      </c>
      <c r="G15675" t="s">
        <v>678</v>
      </c>
      <c r="H15675" t="s">
        <v>272</v>
      </c>
    </row>
    <row r="15676" spans="1:8" x14ac:dyDescent="0.35">
      <c r="A15676" t="s">
        <v>6</v>
      </c>
      <c r="B15676" t="s">
        <v>573</v>
      </c>
      <c r="C15676">
        <v>1</v>
      </c>
      <c r="D15676" t="s">
        <v>395</v>
      </c>
      <c r="E15676" t="s">
        <v>76</v>
      </c>
      <c r="F15676" t="s">
        <v>76</v>
      </c>
      <c r="G15676" t="s">
        <v>76</v>
      </c>
      <c r="H15676" t="s">
        <v>76</v>
      </c>
    </row>
    <row r="15677" spans="1:8" x14ac:dyDescent="0.35">
      <c r="A15677" t="s">
        <v>7</v>
      </c>
      <c r="B15677" t="s">
        <v>566</v>
      </c>
      <c r="C15677">
        <v>1</v>
      </c>
      <c r="D15677" t="s">
        <v>76</v>
      </c>
      <c r="E15677" t="s">
        <v>76</v>
      </c>
      <c r="F15677" t="s">
        <v>76</v>
      </c>
      <c r="G15677" t="s">
        <v>76</v>
      </c>
      <c r="H15677" t="s">
        <v>395</v>
      </c>
    </row>
    <row r="15678" spans="1:8" x14ac:dyDescent="0.35">
      <c r="A15678" t="s">
        <v>7</v>
      </c>
      <c r="B15678" t="s">
        <v>571</v>
      </c>
      <c r="C15678">
        <v>1</v>
      </c>
      <c r="D15678" t="s">
        <v>76</v>
      </c>
      <c r="E15678" t="s">
        <v>76</v>
      </c>
      <c r="F15678" t="s">
        <v>395</v>
      </c>
      <c r="G15678" t="s">
        <v>76</v>
      </c>
      <c r="H15678" t="s">
        <v>76</v>
      </c>
    </row>
    <row r="15679" spans="1:8" x14ac:dyDescent="0.35">
      <c r="A15679" t="s">
        <v>241</v>
      </c>
      <c r="B15679" t="s">
        <v>566</v>
      </c>
      <c r="C15679">
        <v>8</v>
      </c>
      <c r="D15679" t="s">
        <v>54</v>
      </c>
      <c r="E15679" t="s">
        <v>139</v>
      </c>
      <c r="F15679" t="s">
        <v>416</v>
      </c>
      <c r="G15679" t="s">
        <v>334</v>
      </c>
      <c r="H15679" t="s">
        <v>435</v>
      </c>
    </row>
    <row r="15680" spans="1:8" x14ac:dyDescent="0.35">
      <c r="A15680" t="s">
        <v>241</v>
      </c>
      <c r="B15680" t="s">
        <v>569</v>
      </c>
      <c r="C15680">
        <v>34</v>
      </c>
      <c r="D15680" t="s">
        <v>458</v>
      </c>
      <c r="E15680" t="s">
        <v>789</v>
      </c>
      <c r="F15680" t="s">
        <v>242</v>
      </c>
      <c r="G15680" t="s">
        <v>260</v>
      </c>
      <c r="H15680" t="s">
        <v>72</v>
      </c>
    </row>
    <row r="15681" spans="1:8" x14ac:dyDescent="0.35">
      <c r="A15681" t="s">
        <v>241</v>
      </c>
      <c r="B15681" t="s">
        <v>570</v>
      </c>
      <c r="C15681">
        <v>12</v>
      </c>
      <c r="D15681" t="s">
        <v>435</v>
      </c>
      <c r="E15681" t="s">
        <v>603</v>
      </c>
      <c r="F15681" t="s">
        <v>163</v>
      </c>
      <c r="G15681" t="s">
        <v>171</v>
      </c>
      <c r="H15681" t="s">
        <v>412</v>
      </c>
    </row>
    <row r="15682" spans="1:8" x14ac:dyDescent="0.35">
      <c r="A15682" t="s">
        <v>241</v>
      </c>
      <c r="B15682" t="s">
        <v>571</v>
      </c>
      <c r="C15682">
        <v>6</v>
      </c>
      <c r="D15682" t="s">
        <v>680</v>
      </c>
      <c r="E15682" t="s">
        <v>112</v>
      </c>
      <c r="F15682" t="s">
        <v>673</v>
      </c>
      <c r="G15682" t="s">
        <v>76</v>
      </c>
      <c r="H15682" t="s">
        <v>76</v>
      </c>
    </row>
    <row r="15683" spans="1:8" x14ac:dyDescent="0.35">
      <c r="A15683" t="s">
        <v>241</v>
      </c>
      <c r="B15683" t="s">
        <v>572</v>
      </c>
      <c r="C15683">
        <v>32</v>
      </c>
      <c r="D15683" t="s">
        <v>184</v>
      </c>
      <c r="E15683" t="s">
        <v>296</v>
      </c>
      <c r="F15683" t="s">
        <v>182</v>
      </c>
      <c r="G15683" t="s">
        <v>9</v>
      </c>
      <c r="H15683" t="s">
        <v>312</v>
      </c>
    </row>
    <row r="15684" spans="1:8" x14ac:dyDescent="0.35">
      <c r="A15684" t="s">
        <v>241</v>
      </c>
      <c r="B15684" t="s">
        <v>573</v>
      </c>
      <c r="C15684">
        <v>13</v>
      </c>
      <c r="D15684" t="s">
        <v>445</v>
      </c>
      <c r="E15684" t="s">
        <v>489</v>
      </c>
      <c r="F15684" t="s">
        <v>237</v>
      </c>
      <c r="G15684" t="s">
        <v>430</v>
      </c>
      <c r="H15684" t="s">
        <v>519</v>
      </c>
    </row>
    <row r="15686" spans="1:8" x14ac:dyDescent="0.35">
      <c r="A15686" t="s">
        <v>2437</v>
      </c>
    </row>
    <row r="15687" spans="1:8" x14ac:dyDescent="0.35">
      <c r="A15687" t="s">
        <v>14</v>
      </c>
      <c r="B15687" t="s">
        <v>593</v>
      </c>
      <c r="C15687" t="s">
        <v>2</v>
      </c>
      <c r="D15687" t="s">
        <v>2430</v>
      </c>
      <c r="E15687" t="s">
        <v>2428</v>
      </c>
      <c r="F15687" t="s">
        <v>2429</v>
      </c>
      <c r="G15687" t="s">
        <v>2431</v>
      </c>
      <c r="H15687" t="s">
        <v>2432</v>
      </c>
    </row>
    <row r="15688" spans="1:8" x14ac:dyDescent="0.35">
      <c r="A15688" t="s">
        <v>3</v>
      </c>
      <c r="B15688" t="s">
        <v>594</v>
      </c>
      <c r="C15688">
        <v>5</v>
      </c>
      <c r="D15688" t="s">
        <v>111</v>
      </c>
      <c r="E15688" t="s">
        <v>419</v>
      </c>
      <c r="F15688" t="s">
        <v>11</v>
      </c>
      <c r="G15688" t="s">
        <v>76</v>
      </c>
      <c r="H15688" t="s">
        <v>76</v>
      </c>
    </row>
    <row r="15689" spans="1:8" x14ac:dyDescent="0.35">
      <c r="A15689" t="s">
        <v>3</v>
      </c>
      <c r="B15689" t="s">
        <v>595</v>
      </c>
      <c r="C15689">
        <v>2</v>
      </c>
      <c r="D15689" t="s">
        <v>76</v>
      </c>
      <c r="E15689" t="s">
        <v>888</v>
      </c>
      <c r="F15689" t="s">
        <v>76</v>
      </c>
      <c r="G15689" t="s">
        <v>399</v>
      </c>
      <c r="H15689" t="s">
        <v>76</v>
      </c>
    </row>
    <row r="15690" spans="1:8" x14ac:dyDescent="0.35">
      <c r="A15690" t="s">
        <v>4</v>
      </c>
      <c r="B15690" t="s">
        <v>594</v>
      </c>
      <c r="C15690">
        <v>17</v>
      </c>
      <c r="D15690" t="s">
        <v>89</v>
      </c>
      <c r="E15690" t="s">
        <v>361</v>
      </c>
      <c r="F15690" t="s">
        <v>720</v>
      </c>
      <c r="G15690" t="s">
        <v>185</v>
      </c>
      <c r="H15690" t="s">
        <v>151</v>
      </c>
    </row>
    <row r="15691" spans="1:8" x14ac:dyDescent="0.35">
      <c r="A15691" t="s">
        <v>4</v>
      </c>
      <c r="B15691" t="s">
        <v>595</v>
      </c>
      <c r="C15691">
        <v>15</v>
      </c>
      <c r="D15691" t="s">
        <v>591</v>
      </c>
      <c r="E15691" t="s">
        <v>144</v>
      </c>
      <c r="F15691" t="s">
        <v>344</v>
      </c>
      <c r="G15691" t="s">
        <v>72</v>
      </c>
      <c r="H15691" t="s">
        <v>291</v>
      </c>
    </row>
    <row r="15692" spans="1:8" x14ac:dyDescent="0.35">
      <c r="A15692" t="s">
        <v>5</v>
      </c>
      <c r="B15692" t="s">
        <v>594</v>
      </c>
      <c r="C15692">
        <v>30</v>
      </c>
      <c r="D15692" t="s">
        <v>216</v>
      </c>
      <c r="E15692" t="s">
        <v>207</v>
      </c>
      <c r="F15692" t="s">
        <v>697</v>
      </c>
      <c r="G15692" t="s">
        <v>315</v>
      </c>
      <c r="H15692" t="s">
        <v>151</v>
      </c>
    </row>
    <row r="15693" spans="1:8" x14ac:dyDescent="0.35">
      <c r="A15693" t="s">
        <v>5</v>
      </c>
      <c r="B15693" t="s">
        <v>595</v>
      </c>
      <c r="C15693">
        <v>24</v>
      </c>
      <c r="D15693" t="s">
        <v>179</v>
      </c>
      <c r="E15693" t="s">
        <v>113</v>
      </c>
      <c r="F15693" t="s">
        <v>1309</v>
      </c>
      <c r="G15693" t="s">
        <v>58</v>
      </c>
      <c r="H15693" t="s">
        <v>99</v>
      </c>
    </row>
    <row r="15694" spans="1:8" x14ac:dyDescent="0.35">
      <c r="A15694" t="s">
        <v>6</v>
      </c>
      <c r="B15694" t="s">
        <v>594</v>
      </c>
      <c r="C15694">
        <v>2</v>
      </c>
      <c r="D15694" t="s">
        <v>76</v>
      </c>
      <c r="E15694" t="s">
        <v>76</v>
      </c>
      <c r="F15694" t="s">
        <v>90</v>
      </c>
      <c r="G15694" t="s">
        <v>738</v>
      </c>
      <c r="H15694" t="s">
        <v>76</v>
      </c>
    </row>
    <row r="15695" spans="1:8" x14ac:dyDescent="0.35">
      <c r="A15695" t="s">
        <v>6</v>
      </c>
      <c r="B15695" t="s">
        <v>595</v>
      </c>
      <c r="C15695">
        <v>8</v>
      </c>
      <c r="D15695" t="s">
        <v>299</v>
      </c>
      <c r="E15695" t="s">
        <v>210</v>
      </c>
      <c r="F15695" t="s">
        <v>339</v>
      </c>
      <c r="G15695" t="s">
        <v>590</v>
      </c>
      <c r="H15695" t="s">
        <v>339</v>
      </c>
    </row>
    <row r="15696" spans="1:8" x14ac:dyDescent="0.35">
      <c r="A15696" t="s">
        <v>7</v>
      </c>
      <c r="B15696" t="s">
        <v>594</v>
      </c>
      <c r="C15696">
        <v>1</v>
      </c>
      <c r="D15696" t="s">
        <v>76</v>
      </c>
      <c r="E15696" t="s">
        <v>76</v>
      </c>
      <c r="F15696" t="s">
        <v>76</v>
      </c>
      <c r="G15696" t="s">
        <v>76</v>
      </c>
      <c r="H15696" t="s">
        <v>395</v>
      </c>
    </row>
    <row r="15697" spans="1:8" x14ac:dyDescent="0.35">
      <c r="A15697" t="s">
        <v>7</v>
      </c>
      <c r="B15697" t="s">
        <v>595</v>
      </c>
      <c r="C15697">
        <v>1</v>
      </c>
      <c r="D15697" t="s">
        <v>395</v>
      </c>
      <c r="E15697" t="s">
        <v>76</v>
      </c>
      <c r="F15697" t="s">
        <v>76</v>
      </c>
      <c r="G15697" t="s">
        <v>76</v>
      </c>
      <c r="H15697" t="s">
        <v>76</v>
      </c>
    </row>
    <row r="15698" spans="1:8" x14ac:dyDescent="0.35">
      <c r="A15698" t="s">
        <v>241</v>
      </c>
      <c r="B15698" t="s">
        <v>594</v>
      </c>
      <c r="C15698">
        <v>55</v>
      </c>
      <c r="D15698" t="s">
        <v>124</v>
      </c>
      <c r="E15698" t="s">
        <v>339</v>
      </c>
      <c r="F15698" t="s">
        <v>603</v>
      </c>
      <c r="G15698" t="s">
        <v>143</v>
      </c>
      <c r="H15698" t="s">
        <v>211</v>
      </c>
    </row>
    <row r="15699" spans="1:8" x14ac:dyDescent="0.35">
      <c r="A15699" t="s">
        <v>241</v>
      </c>
      <c r="B15699" t="s">
        <v>595</v>
      </c>
      <c r="C15699">
        <v>50</v>
      </c>
      <c r="D15699" t="s">
        <v>302</v>
      </c>
      <c r="E15699" t="s">
        <v>120</v>
      </c>
      <c r="F15699" t="s">
        <v>940</v>
      </c>
      <c r="G15699" t="s">
        <v>304</v>
      </c>
      <c r="H15699" t="s">
        <v>257</v>
      </c>
    </row>
    <row r="15701" spans="1:8" x14ac:dyDescent="0.35">
      <c r="A15701" t="s">
        <v>2438</v>
      </c>
    </row>
    <row r="15702" spans="1:8" x14ac:dyDescent="0.35">
      <c r="A15702" t="s">
        <v>14</v>
      </c>
      <c r="B15702" t="s">
        <v>2</v>
      </c>
      <c r="C15702" t="s">
        <v>2430</v>
      </c>
      <c r="D15702" t="s">
        <v>2431</v>
      </c>
      <c r="E15702" t="s">
        <v>2428</v>
      </c>
      <c r="F15702" t="s">
        <v>2429</v>
      </c>
      <c r="G15702" t="s">
        <v>2432</v>
      </c>
    </row>
    <row r="15703" spans="1:8" x14ac:dyDescent="0.35">
      <c r="A15703" t="s">
        <v>3</v>
      </c>
      <c r="B15703">
        <v>7</v>
      </c>
      <c r="C15703" t="s">
        <v>324</v>
      </c>
      <c r="D15703" t="s">
        <v>114</v>
      </c>
      <c r="E15703" t="s">
        <v>798</v>
      </c>
      <c r="F15703" t="s">
        <v>260</v>
      </c>
      <c r="G15703" t="s">
        <v>76</v>
      </c>
    </row>
    <row r="15704" spans="1:8" x14ac:dyDescent="0.35">
      <c r="A15704" t="s">
        <v>4</v>
      </c>
      <c r="B15704">
        <v>32</v>
      </c>
      <c r="C15704" t="s">
        <v>557</v>
      </c>
      <c r="D15704" t="s">
        <v>86</v>
      </c>
      <c r="E15704" t="s">
        <v>502</v>
      </c>
      <c r="F15704" t="s">
        <v>245</v>
      </c>
      <c r="G15704" t="s">
        <v>257</v>
      </c>
    </row>
    <row r="15705" spans="1:8" x14ac:dyDescent="0.35">
      <c r="A15705" t="s">
        <v>5</v>
      </c>
      <c r="B15705">
        <v>54</v>
      </c>
      <c r="C15705" t="s">
        <v>88</v>
      </c>
      <c r="D15705" t="s">
        <v>247</v>
      </c>
      <c r="E15705" t="s">
        <v>69</v>
      </c>
      <c r="F15705" t="s">
        <v>722</v>
      </c>
      <c r="G15705" t="s">
        <v>221</v>
      </c>
    </row>
    <row r="15706" spans="1:8" x14ac:dyDescent="0.35">
      <c r="A15706" t="s">
        <v>6</v>
      </c>
      <c r="B15706">
        <v>10</v>
      </c>
      <c r="C15706" t="s">
        <v>342</v>
      </c>
      <c r="D15706" t="s">
        <v>394</v>
      </c>
      <c r="E15706" t="s">
        <v>113</v>
      </c>
      <c r="F15706" t="s">
        <v>115</v>
      </c>
      <c r="G15706" t="s">
        <v>222</v>
      </c>
    </row>
    <row r="15707" spans="1:8" x14ac:dyDescent="0.35">
      <c r="A15707" t="s">
        <v>7</v>
      </c>
      <c r="B15707">
        <v>2</v>
      </c>
      <c r="C15707" t="s">
        <v>272</v>
      </c>
      <c r="D15707" t="s">
        <v>76</v>
      </c>
      <c r="E15707" t="s">
        <v>76</v>
      </c>
      <c r="F15707" t="s">
        <v>76</v>
      </c>
      <c r="G15707" t="s">
        <v>1109</v>
      </c>
    </row>
    <row r="15708" spans="1:8" x14ac:dyDescent="0.35">
      <c r="A15708" t="s">
        <v>241</v>
      </c>
      <c r="B15708">
        <v>105</v>
      </c>
      <c r="C15708" t="s">
        <v>347</v>
      </c>
      <c r="D15708" t="s">
        <v>372</v>
      </c>
      <c r="E15708" t="s">
        <v>10</v>
      </c>
      <c r="F15708" t="s">
        <v>298</v>
      </c>
      <c r="G15708" t="s">
        <v>282</v>
      </c>
    </row>
    <row r="15710" spans="1:8" x14ac:dyDescent="0.35">
      <c r="A15710" t="s">
        <v>2439</v>
      </c>
    </row>
    <row r="15711" spans="1:8" x14ac:dyDescent="0.35">
      <c r="A15711" t="s">
        <v>14</v>
      </c>
      <c r="B15711" t="s">
        <v>15</v>
      </c>
      <c r="C15711" t="s">
        <v>2</v>
      </c>
      <c r="D15711" t="s">
        <v>853</v>
      </c>
      <c r="E15711" t="s">
        <v>2440</v>
      </c>
      <c r="F15711" t="s">
        <v>2441</v>
      </c>
      <c r="G15711" t="s">
        <v>2442</v>
      </c>
    </row>
    <row r="15712" spans="1:8" x14ac:dyDescent="0.35">
      <c r="A15712" t="s">
        <v>3</v>
      </c>
      <c r="B15712" t="s">
        <v>52</v>
      </c>
      <c r="C15712">
        <v>2</v>
      </c>
      <c r="D15712" t="s">
        <v>270</v>
      </c>
      <c r="E15712" t="s">
        <v>1155</v>
      </c>
      <c r="F15712" t="s">
        <v>76</v>
      </c>
      <c r="G15712" t="s">
        <v>76</v>
      </c>
    </row>
    <row r="15713" spans="1:7" x14ac:dyDescent="0.35">
      <c r="A15713" t="s">
        <v>3</v>
      </c>
      <c r="B15713" t="s">
        <v>83</v>
      </c>
      <c r="C15713">
        <v>5</v>
      </c>
      <c r="D15713" t="s">
        <v>1146</v>
      </c>
      <c r="E15713" t="s">
        <v>302</v>
      </c>
      <c r="F15713" t="s">
        <v>76</v>
      </c>
      <c r="G15713" t="s">
        <v>76</v>
      </c>
    </row>
    <row r="15714" spans="1:7" x14ac:dyDescent="0.35">
      <c r="A15714" t="s">
        <v>4</v>
      </c>
      <c r="B15714" t="s">
        <v>52</v>
      </c>
      <c r="C15714">
        <v>7</v>
      </c>
      <c r="D15714" t="s">
        <v>272</v>
      </c>
      <c r="E15714" t="s">
        <v>542</v>
      </c>
      <c r="F15714" t="s">
        <v>515</v>
      </c>
      <c r="G15714" t="s">
        <v>76</v>
      </c>
    </row>
    <row r="15715" spans="1:7" x14ac:dyDescent="0.35">
      <c r="A15715" t="s">
        <v>4</v>
      </c>
      <c r="B15715" t="s">
        <v>83</v>
      </c>
      <c r="C15715">
        <v>18</v>
      </c>
      <c r="D15715" t="s">
        <v>1639</v>
      </c>
      <c r="E15715" t="s">
        <v>105</v>
      </c>
      <c r="F15715" t="s">
        <v>458</v>
      </c>
      <c r="G15715" t="s">
        <v>76</v>
      </c>
    </row>
    <row r="15716" spans="1:7" x14ac:dyDescent="0.35">
      <c r="A15716" t="s">
        <v>4</v>
      </c>
      <c r="B15716" t="s">
        <v>50</v>
      </c>
      <c r="C15716">
        <v>7</v>
      </c>
      <c r="D15716" t="s">
        <v>749</v>
      </c>
      <c r="E15716" t="s">
        <v>76</v>
      </c>
      <c r="F15716" t="s">
        <v>340</v>
      </c>
      <c r="G15716" t="s">
        <v>76</v>
      </c>
    </row>
    <row r="15717" spans="1:7" x14ac:dyDescent="0.35">
      <c r="A15717" t="s">
        <v>5</v>
      </c>
      <c r="B15717" t="s">
        <v>52</v>
      </c>
      <c r="C15717">
        <v>17</v>
      </c>
      <c r="D15717" t="s">
        <v>771</v>
      </c>
      <c r="E15717" t="s">
        <v>56</v>
      </c>
      <c r="F15717" t="s">
        <v>166</v>
      </c>
      <c r="G15717" t="s">
        <v>76</v>
      </c>
    </row>
    <row r="15718" spans="1:7" x14ac:dyDescent="0.35">
      <c r="A15718" t="s">
        <v>5</v>
      </c>
      <c r="B15718" t="s">
        <v>83</v>
      </c>
      <c r="C15718">
        <v>33</v>
      </c>
      <c r="D15718" t="s">
        <v>872</v>
      </c>
      <c r="E15718" t="s">
        <v>87</v>
      </c>
      <c r="F15718" t="s">
        <v>119</v>
      </c>
      <c r="G15718" t="s">
        <v>100</v>
      </c>
    </row>
    <row r="15719" spans="1:7" x14ac:dyDescent="0.35">
      <c r="A15719" t="s">
        <v>5</v>
      </c>
      <c r="B15719" t="s">
        <v>50</v>
      </c>
      <c r="C15719">
        <v>4</v>
      </c>
      <c r="D15719" t="s">
        <v>207</v>
      </c>
      <c r="E15719" t="s">
        <v>1177</v>
      </c>
      <c r="F15719" t="s">
        <v>69</v>
      </c>
      <c r="G15719" t="s">
        <v>76</v>
      </c>
    </row>
    <row r="15720" spans="1:7" x14ac:dyDescent="0.35">
      <c r="A15720" t="s">
        <v>6</v>
      </c>
      <c r="B15720" t="s">
        <v>83</v>
      </c>
      <c r="C15720">
        <v>10</v>
      </c>
      <c r="D15720" t="s">
        <v>316</v>
      </c>
      <c r="E15720" t="s">
        <v>809</v>
      </c>
      <c r="F15720" t="s">
        <v>133</v>
      </c>
      <c r="G15720" t="s">
        <v>76</v>
      </c>
    </row>
    <row r="15721" spans="1:7" x14ac:dyDescent="0.35">
      <c r="A15721" t="s">
        <v>7</v>
      </c>
      <c r="B15721" t="s">
        <v>83</v>
      </c>
      <c r="C15721">
        <v>1</v>
      </c>
      <c r="D15721" t="s">
        <v>395</v>
      </c>
      <c r="E15721" t="s">
        <v>76</v>
      </c>
      <c r="F15721" t="s">
        <v>76</v>
      </c>
      <c r="G15721" t="s">
        <v>76</v>
      </c>
    </row>
    <row r="15722" spans="1:7" x14ac:dyDescent="0.35">
      <c r="A15722" t="s">
        <v>7</v>
      </c>
      <c r="B15722" t="s">
        <v>50</v>
      </c>
      <c r="C15722">
        <v>1</v>
      </c>
      <c r="D15722" t="s">
        <v>395</v>
      </c>
      <c r="E15722" t="s">
        <v>76</v>
      </c>
      <c r="F15722" t="s">
        <v>76</v>
      </c>
      <c r="G15722" t="s">
        <v>76</v>
      </c>
    </row>
    <row r="15723" spans="1:7" x14ac:dyDescent="0.35">
      <c r="A15723" t="s">
        <v>241</v>
      </c>
      <c r="B15723" t="s">
        <v>52</v>
      </c>
      <c r="C15723">
        <v>26</v>
      </c>
      <c r="D15723" t="s">
        <v>433</v>
      </c>
      <c r="E15723" t="s">
        <v>469</v>
      </c>
      <c r="F15723" t="s">
        <v>11</v>
      </c>
      <c r="G15723" t="s">
        <v>76</v>
      </c>
    </row>
    <row r="15724" spans="1:7" x14ac:dyDescent="0.35">
      <c r="A15724" t="s">
        <v>241</v>
      </c>
      <c r="B15724" t="s">
        <v>83</v>
      </c>
      <c r="C15724">
        <v>67</v>
      </c>
      <c r="D15724" t="s">
        <v>1306</v>
      </c>
      <c r="E15724" t="s">
        <v>82</v>
      </c>
      <c r="F15724" t="s">
        <v>237</v>
      </c>
      <c r="G15724" t="s">
        <v>68</v>
      </c>
    </row>
    <row r="15725" spans="1:7" x14ac:dyDescent="0.35">
      <c r="A15725" t="s">
        <v>241</v>
      </c>
      <c r="B15725" t="s">
        <v>50</v>
      </c>
      <c r="C15725">
        <v>12</v>
      </c>
      <c r="D15725" t="s">
        <v>526</v>
      </c>
      <c r="E15725" t="s">
        <v>589</v>
      </c>
      <c r="F15725" t="s">
        <v>214</v>
      </c>
      <c r="G15725" t="s">
        <v>76</v>
      </c>
    </row>
    <row r="15727" spans="1:7" x14ac:dyDescent="0.35">
      <c r="A15727" t="s">
        <v>2443</v>
      </c>
    </row>
    <row r="15728" spans="1:7" x14ac:dyDescent="0.35">
      <c r="A15728" t="s">
        <v>14</v>
      </c>
      <c r="B15728" t="s">
        <v>266</v>
      </c>
      <c r="C15728" t="s">
        <v>2</v>
      </c>
      <c r="D15728" t="s">
        <v>853</v>
      </c>
      <c r="E15728" t="s">
        <v>2440</v>
      </c>
      <c r="F15728" t="s">
        <v>2441</v>
      </c>
      <c r="G15728" t="s">
        <v>2442</v>
      </c>
    </row>
    <row r="15729" spans="1:7" x14ac:dyDescent="0.35">
      <c r="A15729" t="s">
        <v>3</v>
      </c>
      <c r="B15729" t="s">
        <v>267</v>
      </c>
      <c r="C15729">
        <v>5</v>
      </c>
      <c r="D15729" t="s">
        <v>883</v>
      </c>
      <c r="E15729" t="s">
        <v>201</v>
      </c>
      <c r="F15729" t="s">
        <v>76</v>
      </c>
      <c r="G15729" t="s">
        <v>76</v>
      </c>
    </row>
    <row r="15730" spans="1:7" x14ac:dyDescent="0.35">
      <c r="A15730" t="s">
        <v>3</v>
      </c>
      <c r="B15730" t="s">
        <v>279</v>
      </c>
      <c r="C15730">
        <v>1</v>
      </c>
      <c r="D15730" t="s">
        <v>395</v>
      </c>
      <c r="E15730" t="s">
        <v>76</v>
      </c>
      <c r="F15730" t="s">
        <v>76</v>
      </c>
      <c r="G15730" t="s">
        <v>76</v>
      </c>
    </row>
    <row r="15731" spans="1:7" x14ac:dyDescent="0.35">
      <c r="A15731" t="s">
        <v>3</v>
      </c>
      <c r="B15731" t="s">
        <v>285</v>
      </c>
      <c r="C15731">
        <v>1</v>
      </c>
      <c r="D15731" t="s">
        <v>395</v>
      </c>
      <c r="E15731" t="s">
        <v>76</v>
      </c>
      <c r="F15731" t="s">
        <v>76</v>
      </c>
      <c r="G15731" t="s">
        <v>76</v>
      </c>
    </row>
    <row r="15732" spans="1:7" x14ac:dyDescent="0.35">
      <c r="A15732" t="s">
        <v>4</v>
      </c>
      <c r="B15732" t="s">
        <v>267</v>
      </c>
      <c r="C15732">
        <v>2</v>
      </c>
      <c r="D15732" t="s">
        <v>173</v>
      </c>
      <c r="E15732" t="s">
        <v>1280</v>
      </c>
      <c r="F15732" t="s">
        <v>76</v>
      </c>
      <c r="G15732" t="s">
        <v>76</v>
      </c>
    </row>
    <row r="15733" spans="1:7" x14ac:dyDescent="0.35">
      <c r="A15733" t="s">
        <v>4</v>
      </c>
      <c r="B15733" t="s">
        <v>279</v>
      </c>
      <c r="C15733">
        <v>28</v>
      </c>
      <c r="D15733" t="s">
        <v>801</v>
      </c>
      <c r="E15733" t="s">
        <v>237</v>
      </c>
      <c r="F15733" t="s">
        <v>222</v>
      </c>
      <c r="G15733" t="s">
        <v>76</v>
      </c>
    </row>
    <row r="15734" spans="1:7" x14ac:dyDescent="0.35">
      <c r="A15734" t="s">
        <v>4</v>
      </c>
      <c r="B15734" t="s">
        <v>285</v>
      </c>
      <c r="C15734">
        <v>2</v>
      </c>
      <c r="D15734" t="s">
        <v>398</v>
      </c>
      <c r="E15734" t="s">
        <v>944</v>
      </c>
      <c r="F15734" t="s">
        <v>76</v>
      </c>
      <c r="G15734" t="s">
        <v>76</v>
      </c>
    </row>
    <row r="15735" spans="1:7" x14ac:dyDescent="0.35">
      <c r="A15735" t="s">
        <v>5</v>
      </c>
      <c r="B15735" t="s">
        <v>267</v>
      </c>
      <c r="C15735">
        <v>3</v>
      </c>
      <c r="D15735" t="s">
        <v>395</v>
      </c>
      <c r="E15735" t="s">
        <v>76</v>
      </c>
      <c r="F15735" t="s">
        <v>76</v>
      </c>
      <c r="G15735" t="s">
        <v>76</v>
      </c>
    </row>
    <row r="15736" spans="1:7" x14ac:dyDescent="0.35">
      <c r="A15736" t="s">
        <v>5</v>
      </c>
      <c r="B15736" t="s">
        <v>279</v>
      </c>
      <c r="C15736">
        <v>31</v>
      </c>
      <c r="D15736" t="s">
        <v>1140</v>
      </c>
      <c r="E15736" t="s">
        <v>217</v>
      </c>
      <c r="F15736" t="s">
        <v>104</v>
      </c>
      <c r="G15736" t="s">
        <v>186</v>
      </c>
    </row>
    <row r="15737" spans="1:7" x14ac:dyDescent="0.35">
      <c r="A15737" t="s">
        <v>5</v>
      </c>
      <c r="B15737" t="s">
        <v>285</v>
      </c>
      <c r="C15737">
        <v>20</v>
      </c>
      <c r="D15737" t="s">
        <v>580</v>
      </c>
      <c r="E15737" t="s">
        <v>391</v>
      </c>
      <c r="F15737" t="s">
        <v>9</v>
      </c>
      <c r="G15737" t="s">
        <v>76</v>
      </c>
    </row>
    <row r="15738" spans="1:7" x14ac:dyDescent="0.35">
      <c r="A15738" t="s">
        <v>6</v>
      </c>
      <c r="B15738" t="s">
        <v>267</v>
      </c>
      <c r="C15738">
        <v>2</v>
      </c>
      <c r="D15738" t="s">
        <v>738</v>
      </c>
      <c r="E15738" t="s">
        <v>76</v>
      </c>
      <c r="F15738" t="s">
        <v>90</v>
      </c>
      <c r="G15738" t="s">
        <v>76</v>
      </c>
    </row>
    <row r="15739" spans="1:7" x14ac:dyDescent="0.35">
      <c r="A15739" t="s">
        <v>6</v>
      </c>
      <c r="B15739" t="s">
        <v>279</v>
      </c>
      <c r="C15739">
        <v>6</v>
      </c>
      <c r="D15739" t="s">
        <v>233</v>
      </c>
      <c r="E15739" t="s">
        <v>912</v>
      </c>
      <c r="F15739" t="s">
        <v>76</v>
      </c>
      <c r="G15739" t="s">
        <v>76</v>
      </c>
    </row>
    <row r="15740" spans="1:7" x14ac:dyDescent="0.35">
      <c r="A15740" t="s">
        <v>6</v>
      </c>
      <c r="B15740" t="s">
        <v>285</v>
      </c>
      <c r="C15740">
        <v>2</v>
      </c>
      <c r="D15740" t="s">
        <v>646</v>
      </c>
      <c r="E15740" t="s">
        <v>473</v>
      </c>
      <c r="F15740" t="s">
        <v>76</v>
      </c>
      <c r="G15740" t="s">
        <v>76</v>
      </c>
    </row>
    <row r="15741" spans="1:7" x14ac:dyDescent="0.35">
      <c r="A15741" t="s">
        <v>7</v>
      </c>
      <c r="B15741" t="s">
        <v>267</v>
      </c>
      <c r="C15741">
        <v>2</v>
      </c>
      <c r="D15741" t="s">
        <v>395</v>
      </c>
      <c r="E15741" t="s">
        <v>76</v>
      </c>
      <c r="F15741" t="s">
        <v>76</v>
      </c>
      <c r="G15741" t="s">
        <v>76</v>
      </c>
    </row>
    <row r="15742" spans="1:7" x14ac:dyDescent="0.35">
      <c r="A15742" t="s">
        <v>241</v>
      </c>
      <c r="B15742" t="s">
        <v>267</v>
      </c>
      <c r="C15742">
        <v>14</v>
      </c>
      <c r="D15742" t="s">
        <v>421</v>
      </c>
      <c r="E15742" t="s">
        <v>310</v>
      </c>
      <c r="F15742" t="s">
        <v>130</v>
      </c>
      <c r="G15742" t="s">
        <v>76</v>
      </c>
    </row>
    <row r="15743" spans="1:7" x14ac:dyDescent="0.35">
      <c r="A15743" t="s">
        <v>241</v>
      </c>
      <c r="B15743" t="s">
        <v>279</v>
      </c>
      <c r="C15743">
        <v>66</v>
      </c>
      <c r="D15743" t="s">
        <v>1153</v>
      </c>
      <c r="E15743" t="s">
        <v>312</v>
      </c>
      <c r="F15743" t="s">
        <v>290</v>
      </c>
      <c r="G15743" t="s">
        <v>71</v>
      </c>
    </row>
    <row r="15744" spans="1:7" x14ac:dyDescent="0.35">
      <c r="A15744" t="s">
        <v>241</v>
      </c>
      <c r="B15744" t="s">
        <v>285</v>
      </c>
      <c r="C15744">
        <v>25</v>
      </c>
      <c r="D15744" t="s">
        <v>224</v>
      </c>
      <c r="E15744" t="s">
        <v>755</v>
      </c>
      <c r="F15744" t="s">
        <v>299</v>
      </c>
      <c r="G15744" t="s">
        <v>76</v>
      </c>
    </row>
    <row r="15746" spans="1:7" x14ac:dyDescent="0.35">
      <c r="A15746" t="s">
        <v>2444</v>
      </c>
    </row>
    <row r="15747" spans="1:7" x14ac:dyDescent="0.35">
      <c r="A15747" t="s">
        <v>14</v>
      </c>
      <c r="B15747" t="s">
        <v>461</v>
      </c>
      <c r="C15747" t="s">
        <v>2</v>
      </c>
      <c r="D15747" t="s">
        <v>853</v>
      </c>
      <c r="E15747" t="s">
        <v>2440</v>
      </c>
      <c r="F15747" t="s">
        <v>2441</v>
      </c>
      <c r="G15747" t="s">
        <v>2442</v>
      </c>
    </row>
    <row r="15748" spans="1:7" x14ac:dyDescent="0.35">
      <c r="A15748" t="s">
        <v>3</v>
      </c>
      <c r="B15748" t="s">
        <v>462</v>
      </c>
      <c r="C15748">
        <v>5</v>
      </c>
      <c r="D15748" t="s">
        <v>1146</v>
      </c>
      <c r="E15748" t="s">
        <v>302</v>
      </c>
      <c r="F15748" t="s">
        <v>76</v>
      </c>
      <c r="G15748" t="s">
        <v>76</v>
      </c>
    </row>
    <row r="15749" spans="1:7" x14ac:dyDescent="0.35">
      <c r="A15749" t="s">
        <v>3</v>
      </c>
      <c r="B15749" t="s">
        <v>464</v>
      </c>
      <c r="C15749">
        <v>2</v>
      </c>
      <c r="D15749" t="s">
        <v>270</v>
      </c>
      <c r="E15749" t="s">
        <v>1155</v>
      </c>
      <c r="F15749" t="s">
        <v>76</v>
      </c>
      <c r="G15749" t="s">
        <v>76</v>
      </c>
    </row>
    <row r="15750" spans="1:7" x14ac:dyDescent="0.35">
      <c r="A15750" t="s">
        <v>4</v>
      </c>
      <c r="B15750" t="s">
        <v>462</v>
      </c>
      <c r="C15750">
        <v>21</v>
      </c>
      <c r="D15750" t="s">
        <v>860</v>
      </c>
      <c r="E15750" t="s">
        <v>337</v>
      </c>
      <c r="F15750" t="s">
        <v>176</v>
      </c>
      <c r="G15750" t="s">
        <v>76</v>
      </c>
    </row>
    <row r="15751" spans="1:7" x14ac:dyDescent="0.35">
      <c r="A15751" t="s">
        <v>4</v>
      </c>
      <c r="B15751" t="s">
        <v>464</v>
      </c>
      <c r="C15751">
        <v>11</v>
      </c>
      <c r="D15751" t="s">
        <v>677</v>
      </c>
      <c r="E15751" t="s">
        <v>186</v>
      </c>
      <c r="F15751" t="s">
        <v>357</v>
      </c>
      <c r="G15751" t="s">
        <v>76</v>
      </c>
    </row>
    <row r="15752" spans="1:7" x14ac:dyDescent="0.35">
      <c r="A15752" t="s">
        <v>5</v>
      </c>
      <c r="B15752" t="s">
        <v>462</v>
      </c>
      <c r="C15752">
        <v>27</v>
      </c>
      <c r="D15752" t="s">
        <v>1122</v>
      </c>
      <c r="E15752" t="s">
        <v>69</v>
      </c>
      <c r="F15752" t="s">
        <v>99</v>
      </c>
      <c r="G15752" t="s">
        <v>76</v>
      </c>
    </row>
    <row r="15753" spans="1:7" x14ac:dyDescent="0.35">
      <c r="A15753" t="s">
        <v>5</v>
      </c>
      <c r="B15753" t="s">
        <v>464</v>
      </c>
      <c r="C15753">
        <v>27</v>
      </c>
      <c r="D15753" t="s">
        <v>877</v>
      </c>
      <c r="E15753" t="s">
        <v>114</v>
      </c>
      <c r="F15753" t="s">
        <v>366</v>
      </c>
      <c r="G15753" t="s">
        <v>179</v>
      </c>
    </row>
    <row r="15754" spans="1:7" x14ac:dyDescent="0.35">
      <c r="A15754" t="s">
        <v>6</v>
      </c>
      <c r="B15754" t="s">
        <v>462</v>
      </c>
      <c r="C15754">
        <v>8</v>
      </c>
      <c r="D15754" t="s">
        <v>66</v>
      </c>
      <c r="E15754" t="s">
        <v>784</v>
      </c>
      <c r="F15754" t="s">
        <v>76</v>
      </c>
      <c r="G15754" t="s">
        <v>76</v>
      </c>
    </row>
    <row r="15755" spans="1:7" x14ac:dyDescent="0.35">
      <c r="A15755" t="s">
        <v>6</v>
      </c>
      <c r="B15755" t="s">
        <v>464</v>
      </c>
      <c r="C15755">
        <v>2</v>
      </c>
      <c r="D15755" t="s">
        <v>738</v>
      </c>
      <c r="E15755" t="s">
        <v>76</v>
      </c>
      <c r="F15755" t="s">
        <v>90</v>
      </c>
      <c r="G15755" t="s">
        <v>76</v>
      </c>
    </row>
    <row r="15756" spans="1:7" x14ac:dyDescent="0.35">
      <c r="A15756" t="s">
        <v>7</v>
      </c>
      <c r="B15756" t="s">
        <v>462</v>
      </c>
      <c r="C15756">
        <v>2</v>
      </c>
      <c r="D15756" t="s">
        <v>395</v>
      </c>
      <c r="E15756" t="s">
        <v>76</v>
      </c>
      <c r="F15756" t="s">
        <v>76</v>
      </c>
      <c r="G15756" t="s">
        <v>76</v>
      </c>
    </row>
    <row r="15757" spans="1:7" x14ac:dyDescent="0.35">
      <c r="A15757" t="s">
        <v>241</v>
      </c>
      <c r="B15757" t="s">
        <v>462</v>
      </c>
      <c r="C15757">
        <v>63</v>
      </c>
      <c r="D15757" t="s">
        <v>615</v>
      </c>
      <c r="E15757" t="s">
        <v>333</v>
      </c>
      <c r="F15757" t="s">
        <v>175</v>
      </c>
      <c r="G15757" t="s">
        <v>76</v>
      </c>
    </row>
    <row r="15758" spans="1:7" x14ac:dyDescent="0.35">
      <c r="A15758" t="s">
        <v>241</v>
      </c>
      <c r="B15758" t="s">
        <v>464</v>
      </c>
      <c r="C15758">
        <v>42</v>
      </c>
      <c r="D15758" t="s">
        <v>682</v>
      </c>
      <c r="E15758" t="s">
        <v>206</v>
      </c>
      <c r="F15758" t="s">
        <v>140</v>
      </c>
      <c r="G15758" t="s">
        <v>80</v>
      </c>
    </row>
    <row r="15760" spans="1:7" x14ac:dyDescent="0.35">
      <c r="A15760" t="s">
        <v>2445</v>
      </c>
    </row>
    <row r="15761" spans="1:7" x14ac:dyDescent="0.35">
      <c r="A15761" t="s">
        <v>14</v>
      </c>
      <c r="B15761" t="s">
        <v>487</v>
      </c>
      <c r="C15761" t="s">
        <v>2</v>
      </c>
      <c r="D15761" t="s">
        <v>853</v>
      </c>
      <c r="E15761" t="s">
        <v>2440</v>
      </c>
      <c r="F15761" t="s">
        <v>2441</v>
      </c>
      <c r="G15761" t="s">
        <v>2442</v>
      </c>
    </row>
    <row r="15762" spans="1:7" x14ac:dyDescent="0.35">
      <c r="A15762" t="s">
        <v>3</v>
      </c>
      <c r="B15762" t="s">
        <v>488</v>
      </c>
      <c r="C15762">
        <v>3</v>
      </c>
      <c r="D15762" t="s">
        <v>291</v>
      </c>
      <c r="E15762" t="s">
        <v>1009</v>
      </c>
      <c r="F15762" t="s">
        <v>76</v>
      </c>
      <c r="G15762" t="s">
        <v>76</v>
      </c>
    </row>
    <row r="15763" spans="1:7" x14ac:dyDescent="0.35">
      <c r="A15763" t="s">
        <v>3</v>
      </c>
      <c r="B15763" t="s">
        <v>491</v>
      </c>
      <c r="C15763">
        <v>4</v>
      </c>
      <c r="D15763" t="s">
        <v>395</v>
      </c>
      <c r="E15763" t="s">
        <v>76</v>
      </c>
      <c r="F15763" t="s">
        <v>76</v>
      </c>
      <c r="G15763" t="s">
        <v>76</v>
      </c>
    </row>
    <row r="15764" spans="1:7" x14ac:dyDescent="0.35">
      <c r="A15764" t="s">
        <v>4</v>
      </c>
      <c r="B15764" t="s">
        <v>488</v>
      </c>
      <c r="C15764">
        <v>16</v>
      </c>
      <c r="D15764" t="s">
        <v>446</v>
      </c>
      <c r="E15764" t="s">
        <v>502</v>
      </c>
      <c r="F15764" t="s">
        <v>289</v>
      </c>
      <c r="G15764" t="s">
        <v>76</v>
      </c>
    </row>
    <row r="15765" spans="1:7" x14ac:dyDescent="0.35">
      <c r="A15765" t="s">
        <v>4</v>
      </c>
      <c r="B15765" t="s">
        <v>491</v>
      </c>
      <c r="C15765">
        <v>16</v>
      </c>
      <c r="D15765" t="s">
        <v>836</v>
      </c>
      <c r="E15765" t="s">
        <v>166</v>
      </c>
      <c r="F15765" t="s">
        <v>76</v>
      </c>
      <c r="G15765" t="s">
        <v>76</v>
      </c>
    </row>
    <row r="15766" spans="1:7" x14ac:dyDescent="0.35">
      <c r="A15766" t="s">
        <v>5</v>
      </c>
      <c r="B15766" t="s">
        <v>488</v>
      </c>
      <c r="C15766">
        <v>29</v>
      </c>
      <c r="D15766" t="s">
        <v>740</v>
      </c>
      <c r="E15766" t="s">
        <v>218</v>
      </c>
      <c r="F15766" t="s">
        <v>260</v>
      </c>
      <c r="G15766" t="s">
        <v>100</v>
      </c>
    </row>
    <row r="15767" spans="1:7" x14ac:dyDescent="0.35">
      <c r="A15767" t="s">
        <v>5</v>
      </c>
      <c r="B15767" t="s">
        <v>491</v>
      </c>
      <c r="C15767">
        <v>25</v>
      </c>
      <c r="D15767" t="s">
        <v>1186</v>
      </c>
      <c r="E15767" t="s">
        <v>188</v>
      </c>
      <c r="F15767" t="s">
        <v>132</v>
      </c>
      <c r="G15767" t="s">
        <v>76</v>
      </c>
    </row>
    <row r="15768" spans="1:7" x14ac:dyDescent="0.35">
      <c r="A15768" t="s">
        <v>6</v>
      </c>
      <c r="B15768" t="s">
        <v>488</v>
      </c>
      <c r="C15768">
        <v>5</v>
      </c>
      <c r="D15768" t="s">
        <v>143</v>
      </c>
      <c r="E15768" t="s">
        <v>845</v>
      </c>
      <c r="F15768" t="s">
        <v>314</v>
      </c>
      <c r="G15768" t="s">
        <v>76</v>
      </c>
    </row>
    <row r="15769" spans="1:7" x14ac:dyDescent="0.35">
      <c r="A15769" t="s">
        <v>6</v>
      </c>
      <c r="B15769" t="s">
        <v>491</v>
      </c>
      <c r="C15769">
        <v>5</v>
      </c>
      <c r="D15769" t="s">
        <v>228</v>
      </c>
      <c r="E15769" t="s">
        <v>407</v>
      </c>
      <c r="F15769" t="s">
        <v>76</v>
      </c>
      <c r="G15769" t="s">
        <v>76</v>
      </c>
    </row>
    <row r="15770" spans="1:7" x14ac:dyDescent="0.35">
      <c r="A15770" t="s">
        <v>7</v>
      </c>
      <c r="B15770" t="s">
        <v>488</v>
      </c>
      <c r="C15770">
        <v>1</v>
      </c>
      <c r="D15770" t="s">
        <v>395</v>
      </c>
      <c r="E15770" t="s">
        <v>76</v>
      </c>
      <c r="F15770" t="s">
        <v>76</v>
      </c>
      <c r="G15770" t="s">
        <v>76</v>
      </c>
    </row>
    <row r="15771" spans="1:7" x14ac:dyDescent="0.35">
      <c r="A15771" t="s">
        <v>7</v>
      </c>
      <c r="B15771" t="s">
        <v>491</v>
      </c>
      <c r="C15771">
        <v>1</v>
      </c>
      <c r="D15771" t="s">
        <v>395</v>
      </c>
      <c r="E15771" t="s">
        <v>76</v>
      </c>
      <c r="F15771" t="s">
        <v>76</v>
      </c>
      <c r="G15771" t="s">
        <v>76</v>
      </c>
    </row>
    <row r="15772" spans="1:7" x14ac:dyDescent="0.35">
      <c r="A15772" t="s">
        <v>241</v>
      </c>
      <c r="B15772" t="s">
        <v>488</v>
      </c>
      <c r="C15772">
        <v>54</v>
      </c>
      <c r="D15772" t="s">
        <v>611</v>
      </c>
      <c r="E15772" t="s">
        <v>110</v>
      </c>
      <c r="F15772" t="s">
        <v>207</v>
      </c>
      <c r="G15772" t="s">
        <v>150</v>
      </c>
    </row>
    <row r="15773" spans="1:7" x14ac:dyDescent="0.35">
      <c r="A15773" t="s">
        <v>241</v>
      </c>
      <c r="B15773" t="s">
        <v>491</v>
      </c>
      <c r="C15773">
        <v>51</v>
      </c>
      <c r="D15773" t="s">
        <v>803</v>
      </c>
      <c r="E15773" t="s">
        <v>10</v>
      </c>
      <c r="F15773" t="s">
        <v>74</v>
      </c>
      <c r="G15773" t="s">
        <v>76</v>
      </c>
    </row>
    <row r="15775" spans="1:7" x14ac:dyDescent="0.35">
      <c r="A15775" t="s">
        <v>2446</v>
      </c>
    </row>
    <row r="15776" spans="1:7" x14ac:dyDescent="0.35">
      <c r="A15776" t="s">
        <v>14</v>
      </c>
      <c r="B15776" t="s">
        <v>565</v>
      </c>
      <c r="C15776" t="s">
        <v>2</v>
      </c>
      <c r="D15776" t="s">
        <v>2440</v>
      </c>
      <c r="E15776" t="s">
        <v>853</v>
      </c>
      <c r="F15776" t="s">
        <v>2441</v>
      </c>
      <c r="G15776" t="s">
        <v>2442</v>
      </c>
    </row>
    <row r="15777" spans="1:7" x14ac:dyDescent="0.35">
      <c r="A15777" t="s">
        <v>3</v>
      </c>
      <c r="B15777" t="s">
        <v>566</v>
      </c>
      <c r="C15777">
        <v>2</v>
      </c>
      <c r="D15777" t="s">
        <v>395</v>
      </c>
      <c r="E15777" t="s">
        <v>76</v>
      </c>
      <c r="F15777" t="s">
        <v>76</v>
      </c>
      <c r="G15777" t="s">
        <v>76</v>
      </c>
    </row>
    <row r="15778" spans="1:7" x14ac:dyDescent="0.35">
      <c r="A15778" t="s">
        <v>3</v>
      </c>
      <c r="B15778" t="s">
        <v>569</v>
      </c>
      <c r="C15778">
        <v>1</v>
      </c>
      <c r="D15778" t="s">
        <v>76</v>
      </c>
      <c r="E15778" t="s">
        <v>395</v>
      </c>
      <c r="F15778" t="s">
        <v>76</v>
      </c>
      <c r="G15778" t="s">
        <v>76</v>
      </c>
    </row>
    <row r="15779" spans="1:7" x14ac:dyDescent="0.35">
      <c r="A15779" t="s">
        <v>3</v>
      </c>
      <c r="B15779" t="s">
        <v>571</v>
      </c>
      <c r="C15779">
        <v>3</v>
      </c>
      <c r="D15779" t="s">
        <v>76</v>
      </c>
      <c r="E15779" t="s">
        <v>395</v>
      </c>
      <c r="F15779" t="s">
        <v>76</v>
      </c>
      <c r="G15779" t="s">
        <v>76</v>
      </c>
    </row>
    <row r="15780" spans="1:7" x14ac:dyDescent="0.35">
      <c r="A15780" t="s">
        <v>3</v>
      </c>
      <c r="B15780" t="s">
        <v>573</v>
      </c>
      <c r="C15780">
        <v>1</v>
      </c>
      <c r="D15780" t="s">
        <v>76</v>
      </c>
      <c r="E15780" t="s">
        <v>395</v>
      </c>
      <c r="F15780" t="s">
        <v>76</v>
      </c>
      <c r="G15780" t="s">
        <v>76</v>
      </c>
    </row>
    <row r="15781" spans="1:7" x14ac:dyDescent="0.35">
      <c r="A15781" t="s">
        <v>4</v>
      </c>
      <c r="B15781" t="s">
        <v>566</v>
      </c>
      <c r="C15781">
        <v>1</v>
      </c>
      <c r="D15781" t="s">
        <v>395</v>
      </c>
      <c r="E15781" t="s">
        <v>76</v>
      </c>
      <c r="F15781" t="s">
        <v>76</v>
      </c>
      <c r="G15781" t="s">
        <v>76</v>
      </c>
    </row>
    <row r="15782" spans="1:7" x14ac:dyDescent="0.35">
      <c r="A15782" t="s">
        <v>4</v>
      </c>
      <c r="B15782" t="s">
        <v>569</v>
      </c>
      <c r="C15782">
        <v>15</v>
      </c>
      <c r="D15782" t="s">
        <v>210</v>
      </c>
      <c r="E15782" t="s">
        <v>596</v>
      </c>
      <c r="F15782" t="s">
        <v>513</v>
      </c>
      <c r="G15782" t="s">
        <v>76</v>
      </c>
    </row>
    <row r="15783" spans="1:7" x14ac:dyDescent="0.35">
      <c r="A15783" t="s">
        <v>4</v>
      </c>
      <c r="B15783" t="s">
        <v>571</v>
      </c>
      <c r="C15783">
        <v>1</v>
      </c>
      <c r="D15783" t="s">
        <v>76</v>
      </c>
      <c r="E15783" t="s">
        <v>395</v>
      </c>
      <c r="F15783" t="s">
        <v>76</v>
      </c>
      <c r="G15783" t="s">
        <v>76</v>
      </c>
    </row>
    <row r="15784" spans="1:7" x14ac:dyDescent="0.35">
      <c r="A15784" t="s">
        <v>4</v>
      </c>
      <c r="B15784" t="s">
        <v>572</v>
      </c>
      <c r="C15784">
        <v>13</v>
      </c>
      <c r="D15784" t="s">
        <v>72</v>
      </c>
      <c r="E15784" t="s">
        <v>1277</v>
      </c>
      <c r="F15784" t="s">
        <v>76</v>
      </c>
      <c r="G15784" t="s">
        <v>76</v>
      </c>
    </row>
    <row r="15785" spans="1:7" x14ac:dyDescent="0.35">
      <c r="A15785" t="s">
        <v>4</v>
      </c>
      <c r="B15785" t="s">
        <v>573</v>
      </c>
      <c r="C15785">
        <v>2</v>
      </c>
      <c r="D15785" t="s">
        <v>944</v>
      </c>
      <c r="E15785" t="s">
        <v>398</v>
      </c>
      <c r="F15785" t="s">
        <v>76</v>
      </c>
      <c r="G15785" t="s">
        <v>76</v>
      </c>
    </row>
    <row r="15786" spans="1:7" x14ac:dyDescent="0.35">
      <c r="A15786" t="s">
        <v>5</v>
      </c>
      <c r="B15786" t="s">
        <v>566</v>
      </c>
      <c r="C15786">
        <v>2</v>
      </c>
      <c r="D15786" t="s">
        <v>76</v>
      </c>
      <c r="E15786" t="s">
        <v>395</v>
      </c>
      <c r="F15786" t="s">
        <v>76</v>
      </c>
      <c r="G15786" t="s">
        <v>76</v>
      </c>
    </row>
    <row r="15787" spans="1:7" x14ac:dyDescent="0.35">
      <c r="A15787" t="s">
        <v>5</v>
      </c>
      <c r="B15787" t="s">
        <v>569</v>
      </c>
      <c r="C15787">
        <v>16</v>
      </c>
      <c r="D15787" t="s">
        <v>109</v>
      </c>
      <c r="E15787" t="s">
        <v>1426</v>
      </c>
      <c r="F15787" t="s">
        <v>88</v>
      </c>
      <c r="G15787" t="s">
        <v>133</v>
      </c>
    </row>
    <row r="15788" spans="1:7" x14ac:dyDescent="0.35">
      <c r="A15788" t="s">
        <v>5</v>
      </c>
      <c r="B15788" t="s">
        <v>570</v>
      </c>
      <c r="C15788">
        <v>11</v>
      </c>
      <c r="D15788" t="s">
        <v>755</v>
      </c>
      <c r="E15788" t="s">
        <v>479</v>
      </c>
      <c r="F15788" t="s">
        <v>191</v>
      </c>
      <c r="G15788" t="s">
        <v>76</v>
      </c>
    </row>
    <row r="15789" spans="1:7" x14ac:dyDescent="0.35">
      <c r="A15789" t="s">
        <v>5</v>
      </c>
      <c r="B15789" t="s">
        <v>571</v>
      </c>
      <c r="C15789">
        <v>1</v>
      </c>
      <c r="D15789" t="s">
        <v>76</v>
      </c>
      <c r="E15789" t="s">
        <v>395</v>
      </c>
      <c r="F15789" t="s">
        <v>76</v>
      </c>
      <c r="G15789" t="s">
        <v>76</v>
      </c>
    </row>
    <row r="15790" spans="1:7" x14ac:dyDescent="0.35">
      <c r="A15790" t="s">
        <v>5</v>
      </c>
      <c r="B15790" t="s">
        <v>572</v>
      </c>
      <c r="C15790">
        <v>15</v>
      </c>
      <c r="D15790" t="s">
        <v>188</v>
      </c>
      <c r="E15790" t="s">
        <v>902</v>
      </c>
      <c r="F15790" t="s">
        <v>76</v>
      </c>
      <c r="G15790" t="s">
        <v>76</v>
      </c>
    </row>
    <row r="15791" spans="1:7" x14ac:dyDescent="0.35">
      <c r="A15791" t="s">
        <v>5</v>
      </c>
      <c r="B15791" t="s">
        <v>573</v>
      </c>
      <c r="C15791">
        <v>9</v>
      </c>
      <c r="D15791" t="s">
        <v>226</v>
      </c>
      <c r="E15791" t="s">
        <v>702</v>
      </c>
      <c r="F15791" t="s">
        <v>232</v>
      </c>
      <c r="G15791" t="s">
        <v>76</v>
      </c>
    </row>
    <row r="15792" spans="1:7" x14ac:dyDescent="0.35">
      <c r="A15792" t="s">
        <v>6</v>
      </c>
      <c r="B15792" t="s">
        <v>566</v>
      </c>
      <c r="C15792">
        <v>2</v>
      </c>
      <c r="D15792" t="s">
        <v>76</v>
      </c>
      <c r="E15792" t="s">
        <v>738</v>
      </c>
      <c r="F15792" t="s">
        <v>90</v>
      </c>
      <c r="G15792" t="s">
        <v>76</v>
      </c>
    </row>
    <row r="15793" spans="1:7" x14ac:dyDescent="0.35">
      <c r="A15793" t="s">
        <v>6</v>
      </c>
      <c r="B15793" t="s">
        <v>569</v>
      </c>
      <c r="C15793">
        <v>2</v>
      </c>
      <c r="D15793" t="s">
        <v>395</v>
      </c>
      <c r="E15793" t="s">
        <v>76</v>
      </c>
      <c r="F15793" t="s">
        <v>76</v>
      </c>
      <c r="G15793" t="s">
        <v>76</v>
      </c>
    </row>
    <row r="15794" spans="1:7" x14ac:dyDescent="0.35">
      <c r="A15794" t="s">
        <v>6</v>
      </c>
      <c r="B15794" t="s">
        <v>570</v>
      </c>
      <c r="C15794">
        <v>1</v>
      </c>
      <c r="D15794" t="s">
        <v>395</v>
      </c>
      <c r="E15794" t="s">
        <v>76</v>
      </c>
      <c r="F15794" t="s">
        <v>76</v>
      </c>
      <c r="G15794" t="s">
        <v>76</v>
      </c>
    </row>
    <row r="15795" spans="1:7" x14ac:dyDescent="0.35">
      <c r="A15795" t="s">
        <v>6</v>
      </c>
      <c r="B15795" t="s">
        <v>572</v>
      </c>
      <c r="C15795">
        <v>4</v>
      </c>
      <c r="D15795" t="s">
        <v>1109</v>
      </c>
      <c r="E15795" t="s">
        <v>272</v>
      </c>
      <c r="F15795" t="s">
        <v>76</v>
      </c>
      <c r="G15795" t="s">
        <v>76</v>
      </c>
    </row>
    <row r="15796" spans="1:7" x14ac:dyDescent="0.35">
      <c r="A15796" t="s">
        <v>6</v>
      </c>
      <c r="B15796" t="s">
        <v>573</v>
      </c>
      <c r="C15796">
        <v>1</v>
      </c>
      <c r="D15796" t="s">
        <v>76</v>
      </c>
      <c r="E15796" t="s">
        <v>395</v>
      </c>
      <c r="F15796" t="s">
        <v>76</v>
      </c>
      <c r="G15796" t="s">
        <v>76</v>
      </c>
    </row>
    <row r="15797" spans="1:7" x14ac:dyDescent="0.35">
      <c r="A15797" t="s">
        <v>7</v>
      </c>
      <c r="B15797" t="s">
        <v>566</v>
      </c>
      <c r="C15797">
        <v>1</v>
      </c>
      <c r="D15797" t="s">
        <v>76</v>
      </c>
      <c r="E15797" t="s">
        <v>395</v>
      </c>
      <c r="F15797" t="s">
        <v>76</v>
      </c>
      <c r="G15797" t="s">
        <v>76</v>
      </c>
    </row>
    <row r="15798" spans="1:7" x14ac:dyDescent="0.35">
      <c r="A15798" t="s">
        <v>7</v>
      </c>
      <c r="B15798" t="s">
        <v>571</v>
      </c>
      <c r="C15798">
        <v>1</v>
      </c>
      <c r="D15798" t="s">
        <v>76</v>
      </c>
      <c r="E15798" t="s">
        <v>395</v>
      </c>
      <c r="F15798" t="s">
        <v>76</v>
      </c>
      <c r="G15798" t="s">
        <v>76</v>
      </c>
    </row>
    <row r="15799" spans="1:7" x14ac:dyDescent="0.35">
      <c r="A15799" t="s">
        <v>241</v>
      </c>
      <c r="B15799" t="s">
        <v>566</v>
      </c>
      <c r="C15799">
        <v>8</v>
      </c>
      <c r="D15799" t="s">
        <v>709</v>
      </c>
      <c r="E15799" t="s">
        <v>762</v>
      </c>
      <c r="F15799" t="s">
        <v>244</v>
      </c>
      <c r="G15799" t="s">
        <v>76</v>
      </c>
    </row>
    <row r="15800" spans="1:7" x14ac:dyDescent="0.35">
      <c r="A15800" t="s">
        <v>241</v>
      </c>
      <c r="B15800" t="s">
        <v>569</v>
      </c>
      <c r="C15800">
        <v>34</v>
      </c>
      <c r="D15800" t="s">
        <v>291</v>
      </c>
      <c r="E15800" t="s">
        <v>682</v>
      </c>
      <c r="F15800" t="s">
        <v>330</v>
      </c>
      <c r="G15800" t="s">
        <v>138</v>
      </c>
    </row>
    <row r="15801" spans="1:7" x14ac:dyDescent="0.35">
      <c r="A15801" t="s">
        <v>241</v>
      </c>
      <c r="B15801" t="s">
        <v>570</v>
      </c>
      <c r="C15801">
        <v>12</v>
      </c>
      <c r="D15801" t="s">
        <v>741</v>
      </c>
      <c r="E15801" t="s">
        <v>212</v>
      </c>
      <c r="F15801" t="s">
        <v>262</v>
      </c>
      <c r="G15801" t="s">
        <v>76</v>
      </c>
    </row>
    <row r="15802" spans="1:7" x14ac:dyDescent="0.35">
      <c r="A15802" t="s">
        <v>241</v>
      </c>
      <c r="B15802" t="s">
        <v>571</v>
      </c>
      <c r="C15802">
        <v>6</v>
      </c>
      <c r="D15802" t="s">
        <v>76</v>
      </c>
      <c r="E15802" t="s">
        <v>395</v>
      </c>
      <c r="F15802" t="s">
        <v>76</v>
      </c>
      <c r="G15802" t="s">
        <v>76</v>
      </c>
    </row>
    <row r="15803" spans="1:7" x14ac:dyDescent="0.35">
      <c r="A15803" t="s">
        <v>241</v>
      </c>
      <c r="B15803" t="s">
        <v>572</v>
      </c>
      <c r="C15803">
        <v>32</v>
      </c>
      <c r="D15803" t="s">
        <v>253</v>
      </c>
      <c r="E15803" t="s">
        <v>867</v>
      </c>
      <c r="F15803" t="s">
        <v>76</v>
      </c>
      <c r="G15803" t="s">
        <v>76</v>
      </c>
    </row>
    <row r="15804" spans="1:7" x14ac:dyDescent="0.35">
      <c r="A15804" t="s">
        <v>241</v>
      </c>
      <c r="B15804" t="s">
        <v>573</v>
      </c>
      <c r="C15804">
        <v>13</v>
      </c>
      <c r="D15804" t="s">
        <v>144</v>
      </c>
      <c r="E15804" t="s">
        <v>542</v>
      </c>
      <c r="F15804" t="s">
        <v>209</v>
      </c>
      <c r="G15804" t="s">
        <v>76</v>
      </c>
    </row>
    <row r="15806" spans="1:7" x14ac:dyDescent="0.35">
      <c r="A15806" t="s">
        <v>2447</v>
      </c>
    </row>
    <row r="15807" spans="1:7" x14ac:dyDescent="0.35">
      <c r="A15807" t="s">
        <v>14</v>
      </c>
      <c r="B15807" t="s">
        <v>593</v>
      </c>
      <c r="C15807" t="s">
        <v>2</v>
      </c>
      <c r="D15807" t="s">
        <v>853</v>
      </c>
      <c r="E15807" t="s">
        <v>2440</v>
      </c>
      <c r="F15807" t="s">
        <v>2441</v>
      </c>
      <c r="G15807" t="s">
        <v>2442</v>
      </c>
    </row>
    <row r="15808" spans="1:7" x14ac:dyDescent="0.35">
      <c r="A15808" t="s">
        <v>3</v>
      </c>
      <c r="B15808" t="s">
        <v>594</v>
      </c>
      <c r="C15808">
        <v>5</v>
      </c>
      <c r="D15808" t="s">
        <v>833</v>
      </c>
      <c r="E15808" t="s">
        <v>139</v>
      </c>
      <c r="F15808" t="s">
        <v>76</v>
      </c>
      <c r="G15808" t="s">
        <v>76</v>
      </c>
    </row>
    <row r="15809" spans="1:7" x14ac:dyDescent="0.35">
      <c r="A15809" t="s">
        <v>3</v>
      </c>
      <c r="B15809" t="s">
        <v>595</v>
      </c>
      <c r="C15809">
        <v>2</v>
      </c>
      <c r="D15809" t="s">
        <v>399</v>
      </c>
      <c r="E15809" t="s">
        <v>888</v>
      </c>
      <c r="F15809" t="s">
        <v>76</v>
      </c>
      <c r="G15809" t="s">
        <v>76</v>
      </c>
    </row>
    <row r="15810" spans="1:7" x14ac:dyDescent="0.35">
      <c r="A15810" t="s">
        <v>4</v>
      </c>
      <c r="B15810" t="s">
        <v>594</v>
      </c>
      <c r="C15810">
        <v>17</v>
      </c>
      <c r="D15810" t="s">
        <v>1181</v>
      </c>
      <c r="E15810" t="s">
        <v>108</v>
      </c>
      <c r="F15810" t="s">
        <v>159</v>
      </c>
      <c r="G15810" t="s">
        <v>76</v>
      </c>
    </row>
    <row r="15811" spans="1:7" x14ac:dyDescent="0.35">
      <c r="A15811" t="s">
        <v>4</v>
      </c>
      <c r="B15811" t="s">
        <v>595</v>
      </c>
      <c r="C15811">
        <v>15</v>
      </c>
      <c r="D15811" t="s">
        <v>777</v>
      </c>
      <c r="E15811" t="s">
        <v>426</v>
      </c>
      <c r="F15811" t="s">
        <v>392</v>
      </c>
      <c r="G15811" t="s">
        <v>76</v>
      </c>
    </row>
    <row r="15812" spans="1:7" x14ac:dyDescent="0.35">
      <c r="A15812" t="s">
        <v>5</v>
      </c>
      <c r="B15812" t="s">
        <v>594</v>
      </c>
      <c r="C15812">
        <v>30</v>
      </c>
      <c r="D15812" t="s">
        <v>1312</v>
      </c>
      <c r="E15812" t="s">
        <v>143</v>
      </c>
      <c r="F15812" t="s">
        <v>146</v>
      </c>
      <c r="G15812" t="s">
        <v>76</v>
      </c>
    </row>
    <row r="15813" spans="1:7" x14ac:dyDescent="0.35">
      <c r="A15813" t="s">
        <v>5</v>
      </c>
      <c r="B15813" t="s">
        <v>595</v>
      </c>
      <c r="C15813">
        <v>24</v>
      </c>
      <c r="D15813" t="s">
        <v>733</v>
      </c>
      <c r="E15813" t="s">
        <v>161</v>
      </c>
      <c r="F15813" t="s">
        <v>132</v>
      </c>
      <c r="G15813" t="s">
        <v>74</v>
      </c>
    </row>
    <row r="15814" spans="1:7" x14ac:dyDescent="0.35">
      <c r="A15814" t="s">
        <v>6</v>
      </c>
      <c r="B15814" t="s">
        <v>594</v>
      </c>
      <c r="C15814">
        <v>2</v>
      </c>
      <c r="D15814" t="s">
        <v>738</v>
      </c>
      <c r="E15814" t="s">
        <v>76</v>
      </c>
      <c r="F15814" t="s">
        <v>90</v>
      </c>
      <c r="G15814" t="s">
        <v>76</v>
      </c>
    </row>
    <row r="15815" spans="1:7" x14ac:dyDescent="0.35">
      <c r="A15815" t="s">
        <v>6</v>
      </c>
      <c r="B15815" t="s">
        <v>595</v>
      </c>
      <c r="C15815">
        <v>8</v>
      </c>
      <c r="D15815" t="s">
        <v>66</v>
      </c>
      <c r="E15815" t="s">
        <v>784</v>
      </c>
      <c r="F15815" t="s">
        <v>76</v>
      </c>
      <c r="G15815" t="s">
        <v>76</v>
      </c>
    </row>
    <row r="15816" spans="1:7" x14ac:dyDescent="0.35">
      <c r="A15816" t="s">
        <v>7</v>
      </c>
      <c r="B15816" t="s">
        <v>594</v>
      </c>
      <c r="C15816">
        <v>1</v>
      </c>
      <c r="D15816" t="s">
        <v>395</v>
      </c>
      <c r="E15816" t="s">
        <v>76</v>
      </c>
      <c r="F15816" t="s">
        <v>76</v>
      </c>
      <c r="G15816" t="s">
        <v>76</v>
      </c>
    </row>
    <row r="15817" spans="1:7" x14ac:dyDescent="0.35">
      <c r="A15817" t="s">
        <v>7</v>
      </c>
      <c r="B15817" t="s">
        <v>595</v>
      </c>
      <c r="C15817">
        <v>1</v>
      </c>
      <c r="D15817" t="s">
        <v>395</v>
      </c>
      <c r="E15817" t="s">
        <v>76</v>
      </c>
      <c r="F15817" t="s">
        <v>76</v>
      </c>
      <c r="G15817" t="s">
        <v>76</v>
      </c>
    </row>
    <row r="15818" spans="1:7" x14ac:dyDescent="0.35">
      <c r="A15818" t="s">
        <v>241</v>
      </c>
      <c r="B15818" t="s">
        <v>594</v>
      </c>
      <c r="C15818">
        <v>55</v>
      </c>
      <c r="D15818" t="s">
        <v>968</v>
      </c>
      <c r="E15818" t="s">
        <v>166</v>
      </c>
      <c r="F15818" t="s">
        <v>157</v>
      </c>
      <c r="G15818" t="s">
        <v>76</v>
      </c>
    </row>
    <row r="15819" spans="1:7" x14ac:dyDescent="0.35">
      <c r="A15819" t="s">
        <v>241</v>
      </c>
      <c r="B15819" t="s">
        <v>595</v>
      </c>
      <c r="C15819">
        <v>50</v>
      </c>
      <c r="D15819" t="s">
        <v>652</v>
      </c>
      <c r="E15819" t="s">
        <v>275</v>
      </c>
      <c r="F15819" t="s">
        <v>185</v>
      </c>
      <c r="G15819" t="s">
        <v>71</v>
      </c>
    </row>
    <row r="15821" spans="1:7" x14ac:dyDescent="0.35">
      <c r="A15821" t="s">
        <v>2448</v>
      </c>
    </row>
    <row r="15822" spans="1:7" x14ac:dyDescent="0.35">
      <c r="A15822" t="s">
        <v>14</v>
      </c>
      <c r="B15822" t="s">
        <v>2</v>
      </c>
      <c r="C15822" t="s">
        <v>853</v>
      </c>
      <c r="D15822" t="s">
        <v>2440</v>
      </c>
      <c r="E15822" t="s">
        <v>2441</v>
      </c>
      <c r="F15822" t="s">
        <v>2442</v>
      </c>
    </row>
    <row r="15823" spans="1:7" x14ac:dyDescent="0.35">
      <c r="A15823" t="s">
        <v>3</v>
      </c>
      <c r="B15823">
        <v>7</v>
      </c>
      <c r="C15823" t="s">
        <v>584</v>
      </c>
      <c r="D15823" t="s">
        <v>497</v>
      </c>
      <c r="E15823" t="s">
        <v>76</v>
      </c>
      <c r="F15823" t="s">
        <v>76</v>
      </c>
    </row>
    <row r="15824" spans="1:7" x14ac:dyDescent="0.35">
      <c r="A15824" t="s">
        <v>4</v>
      </c>
      <c r="B15824">
        <v>32</v>
      </c>
      <c r="C15824" t="s">
        <v>778</v>
      </c>
      <c r="D15824" t="s">
        <v>171</v>
      </c>
      <c r="E15824" t="s">
        <v>131</v>
      </c>
      <c r="F15824" t="s">
        <v>76</v>
      </c>
    </row>
    <row r="15825" spans="1:18" x14ac:dyDescent="0.35">
      <c r="A15825" t="s">
        <v>5</v>
      </c>
      <c r="B15825">
        <v>54</v>
      </c>
      <c r="C15825" t="s">
        <v>859</v>
      </c>
      <c r="D15825" t="s">
        <v>515</v>
      </c>
      <c r="E15825" t="s">
        <v>305</v>
      </c>
      <c r="F15825" t="s">
        <v>105</v>
      </c>
    </row>
    <row r="15826" spans="1:18" x14ac:dyDescent="0.35">
      <c r="A15826" t="s">
        <v>6</v>
      </c>
      <c r="B15826">
        <v>10</v>
      </c>
      <c r="C15826" t="s">
        <v>316</v>
      </c>
      <c r="D15826" t="s">
        <v>809</v>
      </c>
      <c r="E15826" t="s">
        <v>133</v>
      </c>
      <c r="F15826" t="s">
        <v>76</v>
      </c>
    </row>
    <row r="15827" spans="1:18" x14ac:dyDescent="0.35">
      <c r="A15827" t="s">
        <v>7</v>
      </c>
      <c r="B15827">
        <v>2</v>
      </c>
      <c r="C15827" t="s">
        <v>395</v>
      </c>
      <c r="D15827" t="s">
        <v>76</v>
      </c>
      <c r="E15827" t="s">
        <v>76</v>
      </c>
      <c r="F15827" t="s">
        <v>76</v>
      </c>
    </row>
    <row r="15828" spans="1:18" x14ac:dyDescent="0.35">
      <c r="A15828" t="s">
        <v>241</v>
      </c>
      <c r="B15828">
        <v>105</v>
      </c>
      <c r="C15828" t="s">
        <v>946</v>
      </c>
      <c r="D15828" t="s">
        <v>324</v>
      </c>
      <c r="E15828" t="s">
        <v>225</v>
      </c>
      <c r="F15828" t="s">
        <v>77</v>
      </c>
    </row>
    <row r="15830" spans="1:18" x14ac:dyDescent="0.35">
      <c r="A15830" t="s">
        <v>2449</v>
      </c>
    </row>
    <row r="15831" spans="1:18" x14ac:dyDescent="0.35">
      <c r="A15831" t="s">
        <v>14</v>
      </c>
      <c r="B15831" t="s">
        <v>15</v>
      </c>
      <c r="C15831" t="s">
        <v>2</v>
      </c>
      <c r="D15831" t="s">
        <v>2450</v>
      </c>
      <c r="E15831" t="s">
        <v>2451</v>
      </c>
      <c r="F15831" t="s">
        <v>2452</v>
      </c>
      <c r="G15831" t="s">
        <v>2453</v>
      </c>
      <c r="H15831" t="s">
        <v>2454</v>
      </c>
      <c r="I15831" t="s">
        <v>49</v>
      </c>
      <c r="J15831" t="s">
        <v>50</v>
      </c>
      <c r="K15831" t="s">
        <v>2455</v>
      </c>
      <c r="L15831" t="s">
        <v>2456</v>
      </c>
      <c r="M15831" t="s">
        <v>2457</v>
      </c>
      <c r="N15831" t="s">
        <v>2458</v>
      </c>
      <c r="O15831" t="s">
        <v>2459</v>
      </c>
      <c r="P15831" t="s">
        <v>2460</v>
      </c>
      <c r="Q15831" t="s">
        <v>2461</v>
      </c>
      <c r="R15831" t="s">
        <v>2462</v>
      </c>
    </row>
    <row r="15832" spans="1:18" x14ac:dyDescent="0.35">
      <c r="A15832" t="s">
        <v>3</v>
      </c>
      <c r="B15832" t="s">
        <v>52</v>
      </c>
      <c r="C15832">
        <v>2</v>
      </c>
      <c r="D15832" t="s">
        <v>76</v>
      </c>
      <c r="E15832" t="s">
        <v>76</v>
      </c>
      <c r="F15832" t="s">
        <v>1155</v>
      </c>
      <c r="G15832" t="s">
        <v>1155</v>
      </c>
      <c r="H15832" t="s">
        <v>270</v>
      </c>
      <c r="I15832" t="s">
        <v>76</v>
      </c>
      <c r="J15832" t="s">
        <v>76</v>
      </c>
      <c r="K15832" t="s">
        <v>76</v>
      </c>
      <c r="L15832" t="s">
        <v>76</v>
      </c>
      <c r="M15832" t="s">
        <v>76</v>
      </c>
      <c r="N15832" t="s">
        <v>76</v>
      </c>
      <c r="O15832" t="s">
        <v>1155</v>
      </c>
      <c r="P15832" t="s">
        <v>1155</v>
      </c>
      <c r="Q15832" t="s">
        <v>1155</v>
      </c>
      <c r="R15832" t="s">
        <v>1155</v>
      </c>
    </row>
    <row r="15833" spans="1:18" x14ac:dyDescent="0.35">
      <c r="A15833" t="s">
        <v>3</v>
      </c>
      <c r="B15833" t="s">
        <v>83</v>
      </c>
      <c r="C15833">
        <v>5</v>
      </c>
      <c r="D15833" t="s">
        <v>76</v>
      </c>
      <c r="E15833" t="s">
        <v>76</v>
      </c>
      <c r="F15833" t="s">
        <v>76</v>
      </c>
      <c r="G15833" t="s">
        <v>76</v>
      </c>
      <c r="H15833" t="s">
        <v>76</v>
      </c>
      <c r="I15833" t="s">
        <v>862</v>
      </c>
      <c r="J15833" t="s">
        <v>428</v>
      </c>
      <c r="K15833" t="s">
        <v>76</v>
      </c>
      <c r="L15833" t="s">
        <v>76</v>
      </c>
      <c r="M15833" t="s">
        <v>76</v>
      </c>
      <c r="N15833" t="s">
        <v>76</v>
      </c>
      <c r="O15833" t="s">
        <v>76</v>
      </c>
      <c r="P15833" t="s">
        <v>76</v>
      </c>
      <c r="Q15833" t="s">
        <v>76</v>
      </c>
      <c r="R15833" t="s">
        <v>76</v>
      </c>
    </row>
    <row r="15834" spans="1:18" x14ac:dyDescent="0.35">
      <c r="A15834" t="s">
        <v>4</v>
      </c>
      <c r="B15834" t="s">
        <v>52</v>
      </c>
      <c r="C15834">
        <v>7</v>
      </c>
      <c r="D15834" t="s">
        <v>426</v>
      </c>
      <c r="E15834" t="s">
        <v>426</v>
      </c>
      <c r="F15834" t="s">
        <v>426</v>
      </c>
      <c r="G15834" t="s">
        <v>354</v>
      </c>
      <c r="H15834" t="s">
        <v>574</v>
      </c>
      <c r="I15834" t="s">
        <v>550</v>
      </c>
      <c r="J15834" t="s">
        <v>76</v>
      </c>
      <c r="K15834" t="s">
        <v>426</v>
      </c>
      <c r="L15834" t="s">
        <v>426</v>
      </c>
      <c r="M15834" t="s">
        <v>354</v>
      </c>
      <c r="N15834" t="s">
        <v>300</v>
      </c>
      <c r="O15834" t="s">
        <v>426</v>
      </c>
      <c r="P15834" t="s">
        <v>426</v>
      </c>
      <c r="Q15834" t="s">
        <v>426</v>
      </c>
      <c r="R15834" t="s">
        <v>300</v>
      </c>
    </row>
    <row r="15835" spans="1:18" x14ac:dyDescent="0.35">
      <c r="A15835" t="s">
        <v>4</v>
      </c>
      <c r="B15835" t="s">
        <v>83</v>
      </c>
      <c r="C15835">
        <v>18</v>
      </c>
      <c r="D15835" t="s">
        <v>76</v>
      </c>
      <c r="E15835" t="s">
        <v>76</v>
      </c>
      <c r="F15835" t="s">
        <v>326</v>
      </c>
      <c r="G15835" t="s">
        <v>326</v>
      </c>
      <c r="H15835" t="s">
        <v>321</v>
      </c>
      <c r="I15835" t="s">
        <v>118</v>
      </c>
      <c r="J15835" t="s">
        <v>76</v>
      </c>
      <c r="K15835" t="s">
        <v>76</v>
      </c>
      <c r="L15835" t="s">
        <v>341</v>
      </c>
      <c r="M15835" t="s">
        <v>326</v>
      </c>
      <c r="N15835" t="s">
        <v>277</v>
      </c>
      <c r="O15835" t="s">
        <v>76</v>
      </c>
      <c r="P15835" t="s">
        <v>76</v>
      </c>
      <c r="Q15835" t="s">
        <v>326</v>
      </c>
      <c r="R15835" t="s">
        <v>399</v>
      </c>
    </row>
    <row r="15836" spans="1:18" x14ac:dyDescent="0.35">
      <c r="A15836" t="s">
        <v>4</v>
      </c>
      <c r="B15836" t="s">
        <v>50</v>
      </c>
      <c r="C15836">
        <v>7</v>
      </c>
      <c r="D15836" t="s">
        <v>125</v>
      </c>
      <c r="E15836" t="s">
        <v>125</v>
      </c>
      <c r="F15836" t="s">
        <v>278</v>
      </c>
      <c r="G15836" t="s">
        <v>76</v>
      </c>
      <c r="H15836" t="s">
        <v>96</v>
      </c>
      <c r="I15836" t="s">
        <v>55</v>
      </c>
      <c r="J15836" t="s">
        <v>76</v>
      </c>
      <c r="K15836" t="s">
        <v>76</v>
      </c>
      <c r="L15836" t="s">
        <v>76</v>
      </c>
      <c r="M15836" t="s">
        <v>76</v>
      </c>
      <c r="N15836" t="s">
        <v>76</v>
      </c>
      <c r="O15836" t="s">
        <v>76</v>
      </c>
      <c r="P15836" t="s">
        <v>76</v>
      </c>
      <c r="Q15836" t="s">
        <v>76</v>
      </c>
      <c r="R15836" t="s">
        <v>375</v>
      </c>
    </row>
    <row r="15837" spans="1:18" x14ac:dyDescent="0.35">
      <c r="A15837" t="s">
        <v>5</v>
      </c>
      <c r="B15837" t="s">
        <v>52</v>
      </c>
      <c r="C15837">
        <v>17</v>
      </c>
      <c r="D15837" t="s">
        <v>233</v>
      </c>
      <c r="E15837" t="s">
        <v>76</v>
      </c>
      <c r="F15837" t="s">
        <v>76</v>
      </c>
      <c r="G15837" t="s">
        <v>76</v>
      </c>
      <c r="H15837" t="s">
        <v>148</v>
      </c>
      <c r="I15837" t="s">
        <v>776</v>
      </c>
      <c r="J15837" t="s">
        <v>76</v>
      </c>
      <c r="K15837" t="s">
        <v>76</v>
      </c>
      <c r="L15837" t="s">
        <v>97</v>
      </c>
      <c r="M15837" t="s">
        <v>305</v>
      </c>
      <c r="N15837" t="s">
        <v>413</v>
      </c>
      <c r="O15837" t="s">
        <v>76</v>
      </c>
      <c r="P15837" t="s">
        <v>97</v>
      </c>
      <c r="Q15837" t="s">
        <v>76</v>
      </c>
      <c r="R15837" t="s">
        <v>76</v>
      </c>
    </row>
    <row r="15838" spans="1:18" x14ac:dyDescent="0.35">
      <c r="A15838" t="s">
        <v>5</v>
      </c>
      <c r="B15838" t="s">
        <v>83</v>
      </c>
      <c r="C15838">
        <v>33</v>
      </c>
      <c r="D15838" t="s">
        <v>305</v>
      </c>
      <c r="E15838" t="s">
        <v>305</v>
      </c>
      <c r="F15838" t="s">
        <v>76</v>
      </c>
      <c r="G15838" t="s">
        <v>76</v>
      </c>
      <c r="H15838" t="s">
        <v>135</v>
      </c>
      <c r="I15838" t="s">
        <v>1008</v>
      </c>
      <c r="J15838" t="s">
        <v>72</v>
      </c>
      <c r="K15838" t="s">
        <v>76</v>
      </c>
      <c r="L15838" t="s">
        <v>76</v>
      </c>
      <c r="M15838" t="s">
        <v>305</v>
      </c>
      <c r="N15838" t="s">
        <v>101</v>
      </c>
      <c r="O15838" t="s">
        <v>76</v>
      </c>
      <c r="P15838" t="s">
        <v>76</v>
      </c>
      <c r="Q15838" t="s">
        <v>175</v>
      </c>
      <c r="R15838" t="s">
        <v>204</v>
      </c>
    </row>
    <row r="15839" spans="1:18" x14ac:dyDescent="0.35">
      <c r="A15839" t="s">
        <v>5</v>
      </c>
      <c r="B15839" t="s">
        <v>50</v>
      </c>
      <c r="C15839">
        <v>4</v>
      </c>
      <c r="D15839" t="s">
        <v>76</v>
      </c>
      <c r="E15839" t="s">
        <v>76</v>
      </c>
      <c r="F15839" t="s">
        <v>76</v>
      </c>
      <c r="G15839" t="s">
        <v>76</v>
      </c>
      <c r="H15839" t="s">
        <v>237</v>
      </c>
      <c r="I15839" t="s">
        <v>1438</v>
      </c>
      <c r="J15839" t="s">
        <v>76</v>
      </c>
      <c r="K15839" t="s">
        <v>76</v>
      </c>
      <c r="L15839" t="s">
        <v>76</v>
      </c>
      <c r="M15839" t="s">
        <v>76</v>
      </c>
      <c r="N15839" t="s">
        <v>76</v>
      </c>
      <c r="O15839" t="s">
        <v>76</v>
      </c>
      <c r="P15839" t="s">
        <v>76</v>
      </c>
      <c r="Q15839" t="s">
        <v>76</v>
      </c>
      <c r="R15839" t="s">
        <v>76</v>
      </c>
    </row>
    <row r="15840" spans="1:18" x14ac:dyDescent="0.35">
      <c r="A15840" t="s">
        <v>6</v>
      </c>
      <c r="B15840" t="s">
        <v>83</v>
      </c>
      <c r="C15840">
        <v>10</v>
      </c>
      <c r="D15840" t="s">
        <v>113</v>
      </c>
      <c r="E15840" t="s">
        <v>113</v>
      </c>
      <c r="F15840" t="s">
        <v>113</v>
      </c>
      <c r="G15840" t="s">
        <v>113</v>
      </c>
      <c r="H15840" t="s">
        <v>133</v>
      </c>
      <c r="I15840" t="s">
        <v>222</v>
      </c>
      <c r="J15840" t="s">
        <v>76</v>
      </c>
      <c r="K15840" t="s">
        <v>113</v>
      </c>
      <c r="L15840" t="s">
        <v>113</v>
      </c>
      <c r="M15840" t="s">
        <v>302</v>
      </c>
      <c r="N15840" t="s">
        <v>302</v>
      </c>
      <c r="O15840" t="s">
        <v>113</v>
      </c>
      <c r="P15840" t="s">
        <v>113</v>
      </c>
      <c r="Q15840" t="s">
        <v>312</v>
      </c>
      <c r="R15840" t="s">
        <v>716</v>
      </c>
    </row>
    <row r="15841" spans="1:18" x14ac:dyDescent="0.35">
      <c r="A15841" t="s">
        <v>7</v>
      </c>
      <c r="B15841" t="s">
        <v>83</v>
      </c>
      <c r="C15841">
        <v>1</v>
      </c>
      <c r="D15841" t="s">
        <v>76</v>
      </c>
      <c r="E15841" t="s">
        <v>76</v>
      </c>
      <c r="F15841" t="s">
        <v>76</v>
      </c>
      <c r="G15841" t="s">
        <v>76</v>
      </c>
      <c r="H15841" t="s">
        <v>76</v>
      </c>
      <c r="I15841" t="s">
        <v>76</v>
      </c>
      <c r="J15841" t="s">
        <v>395</v>
      </c>
      <c r="K15841" t="s">
        <v>76</v>
      </c>
      <c r="L15841" t="s">
        <v>76</v>
      </c>
      <c r="M15841" t="s">
        <v>76</v>
      </c>
      <c r="N15841" t="s">
        <v>76</v>
      </c>
      <c r="O15841" t="s">
        <v>76</v>
      </c>
      <c r="P15841" t="s">
        <v>76</v>
      </c>
      <c r="Q15841" t="s">
        <v>76</v>
      </c>
      <c r="R15841" t="s">
        <v>76</v>
      </c>
    </row>
    <row r="15842" spans="1:18" x14ac:dyDescent="0.35">
      <c r="A15842" t="s">
        <v>7</v>
      </c>
      <c r="B15842" t="s">
        <v>50</v>
      </c>
      <c r="C15842">
        <v>1</v>
      </c>
      <c r="D15842" t="s">
        <v>76</v>
      </c>
      <c r="E15842" t="s">
        <v>76</v>
      </c>
      <c r="F15842" t="s">
        <v>76</v>
      </c>
      <c r="G15842" t="s">
        <v>76</v>
      </c>
      <c r="H15842" t="s">
        <v>76</v>
      </c>
      <c r="I15842" t="s">
        <v>76</v>
      </c>
      <c r="J15842" t="s">
        <v>76</v>
      </c>
      <c r="K15842" t="s">
        <v>76</v>
      </c>
      <c r="L15842" t="s">
        <v>76</v>
      </c>
      <c r="M15842" t="s">
        <v>395</v>
      </c>
      <c r="N15842" t="s">
        <v>76</v>
      </c>
      <c r="O15842" t="s">
        <v>76</v>
      </c>
      <c r="P15842" t="s">
        <v>76</v>
      </c>
      <c r="Q15842" t="s">
        <v>76</v>
      </c>
      <c r="R15842" t="s">
        <v>76</v>
      </c>
    </row>
    <row r="15843" spans="1:18" x14ac:dyDescent="0.35">
      <c r="A15843" t="s">
        <v>241</v>
      </c>
      <c r="B15843" t="s">
        <v>52</v>
      </c>
      <c r="C15843">
        <v>26</v>
      </c>
      <c r="D15843" t="s">
        <v>233</v>
      </c>
      <c r="E15843" t="s">
        <v>286</v>
      </c>
      <c r="F15843" t="s">
        <v>82</v>
      </c>
      <c r="G15843" t="s">
        <v>761</v>
      </c>
      <c r="H15843" t="s">
        <v>308</v>
      </c>
      <c r="I15843" t="s">
        <v>281</v>
      </c>
      <c r="J15843" t="s">
        <v>76</v>
      </c>
      <c r="K15843" t="s">
        <v>286</v>
      </c>
      <c r="L15843" t="s">
        <v>367</v>
      </c>
      <c r="M15843" t="s">
        <v>409</v>
      </c>
      <c r="N15843" t="s">
        <v>376</v>
      </c>
      <c r="O15843" t="s">
        <v>82</v>
      </c>
      <c r="P15843" t="s">
        <v>160</v>
      </c>
      <c r="Q15843" t="s">
        <v>82</v>
      </c>
      <c r="R15843" t="s">
        <v>127</v>
      </c>
    </row>
    <row r="15844" spans="1:18" x14ac:dyDescent="0.35">
      <c r="A15844" t="s">
        <v>241</v>
      </c>
      <c r="B15844" t="s">
        <v>83</v>
      </c>
      <c r="C15844">
        <v>67</v>
      </c>
      <c r="D15844" t="s">
        <v>119</v>
      </c>
      <c r="E15844" t="s">
        <v>119</v>
      </c>
      <c r="F15844" t="s">
        <v>264</v>
      </c>
      <c r="G15844" t="s">
        <v>264</v>
      </c>
      <c r="H15844" t="s">
        <v>435</v>
      </c>
      <c r="I15844" t="s">
        <v>446</v>
      </c>
      <c r="J15844" t="s">
        <v>264</v>
      </c>
      <c r="K15844" t="s">
        <v>133</v>
      </c>
      <c r="L15844" t="s">
        <v>255</v>
      </c>
      <c r="M15844" t="s">
        <v>168</v>
      </c>
      <c r="N15844" t="s">
        <v>165</v>
      </c>
      <c r="O15844" t="s">
        <v>133</v>
      </c>
      <c r="P15844" t="s">
        <v>133</v>
      </c>
      <c r="Q15844" t="s">
        <v>290</v>
      </c>
      <c r="R15844" t="s">
        <v>474</v>
      </c>
    </row>
    <row r="15845" spans="1:18" x14ac:dyDescent="0.35">
      <c r="A15845" t="s">
        <v>241</v>
      </c>
      <c r="B15845" t="s">
        <v>50</v>
      </c>
      <c r="C15845">
        <v>12</v>
      </c>
      <c r="D15845" t="s">
        <v>191</v>
      </c>
      <c r="E15845" t="s">
        <v>191</v>
      </c>
      <c r="F15845" t="s">
        <v>163</v>
      </c>
      <c r="G15845" t="s">
        <v>76</v>
      </c>
      <c r="H15845" t="s">
        <v>97</v>
      </c>
      <c r="I15845" t="s">
        <v>555</v>
      </c>
      <c r="J15845" t="s">
        <v>76</v>
      </c>
      <c r="K15845" t="s">
        <v>76</v>
      </c>
      <c r="L15845" t="s">
        <v>76</v>
      </c>
      <c r="M15845" t="s">
        <v>237</v>
      </c>
      <c r="N15845" t="s">
        <v>76</v>
      </c>
      <c r="O15845" t="s">
        <v>76</v>
      </c>
      <c r="P15845" t="s">
        <v>76</v>
      </c>
      <c r="Q15845" t="s">
        <v>76</v>
      </c>
      <c r="R15845" t="s">
        <v>296</v>
      </c>
    </row>
    <row r="15847" spans="1:18" x14ac:dyDescent="0.35">
      <c r="A15847" t="s">
        <v>2463</v>
      </c>
    </row>
    <row r="15848" spans="1:18" x14ac:dyDescent="0.35">
      <c r="A15848" t="s">
        <v>14</v>
      </c>
      <c r="B15848" t="s">
        <v>266</v>
      </c>
      <c r="C15848" t="s">
        <v>2</v>
      </c>
      <c r="D15848" t="s">
        <v>2450</v>
      </c>
      <c r="E15848" t="s">
        <v>2451</v>
      </c>
      <c r="F15848" t="s">
        <v>2452</v>
      </c>
      <c r="G15848" t="s">
        <v>2453</v>
      </c>
      <c r="H15848" t="s">
        <v>2454</v>
      </c>
      <c r="I15848" t="s">
        <v>49</v>
      </c>
      <c r="J15848" t="s">
        <v>50</v>
      </c>
      <c r="K15848" t="s">
        <v>2455</v>
      </c>
      <c r="L15848" t="s">
        <v>2456</v>
      </c>
      <c r="M15848" t="s">
        <v>2457</v>
      </c>
      <c r="N15848" t="s">
        <v>2458</v>
      </c>
      <c r="O15848" t="s">
        <v>2459</v>
      </c>
      <c r="P15848" t="s">
        <v>2460</v>
      </c>
      <c r="Q15848" t="s">
        <v>2461</v>
      </c>
      <c r="R15848" t="s">
        <v>2462</v>
      </c>
    </row>
    <row r="15849" spans="1:18" x14ac:dyDescent="0.35">
      <c r="A15849" t="s">
        <v>3</v>
      </c>
      <c r="B15849" t="s">
        <v>267</v>
      </c>
      <c r="C15849">
        <v>5</v>
      </c>
      <c r="D15849" t="s">
        <v>76</v>
      </c>
      <c r="E15849" t="s">
        <v>76</v>
      </c>
      <c r="F15849" t="s">
        <v>127</v>
      </c>
      <c r="G15849" t="s">
        <v>127</v>
      </c>
      <c r="H15849" t="s">
        <v>76</v>
      </c>
      <c r="I15849" t="s">
        <v>155</v>
      </c>
      <c r="J15849" t="s">
        <v>300</v>
      </c>
      <c r="K15849" t="s">
        <v>76</v>
      </c>
      <c r="L15849" t="s">
        <v>76</v>
      </c>
      <c r="M15849" t="s">
        <v>76</v>
      </c>
      <c r="N15849" t="s">
        <v>76</v>
      </c>
      <c r="O15849" t="s">
        <v>127</v>
      </c>
      <c r="P15849" t="s">
        <v>127</v>
      </c>
      <c r="Q15849" t="s">
        <v>127</v>
      </c>
      <c r="R15849" t="s">
        <v>127</v>
      </c>
    </row>
    <row r="15850" spans="1:18" x14ac:dyDescent="0.35">
      <c r="A15850" t="s">
        <v>3</v>
      </c>
      <c r="B15850" t="s">
        <v>279</v>
      </c>
      <c r="C15850">
        <v>1</v>
      </c>
      <c r="D15850" t="s">
        <v>76</v>
      </c>
      <c r="E15850" t="s">
        <v>76</v>
      </c>
      <c r="F15850" t="s">
        <v>76</v>
      </c>
      <c r="G15850" t="s">
        <v>76</v>
      </c>
      <c r="H15850" t="s">
        <v>395</v>
      </c>
      <c r="I15850" t="s">
        <v>76</v>
      </c>
      <c r="J15850" t="s">
        <v>76</v>
      </c>
      <c r="K15850" t="s">
        <v>76</v>
      </c>
      <c r="L15850" t="s">
        <v>76</v>
      </c>
      <c r="M15850" t="s">
        <v>76</v>
      </c>
      <c r="N15850" t="s">
        <v>76</v>
      </c>
      <c r="O15850" t="s">
        <v>76</v>
      </c>
      <c r="P15850" t="s">
        <v>76</v>
      </c>
      <c r="Q15850" t="s">
        <v>76</v>
      </c>
      <c r="R15850" t="s">
        <v>76</v>
      </c>
    </row>
    <row r="15851" spans="1:18" x14ac:dyDescent="0.35">
      <c r="A15851" t="s">
        <v>3</v>
      </c>
      <c r="B15851" t="s">
        <v>285</v>
      </c>
      <c r="C15851">
        <v>1</v>
      </c>
      <c r="D15851" t="s">
        <v>76</v>
      </c>
      <c r="E15851" t="s">
        <v>76</v>
      </c>
      <c r="F15851" t="s">
        <v>76</v>
      </c>
      <c r="G15851" t="s">
        <v>76</v>
      </c>
      <c r="H15851" t="s">
        <v>76</v>
      </c>
      <c r="I15851" t="s">
        <v>395</v>
      </c>
      <c r="J15851" t="s">
        <v>76</v>
      </c>
      <c r="K15851" t="s">
        <v>76</v>
      </c>
      <c r="L15851" t="s">
        <v>76</v>
      </c>
      <c r="M15851" t="s">
        <v>76</v>
      </c>
      <c r="N15851" t="s">
        <v>76</v>
      </c>
      <c r="O15851" t="s">
        <v>76</v>
      </c>
      <c r="P15851" t="s">
        <v>76</v>
      </c>
      <c r="Q15851" t="s">
        <v>76</v>
      </c>
      <c r="R15851" t="s">
        <v>76</v>
      </c>
    </row>
    <row r="15852" spans="1:18" x14ac:dyDescent="0.35">
      <c r="A15852" t="s">
        <v>4</v>
      </c>
      <c r="B15852" t="s">
        <v>267</v>
      </c>
      <c r="C15852">
        <v>2</v>
      </c>
      <c r="D15852" t="s">
        <v>1280</v>
      </c>
      <c r="E15852" t="s">
        <v>1280</v>
      </c>
      <c r="F15852" t="s">
        <v>1280</v>
      </c>
      <c r="G15852" t="s">
        <v>1280</v>
      </c>
      <c r="H15852" t="s">
        <v>173</v>
      </c>
      <c r="I15852" t="s">
        <v>76</v>
      </c>
      <c r="J15852" t="s">
        <v>76</v>
      </c>
      <c r="K15852" t="s">
        <v>1280</v>
      </c>
      <c r="L15852" t="s">
        <v>1280</v>
      </c>
      <c r="M15852" t="s">
        <v>1280</v>
      </c>
      <c r="N15852" t="s">
        <v>1280</v>
      </c>
      <c r="O15852" t="s">
        <v>1280</v>
      </c>
      <c r="P15852" t="s">
        <v>1280</v>
      </c>
      <c r="Q15852" t="s">
        <v>1280</v>
      </c>
      <c r="R15852" t="s">
        <v>1280</v>
      </c>
    </row>
    <row r="15853" spans="1:18" x14ac:dyDescent="0.35">
      <c r="A15853" t="s">
        <v>4</v>
      </c>
      <c r="B15853" t="s">
        <v>279</v>
      </c>
      <c r="C15853">
        <v>28</v>
      </c>
      <c r="D15853" t="s">
        <v>76</v>
      </c>
      <c r="E15853" t="s">
        <v>76</v>
      </c>
      <c r="F15853" t="s">
        <v>162</v>
      </c>
      <c r="G15853" t="s">
        <v>257</v>
      </c>
      <c r="H15853" t="s">
        <v>517</v>
      </c>
      <c r="I15853" t="s">
        <v>124</v>
      </c>
      <c r="J15853" t="s">
        <v>76</v>
      </c>
      <c r="K15853" t="s">
        <v>76</v>
      </c>
      <c r="L15853" t="s">
        <v>347</v>
      </c>
      <c r="M15853" t="s">
        <v>257</v>
      </c>
      <c r="N15853" t="s">
        <v>317</v>
      </c>
      <c r="O15853" t="s">
        <v>76</v>
      </c>
      <c r="P15853" t="s">
        <v>76</v>
      </c>
      <c r="Q15853" t="s">
        <v>278</v>
      </c>
      <c r="R15853" t="s">
        <v>428</v>
      </c>
    </row>
    <row r="15854" spans="1:18" x14ac:dyDescent="0.35">
      <c r="A15854" t="s">
        <v>4</v>
      </c>
      <c r="B15854" t="s">
        <v>285</v>
      </c>
      <c r="C15854">
        <v>2</v>
      </c>
      <c r="D15854" t="s">
        <v>398</v>
      </c>
      <c r="E15854" t="s">
        <v>398</v>
      </c>
      <c r="F15854" t="s">
        <v>76</v>
      </c>
      <c r="G15854" t="s">
        <v>76</v>
      </c>
      <c r="H15854" t="s">
        <v>76</v>
      </c>
      <c r="I15854" t="s">
        <v>944</v>
      </c>
      <c r="J15854" t="s">
        <v>76</v>
      </c>
      <c r="K15854" t="s">
        <v>76</v>
      </c>
      <c r="L15854" t="s">
        <v>76</v>
      </c>
      <c r="M15854" t="s">
        <v>76</v>
      </c>
      <c r="N15854" t="s">
        <v>76</v>
      </c>
      <c r="O15854" t="s">
        <v>76</v>
      </c>
      <c r="P15854" t="s">
        <v>76</v>
      </c>
      <c r="Q15854" t="s">
        <v>76</v>
      </c>
      <c r="R15854" t="s">
        <v>76</v>
      </c>
    </row>
    <row r="15855" spans="1:18" x14ac:dyDescent="0.35">
      <c r="A15855" t="s">
        <v>5</v>
      </c>
      <c r="B15855" t="s">
        <v>267</v>
      </c>
      <c r="C15855">
        <v>3</v>
      </c>
      <c r="D15855" t="s">
        <v>127</v>
      </c>
      <c r="E15855" t="s">
        <v>76</v>
      </c>
      <c r="F15855" t="s">
        <v>76</v>
      </c>
      <c r="G15855" t="s">
        <v>76</v>
      </c>
      <c r="H15855" t="s">
        <v>76</v>
      </c>
      <c r="I15855" t="s">
        <v>841</v>
      </c>
      <c r="J15855" t="s">
        <v>76</v>
      </c>
      <c r="K15855" t="s">
        <v>76</v>
      </c>
      <c r="L15855" t="s">
        <v>76</v>
      </c>
      <c r="M15855" t="s">
        <v>76</v>
      </c>
      <c r="N15855" t="s">
        <v>127</v>
      </c>
      <c r="O15855" t="s">
        <v>76</v>
      </c>
      <c r="P15855" t="s">
        <v>76</v>
      </c>
      <c r="Q15855" t="s">
        <v>76</v>
      </c>
      <c r="R15855" t="s">
        <v>76</v>
      </c>
    </row>
    <row r="15856" spans="1:18" x14ac:dyDescent="0.35">
      <c r="A15856" t="s">
        <v>5</v>
      </c>
      <c r="B15856" t="s">
        <v>279</v>
      </c>
      <c r="C15856">
        <v>31</v>
      </c>
      <c r="D15856" t="s">
        <v>133</v>
      </c>
      <c r="E15856" t="s">
        <v>133</v>
      </c>
      <c r="F15856" t="s">
        <v>76</v>
      </c>
      <c r="G15856" t="s">
        <v>76</v>
      </c>
      <c r="H15856" t="s">
        <v>416</v>
      </c>
      <c r="I15856" t="s">
        <v>973</v>
      </c>
      <c r="J15856" t="s">
        <v>76</v>
      </c>
      <c r="K15856" t="s">
        <v>76</v>
      </c>
      <c r="L15856" t="s">
        <v>76</v>
      </c>
      <c r="M15856" t="s">
        <v>133</v>
      </c>
      <c r="N15856" t="s">
        <v>87</v>
      </c>
      <c r="O15856" t="s">
        <v>76</v>
      </c>
      <c r="P15856" t="s">
        <v>76</v>
      </c>
      <c r="Q15856" t="s">
        <v>137</v>
      </c>
      <c r="R15856" t="s">
        <v>137</v>
      </c>
    </row>
    <row r="15857" spans="1:18" x14ac:dyDescent="0.35">
      <c r="A15857" t="s">
        <v>5</v>
      </c>
      <c r="B15857" t="s">
        <v>285</v>
      </c>
      <c r="C15857">
        <v>20</v>
      </c>
      <c r="D15857" t="s">
        <v>152</v>
      </c>
      <c r="E15857" t="s">
        <v>95</v>
      </c>
      <c r="F15857" t="s">
        <v>76</v>
      </c>
      <c r="G15857" t="s">
        <v>76</v>
      </c>
      <c r="H15857" t="s">
        <v>88</v>
      </c>
      <c r="I15857" t="s">
        <v>357</v>
      </c>
      <c r="J15857" t="s">
        <v>70</v>
      </c>
      <c r="K15857" t="s">
        <v>76</v>
      </c>
      <c r="L15857" t="s">
        <v>175</v>
      </c>
      <c r="M15857" t="s">
        <v>152</v>
      </c>
      <c r="N15857" t="s">
        <v>321</v>
      </c>
      <c r="O15857" t="s">
        <v>76</v>
      </c>
      <c r="P15857" t="s">
        <v>175</v>
      </c>
      <c r="Q15857" t="s">
        <v>76</v>
      </c>
      <c r="R15857" t="s">
        <v>204</v>
      </c>
    </row>
    <row r="15858" spans="1:18" x14ac:dyDescent="0.35">
      <c r="A15858" t="s">
        <v>6</v>
      </c>
      <c r="B15858" t="s">
        <v>267</v>
      </c>
      <c r="C15858">
        <v>2</v>
      </c>
      <c r="D15858" t="s">
        <v>76</v>
      </c>
      <c r="E15858" t="s">
        <v>76</v>
      </c>
      <c r="F15858" t="s">
        <v>76</v>
      </c>
      <c r="G15858" t="s">
        <v>76</v>
      </c>
      <c r="H15858" t="s">
        <v>90</v>
      </c>
      <c r="I15858" t="s">
        <v>76</v>
      </c>
      <c r="J15858" t="s">
        <v>76</v>
      </c>
      <c r="K15858" t="s">
        <v>76</v>
      </c>
      <c r="L15858" t="s">
        <v>76</v>
      </c>
      <c r="M15858" t="s">
        <v>738</v>
      </c>
      <c r="N15858" t="s">
        <v>738</v>
      </c>
      <c r="O15858" t="s">
        <v>76</v>
      </c>
      <c r="P15858" t="s">
        <v>76</v>
      </c>
      <c r="Q15858" t="s">
        <v>76</v>
      </c>
      <c r="R15858" t="s">
        <v>76</v>
      </c>
    </row>
    <row r="15859" spans="1:18" x14ac:dyDescent="0.35">
      <c r="A15859" t="s">
        <v>6</v>
      </c>
      <c r="B15859" t="s">
        <v>279</v>
      </c>
      <c r="C15859">
        <v>6</v>
      </c>
      <c r="D15859" t="s">
        <v>76</v>
      </c>
      <c r="E15859" t="s">
        <v>76</v>
      </c>
      <c r="F15859" t="s">
        <v>76</v>
      </c>
      <c r="G15859" t="s">
        <v>76</v>
      </c>
      <c r="H15859" t="s">
        <v>76</v>
      </c>
      <c r="I15859" t="s">
        <v>476</v>
      </c>
      <c r="J15859" t="s">
        <v>76</v>
      </c>
      <c r="K15859" t="s">
        <v>76</v>
      </c>
      <c r="L15859" t="s">
        <v>76</v>
      </c>
      <c r="M15859" t="s">
        <v>76</v>
      </c>
      <c r="N15859" t="s">
        <v>76</v>
      </c>
      <c r="O15859" t="s">
        <v>76</v>
      </c>
      <c r="P15859" t="s">
        <v>76</v>
      </c>
      <c r="Q15859" t="s">
        <v>76</v>
      </c>
      <c r="R15859" t="s">
        <v>1309</v>
      </c>
    </row>
    <row r="15860" spans="1:18" x14ac:dyDescent="0.35">
      <c r="A15860" t="s">
        <v>6</v>
      </c>
      <c r="B15860" t="s">
        <v>285</v>
      </c>
      <c r="C15860">
        <v>2</v>
      </c>
      <c r="D15860" t="s">
        <v>646</v>
      </c>
      <c r="E15860" t="s">
        <v>646</v>
      </c>
      <c r="F15860" t="s">
        <v>646</v>
      </c>
      <c r="G15860" t="s">
        <v>646</v>
      </c>
      <c r="H15860" t="s">
        <v>76</v>
      </c>
      <c r="I15860" t="s">
        <v>76</v>
      </c>
      <c r="J15860" t="s">
        <v>76</v>
      </c>
      <c r="K15860" t="s">
        <v>646</v>
      </c>
      <c r="L15860" t="s">
        <v>646</v>
      </c>
      <c r="M15860" t="s">
        <v>646</v>
      </c>
      <c r="N15860" t="s">
        <v>646</v>
      </c>
      <c r="O15860" t="s">
        <v>646</v>
      </c>
      <c r="P15860" t="s">
        <v>646</v>
      </c>
      <c r="Q15860" t="s">
        <v>395</v>
      </c>
      <c r="R15860" t="s">
        <v>395</v>
      </c>
    </row>
    <row r="15861" spans="1:18" x14ac:dyDescent="0.35">
      <c r="A15861" t="s">
        <v>7</v>
      </c>
      <c r="B15861" t="s">
        <v>267</v>
      </c>
      <c r="C15861">
        <v>2</v>
      </c>
      <c r="D15861" t="s">
        <v>76</v>
      </c>
      <c r="E15861" t="s">
        <v>76</v>
      </c>
      <c r="F15861" t="s">
        <v>76</v>
      </c>
      <c r="G15861" t="s">
        <v>76</v>
      </c>
      <c r="H15861" t="s">
        <v>76</v>
      </c>
      <c r="I15861" t="s">
        <v>76</v>
      </c>
      <c r="J15861" t="s">
        <v>1109</v>
      </c>
      <c r="K15861" t="s">
        <v>76</v>
      </c>
      <c r="L15861" t="s">
        <v>76</v>
      </c>
      <c r="M15861" t="s">
        <v>272</v>
      </c>
      <c r="N15861" t="s">
        <v>76</v>
      </c>
      <c r="O15861" t="s">
        <v>76</v>
      </c>
      <c r="P15861" t="s">
        <v>76</v>
      </c>
      <c r="Q15861" t="s">
        <v>76</v>
      </c>
      <c r="R15861" t="s">
        <v>76</v>
      </c>
    </row>
    <row r="15862" spans="1:18" x14ac:dyDescent="0.35">
      <c r="A15862" t="s">
        <v>241</v>
      </c>
      <c r="B15862" t="s">
        <v>267</v>
      </c>
      <c r="C15862">
        <v>14</v>
      </c>
      <c r="D15862" t="s">
        <v>435</v>
      </c>
      <c r="E15862" t="s">
        <v>134</v>
      </c>
      <c r="F15862" t="s">
        <v>296</v>
      </c>
      <c r="G15862" t="s">
        <v>296</v>
      </c>
      <c r="H15862" t="s">
        <v>108</v>
      </c>
      <c r="I15862" t="s">
        <v>178</v>
      </c>
      <c r="J15862" t="s">
        <v>195</v>
      </c>
      <c r="K15862" t="s">
        <v>134</v>
      </c>
      <c r="L15862" t="s">
        <v>134</v>
      </c>
      <c r="M15862" t="s">
        <v>196</v>
      </c>
      <c r="N15862" t="s">
        <v>371</v>
      </c>
      <c r="O15862" t="s">
        <v>296</v>
      </c>
      <c r="P15862" t="s">
        <v>296</v>
      </c>
      <c r="Q15862" t="s">
        <v>296</v>
      </c>
      <c r="R15862" t="s">
        <v>296</v>
      </c>
    </row>
    <row r="15863" spans="1:18" x14ac:dyDescent="0.35">
      <c r="A15863" t="s">
        <v>241</v>
      </c>
      <c r="B15863" t="s">
        <v>279</v>
      </c>
      <c r="C15863">
        <v>66</v>
      </c>
      <c r="D15863" t="s">
        <v>94</v>
      </c>
      <c r="E15863" t="s">
        <v>94</v>
      </c>
      <c r="F15863" t="s">
        <v>244</v>
      </c>
      <c r="G15863" t="s">
        <v>314</v>
      </c>
      <c r="H15863" t="s">
        <v>312</v>
      </c>
      <c r="I15863" t="s">
        <v>414</v>
      </c>
      <c r="J15863" t="s">
        <v>76</v>
      </c>
      <c r="K15863" t="s">
        <v>76</v>
      </c>
      <c r="L15863" t="s">
        <v>204</v>
      </c>
      <c r="M15863" t="s">
        <v>53</v>
      </c>
      <c r="N15863" t="s">
        <v>249</v>
      </c>
      <c r="O15863" t="s">
        <v>76</v>
      </c>
      <c r="P15863" t="s">
        <v>76</v>
      </c>
      <c r="Q15863" t="s">
        <v>161</v>
      </c>
      <c r="R15863" t="s">
        <v>477</v>
      </c>
    </row>
    <row r="15864" spans="1:18" x14ac:dyDescent="0.35">
      <c r="A15864" t="s">
        <v>241</v>
      </c>
      <c r="B15864" t="s">
        <v>285</v>
      </c>
      <c r="C15864">
        <v>25</v>
      </c>
      <c r="D15864" t="s">
        <v>384</v>
      </c>
      <c r="E15864" t="s">
        <v>503</v>
      </c>
      <c r="F15864" t="s">
        <v>116</v>
      </c>
      <c r="G15864" t="s">
        <v>116</v>
      </c>
      <c r="H15864" t="s">
        <v>74</v>
      </c>
      <c r="I15864" t="s">
        <v>598</v>
      </c>
      <c r="J15864" t="s">
        <v>55</v>
      </c>
      <c r="K15864" t="s">
        <v>116</v>
      </c>
      <c r="L15864" t="s">
        <v>166</v>
      </c>
      <c r="M15864" t="s">
        <v>494</v>
      </c>
      <c r="N15864" t="s">
        <v>306</v>
      </c>
      <c r="O15864" t="s">
        <v>116</v>
      </c>
      <c r="P15864" t="s">
        <v>166</v>
      </c>
      <c r="Q15864" t="s">
        <v>313</v>
      </c>
      <c r="R15864" t="s">
        <v>172</v>
      </c>
    </row>
    <row r="15866" spans="1:18" x14ac:dyDescent="0.35">
      <c r="A15866" t="s">
        <v>2464</v>
      </c>
    </row>
    <row r="15867" spans="1:18" x14ac:dyDescent="0.35">
      <c r="A15867" t="s">
        <v>14</v>
      </c>
      <c r="B15867" t="s">
        <v>461</v>
      </c>
      <c r="C15867" t="s">
        <v>2</v>
      </c>
      <c r="D15867" t="s">
        <v>2450</v>
      </c>
      <c r="E15867" t="s">
        <v>2451</v>
      </c>
      <c r="F15867" t="s">
        <v>2452</v>
      </c>
      <c r="G15867" t="s">
        <v>2453</v>
      </c>
      <c r="H15867" t="s">
        <v>2454</v>
      </c>
      <c r="I15867" t="s">
        <v>49</v>
      </c>
      <c r="J15867" t="s">
        <v>50</v>
      </c>
      <c r="K15867" t="s">
        <v>2455</v>
      </c>
      <c r="L15867" t="s">
        <v>2456</v>
      </c>
      <c r="M15867" t="s">
        <v>2457</v>
      </c>
      <c r="N15867" t="s">
        <v>2458</v>
      </c>
      <c r="O15867" t="s">
        <v>2459</v>
      </c>
      <c r="P15867" t="s">
        <v>2460</v>
      </c>
      <c r="Q15867" t="s">
        <v>2461</v>
      </c>
      <c r="R15867" t="s">
        <v>2462</v>
      </c>
    </row>
    <row r="15868" spans="1:18" x14ac:dyDescent="0.35">
      <c r="A15868" t="s">
        <v>3</v>
      </c>
      <c r="B15868" t="s">
        <v>462</v>
      </c>
      <c r="C15868">
        <v>5</v>
      </c>
      <c r="D15868" t="s">
        <v>76</v>
      </c>
      <c r="E15868" t="s">
        <v>76</v>
      </c>
      <c r="F15868" t="s">
        <v>76</v>
      </c>
      <c r="G15868" t="s">
        <v>76</v>
      </c>
      <c r="H15868" t="s">
        <v>76</v>
      </c>
      <c r="I15868" t="s">
        <v>862</v>
      </c>
      <c r="J15868" t="s">
        <v>428</v>
      </c>
      <c r="K15868" t="s">
        <v>76</v>
      </c>
      <c r="L15868" t="s">
        <v>76</v>
      </c>
      <c r="M15868" t="s">
        <v>76</v>
      </c>
      <c r="N15868" t="s">
        <v>76</v>
      </c>
      <c r="O15868" t="s">
        <v>76</v>
      </c>
      <c r="P15868" t="s">
        <v>76</v>
      </c>
      <c r="Q15868" t="s">
        <v>76</v>
      </c>
      <c r="R15868" t="s">
        <v>76</v>
      </c>
    </row>
    <row r="15869" spans="1:18" x14ac:dyDescent="0.35">
      <c r="A15869" t="s">
        <v>3</v>
      </c>
      <c r="B15869" t="s">
        <v>464</v>
      </c>
      <c r="C15869">
        <v>2</v>
      </c>
      <c r="D15869" t="s">
        <v>76</v>
      </c>
      <c r="E15869" t="s">
        <v>76</v>
      </c>
      <c r="F15869" t="s">
        <v>1155</v>
      </c>
      <c r="G15869" t="s">
        <v>1155</v>
      </c>
      <c r="H15869" t="s">
        <v>270</v>
      </c>
      <c r="I15869" t="s">
        <v>76</v>
      </c>
      <c r="J15869" t="s">
        <v>76</v>
      </c>
      <c r="K15869" t="s">
        <v>76</v>
      </c>
      <c r="L15869" t="s">
        <v>76</v>
      </c>
      <c r="M15869" t="s">
        <v>76</v>
      </c>
      <c r="N15869" t="s">
        <v>76</v>
      </c>
      <c r="O15869" t="s">
        <v>1155</v>
      </c>
      <c r="P15869" t="s">
        <v>1155</v>
      </c>
      <c r="Q15869" t="s">
        <v>1155</v>
      </c>
      <c r="R15869" t="s">
        <v>1155</v>
      </c>
    </row>
    <row r="15870" spans="1:18" x14ac:dyDescent="0.35">
      <c r="A15870" t="s">
        <v>4</v>
      </c>
      <c r="B15870" t="s">
        <v>462</v>
      </c>
      <c r="C15870">
        <v>21</v>
      </c>
      <c r="D15870" t="s">
        <v>199</v>
      </c>
      <c r="E15870" t="s">
        <v>199</v>
      </c>
      <c r="F15870" t="s">
        <v>376</v>
      </c>
      <c r="G15870" t="s">
        <v>412</v>
      </c>
      <c r="H15870" t="s">
        <v>341</v>
      </c>
      <c r="I15870" t="s">
        <v>366</v>
      </c>
      <c r="J15870" t="s">
        <v>76</v>
      </c>
      <c r="K15870" t="s">
        <v>249</v>
      </c>
      <c r="L15870" t="s">
        <v>391</v>
      </c>
      <c r="M15870" t="s">
        <v>412</v>
      </c>
      <c r="N15870" t="s">
        <v>82</v>
      </c>
      <c r="O15870" t="s">
        <v>249</v>
      </c>
      <c r="P15870" t="s">
        <v>249</v>
      </c>
      <c r="Q15870" t="s">
        <v>252</v>
      </c>
      <c r="R15870" t="s">
        <v>449</v>
      </c>
    </row>
    <row r="15871" spans="1:18" x14ac:dyDescent="0.35">
      <c r="A15871" t="s">
        <v>4</v>
      </c>
      <c r="B15871" t="s">
        <v>464</v>
      </c>
      <c r="C15871">
        <v>11</v>
      </c>
      <c r="D15871" t="s">
        <v>76</v>
      </c>
      <c r="E15871" t="s">
        <v>76</v>
      </c>
      <c r="F15871" t="s">
        <v>76</v>
      </c>
      <c r="G15871" t="s">
        <v>76</v>
      </c>
      <c r="H15871" t="s">
        <v>736</v>
      </c>
      <c r="I15871" t="s">
        <v>634</v>
      </c>
      <c r="J15871" t="s">
        <v>76</v>
      </c>
      <c r="K15871" t="s">
        <v>76</v>
      </c>
      <c r="L15871" t="s">
        <v>76</v>
      </c>
      <c r="M15871" t="s">
        <v>76</v>
      </c>
      <c r="N15871" t="s">
        <v>62</v>
      </c>
      <c r="O15871" t="s">
        <v>76</v>
      </c>
      <c r="P15871" t="s">
        <v>76</v>
      </c>
      <c r="Q15871" t="s">
        <v>76</v>
      </c>
      <c r="R15871" t="s">
        <v>305</v>
      </c>
    </row>
    <row r="15872" spans="1:18" x14ac:dyDescent="0.35">
      <c r="A15872" t="s">
        <v>5</v>
      </c>
      <c r="B15872" t="s">
        <v>462</v>
      </c>
      <c r="C15872">
        <v>27</v>
      </c>
      <c r="D15872" t="s">
        <v>113</v>
      </c>
      <c r="E15872" t="s">
        <v>188</v>
      </c>
      <c r="F15872" t="s">
        <v>76</v>
      </c>
      <c r="G15872" t="s">
        <v>76</v>
      </c>
      <c r="H15872" t="s">
        <v>342</v>
      </c>
      <c r="I15872" t="s">
        <v>907</v>
      </c>
      <c r="J15872" t="s">
        <v>76</v>
      </c>
      <c r="K15872" t="s">
        <v>76</v>
      </c>
      <c r="L15872" t="s">
        <v>76</v>
      </c>
      <c r="M15872" t="s">
        <v>113</v>
      </c>
      <c r="N15872" t="s">
        <v>372</v>
      </c>
      <c r="O15872" t="s">
        <v>76</v>
      </c>
      <c r="P15872" t="s">
        <v>76</v>
      </c>
      <c r="Q15872" t="s">
        <v>76</v>
      </c>
      <c r="R15872" t="s">
        <v>76</v>
      </c>
    </row>
    <row r="15873" spans="1:18" x14ac:dyDescent="0.35">
      <c r="A15873" t="s">
        <v>5</v>
      </c>
      <c r="B15873" t="s">
        <v>464</v>
      </c>
      <c r="C15873">
        <v>27</v>
      </c>
      <c r="D15873" t="s">
        <v>109</v>
      </c>
      <c r="E15873" t="s">
        <v>76</v>
      </c>
      <c r="F15873" t="s">
        <v>76</v>
      </c>
      <c r="G15873" t="s">
        <v>76</v>
      </c>
      <c r="H15873" t="s">
        <v>205</v>
      </c>
      <c r="I15873" t="s">
        <v>508</v>
      </c>
      <c r="J15873" t="s">
        <v>104</v>
      </c>
      <c r="K15873" t="s">
        <v>76</v>
      </c>
      <c r="L15873" t="s">
        <v>103</v>
      </c>
      <c r="M15873" t="s">
        <v>76</v>
      </c>
      <c r="N15873" t="s">
        <v>192</v>
      </c>
      <c r="O15873" t="s">
        <v>76</v>
      </c>
      <c r="P15873" t="s">
        <v>103</v>
      </c>
      <c r="Q15873" t="s">
        <v>92</v>
      </c>
      <c r="R15873" t="s">
        <v>192</v>
      </c>
    </row>
    <row r="15874" spans="1:18" x14ac:dyDescent="0.35">
      <c r="A15874" t="s">
        <v>6</v>
      </c>
      <c r="B15874" t="s">
        <v>462</v>
      </c>
      <c r="C15874">
        <v>8</v>
      </c>
      <c r="D15874" t="s">
        <v>210</v>
      </c>
      <c r="E15874" t="s">
        <v>210</v>
      </c>
      <c r="F15874" t="s">
        <v>210</v>
      </c>
      <c r="G15874" t="s">
        <v>210</v>
      </c>
      <c r="H15874" t="s">
        <v>76</v>
      </c>
      <c r="I15874" t="s">
        <v>339</v>
      </c>
      <c r="J15874" t="s">
        <v>76</v>
      </c>
      <c r="K15874" t="s">
        <v>210</v>
      </c>
      <c r="L15874" t="s">
        <v>210</v>
      </c>
      <c r="M15874" t="s">
        <v>210</v>
      </c>
      <c r="N15874" t="s">
        <v>210</v>
      </c>
      <c r="O15874" t="s">
        <v>210</v>
      </c>
      <c r="P15874" t="s">
        <v>210</v>
      </c>
      <c r="Q15874" t="s">
        <v>66</v>
      </c>
      <c r="R15874" t="s">
        <v>1403</v>
      </c>
    </row>
    <row r="15875" spans="1:18" x14ac:dyDescent="0.35">
      <c r="A15875" t="s">
        <v>6</v>
      </c>
      <c r="B15875" t="s">
        <v>464</v>
      </c>
      <c r="C15875">
        <v>2</v>
      </c>
      <c r="D15875" t="s">
        <v>76</v>
      </c>
      <c r="E15875" t="s">
        <v>76</v>
      </c>
      <c r="F15875" t="s">
        <v>76</v>
      </c>
      <c r="G15875" t="s">
        <v>76</v>
      </c>
      <c r="H15875" t="s">
        <v>90</v>
      </c>
      <c r="I15875" t="s">
        <v>76</v>
      </c>
      <c r="J15875" t="s">
        <v>76</v>
      </c>
      <c r="K15875" t="s">
        <v>76</v>
      </c>
      <c r="L15875" t="s">
        <v>76</v>
      </c>
      <c r="M15875" t="s">
        <v>738</v>
      </c>
      <c r="N15875" t="s">
        <v>738</v>
      </c>
      <c r="O15875" t="s">
        <v>76</v>
      </c>
      <c r="P15875" t="s">
        <v>76</v>
      </c>
      <c r="Q15875" t="s">
        <v>76</v>
      </c>
      <c r="R15875" t="s">
        <v>76</v>
      </c>
    </row>
    <row r="15876" spans="1:18" x14ac:dyDescent="0.35">
      <c r="A15876" t="s">
        <v>7</v>
      </c>
      <c r="B15876" t="s">
        <v>462</v>
      </c>
      <c r="C15876">
        <v>2</v>
      </c>
      <c r="D15876" t="s">
        <v>76</v>
      </c>
      <c r="E15876" t="s">
        <v>76</v>
      </c>
      <c r="F15876" t="s">
        <v>76</v>
      </c>
      <c r="G15876" t="s">
        <v>76</v>
      </c>
      <c r="H15876" t="s">
        <v>76</v>
      </c>
      <c r="I15876" t="s">
        <v>76</v>
      </c>
      <c r="J15876" t="s">
        <v>1109</v>
      </c>
      <c r="K15876" t="s">
        <v>76</v>
      </c>
      <c r="L15876" t="s">
        <v>76</v>
      </c>
      <c r="M15876" t="s">
        <v>272</v>
      </c>
      <c r="N15876" t="s">
        <v>76</v>
      </c>
      <c r="O15876" t="s">
        <v>76</v>
      </c>
      <c r="P15876" t="s">
        <v>76</v>
      </c>
      <c r="Q15876" t="s">
        <v>76</v>
      </c>
      <c r="R15876" t="s">
        <v>76</v>
      </c>
    </row>
    <row r="15877" spans="1:18" x14ac:dyDescent="0.35">
      <c r="A15877" t="s">
        <v>241</v>
      </c>
      <c r="B15877" t="s">
        <v>462</v>
      </c>
      <c r="C15877">
        <v>63</v>
      </c>
      <c r="D15877" t="s">
        <v>162</v>
      </c>
      <c r="E15877" t="s">
        <v>61</v>
      </c>
      <c r="F15877" t="s">
        <v>255</v>
      </c>
      <c r="G15877" t="s">
        <v>213</v>
      </c>
      <c r="H15877" t="s">
        <v>164</v>
      </c>
      <c r="I15877" t="s">
        <v>546</v>
      </c>
      <c r="J15877" t="s">
        <v>161</v>
      </c>
      <c r="K15877" t="s">
        <v>221</v>
      </c>
      <c r="L15877" t="s">
        <v>293</v>
      </c>
      <c r="M15877" t="s">
        <v>320</v>
      </c>
      <c r="N15877" t="s">
        <v>206</v>
      </c>
      <c r="O15877" t="s">
        <v>221</v>
      </c>
      <c r="P15877" t="s">
        <v>221</v>
      </c>
      <c r="Q15877" t="s">
        <v>515</v>
      </c>
      <c r="R15877" t="s">
        <v>548</v>
      </c>
    </row>
    <row r="15878" spans="1:18" x14ac:dyDescent="0.35">
      <c r="A15878" t="s">
        <v>241</v>
      </c>
      <c r="B15878" t="s">
        <v>464</v>
      </c>
      <c r="C15878">
        <v>42</v>
      </c>
      <c r="D15878" t="s">
        <v>151</v>
      </c>
      <c r="E15878" t="s">
        <v>76</v>
      </c>
      <c r="F15878" t="s">
        <v>61</v>
      </c>
      <c r="G15878" t="s">
        <v>61</v>
      </c>
      <c r="H15878" t="s">
        <v>474</v>
      </c>
      <c r="I15878" t="s">
        <v>363</v>
      </c>
      <c r="J15878" t="s">
        <v>81</v>
      </c>
      <c r="K15878" t="s">
        <v>76</v>
      </c>
      <c r="L15878" t="s">
        <v>63</v>
      </c>
      <c r="M15878" t="s">
        <v>121</v>
      </c>
      <c r="N15878" t="s">
        <v>101</v>
      </c>
      <c r="O15878" t="s">
        <v>61</v>
      </c>
      <c r="P15878" t="s">
        <v>386</v>
      </c>
      <c r="Q15878" t="s">
        <v>95</v>
      </c>
      <c r="R15878" t="s">
        <v>263</v>
      </c>
    </row>
    <row r="15880" spans="1:18" x14ac:dyDescent="0.35">
      <c r="A15880" t="s">
        <v>2465</v>
      </c>
    </row>
    <row r="15881" spans="1:18" x14ac:dyDescent="0.35">
      <c r="A15881" t="s">
        <v>14</v>
      </c>
      <c r="B15881" t="s">
        <v>487</v>
      </c>
      <c r="C15881" t="s">
        <v>2</v>
      </c>
      <c r="D15881" t="s">
        <v>2450</v>
      </c>
      <c r="E15881" t="s">
        <v>2451</v>
      </c>
      <c r="F15881" t="s">
        <v>2452</v>
      </c>
      <c r="G15881" t="s">
        <v>2453</v>
      </c>
      <c r="H15881" t="s">
        <v>2454</v>
      </c>
      <c r="I15881" t="s">
        <v>49</v>
      </c>
      <c r="J15881" t="s">
        <v>50</v>
      </c>
      <c r="K15881" t="s">
        <v>2455</v>
      </c>
      <c r="L15881" t="s">
        <v>2456</v>
      </c>
      <c r="M15881" t="s">
        <v>2457</v>
      </c>
      <c r="N15881" t="s">
        <v>2458</v>
      </c>
      <c r="O15881" t="s">
        <v>2459</v>
      </c>
      <c r="P15881" t="s">
        <v>2460</v>
      </c>
      <c r="Q15881" t="s">
        <v>2461</v>
      </c>
      <c r="R15881" t="s">
        <v>2462</v>
      </c>
    </row>
    <row r="15882" spans="1:18" x14ac:dyDescent="0.35">
      <c r="A15882" t="s">
        <v>3</v>
      </c>
      <c r="B15882" t="s">
        <v>488</v>
      </c>
      <c r="C15882">
        <v>3</v>
      </c>
      <c r="D15882" t="s">
        <v>76</v>
      </c>
      <c r="E15882" t="s">
        <v>76</v>
      </c>
      <c r="F15882" t="s">
        <v>686</v>
      </c>
      <c r="G15882" t="s">
        <v>686</v>
      </c>
      <c r="H15882" t="s">
        <v>291</v>
      </c>
      <c r="I15882" t="s">
        <v>517</v>
      </c>
      <c r="J15882" t="s">
        <v>76</v>
      </c>
      <c r="K15882" t="s">
        <v>76</v>
      </c>
      <c r="L15882" t="s">
        <v>76</v>
      </c>
      <c r="M15882" t="s">
        <v>76</v>
      </c>
      <c r="N15882" t="s">
        <v>76</v>
      </c>
      <c r="O15882" t="s">
        <v>686</v>
      </c>
      <c r="P15882" t="s">
        <v>686</v>
      </c>
      <c r="Q15882" t="s">
        <v>686</v>
      </c>
      <c r="R15882" t="s">
        <v>686</v>
      </c>
    </row>
    <row r="15883" spans="1:18" x14ac:dyDescent="0.35">
      <c r="A15883" t="s">
        <v>3</v>
      </c>
      <c r="B15883" t="s">
        <v>491</v>
      </c>
      <c r="C15883">
        <v>4</v>
      </c>
      <c r="D15883" t="s">
        <v>76</v>
      </c>
      <c r="E15883" t="s">
        <v>76</v>
      </c>
      <c r="F15883" t="s">
        <v>76</v>
      </c>
      <c r="G15883" t="s">
        <v>76</v>
      </c>
      <c r="H15883" t="s">
        <v>76</v>
      </c>
      <c r="I15883" t="s">
        <v>846</v>
      </c>
      <c r="J15883" t="s">
        <v>190</v>
      </c>
      <c r="K15883" t="s">
        <v>76</v>
      </c>
      <c r="L15883" t="s">
        <v>76</v>
      </c>
      <c r="M15883" t="s">
        <v>76</v>
      </c>
      <c r="N15883" t="s">
        <v>76</v>
      </c>
      <c r="O15883" t="s">
        <v>76</v>
      </c>
      <c r="P15883" t="s">
        <v>76</v>
      </c>
      <c r="Q15883" t="s">
        <v>76</v>
      </c>
      <c r="R15883" t="s">
        <v>76</v>
      </c>
    </row>
    <row r="15884" spans="1:18" x14ac:dyDescent="0.35">
      <c r="A15884" t="s">
        <v>4</v>
      </c>
      <c r="B15884" t="s">
        <v>488</v>
      </c>
      <c r="C15884">
        <v>16</v>
      </c>
      <c r="D15884" t="s">
        <v>193</v>
      </c>
      <c r="E15884" t="s">
        <v>193</v>
      </c>
      <c r="F15884" t="s">
        <v>193</v>
      </c>
      <c r="G15884" t="s">
        <v>9</v>
      </c>
      <c r="H15884" t="s">
        <v>148</v>
      </c>
      <c r="I15884" t="s">
        <v>64</v>
      </c>
      <c r="J15884" t="s">
        <v>76</v>
      </c>
      <c r="K15884" t="s">
        <v>193</v>
      </c>
      <c r="L15884" t="s">
        <v>363</v>
      </c>
      <c r="M15884" t="s">
        <v>9</v>
      </c>
      <c r="N15884" t="s">
        <v>95</v>
      </c>
      <c r="O15884" t="s">
        <v>193</v>
      </c>
      <c r="P15884" t="s">
        <v>193</v>
      </c>
      <c r="Q15884" t="s">
        <v>193</v>
      </c>
      <c r="R15884" t="s">
        <v>393</v>
      </c>
    </row>
    <row r="15885" spans="1:18" x14ac:dyDescent="0.35">
      <c r="A15885" t="s">
        <v>4</v>
      </c>
      <c r="B15885" t="s">
        <v>491</v>
      </c>
      <c r="C15885">
        <v>16</v>
      </c>
      <c r="D15885" t="s">
        <v>99</v>
      </c>
      <c r="E15885" t="s">
        <v>99</v>
      </c>
      <c r="F15885" t="s">
        <v>184</v>
      </c>
      <c r="G15885" t="s">
        <v>148</v>
      </c>
      <c r="H15885" t="s">
        <v>552</v>
      </c>
      <c r="I15885" t="s">
        <v>250</v>
      </c>
      <c r="J15885" t="s">
        <v>76</v>
      </c>
      <c r="K15885" t="s">
        <v>76</v>
      </c>
      <c r="L15885" t="s">
        <v>76</v>
      </c>
      <c r="M15885" t="s">
        <v>148</v>
      </c>
      <c r="N15885" t="s">
        <v>98</v>
      </c>
      <c r="O15885" t="s">
        <v>76</v>
      </c>
      <c r="P15885" t="s">
        <v>76</v>
      </c>
      <c r="Q15885" t="s">
        <v>148</v>
      </c>
      <c r="R15885" t="s">
        <v>54</v>
      </c>
    </row>
    <row r="15886" spans="1:18" x14ac:dyDescent="0.35">
      <c r="A15886" t="s">
        <v>5</v>
      </c>
      <c r="B15886" t="s">
        <v>488</v>
      </c>
      <c r="C15886">
        <v>29</v>
      </c>
      <c r="D15886" t="s">
        <v>119</v>
      </c>
      <c r="E15886" t="s">
        <v>130</v>
      </c>
      <c r="F15886" t="s">
        <v>76</v>
      </c>
      <c r="G15886" t="s">
        <v>76</v>
      </c>
      <c r="H15886" t="s">
        <v>211</v>
      </c>
      <c r="I15886" t="s">
        <v>821</v>
      </c>
      <c r="J15886" t="s">
        <v>76</v>
      </c>
      <c r="K15886" t="s">
        <v>76</v>
      </c>
      <c r="L15886" t="s">
        <v>80</v>
      </c>
      <c r="M15886" t="s">
        <v>119</v>
      </c>
      <c r="N15886" t="s">
        <v>199</v>
      </c>
      <c r="O15886" t="s">
        <v>76</v>
      </c>
      <c r="P15886" t="s">
        <v>80</v>
      </c>
      <c r="Q15886" t="s">
        <v>76</v>
      </c>
      <c r="R15886" t="s">
        <v>133</v>
      </c>
    </row>
    <row r="15887" spans="1:18" x14ac:dyDescent="0.35">
      <c r="A15887" t="s">
        <v>5</v>
      </c>
      <c r="B15887" t="s">
        <v>491</v>
      </c>
      <c r="C15887">
        <v>25</v>
      </c>
      <c r="D15887" t="s">
        <v>458</v>
      </c>
      <c r="E15887" t="s">
        <v>293</v>
      </c>
      <c r="F15887" t="s">
        <v>76</v>
      </c>
      <c r="G15887" t="s">
        <v>76</v>
      </c>
      <c r="H15887" t="s">
        <v>332</v>
      </c>
      <c r="I15887" t="s">
        <v>686</v>
      </c>
      <c r="J15887" t="s">
        <v>86</v>
      </c>
      <c r="K15887" t="s">
        <v>76</v>
      </c>
      <c r="L15887" t="s">
        <v>76</v>
      </c>
      <c r="M15887" t="s">
        <v>293</v>
      </c>
      <c r="N15887" t="s">
        <v>458</v>
      </c>
      <c r="O15887" t="s">
        <v>76</v>
      </c>
      <c r="P15887" t="s">
        <v>76</v>
      </c>
      <c r="Q15887" t="s">
        <v>278</v>
      </c>
      <c r="R15887" t="s">
        <v>278</v>
      </c>
    </row>
    <row r="15888" spans="1:18" x14ac:dyDescent="0.35">
      <c r="A15888" t="s">
        <v>6</v>
      </c>
      <c r="B15888" t="s">
        <v>488</v>
      </c>
      <c r="C15888">
        <v>5</v>
      </c>
      <c r="D15888" t="s">
        <v>76</v>
      </c>
      <c r="E15888" t="s">
        <v>76</v>
      </c>
      <c r="F15888" t="s">
        <v>76</v>
      </c>
      <c r="G15888" t="s">
        <v>76</v>
      </c>
      <c r="H15888" t="s">
        <v>314</v>
      </c>
      <c r="I15888" t="s">
        <v>76</v>
      </c>
      <c r="J15888" t="s">
        <v>76</v>
      </c>
      <c r="K15888" t="s">
        <v>76</v>
      </c>
      <c r="L15888" t="s">
        <v>76</v>
      </c>
      <c r="M15888" t="s">
        <v>143</v>
      </c>
      <c r="N15888" t="s">
        <v>143</v>
      </c>
      <c r="O15888" t="s">
        <v>76</v>
      </c>
      <c r="P15888" t="s">
        <v>76</v>
      </c>
      <c r="Q15888" t="s">
        <v>248</v>
      </c>
      <c r="R15888" t="s">
        <v>845</v>
      </c>
    </row>
    <row r="15889" spans="1:18" x14ac:dyDescent="0.35">
      <c r="A15889" t="s">
        <v>6</v>
      </c>
      <c r="B15889" t="s">
        <v>491</v>
      </c>
      <c r="C15889">
        <v>5</v>
      </c>
      <c r="D15889" t="s">
        <v>196</v>
      </c>
      <c r="E15889" t="s">
        <v>196</v>
      </c>
      <c r="F15889" t="s">
        <v>196</v>
      </c>
      <c r="G15889" t="s">
        <v>196</v>
      </c>
      <c r="H15889" t="s">
        <v>76</v>
      </c>
      <c r="I15889" t="s">
        <v>449</v>
      </c>
      <c r="J15889" t="s">
        <v>76</v>
      </c>
      <c r="K15889" t="s">
        <v>196</v>
      </c>
      <c r="L15889" t="s">
        <v>196</v>
      </c>
      <c r="M15889" t="s">
        <v>196</v>
      </c>
      <c r="N15889" t="s">
        <v>196</v>
      </c>
      <c r="O15889" t="s">
        <v>196</v>
      </c>
      <c r="P15889" t="s">
        <v>196</v>
      </c>
      <c r="Q15889" t="s">
        <v>196</v>
      </c>
      <c r="R15889" t="s">
        <v>655</v>
      </c>
    </row>
    <row r="15890" spans="1:18" x14ac:dyDescent="0.35">
      <c r="A15890" t="s">
        <v>7</v>
      </c>
      <c r="B15890" t="s">
        <v>488</v>
      </c>
      <c r="C15890">
        <v>1</v>
      </c>
      <c r="D15890" t="s">
        <v>76</v>
      </c>
      <c r="E15890" t="s">
        <v>76</v>
      </c>
      <c r="F15890" t="s">
        <v>76</v>
      </c>
      <c r="G15890" t="s">
        <v>76</v>
      </c>
      <c r="H15890" t="s">
        <v>76</v>
      </c>
      <c r="I15890" t="s">
        <v>76</v>
      </c>
      <c r="J15890" t="s">
        <v>395</v>
      </c>
      <c r="K15890" t="s">
        <v>76</v>
      </c>
      <c r="L15890" t="s">
        <v>76</v>
      </c>
      <c r="M15890" t="s">
        <v>76</v>
      </c>
      <c r="N15890" t="s">
        <v>76</v>
      </c>
      <c r="O15890" t="s">
        <v>76</v>
      </c>
      <c r="P15890" t="s">
        <v>76</v>
      </c>
      <c r="Q15890" t="s">
        <v>76</v>
      </c>
      <c r="R15890" t="s">
        <v>76</v>
      </c>
    </row>
    <row r="15891" spans="1:18" x14ac:dyDescent="0.35">
      <c r="A15891" t="s">
        <v>7</v>
      </c>
      <c r="B15891" t="s">
        <v>491</v>
      </c>
      <c r="C15891">
        <v>1</v>
      </c>
      <c r="D15891" t="s">
        <v>76</v>
      </c>
      <c r="E15891" t="s">
        <v>76</v>
      </c>
      <c r="F15891" t="s">
        <v>76</v>
      </c>
      <c r="G15891" t="s">
        <v>76</v>
      </c>
      <c r="H15891" t="s">
        <v>76</v>
      </c>
      <c r="I15891" t="s">
        <v>76</v>
      </c>
      <c r="J15891" t="s">
        <v>76</v>
      </c>
      <c r="K15891" t="s">
        <v>76</v>
      </c>
      <c r="L15891" t="s">
        <v>76</v>
      </c>
      <c r="M15891" t="s">
        <v>395</v>
      </c>
      <c r="N15891" t="s">
        <v>76</v>
      </c>
      <c r="O15891" t="s">
        <v>76</v>
      </c>
      <c r="P15891" t="s">
        <v>76</v>
      </c>
      <c r="Q15891" t="s">
        <v>76</v>
      </c>
      <c r="R15891" t="s">
        <v>76</v>
      </c>
    </row>
    <row r="15892" spans="1:18" x14ac:dyDescent="0.35">
      <c r="A15892" t="s">
        <v>241</v>
      </c>
      <c r="B15892" t="s">
        <v>488</v>
      </c>
      <c r="C15892">
        <v>54</v>
      </c>
      <c r="D15892" t="s">
        <v>181</v>
      </c>
      <c r="E15892" t="s">
        <v>137</v>
      </c>
      <c r="F15892" t="s">
        <v>305</v>
      </c>
      <c r="G15892" t="s">
        <v>386</v>
      </c>
      <c r="H15892" t="s">
        <v>226</v>
      </c>
      <c r="I15892" t="s">
        <v>762</v>
      </c>
      <c r="J15892" t="s">
        <v>133</v>
      </c>
      <c r="K15892" t="s">
        <v>103</v>
      </c>
      <c r="L15892" t="s">
        <v>218</v>
      </c>
      <c r="M15892" t="s">
        <v>116</v>
      </c>
      <c r="N15892" t="s">
        <v>282</v>
      </c>
      <c r="O15892" t="s">
        <v>305</v>
      </c>
      <c r="P15892" t="s">
        <v>92</v>
      </c>
      <c r="Q15892" t="s">
        <v>116</v>
      </c>
      <c r="R15892" t="s">
        <v>467</v>
      </c>
    </row>
    <row r="15893" spans="1:18" x14ac:dyDescent="0.35">
      <c r="A15893" t="s">
        <v>241</v>
      </c>
      <c r="B15893" t="s">
        <v>491</v>
      </c>
      <c r="C15893">
        <v>51</v>
      </c>
      <c r="D15893" t="s">
        <v>515</v>
      </c>
      <c r="E15893" t="s">
        <v>226</v>
      </c>
      <c r="F15893" t="s">
        <v>11</v>
      </c>
      <c r="G15893" t="s">
        <v>226</v>
      </c>
      <c r="H15893" t="s">
        <v>445</v>
      </c>
      <c r="I15893" t="s">
        <v>365</v>
      </c>
      <c r="J15893" t="s">
        <v>67</v>
      </c>
      <c r="K15893" t="s">
        <v>244</v>
      </c>
      <c r="L15893" t="s">
        <v>244</v>
      </c>
      <c r="M15893" t="s">
        <v>95</v>
      </c>
      <c r="N15893" t="s">
        <v>364</v>
      </c>
      <c r="O15893" t="s">
        <v>244</v>
      </c>
      <c r="P15893" t="s">
        <v>244</v>
      </c>
      <c r="Q15893" t="s">
        <v>326</v>
      </c>
      <c r="R15893" t="s">
        <v>384</v>
      </c>
    </row>
    <row r="15895" spans="1:18" x14ac:dyDescent="0.35">
      <c r="A15895" t="s">
        <v>2466</v>
      </c>
    </row>
    <row r="15896" spans="1:18" x14ac:dyDescent="0.35">
      <c r="A15896" t="s">
        <v>14</v>
      </c>
      <c r="B15896" t="s">
        <v>565</v>
      </c>
      <c r="C15896" t="s">
        <v>2</v>
      </c>
      <c r="D15896" t="s">
        <v>2450</v>
      </c>
      <c r="E15896" t="s">
        <v>2451</v>
      </c>
      <c r="F15896" t="s">
        <v>2452</v>
      </c>
      <c r="G15896" t="s">
        <v>2453</v>
      </c>
      <c r="H15896" t="s">
        <v>2454</v>
      </c>
      <c r="I15896" t="s">
        <v>49</v>
      </c>
      <c r="J15896" t="s">
        <v>50</v>
      </c>
      <c r="K15896" t="s">
        <v>2455</v>
      </c>
      <c r="L15896" t="s">
        <v>2456</v>
      </c>
      <c r="M15896" t="s">
        <v>2457</v>
      </c>
      <c r="N15896" t="s">
        <v>2458</v>
      </c>
      <c r="O15896" t="s">
        <v>2459</v>
      </c>
      <c r="P15896" t="s">
        <v>2460</v>
      </c>
      <c r="Q15896" t="s">
        <v>2461</v>
      </c>
      <c r="R15896" t="s">
        <v>2462</v>
      </c>
    </row>
    <row r="15897" spans="1:18" x14ac:dyDescent="0.35">
      <c r="A15897" t="s">
        <v>3</v>
      </c>
      <c r="B15897" t="s">
        <v>566</v>
      </c>
      <c r="C15897">
        <v>2</v>
      </c>
      <c r="D15897" t="s">
        <v>76</v>
      </c>
      <c r="E15897" t="s">
        <v>76</v>
      </c>
      <c r="F15897" t="s">
        <v>672</v>
      </c>
      <c r="G15897" t="s">
        <v>672</v>
      </c>
      <c r="H15897" t="s">
        <v>76</v>
      </c>
      <c r="I15897" t="s">
        <v>552</v>
      </c>
      <c r="J15897" t="s">
        <v>76</v>
      </c>
      <c r="K15897" t="s">
        <v>76</v>
      </c>
      <c r="L15897" t="s">
        <v>76</v>
      </c>
      <c r="M15897" t="s">
        <v>76</v>
      </c>
      <c r="N15897" t="s">
        <v>76</v>
      </c>
      <c r="O15897" t="s">
        <v>672</v>
      </c>
      <c r="P15897" t="s">
        <v>672</v>
      </c>
      <c r="Q15897" t="s">
        <v>672</v>
      </c>
      <c r="R15897" t="s">
        <v>672</v>
      </c>
    </row>
    <row r="15898" spans="1:18" x14ac:dyDescent="0.35">
      <c r="A15898" t="s">
        <v>3</v>
      </c>
      <c r="B15898" t="s">
        <v>569</v>
      </c>
      <c r="C15898">
        <v>1</v>
      </c>
      <c r="D15898" t="s">
        <v>76</v>
      </c>
      <c r="E15898" t="s">
        <v>76</v>
      </c>
      <c r="F15898" t="s">
        <v>76</v>
      </c>
      <c r="G15898" t="s">
        <v>76</v>
      </c>
      <c r="H15898" t="s">
        <v>395</v>
      </c>
      <c r="I15898" t="s">
        <v>76</v>
      </c>
      <c r="J15898" t="s">
        <v>76</v>
      </c>
      <c r="K15898" t="s">
        <v>76</v>
      </c>
      <c r="L15898" t="s">
        <v>76</v>
      </c>
      <c r="M15898" t="s">
        <v>76</v>
      </c>
      <c r="N15898" t="s">
        <v>76</v>
      </c>
      <c r="O15898" t="s">
        <v>76</v>
      </c>
      <c r="P15898" t="s">
        <v>76</v>
      </c>
      <c r="Q15898" t="s">
        <v>76</v>
      </c>
      <c r="R15898" t="s">
        <v>76</v>
      </c>
    </row>
    <row r="15899" spans="1:18" x14ac:dyDescent="0.35">
      <c r="A15899" t="s">
        <v>3</v>
      </c>
      <c r="B15899" t="s">
        <v>571</v>
      </c>
      <c r="C15899">
        <v>3</v>
      </c>
      <c r="D15899" t="s">
        <v>76</v>
      </c>
      <c r="E15899" t="s">
        <v>76</v>
      </c>
      <c r="F15899" t="s">
        <v>76</v>
      </c>
      <c r="G15899" t="s">
        <v>76</v>
      </c>
      <c r="H15899" t="s">
        <v>76</v>
      </c>
      <c r="I15899" t="s">
        <v>327</v>
      </c>
      <c r="J15899" t="s">
        <v>513</v>
      </c>
      <c r="K15899" t="s">
        <v>76</v>
      </c>
      <c r="L15899" t="s">
        <v>76</v>
      </c>
      <c r="M15899" t="s">
        <v>76</v>
      </c>
      <c r="N15899" t="s">
        <v>76</v>
      </c>
      <c r="O15899" t="s">
        <v>76</v>
      </c>
      <c r="P15899" t="s">
        <v>76</v>
      </c>
      <c r="Q15899" t="s">
        <v>76</v>
      </c>
      <c r="R15899" t="s">
        <v>76</v>
      </c>
    </row>
    <row r="15900" spans="1:18" x14ac:dyDescent="0.35">
      <c r="A15900" t="s">
        <v>3</v>
      </c>
      <c r="B15900" t="s">
        <v>573</v>
      </c>
      <c r="C15900">
        <v>1</v>
      </c>
      <c r="D15900" t="s">
        <v>76</v>
      </c>
      <c r="E15900" t="s">
        <v>76</v>
      </c>
      <c r="F15900" t="s">
        <v>76</v>
      </c>
      <c r="G15900" t="s">
        <v>76</v>
      </c>
      <c r="H15900" t="s">
        <v>76</v>
      </c>
      <c r="I15900" t="s">
        <v>395</v>
      </c>
      <c r="J15900" t="s">
        <v>76</v>
      </c>
      <c r="K15900" t="s">
        <v>76</v>
      </c>
      <c r="L15900" t="s">
        <v>76</v>
      </c>
      <c r="M15900" t="s">
        <v>76</v>
      </c>
      <c r="N15900" t="s">
        <v>76</v>
      </c>
      <c r="O15900" t="s">
        <v>76</v>
      </c>
      <c r="P15900" t="s">
        <v>76</v>
      </c>
      <c r="Q15900" t="s">
        <v>76</v>
      </c>
      <c r="R15900" t="s">
        <v>76</v>
      </c>
    </row>
    <row r="15901" spans="1:18" x14ac:dyDescent="0.35">
      <c r="A15901" t="s">
        <v>4</v>
      </c>
      <c r="B15901" t="s">
        <v>566</v>
      </c>
      <c r="C15901">
        <v>1</v>
      </c>
      <c r="D15901" t="s">
        <v>395</v>
      </c>
      <c r="E15901" t="s">
        <v>395</v>
      </c>
      <c r="F15901" t="s">
        <v>395</v>
      </c>
      <c r="G15901" t="s">
        <v>395</v>
      </c>
      <c r="H15901" t="s">
        <v>76</v>
      </c>
      <c r="I15901" t="s">
        <v>76</v>
      </c>
      <c r="J15901" t="s">
        <v>76</v>
      </c>
      <c r="K15901" t="s">
        <v>395</v>
      </c>
      <c r="L15901" t="s">
        <v>395</v>
      </c>
      <c r="M15901" t="s">
        <v>395</v>
      </c>
      <c r="N15901" t="s">
        <v>395</v>
      </c>
      <c r="O15901" t="s">
        <v>395</v>
      </c>
      <c r="P15901" t="s">
        <v>395</v>
      </c>
      <c r="Q15901" t="s">
        <v>395</v>
      </c>
      <c r="R15901" t="s">
        <v>395</v>
      </c>
    </row>
    <row r="15902" spans="1:18" x14ac:dyDescent="0.35">
      <c r="A15902" t="s">
        <v>4</v>
      </c>
      <c r="B15902" t="s">
        <v>569</v>
      </c>
      <c r="C15902">
        <v>15</v>
      </c>
      <c r="D15902" t="s">
        <v>76</v>
      </c>
      <c r="E15902" t="s">
        <v>76</v>
      </c>
      <c r="F15902" t="s">
        <v>76</v>
      </c>
      <c r="G15902" t="s">
        <v>299</v>
      </c>
      <c r="H15902" t="s">
        <v>430</v>
      </c>
      <c r="I15902" t="s">
        <v>308</v>
      </c>
      <c r="J15902" t="s">
        <v>76</v>
      </c>
      <c r="K15902" t="s">
        <v>76</v>
      </c>
      <c r="L15902" t="s">
        <v>748</v>
      </c>
      <c r="M15902" t="s">
        <v>299</v>
      </c>
      <c r="N15902" t="s">
        <v>55</v>
      </c>
      <c r="O15902" t="s">
        <v>76</v>
      </c>
      <c r="P15902" t="s">
        <v>76</v>
      </c>
      <c r="Q15902" t="s">
        <v>76</v>
      </c>
      <c r="R15902" t="s">
        <v>220</v>
      </c>
    </row>
    <row r="15903" spans="1:18" x14ac:dyDescent="0.35">
      <c r="A15903" t="s">
        <v>4</v>
      </c>
      <c r="B15903" t="s">
        <v>571</v>
      </c>
      <c r="C15903">
        <v>1</v>
      </c>
      <c r="D15903" t="s">
        <v>76</v>
      </c>
      <c r="E15903" t="s">
        <v>76</v>
      </c>
      <c r="F15903" t="s">
        <v>76</v>
      </c>
      <c r="G15903" t="s">
        <v>76</v>
      </c>
      <c r="H15903" t="s">
        <v>395</v>
      </c>
      <c r="I15903" t="s">
        <v>76</v>
      </c>
      <c r="J15903" t="s">
        <v>76</v>
      </c>
      <c r="K15903" t="s">
        <v>76</v>
      </c>
      <c r="L15903" t="s">
        <v>76</v>
      </c>
      <c r="M15903" t="s">
        <v>76</v>
      </c>
      <c r="N15903" t="s">
        <v>76</v>
      </c>
      <c r="O15903" t="s">
        <v>76</v>
      </c>
      <c r="P15903" t="s">
        <v>76</v>
      </c>
      <c r="Q15903" t="s">
        <v>76</v>
      </c>
      <c r="R15903" t="s">
        <v>76</v>
      </c>
    </row>
    <row r="15904" spans="1:18" x14ac:dyDescent="0.35">
      <c r="A15904" t="s">
        <v>4</v>
      </c>
      <c r="B15904" t="s">
        <v>572</v>
      </c>
      <c r="C15904">
        <v>13</v>
      </c>
      <c r="D15904" t="s">
        <v>76</v>
      </c>
      <c r="E15904" t="s">
        <v>76</v>
      </c>
      <c r="F15904" t="s">
        <v>222</v>
      </c>
      <c r="G15904" t="s">
        <v>376</v>
      </c>
      <c r="H15904" t="s">
        <v>667</v>
      </c>
      <c r="I15904" t="s">
        <v>105</v>
      </c>
      <c r="J15904" t="s">
        <v>76</v>
      </c>
      <c r="K15904" t="s">
        <v>76</v>
      </c>
      <c r="L15904" t="s">
        <v>76</v>
      </c>
      <c r="M15904" t="s">
        <v>376</v>
      </c>
      <c r="N15904" t="s">
        <v>381</v>
      </c>
      <c r="O15904" t="s">
        <v>76</v>
      </c>
      <c r="P15904" t="s">
        <v>76</v>
      </c>
      <c r="Q15904" t="s">
        <v>376</v>
      </c>
      <c r="R15904" t="s">
        <v>823</v>
      </c>
    </row>
    <row r="15905" spans="1:18" x14ac:dyDescent="0.35">
      <c r="A15905" t="s">
        <v>4</v>
      </c>
      <c r="B15905" t="s">
        <v>573</v>
      </c>
      <c r="C15905">
        <v>2</v>
      </c>
      <c r="D15905" t="s">
        <v>398</v>
      </c>
      <c r="E15905" t="s">
        <v>398</v>
      </c>
      <c r="F15905" t="s">
        <v>76</v>
      </c>
      <c r="G15905" t="s">
        <v>76</v>
      </c>
      <c r="H15905" t="s">
        <v>76</v>
      </c>
      <c r="I15905" t="s">
        <v>944</v>
      </c>
      <c r="J15905" t="s">
        <v>76</v>
      </c>
      <c r="K15905" t="s">
        <v>76</v>
      </c>
      <c r="L15905" t="s">
        <v>76</v>
      </c>
      <c r="M15905" t="s">
        <v>76</v>
      </c>
      <c r="N15905" t="s">
        <v>76</v>
      </c>
      <c r="O15905" t="s">
        <v>76</v>
      </c>
      <c r="P15905" t="s">
        <v>76</v>
      </c>
      <c r="Q15905" t="s">
        <v>76</v>
      </c>
      <c r="R15905" t="s">
        <v>76</v>
      </c>
    </row>
    <row r="15906" spans="1:18" x14ac:dyDescent="0.35">
      <c r="A15906" t="s">
        <v>5</v>
      </c>
      <c r="B15906" t="s">
        <v>566</v>
      </c>
      <c r="C15906">
        <v>2</v>
      </c>
      <c r="D15906" t="s">
        <v>76</v>
      </c>
      <c r="E15906" t="s">
        <v>76</v>
      </c>
      <c r="F15906" t="s">
        <v>76</v>
      </c>
      <c r="G15906" t="s">
        <v>76</v>
      </c>
      <c r="H15906" t="s">
        <v>76</v>
      </c>
      <c r="I15906" t="s">
        <v>395</v>
      </c>
      <c r="J15906" t="s">
        <v>76</v>
      </c>
      <c r="K15906" t="s">
        <v>76</v>
      </c>
      <c r="L15906" t="s">
        <v>76</v>
      </c>
      <c r="M15906" t="s">
        <v>76</v>
      </c>
      <c r="N15906" t="s">
        <v>76</v>
      </c>
      <c r="O15906" t="s">
        <v>76</v>
      </c>
      <c r="P15906" t="s">
        <v>76</v>
      </c>
      <c r="Q15906" t="s">
        <v>76</v>
      </c>
      <c r="R15906" t="s">
        <v>76</v>
      </c>
    </row>
    <row r="15907" spans="1:18" x14ac:dyDescent="0.35">
      <c r="A15907" t="s">
        <v>5</v>
      </c>
      <c r="B15907" t="s">
        <v>569</v>
      </c>
      <c r="C15907">
        <v>16</v>
      </c>
      <c r="D15907" t="s">
        <v>194</v>
      </c>
      <c r="E15907" t="s">
        <v>194</v>
      </c>
      <c r="F15907" t="s">
        <v>76</v>
      </c>
      <c r="G15907" t="s">
        <v>76</v>
      </c>
      <c r="H15907" t="s">
        <v>67</v>
      </c>
      <c r="I15907" t="s">
        <v>1385</v>
      </c>
      <c r="J15907" t="s">
        <v>76</v>
      </c>
      <c r="K15907" t="s">
        <v>76</v>
      </c>
      <c r="L15907" t="s">
        <v>76</v>
      </c>
      <c r="M15907" t="s">
        <v>194</v>
      </c>
      <c r="N15907" t="s">
        <v>188</v>
      </c>
      <c r="O15907" t="s">
        <v>76</v>
      </c>
      <c r="P15907" t="s">
        <v>76</v>
      </c>
      <c r="Q15907" t="s">
        <v>76</v>
      </c>
      <c r="R15907" t="s">
        <v>76</v>
      </c>
    </row>
    <row r="15908" spans="1:18" x14ac:dyDescent="0.35">
      <c r="A15908" t="s">
        <v>5</v>
      </c>
      <c r="B15908" t="s">
        <v>570</v>
      </c>
      <c r="C15908">
        <v>11</v>
      </c>
      <c r="D15908" t="s">
        <v>386</v>
      </c>
      <c r="E15908" t="s">
        <v>76</v>
      </c>
      <c r="F15908" t="s">
        <v>76</v>
      </c>
      <c r="G15908" t="s">
        <v>76</v>
      </c>
      <c r="H15908" t="s">
        <v>56</v>
      </c>
      <c r="I15908" t="s">
        <v>656</v>
      </c>
      <c r="J15908" t="s">
        <v>76</v>
      </c>
      <c r="K15908" t="s">
        <v>76</v>
      </c>
      <c r="L15908" t="s">
        <v>280</v>
      </c>
      <c r="M15908" t="s">
        <v>386</v>
      </c>
      <c r="N15908" t="s">
        <v>541</v>
      </c>
      <c r="O15908" t="s">
        <v>76</v>
      </c>
      <c r="P15908" t="s">
        <v>280</v>
      </c>
      <c r="Q15908" t="s">
        <v>76</v>
      </c>
      <c r="R15908" t="s">
        <v>367</v>
      </c>
    </row>
    <row r="15909" spans="1:18" x14ac:dyDescent="0.35">
      <c r="A15909" t="s">
        <v>5</v>
      </c>
      <c r="B15909" t="s">
        <v>571</v>
      </c>
      <c r="C15909">
        <v>1</v>
      </c>
      <c r="D15909" t="s">
        <v>395</v>
      </c>
      <c r="E15909" t="s">
        <v>76</v>
      </c>
      <c r="F15909" t="s">
        <v>76</v>
      </c>
      <c r="G15909" t="s">
        <v>76</v>
      </c>
      <c r="H15909" t="s">
        <v>76</v>
      </c>
      <c r="I15909" t="s">
        <v>76</v>
      </c>
      <c r="J15909" t="s">
        <v>76</v>
      </c>
      <c r="K15909" t="s">
        <v>76</v>
      </c>
      <c r="L15909" t="s">
        <v>76</v>
      </c>
      <c r="M15909" t="s">
        <v>76</v>
      </c>
      <c r="N15909" t="s">
        <v>395</v>
      </c>
      <c r="O15909" t="s">
        <v>76</v>
      </c>
      <c r="P15909" t="s">
        <v>76</v>
      </c>
      <c r="Q15909" t="s">
        <v>76</v>
      </c>
      <c r="R15909" t="s">
        <v>76</v>
      </c>
    </row>
    <row r="15910" spans="1:18" x14ac:dyDescent="0.35">
      <c r="A15910" t="s">
        <v>5</v>
      </c>
      <c r="B15910" t="s">
        <v>572</v>
      </c>
      <c r="C15910">
        <v>15</v>
      </c>
      <c r="D15910" t="s">
        <v>76</v>
      </c>
      <c r="E15910" t="s">
        <v>76</v>
      </c>
      <c r="F15910" t="s">
        <v>76</v>
      </c>
      <c r="G15910" t="s">
        <v>76</v>
      </c>
      <c r="H15910" t="s">
        <v>599</v>
      </c>
      <c r="I15910" t="s">
        <v>514</v>
      </c>
      <c r="J15910" t="s">
        <v>76</v>
      </c>
      <c r="K15910" t="s">
        <v>76</v>
      </c>
      <c r="L15910" t="s">
        <v>76</v>
      </c>
      <c r="M15910" t="s">
        <v>76</v>
      </c>
      <c r="N15910" t="s">
        <v>76</v>
      </c>
      <c r="O15910" t="s">
        <v>76</v>
      </c>
      <c r="P15910" t="s">
        <v>76</v>
      </c>
      <c r="Q15910" t="s">
        <v>320</v>
      </c>
      <c r="R15910" t="s">
        <v>320</v>
      </c>
    </row>
    <row r="15911" spans="1:18" x14ac:dyDescent="0.35">
      <c r="A15911" t="s">
        <v>5</v>
      </c>
      <c r="B15911" t="s">
        <v>573</v>
      </c>
      <c r="C15911">
        <v>9</v>
      </c>
      <c r="D15911" t="s">
        <v>365</v>
      </c>
      <c r="E15911" t="s">
        <v>365</v>
      </c>
      <c r="F15911" t="s">
        <v>76</v>
      </c>
      <c r="G15911" t="s">
        <v>76</v>
      </c>
      <c r="H15911" t="s">
        <v>76</v>
      </c>
      <c r="I15911" t="s">
        <v>746</v>
      </c>
      <c r="J15911" t="s">
        <v>226</v>
      </c>
      <c r="K15911" t="s">
        <v>76</v>
      </c>
      <c r="L15911" t="s">
        <v>76</v>
      </c>
      <c r="M15911" t="s">
        <v>365</v>
      </c>
      <c r="N15911" t="s">
        <v>365</v>
      </c>
      <c r="O15911" t="s">
        <v>76</v>
      </c>
      <c r="P15911" t="s">
        <v>76</v>
      </c>
      <c r="Q15911" t="s">
        <v>76</v>
      </c>
      <c r="R15911" t="s">
        <v>76</v>
      </c>
    </row>
    <row r="15912" spans="1:18" x14ac:dyDescent="0.35">
      <c r="A15912" t="s">
        <v>6</v>
      </c>
      <c r="B15912" t="s">
        <v>566</v>
      </c>
      <c r="C15912">
        <v>2</v>
      </c>
      <c r="D15912" t="s">
        <v>76</v>
      </c>
      <c r="E15912" t="s">
        <v>76</v>
      </c>
      <c r="F15912" t="s">
        <v>76</v>
      </c>
      <c r="G15912" t="s">
        <v>76</v>
      </c>
      <c r="H15912" t="s">
        <v>90</v>
      </c>
      <c r="I15912" t="s">
        <v>76</v>
      </c>
      <c r="J15912" t="s">
        <v>76</v>
      </c>
      <c r="K15912" t="s">
        <v>76</v>
      </c>
      <c r="L15912" t="s">
        <v>76</v>
      </c>
      <c r="M15912" t="s">
        <v>738</v>
      </c>
      <c r="N15912" t="s">
        <v>738</v>
      </c>
      <c r="O15912" t="s">
        <v>76</v>
      </c>
      <c r="P15912" t="s">
        <v>76</v>
      </c>
      <c r="Q15912" t="s">
        <v>76</v>
      </c>
      <c r="R15912" t="s">
        <v>76</v>
      </c>
    </row>
    <row r="15913" spans="1:18" x14ac:dyDescent="0.35">
      <c r="A15913" t="s">
        <v>6</v>
      </c>
      <c r="B15913" t="s">
        <v>569</v>
      </c>
      <c r="C15913">
        <v>2</v>
      </c>
      <c r="D15913" t="s">
        <v>76</v>
      </c>
      <c r="E15913" t="s">
        <v>76</v>
      </c>
      <c r="F15913" t="s">
        <v>76</v>
      </c>
      <c r="G15913" t="s">
        <v>76</v>
      </c>
      <c r="H15913" t="s">
        <v>76</v>
      </c>
      <c r="I15913" t="s">
        <v>76</v>
      </c>
      <c r="J15913" t="s">
        <v>76</v>
      </c>
      <c r="K15913" t="s">
        <v>76</v>
      </c>
      <c r="L15913" t="s">
        <v>76</v>
      </c>
      <c r="M15913" t="s">
        <v>76</v>
      </c>
      <c r="N15913" t="s">
        <v>76</v>
      </c>
      <c r="O15913" t="s">
        <v>76</v>
      </c>
      <c r="P15913" t="s">
        <v>76</v>
      </c>
      <c r="Q15913" t="s">
        <v>76</v>
      </c>
      <c r="R15913" t="s">
        <v>395</v>
      </c>
    </row>
    <row r="15914" spans="1:18" x14ac:dyDescent="0.35">
      <c r="A15914" t="s">
        <v>6</v>
      </c>
      <c r="B15914" t="s">
        <v>570</v>
      </c>
      <c r="C15914">
        <v>1</v>
      </c>
      <c r="D15914" t="s">
        <v>76</v>
      </c>
      <c r="E15914" t="s">
        <v>76</v>
      </c>
      <c r="F15914" t="s">
        <v>76</v>
      </c>
      <c r="G15914" t="s">
        <v>76</v>
      </c>
      <c r="H15914" t="s">
        <v>76</v>
      </c>
      <c r="I15914" t="s">
        <v>76</v>
      </c>
      <c r="J15914" t="s">
        <v>76</v>
      </c>
      <c r="K15914" t="s">
        <v>76</v>
      </c>
      <c r="L15914" t="s">
        <v>76</v>
      </c>
      <c r="M15914" t="s">
        <v>76</v>
      </c>
      <c r="N15914" t="s">
        <v>76</v>
      </c>
      <c r="O15914" t="s">
        <v>76</v>
      </c>
      <c r="P15914" t="s">
        <v>76</v>
      </c>
      <c r="Q15914" t="s">
        <v>395</v>
      </c>
      <c r="R15914" t="s">
        <v>395</v>
      </c>
    </row>
    <row r="15915" spans="1:18" x14ac:dyDescent="0.35">
      <c r="A15915" t="s">
        <v>6</v>
      </c>
      <c r="B15915" t="s">
        <v>572</v>
      </c>
      <c r="C15915">
        <v>4</v>
      </c>
      <c r="D15915" t="s">
        <v>76</v>
      </c>
      <c r="E15915" t="s">
        <v>76</v>
      </c>
      <c r="F15915" t="s">
        <v>76</v>
      </c>
      <c r="G15915" t="s">
        <v>76</v>
      </c>
      <c r="H15915" t="s">
        <v>76</v>
      </c>
      <c r="I15915" t="s">
        <v>732</v>
      </c>
      <c r="J15915" t="s">
        <v>76</v>
      </c>
      <c r="K15915" t="s">
        <v>76</v>
      </c>
      <c r="L15915" t="s">
        <v>76</v>
      </c>
      <c r="M15915" t="s">
        <v>76</v>
      </c>
      <c r="N15915" t="s">
        <v>76</v>
      </c>
      <c r="O15915" t="s">
        <v>76</v>
      </c>
      <c r="P15915" t="s">
        <v>76</v>
      </c>
      <c r="Q15915" t="s">
        <v>76</v>
      </c>
      <c r="R15915" t="s">
        <v>678</v>
      </c>
    </row>
    <row r="15916" spans="1:18" x14ac:dyDescent="0.35">
      <c r="A15916" t="s">
        <v>6</v>
      </c>
      <c r="B15916" t="s">
        <v>573</v>
      </c>
      <c r="C15916">
        <v>1</v>
      </c>
      <c r="D15916" t="s">
        <v>395</v>
      </c>
      <c r="E15916" t="s">
        <v>395</v>
      </c>
      <c r="F15916" t="s">
        <v>395</v>
      </c>
      <c r="G15916" t="s">
        <v>395</v>
      </c>
      <c r="H15916" t="s">
        <v>76</v>
      </c>
      <c r="I15916" t="s">
        <v>76</v>
      </c>
      <c r="J15916" t="s">
        <v>76</v>
      </c>
      <c r="K15916" t="s">
        <v>395</v>
      </c>
      <c r="L15916" t="s">
        <v>395</v>
      </c>
      <c r="M15916" t="s">
        <v>395</v>
      </c>
      <c r="N15916" t="s">
        <v>395</v>
      </c>
      <c r="O15916" t="s">
        <v>395</v>
      </c>
      <c r="P15916" t="s">
        <v>395</v>
      </c>
      <c r="Q15916" t="s">
        <v>395</v>
      </c>
      <c r="R15916" t="s">
        <v>395</v>
      </c>
    </row>
    <row r="15917" spans="1:18" x14ac:dyDescent="0.35">
      <c r="A15917" t="s">
        <v>7</v>
      </c>
      <c r="B15917" t="s">
        <v>566</v>
      </c>
      <c r="C15917">
        <v>1</v>
      </c>
      <c r="D15917" t="s">
        <v>76</v>
      </c>
      <c r="E15917" t="s">
        <v>76</v>
      </c>
      <c r="F15917" t="s">
        <v>76</v>
      </c>
      <c r="G15917" t="s">
        <v>76</v>
      </c>
      <c r="H15917" t="s">
        <v>76</v>
      </c>
      <c r="I15917" t="s">
        <v>76</v>
      </c>
      <c r="J15917" t="s">
        <v>395</v>
      </c>
      <c r="K15917" t="s">
        <v>76</v>
      </c>
      <c r="L15917" t="s">
        <v>76</v>
      </c>
      <c r="M15917" t="s">
        <v>76</v>
      </c>
      <c r="N15917" t="s">
        <v>76</v>
      </c>
      <c r="O15917" t="s">
        <v>76</v>
      </c>
      <c r="P15917" t="s">
        <v>76</v>
      </c>
      <c r="Q15917" t="s">
        <v>76</v>
      </c>
      <c r="R15917" t="s">
        <v>76</v>
      </c>
    </row>
    <row r="15918" spans="1:18" x14ac:dyDescent="0.35">
      <c r="A15918" t="s">
        <v>7</v>
      </c>
      <c r="B15918" t="s">
        <v>571</v>
      </c>
      <c r="C15918">
        <v>1</v>
      </c>
      <c r="D15918" t="s">
        <v>76</v>
      </c>
      <c r="E15918" t="s">
        <v>76</v>
      </c>
      <c r="F15918" t="s">
        <v>76</v>
      </c>
      <c r="G15918" t="s">
        <v>76</v>
      </c>
      <c r="H15918" t="s">
        <v>76</v>
      </c>
      <c r="I15918" t="s">
        <v>76</v>
      </c>
      <c r="J15918" t="s">
        <v>76</v>
      </c>
      <c r="K15918" t="s">
        <v>76</v>
      </c>
      <c r="L15918" t="s">
        <v>76</v>
      </c>
      <c r="M15918" t="s">
        <v>395</v>
      </c>
      <c r="N15918" t="s">
        <v>76</v>
      </c>
      <c r="O15918" t="s">
        <v>76</v>
      </c>
      <c r="P15918" t="s">
        <v>76</v>
      </c>
      <c r="Q15918" t="s">
        <v>76</v>
      </c>
      <c r="R15918" t="s">
        <v>76</v>
      </c>
    </row>
    <row r="15919" spans="1:18" x14ac:dyDescent="0.35">
      <c r="A15919" t="s">
        <v>241</v>
      </c>
      <c r="B15919" t="s">
        <v>566</v>
      </c>
      <c r="C15919">
        <v>8</v>
      </c>
      <c r="D15919" t="s">
        <v>416</v>
      </c>
      <c r="E15919" t="s">
        <v>416</v>
      </c>
      <c r="F15919" t="s">
        <v>470</v>
      </c>
      <c r="G15919" t="s">
        <v>470</v>
      </c>
      <c r="H15919" t="s">
        <v>244</v>
      </c>
      <c r="I15919" t="s">
        <v>463</v>
      </c>
      <c r="J15919" t="s">
        <v>435</v>
      </c>
      <c r="K15919" t="s">
        <v>416</v>
      </c>
      <c r="L15919" t="s">
        <v>416</v>
      </c>
      <c r="M15919" t="s">
        <v>441</v>
      </c>
      <c r="N15919" t="s">
        <v>441</v>
      </c>
      <c r="O15919" t="s">
        <v>470</v>
      </c>
      <c r="P15919" t="s">
        <v>470</v>
      </c>
      <c r="Q15919" t="s">
        <v>470</v>
      </c>
      <c r="R15919" t="s">
        <v>470</v>
      </c>
    </row>
    <row r="15920" spans="1:18" x14ac:dyDescent="0.35">
      <c r="A15920" t="s">
        <v>241</v>
      </c>
      <c r="B15920" t="s">
        <v>569</v>
      </c>
      <c r="C15920">
        <v>34</v>
      </c>
      <c r="D15920" t="s">
        <v>186</v>
      </c>
      <c r="E15920" t="s">
        <v>186</v>
      </c>
      <c r="F15920" t="s">
        <v>76</v>
      </c>
      <c r="G15920" t="s">
        <v>180</v>
      </c>
      <c r="H15920" t="s">
        <v>199</v>
      </c>
      <c r="I15920" t="s">
        <v>420</v>
      </c>
      <c r="J15920" t="s">
        <v>76</v>
      </c>
      <c r="K15920" t="s">
        <v>76</v>
      </c>
      <c r="L15920" t="s">
        <v>124</v>
      </c>
      <c r="M15920" t="s">
        <v>89</v>
      </c>
      <c r="N15920" t="s">
        <v>137</v>
      </c>
      <c r="O15920" t="s">
        <v>76</v>
      </c>
      <c r="P15920" t="s">
        <v>76</v>
      </c>
      <c r="Q15920" t="s">
        <v>76</v>
      </c>
      <c r="R15920" t="s">
        <v>328</v>
      </c>
    </row>
    <row r="15921" spans="1:18" x14ac:dyDescent="0.35">
      <c r="A15921" t="s">
        <v>241</v>
      </c>
      <c r="B15921" t="s">
        <v>570</v>
      </c>
      <c r="C15921">
        <v>12</v>
      </c>
      <c r="D15921" t="s">
        <v>177</v>
      </c>
      <c r="E15921" t="s">
        <v>76</v>
      </c>
      <c r="F15921" t="s">
        <v>76</v>
      </c>
      <c r="G15921" t="s">
        <v>76</v>
      </c>
      <c r="H15921" t="s">
        <v>97</v>
      </c>
      <c r="I15921" t="s">
        <v>125</v>
      </c>
      <c r="J15921" t="s">
        <v>76</v>
      </c>
      <c r="K15921" t="s">
        <v>76</v>
      </c>
      <c r="L15921" t="s">
        <v>109</v>
      </c>
      <c r="M15921" t="s">
        <v>177</v>
      </c>
      <c r="N15921" t="s">
        <v>283</v>
      </c>
      <c r="O15921" t="s">
        <v>76</v>
      </c>
      <c r="P15921" t="s">
        <v>109</v>
      </c>
      <c r="Q15921" t="s">
        <v>412</v>
      </c>
      <c r="R15921" t="s">
        <v>374</v>
      </c>
    </row>
    <row r="15922" spans="1:18" x14ac:dyDescent="0.35">
      <c r="A15922" t="s">
        <v>241</v>
      </c>
      <c r="B15922" t="s">
        <v>571</v>
      </c>
      <c r="C15922">
        <v>6</v>
      </c>
      <c r="D15922" t="s">
        <v>112</v>
      </c>
      <c r="E15922" t="s">
        <v>76</v>
      </c>
      <c r="F15922" t="s">
        <v>76</v>
      </c>
      <c r="G15922" t="s">
        <v>76</v>
      </c>
      <c r="H15922" t="s">
        <v>150</v>
      </c>
      <c r="I15922" t="s">
        <v>223</v>
      </c>
      <c r="J15922" t="s">
        <v>377</v>
      </c>
      <c r="K15922" t="s">
        <v>76</v>
      </c>
      <c r="L15922" t="s">
        <v>76</v>
      </c>
      <c r="M15922" t="s">
        <v>211</v>
      </c>
      <c r="N15922" t="s">
        <v>112</v>
      </c>
      <c r="O15922" t="s">
        <v>76</v>
      </c>
      <c r="P15922" t="s">
        <v>76</v>
      </c>
      <c r="Q15922" t="s">
        <v>76</v>
      </c>
      <c r="R15922" t="s">
        <v>76</v>
      </c>
    </row>
    <row r="15923" spans="1:18" x14ac:dyDescent="0.35">
      <c r="A15923" t="s">
        <v>241</v>
      </c>
      <c r="B15923" t="s">
        <v>572</v>
      </c>
      <c r="C15923">
        <v>32</v>
      </c>
      <c r="D15923" t="s">
        <v>76</v>
      </c>
      <c r="E15923" t="s">
        <v>76</v>
      </c>
      <c r="F15923" t="s">
        <v>134</v>
      </c>
      <c r="G15923" t="s">
        <v>132</v>
      </c>
      <c r="H15923" t="s">
        <v>497</v>
      </c>
      <c r="I15923" t="s">
        <v>172</v>
      </c>
      <c r="J15923" t="s">
        <v>76</v>
      </c>
      <c r="K15923" t="s">
        <v>76</v>
      </c>
      <c r="L15923" t="s">
        <v>76</v>
      </c>
      <c r="M15923" t="s">
        <v>132</v>
      </c>
      <c r="N15923" t="s">
        <v>367</v>
      </c>
      <c r="O15923" t="s">
        <v>76</v>
      </c>
      <c r="P15923" t="s">
        <v>76</v>
      </c>
      <c r="Q15923" t="s">
        <v>210</v>
      </c>
      <c r="R15923" t="s">
        <v>234</v>
      </c>
    </row>
    <row r="15924" spans="1:18" x14ac:dyDescent="0.35">
      <c r="A15924" t="s">
        <v>241</v>
      </c>
      <c r="B15924" t="s">
        <v>573</v>
      </c>
      <c r="C15924">
        <v>13</v>
      </c>
      <c r="D15924" t="s">
        <v>375</v>
      </c>
      <c r="E15924" t="s">
        <v>375</v>
      </c>
      <c r="F15924" t="s">
        <v>445</v>
      </c>
      <c r="G15924" t="s">
        <v>445</v>
      </c>
      <c r="H15924" t="s">
        <v>76</v>
      </c>
      <c r="I15924" t="s">
        <v>537</v>
      </c>
      <c r="J15924" t="s">
        <v>179</v>
      </c>
      <c r="K15924" t="s">
        <v>445</v>
      </c>
      <c r="L15924" t="s">
        <v>445</v>
      </c>
      <c r="M15924" t="s">
        <v>577</v>
      </c>
      <c r="N15924" t="s">
        <v>577</v>
      </c>
      <c r="O15924" t="s">
        <v>445</v>
      </c>
      <c r="P15924" t="s">
        <v>445</v>
      </c>
      <c r="Q15924" t="s">
        <v>445</v>
      </c>
      <c r="R15924" t="s">
        <v>445</v>
      </c>
    </row>
    <row r="15926" spans="1:18" x14ac:dyDescent="0.35">
      <c r="A15926" t="s">
        <v>2467</v>
      </c>
    </row>
    <row r="15927" spans="1:18" x14ac:dyDescent="0.35">
      <c r="A15927" t="s">
        <v>14</v>
      </c>
      <c r="B15927" t="s">
        <v>593</v>
      </c>
      <c r="C15927" t="s">
        <v>2</v>
      </c>
      <c r="D15927" t="s">
        <v>2450</v>
      </c>
      <c r="E15927" t="s">
        <v>2451</v>
      </c>
      <c r="F15927" t="s">
        <v>2452</v>
      </c>
      <c r="G15927" t="s">
        <v>2453</v>
      </c>
      <c r="H15927" t="s">
        <v>2454</v>
      </c>
      <c r="I15927" t="s">
        <v>49</v>
      </c>
      <c r="J15927" t="s">
        <v>50</v>
      </c>
      <c r="K15927" t="s">
        <v>2455</v>
      </c>
      <c r="L15927" t="s">
        <v>2456</v>
      </c>
      <c r="M15927" t="s">
        <v>2457</v>
      </c>
      <c r="N15927" t="s">
        <v>2458</v>
      </c>
      <c r="O15927" t="s">
        <v>2459</v>
      </c>
      <c r="P15927" t="s">
        <v>2460</v>
      </c>
      <c r="Q15927" t="s">
        <v>2461</v>
      </c>
      <c r="R15927" t="s">
        <v>2462</v>
      </c>
    </row>
    <row r="15928" spans="1:18" x14ac:dyDescent="0.35">
      <c r="A15928" t="s">
        <v>3</v>
      </c>
      <c r="B15928" t="s">
        <v>594</v>
      </c>
      <c r="C15928">
        <v>5</v>
      </c>
      <c r="D15928" t="s">
        <v>76</v>
      </c>
      <c r="E15928" t="s">
        <v>76</v>
      </c>
      <c r="F15928" t="s">
        <v>76</v>
      </c>
      <c r="G15928" t="s">
        <v>76</v>
      </c>
      <c r="H15928" t="s">
        <v>11</v>
      </c>
      <c r="I15928" t="s">
        <v>722</v>
      </c>
      <c r="J15928" t="s">
        <v>471</v>
      </c>
      <c r="K15928" t="s">
        <v>76</v>
      </c>
      <c r="L15928" t="s">
        <v>76</v>
      </c>
      <c r="M15928" t="s">
        <v>76</v>
      </c>
      <c r="N15928" t="s">
        <v>76</v>
      </c>
      <c r="O15928" t="s">
        <v>76</v>
      </c>
      <c r="P15928" t="s">
        <v>76</v>
      </c>
      <c r="Q15928" t="s">
        <v>76</v>
      </c>
      <c r="R15928" t="s">
        <v>76</v>
      </c>
    </row>
    <row r="15929" spans="1:18" x14ac:dyDescent="0.35">
      <c r="A15929" t="s">
        <v>3</v>
      </c>
      <c r="B15929" t="s">
        <v>595</v>
      </c>
      <c r="C15929">
        <v>2</v>
      </c>
      <c r="D15929" t="s">
        <v>76</v>
      </c>
      <c r="E15929" t="s">
        <v>76</v>
      </c>
      <c r="F15929" t="s">
        <v>888</v>
      </c>
      <c r="G15929" t="s">
        <v>888</v>
      </c>
      <c r="H15929" t="s">
        <v>76</v>
      </c>
      <c r="I15929" t="s">
        <v>399</v>
      </c>
      <c r="J15929" t="s">
        <v>76</v>
      </c>
      <c r="K15929" t="s">
        <v>76</v>
      </c>
      <c r="L15929" t="s">
        <v>76</v>
      </c>
      <c r="M15929" t="s">
        <v>76</v>
      </c>
      <c r="N15929" t="s">
        <v>76</v>
      </c>
      <c r="O15929" t="s">
        <v>888</v>
      </c>
      <c r="P15929" t="s">
        <v>888</v>
      </c>
      <c r="Q15929" t="s">
        <v>888</v>
      </c>
      <c r="R15929" t="s">
        <v>888</v>
      </c>
    </row>
    <row r="15930" spans="1:18" x14ac:dyDescent="0.35">
      <c r="A15930" t="s">
        <v>4</v>
      </c>
      <c r="B15930" t="s">
        <v>594</v>
      </c>
      <c r="C15930">
        <v>17</v>
      </c>
      <c r="D15930" t="s">
        <v>376</v>
      </c>
      <c r="E15930" t="s">
        <v>376</v>
      </c>
      <c r="F15930" t="s">
        <v>76</v>
      </c>
      <c r="G15930" t="s">
        <v>76</v>
      </c>
      <c r="H15930" t="s">
        <v>803</v>
      </c>
      <c r="I15930" t="s">
        <v>55</v>
      </c>
      <c r="J15930" t="s">
        <v>76</v>
      </c>
      <c r="K15930" t="s">
        <v>76</v>
      </c>
      <c r="L15930" t="s">
        <v>76</v>
      </c>
      <c r="M15930" t="s">
        <v>76</v>
      </c>
      <c r="N15930" t="s">
        <v>76</v>
      </c>
      <c r="O15930" t="s">
        <v>76</v>
      </c>
      <c r="P15930" t="s">
        <v>76</v>
      </c>
      <c r="Q15930" t="s">
        <v>76</v>
      </c>
      <c r="R15930" t="s">
        <v>55</v>
      </c>
    </row>
    <row r="15931" spans="1:18" x14ac:dyDescent="0.35">
      <c r="A15931" t="s">
        <v>4</v>
      </c>
      <c r="B15931" t="s">
        <v>595</v>
      </c>
      <c r="C15931">
        <v>15</v>
      </c>
      <c r="D15931" t="s">
        <v>237</v>
      </c>
      <c r="E15931" t="s">
        <v>237</v>
      </c>
      <c r="F15931" t="s">
        <v>131</v>
      </c>
      <c r="G15931" t="s">
        <v>160</v>
      </c>
      <c r="H15931" t="s">
        <v>184</v>
      </c>
      <c r="I15931" t="s">
        <v>64</v>
      </c>
      <c r="J15931" t="s">
        <v>76</v>
      </c>
      <c r="K15931" t="s">
        <v>237</v>
      </c>
      <c r="L15931" t="s">
        <v>550</v>
      </c>
      <c r="M15931" t="s">
        <v>160</v>
      </c>
      <c r="N15931" t="s">
        <v>64</v>
      </c>
      <c r="O15931" t="s">
        <v>237</v>
      </c>
      <c r="P15931" t="s">
        <v>237</v>
      </c>
      <c r="Q15931" t="s">
        <v>347</v>
      </c>
      <c r="R15931" t="s">
        <v>398</v>
      </c>
    </row>
    <row r="15932" spans="1:18" x14ac:dyDescent="0.35">
      <c r="A15932" t="s">
        <v>5</v>
      </c>
      <c r="B15932" t="s">
        <v>594</v>
      </c>
      <c r="C15932">
        <v>30</v>
      </c>
      <c r="D15932" t="s">
        <v>76</v>
      </c>
      <c r="E15932" t="s">
        <v>76</v>
      </c>
      <c r="F15932" t="s">
        <v>76</v>
      </c>
      <c r="G15932" t="s">
        <v>76</v>
      </c>
      <c r="H15932" t="s">
        <v>352</v>
      </c>
      <c r="I15932" t="s">
        <v>542</v>
      </c>
      <c r="J15932" t="s">
        <v>142</v>
      </c>
      <c r="K15932" t="s">
        <v>76</v>
      </c>
      <c r="L15932" t="s">
        <v>198</v>
      </c>
      <c r="M15932" t="s">
        <v>76</v>
      </c>
      <c r="N15932" t="s">
        <v>515</v>
      </c>
      <c r="O15932" t="s">
        <v>76</v>
      </c>
      <c r="P15932" t="s">
        <v>198</v>
      </c>
      <c r="Q15932" t="s">
        <v>89</v>
      </c>
      <c r="R15932" t="s">
        <v>89</v>
      </c>
    </row>
    <row r="15933" spans="1:18" x14ac:dyDescent="0.35">
      <c r="A15933" t="s">
        <v>5</v>
      </c>
      <c r="B15933" t="s">
        <v>595</v>
      </c>
      <c r="C15933">
        <v>24</v>
      </c>
      <c r="D15933" t="s">
        <v>227</v>
      </c>
      <c r="E15933" t="s">
        <v>226</v>
      </c>
      <c r="F15933" t="s">
        <v>76</v>
      </c>
      <c r="G15933" t="s">
        <v>76</v>
      </c>
      <c r="H15933" t="s">
        <v>185</v>
      </c>
      <c r="I15933" t="s">
        <v>983</v>
      </c>
      <c r="J15933" t="s">
        <v>76</v>
      </c>
      <c r="K15933" t="s">
        <v>76</v>
      </c>
      <c r="L15933" t="s">
        <v>76</v>
      </c>
      <c r="M15933" t="s">
        <v>435</v>
      </c>
      <c r="N15933" t="s">
        <v>227</v>
      </c>
      <c r="O15933" t="s">
        <v>76</v>
      </c>
      <c r="P15933" t="s">
        <v>76</v>
      </c>
      <c r="Q15933" t="s">
        <v>76</v>
      </c>
      <c r="R15933" t="s">
        <v>103</v>
      </c>
    </row>
    <row r="15934" spans="1:18" x14ac:dyDescent="0.35">
      <c r="A15934" t="s">
        <v>6</v>
      </c>
      <c r="B15934" t="s">
        <v>594</v>
      </c>
      <c r="C15934">
        <v>2</v>
      </c>
      <c r="D15934" t="s">
        <v>76</v>
      </c>
      <c r="E15934" t="s">
        <v>76</v>
      </c>
      <c r="F15934" t="s">
        <v>76</v>
      </c>
      <c r="G15934" t="s">
        <v>76</v>
      </c>
      <c r="H15934" t="s">
        <v>90</v>
      </c>
      <c r="I15934" t="s">
        <v>76</v>
      </c>
      <c r="J15934" t="s">
        <v>76</v>
      </c>
      <c r="K15934" t="s">
        <v>76</v>
      </c>
      <c r="L15934" t="s">
        <v>76</v>
      </c>
      <c r="M15934" t="s">
        <v>738</v>
      </c>
      <c r="N15934" t="s">
        <v>738</v>
      </c>
      <c r="O15934" t="s">
        <v>76</v>
      </c>
      <c r="P15934" t="s">
        <v>76</v>
      </c>
      <c r="Q15934" t="s">
        <v>76</v>
      </c>
      <c r="R15934" t="s">
        <v>76</v>
      </c>
    </row>
    <row r="15935" spans="1:18" x14ac:dyDescent="0.35">
      <c r="A15935" t="s">
        <v>6</v>
      </c>
      <c r="B15935" t="s">
        <v>595</v>
      </c>
      <c r="C15935">
        <v>8</v>
      </c>
      <c r="D15935" t="s">
        <v>210</v>
      </c>
      <c r="E15935" t="s">
        <v>210</v>
      </c>
      <c r="F15935" t="s">
        <v>210</v>
      </c>
      <c r="G15935" t="s">
        <v>210</v>
      </c>
      <c r="H15935" t="s">
        <v>76</v>
      </c>
      <c r="I15935" t="s">
        <v>339</v>
      </c>
      <c r="J15935" t="s">
        <v>76</v>
      </c>
      <c r="K15935" t="s">
        <v>210</v>
      </c>
      <c r="L15935" t="s">
        <v>210</v>
      </c>
      <c r="M15935" t="s">
        <v>210</v>
      </c>
      <c r="N15935" t="s">
        <v>210</v>
      </c>
      <c r="O15935" t="s">
        <v>210</v>
      </c>
      <c r="P15935" t="s">
        <v>210</v>
      </c>
      <c r="Q15935" t="s">
        <v>66</v>
      </c>
      <c r="R15935" t="s">
        <v>1403</v>
      </c>
    </row>
    <row r="15936" spans="1:18" x14ac:dyDescent="0.35">
      <c r="A15936" t="s">
        <v>7</v>
      </c>
      <c r="B15936" t="s">
        <v>594</v>
      </c>
      <c r="C15936">
        <v>1</v>
      </c>
      <c r="D15936" t="s">
        <v>76</v>
      </c>
      <c r="E15936" t="s">
        <v>76</v>
      </c>
      <c r="F15936" t="s">
        <v>76</v>
      </c>
      <c r="G15936" t="s">
        <v>76</v>
      </c>
      <c r="H15936" t="s">
        <v>76</v>
      </c>
      <c r="I15936" t="s">
        <v>76</v>
      </c>
      <c r="J15936" t="s">
        <v>395</v>
      </c>
      <c r="K15936" t="s">
        <v>76</v>
      </c>
      <c r="L15936" t="s">
        <v>76</v>
      </c>
      <c r="M15936" t="s">
        <v>76</v>
      </c>
      <c r="N15936" t="s">
        <v>76</v>
      </c>
      <c r="O15936" t="s">
        <v>76</v>
      </c>
      <c r="P15936" t="s">
        <v>76</v>
      </c>
      <c r="Q15936" t="s">
        <v>76</v>
      </c>
      <c r="R15936" t="s">
        <v>76</v>
      </c>
    </row>
    <row r="15937" spans="1:21" x14ac:dyDescent="0.35">
      <c r="A15937" t="s">
        <v>7</v>
      </c>
      <c r="B15937" t="s">
        <v>595</v>
      </c>
      <c r="C15937">
        <v>1</v>
      </c>
      <c r="D15937" t="s">
        <v>76</v>
      </c>
      <c r="E15937" t="s">
        <v>76</v>
      </c>
      <c r="F15937" t="s">
        <v>76</v>
      </c>
      <c r="G15937" t="s">
        <v>76</v>
      </c>
      <c r="H15937" t="s">
        <v>76</v>
      </c>
      <c r="I15937" t="s">
        <v>76</v>
      </c>
      <c r="J15937" t="s">
        <v>76</v>
      </c>
      <c r="K15937" t="s">
        <v>76</v>
      </c>
      <c r="L15937" t="s">
        <v>76</v>
      </c>
      <c r="M15937" t="s">
        <v>395</v>
      </c>
      <c r="N15937" t="s">
        <v>76</v>
      </c>
      <c r="O15937" t="s">
        <v>76</v>
      </c>
      <c r="P15937" t="s">
        <v>76</v>
      </c>
      <c r="Q15937" t="s">
        <v>76</v>
      </c>
      <c r="R15937" t="s">
        <v>76</v>
      </c>
    </row>
    <row r="15938" spans="1:21" x14ac:dyDescent="0.35">
      <c r="A15938" t="s">
        <v>241</v>
      </c>
      <c r="B15938" t="s">
        <v>594</v>
      </c>
      <c r="C15938">
        <v>55</v>
      </c>
      <c r="D15938" t="s">
        <v>62</v>
      </c>
      <c r="E15938" t="s">
        <v>62</v>
      </c>
      <c r="F15938" t="s">
        <v>76</v>
      </c>
      <c r="G15938" t="s">
        <v>76</v>
      </c>
      <c r="H15938" t="s">
        <v>123</v>
      </c>
      <c r="I15938" t="s">
        <v>732</v>
      </c>
      <c r="J15938" t="s">
        <v>435</v>
      </c>
      <c r="K15938" t="s">
        <v>76</v>
      </c>
      <c r="L15938" t="s">
        <v>105</v>
      </c>
      <c r="M15938" t="s">
        <v>194</v>
      </c>
      <c r="N15938" t="s">
        <v>278</v>
      </c>
      <c r="O15938" t="s">
        <v>76</v>
      </c>
      <c r="P15938" t="s">
        <v>105</v>
      </c>
      <c r="Q15938" t="s">
        <v>86</v>
      </c>
      <c r="R15938" t="s">
        <v>103</v>
      </c>
    </row>
    <row r="15939" spans="1:21" x14ac:dyDescent="0.35">
      <c r="A15939" t="s">
        <v>241</v>
      </c>
      <c r="B15939" t="s">
        <v>595</v>
      </c>
      <c r="C15939">
        <v>50</v>
      </c>
      <c r="D15939" t="s">
        <v>213</v>
      </c>
      <c r="E15939" t="s">
        <v>255</v>
      </c>
      <c r="F15939" t="s">
        <v>166</v>
      </c>
      <c r="G15939" t="s">
        <v>129</v>
      </c>
      <c r="H15939" t="s">
        <v>185</v>
      </c>
      <c r="I15939" t="s">
        <v>398</v>
      </c>
      <c r="J15939" t="s">
        <v>76</v>
      </c>
      <c r="K15939" t="s">
        <v>240</v>
      </c>
      <c r="L15939" t="s">
        <v>69</v>
      </c>
      <c r="M15939" t="s">
        <v>458</v>
      </c>
      <c r="N15939" t="s">
        <v>361</v>
      </c>
      <c r="O15939" t="s">
        <v>185</v>
      </c>
      <c r="P15939" t="s">
        <v>185</v>
      </c>
      <c r="Q15939" t="s">
        <v>227</v>
      </c>
      <c r="R15939" t="s">
        <v>532</v>
      </c>
    </row>
    <row r="15941" spans="1:21" x14ac:dyDescent="0.35">
      <c r="A15941" t="s">
        <v>2468</v>
      </c>
    </row>
    <row r="15942" spans="1:21" x14ac:dyDescent="0.35">
      <c r="A15942" t="s">
        <v>14</v>
      </c>
      <c r="B15942" t="s">
        <v>2</v>
      </c>
      <c r="C15942" t="s">
        <v>2450</v>
      </c>
      <c r="D15942" t="s">
        <v>2451</v>
      </c>
      <c r="E15942" t="s">
        <v>2452</v>
      </c>
      <c r="F15942" t="s">
        <v>2453</v>
      </c>
      <c r="G15942" t="s">
        <v>2454</v>
      </c>
      <c r="H15942" t="s">
        <v>49</v>
      </c>
      <c r="I15942" t="s">
        <v>50</v>
      </c>
      <c r="J15942" t="s">
        <v>2455</v>
      </c>
      <c r="K15942" t="s">
        <v>2456</v>
      </c>
      <c r="L15942" t="s">
        <v>2457</v>
      </c>
      <c r="M15942" t="s">
        <v>2458</v>
      </c>
      <c r="N15942" t="s">
        <v>2459</v>
      </c>
      <c r="O15942" t="s">
        <v>2460</v>
      </c>
      <c r="P15942" t="s">
        <v>2461</v>
      </c>
      <c r="Q15942" t="s">
        <v>2462</v>
      </c>
    </row>
    <row r="15943" spans="1:21" x14ac:dyDescent="0.35">
      <c r="A15943" t="s">
        <v>3</v>
      </c>
      <c r="B15943">
        <v>7</v>
      </c>
      <c r="C15943" t="s">
        <v>76</v>
      </c>
      <c r="D15943" t="s">
        <v>76</v>
      </c>
      <c r="E15943" t="s">
        <v>191</v>
      </c>
      <c r="F15943" t="s">
        <v>191</v>
      </c>
      <c r="G15943" t="s">
        <v>260</v>
      </c>
      <c r="H15943" t="s">
        <v>620</v>
      </c>
      <c r="I15943" t="s">
        <v>447</v>
      </c>
      <c r="J15943" t="s">
        <v>76</v>
      </c>
      <c r="K15943" t="s">
        <v>76</v>
      </c>
      <c r="L15943" t="s">
        <v>76</v>
      </c>
      <c r="M15943" t="s">
        <v>76</v>
      </c>
      <c r="N15943" t="s">
        <v>191</v>
      </c>
      <c r="O15943" t="s">
        <v>191</v>
      </c>
      <c r="P15943" t="s">
        <v>191</v>
      </c>
      <c r="Q15943" t="s">
        <v>191</v>
      </c>
    </row>
    <row r="15944" spans="1:21" x14ac:dyDescent="0.35">
      <c r="A15944" t="s">
        <v>4</v>
      </c>
      <c r="B15944">
        <v>32</v>
      </c>
      <c r="C15944" t="s">
        <v>185</v>
      </c>
      <c r="D15944" t="s">
        <v>185</v>
      </c>
      <c r="E15944" t="s">
        <v>262</v>
      </c>
      <c r="F15944" t="s">
        <v>302</v>
      </c>
      <c r="G15944" t="s">
        <v>548</v>
      </c>
      <c r="H15944" t="s">
        <v>247</v>
      </c>
      <c r="I15944" t="s">
        <v>76</v>
      </c>
      <c r="J15944" t="s">
        <v>181</v>
      </c>
      <c r="K15944" t="s">
        <v>235</v>
      </c>
      <c r="L15944" t="s">
        <v>302</v>
      </c>
      <c r="M15944" t="s">
        <v>458</v>
      </c>
      <c r="N15944" t="s">
        <v>181</v>
      </c>
      <c r="O15944" t="s">
        <v>181</v>
      </c>
      <c r="P15944" t="s">
        <v>95</v>
      </c>
      <c r="Q15944" t="s">
        <v>323</v>
      </c>
    </row>
    <row r="15945" spans="1:21" x14ac:dyDescent="0.35">
      <c r="A15945" t="s">
        <v>5</v>
      </c>
      <c r="B15945">
        <v>54</v>
      </c>
      <c r="C15945" t="s">
        <v>307</v>
      </c>
      <c r="D15945" t="s">
        <v>121</v>
      </c>
      <c r="E15945" t="s">
        <v>76</v>
      </c>
      <c r="F15945" t="s">
        <v>76</v>
      </c>
      <c r="G15945" t="s">
        <v>145</v>
      </c>
      <c r="H15945" t="s">
        <v>1309</v>
      </c>
      <c r="I15945" t="s">
        <v>94</v>
      </c>
      <c r="J15945" t="s">
        <v>76</v>
      </c>
      <c r="K15945" t="s">
        <v>105</v>
      </c>
      <c r="L15945" t="s">
        <v>442</v>
      </c>
      <c r="M15945" t="s">
        <v>372</v>
      </c>
      <c r="N15945" t="s">
        <v>76</v>
      </c>
      <c r="O15945" t="s">
        <v>105</v>
      </c>
      <c r="P15945" t="s">
        <v>108</v>
      </c>
      <c r="Q15945" t="s">
        <v>216</v>
      </c>
    </row>
    <row r="15946" spans="1:21" x14ac:dyDescent="0.35">
      <c r="A15946" t="s">
        <v>6</v>
      </c>
      <c r="B15946">
        <v>10</v>
      </c>
      <c r="C15946" t="s">
        <v>113</v>
      </c>
      <c r="D15946" t="s">
        <v>113</v>
      </c>
      <c r="E15946" t="s">
        <v>113</v>
      </c>
      <c r="F15946" t="s">
        <v>113</v>
      </c>
      <c r="G15946" t="s">
        <v>133</v>
      </c>
      <c r="H15946" t="s">
        <v>222</v>
      </c>
      <c r="I15946" t="s">
        <v>76</v>
      </c>
      <c r="J15946" t="s">
        <v>113</v>
      </c>
      <c r="K15946" t="s">
        <v>113</v>
      </c>
      <c r="L15946" t="s">
        <v>302</v>
      </c>
      <c r="M15946" t="s">
        <v>302</v>
      </c>
      <c r="N15946" t="s">
        <v>113</v>
      </c>
      <c r="O15946" t="s">
        <v>113</v>
      </c>
      <c r="P15946" t="s">
        <v>312</v>
      </c>
      <c r="Q15946" t="s">
        <v>716</v>
      </c>
    </row>
    <row r="15947" spans="1:21" x14ac:dyDescent="0.35">
      <c r="A15947" t="s">
        <v>7</v>
      </c>
      <c r="B15947">
        <v>2</v>
      </c>
      <c r="C15947" t="s">
        <v>76</v>
      </c>
      <c r="D15947" t="s">
        <v>76</v>
      </c>
      <c r="E15947" t="s">
        <v>76</v>
      </c>
      <c r="F15947" t="s">
        <v>76</v>
      </c>
      <c r="G15947" t="s">
        <v>76</v>
      </c>
      <c r="H15947" t="s">
        <v>76</v>
      </c>
      <c r="I15947" t="s">
        <v>1109</v>
      </c>
      <c r="J15947" t="s">
        <v>76</v>
      </c>
      <c r="K15947" t="s">
        <v>76</v>
      </c>
      <c r="L15947" t="s">
        <v>272</v>
      </c>
      <c r="M15947" t="s">
        <v>76</v>
      </c>
      <c r="N15947" t="s">
        <v>76</v>
      </c>
      <c r="O15947" t="s">
        <v>76</v>
      </c>
      <c r="P15947" t="s">
        <v>76</v>
      </c>
      <c r="Q15947" t="s">
        <v>76</v>
      </c>
    </row>
    <row r="15948" spans="1:21" x14ac:dyDescent="0.35">
      <c r="A15948" t="s">
        <v>241</v>
      </c>
      <c r="B15948">
        <v>105</v>
      </c>
      <c r="C15948" t="s">
        <v>188</v>
      </c>
      <c r="D15948" t="s">
        <v>280</v>
      </c>
      <c r="E15948" t="s">
        <v>225</v>
      </c>
      <c r="F15948" t="s">
        <v>11</v>
      </c>
      <c r="G15948" t="s">
        <v>236</v>
      </c>
      <c r="H15948" t="s">
        <v>178</v>
      </c>
      <c r="I15948" t="s">
        <v>163</v>
      </c>
      <c r="J15948" t="s">
        <v>57</v>
      </c>
      <c r="K15948" t="s">
        <v>366</v>
      </c>
      <c r="L15948" t="s">
        <v>218</v>
      </c>
      <c r="M15948" t="s">
        <v>166</v>
      </c>
      <c r="N15948" t="s">
        <v>355</v>
      </c>
      <c r="O15948" t="s">
        <v>89</v>
      </c>
      <c r="P15948" t="s">
        <v>193</v>
      </c>
      <c r="Q15948" t="s">
        <v>324</v>
      </c>
    </row>
    <row r="15950" spans="1:21" x14ac:dyDescent="0.35">
      <c r="A15950" t="s">
        <v>2469</v>
      </c>
    </row>
    <row r="15951" spans="1:21" x14ac:dyDescent="0.35">
      <c r="A15951" t="s">
        <v>14</v>
      </c>
      <c r="B15951" t="s">
        <v>15</v>
      </c>
      <c r="C15951" t="s">
        <v>2</v>
      </c>
      <c r="D15951" t="s">
        <v>51</v>
      </c>
      <c r="E15951" t="s">
        <v>1287</v>
      </c>
      <c r="F15951" t="s">
        <v>1288</v>
      </c>
      <c r="G15951" t="s">
        <v>1289</v>
      </c>
      <c r="H15951" t="s">
        <v>1291</v>
      </c>
      <c r="I15951" t="s">
        <v>1293</v>
      </c>
      <c r="J15951" t="s">
        <v>1294</v>
      </c>
      <c r="K15951" t="s">
        <v>1295</v>
      </c>
      <c r="L15951" t="s">
        <v>1296</v>
      </c>
      <c r="M15951" t="s">
        <v>1297</v>
      </c>
      <c r="N15951" t="s">
        <v>1298</v>
      </c>
      <c r="O15951" t="s">
        <v>1299</v>
      </c>
      <c r="P15951" t="s">
        <v>1300</v>
      </c>
      <c r="Q15951" t="s">
        <v>1301</v>
      </c>
      <c r="R15951" t="s">
        <v>1302</v>
      </c>
      <c r="S15951" t="s">
        <v>609</v>
      </c>
      <c r="T15951" t="s">
        <v>49</v>
      </c>
      <c r="U15951" t="s">
        <v>50</v>
      </c>
    </row>
    <row r="15952" spans="1:21" x14ac:dyDescent="0.35">
      <c r="A15952" t="s">
        <v>3</v>
      </c>
      <c r="B15952" t="s">
        <v>52</v>
      </c>
      <c r="C15952">
        <v>444</v>
      </c>
      <c r="D15952" t="s">
        <v>877</v>
      </c>
      <c r="E15952" t="s">
        <v>81</v>
      </c>
      <c r="F15952" t="s">
        <v>94</v>
      </c>
      <c r="G15952" t="s">
        <v>76</v>
      </c>
      <c r="H15952" t="s">
        <v>106</v>
      </c>
      <c r="I15952" t="s">
        <v>130</v>
      </c>
      <c r="J15952" t="s">
        <v>100</v>
      </c>
      <c r="K15952" t="s">
        <v>68</v>
      </c>
      <c r="L15952" t="s">
        <v>77</v>
      </c>
      <c r="M15952" t="s">
        <v>73</v>
      </c>
      <c r="N15952" t="s">
        <v>73</v>
      </c>
      <c r="O15952" t="s">
        <v>76</v>
      </c>
      <c r="P15952" t="s">
        <v>76</v>
      </c>
      <c r="Q15952" t="s">
        <v>76</v>
      </c>
      <c r="R15952" t="s">
        <v>76</v>
      </c>
      <c r="S15952" t="s">
        <v>77</v>
      </c>
      <c r="T15952" t="s">
        <v>435</v>
      </c>
      <c r="U15952" t="s">
        <v>93</v>
      </c>
    </row>
    <row r="15953" spans="1:21" x14ac:dyDescent="0.35">
      <c r="A15953" t="s">
        <v>3</v>
      </c>
      <c r="B15953" t="s">
        <v>83</v>
      </c>
      <c r="C15953">
        <v>1439</v>
      </c>
      <c r="D15953" t="s">
        <v>1106</v>
      </c>
      <c r="E15953" t="s">
        <v>63</v>
      </c>
      <c r="F15953" t="s">
        <v>81</v>
      </c>
      <c r="G15953" t="s">
        <v>76</v>
      </c>
      <c r="H15953" t="s">
        <v>79</v>
      </c>
      <c r="I15953" t="s">
        <v>161</v>
      </c>
      <c r="J15953" t="s">
        <v>198</v>
      </c>
      <c r="K15953" t="s">
        <v>80</v>
      </c>
      <c r="L15953" t="s">
        <v>80</v>
      </c>
      <c r="M15953" t="s">
        <v>71</v>
      </c>
      <c r="N15953" t="s">
        <v>76</v>
      </c>
      <c r="O15953" t="s">
        <v>68</v>
      </c>
      <c r="P15953" t="s">
        <v>122</v>
      </c>
      <c r="Q15953" t="s">
        <v>76</v>
      </c>
      <c r="R15953" t="s">
        <v>73</v>
      </c>
      <c r="S15953" t="s">
        <v>79</v>
      </c>
      <c r="T15953" t="s">
        <v>145</v>
      </c>
      <c r="U15953" t="s">
        <v>68</v>
      </c>
    </row>
    <row r="15954" spans="1:21" x14ac:dyDescent="0.35">
      <c r="A15954" t="s">
        <v>3</v>
      </c>
      <c r="B15954" t="s">
        <v>50</v>
      </c>
      <c r="C15954">
        <v>140</v>
      </c>
      <c r="D15954" t="s">
        <v>740</v>
      </c>
      <c r="E15954" t="s">
        <v>151</v>
      </c>
      <c r="F15954" t="s">
        <v>179</v>
      </c>
      <c r="G15954" t="s">
        <v>76</v>
      </c>
      <c r="H15954" t="s">
        <v>76</v>
      </c>
      <c r="I15954" t="s">
        <v>87</v>
      </c>
      <c r="J15954" t="s">
        <v>77</v>
      </c>
      <c r="K15954" t="s">
        <v>105</v>
      </c>
      <c r="L15954" t="s">
        <v>108</v>
      </c>
      <c r="M15954" t="s">
        <v>76</v>
      </c>
      <c r="N15954" t="s">
        <v>76</v>
      </c>
      <c r="O15954" t="s">
        <v>76</v>
      </c>
      <c r="P15954" t="s">
        <v>264</v>
      </c>
      <c r="Q15954" t="s">
        <v>76</v>
      </c>
      <c r="R15954" t="s">
        <v>76</v>
      </c>
      <c r="S15954" t="s">
        <v>76</v>
      </c>
      <c r="T15954" t="s">
        <v>239</v>
      </c>
      <c r="U15954" t="s">
        <v>105</v>
      </c>
    </row>
    <row r="15955" spans="1:21" x14ac:dyDescent="0.35">
      <c r="A15955" t="s">
        <v>4</v>
      </c>
      <c r="B15955" t="s">
        <v>52</v>
      </c>
      <c r="C15955">
        <v>646</v>
      </c>
      <c r="D15955" t="s">
        <v>780</v>
      </c>
      <c r="E15955" t="s">
        <v>73</v>
      </c>
      <c r="F15955" t="s">
        <v>150</v>
      </c>
      <c r="G15955" t="s">
        <v>68</v>
      </c>
      <c r="H15955" t="s">
        <v>76</v>
      </c>
      <c r="I15955" t="s">
        <v>186</v>
      </c>
      <c r="J15955" t="s">
        <v>68</v>
      </c>
      <c r="K15955" t="s">
        <v>68</v>
      </c>
      <c r="L15955" t="s">
        <v>76</v>
      </c>
      <c r="M15955" t="s">
        <v>107</v>
      </c>
      <c r="N15955" t="s">
        <v>76</v>
      </c>
      <c r="O15955" t="s">
        <v>73</v>
      </c>
      <c r="P15955" t="s">
        <v>106</v>
      </c>
      <c r="Q15955" t="s">
        <v>76</v>
      </c>
      <c r="R15955" t="s">
        <v>76</v>
      </c>
      <c r="S15955" t="s">
        <v>76</v>
      </c>
      <c r="T15955" t="s">
        <v>364</v>
      </c>
      <c r="U15955" t="s">
        <v>76</v>
      </c>
    </row>
    <row r="15956" spans="1:21" x14ac:dyDescent="0.35">
      <c r="A15956" t="s">
        <v>4</v>
      </c>
      <c r="B15956" t="s">
        <v>83</v>
      </c>
      <c r="C15956">
        <v>1948</v>
      </c>
      <c r="D15956" t="s">
        <v>788</v>
      </c>
      <c r="E15956" t="s">
        <v>76</v>
      </c>
      <c r="F15956" t="s">
        <v>79</v>
      </c>
      <c r="G15956" t="s">
        <v>76</v>
      </c>
      <c r="H15956" t="s">
        <v>138</v>
      </c>
      <c r="I15956" t="s">
        <v>108</v>
      </c>
      <c r="J15956" t="s">
        <v>81</v>
      </c>
      <c r="K15956" t="s">
        <v>77</v>
      </c>
      <c r="L15956" t="s">
        <v>72</v>
      </c>
      <c r="M15956" t="s">
        <v>76</v>
      </c>
      <c r="N15956" t="s">
        <v>73</v>
      </c>
      <c r="O15956" t="s">
        <v>71</v>
      </c>
      <c r="P15956" t="s">
        <v>78</v>
      </c>
      <c r="Q15956" t="s">
        <v>106</v>
      </c>
      <c r="R15956" t="s">
        <v>76</v>
      </c>
      <c r="S15956" t="s">
        <v>73</v>
      </c>
      <c r="T15956" t="s">
        <v>101</v>
      </c>
      <c r="U15956" t="s">
        <v>107</v>
      </c>
    </row>
    <row r="15957" spans="1:21" x14ac:dyDescent="0.35">
      <c r="A15957" t="s">
        <v>4</v>
      </c>
      <c r="B15957" t="s">
        <v>50</v>
      </c>
      <c r="C15957">
        <v>231</v>
      </c>
      <c r="D15957" t="s">
        <v>988</v>
      </c>
      <c r="E15957" t="s">
        <v>107</v>
      </c>
      <c r="F15957" t="s">
        <v>106</v>
      </c>
      <c r="G15957" t="s">
        <v>76</v>
      </c>
      <c r="H15957" t="s">
        <v>76</v>
      </c>
      <c r="I15957" t="s">
        <v>63</v>
      </c>
      <c r="J15957" t="s">
        <v>150</v>
      </c>
      <c r="K15957" t="s">
        <v>150</v>
      </c>
      <c r="L15957" t="s">
        <v>192</v>
      </c>
      <c r="M15957" t="s">
        <v>76</v>
      </c>
      <c r="N15957" t="s">
        <v>76</v>
      </c>
      <c r="O15957" t="s">
        <v>76</v>
      </c>
      <c r="P15957" t="s">
        <v>76</v>
      </c>
      <c r="Q15957" t="s">
        <v>76</v>
      </c>
      <c r="R15957" t="s">
        <v>76</v>
      </c>
      <c r="S15957" t="s">
        <v>76</v>
      </c>
      <c r="T15957" t="s">
        <v>138</v>
      </c>
      <c r="U15957" t="s">
        <v>76</v>
      </c>
    </row>
    <row r="15958" spans="1:21" x14ac:dyDescent="0.35">
      <c r="A15958" t="s">
        <v>5</v>
      </c>
      <c r="B15958" t="s">
        <v>52</v>
      </c>
      <c r="C15958">
        <v>952</v>
      </c>
      <c r="D15958" t="s">
        <v>794</v>
      </c>
      <c r="E15958" t="s">
        <v>103</v>
      </c>
      <c r="F15958" t="s">
        <v>240</v>
      </c>
      <c r="G15958" t="s">
        <v>73</v>
      </c>
      <c r="H15958" t="s">
        <v>106</v>
      </c>
      <c r="I15958" t="s">
        <v>55</v>
      </c>
      <c r="J15958" t="s">
        <v>106</v>
      </c>
      <c r="K15958" t="s">
        <v>186</v>
      </c>
      <c r="L15958" t="s">
        <v>72</v>
      </c>
      <c r="M15958" t="s">
        <v>73</v>
      </c>
      <c r="N15958" t="s">
        <v>76</v>
      </c>
      <c r="O15958" t="s">
        <v>107</v>
      </c>
      <c r="P15958" t="s">
        <v>106</v>
      </c>
      <c r="Q15958" t="s">
        <v>107</v>
      </c>
      <c r="R15958" t="s">
        <v>107</v>
      </c>
      <c r="S15958" t="s">
        <v>94</v>
      </c>
      <c r="T15958" t="s">
        <v>247</v>
      </c>
      <c r="U15958" t="s">
        <v>77</v>
      </c>
    </row>
    <row r="15959" spans="1:21" x14ac:dyDescent="0.35">
      <c r="A15959" t="s">
        <v>5</v>
      </c>
      <c r="B15959" t="s">
        <v>83</v>
      </c>
      <c r="C15959">
        <v>2236</v>
      </c>
      <c r="D15959" t="s">
        <v>905</v>
      </c>
      <c r="E15959" t="s">
        <v>181</v>
      </c>
      <c r="F15959" t="s">
        <v>286</v>
      </c>
      <c r="G15959" t="s">
        <v>73</v>
      </c>
      <c r="H15959" t="s">
        <v>77</v>
      </c>
      <c r="I15959" t="s">
        <v>186</v>
      </c>
      <c r="J15959" t="s">
        <v>78</v>
      </c>
      <c r="K15959" t="s">
        <v>78</v>
      </c>
      <c r="L15959" t="s">
        <v>107</v>
      </c>
      <c r="M15959" t="s">
        <v>68</v>
      </c>
      <c r="N15959" t="s">
        <v>76</v>
      </c>
      <c r="O15959" t="s">
        <v>107</v>
      </c>
      <c r="P15959" t="s">
        <v>77</v>
      </c>
      <c r="Q15959" t="s">
        <v>107</v>
      </c>
      <c r="R15959" t="s">
        <v>76</v>
      </c>
      <c r="S15959" t="s">
        <v>150</v>
      </c>
      <c r="T15959" t="s">
        <v>299</v>
      </c>
      <c r="U15959" t="s">
        <v>107</v>
      </c>
    </row>
    <row r="15960" spans="1:21" x14ac:dyDescent="0.35">
      <c r="A15960" t="s">
        <v>5</v>
      </c>
      <c r="B15960" t="s">
        <v>50</v>
      </c>
      <c r="C15960">
        <v>234</v>
      </c>
      <c r="D15960" t="s">
        <v>896</v>
      </c>
      <c r="E15960" t="s">
        <v>105</v>
      </c>
      <c r="F15960" t="s">
        <v>72</v>
      </c>
      <c r="G15960" t="s">
        <v>76</v>
      </c>
      <c r="H15960" t="s">
        <v>106</v>
      </c>
      <c r="I15960" t="s">
        <v>100</v>
      </c>
      <c r="J15960" t="s">
        <v>73</v>
      </c>
      <c r="K15960" t="s">
        <v>84</v>
      </c>
      <c r="L15960" t="s">
        <v>76</v>
      </c>
      <c r="M15960" t="s">
        <v>76</v>
      </c>
      <c r="N15960" t="s">
        <v>76</v>
      </c>
      <c r="O15960" t="s">
        <v>76</v>
      </c>
      <c r="P15960" t="s">
        <v>76</v>
      </c>
      <c r="Q15960" t="s">
        <v>76</v>
      </c>
      <c r="R15960" t="s">
        <v>76</v>
      </c>
      <c r="S15960" t="s">
        <v>150</v>
      </c>
      <c r="T15960" t="s">
        <v>286</v>
      </c>
      <c r="U15960" t="s">
        <v>76</v>
      </c>
    </row>
    <row r="15961" spans="1:21" x14ac:dyDescent="0.35">
      <c r="A15961" t="s">
        <v>6</v>
      </c>
      <c r="B15961" t="s">
        <v>52</v>
      </c>
      <c r="C15961">
        <v>277</v>
      </c>
      <c r="D15961" t="s">
        <v>999</v>
      </c>
      <c r="E15961" t="s">
        <v>63</v>
      </c>
      <c r="F15961" t="s">
        <v>151</v>
      </c>
      <c r="G15961" t="s">
        <v>76</v>
      </c>
      <c r="H15961" t="s">
        <v>75</v>
      </c>
      <c r="I15961" t="s">
        <v>217</v>
      </c>
      <c r="J15961" t="s">
        <v>70</v>
      </c>
      <c r="K15961" t="s">
        <v>65</v>
      </c>
      <c r="L15961" t="s">
        <v>198</v>
      </c>
      <c r="M15961" t="s">
        <v>76</v>
      </c>
      <c r="N15961" t="s">
        <v>75</v>
      </c>
      <c r="O15961" t="s">
        <v>77</v>
      </c>
      <c r="P15961" t="s">
        <v>130</v>
      </c>
      <c r="Q15961" t="s">
        <v>75</v>
      </c>
      <c r="R15961" t="s">
        <v>105</v>
      </c>
      <c r="S15961" t="s">
        <v>75</v>
      </c>
      <c r="T15961" t="s">
        <v>202</v>
      </c>
      <c r="U15961" t="s">
        <v>186</v>
      </c>
    </row>
    <row r="15962" spans="1:21" x14ac:dyDescent="0.35">
      <c r="A15962" t="s">
        <v>6</v>
      </c>
      <c r="B15962" t="s">
        <v>83</v>
      </c>
      <c r="C15962">
        <v>823</v>
      </c>
      <c r="D15962" t="s">
        <v>1168</v>
      </c>
      <c r="E15962" t="s">
        <v>130</v>
      </c>
      <c r="F15962" t="s">
        <v>62</v>
      </c>
      <c r="G15962" t="s">
        <v>79</v>
      </c>
      <c r="H15962" t="s">
        <v>71</v>
      </c>
      <c r="I15962" t="s">
        <v>221</v>
      </c>
      <c r="J15962" t="s">
        <v>137</v>
      </c>
      <c r="K15962" t="s">
        <v>186</v>
      </c>
      <c r="L15962" t="s">
        <v>179</v>
      </c>
      <c r="M15962" t="s">
        <v>81</v>
      </c>
      <c r="N15962" t="s">
        <v>74</v>
      </c>
      <c r="O15962" t="s">
        <v>150</v>
      </c>
      <c r="P15962" t="s">
        <v>278</v>
      </c>
      <c r="Q15962" t="s">
        <v>68</v>
      </c>
      <c r="R15962" t="s">
        <v>150</v>
      </c>
      <c r="S15962" t="s">
        <v>173</v>
      </c>
      <c r="T15962" t="s">
        <v>307</v>
      </c>
      <c r="U15962" t="s">
        <v>133</v>
      </c>
    </row>
    <row r="15963" spans="1:21" x14ac:dyDescent="0.35">
      <c r="A15963" t="s">
        <v>6</v>
      </c>
      <c r="B15963" t="s">
        <v>50</v>
      </c>
      <c r="C15963">
        <v>100</v>
      </c>
      <c r="D15963" t="s">
        <v>840</v>
      </c>
      <c r="E15963" t="s">
        <v>76</v>
      </c>
      <c r="F15963" t="s">
        <v>55</v>
      </c>
      <c r="G15963" t="s">
        <v>76</v>
      </c>
      <c r="H15963" t="s">
        <v>76</v>
      </c>
      <c r="I15963" t="s">
        <v>106</v>
      </c>
      <c r="J15963" t="s">
        <v>100</v>
      </c>
      <c r="K15963" t="s">
        <v>100</v>
      </c>
      <c r="L15963" t="s">
        <v>100</v>
      </c>
      <c r="M15963" t="s">
        <v>100</v>
      </c>
      <c r="N15963" t="s">
        <v>100</v>
      </c>
      <c r="O15963" t="s">
        <v>76</v>
      </c>
      <c r="P15963" t="s">
        <v>70</v>
      </c>
      <c r="Q15963" t="s">
        <v>76</v>
      </c>
      <c r="R15963" t="s">
        <v>76</v>
      </c>
      <c r="S15963" t="s">
        <v>84</v>
      </c>
      <c r="T15963" t="s">
        <v>244</v>
      </c>
      <c r="U15963" t="s">
        <v>76</v>
      </c>
    </row>
    <row r="15964" spans="1:21" x14ac:dyDescent="0.35">
      <c r="A15964" t="s">
        <v>7</v>
      </c>
      <c r="B15964" t="s">
        <v>52</v>
      </c>
      <c r="C15964">
        <v>792</v>
      </c>
      <c r="D15964" t="s">
        <v>1410</v>
      </c>
      <c r="E15964" t="s">
        <v>56</v>
      </c>
      <c r="F15964" t="s">
        <v>194</v>
      </c>
      <c r="G15964" t="s">
        <v>76</v>
      </c>
      <c r="H15964" t="s">
        <v>186</v>
      </c>
      <c r="I15964" t="s">
        <v>133</v>
      </c>
      <c r="J15964" t="s">
        <v>198</v>
      </c>
      <c r="K15964" t="s">
        <v>150</v>
      </c>
      <c r="L15964" t="s">
        <v>100</v>
      </c>
      <c r="M15964" t="s">
        <v>80</v>
      </c>
      <c r="N15964" t="s">
        <v>68</v>
      </c>
      <c r="O15964" t="s">
        <v>105</v>
      </c>
      <c r="P15964" t="s">
        <v>81</v>
      </c>
      <c r="Q15964" t="s">
        <v>73</v>
      </c>
      <c r="R15964" t="s">
        <v>76</v>
      </c>
      <c r="S15964" t="s">
        <v>79</v>
      </c>
      <c r="T15964" t="s">
        <v>199</v>
      </c>
      <c r="U15964" t="s">
        <v>68</v>
      </c>
    </row>
    <row r="15965" spans="1:21" x14ac:dyDescent="0.35">
      <c r="A15965" t="s">
        <v>7</v>
      </c>
      <c r="B15965" t="s">
        <v>83</v>
      </c>
      <c r="C15965">
        <v>2104</v>
      </c>
      <c r="D15965" t="s">
        <v>864</v>
      </c>
      <c r="E15965" t="s">
        <v>181</v>
      </c>
      <c r="F15965" t="s">
        <v>70</v>
      </c>
      <c r="G15965" t="s">
        <v>76</v>
      </c>
      <c r="H15965" t="s">
        <v>133</v>
      </c>
      <c r="I15965" t="s">
        <v>211</v>
      </c>
      <c r="J15965" t="s">
        <v>84</v>
      </c>
      <c r="K15965" t="s">
        <v>180</v>
      </c>
      <c r="L15965" t="s">
        <v>75</v>
      </c>
      <c r="M15965" t="s">
        <v>133</v>
      </c>
      <c r="N15965" t="s">
        <v>68</v>
      </c>
      <c r="O15965" t="s">
        <v>173</v>
      </c>
      <c r="P15965" t="s">
        <v>108</v>
      </c>
      <c r="Q15965" t="s">
        <v>77</v>
      </c>
      <c r="R15965" t="s">
        <v>75</v>
      </c>
      <c r="S15965" t="s">
        <v>107</v>
      </c>
      <c r="T15965" t="s">
        <v>209</v>
      </c>
      <c r="U15965" t="s">
        <v>73</v>
      </c>
    </row>
    <row r="15966" spans="1:21" x14ac:dyDescent="0.35">
      <c r="A15966" t="s">
        <v>7</v>
      </c>
      <c r="B15966" t="s">
        <v>50</v>
      </c>
      <c r="C15966">
        <v>346</v>
      </c>
      <c r="D15966" t="s">
        <v>862</v>
      </c>
      <c r="E15966" t="s">
        <v>112</v>
      </c>
      <c r="F15966" t="s">
        <v>264</v>
      </c>
      <c r="G15966" t="s">
        <v>76</v>
      </c>
      <c r="H15966" t="s">
        <v>221</v>
      </c>
      <c r="I15966" t="s">
        <v>239</v>
      </c>
      <c r="J15966" t="s">
        <v>62</v>
      </c>
      <c r="K15966" t="s">
        <v>249</v>
      </c>
      <c r="L15966" t="s">
        <v>130</v>
      </c>
      <c r="M15966" t="s">
        <v>146</v>
      </c>
      <c r="N15966" t="s">
        <v>100</v>
      </c>
      <c r="O15966" t="s">
        <v>87</v>
      </c>
      <c r="P15966" t="s">
        <v>87</v>
      </c>
      <c r="Q15966" t="s">
        <v>73</v>
      </c>
      <c r="R15966" t="s">
        <v>106</v>
      </c>
      <c r="S15966" t="s">
        <v>76</v>
      </c>
      <c r="T15966" t="s">
        <v>216</v>
      </c>
      <c r="U15966" t="s">
        <v>76</v>
      </c>
    </row>
    <row r="15967" spans="1:21" x14ac:dyDescent="0.35">
      <c r="A15967" t="s">
        <v>241</v>
      </c>
      <c r="B15967" t="s">
        <v>52</v>
      </c>
      <c r="C15967">
        <v>3111</v>
      </c>
      <c r="D15967" t="s">
        <v>1210</v>
      </c>
      <c r="E15967" t="s">
        <v>65</v>
      </c>
      <c r="F15967" t="s">
        <v>103</v>
      </c>
      <c r="G15967" t="s">
        <v>107</v>
      </c>
      <c r="H15967" t="s">
        <v>75</v>
      </c>
      <c r="I15967" t="s">
        <v>133</v>
      </c>
      <c r="J15967" t="s">
        <v>100</v>
      </c>
      <c r="K15967" t="s">
        <v>105</v>
      </c>
      <c r="L15967" t="s">
        <v>138</v>
      </c>
      <c r="M15967" t="s">
        <v>150</v>
      </c>
      <c r="N15967" t="s">
        <v>77</v>
      </c>
      <c r="O15967" t="s">
        <v>68</v>
      </c>
      <c r="P15967" t="s">
        <v>75</v>
      </c>
      <c r="Q15967" t="s">
        <v>73</v>
      </c>
      <c r="R15967" t="s">
        <v>107</v>
      </c>
      <c r="S15967" t="s">
        <v>68</v>
      </c>
      <c r="T15967" t="s">
        <v>352</v>
      </c>
      <c r="U15967" t="s">
        <v>75</v>
      </c>
    </row>
    <row r="15968" spans="1:21" x14ac:dyDescent="0.35">
      <c r="A15968" t="s">
        <v>241</v>
      </c>
      <c r="B15968" t="s">
        <v>83</v>
      </c>
      <c r="C15968">
        <v>8550</v>
      </c>
      <c r="D15968" t="s">
        <v>885</v>
      </c>
      <c r="E15968" t="s">
        <v>194</v>
      </c>
      <c r="F15968" t="s">
        <v>244</v>
      </c>
      <c r="G15968" t="s">
        <v>107</v>
      </c>
      <c r="H15968" t="s">
        <v>81</v>
      </c>
      <c r="I15968" t="s">
        <v>244</v>
      </c>
      <c r="J15968" t="s">
        <v>108</v>
      </c>
      <c r="K15968" t="s">
        <v>151</v>
      </c>
      <c r="L15968" t="s">
        <v>78</v>
      </c>
      <c r="M15968" t="s">
        <v>81</v>
      </c>
      <c r="N15968" t="s">
        <v>77</v>
      </c>
      <c r="O15968" t="s">
        <v>81</v>
      </c>
      <c r="P15968" t="s">
        <v>151</v>
      </c>
      <c r="Q15968" t="s">
        <v>106</v>
      </c>
      <c r="R15968" t="s">
        <v>77</v>
      </c>
      <c r="S15968" t="s">
        <v>68</v>
      </c>
      <c r="T15968" t="s">
        <v>515</v>
      </c>
      <c r="U15968" t="s">
        <v>79</v>
      </c>
    </row>
    <row r="15969" spans="1:21" x14ac:dyDescent="0.35">
      <c r="A15969" t="s">
        <v>241</v>
      </c>
      <c r="B15969" t="s">
        <v>50</v>
      </c>
      <c r="C15969">
        <v>1051</v>
      </c>
      <c r="D15969" t="s">
        <v>814</v>
      </c>
      <c r="E15969" t="s">
        <v>65</v>
      </c>
      <c r="F15969" t="s">
        <v>149</v>
      </c>
      <c r="G15969" t="s">
        <v>76</v>
      </c>
      <c r="H15969" t="s">
        <v>55</v>
      </c>
      <c r="I15969" t="s">
        <v>180</v>
      </c>
      <c r="J15969" t="s">
        <v>80</v>
      </c>
      <c r="K15969" t="s">
        <v>194</v>
      </c>
      <c r="L15969" t="s">
        <v>137</v>
      </c>
      <c r="M15969" t="s">
        <v>130</v>
      </c>
      <c r="N15969" t="s">
        <v>150</v>
      </c>
      <c r="O15969" t="s">
        <v>93</v>
      </c>
      <c r="P15969" t="s">
        <v>62</v>
      </c>
      <c r="Q15969" t="s">
        <v>107</v>
      </c>
      <c r="R15969" t="s">
        <v>107</v>
      </c>
      <c r="S15969" t="s">
        <v>68</v>
      </c>
      <c r="T15969" t="s">
        <v>119</v>
      </c>
      <c r="U15969" t="s">
        <v>73</v>
      </c>
    </row>
    <row r="15971" spans="1:21" x14ac:dyDescent="0.35">
      <c r="A15971" t="s">
        <v>2470</v>
      </c>
    </row>
    <row r="15972" spans="1:21" x14ac:dyDescent="0.35">
      <c r="A15972" t="s">
        <v>14</v>
      </c>
      <c r="B15972" t="s">
        <v>266</v>
      </c>
      <c r="C15972" t="s">
        <v>2</v>
      </c>
      <c r="D15972" t="s">
        <v>51</v>
      </c>
      <c r="E15972" t="s">
        <v>1287</v>
      </c>
      <c r="F15972" t="s">
        <v>1288</v>
      </c>
      <c r="G15972" t="s">
        <v>1289</v>
      </c>
      <c r="H15972" t="s">
        <v>1291</v>
      </c>
      <c r="I15972" t="s">
        <v>1293</v>
      </c>
      <c r="J15972" t="s">
        <v>1294</v>
      </c>
      <c r="K15972" t="s">
        <v>1295</v>
      </c>
      <c r="L15972" t="s">
        <v>1296</v>
      </c>
      <c r="M15972" t="s">
        <v>1297</v>
      </c>
      <c r="N15972" t="s">
        <v>1298</v>
      </c>
      <c r="O15972" t="s">
        <v>1299</v>
      </c>
      <c r="P15972" t="s">
        <v>1300</v>
      </c>
      <c r="Q15972" t="s">
        <v>1301</v>
      </c>
      <c r="R15972" t="s">
        <v>1302</v>
      </c>
      <c r="S15972" t="s">
        <v>609</v>
      </c>
      <c r="T15972" t="s">
        <v>49</v>
      </c>
      <c r="U15972" t="s">
        <v>50</v>
      </c>
    </row>
    <row r="15973" spans="1:21" x14ac:dyDescent="0.35">
      <c r="A15973" t="s">
        <v>3</v>
      </c>
      <c r="B15973" t="s">
        <v>267</v>
      </c>
      <c r="C15973">
        <v>264</v>
      </c>
      <c r="D15973" t="s">
        <v>685</v>
      </c>
      <c r="E15973" t="s">
        <v>133</v>
      </c>
      <c r="F15973" t="s">
        <v>57</v>
      </c>
      <c r="G15973" t="s">
        <v>76</v>
      </c>
      <c r="H15973" t="s">
        <v>55</v>
      </c>
      <c r="I15973" t="s">
        <v>175</v>
      </c>
      <c r="J15973" t="s">
        <v>105</v>
      </c>
      <c r="K15973" t="s">
        <v>100</v>
      </c>
      <c r="L15973" t="s">
        <v>78</v>
      </c>
      <c r="M15973" t="s">
        <v>138</v>
      </c>
      <c r="N15973" t="s">
        <v>76</v>
      </c>
      <c r="O15973" t="s">
        <v>71</v>
      </c>
      <c r="P15973" t="s">
        <v>74</v>
      </c>
      <c r="Q15973" t="s">
        <v>76</v>
      </c>
      <c r="R15973" t="s">
        <v>106</v>
      </c>
      <c r="S15973" t="s">
        <v>76</v>
      </c>
      <c r="T15973" t="s">
        <v>160</v>
      </c>
      <c r="U15973" t="s">
        <v>108</v>
      </c>
    </row>
    <row r="15974" spans="1:21" x14ac:dyDescent="0.35">
      <c r="A15974" t="s">
        <v>3</v>
      </c>
      <c r="B15974" t="s">
        <v>279</v>
      </c>
      <c r="C15974">
        <v>1696</v>
      </c>
      <c r="D15974" t="s">
        <v>1432</v>
      </c>
      <c r="E15974" t="s">
        <v>138</v>
      </c>
      <c r="F15974" t="s">
        <v>94</v>
      </c>
      <c r="G15974" t="s">
        <v>76</v>
      </c>
      <c r="H15974" t="s">
        <v>107</v>
      </c>
      <c r="I15974" t="s">
        <v>163</v>
      </c>
      <c r="J15974" t="s">
        <v>142</v>
      </c>
      <c r="K15974" t="s">
        <v>105</v>
      </c>
      <c r="L15974" t="s">
        <v>105</v>
      </c>
      <c r="M15974" t="s">
        <v>106</v>
      </c>
      <c r="N15974" t="s">
        <v>107</v>
      </c>
      <c r="O15974" t="s">
        <v>77</v>
      </c>
      <c r="P15974" t="s">
        <v>72</v>
      </c>
      <c r="Q15974" t="s">
        <v>76</v>
      </c>
      <c r="R15974" t="s">
        <v>107</v>
      </c>
      <c r="S15974" t="s">
        <v>68</v>
      </c>
      <c r="T15974" t="s">
        <v>185</v>
      </c>
      <c r="U15974" t="s">
        <v>71</v>
      </c>
    </row>
    <row r="15975" spans="1:21" x14ac:dyDescent="0.35">
      <c r="A15975" t="s">
        <v>3</v>
      </c>
      <c r="B15975" t="s">
        <v>285</v>
      </c>
      <c r="C15975">
        <v>63</v>
      </c>
      <c r="D15975" t="s">
        <v>706</v>
      </c>
      <c r="E15975" t="s">
        <v>108</v>
      </c>
      <c r="F15975" t="s">
        <v>62</v>
      </c>
      <c r="G15975" t="s">
        <v>76</v>
      </c>
      <c r="H15975" t="s">
        <v>94</v>
      </c>
      <c r="I15975" t="s">
        <v>236</v>
      </c>
      <c r="J15975" t="s">
        <v>149</v>
      </c>
      <c r="K15975" t="s">
        <v>149</v>
      </c>
      <c r="L15975" t="s">
        <v>278</v>
      </c>
      <c r="M15975" t="s">
        <v>78</v>
      </c>
      <c r="N15975" t="s">
        <v>76</v>
      </c>
      <c r="O15975" t="s">
        <v>94</v>
      </c>
      <c r="P15975" t="s">
        <v>236</v>
      </c>
      <c r="Q15975" t="s">
        <v>76</v>
      </c>
      <c r="R15975" t="s">
        <v>76</v>
      </c>
      <c r="S15975" t="s">
        <v>76</v>
      </c>
      <c r="T15975" t="s">
        <v>262</v>
      </c>
      <c r="U15975" t="s">
        <v>76</v>
      </c>
    </row>
    <row r="15976" spans="1:21" x14ac:dyDescent="0.35">
      <c r="A15976" t="s">
        <v>4</v>
      </c>
      <c r="B15976" t="s">
        <v>267</v>
      </c>
      <c r="C15976">
        <v>270</v>
      </c>
      <c r="D15976" t="s">
        <v>639</v>
      </c>
      <c r="E15976" t="s">
        <v>107</v>
      </c>
      <c r="F15976" t="s">
        <v>105</v>
      </c>
      <c r="G15976" t="s">
        <v>94</v>
      </c>
      <c r="H15976" t="s">
        <v>76</v>
      </c>
      <c r="I15976" t="s">
        <v>280</v>
      </c>
      <c r="J15976" t="s">
        <v>108</v>
      </c>
      <c r="K15976" t="s">
        <v>94</v>
      </c>
      <c r="L15976" t="s">
        <v>108</v>
      </c>
      <c r="M15976" t="s">
        <v>76</v>
      </c>
      <c r="N15976" t="s">
        <v>76</v>
      </c>
      <c r="O15976" t="s">
        <v>78</v>
      </c>
      <c r="P15976" t="s">
        <v>105</v>
      </c>
      <c r="Q15976" t="s">
        <v>94</v>
      </c>
      <c r="R15976" t="s">
        <v>76</v>
      </c>
      <c r="S15976" t="s">
        <v>76</v>
      </c>
      <c r="T15976" t="s">
        <v>435</v>
      </c>
      <c r="U15976" t="s">
        <v>107</v>
      </c>
    </row>
    <row r="15977" spans="1:21" x14ac:dyDescent="0.35">
      <c r="A15977" t="s">
        <v>4</v>
      </c>
      <c r="B15977" t="s">
        <v>279</v>
      </c>
      <c r="C15977">
        <v>2418</v>
      </c>
      <c r="D15977" t="s">
        <v>833</v>
      </c>
      <c r="E15977" t="s">
        <v>107</v>
      </c>
      <c r="F15977" t="s">
        <v>77</v>
      </c>
      <c r="G15977" t="s">
        <v>76</v>
      </c>
      <c r="H15977" t="s">
        <v>94</v>
      </c>
      <c r="I15977" t="s">
        <v>186</v>
      </c>
      <c r="J15977" t="s">
        <v>150</v>
      </c>
      <c r="K15977" t="s">
        <v>106</v>
      </c>
      <c r="L15977" t="s">
        <v>104</v>
      </c>
      <c r="M15977" t="s">
        <v>76</v>
      </c>
      <c r="N15977" t="s">
        <v>107</v>
      </c>
      <c r="O15977" t="s">
        <v>79</v>
      </c>
      <c r="P15977" t="s">
        <v>150</v>
      </c>
      <c r="Q15977" t="s">
        <v>107</v>
      </c>
      <c r="R15977" t="s">
        <v>76</v>
      </c>
      <c r="S15977" t="s">
        <v>107</v>
      </c>
      <c r="T15977" t="s">
        <v>210</v>
      </c>
      <c r="U15977" t="s">
        <v>76</v>
      </c>
    </row>
    <row r="15978" spans="1:21" x14ac:dyDescent="0.35">
      <c r="A15978" t="s">
        <v>4</v>
      </c>
      <c r="B15978" t="s">
        <v>285</v>
      </c>
      <c r="C15978">
        <v>137</v>
      </c>
      <c r="D15978" t="s">
        <v>733</v>
      </c>
      <c r="E15978" t="s">
        <v>76</v>
      </c>
      <c r="F15978" t="s">
        <v>71</v>
      </c>
      <c r="G15978" t="s">
        <v>76</v>
      </c>
      <c r="H15978" t="s">
        <v>76</v>
      </c>
      <c r="I15978" t="s">
        <v>119</v>
      </c>
      <c r="J15978" t="s">
        <v>133</v>
      </c>
      <c r="K15978" t="s">
        <v>198</v>
      </c>
      <c r="L15978" t="s">
        <v>108</v>
      </c>
      <c r="M15978" t="s">
        <v>76</v>
      </c>
      <c r="N15978" t="s">
        <v>76</v>
      </c>
      <c r="O15978" t="s">
        <v>76</v>
      </c>
      <c r="P15978" t="s">
        <v>73</v>
      </c>
      <c r="Q15978" t="s">
        <v>76</v>
      </c>
      <c r="R15978" t="s">
        <v>76</v>
      </c>
      <c r="S15978" t="s">
        <v>76</v>
      </c>
      <c r="T15978" t="s">
        <v>56</v>
      </c>
      <c r="U15978" t="s">
        <v>68</v>
      </c>
    </row>
    <row r="15979" spans="1:21" x14ac:dyDescent="0.35">
      <c r="A15979" t="s">
        <v>5</v>
      </c>
      <c r="B15979" t="s">
        <v>267</v>
      </c>
      <c r="C15979">
        <v>134</v>
      </c>
      <c r="D15979" t="s">
        <v>984</v>
      </c>
      <c r="E15979" t="s">
        <v>79</v>
      </c>
      <c r="F15979" t="s">
        <v>106</v>
      </c>
      <c r="G15979" t="s">
        <v>138</v>
      </c>
      <c r="H15979" t="s">
        <v>106</v>
      </c>
      <c r="I15979" t="s">
        <v>216</v>
      </c>
      <c r="J15979" t="s">
        <v>76</v>
      </c>
      <c r="K15979" t="s">
        <v>84</v>
      </c>
      <c r="L15979" t="s">
        <v>76</v>
      </c>
      <c r="M15979" t="s">
        <v>76</v>
      </c>
      <c r="N15979" t="s">
        <v>76</v>
      </c>
      <c r="O15979" t="s">
        <v>76</v>
      </c>
      <c r="P15979" t="s">
        <v>76</v>
      </c>
      <c r="Q15979" t="s">
        <v>76</v>
      </c>
      <c r="R15979" t="s">
        <v>107</v>
      </c>
      <c r="S15979" t="s">
        <v>75</v>
      </c>
      <c r="T15979" t="s">
        <v>237</v>
      </c>
      <c r="U15979" t="s">
        <v>73</v>
      </c>
    </row>
    <row r="15980" spans="1:21" x14ac:dyDescent="0.35">
      <c r="A15980" t="s">
        <v>5</v>
      </c>
      <c r="B15980" t="s">
        <v>279</v>
      </c>
      <c r="C15980">
        <v>2642</v>
      </c>
      <c r="D15980" t="s">
        <v>867</v>
      </c>
      <c r="E15980" t="s">
        <v>84</v>
      </c>
      <c r="F15980" t="s">
        <v>53</v>
      </c>
      <c r="G15980" t="s">
        <v>107</v>
      </c>
      <c r="H15980" t="s">
        <v>79</v>
      </c>
      <c r="I15980" t="s">
        <v>100</v>
      </c>
      <c r="J15980" t="s">
        <v>150</v>
      </c>
      <c r="K15980" t="s">
        <v>105</v>
      </c>
      <c r="L15980" t="s">
        <v>79</v>
      </c>
      <c r="M15980" t="s">
        <v>68</v>
      </c>
      <c r="N15980" t="s">
        <v>76</v>
      </c>
      <c r="O15980" t="s">
        <v>107</v>
      </c>
      <c r="P15980" t="s">
        <v>79</v>
      </c>
      <c r="Q15980" t="s">
        <v>107</v>
      </c>
      <c r="R15980" t="s">
        <v>76</v>
      </c>
      <c r="S15980" t="s">
        <v>150</v>
      </c>
      <c r="T15980" t="s">
        <v>317</v>
      </c>
      <c r="U15980" t="s">
        <v>107</v>
      </c>
    </row>
    <row r="15981" spans="1:21" x14ac:dyDescent="0.35">
      <c r="A15981" t="s">
        <v>5</v>
      </c>
      <c r="B15981" t="s">
        <v>285</v>
      </c>
      <c r="C15981">
        <v>646</v>
      </c>
      <c r="D15981" t="s">
        <v>879</v>
      </c>
      <c r="E15981" t="s">
        <v>146</v>
      </c>
      <c r="F15981" t="s">
        <v>126</v>
      </c>
      <c r="G15981" t="s">
        <v>106</v>
      </c>
      <c r="H15981" t="s">
        <v>76</v>
      </c>
      <c r="I15981" t="s">
        <v>63</v>
      </c>
      <c r="J15981" t="s">
        <v>81</v>
      </c>
      <c r="K15981" t="s">
        <v>81</v>
      </c>
      <c r="L15981" t="s">
        <v>107</v>
      </c>
      <c r="M15981" t="s">
        <v>73</v>
      </c>
      <c r="N15981" t="s">
        <v>76</v>
      </c>
      <c r="O15981" t="s">
        <v>73</v>
      </c>
      <c r="P15981" t="s">
        <v>107</v>
      </c>
      <c r="Q15981" t="s">
        <v>76</v>
      </c>
      <c r="R15981" t="s">
        <v>76</v>
      </c>
      <c r="S15981" t="s">
        <v>94</v>
      </c>
      <c r="T15981" t="s">
        <v>205</v>
      </c>
      <c r="U15981" t="s">
        <v>77</v>
      </c>
    </row>
    <row r="15982" spans="1:21" x14ac:dyDescent="0.35">
      <c r="A15982" t="s">
        <v>6</v>
      </c>
      <c r="B15982" t="s">
        <v>267</v>
      </c>
      <c r="C15982">
        <v>89</v>
      </c>
      <c r="D15982" t="s">
        <v>1400</v>
      </c>
      <c r="E15982" t="s">
        <v>79</v>
      </c>
      <c r="F15982" t="s">
        <v>77</v>
      </c>
      <c r="G15982" t="s">
        <v>76</v>
      </c>
      <c r="H15982" t="s">
        <v>76</v>
      </c>
      <c r="I15982" t="s">
        <v>76</v>
      </c>
      <c r="J15982" t="s">
        <v>76</v>
      </c>
      <c r="K15982" t="s">
        <v>75</v>
      </c>
      <c r="L15982" t="s">
        <v>76</v>
      </c>
      <c r="M15982" t="s">
        <v>76</v>
      </c>
      <c r="N15982" t="s">
        <v>96</v>
      </c>
      <c r="O15982" t="s">
        <v>76</v>
      </c>
      <c r="P15982" t="s">
        <v>372</v>
      </c>
      <c r="Q15982" t="s">
        <v>55</v>
      </c>
      <c r="R15982" t="s">
        <v>76</v>
      </c>
      <c r="S15982" t="s">
        <v>93</v>
      </c>
      <c r="T15982" t="s">
        <v>116</v>
      </c>
      <c r="U15982" t="s">
        <v>107</v>
      </c>
    </row>
    <row r="15983" spans="1:21" x14ac:dyDescent="0.35">
      <c r="A15983" t="s">
        <v>6</v>
      </c>
      <c r="B15983" t="s">
        <v>279</v>
      </c>
      <c r="C15983">
        <v>1002</v>
      </c>
      <c r="D15983" t="s">
        <v>838</v>
      </c>
      <c r="E15983" t="s">
        <v>74</v>
      </c>
      <c r="F15983" t="s">
        <v>173</v>
      </c>
      <c r="G15983" t="s">
        <v>79</v>
      </c>
      <c r="H15983" t="s">
        <v>71</v>
      </c>
      <c r="I15983" t="s">
        <v>181</v>
      </c>
      <c r="J15983" t="s">
        <v>88</v>
      </c>
      <c r="K15983" t="s">
        <v>55</v>
      </c>
      <c r="L15983" t="s">
        <v>103</v>
      </c>
      <c r="M15983" t="s">
        <v>78</v>
      </c>
      <c r="N15983" t="s">
        <v>78</v>
      </c>
      <c r="O15983" t="s">
        <v>150</v>
      </c>
      <c r="P15983" t="s">
        <v>99</v>
      </c>
      <c r="Q15983" t="s">
        <v>79</v>
      </c>
      <c r="R15983" t="s">
        <v>68</v>
      </c>
      <c r="S15983" t="s">
        <v>130</v>
      </c>
      <c r="T15983" t="s">
        <v>61</v>
      </c>
      <c r="U15983" t="s">
        <v>151</v>
      </c>
    </row>
    <row r="15984" spans="1:21" x14ac:dyDescent="0.35">
      <c r="A15984" t="s">
        <v>6</v>
      </c>
      <c r="B15984" t="s">
        <v>285</v>
      </c>
      <c r="C15984">
        <v>109</v>
      </c>
      <c r="D15984" t="s">
        <v>1404</v>
      </c>
      <c r="E15984" t="s">
        <v>62</v>
      </c>
      <c r="F15984" t="s">
        <v>137</v>
      </c>
      <c r="G15984" t="s">
        <v>76</v>
      </c>
      <c r="H15984" t="s">
        <v>75</v>
      </c>
      <c r="I15984" t="s">
        <v>133</v>
      </c>
      <c r="J15984" t="s">
        <v>56</v>
      </c>
      <c r="K15984" t="s">
        <v>109</v>
      </c>
      <c r="L15984" t="s">
        <v>194</v>
      </c>
      <c r="M15984" t="s">
        <v>142</v>
      </c>
      <c r="N15984" t="s">
        <v>109</v>
      </c>
      <c r="O15984" t="s">
        <v>73</v>
      </c>
      <c r="P15984" t="s">
        <v>72</v>
      </c>
      <c r="Q15984" t="s">
        <v>71</v>
      </c>
      <c r="R15984" t="s">
        <v>86</v>
      </c>
      <c r="S15984" t="s">
        <v>180</v>
      </c>
      <c r="T15984" t="s">
        <v>204</v>
      </c>
      <c r="U15984" t="s">
        <v>108</v>
      </c>
    </row>
    <row r="15985" spans="1:21" x14ac:dyDescent="0.35">
      <c r="A15985" t="s">
        <v>7</v>
      </c>
      <c r="B15985" t="s">
        <v>267</v>
      </c>
      <c r="C15985">
        <v>199</v>
      </c>
      <c r="D15985" t="s">
        <v>978</v>
      </c>
      <c r="E15985" t="s">
        <v>161</v>
      </c>
      <c r="F15985" t="s">
        <v>173</v>
      </c>
      <c r="G15985" t="s">
        <v>76</v>
      </c>
      <c r="H15985" t="s">
        <v>217</v>
      </c>
      <c r="I15985" t="s">
        <v>53</v>
      </c>
      <c r="J15985" t="s">
        <v>188</v>
      </c>
      <c r="K15985" t="s">
        <v>225</v>
      </c>
      <c r="L15985" t="s">
        <v>138</v>
      </c>
      <c r="M15985" t="s">
        <v>88</v>
      </c>
      <c r="N15985" t="s">
        <v>71</v>
      </c>
      <c r="O15985" t="s">
        <v>108</v>
      </c>
      <c r="P15985" t="s">
        <v>57</v>
      </c>
      <c r="Q15985" t="s">
        <v>94</v>
      </c>
      <c r="R15985" t="s">
        <v>72</v>
      </c>
      <c r="S15985" t="s">
        <v>76</v>
      </c>
      <c r="T15985" t="s">
        <v>515</v>
      </c>
      <c r="U15985" t="s">
        <v>76</v>
      </c>
    </row>
    <row r="15986" spans="1:21" x14ac:dyDescent="0.35">
      <c r="A15986" t="s">
        <v>7</v>
      </c>
      <c r="B15986" t="s">
        <v>279</v>
      </c>
      <c r="C15986">
        <v>2871</v>
      </c>
      <c r="D15986" t="s">
        <v>907</v>
      </c>
      <c r="E15986" t="s">
        <v>181</v>
      </c>
      <c r="F15986" t="s">
        <v>65</v>
      </c>
      <c r="G15986" t="s">
        <v>76</v>
      </c>
      <c r="H15986" t="s">
        <v>80</v>
      </c>
      <c r="I15986" t="s">
        <v>163</v>
      </c>
      <c r="J15986" t="s">
        <v>149</v>
      </c>
      <c r="K15986" t="s">
        <v>86</v>
      </c>
      <c r="L15986" t="s">
        <v>105</v>
      </c>
      <c r="M15986" t="s">
        <v>198</v>
      </c>
      <c r="N15986" t="s">
        <v>71</v>
      </c>
      <c r="O15986" t="s">
        <v>93</v>
      </c>
      <c r="P15986" t="s">
        <v>74</v>
      </c>
      <c r="Q15986" t="s">
        <v>107</v>
      </c>
      <c r="R15986" t="s">
        <v>68</v>
      </c>
      <c r="S15986" t="s">
        <v>73</v>
      </c>
      <c r="T15986" t="s">
        <v>209</v>
      </c>
      <c r="U15986" t="s">
        <v>106</v>
      </c>
    </row>
    <row r="15987" spans="1:21" x14ac:dyDescent="0.35">
      <c r="A15987" t="s">
        <v>7</v>
      </c>
      <c r="B15987" t="s">
        <v>285</v>
      </c>
      <c r="C15987">
        <v>172</v>
      </c>
      <c r="D15987" t="s">
        <v>559</v>
      </c>
      <c r="E15987" t="s">
        <v>210</v>
      </c>
      <c r="F15987" t="s">
        <v>355</v>
      </c>
      <c r="G15987" t="s">
        <v>76</v>
      </c>
      <c r="H15987" t="s">
        <v>218</v>
      </c>
      <c r="I15987" t="s">
        <v>262</v>
      </c>
      <c r="J15987" t="s">
        <v>185</v>
      </c>
      <c r="K15987" t="s">
        <v>367</v>
      </c>
      <c r="L15987" t="s">
        <v>100</v>
      </c>
      <c r="M15987" t="s">
        <v>97</v>
      </c>
      <c r="N15987" t="s">
        <v>138</v>
      </c>
      <c r="O15987" t="s">
        <v>218</v>
      </c>
      <c r="P15987" t="s">
        <v>231</v>
      </c>
      <c r="Q15987" t="s">
        <v>151</v>
      </c>
      <c r="R15987" t="s">
        <v>76</v>
      </c>
      <c r="S15987" t="s">
        <v>79</v>
      </c>
      <c r="T15987" t="s">
        <v>213</v>
      </c>
      <c r="U15987" t="s">
        <v>76</v>
      </c>
    </row>
    <row r="15988" spans="1:21" x14ac:dyDescent="0.35">
      <c r="A15988" t="s">
        <v>241</v>
      </c>
      <c r="B15988" t="s">
        <v>267</v>
      </c>
      <c r="C15988">
        <v>956</v>
      </c>
      <c r="D15988" t="s">
        <v>794</v>
      </c>
      <c r="E15988" t="s">
        <v>198</v>
      </c>
      <c r="F15988" t="s">
        <v>142</v>
      </c>
      <c r="G15988" t="s">
        <v>77</v>
      </c>
      <c r="H15988" t="s">
        <v>122</v>
      </c>
      <c r="I15988" t="s">
        <v>121</v>
      </c>
      <c r="J15988" t="s">
        <v>149</v>
      </c>
      <c r="K15988" t="s">
        <v>88</v>
      </c>
      <c r="L15988" t="s">
        <v>105</v>
      </c>
      <c r="M15988" t="s">
        <v>63</v>
      </c>
      <c r="N15988" t="s">
        <v>68</v>
      </c>
      <c r="O15988" t="s">
        <v>138</v>
      </c>
      <c r="P15988" t="s">
        <v>173</v>
      </c>
      <c r="Q15988" t="s">
        <v>71</v>
      </c>
      <c r="R15988" t="s">
        <v>68</v>
      </c>
      <c r="S15988" t="s">
        <v>106</v>
      </c>
      <c r="T15988" t="s">
        <v>352</v>
      </c>
      <c r="U15988" t="s">
        <v>75</v>
      </c>
    </row>
    <row r="15989" spans="1:21" x14ac:dyDescent="0.35">
      <c r="A15989" t="s">
        <v>241</v>
      </c>
      <c r="B15989" t="s">
        <v>279</v>
      </c>
      <c r="C15989">
        <v>10629</v>
      </c>
      <c r="D15989" t="s">
        <v>1167</v>
      </c>
      <c r="E15989" t="s">
        <v>70</v>
      </c>
      <c r="F15989" t="s">
        <v>179</v>
      </c>
      <c r="G15989" t="s">
        <v>107</v>
      </c>
      <c r="H15989" t="s">
        <v>94</v>
      </c>
      <c r="I15989" t="s">
        <v>70</v>
      </c>
      <c r="J15989" t="s">
        <v>142</v>
      </c>
      <c r="K15989" t="s">
        <v>186</v>
      </c>
      <c r="L15989" t="s">
        <v>72</v>
      </c>
      <c r="M15989" t="s">
        <v>138</v>
      </c>
      <c r="N15989" t="s">
        <v>77</v>
      </c>
      <c r="O15989" t="s">
        <v>78</v>
      </c>
      <c r="P15989" t="s">
        <v>55</v>
      </c>
      <c r="Q15989" t="s">
        <v>107</v>
      </c>
      <c r="R15989" t="s">
        <v>106</v>
      </c>
      <c r="S15989" t="s">
        <v>68</v>
      </c>
      <c r="T15989" t="s">
        <v>135</v>
      </c>
      <c r="U15989" t="s">
        <v>79</v>
      </c>
    </row>
    <row r="15990" spans="1:21" x14ac:dyDescent="0.35">
      <c r="A15990" t="s">
        <v>241</v>
      </c>
      <c r="B15990" t="s">
        <v>285</v>
      </c>
      <c r="C15990">
        <v>1127</v>
      </c>
      <c r="D15990" t="s">
        <v>1005</v>
      </c>
      <c r="E15990" t="s">
        <v>99</v>
      </c>
      <c r="F15990" t="s">
        <v>92</v>
      </c>
      <c r="G15990" t="s">
        <v>107</v>
      </c>
      <c r="H15990" t="s">
        <v>173</v>
      </c>
      <c r="I15990" t="s">
        <v>240</v>
      </c>
      <c r="J15990" t="s">
        <v>96</v>
      </c>
      <c r="K15990" t="s">
        <v>175</v>
      </c>
      <c r="L15990" t="s">
        <v>63</v>
      </c>
      <c r="M15990" t="s">
        <v>63</v>
      </c>
      <c r="N15990" t="s">
        <v>150</v>
      </c>
      <c r="O15990" t="s">
        <v>173</v>
      </c>
      <c r="P15990" t="s">
        <v>70</v>
      </c>
      <c r="Q15990" t="s">
        <v>71</v>
      </c>
      <c r="R15990" t="s">
        <v>106</v>
      </c>
      <c r="S15990" t="s">
        <v>78</v>
      </c>
      <c r="T15990" t="s">
        <v>304</v>
      </c>
      <c r="U15990" t="s">
        <v>79</v>
      </c>
    </row>
    <row r="15992" spans="1:21" x14ac:dyDescent="0.35">
      <c r="A15992" t="s">
        <v>2471</v>
      </c>
    </row>
    <row r="15993" spans="1:21" x14ac:dyDescent="0.35">
      <c r="A15993" t="s">
        <v>14</v>
      </c>
      <c r="B15993" t="s">
        <v>1332</v>
      </c>
      <c r="C15993" t="s">
        <v>2</v>
      </c>
      <c r="D15993" t="s">
        <v>51</v>
      </c>
      <c r="E15993" t="s">
        <v>1287</v>
      </c>
      <c r="F15993" t="s">
        <v>1288</v>
      </c>
      <c r="G15993" t="s">
        <v>1289</v>
      </c>
      <c r="H15993" t="s">
        <v>1291</v>
      </c>
      <c r="I15993" t="s">
        <v>1293</v>
      </c>
      <c r="J15993" t="s">
        <v>1294</v>
      </c>
      <c r="K15993" t="s">
        <v>1295</v>
      </c>
      <c r="L15993" t="s">
        <v>1296</v>
      </c>
      <c r="M15993" t="s">
        <v>1297</v>
      </c>
      <c r="N15993" t="s">
        <v>1298</v>
      </c>
      <c r="O15993" t="s">
        <v>1299</v>
      </c>
      <c r="P15993" t="s">
        <v>1300</v>
      </c>
      <c r="Q15993" t="s">
        <v>1301</v>
      </c>
      <c r="R15993" t="s">
        <v>1302</v>
      </c>
      <c r="S15993" t="s">
        <v>609</v>
      </c>
      <c r="T15993" t="s">
        <v>49</v>
      </c>
      <c r="U15993" t="s">
        <v>50</v>
      </c>
    </row>
    <row r="15994" spans="1:21" x14ac:dyDescent="0.35">
      <c r="A15994" t="s">
        <v>3</v>
      </c>
      <c r="B15994" t="s">
        <v>1333</v>
      </c>
      <c r="C15994">
        <v>1953</v>
      </c>
      <c r="D15994" t="s">
        <v>781</v>
      </c>
      <c r="E15994" t="s">
        <v>63</v>
      </c>
      <c r="F15994" t="s">
        <v>72</v>
      </c>
      <c r="G15994" t="s">
        <v>76</v>
      </c>
      <c r="H15994" t="s">
        <v>77</v>
      </c>
      <c r="I15994" t="s">
        <v>102</v>
      </c>
      <c r="J15994" t="s">
        <v>93</v>
      </c>
      <c r="K15994" t="s">
        <v>138</v>
      </c>
      <c r="L15994" t="s">
        <v>63</v>
      </c>
      <c r="M15994" t="s">
        <v>79</v>
      </c>
      <c r="N15994" t="s">
        <v>76</v>
      </c>
      <c r="O15994" t="s">
        <v>79</v>
      </c>
      <c r="P15994" t="s">
        <v>142</v>
      </c>
      <c r="Q15994" t="s">
        <v>76</v>
      </c>
      <c r="R15994" t="s">
        <v>73</v>
      </c>
      <c r="S15994" t="s">
        <v>79</v>
      </c>
      <c r="T15994" t="s">
        <v>193</v>
      </c>
      <c r="U15994" t="s">
        <v>94</v>
      </c>
    </row>
    <row r="15995" spans="1:21" x14ac:dyDescent="0.35">
      <c r="A15995" t="s">
        <v>3</v>
      </c>
      <c r="B15995" t="s">
        <v>1334</v>
      </c>
      <c r="C15995">
        <v>70</v>
      </c>
      <c r="D15995" t="s">
        <v>891</v>
      </c>
      <c r="E15995" t="s">
        <v>78</v>
      </c>
      <c r="F15995" t="s">
        <v>78</v>
      </c>
      <c r="G15995" t="s">
        <v>76</v>
      </c>
      <c r="H15995" t="s">
        <v>76</v>
      </c>
      <c r="I15995" t="s">
        <v>244</v>
      </c>
      <c r="J15995" t="s">
        <v>244</v>
      </c>
      <c r="K15995" t="s">
        <v>149</v>
      </c>
      <c r="L15995" t="s">
        <v>78</v>
      </c>
      <c r="M15995" t="s">
        <v>76</v>
      </c>
      <c r="N15995" t="s">
        <v>76</v>
      </c>
      <c r="O15995" t="s">
        <v>76</v>
      </c>
      <c r="P15995" t="s">
        <v>76</v>
      </c>
      <c r="Q15995" t="s">
        <v>76</v>
      </c>
      <c r="R15995" t="s">
        <v>76</v>
      </c>
      <c r="S15995" t="s">
        <v>76</v>
      </c>
      <c r="T15995" t="s">
        <v>280</v>
      </c>
      <c r="U15995" t="s">
        <v>76</v>
      </c>
    </row>
    <row r="15996" spans="1:21" x14ac:dyDescent="0.35">
      <c r="A15996" t="s">
        <v>4</v>
      </c>
      <c r="B15996" t="s">
        <v>1333</v>
      </c>
      <c r="C15996">
        <v>2736</v>
      </c>
      <c r="D15996" t="s">
        <v>837</v>
      </c>
      <c r="E15996" t="s">
        <v>107</v>
      </c>
      <c r="F15996" t="s">
        <v>77</v>
      </c>
      <c r="G15996" t="s">
        <v>107</v>
      </c>
      <c r="H15996" t="s">
        <v>75</v>
      </c>
      <c r="I15996" t="s">
        <v>122</v>
      </c>
      <c r="J15996" t="s">
        <v>105</v>
      </c>
      <c r="K15996" t="s">
        <v>79</v>
      </c>
      <c r="L15996" t="s">
        <v>104</v>
      </c>
      <c r="M15996" t="s">
        <v>76</v>
      </c>
      <c r="N15996" t="s">
        <v>107</v>
      </c>
      <c r="O15996" t="s">
        <v>79</v>
      </c>
      <c r="P15996" t="s">
        <v>150</v>
      </c>
      <c r="Q15996" t="s">
        <v>73</v>
      </c>
      <c r="R15996" t="s">
        <v>76</v>
      </c>
      <c r="S15996" t="s">
        <v>107</v>
      </c>
      <c r="T15996" t="s">
        <v>218</v>
      </c>
      <c r="U15996" t="s">
        <v>76</v>
      </c>
    </row>
    <row r="15997" spans="1:21" x14ac:dyDescent="0.35">
      <c r="A15997" t="s">
        <v>4</v>
      </c>
      <c r="B15997" t="s">
        <v>1334</v>
      </c>
      <c r="C15997">
        <v>88</v>
      </c>
      <c r="D15997" t="s">
        <v>801</v>
      </c>
      <c r="E15997" t="s">
        <v>106</v>
      </c>
      <c r="F15997" t="s">
        <v>56</v>
      </c>
      <c r="G15997" t="s">
        <v>76</v>
      </c>
      <c r="H15997" t="s">
        <v>76</v>
      </c>
      <c r="I15997" t="s">
        <v>218</v>
      </c>
      <c r="J15997" t="s">
        <v>76</v>
      </c>
      <c r="K15997" t="s">
        <v>76</v>
      </c>
      <c r="L15997" t="s">
        <v>355</v>
      </c>
      <c r="M15997" t="s">
        <v>76</v>
      </c>
      <c r="N15997" t="s">
        <v>76</v>
      </c>
      <c r="O15997" t="s">
        <v>76</v>
      </c>
      <c r="P15997" t="s">
        <v>76</v>
      </c>
      <c r="Q15997" t="s">
        <v>76</v>
      </c>
      <c r="R15997" t="s">
        <v>76</v>
      </c>
      <c r="S15997" t="s">
        <v>76</v>
      </c>
      <c r="T15997" t="s">
        <v>108</v>
      </c>
      <c r="U15997" t="s">
        <v>76</v>
      </c>
    </row>
    <row r="15998" spans="1:21" x14ac:dyDescent="0.35">
      <c r="A15998" t="s">
        <v>4</v>
      </c>
      <c r="B15998" t="s">
        <v>468</v>
      </c>
      <c r="C15998">
        <v>1</v>
      </c>
      <c r="D15998" t="s">
        <v>395</v>
      </c>
      <c r="E15998" t="s">
        <v>76</v>
      </c>
      <c r="F15998" t="s">
        <v>76</v>
      </c>
      <c r="G15998" t="s">
        <v>76</v>
      </c>
      <c r="H15998" t="s">
        <v>76</v>
      </c>
      <c r="I15998" t="s">
        <v>76</v>
      </c>
      <c r="J15998" t="s">
        <v>76</v>
      </c>
      <c r="K15998" t="s">
        <v>76</v>
      </c>
      <c r="L15998" t="s">
        <v>76</v>
      </c>
      <c r="M15998" t="s">
        <v>76</v>
      </c>
      <c r="N15998" t="s">
        <v>76</v>
      </c>
      <c r="O15998" t="s">
        <v>76</v>
      </c>
      <c r="P15998" t="s">
        <v>76</v>
      </c>
      <c r="Q15998" t="s">
        <v>76</v>
      </c>
      <c r="R15998" t="s">
        <v>76</v>
      </c>
      <c r="S15998" t="s">
        <v>76</v>
      </c>
      <c r="T15998" t="s">
        <v>76</v>
      </c>
      <c r="U15998" t="s">
        <v>76</v>
      </c>
    </row>
    <row r="15999" spans="1:21" x14ac:dyDescent="0.35">
      <c r="A15999" t="s">
        <v>5</v>
      </c>
      <c r="B15999" t="s">
        <v>1333</v>
      </c>
      <c r="C15999">
        <v>3351</v>
      </c>
      <c r="D15999" t="s">
        <v>1612</v>
      </c>
      <c r="E15999" t="s">
        <v>216</v>
      </c>
      <c r="F15999" t="s">
        <v>53</v>
      </c>
      <c r="G15999" t="s">
        <v>73</v>
      </c>
      <c r="H15999" t="s">
        <v>77</v>
      </c>
      <c r="I15999" t="s">
        <v>186</v>
      </c>
      <c r="J15999" t="s">
        <v>150</v>
      </c>
      <c r="K15999" t="s">
        <v>72</v>
      </c>
      <c r="L15999" t="s">
        <v>77</v>
      </c>
      <c r="M15999" t="s">
        <v>79</v>
      </c>
      <c r="N15999" t="s">
        <v>76</v>
      </c>
      <c r="O15999" t="s">
        <v>107</v>
      </c>
      <c r="P15999" t="s">
        <v>77</v>
      </c>
      <c r="Q15999" t="s">
        <v>107</v>
      </c>
      <c r="R15999" t="s">
        <v>76</v>
      </c>
      <c r="S15999" t="s">
        <v>150</v>
      </c>
      <c r="T15999" t="s">
        <v>317</v>
      </c>
      <c r="U15999" t="s">
        <v>73</v>
      </c>
    </row>
    <row r="16000" spans="1:21" x14ac:dyDescent="0.35">
      <c r="A16000" t="s">
        <v>5</v>
      </c>
      <c r="B16000" t="s">
        <v>1334</v>
      </c>
      <c r="C16000">
        <v>70</v>
      </c>
      <c r="D16000" t="s">
        <v>419</v>
      </c>
      <c r="E16000" t="s">
        <v>290</v>
      </c>
      <c r="F16000" t="s">
        <v>110</v>
      </c>
      <c r="G16000" t="s">
        <v>76</v>
      </c>
      <c r="H16000" t="s">
        <v>107</v>
      </c>
      <c r="I16000" t="s">
        <v>100</v>
      </c>
      <c r="J16000" t="s">
        <v>104</v>
      </c>
      <c r="K16000" t="s">
        <v>150</v>
      </c>
      <c r="L16000" t="s">
        <v>77</v>
      </c>
      <c r="M16000" t="s">
        <v>76</v>
      </c>
      <c r="N16000" t="s">
        <v>76</v>
      </c>
      <c r="O16000" t="s">
        <v>76</v>
      </c>
      <c r="P16000" t="s">
        <v>76</v>
      </c>
      <c r="Q16000" t="s">
        <v>76</v>
      </c>
      <c r="R16000" t="s">
        <v>76</v>
      </c>
      <c r="S16000" t="s">
        <v>94</v>
      </c>
      <c r="T16000" t="s">
        <v>77</v>
      </c>
      <c r="U16000" t="s">
        <v>76</v>
      </c>
    </row>
    <row r="16001" spans="1:21" x14ac:dyDescent="0.35">
      <c r="A16001" t="s">
        <v>5</v>
      </c>
      <c r="B16001" t="s">
        <v>468</v>
      </c>
      <c r="C16001">
        <v>1</v>
      </c>
      <c r="D16001" t="s">
        <v>395</v>
      </c>
      <c r="E16001" t="s">
        <v>76</v>
      </c>
      <c r="F16001" t="s">
        <v>76</v>
      </c>
      <c r="G16001" t="s">
        <v>76</v>
      </c>
      <c r="H16001" t="s">
        <v>76</v>
      </c>
      <c r="I16001" t="s">
        <v>76</v>
      </c>
      <c r="J16001" t="s">
        <v>76</v>
      </c>
      <c r="K16001" t="s">
        <v>76</v>
      </c>
      <c r="L16001" t="s">
        <v>76</v>
      </c>
      <c r="M16001" t="s">
        <v>76</v>
      </c>
      <c r="N16001" t="s">
        <v>76</v>
      </c>
      <c r="O16001" t="s">
        <v>76</v>
      </c>
      <c r="P16001" t="s">
        <v>76</v>
      </c>
      <c r="Q16001" t="s">
        <v>76</v>
      </c>
      <c r="R16001" t="s">
        <v>76</v>
      </c>
      <c r="S16001" t="s">
        <v>76</v>
      </c>
      <c r="T16001" t="s">
        <v>76</v>
      </c>
      <c r="U16001" t="s">
        <v>76</v>
      </c>
    </row>
    <row r="16002" spans="1:21" x14ac:dyDescent="0.35">
      <c r="A16002" t="s">
        <v>6</v>
      </c>
      <c r="B16002" t="s">
        <v>1333</v>
      </c>
      <c r="C16002">
        <v>1150</v>
      </c>
      <c r="D16002" t="s">
        <v>727</v>
      </c>
      <c r="E16002" t="s">
        <v>93</v>
      </c>
      <c r="F16002" t="s">
        <v>86</v>
      </c>
      <c r="G16002" t="s">
        <v>77</v>
      </c>
      <c r="H16002" t="s">
        <v>71</v>
      </c>
      <c r="I16002" t="s">
        <v>216</v>
      </c>
      <c r="J16002" t="s">
        <v>175</v>
      </c>
      <c r="K16002" t="s">
        <v>142</v>
      </c>
      <c r="L16002" t="s">
        <v>86</v>
      </c>
      <c r="M16002" t="s">
        <v>105</v>
      </c>
      <c r="N16002" t="s">
        <v>186</v>
      </c>
      <c r="O16002" t="s">
        <v>68</v>
      </c>
      <c r="P16002" t="s">
        <v>442</v>
      </c>
      <c r="Q16002" t="s">
        <v>68</v>
      </c>
      <c r="R16002" t="s">
        <v>150</v>
      </c>
      <c r="S16002" t="s">
        <v>104</v>
      </c>
      <c r="T16002" t="s">
        <v>286</v>
      </c>
      <c r="U16002" t="s">
        <v>122</v>
      </c>
    </row>
    <row r="16003" spans="1:21" x14ac:dyDescent="0.35">
      <c r="A16003" t="s">
        <v>6</v>
      </c>
      <c r="B16003" t="s">
        <v>1334</v>
      </c>
      <c r="C16003">
        <v>50</v>
      </c>
      <c r="D16003" t="s">
        <v>796</v>
      </c>
      <c r="E16003" t="s">
        <v>121</v>
      </c>
      <c r="F16003" t="s">
        <v>96</v>
      </c>
      <c r="G16003" t="s">
        <v>76</v>
      </c>
      <c r="H16003" t="s">
        <v>75</v>
      </c>
      <c r="I16003" t="s">
        <v>309</v>
      </c>
      <c r="J16003" t="s">
        <v>76</v>
      </c>
      <c r="K16003" t="s">
        <v>76</v>
      </c>
      <c r="L16003" t="s">
        <v>146</v>
      </c>
      <c r="M16003" t="s">
        <v>76</v>
      </c>
      <c r="N16003" t="s">
        <v>76</v>
      </c>
      <c r="O16003" t="s">
        <v>75</v>
      </c>
      <c r="P16003" t="s">
        <v>146</v>
      </c>
      <c r="Q16003" t="s">
        <v>76</v>
      </c>
      <c r="R16003" t="s">
        <v>194</v>
      </c>
      <c r="S16003" t="s">
        <v>76</v>
      </c>
      <c r="T16003" t="s">
        <v>58</v>
      </c>
      <c r="U16003" t="s">
        <v>76</v>
      </c>
    </row>
    <row r="16004" spans="1:21" x14ac:dyDescent="0.35">
      <c r="A16004" t="s">
        <v>7</v>
      </c>
      <c r="B16004" t="s">
        <v>1333</v>
      </c>
      <c r="C16004">
        <v>3119</v>
      </c>
      <c r="D16004" t="s">
        <v>973</v>
      </c>
      <c r="E16004" t="s">
        <v>264</v>
      </c>
      <c r="F16004" t="s">
        <v>194</v>
      </c>
      <c r="G16004" t="s">
        <v>76</v>
      </c>
      <c r="H16004" t="s">
        <v>151</v>
      </c>
      <c r="I16004" t="s">
        <v>221</v>
      </c>
      <c r="J16004" t="s">
        <v>96</v>
      </c>
      <c r="K16004" t="s">
        <v>65</v>
      </c>
      <c r="L16004" t="s">
        <v>138</v>
      </c>
      <c r="M16004" t="s">
        <v>133</v>
      </c>
      <c r="N16004" t="s">
        <v>71</v>
      </c>
      <c r="O16004" t="s">
        <v>104</v>
      </c>
      <c r="P16004" t="s">
        <v>104</v>
      </c>
      <c r="Q16004" t="s">
        <v>77</v>
      </c>
      <c r="R16004" t="s">
        <v>71</v>
      </c>
      <c r="S16004" t="s">
        <v>73</v>
      </c>
      <c r="T16004" t="s">
        <v>162</v>
      </c>
      <c r="U16004" t="s">
        <v>106</v>
      </c>
    </row>
    <row r="16005" spans="1:21" x14ac:dyDescent="0.35">
      <c r="A16005" t="s">
        <v>7</v>
      </c>
      <c r="B16005" t="s">
        <v>1334</v>
      </c>
      <c r="C16005">
        <v>121</v>
      </c>
      <c r="D16005" t="s">
        <v>799</v>
      </c>
      <c r="E16005" t="s">
        <v>193</v>
      </c>
      <c r="F16005" t="s">
        <v>77</v>
      </c>
      <c r="G16005" t="s">
        <v>76</v>
      </c>
      <c r="H16005" t="s">
        <v>58</v>
      </c>
      <c r="I16005" t="s">
        <v>515</v>
      </c>
      <c r="J16005" t="s">
        <v>89</v>
      </c>
      <c r="K16005" t="s">
        <v>342</v>
      </c>
      <c r="L16005" t="s">
        <v>75</v>
      </c>
      <c r="M16005" t="s">
        <v>264</v>
      </c>
      <c r="N16005" t="s">
        <v>79</v>
      </c>
      <c r="O16005" t="s">
        <v>163</v>
      </c>
      <c r="P16005" t="s">
        <v>142</v>
      </c>
      <c r="Q16005" t="s">
        <v>76</v>
      </c>
      <c r="R16005" t="s">
        <v>76</v>
      </c>
      <c r="S16005" t="s">
        <v>76</v>
      </c>
      <c r="T16005" t="s">
        <v>278</v>
      </c>
      <c r="U16005" t="s">
        <v>76</v>
      </c>
    </row>
    <row r="16006" spans="1:21" x14ac:dyDescent="0.35">
      <c r="A16006" t="s">
        <v>7</v>
      </c>
      <c r="B16006" t="s">
        <v>468</v>
      </c>
      <c r="C16006">
        <v>2</v>
      </c>
      <c r="D16006" t="s">
        <v>395</v>
      </c>
      <c r="E16006" t="s">
        <v>76</v>
      </c>
      <c r="F16006" t="s">
        <v>76</v>
      </c>
      <c r="G16006" t="s">
        <v>76</v>
      </c>
      <c r="H16006" t="s">
        <v>76</v>
      </c>
      <c r="I16006" t="s">
        <v>76</v>
      </c>
      <c r="J16006" t="s">
        <v>76</v>
      </c>
      <c r="K16006" t="s">
        <v>76</v>
      </c>
      <c r="L16006" t="s">
        <v>76</v>
      </c>
      <c r="M16006" t="s">
        <v>76</v>
      </c>
      <c r="N16006" t="s">
        <v>76</v>
      </c>
      <c r="O16006" t="s">
        <v>76</v>
      </c>
      <c r="P16006" t="s">
        <v>76</v>
      </c>
      <c r="Q16006" t="s">
        <v>76</v>
      </c>
      <c r="R16006" t="s">
        <v>76</v>
      </c>
      <c r="S16006" t="s">
        <v>76</v>
      </c>
      <c r="T16006" t="s">
        <v>76</v>
      </c>
      <c r="U16006" t="s">
        <v>76</v>
      </c>
    </row>
    <row r="16007" spans="1:21" x14ac:dyDescent="0.35">
      <c r="A16007" t="s">
        <v>241</v>
      </c>
      <c r="B16007" t="s">
        <v>1333</v>
      </c>
      <c r="C16007">
        <v>12309</v>
      </c>
      <c r="D16007" t="s">
        <v>907</v>
      </c>
      <c r="E16007" t="s">
        <v>57</v>
      </c>
      <c r="F16007" t="s">
        <v>96</v>
      </c>
      <c r="G16007" t="s">
        <v>107</v>
      </c>
      <c r="H16007" t="s">
        <v>105</v>
      </c>
      <c r="I16007" t="s">
        <v>96</v>
      </c>
      <c r="J16007" t="s">
        <v>151</v>
      </c>
      <c r="K16007" t="s">
        <v>142</v>
      </c>
      <c r="L16007" t="s">
        <v>72</v>
      </c>
      <c r="M16007" t="s">
        <v>138</v>
      </c>
      <c r="N16007" t="s">
        <v>79</v>
      </c>
      <c r="O16007" t="s">
        <v>138</v>
      </c>
      <c r="P16007" t="s">
        <v>142</v>
      </c>
      <c r="Q16007" t="s">
        <v>73</v>
      </c>
      <c r="R16007" t="s">
        <v>106</v>
      </c>
      <c r="S16007" t="s">
        <v>68</v>
      </c>
      <c r="T16007" t="s">
        <v>116</v>
      </c>
      <c r="U16007" t="s">
        <v>79</v>
      </c>
    </row>
    <row r="16008" spans="1:21" x14ac:dyDescent="0.35">
      <c r="A16008" t="s">
        <v>241</v>
      </c>
      <c r="B16008" t="s">
        <v>1334</v>
      </c>
      <c r="C16008">
        <v>399</v>
      </c>
      <c r="D16008" t="s">
        <v>618</v>
      </c>
      <c r="E16008" t="s">
        <v>112</v>
      </c>
      <c r="F16008" t="s">
        <v>442</v>
      </c>
      <c r="G16008" t="s">
        <v>76</v>
      </c>
      <c r="H16008" t="s">
        <v>180</v>
      </c>
      <c r="I16008" t="s">
        <v>114</v>
      </c>
      <c r="J16008" t="s">
        <v>137</v>
      </c>
      <c r="K16008" t="s">
        <v>211</v>
      </c>
      <c r="L16008" t="s">
        <v>80</v>
      </c>
      <c r="M16008" t="s">
        <v>108</v>
      </c>
      <c r="N16008" t="s">
        <v>106</v>
      </c>
      <c r="O16008" t="s">
        <v>142</v>
      </c>
      <c r="P16008" t="s">
        <v>63</v>
      </c>
      <c r="Q16008" t="s">
        <v>76</v>
      </c>
      <c r="R16008" t="s">
        <v>106</v>
      </c>
      <c r="S16008" t="s">
        <v>73</v>
      </c>
      <c r="T16008" t="s">
        <v>314</v>
      </c>
      <c r="U16008" t="s">
        <v>76</v>
      </c>
    </row>
    <row r="16009" spans="1:21" x14ac:dyDescent="0.35">
      <c r="A16009" t="s">
        <v>241</v>
      </c>
      <c r="B16009" t="s">
        <v>468</v>
      </c>
      <c r="C16009">
        <v>4</v>
      </c>
      <c r="D16009" t="s">
        <v>395</v>
      </c>
      <c r="E16009" t="s">
        <v>76</v>
      </c>
      <c r="F16009" t="s">
        <v>76</v>
      </c>
      <c r="G16009" t="s">
        <v>76</v>
      </c>
      <c r="H16009" t="s">
        <v>76</v>
      </c>
      <c r="I16009" t="s">
        <v>76</v>
      </c>
      <c r="J16009" t="s">
        <v>76</v>
      </c>
      <c r="K16009" t="s">
        <v>76</v>
      </c>
      <c r="L16009" t="s">
        <v>76</v>
      </c>
      <c r="M16009" t="s">
        <v>76</v>
      </c>
      <c r="N16009" t="s">
        <v>76</v>
      </c>
      <c r="O16009" t="s">
        <v>76</v>
      </c>
      <c r="P16009" t="s">
        <v>76</v>
      </c>
      <c r="Q16009" t="s">
        <v>76</v>
      </c>
      <c r="R16009" t="s">
        <v>76</v>
      </c>
      <c r="S16009" t="s">
        <v>76</v>
      </c>
      <c r="T16009" t="s">
        <v>76</v>
      </c>
      <c r="U16009" t="s">
        <v>76</v>
      </c>
    </row>
    <row r="16011" spans="1:21" x14ac:dyDescent="0.35">
      <c r="A16011" t="s">
        <v>2472</v>
      </c>
    </row>
    <row r="16012" spans="1:21" x14ac:dyDescent="0.35">
      <c r="A16012" t="s">
        <v>14</v>
      </c>
      <c r="B16012" t="s">
        <v>487</v>
      </c>
      <c r="C16012" t="s">
        <v>2</v>
      </c>
      <c r="D16012" t="s">
        <v>51</v>
      </c>
      <c r="E16012" t="s">
        <v>1287</v>
      </c>
      <c r="F16012" t="s">
        <v>1288</v>
      </c>
      <c r="G16012" t="s">
        <v>1289</v>
      </c>
      <c r="H16012" t="s">
        <v>1291</v>
      </c>
      <c r="I16012" t="s">
        <v>1293</v>
      </c>
      <c r="J16012" t="s">
        <v>1294</v>
      </c>
      <c r="K16012" t="s">
        <v>1295</v>
      </c>
      <c r="L16012" t="s">
        <v>1296</v>
      </c>
      <c r="M16012" t="s">
        <v>1297</v>
      </c>
      <c r="N16012" t="s">
        <v>1298</v>
      </c>
      <c r="O16012" t="s">
        <v>1299</v>
      </c>
      <c r="P16012" t="s">
        <v>1300</v>
      </c>
      <c r="Q16012" t="s">
        <v>1301</v>
      </c>
      <c r="R16012" t="s">
        <v>1302</v>
      </c>
      <c r="S16012" t="s">
        <v>609</v>
      </c>
      <c r="T16012" t="s">
        <v>49</v>
      </c>
      <c r="U16012" t="s">
        <v>50</v>
      </c>
    </row>
    <row r="16013" spans="1:21" x14ac:dyDescent="0.35">
      <c r="A16013" t="s">
        <v>3</v>
      </c>
      <c r="B16013" t="s">
        <v>488</v>
      </c>
      <c r="C16013">
        <v>1116</v>
      </c>
      <c r="D16013" t="s">
        <v>1183</v>
      </c>
      <c r="E16013" t="s">
        <v>100</v>
      </c>
      <c r="F16013" t="s">
        <v>80</v>
      </c>
      <c r="G16013" t="s">
        <v>76</v>
      </c>
      <c r="H16013" t="s">
        <v>73</v>
      </c>
      <c r="I16013" t="s">
        <v>163</v>
      </c>
      <c r="J16013" t="s">
        <v>93</v>
      </c>
      <c r="K16013" t="s">
        <v>78</v>
      </c>
      <c r="L16013" t="s">
        <v>81</v>
      </c>
      <c r="M16013" t="s">
        <v>73</v>
      </c>
      <c r="N16013" t="s">
        <v>76</v>
      </c>
      <c r="O16013" t="s">
        <v>77</v>
      </c>
      <c r="P16013" t="s">
        <v>122</v>
      </c>
      <c r="Q16013" t="s">
        <v>76</v>
      </c>
      <c r="R16013" t="s">
        <v>73</v>
      </c>
      <c r="S16013" t="s">
        <v>68</v>
      </c>
      <c r="T16013" t="s">
        <v>11</v>
      </c>
      <c r="U16013" t="s">
        <v>138</v>
      </c>
    </row>
    <row r="16014" spans="1:21" x14ac:dyDescent="0.35">
      <c r="A16014" t="s">
        <v>3</v>
      </c>
      <c r="B16014" t="s">
        <v>491</v>
      </c>
      <c r="C16014">
        <v>907</v>
      </c>
      <c r="D16014" t="s">
        <v>791</v>
      </c>
      <c r="E16014" t="s">
        <v>138</v>
      </c>
      <c r="F16014" t="s">
        <v>138</v>
      </c>
      <c r="G16014" t="s">
        <v>76</v>
      </c>
      <c r="H16014" t="s">
        <v>68</v>
      </c>
      <c r="I16014" t="s">
        <v>121</v>
      </c>
      <c r="J16014" t="s">
        <v>142</v>
      </c>
      <c r="K16014" t="s">
        <v>100</v>
      </c>
      <c r="L16014" t="s">
        <v>100</v>
      </c>
      <c r="M16014" t="s">
        <v>150</v>
      </c>
      <c r="N16014" t="s">
        <v>107</v>
      </c>
      <c r="O16014" t="s">
        <v>77</v>
      </c>
      <c r="P16014" t="s">
        <v>186</v>
      </c>
      <c r="Q16014" t="s">
        <v>76</v>
      </c>
      <c r="R16014" t="s">
        <v>107</v>
      </c>
      <c r="S16014" t="s">
        <v>73</v>
      </c>
      <c r="T16014" t="s">
        <v>205</v>
      </c>
      <c r="U16014" t="s">
        <v>71</v>
      </c>
    </row>
    <row r="16015" spans="1:21" x14ac:dyDescent="0.35">
      <c r="A16015" t="s">
        <v>4</v>
      </c>
      <c r="B16015" t="s">
        <v>488</v>
      </c>
      <c r="C16015">
        <v>1686</v>
      </c>
      <c r="D16015" t="s">
        <v>1186</v>
      </c>
      <c r="E16015" t="s">
        <v>107</v>
      </c>
      <c r="F16015" t="s">
        <v>79</v>
      </c>
      <c r="G16015" t="s">
        <v>73</v>
      </c>
      <c r="H16015" t="s">
        <v>81</v>
      </c>
      <c r="I16015" t="s">
        <v>173</v>
      </c>
      <c r="J16015" t="s">
        <v>138</v>
      </c>
      <c r="K16015" t="s">
        <v>68</v>
      </c>
      <c r="L16015" t="s">
        <v>81</v>
      </c>
      <c r="M16015" t="s">
        <v>76</v>
      </c>
      <c r="N16015" t="s">
        <v>73</v>
      </c>
      <c r="O16015" t="s">
        <v>106</v>
      </c>
      <c r="P16015" t="s">
        <v>150</v>
      </c>
      <c r="Q16015" t="s">
        <v>73</v>
      </c>
      <c r="R16015" t="s">
        <v>76</v>
      </c>
      <c r="S16015" t="s">
        <v>76</v>
      </c>
      <c r="T16015" t="s">
        <v>290</v>
      </c>
      <c r="U16015" t="s">
        <v>107</v>
      </c>
    </row>
    <row r="16016" spans="1:21" x14ac:dyDescent="0.35">
      <c r="A16016" t="s">
        <v>4</v>
      </c>
      <c r="B16016" t="s">
        <v>491</v>
      </c>
      <c r="C16016">
        <v>1139</v>
      </c>
      <c r="D16016" t="s">
        <v>829</v>
      </c>
      <c r="E16016" t="s">
        <v>107</v>
      </c>
      <c r="F16016" t="s">
        <v>68</v>
      </c>
      <c r="G16016" t="s">
        <v>76</v>
      </c>
      <c r="H16016" t="s">
        <v>73</v>
      </c>
      <c r="I16016" t="s">
        <v>100</v>
      </c>
      <c r="J16016" t="s">
        <v>94</v>
      </c>
      <c r="K16016" t="s">
        <v>106</v>
      </c>
      <c r="L16016" t="s">
        <v>84</v>
      </c>
      <c r="M16016" t="s">
        <v>76</v>
      </c>
      <c r="N16016" t="s">
        <v>76</v>
      </c>
      <c r="O16016" t="s">
        <v>71</v>
      </c>
      <c r="P16016" t="s">
        <v>150</v>
      </c>
      <c r="Q16016" t="s">
        <v>73</v>
      </c>
      <c r="R16016" t="s">
        <v>76</v>
      </c>
      <c r="S16016" t="s">
        <v>73</v>
      </c>
      <c r="T16016" t="s">
        <v>8</v>
      </c>
      <c r="U16016" t="s">
        <v>76</v>
      </c>
    </row>
    <row r="16017" spans="1:21" x14ac:dyDescent="0.35">
      <c r="A16017" t="s">
        <v>5</v>
      </c>
      <c r="B16017" t="s">
        <v>488</v>
      </c>
      <c r="C16017">
        <v>2051</v>
      </c>
      <c r="D16017" t="s">
        <v>1403</v>
      </c>
      <c r="E16017" t="s">
        <v>119</v>
      </c>
      <c r="F16017" t="s">
        <v>112</v>
      </c>
      <c r="G16017" t="s">
        <v>106</v>
      </c>
      <c r="H16017" t="s">
        <v>79</v>
      </c>
      <c r="I16017" t="s">
        <v>142</v>
      </c>
      <c r="J16017" t="s">
        <v>105</v>
      </c>
      <c r="K16017" t="s">
        <v>55</v>
      </c>
      <c r="L16017" t="s">
        <v>68</v>
      </c>
      <c r="M16017" t="s">
        <v>68</v>
      </c>
      <c r="N16017" t="s">
        <v>76</v>
      </c>
      <c r="O16017" t="s">
        <v>107</v>
      </c>
      <c r="P16017" t="s">
        <v>107</v>
      </c>
      <c r="Q16017" t="s">
        <v>107</v>
      </c>
      <c r="R16017" t="s">
        <v>76</v>
      </c>
      <c r="S16017" t="s">
        <v>79</v>
      </c>
      <c r="T16017" t="s">
        <v>278</v>
      </c>
      <c r="U16017" t="s">
        <v>106</v>
      </c>
    </row>
    <row r="16018" spans="1:21" x14ac:dyDescent="0.35">
      <c r="A16018" t="s">
        <v>5</v>
      </c>
      <c r="B16018" t="s">
        <v>491</v>
      </c>
      <c r="C16018">
        <v>1371</v>
      </c>
      <c r="D16018" t="s">
        <v>635</v>
      </c>
      <c r="E16018" t="s">
        <v>244</v>
      </c>
      <c r="F16018" t="s">
        <v>249</v>
      </c>
      <c r="G16018" t="s">
        <v>107</v>
      </c>
      <c r="H16018" t="s">
        <v>106</v>
      </c>
      <c r="I16018" t="s">
        <v>81</v>
      </c>
      <c r="J16018" t="s">
        <v>77</v>
      </c>
      <c r="K16018" t="s">
        <v>79</v>
      </c>
      <c r="L16018" t="s">
        <v>107</v>
      </c>
      <c r="M16018" t="s">
        <v>106</v>
      </c>
      <c r="N16018" t="s">
        <v>76</v>
      </c>
      <c r="O16018" t="s">
        <v>107</v>
      </c>
      <c r="P16018" t="s">
        <v>71</v>
      </c>
      <c r="Q16018" t="s">
        <v>107</v>
      </c>
      <c r="R16018" t="s">
        <v>76</v>
      </c>
      <c r="S16018" t="s">
        <v>81</v>
      </c>
      <c r="T16018" t="s">
        <v>139</v>
      </c>
      <c r="U16018" t="s">
        <v>107</v>
      </c>
    </row>
    <row r="16019" spans="1:21" x14ac:dyDescent="0.35">
      <c r="A16019" t="s">
        <v>6</v>
      </c>
      <c r="B16019" t="s">
        <v>488</v>
      </c>
      <c r="C16019">
        <v>655</v>
      </c>
      <c r="D16019" t="s">
        <v>704</v>
      </c>
      <c r="E16019" t="s">
        <v>104</v>
      </c>
      <c r="F16019" t="s">
        <v>88</v>
      </c>
      <c r="G16019" t="s">
        <v>77</v>
      </c>
      <c r="H16019" t="s">
        <v>75</v>
      </c>
      <c r="I16019" t="s">
        <v>204</v>
      </c>
      <c r="J16019" t="s">
        <v>216</v>
      </c>
      <c r="K16019" t="s">
        <v>74</v>
      </c>
      <c r="L16019" t="s">
        <v>86</v>
      </c>
      <c r="M16019" t="s">
        <v>55</v>
      </c>
      <c r="N16019" t="s">
        <v>130</v>
      </c>
      <c r="O16019" t="s">
        <v>75</v>
      </c>
      <c r="P16019" t="s">
        <v>185</v>
      </c>
      <c r="Q16019" t="s">
        <v>105</v>
      </c>
      <c r="R16019" t="s">
        <v>80</v>
      </c>
      <c r="S16019" t="s">
        <v>194</v>
      </c>
      <c r="T16019" t="s">
        <v>226</v>
      </c>
      <c r="U16019" t="s">
        <v>122</v>
      </c>
    </row>
    <row r="16020" spans="1:21" x14ac:dyDescent="0.35">
      <c r="A16020" t="s">
        <v>6</v>
      </c>
      <c r="B16020" t="s">
        <v>491</v>
      </c>
      <c r="C16020">
        <v>545</v>
      </c>
      <c r="D16020" t="s">
        <v>639</v>
      </c>
      <c r="E16020" t="s">
        <v>81</v>
      </c>
      <c r="F16020" t="s">
        <v>55</v>
      </c>
      <c r="G16020" t="s">
        <v>77</v>
      </c>
      <c r="H16020" t="s">
        <v>79</v>
      </c>
      <c r="I16020" t="s">
        <v>130</v>
      </c>
      <c r="J16020" t="s">
        <v>103</v>
      </c>
      <c r="K16020" t="s">
        <v>142</v>
      </c>
      <c r="L16020" t="s">
        <v>173</v>
      </c>
      <c r="M16020" t="s">
        <v>77</v>
      </c>
      <c r="N16020" t="s">
        <v>78</v>
      </c>
      <c r="O16020" t="s">
        <v>77</v>
      </c>
      <c r="P16020" t="s">
        <v>216</v>
      </c>
      <c r="Q16020" t="s">
        <v>76</v>
      </c>
      <c r="R16020" t="s">
        <v>76</v>
      </c>
      <c r="S16020" t="s">
        <v>63</v>
      </c>
      <c r="T16020" t="s">
        <v>366</v>
      </c>
      <c r="U16020" t="s">
        <v>142</v>
      </c>
    </row>
    <row r="16021" spans="1:21" x14ac:dyDescent="0.35">
      <c r="A16021" t="s">
        <v>7</v>
      </c>
      <c r="B16021" t="s">
        <v>488</v>
      </c>
      <c r="C16021">
        <v>1721</v>
      </c>
      <c r="D16021" t="s">
        <v>976</v>
      </c>
      <c r="E16021" t="s">
        <v>355</v>
      </c>
      <c r="F16021" t="s">
        <v>57</v>
      </c>
      <c r="G16021" t="s">
        <v>76</v>
      </c>
      <c r="H16021" t="s">
        <v>142</v>
      </c>
      <c r="I16021" t="s">
        <v>244</v>
      </c>
      <c r="J16021" t="s">
        <v>62</v>
      </c>
      <c r="K16021" t="s">
        <v>62</v>
      </c>
      <c r="L16021" t="s">
        <v>81</v>
      </c>
      <c r="M16021" t="s">
        <v>104</v>
      </c>
      <c r="N16021" t="s">
        <v>150</v>
      </c>
      <c r="O16021" t="s">
        <v>55</v>
      </c>
      <c r="P16021" t="s">
        <v>100</v>
      </c>
      <c r="Q16021" t="s">
        <v>106</v>
      </c>
      <c r="R16021" t="s">
        <v>106</v>
      </c>
      <c r="S16021" t="s">
        <v>106</v>
      </c>
      <c r="T16021" t="s">
        <v>92</v>
      </c>
      <c r="U16021" t="s">
        <v>106</v>
      </c>
    </row>
    <row r="16022" spans="1:21" x14ac:dyDescent="0.35">
      <c r="A16022" t="s">
        <v>7</v>
      </c>
      <c r="B16022" t="s">
        <v>491</v>
      </c>
      <c r="C16022">
        <v>1521</v>
      </c>
      <c r="D16022" t="s">
        <v>725</v>
      </c>
      <c r="E16022" t="s">
        <v>355</v>
      </c>
      <c r="F16022" t="s">
        <v>194</v>
      </c>
      <c r="G16022" t="s">
        <v>76</v>
      </c>
      <c r="H16022" t="s">
        <v>149</v>
      </c>
      <c r="I16022" t="s">
        <v>67</v>
      </c>
      <c r="J16022" t="s">
        <v>84</v>
      </c>
      <c r="K16022" t="s">
        <v>84</v>
      </c>
      <c r="L16022" t="s">
        <v>78</v>
      </c>
      <c r="M16022" t="s">
        <v>104</v>
      </c>
      <c r="N16022" t="s">
        <v>71</v>
      </c>
      <c r="O16022" t="s">
        <v>57</v>
      </c>
      <c r="P16022" t="s">
        <v>96</v>
      </c>
      <c r="Q16022" t="s">
        <v>77</v>
      </c>
      <c r="R16022" t="s">
        <v>94</v>
      </c>
      <c r="S16022" t="s">
        <v>107</v>
      </c>
      <c r="T16022" t="s">
        <v>304</v>
      </c>
      <c r="U16022" t="s">
        <v>106</v>
      </c>
    </row>
    <row r="16023" spans="1:21" x14ac:dyDescent="0.35">
      <c r="A16023" t="s">
        <v>241</v>
      </c>
      <c r="B16023" t="s">
        <v>488</v>
      </c>
      <c r="C16023">
        <v>7229</v>
      </c>
      <c r="D16023" t="s">
        <v>803</v>
      </c>
      <c r="E16023" t="s">
        <v>88</v>
      </c>
      <c r="F16023" t="s">
        <v>244</v>
      </c>
      <c r="G16023" t="s">
        <v>107</v>
      </c>
      <c r="H16023" t="s">
        <v>105</v>
      </c>
      <c r="I16023" t="s">
        <v>57</v>
      </c>
      <c r="J16023" t="s">
        <v>122</v>
      </c>
      <c r="K16023" t="s">
        <v>74</v>
      </c>
      <c r="L16023" t="s">
        <v>138</v>
      </c>
      <c r="M16023" t="s">
        <v>138</v>
      </c>
      <c r="N16023" t="s">
        <v>79</v>
      </c>
      <c r="O16023" t="s">
        <v>75</v>
      </c>
      <c r="P16023" t="s">
        <v>186</v>
      </c>
      <c r="Q16023" t="s">
        <v>106</v>
      </c>
      <c r="R16023" t="s">
        <v>106</v>
      </c>
      <c r="S16023" t="s">
        <v>71</v>
      </c>
      <c r="T16023" t="s">
        <v>61</v>
      </c>
      <c r="U16023" t="s">
        <v>68</v>
      </c>
    </row>
    <row r="16024" spans="1:21" x14ac:dyDescent="0.35">
      <c r="A16024" t="s">
        <v>241</v>
      </c>
      <c r="B16024" t="s">
        <v>491</v>
      </c>
      <c r="C16024">
        <v>5483</v>
      </c>
      <c r="D16024" t="s">
        <v>1382</v>
      </c>
      <c r="E16024" t="s">
        <v>65</v>
      </c>
      <c r="F16024" t="s">
        <v>70</v>
      </c>
      <c r="G16024" t="s">
        <v>107</v>
      </c>
      <c r="H16024" t="s">
        <v>63</v>
      </c>
      <c r="I16024" t="s">
        <v>175</v>
      </c>
      <c r="J16024" t="s">
        <v>133</v>
      </c>
      <c r="K16024" t="s">
        <v>198</v>
      </c>
      <c r="L16024" t="s">
        <v>80</v>
      </c>
      <c r="M16024" t="s">
        <v>81</v>
      </c>
      <c r="N16024" t="s">
        <v>77</v>
      </c>
      <c r="O16024" t="s">
        <v>100</v>
      </c>
      <c r="P16024" t="s">
        <v>198</v>
      </c>
      <c r="Q16024" t="s">
        <v>73</v>
      </c>
      <c r="R16024" t="s">
        <v>77</v>
      </c>
      <c r="S16024" t="s">
        <v>79</v>
      </c>
      <c r="T16024" t="s">
        <v>95</v>
      </c>
      <c r="U16024" t="s">
        <v>79</v>
      </c>
    </row>
    <row r="16026" spans="1:21" x14ac:dyDescent="0.35">
      <c r="A16026" t="s">
        <v>2473</v>
      </c>
    </row>
    <row r="16027" spans="1:21" x14ac:dyDescent="0.35">
      <c r="A16027" t="s">
        <v>14</v>
      </c>
      <c r="B16027" t="s">
        <v>505</v>
      </c>
      <c r="C16027" t="s">
        <v>2</v>
      </c>
      <c r="D16027" t="s">
        <v>51</v>
      </c>
      <c r="E16027" t="s">
        <v>1287</v>
      </c>
      <c r="F16027" t="s">
        <v>1288</v>
      </c>
      <c r="G16027" t="s">
        <v>1289</v>
      </c>
      <c r="H16027" t="s">
        <v>1291</v>
      </c>
      <c r="I16027" t="s">
        <v>1293</v>
      </c>
      <c r="J16027" t="s">
        <v>1294</v>
      </c>
      <c r="K16027" t="s">
        <v>1295</v>
      </c>
      <c r="L16027" t="s">
        <v>1296</v>
      </c>
      <c r="M16027" t="s">
        <v>1297</v>
      </c>
      <c r="N16027" t="s">
        <v>1298</v>
      </c>
      <c r="O16027" t="s">
        <v>1299</v>
      </c>
      <c r="P16027" t="s">
        <v>1300</v>
      </c>
      <c r="Q16027" t="s">
        <v>1301</v>
      </c>
      <c r="R16027" t="s">
        <v>1302</v>
      </c>
      <c r="S16027" t="s">
        <v>609</v>
      </c>
      <c r="T16027" t="s">
        <v>49</v>
      </c>
      <c r="U16027" t="s">
        <v>50</v>
      </c>
    </row>
    <row r="16028" spans="1:21" x14ac:dyDescent="0.35">
      <c r="A16028" t="s">
        <v>3</v>
      </c>
      <c r="B16028" t="s">
        <v>506</v>
      </c>
      <c r="C16028">
        <v>579</v>
      </c>
      <c r="D16028" t="s">
        <v>1144</v>
      </c>
      <c r="E16028" t="s">
        <v>122</v>
      </c>
      <c r="F16028" t="s">
        <v>133</v>
      </c>
      <c r="G16028" t="s">
        <v>76</v>
      </c>
      <c r="H16028" t="s">
        <v>107</v>
      </c>
      <c r="I16028" t="s">
        <v>221</v>
      </c>
      <c r="J16028" t="s">
        <v>186</v>
      </c>
      <c r="K16028" t="s">
        <v>63</v>
      </c>
      <c r="L16028" t="s">
        <v>198</v>
      </c>
      <c r="M16028" t="s">
        <v>79</v>
      </c>
      <c r="N16028" t="s">
        <v>76</v>
      </c>
      <c r="O16028" t="s">
        <v>73</v>
      </c>
      <c r="P16028" t="s">
        <v>149</v>
      </c>
      <c r="Q16028" t="s">
        <v>76</v>
      </c>
      <c r="R16028" t="s">
        <v>77</v>
      </c>
      <c r="S16028" t="s">
        <v>94</v>
      </c>
      <c r="T16028" t="s">
        <v>240</v>
      </c>
      <c r="U16028" t="s">
        <v>77</v>
      </c>
    </row>
    <row r="16029" spans="1:21" x14ac:dyDescent="0.35">
      <c r="A16029" t="s">
        <v>3</v>
      </c>
      <c r="B16029" t="s">
        <v>507</v>
      </c>
      <c r="C16029">
        <v>536</v>
      </c>
      <c r="D16029" t="s">
        <v>829</v>
      </c>
      <c r="E16029" t="s">
        <v>105</v>
      </c>
      <c r="F16029" t="s">
        <v>77</v>
      </c>
      <c r="G16029" t="s">
        <v>76</v>
      </c>
      <c r="H16029" t="s">
        <v>106</v>
      </c>
      <c r="I16029" t="s">
        <v>70</v>
      </c>
      <c r="J16029" t="s">
        <v>142</v>
      </c>
      <c r="K16029" t="s">
        <v>79</v>
      </c>
      <c r="L16029" t="s">
        <v>76</v>
      </c>
      <c r="M16029" t="s">
        <v>76</v>
      </c>
      <c r="N16029" t="s">
        <v>76</v>
      </c>
      <c r="O16029" t="s">
        <v>71</v>
      </c>
      <c r="P16029" t="s">
        <v>63</v>
      </c>
      <c r="Q16029" t="s">
        <v>76</v>
      </c>
      <c r="R16029" t="s">
        <v>76</v>
      </c>
      <c r="S16029" t="s">
        <v>73</v>
      </c>
      <c r="T16029" t="s">
        <v>276</v>
      </c>
      <c r="U16029" t="s">
        <v>142</v>
      </c>
    </row>
    <row r="16030" spans="1:21" x14ac:dyDescent="0.35">
      <c r="A16030" t="s">
        <v>3</v>
      </c>
      <c r="B16030" t="s">
        <v>509</v>
      </c>
      <c r="C16030">
        <v>511</v>
      </c>
      <c r="D16030" t="s">
        <v>999</v>
      </c>
      <c r="E16030" t="s">
        <v>63</v>
      </c>
      <c r="F16030" t="s">
        <v>72</v>
      </c>
      <c r="G16030" t="s">
        <v>76</v>
      </c>
      <c r="H16030" t="s">
        <v>75</v>
      </c>
      <c r="I16030" t="s">
        <v>67</v>
      </c>
      <c r="J16030" t="s">
        <v>55</v>
      </c>
      <c r="K16030" t="s">
        <v>93</v>
      </c>
      <c r="L16030" t="s">
        <v>133</v>
      </c>
      <c r="M16030" t="s">
        <v>81</v>
      </c>
      <c r="N16030" t="s">
        <v>73</v>
      </c>
      <c r="O16030" t="s">
        <v>150</v>
      </c>
      <c r="P16030" t="s">
        <v>173</v>
      </c>
      <c r="Q16030" t="s">
        <v>76</v>
      </c>
      <c r="R16030" t="s">
        <v>73</v>
      </c>
      <c r="S16030" t="s">
        <v>77</v>
      </c>
      <c r="T16030" t="s">
        <v>250</v>
      </c>
      <c r="U16030" t="s">
        <v>79</v>
      </c>
    </row>
    <row r="16031" spans="1:21" x14ac:dyDescent="0.35">
      <c r="A16031" t="s">
        <v>3</v>
      </c>
      <c r="B16031" t="s">
        <v>510</v>
      </c>
      <c r="C16031">
        <v>396</v>
      </c>
      <c r="D16031" t="s">
        <v>642</v>
      </c>
      <c r="E16031" t="s">
        <v>150</v>
      </c>
      <c r="F16031" t="s">
        <v>94</v>
      </c>
      <c r="G16031" t="s">
        <v>76</v>
      </c>
      <c r="H16031" t="s">
        <v>106</v>
      </c>
      <c r="I16031" t="s">
        <v>96</v>
      </c>
      <c r="J16031" t="s">
        <v>130</v>
      </c>
      <c r="K16031" t="s">
        <v>81</v>
      </c>
      <c r="L16031" t="s">
        <v>73</v>
      </c>
      <c r="M16031" t="s">
        <v>76</v>
      </c>
      <c r="N16031" t="s">
        <v>76</v>
      </c>
      <c r="O16031" t="s">
        <v>76</v>
      </c>
      <c r="P16031" t="s">
        <v>76</v>
      </c>
      <c r="Q16031" t="s">
        <v>76</v>
      </c>
      <c r="R16031" t="s">
        <v>76</v>
      </c>
      <c r="S16031" t="s">
        <v>76</v>
      </c>
      <c r="T16031" t="s">
        <v>199</v>
      </c>
      <c r="U16031" t="s">
        <v>75</v>
      </c>
    </row>
    <row r="16032" spans="1:21" x14ac:dyDescent="0.35">
      <c r="A16032" t="s">
        <v>3</v>
      </c>
      <c r="B16032" t="s">
        <v>50</v>
      </c>
      <c r="C16032">
        <v>1</v>
      </c>
      <c r="D16032" t="s">
        <v>76</v>
      </c>
      <c r="E16032" t="s">
        <v>76</v>
      </c>
      <c r="F16032" t="s">
        <v>76</v>
      </c>
      <c r="G16032" t="s">
        <v>76</v>
      </c>
      <c r="H16032" t="s">
        <v>76</v>
      </c>
      <c r="I16032" t="s">
        <v>76</v>
      </c>
      <c r="J16032" t="s">
        <v>76</v>
      </c>
      <c r="K16032" t="s">
        <v>76</v>
      </c>
      <c r="L16032" t="s">
        <v>76</v>
      </c>
      <c r="M16032" t="s">
        <v>76</v>
      </c>
      <c r="N16032" t="s">
        <v>76</v>
      </c>
      <c r="O16032" t="s">
        <v>76</v>
      </c>
      <c r="P16032" t="s">
        <v>76</v>
      </c>
      <c r="Q16032" t="s">
        <v>76</v>
      </c>
      <c r="R16032" t="s">
        <v>76</v>
      </c>
      <c r="S16032" t="s">
        <v>76</v>
      </c>
      <c r="T16032" t="s">
        <v>395</v>
      </c>
      <c r="U16032" t="s">
        <v>76</v>
      </c>
    </row>
    <row r="16033" spans="1:21" x14ac:dyDescent="0.35">
      <c r="A16033" t="s">
        <v>4</v>
      </c>
      <c r="B16033" t="s">
        <v>506</v>
      </c>
      <c r="C16033">
        <v>781</v>
      </c>
      <c r="D16033" t="s">
        <v>1535</v>
      </c>
      <c r="E16033" t="s">
        <v>76</v>
      </c>
      <c r="F16033" t="s">
        <v>71</v>
      </c>
      <c r="G16033" t="s">
        <v>77</v>
      </c>
      <c r="H16033" t="s">
        <v>130</v>
      </c>
      <c r="I16033" t="s">
        <v>88</v>
      </c>
      <c r="J16033" t="s">
        <v>93</v>
      </c>
      <c r="K16033" t="s">
        <v>75</v>
      </c>
      <c r="L16033" t="s">
        <v>55</v>
      </c>
      <c r="M16033" t="s">
        <v>76</v>
      </c>
      <c r="N16033" t="s">
        <v>77</v>
      </c>
      <c r="O16033" t="s">
        <v>79</v>
      </c>
      <c r="P16033" t="s">
        <v>94</v>
      </c>
      <c r="Q16033" t="s">
        <v>77</v>
      </c>
      <c r="R16033" t="s">
        <v>76</v>
      </c>
      <c r="S16033" t="s">
        <v>76</v>
      </c>
      <c r="T16033" t="s">
        <v>255</v>
      </c>
      <c r="U16033" t="s">
        <v>107</v>
      </c>
    </row>
    <row r="16034" spans="1:21" x14ac:dyDescent="0.35">
      <c r="A16034" t="s">
        <v>4</v>
      </c>
      <c r="B16034" t="s">
        <v>507</v>
      </c>
      <c r="C16034">
        <v>905</v>
      </c>
      <c r="D16034" t="s">
        <v>1385</v>
      </c>
      <c r="E16034" t="s">
        <v>107</v>
      </c>
      <c r="F16034" t="s">
        <v>73</v>
      </c>
      <c r="G16034" t="s">
        <v>107</v>
      </c>
      <c r="H16034" t="s">
        <v>76</v>
      </c>
      <c r="I16034" t="s">
        <v>142</v>
      </c>
      <c r="J16034" t="s">
        <v>79</v>
      </c>
      <c r="K16034" t="s">
        <v>77</v>
      </c>
      <c r="L16034" t="s">
        <v>150</v>
      </c>
      <c r="M16034" t="s">
        <v>76</v>
      </c>
      <c r="N16034" t="s">
        <v>76</v>
      </c>
      <c r="O16034" t="s">
        <v>107</v>
      </c>
      <c r="P16034" t="s">
        <v>68</v>
      </c>
      <c r="Q16034" t="s">
        <v>76</v>
      </c>
      <c r="R16034" t="s">
        <v>76</v>
      </c>
      <c r="S16034" t="s">
        <v>76</v>
      </c>
      <c r="T16034" t="s">
        <v>116</v>
      </c>
      <c r="U16034" t="s">
        <v>76</v>
      </c>
    </row>
    <row r="16035" spans="1:21" x14ac:dyDescent="0.35">
      <c r="A16035" t="s">
        <v>4</v>
      </c>
      <c r="B16035" t="s">
        <v>509</v>
      </c>
      <c r="C16035">
        <v>639</v>
      </c>
      <c r="D16035" t="s">
        <v>696</v>
      </c>
      <c r="E16035" t="s">
        <v>107</v>
      </c>
      <c r="F16035" t="s">
        <v>75</v>
      </c>
      <c r="G16035" t="s">
        <v>76</v>
      </c>
      <c r="H16035" t="s">
        <v>77</v>
      </c>
      <c r="I16035" t="s">
        <v>151</v>
      </c>
      <c r="J16035" t="s">
        <v>63</v>
      </c>
      <c r="K16035" t="s">
        <v>77</v>
      </c>
      <c r="L16035" t="s">
        <v>249</v>
      </c>
      <c r="M16035" t="s">
        <v>76</v>
      </c>
      <c r="N16035" t="s">
        <v>76</v>
      </c>
      <c r="O16035" t="s">
        <v>105</v>
      </c>
      <c r="P16035" t="s">
        <v>105</v>
      </c>
      <c r="Q16035" t="s">
        <v>77</v>
      </c>
      <c r="R16035" t="s">
        <v>76</v>
      </c>
      <c r="S16035" t="s">
        <v>76</v>
      </c>
      <c r="T16035" t="s">
        <v>242</v>
      </c>
      <c r="U16035" t="s">
        <v>76</v>
      </c>
    </row>
    <row r="16036" spans="1:21" x14ac:dyDescent="0.35">
      <c r="A16036" t="s">
        <v>4</v>
      </c>
      <c r="B16036" t="s">
        <v>510</v>
      </c>
      <c r="C16036">
        <v>500</v>
      </c>
      <c r="D16036" t="s">
        <v>831</v>
      </c>
      <c r="E16036" t="s">
        <v>76</v>
      </c>
      <c r="F16036" t="s">
        <v>107</v>
      </c>
      <c r="G16036" t="s">
        <v>76</v>
      </c>
      <c r="H16036" t="s">
        <v>76</v>
      </c>
      <c r="I16036" t="s">
        <v>71</v>
      </c>
      <c r="J16036" t="s">
        <v>107</v>
      </c>
      <c r="K16036" t="s">
        <v>76</v>
      </c>
      <c r="L16036" t="s">
        <v>76</v>
      </c>
      <c r="M16036" t="s">
        <v>76</v>
      </c>
      <c r="N16036" t="s">
        <v>76</v>
      </c>
      <c r="O16036" t="s">
        <v>76</v>
      </c>
      <c r="P16036" t="s">
        <v>73</v>
      </c>
      <c r="Q16036" t="s">
        <v>76</v>
      </c>
      <c r="R16036" t="s">
        <v>76</v>
      </c>
      <c r="S16036" t="s">
        <v>68</v>
      </c>
      <c r="T16036" t="s">
        <v>124</v>
      </c>
      <c r="U16036" t="s">
        <v>76</v>
      </c>
    </row>
    <row r="16037" spans="1:21" x14ac:dyDescent="0.35">
      <c r="A16037" t="s">
        <v>5</v>
      </c>
      <c r="B16037" t="s">
        <v>506</v>
      </c>
      <c r="C16037">
        <v>893</v>
      </c>
      <c r="D16037" t="s">
        <v>828</v>
      </c>
      <c r="E16037" t="s">
        <v>84</v>
      </c>
      <c r="F16037" t="s">
        <v>53</v>
      </c>
      <c r="G16037" t="s">
        <v>77</v>
      </c>
      <c r="H16037" t="s">
        <v>94</v>
      </c>
      <c r="I16037" t="s">
        <v>173</v>
      </c>
      <c r="J16037" t="s">
        <v>142</v>
      </c>
      <c r="K16037" t="s">
        <v>86</v>
      </c>
      <c r="L16037" t="s">
        <v>78</v>
      </c>
      <c r="M16037" t="s">
        <v>76</v>
      </c>
      <c r="N16037" t="s">
        <v>76</v>
      </c>
      <c r="O16037" t="s">
        <v>107</v>
      </c>
      <c r="P16037" t="s">
        <v>107</v>
      </c>
      <c r="Q16037" t="s">
        <v>107</v>
      </c>
      <c r="R16037" t="s">
        <v>107</v>
      </c>
      <c r="S16037" t="s">
        <v>79</v>
      </c>
      <c r="T16037" t="s">
        <v>181</v>
      </c>
      <c r="U16037" t="s">
        <v>106</v>
      </c>
    </row>
    <row r="16038" spans="1:21" x14ac:dyDescent="0.35">
      <c r="A16038" t="s">
        <v>5</v>
      </c>
      <c r="B16038" t="s">
        <v>507</v>
      </c>
      <c r="C16038">
        <v>1158</v>
      </c>
      <c r="D16038" t="s">
        <v>734</v>
      </c>
      <c r="E16038" t="s">
        <v>211</v>
      </c>
      <c r="F16038" t="s">
        <v>286</v>
      </c>
      <c r="G16038" t="s">
        <v>73</v>
      </c>
      <c r="H16038" t="s">
        <v>76</v>
      </c>
      <c r="I16038" t="s">
        <v>81</v>
      </c>
      <c r="J16038" t="s">
        <v>107</v>
      </c>
      <c r="K16038" t="s">
        <v>78</v>
      </c>
      <c r="L16038" t="s">
        <v>107</v>
      </c>
      <c r="M16038" t="s">
        <v>94</v>
      </c>
      <c r="N16038" t="s">
        <v>76</v>
      </c>
      <c r="O16038" t="s">
        <v>73</v>
      </c>
      <c r="P16038" t="s">
        <v>73</v>
      </c>
      <c r="Q16038" t="s">
        <v>107</v>
      </c>
      <c r="R16038" t="s">
        <v>76</v>
      </c>
      <c r="S16038" t="s">
        <v>77</v>
      </c>
      <c r="T16038" t="s">
        <v>282</v>
      </c>
      <c r="U16038" t="s">
        <v>106</v>
      </c>
    </row>
    <row r="16039" spans="1:21" x14ac:dyDescent="0.35">
      <c r="A16039" t="s">
        <v>5</v>
      </c>
      <c r="B16039" t="s">
        <v>509</v>
      </c>
      <c r="C16039">
        <v>735</v>
      </c>
      <c r="D16039" t="s">
        <v>543</v>
      </c>
      <c r="E16039" t="s">
        <v>211</v>
      </c>
      <c r="F16039" t="s">
        <v>145</v>
      </c>
      <c r="G16039" t="s">
        <v>107</v>
      </c>
      <c r="H16039" t="s">
        <v>73</v>
      </c>
      <c r="I16039" t="s">
        <v>55</v>
      </c>
      <c r="J16039" t="s">
        <v>68</v>
      </c>
      <c r="K16039" t="s">
        <v>68</v>
      </c>
      <c r="L16039" t="s">
        <v>107</v>
      </c>
      <c r="M16039" t="s">
        <v>77</v>
      </c>
      <c r="N16039" t="s">
        <v>76</v>
      </c>
      <c r="O16039" t="s">
        <v>107</v>
      </c>
      <c r="P16039" t="s">
        <v>78</v>
      </c>
      <c r="Q16039" t="s">
        <v>107</v>
      </c>
      <c r="R16039" t="s">
        <v>76</v>
      </c>
      <c r="S16039" t="s">
        <v>94</v>
      </c>
      <c r="T16039" t="s">
        <v>143</v>
      </c>
      <c r="U16039" t="s">
        <v>107</v>
      </c>
    </row>
    <row r="16040" spans="1:21" x14ac:dyDescent="0.35">
      <c r="A16040" t="s">
        <v>5</v>
      </c>
      <c r="B16040" t="s">
        <v>510</v>
      </c>
      <c r="C16040">
        <v>636</v>
      </c>
      <c r="D16040" t="s">
        <v>696</v>
      </c>
      <c r="E16040" t="s">
        <v>74</v>
      </c>
      <c r="F16040" t="s">
        <v>74</v>
      </c>
      <c r="G16040" t="s">
        <v>73</v>
      </c>
      <c r="H16040" t="s">
        <v>106</v>
      </c>
      <c r="I16040" t="s">
        <v>71</v>
      </c>
      <c r="J16040" t="s">
        <v>76</v>
      </c>
      <c r="K16040" t="s">
        <v>73</v>
      </c>
      <c r="L16040" t="s">
        <v>76</v>
      </c>
      <c r="M16040" t="s">
        <v>73</v>
      </c>
      <c r="N16040" t="s">
        <v>76</v>
      </c>
      <c r="O16040" t="s">
        <v>107</v>
      </c>
      <c r="P16040" t="s">
        <v>73</v>
      </c>
      <c r="Q16040" t="s">
        <v>76</v>
      </c>
      <c r="R16040" t="s">
        <v>76</v>
      </c>
      <c r="S16040" t="s">
        <v>55</v>
      </c>
      <c r="T16040" t="s">
        <v>98</v>
      </c>
      <c r="U16040" t="s">
        <v>107</v>
      </c>
    </row>
    <row r="16041" spans="1:21" x14ac:dyDescent="0.35">
      <c r="A16041" t="s">
        <v>6</v>
      </c>
      <c r="B16041" t="s">
        <v>506</v>
      </c>
      <c r="C16041">
        <v>362</v>
      </c>
      <c r="D16041" t="s">
        <v>754</v>
      </c>
      <c r="E16041" t="s">
        <v>122</v>
      </c>
      <c r="F16041" t="s">
        <v>108</v>
      </c>
      <c r="G16041" t="s">
        <v>68</v>
      </c>
      <c r="H16041" t="s">
        <v>105</v>
      </c>
      <c r="I16041" t="s">
        <v>56</v>
      </c>
      <c r="J16041" t="s">
        <v>87</v>
      </c>
      <c r="K16041" t="s">
        <v>74</v>
      </c>
      <c r="L16041" t="s">
        <v>96</v>
      </c>
      <c r="M16041" t="s">
        <v>93</v>
      </c>
      <c r="N16041" t="s">
        <v>93</v>
      </c>
      <c r="O16041" t="s">
        <v>107</v>
      </c>
      <c r="P16041" t="s">
        <v>58</v>
      </c>
      <c r="Q16041" t="s">
        <v>75</v>
      </c>
      <c r="R16041" t="s">
        <v>186</v>
      </c>
      <c r="S16041" t="s">
        <v>175</v>
      </c>
      <c r="T16041" t="s">
        <v>208</v>
      </c>
      <c r="U16041" t="s">
        <v>130</v>
      </c>
    </row>
    <row r="16042" spans="1:21" x14ac:dyDescent="0.35">
      <c r="A16042" t="s">
        <v>6</v>
      </c>
      <c r="B16042" t="s">
        <v>507</v>
      </c>
      <c r="C16042">
        <v>293</v>
      </c>
      <c r="D16042" t="s">
        <v>1217</v>
      </c>
      <c r="E16042" t="s">
        <v>70</v>
      </c>
      <c r="F16042" t="s">
        <v>240</v>
      </c>
      <c r="G16042" t="s">
        <v>76</v>
      </c>
      <c r="H16042" t="s">
        <v>77</v>
      </c>
      <c r="I16042" t="s">
        <v>249</v>
      </c>
      <c r="J16042" t="s">
        <v>179</v>
      </c>
      <c r="K16042" t="s">
        <v>142</v>
      </c>
      <c r="L16042" t="s">
        <v>186</v>
      </c>
      <c r="M16042" t="s">
        <v>100</v>
      </c>
      <c r="N16042" t="s">
        <v>179</v>
      </c>
      <c r="O16042" t="s">
        <v>74</v>
      </c>
      <c r="P16042" t="s">
        <v>208</v>
      </c>
      <c r="Q16042" t="s">
        <v>100</v>
      </c>
      <c r="R16042" t="s">
        <v>138</v>
      </c>
      <c r="S16042" t="s">
        <v>65</v>
      </c>
      <c r="T16042" t="s">
        <v>134</v>
      </c>
      <c r="U16042" t="s">
        <v>100</v>
      </c>
    </row>
    <row r="16043" spans="1:21" x14ac:dyDescent="0.35">
      <c r="A16043" t="s">
        <v>6</v>
      </c>
      <c r="B16043" t="s">
        <v>509</v>
      </c>
      <c r="C16043">
        <v>397</v>
      </c>
      <c r="D16043" t="s">
        <v>1312</v>
      </c>
      <c r="E16043" t="s">
        <v>63</v>
      </c>
      <c r="F16043" t="s">
        <v>198</v>
      </c>
      <c r="G16043" t="s">
        <v>79</v>
      </c>
      <c r="H16043" t="s">
        <v>68</v>
      </c>
      <c r="I16043" t="s">
        <v>108</v>
      </c>
      <c r="J16043" t="s">
        <v>96</v>
      </c>
      <c r="K16043" t="s">
        <v>122</v>
      </c>
      <c r="L16043" t="s">
        <v>65</v>
      </c>
      <c r="M16043" t="s">
        <v>79</v>
      </c>
      <c r="N16043" t="s">
        <v>75</v>
      </c>
      <c r="O16043" t="s">
        <v>79</v>
      </c>
      <c r="P16043" t="s">
        <v>211</v>
      </c>
      <c r="Q16043" t="s">
        <v>76</v>
      </c>
      <c r="R16043" t="s">
        <v>76</v>
      </c>
      <c r="S16043" t="s">
        <v>93</v>
      </c>
      <c r="T16043" t="s">
        <v>176</v>
      </c>
      <c r="U16043" t="s">
        <v>151</v>
      </c>
    </row>
    <row r="16044" spans="1:21" x14ac:dyDescent="0.35">
      <c r="A16044" t="s">
        <v>6</v>
      </c>
      <c r="B16044" t="s">
        <v>510</v>
      </c>
      <c r="C16044">
        <v>148</v>
      </c>
      <c r="D16044" t="s">
        <v>803</v>
      </c>
      <c r="E16044" t="s">
        <v>75</v>
      </c>
      <c r="F16044" t="s">
        <v>107</v>
      </c>
      <c r="G16044" t="s">
        <v>76</v>
      </c>
      <c r="H16044" t="s">
        <v>76</v>
      </c>
      <c r="I16044" t="s">
        <v>80</v>
      </c>
      <c r="J16044" t="s">
        <v>63</v>
      </c>
      <c r="K16044" t="s">
        <v>142</v>
      </c>
      <c r="L16044" t="s">
        <v>63</v>
      </c>
      <c r="M16044" t="s">
        <v>76</v>
      </c>
      <c r="N16044" t="s">
        <v>63</v>
      </c>
      <c r="O16044" t="s">
        <v>76</v>
      </c>
      <c r="P16044" t="s">
        <v>63</v>
      </c>
      <c r="Q16044" t="s">
        <v>76</v>
      </c>
      <c r="R16044" t="s">
        <v>76</v>
      </c>
      <c r="S16044" t="s">
        <v>107</v>
      </c>
      <c r="T16044" t="s">
        <v>334</v>
      </c>
      <c r="U16044" t="s">
        <v>100</v>
      </c>
    </row>
    <row r="16045" spans="1:21" x14ac:dyDescent="0.35">
      <c r="A16045" t="s">
        <v>7</v>
      </c>
      <c r="B16045" t="s">
        <v>506</v>
      </c>
      <c r="C16045">
        <v>958</v>
      </c>
      <c r="D16045" t="s">
        <v>1109</v>
      </c>
      <c r="E16045" t="s">
        <v>355</v>
      </c>
      <c r="F16045" t="s">
        <v>57</v>
      </c>
      <c r="G16045" t="s">
        <v>76</v>
      </c>
      <c r="H16045" t="s">
        <v>62</v>
      </c>
      <c r="I16045" t="s">
        <v>240</v>
      </c>
      <c r="J16045" t="s">
        <v>102</v>
      </c>
      <c r="K16045" t="s">
        <v>121</v>
      </c>
      <c r="L16045" t="s">
        <v>63</v>
      </c>
      <c r="M16045" t="s">
        <v>194</v>
      </c>
      <c r="N16045" t="s">
        <v>150</v>
      </c>
      <c r="O16045" t="s">
        <v>74</v>
      </c>
      <c r="P16045" t="s">
        <v>80</v>
      </c>
      <c r="Q16045" t="s">
        <v>77</v>
      </c>
      <c r="R16045" t="s">
        <v>106</v>
      </c>
      <c r="S16045" t="s">
        <v>79</v>
      </c>
      <c r="T16045" t="s">
        <v>240</v>
      </c>
      <c r="U16045" t="s">
        <v>106</v>
      </c>
    </row>
    <row r="16046" spans="1:21" x14ac:dyDescent="0.35">
      <c r="A16046" t="s">
        <v>7</v>
      </c>
      <c r="B16046" t="s">
        <v>507</v>
      </c>
      <c r="C16046">
        <v>763</v>
      </c>
      <c r="D16046" t="s">
        <v>628</v>
      </c>
      <c r="E16046" t="s">
        <v>355</v>
      </c>
      <c r="F16046" t="s">
        <v>65</v>
      </c>
      <c r="G16046" t="s">
        <v>76</v>
      </c>
      <c r="H16046" t="s">
        <v>150</v>
      </c>
      <c r="I16046" t="s">
        <v>130</v>
      </c>
      <c r="J16046" t="s">
        <v>100</v>
      </c>
      <c r="K16046" t="s">
        <v>78</v>
      </c>
      <c r="L16046" t="s">
        <v>78</v>
      </c>
      <c r="M16046" t="s">
        <v>72</v>
      </c>
      <c r="N16046" t="s">
        <v>150</v>
      </c>
      <c r="O16046" t="s">
        <v>63</v>
      </c>
      <c r="P16046" t="s">
        <v>186</v>
      </c>
      <c r="Q16046" t="s">
        <v>73</v>
      </c>
      <c r="R16046" t="s">
        <v>73</v>
      </c>
      <c r="S16046" t="s">
        <v>107</v>
      </c>
      <c r="T16046" t="s">
        <v>126</v>
      </c>
      <c r="U16046" t="s">
        <v>107</v>
      </c>
    </row>
    <row r="16047" spans="1:21" x14ac:dyDescent="0.35">
      <c r="A16047" t="s">
        <v>7</v>
      </c>
      <c r="B16047" t="s">
        <v>509</v>
      </c>
      <c r="C16047">
        <v>953</v>
      </c>
      <c r="D16047" t="s">
        <v>790</v>
      </c>
      <c r="E16047" t="s">
        <v>237</v>
      </c>
      <c r="F16047" t="s">
        <v>175</v>
      </c>
      <c r="G16047" t="s">
        <v>76</v>
      </c>
      <c r="H16047" t="s">
        <v>163</v>
      </c>
      <c r="I16047" t="s">
        <v>112</v>
      </c>
      <c r="J16047" t="s">
        <v>67</v>
      </c>
      <c r="K16047" t="s">
        <v>280</v>
      </c>
      <c r="L16047" t="s">
        <v>105</v>
      </c>
      <c r="M16047" t="s">
        <v>198</v>
      </c>
      <c r="N16047" t="s">
        <v>150</v>
      </c>
      <c r="O16047" t="s">
        <v>121</v>
      </c>
      <c r="P16047" t="s">
        <v>87</v>
      </c>
      <c r="Q16047" t="s">
        <v>71</v>
      </c>
      <c r="R16047" t="s">
        <v>138</v>
      </c>
      <c r="S16047" t="s">
        <v>76</v>
      </c>
      <c r="T16047" t="s">
        <v>185</v>
      </c>
      <c r="U16047" t="s">
        <v>73</v>
      </c>
    </row>
    <row r="16048" spans="1:21" x14ac:dyDescent="0.35">
      <c r="A16048" t="s">
        <v>7</v>
      </c>
      <c r="B16048" t="s">
        <v>510</v>
      </c>
      <c r="C16048">
        <v>567</v>
      </c>
      <c r="D16048" t="s">
        <v>1233</v>
      </c>
      <c r="E16048" t="s">
        <v>216</v>
      </c>
      <c r="F16048" t="s">
        <v>65</v>
      </c>
      <c r="G16048" t="s">
        <v>76</v>
      </c>
      <c r="H16048" t="s">
        <v>138</v>
      </c>
      <c r="I16048" t="s">
        <v>173</v>
      </c>
      <c r="J16048" t="s">
        <v>80</v>
      </c>
      <c r="K16048" t="s">
        <v>94</v>
      </c>
      <c r="L16048" t="s">
        <v>94</v>
      </c>
      <c r="M16048" t="s">
        <v>103</v>
      </c>
      <c r="N16048" t="s">
        <v>79</v>
      </c>
      <c r="O16048" t="s">
        <v>81</v>
      </c>
      <c r="P16048" t="s">
        <v>78</v>
      </c>
      <c r="Q16048" t="s">
        <v>76</v>
      </c>
      <c r="R16048" t="s">
        <v>68</v>
      </c>
      <c r="S16048" t="s">
        <v>73</v>
      </c>
      <c r="T16048" t="s">
        <v>233</v>
      </c>
      <c r="U16048" t="s">
        <v>79</v>
      </c>
    </row>
    <row r="16049" spans="1:21" x14ac:dyDescent="0.35">
      <c r="A16049" t="s">
        <v>7</v>
      </c>
      <c r="B16049" t="s">
        <v>50</v>
      </c>
      <c r="C16049">
        <v>1</v>
      </c>
      <c r="D16049" t="s">
        <v>395</v>
      </c>
      <c r="E16049" t="s">
        <v>76</v>
      </c>
      <c r="F16049" t="s">
        <v>76</v>
      </c>
      <c r="G16049" t="s">
        <v>76</v>
      </c>
      <c r="H16049" t="s">
        <v>76</v>
      </c>
      <c r="I16049" t="s">
        <v>76</v>
      </c>
      <c r="J16049" t="s">
        <v>76</v>
      </c>
      <c r="K16049" t="s">
        <v>76</v>
      </c>
      <c r="L16049" t="s">
        <v>76</v>
      </c>
      <c r="M16049" t="s">
        <v>76</v>
      </c>
      <c r="N16049" t="s">
        <v>76</v>
      </c>
      <c r="O16049" t="s">
        <v>76</v>
      </c>
      <c r="P16049" t="s">
        <v>76</v>
      </c>
      <c r="Q16049" t="s">
        <v>76</v>
      </c>
      <c r="R16049" t="s">
        <v>76</v>
      </c>
      <c r="S16049" t="s">
        <v>76</v>
      </c>
      <c r="T16049" t="s">
        <v>76</v>
      </c>
      <c r="U16049" t="s">
        <v>76</v>
      </c>
    </row>
    <row r="16050" spans="1:21" x14ac:dyDescent="0.35">
      <c r="A16050" t="s">
        <v>241</v>
      </c>
      <c r="B16050" t="s">
        <v>506</v>
      </c>
      <c r="C16050">
        <v>3573</v>
      </c>
      <c r="D16050" t="s">
        <v>1433</v>
      </c>
      <c r="E16050" t="s">
        <v>194</v>
      </c>
      <c r="F16050" t="s">
        <v>88</v>
      </c>
      <c r="G16050" t="s">
        <v>73</v>
      </c>
      <c r="H16050" t="s">
        <v>186</v>
      </c>
      <c r="I16050" t="s">
        <v>102</v>
      </c>
      <c r="J16050" t="s">
        <v>62</v>
      </c>
      <c r="K16050" t="s">
        <v>149</v>
      </c>
      <c r="L16050" t="s">
        <v>186</v>
      </c>
      <c r="M16050" t="s">
        <v>80</v>
      </c>
      <c r="N16050" t="s">
        <v>79</v>
      </c>
      <c r="O16050" t="s">
        <v>75</v>
      </c>
      <c r="P16050" t="s">
        <v>74</v>
      </c>
      <c r="Q16050" t="s">
        <v>106</v>
      </c>
      <c r="R16050" t="s">
        <v>77</v>
      </c>
      <c r="S16050" t="s">
        <v>75</v>
      </c>
      <c r="T16050" t="s">
        <v>314</v>
      </c>
      <c r="U16050" t="s">
        <v>79</v>
      </c>
    </row>
    <row r="16051" spans="1:21" x14ac:dyDescent="0.35">
      <c r="A16051" t="s">
        <v>241</v>
      </c>
      <c r="B16051" t="s">
        <v>507</v>
      </c>
      <c r="C16051">
        <v>3655</v>
      </c>
      <c r="D16051" t="s">
        <v>1314</v>
      </c>
      <c r="E16051" t="s">
        <v>175</v>
      </c>
      <c r="F16051" t="s">
        <v>163</v>
      </c>
      <c r="G16051" t="s">
        <v>107</v>
      </c>
      <c r="H16051" t="s">
        <v>106</v>
      </c>
      <c r="I16051" t="s">
        <v>130</v>
      </c>
      <c r="J16051" t="s">
        <v>138</v>
      </c>
      <c r="K16051" t="s">
        <v>94</v>
      </c>
      <c r="L16051" t="s">
        <v>68</v>
      </c>
      <c r="M16051" t="s">
        <v>75</v>
      </c>
      <c r="N16051" t="s">
        <v>79</v>
      </c>
      <c r="O16051" t="s">
        <v>75</v>
      </c>
      <c r="P16051" t="s">
        <v>63</v>
      </c>
      <c r="Q16051" t="s">
        <v>73</v>
      </c>
      <c r="R16051" t="s">
        <v>107</v>
      </c>
      <c r="S16051" t="s">
        <v>77</v>
      </c>
      <c r="T16051" t="s">
        <v>202</v>
      </c>
      <c r="U16051" t="s">
        <v>68</v>
      </c>
    </row>
    <row r="16052" spans="1:21" x14ac:dyDescent="0.35">
      <c r="A16052" t="s">
        <v>241</v>
      </c>
      <c r="B16052" t="s">
        <v>509</v>
      </c>
      <c r="C16052">
        <v>3235</v>
      </c>
      <c r="D16052" t="s">
        <v>707</v>
      </c>
      <c r="E16052" t="s">
        <v>163</v>
      </c>
      <c r="F16052" t="s">
        <v>137</v>
      </c>
      <c r="G16052" t="s">
        <v>107</v>
      </c>
      <c r="H16052" t="s">
        <v>93</v>
      </c>
      <c r="I16052" t="s">
        <v>121</v>
      </c>
      <c r="J16052" t="s">
        <v>70</v>
      </c>
      <c r="K16052" t="s">
        <v>179</v>
      </c>
      <c r="L16052" t="s">
        <v>122</v>
      </c>
      <c r="M16052" t="s">
        <v>81</v>
      </c>
      <c r="N16052" t="s">
        <v>79</v>
      </c>
      <c r="O16052" t="s">
        <v>198</v>
      </c>
      <c r="P16052" t="s">
        <v>57</v>
      </c>
      <c r="Q16052" t="s">
        <v>106</v>
      </c>
      <c r="R16052" t="s">
        <v>68</v>
      </c>
      <c r="S16052" t="s">
        <v>79</v>
      </c>
      <c r="T16052" t="s">
        <v>202</v>
      </c>
      <c r="U16052" t="s">
        <v>79</v>
      </c>
    </row>
    <row r="16053" spans="1:21" x14ac:dyDescent="0.35">
      <c r="A16053" t="s">
        <v>241</v>
      </c>
      <c r="B16053" t="s">
        <v>510</v>
      </c>
      <c r="C16053">
        <v>2247</v>
      </c>
      <c r="D16053" t="s">
        <v>907</v>
      </c>
      <c r="E16053" t="s">
        <v>130</v>
      </c>
      <c r="F16053" t="s">
        <v>74</v>
      </c>
      <c r="G16053" t="s">
        <v>76</v>
      </c>
      <c r="H16053" t="s">
        <v>68</v>
      </c>
      <c r="I16053" t="s">
        <v>122</v>
      </c>
      <c r="J16053" t="s">
        <v>138</v>
      </c>
      <c r="K16053" t="s">
        <v>150</v>
      </c>
      <c r="L16053" t="s">
        <v>79</v>
      </c>
      <c r="M16053" t="s">
        <v>81</v>
      </c>
      <c r="N16053" t="s">
        <v>106</v>
      </c>
      <c r="O16053" t="s">
        <v>68</v>
      </c>
      <c r="P16053" t="s">
        <v>68</v>
      </c>
      <c r="Q16053" t="s">
        <v>76</v>
      </c>
      <c r="R16053" t="s">
        <v>73</v>
      </c>
      <c r="S16053" t="s">
        <v>68</v>
      </c>
      <c r="T16053" t="s">
        <v>129</v>
      </c>
      <c r="U16053" t="s">
        <v>79</v>
      </c>
    </row>
    <row r="16054" spans="1:21" x14ac:dyDescent="0.35">
      <c r="A16054" t="s">
        <v>241</v>
      </c>
      <c r="B16054" t="s">
        <v>50</v>
      </c>
      <c r="C16054">
        <v>2</v>
      </c>
      <c r="D16054" t="s">
        <v>484</v>
      </c>
      <c r="E16054" t="s">
        <v>76</v>
      </c>
      <c r="F16054" t="s">
        <v>76</v>
      </c>
      <c r="G16054" t="s">
        <v>76</v>
      </c>
      <c r="H16054" t="s">
        <v>76</v>
      </c>
      <c r="I16054" t="s">
        <v>76</v>
      </c>
      <c r="J16054" t="s">
        <v>76</v>
      </c>
      <c r="K16054" t="s">
        <v>76</v>
      </c>
      <c r="L16054" t="s">
        <v>76</v>
      </c>
      <c r="M16054" t="s">
        <v>76</v>
      </c>
      <c r="N16054" t="s">
        <v>76</v>
      </c>
      <c r="O16054" t="s">
        <v>76</v>
      </c>
      <c r="P16054" t="s">
        <v>76</v>
      </c>
      <c r="Q16054" t="s">
        <v>76</v>
      </c>
      <c r="R16054" t="s">
        <v>76</v>
      </c>
      <c r="S16054" t="s">
        <v>76</v>
      </c>
      <c r="T16054" t="s">
        <v>483</v>
      </c>
      <c r="U16054" t="s">
        <v>76</v>
      </c>
    </row>
    <row r="16056" spans="1:21" x14ac:dyDescent="0.35">
      <c r="A16056" t="s">
        <v>2474</v>
      </c>
    </row>
    <row r="16057" spans="1:21" x14ac:dyDescent="0.35">
      <c r="A16057" t="s">
        <v>14</v>
      </c>
      <c r="B16057" t="s">
        <v>530</v>
      </c>
      <c r="C16057" t="s">
        <v>2</v>
      </c>
      <c r="D16057" t="s">
        <v>51</v>
      </c>
      <c r="E16057" t="s">
        <v>1287</v>
      </c>
      <c r="F16057" t="s">
        <v>1288</v>
      </c>
      <c r="G16057" t="s">
        <v>1289</v>
      </c>
      <c r="H16057" t="s">
        <v>1291</v>
      </c>
      <c r="I16057" t="s">
        <v>1293</v>
      </c>
      <c r="J16057" t="s">
        <v>1294</v>
      </c>
      <c r="K16057" t="s">
        <v>1295</v>
      </c>
      <c r="L16057" t="s">
        <v>1296</v>
      </c>
      <c r="M16057" t="s">
        <v>1297</v>
      </c>
      <c r="N16057" t="s">
        <v>1298</v>
      </c>
      <c r="O16057" t="s">
        <v>1299</v>
      </c>
      <c r="P16057" t="s">
        <v>1300</v>
      </c>
      <c r="Q16057" t="s">
        <v>1301</v>
      </c>
      <c r="R16057" t="s">
        <v>1302</v>
      </c>
      <c r="S16057" t="s">
        <v>609</v>
      </c>
      <c r="T16057" t="s">
        <v>49</v>
      </c>
      <c r="U16057" t="s">
        <v>50</v>
      </c>
    </row>
    <row r="16058" spans="1:21" x14ac:dyDescent="0.35">
      <c r="A16058" t="s">
        <v>3</v>
      </c>
      <c r="B16058" t="s">
        <v>531</v>
      </c>
      <c r="C16058">
        <v>281</v>
      </c>
      <c r="D16058" t="s">
        <v>842</v>
      </c>
      <c r="E16058" t="s">
        <v>106</v>
      </c>
      <c r="F16058" t="s">
        <v>68</v>
      </c>
      <c r="G16058" t="s">
        <v>76</v>
      </c>
      <c r="H16058" t="s">
        <v>79</v>
      </c>
      <c r="I16058" t="s">
        <v>142</v>
      </c>
      <c r="J16058" t="s">
        <v>63</v>
      </c>
      <c r="K16058" t="s">
        <v>73</v>
      </c>
      <c r="L16058" t="s">
        <v>76</v>
      </c>
      <c r="M16058" t="s">
        <v>106</v>
      </c>
      <c r="N16058" t="s">
        <v>76</v>
      </c>
      <c r="O16058" t="s">
        <v>76</v>
      </c>
      <c r="P16058" t="s">
        <v>76</v>
      </c>
      <c r="Q16058" t="s">
        <v>76</v>
      </c>
      <c r="R16058" t="s">
        <v>76</v>
      </c>
      <c r="S16058" t="s">
        <v>68</v>
      </c>
      <c r="T16058" t="s">
        <v>207</v>
      </c>
      <c r="U16058" t="s">
        <v>74</v>
      </c>
    </row>
    <row r="16059" spans="1:21" x14ac:dyDescent="0.35">
      <c r="A16059" t="s">
        <v>3</v>
      </c>
      <c r="B16059" t="s">
        <v>534</v>
      </c>
      <c r="C16059">
        <v>756</v>
      </c>
      <c r="D16059" t="s">
        <v>1554</v>
      </c>
      <c r="E16059" t="s">
        <v>142</v>
      </c>
      <c r="F16059" t="s">
        <v>55</v>
      </c>
      <c r="G16059" t="s">
        <v>76</v>
      </c>
      <c r="H16059" t="s">
        <v>107</v>
      </c>
      <c r="I16059" t="s">
        <v>97</v>
      </c>
      <c r="J16059" t="s">
        <v>198</v>
      </c>
      <c r="K16059" t="s">
        <v>105</v>
      </c>
      <c r="L16059" t="s">
        <v>100</v>
      </c>
      <c r="M16059" t="s">
        <v>73</v>
      </c>
      <c r="N16059" t="s">
        <v>76</v>
      </c>
      <c r="O16059" t="s">
        <v>71</v>
      </c>
      <c r="P16059" t="s">
        <v>133</v>
      </c>
      <c r="Q16059" t="s">
        <v>76</v>
      </c>
      <c r="R16059" t="s">
        <v>106</v>
      </c>
      <c r="S16059" t="s">
        <v>71</v>
      </c>
      <c r="T16059" t="s">
        <v>226</v>
      </c>
      <c r="U16059" t="s">
        <v>78</v>
      </c>
    </row>
    <row r="16060" spans="1:21" x14ac:dyDescent="0.35">
      <c r="A16060" t="s">
        <v>3</v>
      </c>
      <c r="B16060" t="s">
        <v>535</v>
      </c>
      <c r="C16060">
        <v>79</v>
      </c>
      <c r="D16060" t="s">
        <v>1113</v>
      </c>
      <c r="E16060" t="s">
        <v>151</v>
      </c>
      <c r="F16060" t="s">
        <v>151</v>
      </c>
      <c r="G16060" t="s">
        <v>76</v>
      </c>
      <c r="H16060" t="s">
        <v>76</v>
      </c>
      <c r="I16060" t="s">
        <v>146</v>
      </c>
      <c r="J16060" t="s">
        <v>76</v>
      </c>
      <c r="K16060" t="s">
        <v>151</v>
      </c>
      <c r="L16060" t="s">
        <v>74</v>
      </c>
      <c r="M16060" t="s">
        <v>76</v>
      </c>
      <c r="N16060" t="s">
        <v>76</v>
      </c>
      <c r="O16060" t="s">
        <v>76</v>
      </c>
      <c r="P16060" t="s">
        <v>99</v>
      </c>
      <c r="Q16060" t="s">
        <v>76</v>
      </c>
      <c r="R16060" t="s">
        <v>76</v>
      </c>
      <c r="S16060" t="s">
        <v>76</v>
      </c>
      <c r="T16060" t="s">
        <v>150</v>
      </c>
      <c r="U16060" t="s">
        <v>76</v>
      </c>
    </row>
    <row r="16061" spans="1:21" x14ac:dyDescent="0.35">
      <c r="A16061" t="s">
        <v>3</v>
      </c>
      <c r="B16061" t="s">
        <v>536</v>
      </c>
      <c r="C16061">
        <v>163</v>
      </c>
      <c r="D16061" t="s">
        <v>804</v>
      </c>
      <c r="E16061" t="s">
        <v>173</v>
      </c>
      <c r="F16061" t="s">
        <v>100</v>
      </c>
      <c r="G16061" t="s">
        <v>76</v>
      </c>
      <c r="H16061" t="s">
        <v>76</v>
      </c>
      <c r="I16061" t="s">
        <v>103</v>
      </c>
      <c r="J16061" t="s">
        <v>93</v>
      </c>
      <c r="K16061" t="s">
        <v>105</v>
      </c>
      <c r="L16061" t="s">
        <v>94</v>
      </c>
      <c r="M16061" t="s">
        <v>76</v>
      </c>
      <c r="N16061" t="s">
        <v>68</v>
      </c>
      <c r="O16061" t="s">
        <v>76</v>
      </c>
      <c r="P16061" t="s">
        <v>76</v>
      </c>
      <c r="Q16061" t="s">
        <v>76</v>
      </c>
      <c r="R16061" t="s">
        <v>76</v>
      </c>
      <c r="S16061" t="s">
        <v>76</v>
      </c>
      <c r="T16061" t="s">
        <v>208</v>
      </c>
      <c r="U16061" t="s">
        <v>186</v>
      </c>
    </row>
    <row r="16062" spans="1:21" x14ac:dyDescent="0.35">
      <c r="A16062" t="s">
        <v>3</v>
      </c>
      <c r="B16062" t="s">
        <v>538</v>
      </c>
      <c r="C16062">
        <v>683</v>
      </c>
      <c r="D16062" t="s">
        <v>968</v>
      </c>
      <c r="E16062" t="s">
        <v>71</v>
      </c>
      <c r="F16062" t="s">
        <v>71</v>
      </c>
      <c r="G16062" t="s">
        <v>76</v>
      </c>
      <c r="H16062" t="s">
        <v>75</v>
      </c>
      <c r="I16062" t="s">
        <v>217</v>
      </c>
      <c r="J16062" t="s">
        <v>198</v>
      </c>
      <c r="K16062" t="s">
        <v>74</v>
      </c>
      <c r="L16062" t="s">
        <v>80</v>
      </c>
      <c r="M16062" t="s">
        <v>105</v>
      </c>
      <c r="N16062" t="s">
        <v>76</v>
      </c>
      <c r="O16062" t="s">
        <v>68</v>
      </c>
      <c r="P16062" t="s">
        <v>55</v>
      </c>
      <c r="Q16062" t="s">
        <v>76</v>
      </c>
      <c r="R16062" t="s">
        <v>107</v>
      </c>
      <c r="S16062" t="s">
        <v>106</v>
      </c>
      <c r="T16062" t="s">
        <v>166</v>
      </c>
      <c r="U16062" t="s">
        <v>107</v>
      </c>
    </row>
    <row r="16063" spans="1:21" x14ac:dyDescent="0.35">
      <c r="A16063" t="s">
        <v>3</v>
      </c>
      <c r="B16063" t="s">
        <v>540</v>
      </c>
      <c r="C16063">
        <v>61</v>
      </c>
      <c r="D16063" t="s">
        <v>727</v>
      </c>
      <c r="E16063" t="s">
        <v>198</v>
      </c>
      <c r="F16063" t="s">
        <v>180</v>
      </c>
      <c r="G16063" t="s">
        <v>76</v>
      </c>
      <c r="H16063" t="s">
        <v>76</v>
      </c>
      <c r="I16063" t="s">
        <v>163</v>
      </c>
      <c r="J16063" t="s">
        <v>71</v>
      </c>
      <c r="K16063" t="s">
        <v>76</v>
      </c>
      <c r="L16063" t="s">
        <v>65</v>
      </c>
      <c r="M16063" t="s">
        <v>76</v>
      </c>
      <c r="N16063" t="s">
        <v>76</v>
      </c>
      <c r="O16063" t="s">
        <v>76</v>
      </c>
      <c r="P16063" t="s">
        <v>180</v>
      </c>
      <c r="Q16063" t="s">
        <v>76</v>
      </c>
      <c r="R16063" t="s">
        <v>76</v>
      </c>
      <c r="S16063" t="s">
        <v>76</v>
      </c>
      <c r="T16063" t="s">
        <v>129</v>
      </c>
      <c r="U16063" t="s">
        <v>122</v>
      </c>
    </row>
    <row r="16064" spans="1:21" x14ac:dyDescent="0.35">
      <c r="A16064" t="s">
        <v>4</v>
      </c>
      <c r="B16064" t="s">
        <v>531</v>
      </c>
      <c r="C16064">
        <v>417</v>
      </c>
      <c r="D16064" t="s">
        <v>642</v>
      </c>
      <c r="E16064" t="s">
        <v>73</v>
      </c>
      <c r="F16064" t="s">
        <v>138</v>
      </c>
      <c r="G16064" t="s">
        <v>78</v>
      </c>
      <c r="H16064" t="s">
        <v>107</v>
      </c>
      <c r="I16064" t="s">
        <v>79</v>
      </c>
      <c r="J16064" t="s">
        <v>107</v>
      </c>
      <c r="K16064" t="s">
        <v>76</v>
      </c>
      <c r="L16064" t="s">
        <v>76</v>
      </c>
      <c r="M16064" t="s">
        <v>107</v>
      </c>
      <c r="N16064" t="s">
        <v>76</v>
      </c>
      <c r="O16064" t="s">
        <v>106</v>
      </c>
      <c r="P16064" t="s">
        <v>68</v>
      </c>
      <c r="Q16064" t="s">
        <v>107</v>
      </c>
      <c r="R16064" t="s">
        <v>107</v>
      </c>
      <c r="S16064" t="s">
        <v>76</v>
      </c>
      <c r="T16064" t="s">
        <v>117</v>
      </c>
      <c r="U16064" t="s">
        <v>76</v>
      </c>
    </row>
    <row r="16065" spans="1:21" x14ac:dyDescent="0.35">
      <c r="A16065" t="s">
        <v>4</v>
      </c>
      <c r="B16065" t="s">
        <v>534</v>
      </c>
      <c r="C16065">
        <v>1150</v>
      </c>
      <c r="D16065" t="s">
        <v>1535</v>
      </c>
      <c r="E16065" t="s">
        <v>76</v>
      </c>
      <c r="F16065" t="s">
        <v>73</v>
      </c>
      <c r="G16065" t="s">
        <v>76</v>
      </c>
      <c r="H16065" t="s">
        <v>55</v>
      </c>
      <c r="I16065" t="s">
        <v>163</v>
      </c>
      <c r="J16065" t="s">
        <v>63</v>
      </c>
      <c r="K16065" t="s">
        <v>68</v>
      </c>
      <c r="L16065" t="s">
        <v>93</v>
      </c>
      <c r="M16065" t="s">
        <v>76</v>
      </c>
      <c r="N16065" t="s">
        <v>106</v>
      </c>
      <c r="O16065" t="s">
        <v>77</v>
      </c>
      <c r="P16065" t="s">
        <v>94</v>
      </c>
      <c r="Q16065" t="s">
        <v>106</v>
      </c>
      <c r="R16065" t="s">
        <v>76</v>
      </c>
      <c r="S16065" t="s">
        <v>76</v>
      </c>
      <c r="T16065" t="s">
        <v>164</v>
      </c>
      <c r="U16065" t="s">
        <v>107</v>
      </c>
    </row>
    <row r="16066" spans="1:21" x14ac:dyDescent="0.35">
      <c r="A16066" t="s">
        <v>4</v>
      </c>
      <c r="B16066" t="s">
        <v>535</v>
      </c>
      <c r="C16066">
        <v>119</v>
      </c>
      <c r="D16066" t="s">
        <v>1239</v>
      </c>
      <c r="E16066" t="s">
        <v>107</v>
      </c>
      <c r="F16066" t="s">
        <v>73</v>
      </c>
      <c r="G16066" t="s">
        <v>76</v>
      </c>
      <c r="H16066" t="s">
        <v>76</v>
      </c>
      <c r="I16066" t="s">
        <v>63</v>
      </c>
      <c r="J16066" t="s">
        <v>63</v>
      </c>
      <c r="K16066" t="s">
        <v>63</v>
      </c>
      <c r="L16066" t="s">
        <v>76</v>
      </c>
      <c r="M16066" t="s">
        <v>76</v>
      </c>
      <c r="N16066" t="s">
        <v>76</v>
      </c>
      <c r="O16066" t="s">
        <v>76</v>
      </c>
      <c r="P16066" t="s">
        <v>76</v>
      </c>
      <c r="Q16066" t="s">
        <v>76</v>
      </c>
      <c r="R16066" t="s">
        <v>76</v>
      </c>
      <c r="S16066" t="s">
        <v>76</v>
      </c>
      <c r="T16066" t="s">
        <v>150</v>
      </c>
      <c r="U16066" t="s">
        <v>76</v>
      </c>
    </row>
    <row r="16067" spans="1:21" x14ac:dyDescent="0.35">
      <c r="A16067" t="s">
        <v>4</v>
      </c>
      <c r="B16067" t="s">
        <v>536</v>
      </c>
      <c r="C16067">
        <v>229</v>
      </c>
      <c r="D16067" t="s">
        <v>821</v>
      </c>
      <c r="E16067" t="s">
        <v>107</v>
      </c>
      <c r="F16067" t="s">
        <v>107</v>
      </c>
      <c r="G16067" t="s">
        <v>76</v>
      </c>
      <c r="H16067" t="s">
        <v>76</v>
      </c>
      <c r="I16067" t="s">
        <v>70</v>
      </c>
      <c r="J16067" t="s">
        <v>81</v>
      </c>
      <c r="K16067" t="s">
        <v>138</v>
      </c>
      <c r="L16067" t="s">
        <v>76</v>
      </c>
      <c r="M16067" t="s">
        <v>107</v>
      </c>
      <c r="N16067" t="s">
        <v>76</v>
      </c>
      <c r="O16067" t="s">
        <v>107</v>
      </c>
      <c r="P16067" t="s">
        <v>107</v>
      </c>
      <c r="Q16067" t="s">
        <v>76</v>
      </c>
      <c r="R16067" t="s">
        <v>76</v>
      </c>
      <c r="S16067" t="s">
        <v>76</v>
      </c>
      <c r="T16067" t="s">
        <v>334</v>
      </c>
      <c r="U16067" t="s">
        <v>76</v>
      </c>
    </row>
    <row r="16068" spans="1:21" x14ac:dyDescent="0.35">
      <c r="A16068" t="s">
        <v>4</v>
      </c>
      <c r="B16068" t="s">
        <v>538</v>
      </c>
      <c r="C16068">
        <v>798</v>
      </c>
      <c r="D16068" t="s">
        <v>1122</v>
      </c>
      <c r="E16068" t="s">
        <v>107</v>
      </c>
      <c r="F16068" t="s">
        <v>150</v>
      </c>
      <c r="G16068" t="s">
        <v>76</v>
      </c>
      <c r="H16068" t="s">
        <v>77</v>
      </c>
      <c r="I16068" t="s">
        <v>105</v>
      </c>
      <c r="J16068" t="s">
        <v>78</v>
      </c>
      <c r="K16068" t="s">
        <v>76</v>
      </c>
      <c r="L16068" t="s">
        <v>150</v>
      </c>
      <c r="M16068" t="s">
        <v>76</v>
      </c>
      <c r="N16068" t="s">
        <v>76</v>
      </c>
      <c r="O16068" t="s">
        <v>78</v>
      </c>
      <c r="P16068" t="s">
        <v>105</v>
      </c>
      <c r="Q16068" t="s">
        <v>77</v>
      </c>
      <c r="R16068" t="s">
        <v>76</v>
      </c>
      <c r="S16068" t="s">
        <v>77</v>
      </c>
      <c r="T16068" t="s">
        <v>184</v>
      </c>
      <c r="U16068" t="s">
        <v>76</v>
      </c>
    </row>
    <row r="16069" spans="1:21" x14ac:dyDescent="0.35">
      <c r="A16069" t="s">
        <v>4</v>
      </c>
      <c r="B16069" t="s">
        <v>540</v>
      </c>
      <c r="C16069">
        <v>112</v>
      </c>
      <c r="D16069" t="s">
        <v>879</v>
      </c>
      <c r="E16069" t="s">
        <v>107</v>
      </c>
      <c r="F16069" t="s">
        <v>77</v>
      </c>
      <c r="G16069" t="s">
        <v>76</v>
      </c>
      <c r="H16069" t="s">
        <v>76</v>
      </c>
      <c r="I16069" t="s">
        <v>63</v>
      </c>
      <c r="J16069" t="s">
        <v>76</v>
      </c>
      <c r="K16069" t="s">
        <v>76</v>
      </c>
      <c r="L16069" t="s">
        <v>306</v>
      </c>
      <c r="M16069" t="s">
        <v>76</v>
      </c>
      <c r="N16069" t="s">
        <v>76</v>
      </c>
      <c r="O16069" t="s">
        <v>76</v>
      </c>
      <c r="P16069" t="s">
        <v>76</v>
      </c>
      <c r="Q16069" t="s">
        <v>76</v>
      </c>
      <c r="R16069" t="s">
        <v>76</v>
      </c>
      <c r="S16069" t="s">
        <v>76</v>
      </c>
      <c r="T16069" t="s">
        <v>100</v>
      </c>
      <c r="U16069" t="s">
        <v>76</v>
      </c>
    </row>
    <row r="16070" spans="1:21" x14ac:dyDescent="0.35">
      <c r="A16070" t="s">
        <v>5</v>
      </c>
      <c r="B16070" t="s">
        <v>531</v>
      </c>
      <c r="C16070">
        <v>638</v>
      </c>
      <c r="D16070" t="s">
        <v>915</v>
      </c>
      <c r="E16070" t="s">
        <v>102</v>
      </c>
      <c r="F16070" t="s">
        <v>225</v>
      </c>
      <c r="G16070" t="s">
        <v>107</v>
      </c>
      <c r="H16070" t="s">
        <v>106</v>
      </c>
      <c r="I16070" t="s">
        <v>198</v>
      </c>
      <c r="J16070" t="s">
        <v>106</v>
      </c>
      <c r="K16070" t="s">
        <v>133</v>
      </c>
      <c r="L16070" t="s">
        <v>74</v>
      </c>
      <c r="M16070" t="s">
        <v>73</v>
      </c>
      <c r="N16070" t="s">
        <v>76</v>
      </c>
      <c r="O16070" t="s">
        <v>73</v>
      </c>
      <c r="P16070" t="s">
        <v>77</v>
      </c>
      <c r="Q16070" t="s">
        <v>107</v>
      </c>
      <c r="R16070" t="s">
        <v>107</v>
      </c>
      <c r="S16070" t="s">
        <v>78</v>
      </c>
      <c r="T16070" t="s">
        <v>193</v>
      </c>
      <c r="U16070" t="s">
        <v>68</v>
      </c>
    </row>
    <row r="16071" spans="1:21" x14ac:dyDescent="0.35">
      <c r="A16071" t="s">
        <v>5</v>
      </c>
      <c r="B16071" t="s">
        <v>534</v>
      </c>
      <c r="C16071">
        <v>1262</v>
      </c>
      <c r="D16071" t="s">
        <v>1167</v>
      </c>
      <c r="E16071" t="s">
        <v>240</v>
      </c>
      <c r="F16071" t="s">
        <v>225</v>
      </c>
      <c r="G16071" t="s">
        <v>106</v>
      </c>
      <c r="H16071" t="s">
        <v>68</v>
      </c>
      <c r="I16071" t="s">
        <v>74</v>
      </c>
      <c r="J16071" t="s">
        <v>72</v>
      </c>
      <c r="K16071" t="s">
        <v>81</v>
      </c>
      <c r="L16071" t="s">
        <v>107</v>
      </c>
      <c r="M16071" t="s">
        <v>71</v>
      </c>
      <c r="N16071" t="s">
        <v>76</v>
      </c>
      <c r="O16071" t="s">
        <v>73</v>
      </c>
      <c r="P16071" t="s">
        <v>107</v>
      </c>
      <c r="Q16071" t="s">
        <v>107</v>
      </c>
      <c r="R16071" t="s">
        <v>76</v>
      </c>
      <c r="S16071" t="s">
        <v>106</v>
      </c>
      <c r="T16071" t="s">
        <v>239</v>
      </c>
      <c r="U16071" t="s">
        <v>73</v>
      </c>
    </row>
    <row r="16072" spans="1:21" x14ac:dyDescent="0.35">
      <c r="A16072" t="s">
        <v>5</v>
      </c>
      <c r="B16072" t="s">
        <v>535</v>
      </c>
      <c r="C16072">
        <v>151</v>
      </c>
      <c r="D16072" t="s">
        <v>423</v>
      </c>
      <c r="E16072" t="s">
        <v>138</v>
      </c>
      <c r="F16072" t="s">
        <v>72</v>
      </c>
      <c r="G16072" t="s">
        <v>76</v>
      </c>
      <c r="H16072" t="s">
        <v>76</v>
      </c>
      <c r="I16072" t="s">
        <v>81</v>
      </c>
      <c r="J16072" t="s">
        <v>73</v>
      </c>
      <c r="K16072" t="s">
        <v>176</v>
      </c>
      <c r="L16072" t="s">
        <v>76</v>
      </c>
      <c r="M16072" t="s">
        <v>76</v>
      </c>
      <c r="N16072" t="s">
        <v>76</v>
      </c>
      <c r="O16072" t="s">
        <v>76</v>
      </c>
      <c r="P16072" t="s">
        <v>76</v>
      </c>
      <c r="Q16072" t="s">
        <v>76</v>
      </c>
      <c r="R16072" t="s">
        <v>76</v>
      </c>
      <c r="S16072" t="s">
        <v>68</v>
      </c>
      <c r="T16072" t="s">
        <v>226</v>
      </c>
      <c r="U16072" t="s">
        <v>76</v>
      </c>
    </row>
    <row r="16073" spans="1:21" x14ac:dyDescent="0.35">
      <c r="A16073" t="s">
        <v>5</v>
      </c>
      <c r="B16073" t="s">
        <v>536</v>
      </c>
      <c r="C16073">
        <v>314</v>
      </c>
      <c r="D16073" t="s">
        <v>727</v>
      </c>
      <c r="E16073" t="s">
        <v>73</v>
      </c>
      <c r="F16073" t="s">
        <v>107</v>
      </c>
      <c r="G16073" t="s">
        <v>106</v>
      </c>
      <c r="H16073" t="s">
        <v>73</v>
      </c>
      <c r="I16073" t="s">
        <v>75</v>
      </c>
      <c r="J16073" t="s">
        <v>106</v>
      </c>
      <c r="K16073" t="s">
        <v>107</v>
      </c>
      <c r="L16073" t="s">
        <v>107</v>
      </c>
      <c r="M16073" t="s">
        <v>107</v>
      </c>
      <c r="N16073" t="s">
        <v>76</v>
      </c>
      <c r="O16073" t="s">
        <v>76</v>
      </c>
      <c r="P16073" t="s">
        <v>107</v>
      </c>
      <c r="Q16073" t="s">
        <v>76</v>
      </c>
      <c r="R16073" t="s">
        <v>76</v>
      </c>
      <c r="S16073" t="s">
        <v>150</v>
      </c>
      <c r="T16073" t="s">
        <v>466</v>
      </c>
      <c r="U16073" t="s">
        <v>107</v>
      </c>
    </row>
    <row r="16074" spans="1:21" x14ac:dyDescent="0.35">
      <c r="A16074" t="s">
        <v>5</v>
      </c>
      <c r="B16074" t="s">
        <v>538</v>
      </c>
      <c r="C16074">
        <v>974</v>
      </c>
      <c r="D16074" t="s">
        <v>809</v>
      </c>
      <c r="E16074" t="s">
        <v>161</v>
      </c>
      <c r="F16074" t="s">
        <v>208</v>
      </c>
      <c r="G16074" t="s">
        <v>107</v>
      </c>
      <c r="H16074" t="s">
        <v>73</v>
      </c>
      <c r="I16074" t="s">
        <v>72</v>
      </c>
      <c r="J16074" t="s">
        <v>77</v>
      </c>
      <c r="K16074" t="s">
        <v>79</v>
      </c>
      <c r="L16074" t="s">
        <v>76</v>
      </c>
      <c r="M16074" t="s">
        <v>77</v>
      </c>
      <c r="N16074" t="s">
        <v>76</v>
      </c>
      <c r="O16074" t="s">
        <v>107</v>
      </c>
      <c r="P16074" t="s">
        <v>75</v>
      </c>
      <c r="Q16074" t="s">
        <v>107</v>
      </c>
      <c r="R16074" t="s">
        <v>76</v>
      </c>
      <c r="S16074" t="s">
        <v>63</v>
      </c>
      <c r="T16074" t="s">
        <v>254</v>
      </c>
      <c r="U16074" t="s">
        <v>107</v>
      </c>
    </row>
    <row r="16075" spans="1:21" x14ac:dyDescent="0.35">
      <c r="A16075" t="s">
        <v>5</v>
      </c>
      <c r="B16075" t="s">
        <v>540</v>
      </c>
      <c r="C16075">
        <v>83</v>
      </c>
      <c r="D16075" t="s">
        <v>881</v>
      </c>
      <c r="E16075" t="s">
        <v>75</v>
      </c>
      <c r="F16075" t="s">
        <v>72</v>
      </c>
      <c r="G16075" t="s">
        <v>76</v>
      </c>
      <c r="H16075" t="s">
        <v>75</v>
      </c>
      <c r="I16075" t="s">
        <v>130</v>
      </c>
      <c r="J16075" t="s">
        <v>76</v>
      </c>
      <c r="K16075" t="s">
        <v>75</v>
      </c>
      <c r="L16075" t="s">
        <v>76</v>
      </c>
      <c r="M16075" t="s">
        <v>76</v>
      </c>
      <c r="N16075" t="s">
        <v>76</v>
      </c>
      <c r="O16075" t="s">
        <v>76</v>
      </c>
      <c r="P16075" t="s">
        <v>76</v>
      </c>
      <c r="Q16075" t="s">
        <v>76</v>
      </c>
      <c r="R16075" t="s">
        <v>76</v>
      </c>
      <c r="S16075" t="s">
        <v>78</v>
      </c>
      <c r="T16075" t="s">
        <v>188</v>
      </c>
      <c r="U16075" t="s">
        <v>76</v>
      </c>
    </row>
    <row r="16076" spans="1:21" x14ac:dyDescent="0.35">
      <c r="A16076" t="s">
        <v>6</v>
      </c>
      <c r="B16076" t="s">
        <v>531</v>
      </c>
      <c r="C16076">
        <v>163</v>
      </c>
      <c r="D16076" t="s">
        <v>845</v>
      </c>
      <c r="E16076" t="s">
        <v>142</v>
      </c>
      <c r="F16076" t="s">
        <v>96</v>
      </c>
      <c r="G16076" t="s">
        <v>76</v>
      </c>
      <c r="H16076" t="s">
        <v>75</v>
      </c>
      <c r="I16076" t="s">
        <v>442</v>
      </c>
      <c r="J16076" t="s">
        <v>244</v>
      </c>
      <c r="K16076" t="s">
        <v>93</v>
      </c>
      <c r="L16076" t="s">
        <v>72</v>
      </c>
      <c r="M16076" t="s">
        <v>76</v>
      </c>
      <c r="N16076" t="s">
        <v>72</v>
      </c>
      <c r="O16076" t="s">
        <v>71</v>
      </c>
      <c r="P16076" t="s">
        <v>104</v>
      </c>
      <c r="Q16076" t="s">
        <v>72</v>
      </c>
      <c r="R16076" t="s">
        <v>93</v>
      </c>
      <c r="S16076" t="s">
        <v>76</v>
      </c>
      <c r="T16076" t="s">
        <v>11</v>
      </c>
      <c r="U16076" t="s">
        <v>173</v>
      </c>
    </row>
    <row r="16077" spans="1:21" x14ac:dyDescent="0.35">
      <c r="A16077" t="s">
        <v>6</v>
      </c>
      <c r="B16077" t="s">
        <v>534</v>
      </c>
      <c r="C16077">
        <v>448</v>
      </c>
      <c r="D16077" t="s">
        <v>483</v>
      </c>
      <c r="E16077" t="s">
        <v>62</v>
      </c>
      <c r="F16077" t="s">
        <v>88</v>
      </c>
      <c r="G16077" t="s">
        <v>79</v>
      </c>
      <c r="H16077" t="s">
        <v>75</v>
      </c>
      <c r="I16077" t="s">
        <v>309</v>
      </c>
      <c r="J16077" t="s">
        <v>97</v>
      </c>
      <c r="K16077" t="s">
        <v>186</v>
      </c>
      <c r="L16077" t="s">
        <v>179</v>
      </c>
      <c r="M16077" t="s">
        <v>122</v>
      </c>
      <c r="N16077" t="s">
        <v>104</v>
      </c>
      <c r="O16077" t="s">
        <v>78</v>
      </c>
      <c r="P16077" t="s">
        <v>136</v>
      </c>
      <c r="Q16077" t="s">
        <v>138</v>
      </c>
      <c r="R16077" t="s">
        <v>80</v>
      </c>
      <c r="S16077" t="s">
        <v>137</v>
      </c>
      <c r="T16077" t="s">
        <v>209</v>
      </c>
      <c r="U16077" t="s">
        <v>142</v>
      </c>
    </row>
    <row r="16078" spans="1:21" x14ac:dyDescent="0.35">
      <c r="A16078" t="s">
        <v>6</v>
      </c>
      <c r="B16078" t="s">
        <v>535</v>
      </c>
      <c r="C16078">
        <v>44</v>
      </c>
      <c r="D16078" t="s">
        <v>809</v>
      </c>
      <c r="E16078" t="s">
        <v>76</v>
      </c>
      <c r="F16078" t="s">
        <v>180</v>
      </c>
      <c r="G16078" t="s">
        <v>76</v>
      </c>
      <c r="H16078" t="s">
        <v>76</v>
      </c>
      <c r="I16078" t="s">
        <v>77</v>
      </c>
      <c r="J16078" t="s">
        <v>180</v>
      </c>
      <c r="K16078" t="s">
        <v>180</v>
      </c>
      <c r="L16078" t="s">
        <v>180</v>
      </c>
      <c r="M16078" t="s">
        <v>180</v>
      </c>
      <c r="N16078" t="s">
        <v>180</v>
      </c>
      <c r="O16078" t="s">
        <v>76</v>
      </c>
      <c r="P16078" t="s">
        <v>180</v>
      </c>
      <c r="Q16078" t="s">
        <v>76</v>
      </c>
      <c r="R16078" t="s">
        <v>76</v>
      </c>
      <c r="S16078" t="s">
        <v>202</v>
      </c>
      <c r="T16078" t="s">
        <v>87</v>
      </c>
      <c r="U16078" t="s">
        <v>76</v>
      </c>
    </row>
    <row r="16079" spans="1:21" x14ac:dyDescent="0.35">
      <c r="A16079" t="s">
        <v>6</v>
      </c>
      <c r="B16079" t="s">
        <v>536</v>
      </c>
      <c r="C16079">
        <v>114</v>
      </c>
      <c r="D16079" t="s">
        <v>1175</v>
      </c>
      <c r="E16079" t="s">
        <v>79</v>
      </c>
      <c r="F16079" t="s">
        <v>79</v>
      </c>
      <c r="G16079" t="s">
        <v>76</v>
      </c>
      <c r="H16079" t="s">
        <v>71</v>
      </c>
      <c r="I16079" t="s">
        <v>180</v>
      </c>
      <c r="J16079" t="s">
        <v>133</v>
      </c>
      <c r="K16079" t="s">
        <v>264</v>
      </c>
      <c r="L16079" t="s">
        <v>194</v>
      </c>
      <c r="M16079" t="s">
        <v>76</v>
      </c>
      <c r="N16079" t="s">
        <v>76</v>
      </c>
      <c r="O16079" t="s">
        <v>76</v>
      </c>
      <c r="P16079" t="s">
        <v>122</v>
      </c>
      <c r="Q16079" t="s">
        <v>76</v>
      </c>
      <c r="R16079" t="s">
        <v>76</v>
      </c>
      <c r="S16079" t="s">
        <v>55</v>
      </c>
      <c r="T16079" t="s">
        <v>207</v>
      </c>
      <c r="U16079" t="s">
        <v>76</v>
      </c>
    </row>
    <row r="16080" spans="1:21" x14ac:dyDescent="0.35">
      <c r="A16080" t="s">
        <v>6</v>
      </c>
      <c r="B16080" t="s">
        <v>538</v>
      </c>
      <c r="C16080">
        <v>375</v>
      </c>
      <c r="D16080" t="s">
        <v>1177</v>
      </c>
      <c r="E16080" t="s">
        <v>186</v>
      </c>
      <c r="F16080" t="s">
        <v>133</v>
      </c>
      <c r="G16080" t="s">
        <v>79</v>
      </c>
      <c r="H16080" t="s">
        <v>79</v>
      </c>
      <c r="I16080" t="s">
        <v>198</v>
      </c>
      <c r="J16080" t="s">
        <v>88</v>
      </c>
      <c r="K16080" t="s">
        <v>100</v>
      </c>
      <c r="L16080" t="s">
        <v>179</v>
      </c>
      <c r="M16080" t="s">
        <v>79</v>
      </c>
      <c r="N16080" t="s">
        <v>72</v>
      </c>
      <c r="O16080" t="s">
        <v>79</v>
      </c>
      <c r="P16080" t="s">
        <v>240</v>
      </c>
      <c r="Q16080" t="s">
        <v>76</v>
      </c>
      <c r="R16080" t="s">
        <v>76</v>
      </c>
      <c r="S16080" t="s">
        <v>100</v>
      </c>
      <c r="T16080" t="s">
        <v>114</v>
      </c>
      <c r="U16080" t="s">
        <v>149</v>
      </c>
    </row>
    <row r="16081" spans="1:21" x14ac:dyDescent="0.35">
      <c r="A16081" t="s">
        <v>6</v>
      </c>
      <c r="B16081" t="s">
        <v>540</v>
      </c>
      <c r="C16081">
        <v>56</v>
      </c>
      <c r="D16081" t="s">
        <v>914</v>
      </c>
      <c r="E16081" t="s">
        <v>76</v>
      </c>
      <c r="F16081" t="s">
        <v>73</v>
      </c>
      <c r="G16081" t="s">
        <v>76</v>
      </c>
      <c r="H16081" t="s">
        <v>76</v>
      </c>
      <c r="I16081" t="s">
        <v>73</v>
      </c>
      <c r="J16081" t="s">
        <v>76</v>
      </c>
      <c r="K16081" t="s">
        <v>76</v>
      </c>
      <c r="L16081" t="s">
        <v>76</v>
      </c>
      <c r="M16081" t="s">
        <v>76</v>
      </c>
      <c r="N16081" t="s">
        <v>76</v>
      </c>
      <c r="O16081" t="s">
        <v>76</v>
      </c>
      <c r="P16081" t="s">
        <v>108</v>
      </c>
      <c r="Q16081" t="s">
        <v>76</v>
      </c>
      <c r="R16081" t="s">
        <v>76</v>
      </c>
      <c r="S16081" t="s">
        <v>76</v>
      </c>
      <c r="T16081" t="s">
        <v>179</v>
      </c>
      <c r="U16081" t="s">
        <v>76</v>
      </c>
    </row>
    <row r="16082" spans="1:21" x14ac:dyDescent="0.35">
      <c r="A16082" t="s">
        <v>7</v>
      </c>
      <c r="B16082" t="s">
        <v>531</v>
      </c>
      <c r="C16082">
        <v>447</v>
      </c>
      <c r="D16082" t="s">
        <v>967</v>
      </c>
      <c r="E16082" t="s">
        <v>239</v>
      </c>
      <c r="F16082" t="s">
        <v>65</v>
      </c>
      <c r="G16082" t="s">
        <v>76</v>
      </c>
      <c r="H16082" t="s">
        <v>142</v>
      </c>
      <c r="I16082" t="s">
        <v>130</v>
      </c>
      <c r="J16082" t="s">
        <v>104</v>
      </c>
      <c r="K16082" t="s">
        <v>78</v>
      </c>
      <c r="L16082" t="s">
        <v>86</v>
      </c>
      <c r="M16082" t="s">
        <v>81</v>
      </c>
      <c r="N16082" t="s">
        <v>75</v>
      </c>
      <c r="O16082" t="s">
        <v>78</v>
      </c>
      <c r="P16082" t="s">
        <v>72</v>
      </c>
      <c r="Q16082" t="s">
        <v>77</v>
      </c>
      <c r="R16082" t="s">
        <v>107</v>
      </c>
      <c r="S16082" t="s">
        <v>75</v>
      </c>
      <c r="T16082" t="s">
        <v>11</v>
      </c>
      <c r="U16082" t="s">
        <v>150</v>
      </c>
    </row>
    <row r="16083" spans="1:21" x14ac:dyDescent="0.35">
      <c r="A16083" t="s">
        <v>7</v>
      </c>
      <c r="B16083" t="s">
        <v>534</v>
      </c>
      <c r="C16083">
        <v>1082</v>
      </c>
      <c r="D16083" t="s">
        <v>814</v>
      </c>
      <c r="E16083" t="s">
        <v>109</v>
      </c>
      <c r="F16083" t="s">
        <v>65</v>
      </c>
      <c r="G16083" t="s">
        <v>76</v>
      </c>
      <c r="H16083" t="s">
        <v>55</v>
      </c>
      <c r="I16083" t="s">
        <v>163</v>
      </c>
      <c r="J16083" t="s">
        <v>96</v>
      </c>
      <c r="K16083" t="s">
        <v>65</v>
      </c>
      <c r="L16083" t="s">
        <v>71</v>
      </c>
      <c r="M16083" t="s">
        <v>133</v>
      </c>
      <c r="N16083" t="s">
        <v>71</v>
      </c>
      <c r="O16083" t="s">
        <v>151</v>
      </c>
      <c r="P16083" t="s">
        <v>74</v>
      </c>
      <c r="Q16083" t="s">
        <v>106</v>
      </c>
      <c r="R16083" t="s">
        <v>77</v>
      </c>
      <c r="S16083" t="s">
        <v>73</v>
      </c>
      <c r="T16083" t="s">
        <v>239</v>
      </c>
      <c r="U16083" t="s">
        <v>107</v>
      </c>
    </row>
    <row r="16084" spans="1:21" x14ac:dyDescent="0.35">
      <c r="A16084" t="s">
        <v>7</v>
      </c>
      <c r="B16084" t="s">
        <v>535</v>
      </c>
      <c r="C16084">
        <v>192</v>
      </c>
      <c r="D16084" t="s">
        <v>1382</v>
      </c>
      <c r="E16084" t="s">
        <v>249</v>
      </c>
      <c r="F16084" t="s">
        <v>137</v>
      </c>
      <c r="G16084" t="s">
        <v>76</v>
      </c>
      <c r="H16084" t="s">
        <v>194</v>
      </c>
      <c r="I16084" t="s">
        <v>188</v>
      </c>
      <c r="J16084" t="s">
        <v>81</v>
      </c>
      <c r="K16084" t="s">
        <v>305</v>
      </c>
      <c r="L16084" t="s">
        <v>142</v>
      </c>
      <c r="M16084" t="s">
        <v>305</v>
      </c>
      <c r="N16084" t="s">
        <v>138</v>
      </c>
      <c r="O16084" t="s">
        <v>76</v>
      </c>
      <c r="P16084" t="s">
        <v>76</v>
      </c>
      <c r="Q16084" t="s">
        <v>76</v>
      </c>
      <c r="R16084" t="s">
        <v>76</v>
      </c>
      <c r="S16084" t="s">
        <v>76</v>
      </c>
      <c r="T16084" t="s">
        <v>180</v>
      </c>
      <c r="U16084" t="s">
        <v>76</v>
      </c>
    </row>
    <row r="16085" spans="1:21" x14ac:dyDescent="0.35">
      <c r="A16085" t="s">
        <v>7</v>
      </c>
      <c r="B16085" t="s">
        <v>536</v>
      </c>
      <c r="C16085">
        <v>345</v>
      </c>
      <c r="D16085" t="s">
        <v>1152</v>
      </c>
      <c r="E16085" t="s">
        <v>97</v>
      </c>
      <c r="F16085" t="s">
        <v>163</v>
      </c>
      <c r="G16085" t="s">
        <v>76</v>
      </c>
      <c r="H16085" t="s">
        <v>81</v>
      </c>
      <c r="I16085" t="s">
        <v>133</v>
      </c>
      <c r="J16085" t="s">
        <v>74</v>
      </c>
      <c r="K16085" t="s">
        <v>79</v>
      </c>
      <c r="L16085" t="s">
        <v>77</v>
      </c>
      <c r="M16085" t="s">
        <v>93</v>
      </c>
      <c r="N16085" t="s">
        <v>106</v>
      </c>
      <c r="O16085" t="s">
        <v>81</v>
      </c>
      <c r="P16085" t="s">
        <v>81</v>
      </c>
      <c r="Q16085" t="s">
        <v>76</v>
      </c>
      <c r="R16085" t="s">
        <v>76</v>
      </c>
      <c r="S16085" t="s">
        <v>76</v>
      </c>
      <c r="T16085" t="s">
        <v>148</v>
      </c>
      <c r="U16085" t="s">
        <v>77</v>
      </c>
    </row>
    <row r="16086" spans="1:21" x14ac:dyDescent="0.35">
      <c r="A16086" t="s">
        <v>7</v>
      </c>
      <c r="B16086" t="s">
        <v>538</v>
      </c>
      <c r="C16086">
        <v>1022</v>
      </c>
      <c r="D16086" t="s">
        <v>862</v>
      </c>
      <c r="E16086" t="s">
        <v>355</v>
      </c>
      <c r="F16086" t="s">
        <v>62</v>
      </c>
      <c r="G16086" t="s">
        <v>76</v>
      </c>
      <c r="H16086" t="s">
        <v>62</v>
      </c>
      <c r="I16086" t="s">
        <v>99</v>
      </c>
      <c r="J16086" t="s">
        <v>109</v>
      </c>
      <c r="K16086" t="s">
        <v>87</v>
      </c>
      <c r="L16086" t="s">
        <v>78</v>
      </c>
      <c r="M16086" t="s">
        <v>133</v>
      </c>
      <c r="N16086" t="s">
        <v>68</v>
      </c>
      <c r="O16086" t="s">
        <v>65</v>
      </c>
      <c r="P16086" t="s">
        <v>57</v>
      </c>
      <c r="Q16086" t="s">
        <v>79</v>
      </c>
      <c r="R16086" t="s">
        <v>81</v>
      </c>
      <c r="S16086" t="s">
        <v>107</v>
      </c>
      <c r="T16086" t="s">
        <v>126</v>
      </c>
      <c r="U16086" t="s">
        <v>106</v>
      </c>
    </row>
    <row r="16087" spans="1:21" x14ac:dyDescent="0.35">
      <c r="A16087" t="s">
        <v>7</v>
      </c>
      <c r="B16087" t="s">
        <v>540</v>
      </c>
      <c r="C16087">
        <v>154</v>
      </c>
      <c r="D16087" t="s">
        <v>802</v>
      </c>
      <c r="E16087" t="s">
        <v>286</v>
      </c>
      <c r="F16087" t="s">
        <v>260</v>
      </c>
      <c r="G16087" t="s">
        <v>76</v>
      </c>
      <c r="H16087" t="s">
        <v>355</v>
      </c>
      <c r="I16087" t="s">
        <v>92</v>
      </c>
      <c r="J16087" t="s">
        <v>161</v>
      </c>
      <c r="K16087" t="s">
        <v>99</v>
      </c>
      <c r="L16087" t="s">
        <v>86</v>
      </c>
      <c r="M16087" t="s">
        <v>181</v>
      </c>
      <c r="N16087" t="s">
        <v>142</v>
      </c>
      <c r="O16087" t="s">
        <v>116</v>
      </c>
      <c r="P16087" t="s">
        <v>116</v>
      </c>
      <c r="Q16087" t="s">
        <v>79</v>
      </c>
      <c r="R16087" t="s">
        <v>71</v>
      </c>
      <c r="S16087" t="s">
        <v>76</v>
      </c>
      <c r="T16087" t="s">
        <v>102</v>
      </c>
      <c r="U16087" t="s">
        <v>76</v>
      </c>
    </row>
    <row r="16088" spans="1:21" x14ac:dyDescent="0.35">
      <c r="A16088" t="s">
        <v>241</v>
      </c>
      <c r="B16088" t="s">
        <v>531</v>
      </c>
      <c r="C16088">
        <v>1946</v>
      </c>
      <c r="D16088" t="s">
        <v>845</v>
      </c>
      <c r="E16088" t="s">
        <v>163</v>
      </c>
      <c r="F16088" t="s">
        <v>88</v>
      </c>
      <c r="G16088" t="s">
        <v>73</v>
      </c>
      <c r="H16088" t="s">
        <v>78</v>
      </c>
      <c r="I16088" t="s">
        <v>130</v>
      </c>
      <c r="J16088" t="s">
        <v>100</v>
      </c>
      <c r="K16088" t="s">
        <v>138</v>
      </c>
      <c r="L16088" t="s">
        <v>100</v>
      </c>
      <c r="M16088" t="s">
        <v>68</v>
      </c>
      <c r="N16088" t="s">
        <v>77</v>
      </c>
      <c r="O16088" t="s">
        <v>79</v>
      </c>
      <c r="P16088" t="s">
        <v>94</v>
      </c>
      <c r="Q16088" t="s">
        <v>106</v>
      </c>
      <c r="R16088" t="s">
        <v>73</v>
      </c>
      <c r="S16088" t="s">
        <v>71</v>
      </c>
      <c r="T16088" t="s">
        <v>282</v>
      </c>
      <c r="U16088" t="s">
        <v>78</v>
      </c>
    </row>
    <row r="16089" spans="1:21" x14ac:dyDescent="0.35">
      <c r="A16089" t="s">
        <v>241</v>
      </c>
      <c r="B16089" t="s">
        <v>534</v>
      </c>
      <c r="C16089">
        <v>4698</v>
      </c>
      <c r="D16089" t="s">
        <v>803</v>
      </c>
      <c r="E16089" t="s">
        <v>88</v>
      </c>
      <c r="F16089" t="s">
        <v>137</v>
      </c>
      <c r="G16089" t="s">
        <v>107</v>
      </c>
      <c r="H16089" t="s">
        <v>105</v>
      </c>
      <c r="I16089" t="s">
        <v>88</v>
      </c>
      <c r="J16089" t="s">
        <v>133</v>
      </c>
      <c r="K16089" t="s">
        <v>93</v>
      </c>
      <c r="L16089" t="s">
        <v>78</v>
      </c>
      <c r="M16089" t="s">
        <v>138</v>
      </c>
      <c r="N16089" t="s">
        <v>79</v>
      </c>
      <c r="O16089" t="s">
        <v>78</v>
      </c>
      <c r="P16089" t="s">
        <v>142</v>
      </c>
      <c r="Q16089" t="s">
        <v>106</v>
      </c>
      <c r="R16089" t="s">
        <v>106</v>
      </c>
      <c r="S16089" t="s">
        <v>68</v>
      </c>
      <c r="T16089" t="s">
        <v>225</v>
      </c>
      <c r="U16089" t="s">
        <v>79</v>
      </c>
    </row>
    <row r="16090" spans="1:21" x14ac:dyDescent="0.35">
      <c r="A16090" t="s">
        <v>241</v>
      </c>
      <c r="B16090" t="s">
        <v>535</v>
      </c>
      <c r="C16090">
        <v>585</v>
      </c>
      <c r="D16090" t="s">
        <v>833</v>
      </c>
      <c r="E16090" t="s">
        <v>62</v>
      </c>
      <c r="F16090" t="s">
        <v>130</v>
      </c>
      <c r="G16090" t="s">
        <v>76</v>
      </c>
      <c r="H16090" t="s">
        <v>72</v>
      </c>
      <c r="I16090" t="s">
        <v>84</v>
      </c>
      <c r="J16090" t="s">
        <v>105</v>
      </c>
      <c r="K16090" t="s">
        <v>109</v>
      </c>
      <c r="L16090" t="s">
        <v>72</v>
      </c>
      <c r="M16090" t="s">
        <v>173</v>
      </c>
      <c r="N16090" t="s">
        <v>150</v>
      </c>
      <c r="O16090" t="s">
        <v>76</v>
      </c>
      <c r="P16090" t="s">
        <v>72</v>
      </c>
      <c r="Q16090" t="s">
        <v>76</v>
      </c>
      <c r="R16090" t="s">
        <v>76</v>
      </c>
      <c r="S16090" t="s">
        <v>94</v>
      </c>
      <c r="T16090" t="s">
        <v>163</v>
      </c>
      <c r="U16090" t="s">
        <v>76</v>
      </c>
    </row>
    <row r="16091" spans="1:21" x14ac:dyDescent="0.35">
      <c r="A16091" t="s">
        <v>241</v>
      </c>
      <c r="B16091" t="s">
        <v>536</v>
      </c>
      <c r="C16091">
        <v>1165</v>
      </c>
      <c r="D16091" t="s">
        <v>973</v>
      </c>
      <c r="E16091" t="s">
        <v>104</v>
      </c>
      <c r="F16091" t="s">
        <v>122</v>
      </c>
      <c r="G16091" t="s">
        <v>107</v>
      </c>
      <c r="H16091" t="s">
        <v>71</v>
      </c>
      <c r="I16091" t="s">
        <v>104</v>
      </c>
      <c r="J16091" t="s">
        <v>100</v>
      </c>
      <c r="K16091" t="s">
        <v>78</v>
      </c>
      <c r="L16091" t="s">
        <v>71</v>
      </c>
      <c r="M16091" t="s">
        <v>94</v>
      </c>
      <c r="N16091" t="s">
        <v>73</v>
      </c>
      <c r="O16091" t="s">
        <v>68</v>
      </c>
      <c r="P16091" t="s">
        <v>150</v>
      </c>
      <c r="Q16091" t="s">
        <v>76</v>
      </c>
      <c r="R16091" t="s">
        <v>76</v>
      </c>
      <c r="S16091" t="s">
        <v>106</v>
      </c>
      <c r="T16091" t="s">
        <v>458</v>
      </c>
      <c r="U16091" t="s">
        <v>79</v>
      </c>
    </row>
    <row r="16092" spans="1:21" x14ac:dyDescent="0.35">
      <c r="A16092" t="s">
        <v>241</v>
      </c>
      <c r="B16092" t="s">
        <v>538</v>
      </c>
      <c r="C16092">
        <v>3852</v>
      </c>
      <c r="D16092" t="s">
        <v>967</v>
      </c>
      <c r="E16092" t="s">
        <v>194</v>
      </c>
      <c r="F16092" t="s">
        <v>194</v>
      </c>
      <c r="G16092" t="s">
        <v>107</v>
      </c>
      <c r="H16092" t="s">
        <v>80</v>
      </c>
      <c r="I16092" t="s">
        <v>84</v>
      </c>
      <c r="J16092" t="s">
        <v>173</v>
      </c>
      <c r="K16092" t="s">
        <v>104</v>
      </c>
      <c r="L16092" t="s">
        <v>105</v>
      </c>
      <c r="M16092" t="s">
        <v>81</v>
      </c>
      <c r="N16092" t="s">
        <v>77</v>
      </c>
      <c r="O16092" t="s">
        <v>100</v>
      </c>
      <c r="P16092" t="s">
        <v>133</v>
      </c>
      <c r="Q16092" t="s">
        <v>106</v>
      </c>
      <c r="R16092" t="s">
        <v>68</v>
      </c>
      <c r="S16092" t="s">
        <v>71</v>
      </c>
      <c r="T16092" t="s">
        <v>250</v>
      </c>
      <c r="U16092" t="s">
        <v>79</v>
      </c>
    </row>
    <row r="16093" spans="1:21" x14ac:dyDescent="0.35">
      <c r="A16093" t="s">
        <v>241</v>
      </c>
      <c r="B16093" t="s">
        <v>540</v>
      </c>
      <c r="C16093">
        <v>466</v>
      </c>
      <c r="D16093" t="s">
        <v>973</v>
      </c>
      <c r="E16093" t="s">
        <v>88</v>
      </c>
      <c r="F16093" t="s">
        <v>96</v>
      </c>
      <c r="G16093" t="s">
        <v>76</v>
      </c>
      <c r="H16093" t="s">
        <v>151</v>
      </c>
      <c r="I16093" t="s">
        <v>180</v>
      </c>
      <c r="J16093" t="s">
        <v>142</v>
      </c>
      <c r="K16093" t="s">
        <v>104</v>
      </c>
      <c r="L16093" t="s">
        <v>305</v>
      </c>
      <c r="M16093" t="s">
        <v>74</v>
      </c>
      <c r="N16093" t="s">
        <v>75</v>
      </c>
      <c r="O16093" t="s">
        <v>244</v>
      </c>
      <c r="P16093" t="s">
        <v>161</v>
      </c>
      <c r="Q16093" t="s">
        <v>73</v>
      </c>
      <c r="R16093" t="s">
        <v>106</v>
      </c>
      <c r="S16093" t="s">
        <v>107</v>
      </c>
      <c r="T16093" t="s">
        <v>176</v>
      </c>
      <c r="U16093" t="s">
        <v>77</v>
      </c>
    </row>
    <row r="16095" spans="1:21" x14ac:dyDescent="0.35">
      <c r="A16095" t="s">
        <v>2475</v>
      </c>
    </row>
    <row r="16096" spans="1:21" x14ac:dyDescent="0.35">
      <c r="A16096" t="s">
        <v>14</v>
      </c>
      <c r="B16096" t="s">
        <v>565</v>
      </c>
      <c r="C16096" t="s">
        <v>2</v>
      </c>
      <c r="D16096" t="s">
        <v>51</v>
      </c>
      <c r="E16096" t="s">
        <v>1287</v>
      </c>
      <c r="F16096" t="s">
        <v>1288</v>
      </c>
      <c r="G16096" t="s">
        <v>1289</v>
      </c>
      <c r="H16096" t="s">
        <v>1291</v>
      </c>
      <c r="I16096" t="s">
        <v>1293</v>
      </c>
      <c r="J16096" t="s">
        <v>1294</v>
      </c>
      <c r="K16096" t="s">
        <v>1295</v>
      </c>
      <c r="L16096" t="s">
        <v>1296</v>
      </c>
      <c r="M16096" t="s">
        <v>1297</v>
      </c>
      <c r="N16096" t="s">
        <v>1298</v>
      </c>
      <c r="O16096" t="s">
        <v>1299</v>
      </c>
      <c r="P16096" t="s">
        <v>1300</v>
      </c>
      <c r="Q16096" t="s">
        <v>1301</v>
      </c>
      <c r="R16096" t="s">
        <v>1302</v>
      </c>
      <c r="S16096" t="s">
        <v>609</v>
      </c>
      <c r="T16096" t="s">
        <v>49</v>
      </c>
      <c r="U16096" t="s">
        <v>50</v>
      </c>
    </row>
    <row r="16097" spans="1:21" x14ac:dyDescent="0.35">
      <c r="A16097" t="s">
        <v>3</v>
      </c>
      <c r="B16097" t="s">
        <v>566</v>
      </c>
      <c r="C16097">
        <v>153</v>
      </c>
      <c r="D16097" t="s">
        <v>989</v>
      </c>
      <c r="E16097" t="s">
        <v>149</v>
      </c>
      <c r="F16097" t="s">
        <v>137</v>
      </c>
      <c r="G16097" t="s">
        <v>76</v>
      </c>
      <c r="H16097" t="s">
        <v>68</v>
      </c>
      <c r="I16097" t="s">
        <v>88</v>
      </c>
      <c r="J16097" t="s">
        <v>68</v>
      </c>
      <c r="K16097" t="s">
        <v>72</v>
      </c>
      <c r="L16097" t="s">
        <v>76</v>
      </c>
      <c r="M16097" t="s">
        <v>76</v>
      </c>
      <c r="N16097" t="s">
        <v>76</v>
      </c>
      <c r="O16097" t="s">
        <v>68</v>
      </c>
      <c r="P16097" t="s">
        <v>93</v>
      </c>
      <c r="Q16097" t="s">
        <v>76</v>
      </c>
      <c r="R16097" t="s">
        <v>76</v>
      </c>
      <c r="S16097" t="s">
        <v>76</v>
      </c>
      <c r="T16097" t="s">
        <v>124</v>
      </c>
      <c r="U16097" t="s">
        <v>102</v>
      </c>
    </row>
    <row r="16098" spans="1:21" x14ac:dyDescent="0.35">
      <c r="A16098" t="s">
        <v>3</v>
      </c>
      <c r="B16098" t="s">
        <v>569</v>
      </c>
      <c r="C16098">
        <v>932</v>
      </c>
      <c r="D16098" t="s">
        <v>827</v>
      </c>
      <c r="E16098" t="s">
        <v>63</v>
      </c>
      <c r="F16098" t="s">
        <v>138</v>
      </c>
      <c r="G16098" t="s">
        <v>76</v>
      </c>
      <c r="H16098" t="s">
        <v>107</v>
      </c>
      <c r="I16098" t="s">
        <v>179</v>
      </c>
      <c r="J16098" t="s">
        <v>74</v>
      </c>
      <c r="K16098" t="s">
        <v>150</v>
      </c>
      <c r="L16098" t="s">
        <v>105</v>
      </c>
      <c r="M16098" t="s">
        <v>106</v>
      </c>
      <c r="N16098" t="s">
        <v>76</v>
      </c>
      <c r="O16098" t="s">
        <v>77</v>
      </c>
      <c r="P16098" t="s">
        <v>80</v>
      </c>
      <c r="Q16098" t="s">
        <v>76</v>
      </c>
      <c r="R16098" t="s">
        <v>73</v>
      </c>
      <c r="S16098" t="s">
        <v>150</v>
      </c>
      <c r="T16098" t="s">
        <v>208</v>
      </c>
      <c r="U16098" t="s">
        <v>71</v>
      </c>
    </row>
    <row r="16099" spans="1:21" x14ac:dyDescent="0.35">
      <c r="A16099" t="s">
        <v>3</v>
      </c>
      <c r="B16099" t="s">
        <v>570</v>
      </c>
      <c r="C16099">
        <v>31</v>
      </c>
      <c r="D16099" t="s">
        <v>990</v>
      </c>
      <c r="E16099" t="s">
        <v>78</v>
      </c>
      <c r="F16099" t="s">
        <v>76</v>
      </c>
      <c r="G16099" t="s">
        <v>76</v>
      </c>
      <c r="H16099" t="s">
        <v>76</v>
      </c>
      <c r="I16099" t="s">
        <v>261</v>
      </c>
      <c r="J16099" t="s">
        <v>137</v>
      </c>
      <c r="K16099" t="s">
        <v>137</v>
      </c>
      <c r="L16099" t="s">
        <v>278</v>
      </c>
      <c r="M16099" t="s">
        <v>76</v>
      </c>
      <c r="N16099" t="s">
        <v>76</v>
      </c>
      <c r="O16099" t="s">
        <v>76</v>
      </c>
      <c r="P16099" t="s">
        <v>159</v>
      </c>
      <c r="Q16099" t="s">
        <v>76</v>
      </c>
      <c r="R16099" t="s">
        <v>76</v>
      </c>
      <c r="S16099" t="s">
        <v>76</v>
      </c>
      <c r="T16099" t="s">
        <v>193</v>
      </c>
      <c r="U16099" t="s">
        <v>76</v>
      </c>
    </row>
    <row r="16100" spans="1:21" x14ac:dyDescent="0.35">
      <c r="A16100" t="s">
        <v>3</v>
      </c>
      <c r="B16100" t="s">
        <v>571</v>
      </c>
      <c r="C16100">
        <v>111</v>
      </c>
      <c r="D16100" t="s">
        <v>678</v>
      </c>
      <c r="E16100" t="s">
        <v>93</v>
      </c>
      <c r="F16100" t="s">
        <v>108</v>
      </c>
      <c r="G16100" t="s">
        <v>76</v>
      </c>
      <c r="H16100" t="s">
        <v>179</v>
      </c>
      <c r="I16100" t="s">
        <v>244</v>
      </c>
      <c r="J16100" t="s">
        <v>55</v>
      </c>
      <c r="K16100" t="s">
        <v>93</v>
      </c>
      <c r="L16100" t="s">
        <v>122</v>
      </c>
      <c r="M16100" t="s">
        <v>104</v>
      </c>
      <c r="N16100" t="s">
        <v>76</v>
      </c>
      <c r="O16100" t="s">
        <v>71</v>
      </c>
      <c r="P16100" t="s">
        <v>122</v>
      </c>
      <c r="Q16100" t="s">
        <v>76</v>
      </c>
      <c r="R16100" t="s">
        <v>71</v>
      </c>
      <c r="S16100" t="s">
        <v>76</v>
      </c>
      <c r="T16100" t="s">
        <v>215</v>
      </c>
      <c r="U16100" t="s">
        <v>71</v>
      </c>
    </row>
    <row r="16101" spans="1:21" x14ac:dyDescent="0.35">
      <c r="A16101" t="s">
        <v>3</v>
      </c>
      <c r="B16101" t="s">
        <v>572</v>
      </c>
      <c r="C16101">
        <v>764</v>
      </c>
      <c r="D16101" t="s">
        <v>1397</v>
      </c>
      <c r="E16101" t="s">
        <v>75</v>
      </c>
      <c r="F16101" t="s">
        <v>68</v>
      </c>
      <c r="G16101" t="s">
        <v>76</v>
      </c>
      <c r="H16101" t="s">
        <v>76</v>
      </c>
      <c r="I16101" t="s">
        <v>161</v>
      </c>
      <c r="J16101" t="s">
        <v>122</v>
      </c>
      <c r="K16101" t="s">
        <v>80</v>
      </c>
      <c r="L16101" t="s">
        <v>105</v>
      </c>
      <c r="M16101" t="s">
        <v>77</v>
      </c>
      <c r="N16101" t="s">
        <v>107</v>
      </c>
      <c r="O16101" t="s">
        <v>106</v>
      </c>
      <c r="P16101" t="s">
        <v>105</v>
      </c>
      <c r="Q16101" t="s">
        <v>76</v>
      </c>
      <c r="R16101" t="s">
        <v>76</v>
      </c>
      <c r="S16101" t="s">
        <v>106</v>
      </c>
      <c r="T16101" t="s">
        <v>278</v>
      </c>
      <c r="U16101" t="s">
        <v>71</v>
      </c>
    </row>
    <row r="16102" spans="1:21" x14ac:dyDescent="0.35">
      <c r="A16102" t="s">
        <v>3</v>
      </c>
      <c r="B16102" t="s">
        <v>573</v>
      </c>
      <c r="C16102">
        <v>32</v>
      </c>
      <c r="D16102" t="s">
        <v>806</v>
      </c>
      <c r="E16102" t="s">
        <v>180</v>
      </c>
      <c r="F16102" t="s">
        <v>204</v>
      </c>
      <c r="G16102" t="s">
        <v>76</v>
      </c>
      <c r="H16102" t="s">
        <v>186</v>
      </c>
      <c r="I16102" t="s">
        <v>67</v>
      </c>
      <c r="J16102" t="s">
        <v>186</v>
      </c>
      <c r="K16102" t="s">
        <v>186</v>
      </c>
      <c r="L16102" t="s">
        <v>278</v>
      </c>
      <c r="M16102" t="s">
        <v>74</v>
      </c>
      <c r="N16102" t="s">
        <v>76</v>
      </c>
      <c r="O16102" t="s">
        <v>186</v>
      </c>
      <c r="P16102" t="s">
        <v>113</v>
      </c>
      <c r="Q16102" t="s">
        <v>76</v>
      </c>
      <c r="R16102" t="s">
        <v>76</v>
      </c>
      <c r="S16102" t="s">
        <v>76</v>
      </c>
      <c r="T16102" t="s">
        <v>458</v>
      </c>
      <c r="U16102" t="s">
        <v>76</v>
      </c>
    </row>
    <row r="16103" spans="1:21" x14ac:dyDescent="0.35">
      <c r="A16103" t="s">
        <v>4</v>
      </c>
      <c r="B16103" t="s">
        <v>566</v>
      </c>
      <c r="C16103">
        <v>170</v>
      </c>
      <c r="D16103" t="s">
        <v>964</v>
      </c>
      <c r="E16103" t="s">
        <v>76</v>
      </c>
      <c r="F16103" t="s">
        <v>106</v>
      </c>
      <c r="G16103" t="s">
        <v>55</v>
      </c>
      <c r="H16103" t="s">
        <v>76</v>
      </c>
      <c r="I16103" t="s">
        <v>114</v>
      </c>
      <c r="J16103" t="s">
        <v>55</v>
      </c>
      <c r="K16103" t="s">
        <v>76</v>
      </c>
      <c r="L16103" t="s">
        <v>88</v>
      </c>
      <c r="M16103" t="s">
        <v>76</v>
      </c>
      <c r="N16103" t="s">
        <v>76</v>
      </c>
      <c r="O16103" t="s">
        <v>76</v>
      </c>
      <c r="P16103" t="s">
        <v>73</v>
      </c>
      <c r="Q16103" t="s">
        <v>76</v>
      </c>
      <c r="R16103" t="s">
        <v>76</v>
      </c>
      <c r="S16103" t="s">
        <v>76</v>
      </c>
      <c r="T16103" t="s">
        <v>171</v>
      </c>
      <c r="U16103" t="s">
        <v>73</v>
      </c>
    </row>
    <row r="16104" spans="1:21" x14ac:dyDescent="0.35">
      <c r="A16104" t="s">
        <v>4</v>
      </c>
      <c r="B16104" t="s">
        <v>569</v>
      </c>
      <c r="C16104">
        <v>1437</v>
      </c>
      <c r="D16104" t="s">
        <v>819</v>
      </c>
      <c r="E16104" t="s">
        <v>107</v>
      </c>
      <c r="F16104" t="s">
        <v>79</v>
      </c>
      <c r="G16104" t="s">
        <v>76</v>
      </c>
      <c r="H16104" t="s">
        <v>63</v>
      </c>
      <c r="I16104" t="s">
        <v>122</v>
      </c>
      <c r="J16104" t="s">
        <v>94</v>
      </c>
      <c r="K16104" t="s">
        <v>79</v>
      </c>
      <c r="L16104" t="s">
        <v>75</v>
      </c>
      <c r="M16104" t="s">
        <v>76</v>
      </c>
      <c r="N16104" t="s">
        <v>73</v>
      </c>
      <c r="O16104" t="s">
        <v>77</v>
      </c>
      <c r="P16104" t="s">
        <v>75</v>
      </c>
      <c r="Q16104" t="s">
        <v>106</v>
      </c>
      <c r="R16104" t="s">
        <v>76</v>
      </c>
      <c r="S16104" t="s">
        <v>76</v>
      </c>
      <c r="T16104" t="s">
        <v>58</v>
      </c>
      <c r="U16104" t="s">
        <v>76</v>
      </c>
    </row>
    <row r="16105" spans="1:21" x14ac:dyDescent="0.35">
      <c r="A16105" t="s">
        <v>4</v>
      </c>
      <c r="B16105" t="s">
        <v>570</v>
      </c>
      <c r="C16105">
        <v>79</v>
      </c>
      <c r="D16105" t="s">
        <v>830</v>
      </c>
      <c r="E16105" t="s">
        <v>76</v>
      </c>
      <c r="F16105" t="s">
        <v>76</v>
      </c>
      <c r="G16105" t="s">
        <v>76</v>
      </c>
      <c r="H16105" t="s">
        <v>76</v>
      </c>
      <c r="I16105" t="s">
        <v>132</v>
      </c>
      <c r="J16105" t="s">
        <v>137</v>
      </c>
      <c r="K16105" t="s">
        <v>175</v>
      </c>
      <c r="L16105" t="s">
        <v>175</v>
      </c>
      <c r="M16105" t="s">
        <v>76</v>
      </c>
      <c r="N16105" t="s">
        <v>76</v>
      </c>
      <c r="O16105" t="s">
        <v>76</v>
      </c>
      <c r="P16105" t="s">
        <v>106</v>
      </c>
      <c r="Q16105" t="s">
        <v>76</v>
      </c>
      <c r="R16105" t="s">
        <v>76</v>
      </c>
      <c r="S16105" t="s">
        <v>76</v>
      </c>
      <c r="T16105" t="s">
        <v>264</v>
      </c>
      <c r="U16105" t="s">
        <v>94</v>
      </c>
    </row>
    <row r="16106" spans="1:21" x14ac:dyDescent="0.35">
      <c r="A16106" t="s">
        <v>4</v>
      </c>
      <c r="B16106" t="s">
        <v>571</v>
      </c>
      <c r="C16106">
        <v>100</v>
      </c>
      <c r="D16106" t="s">
        <v>870</v>
      </c>
      <c r="E16106" t="s">
        <v>73</v>
      </c>
      <c r="F16106" t="s">
        <v>74</v>
      </c>
      <c r="G16106" t="s">
        <v>76</v>
      </c>
      <c r="H16106" t="s">
        <v>76</v>
      </c>
      <c r="I16106" t="s">
        <v>240</v>
      </c>
      <c r="J16106" t="s">
        <v>57</v>
      </c>
      <c r="K16106" t="s">
        <v>55</v>
      </c>
      <c r="L16106" t="s">
        <v>55</v>
      </c>
      <c r="M16106" t="s">
        <v>76</v>
      </c>
      <c r="N16106" t="s">
        <v>76</v>
      </c>
      <c r="O16106" t="s">
        <v>93</v>
      </c>
      <c r="P16106" t="s">
        <v>93</v>
      </c>
      <c r="Q16106" t="s">
        <v>55</v>
      </c>
      <c r="R16106" t="s">
        <v>76</v>
      </c>
      <c r="S16106" t="s">
        <v>76</v>
      </c>
      <c r="T16106" t="s">
        <v>114</v>
      </c>
      <c r="U16106" t="s">
        <v>76</v>
      </c>
    </row>
    <row r="16107" spans="1:21" x14ac:dyDescent="0.35">
      <c r="A16107" t="s">
        <v>4</v>
      </c>
      <c r="B16107" t="s">
        <v>572</v>
      </c>
      <c r="C16107">
        <v>981</v>
      </c>
      <c r="D16107" t="s">
        <v>731</v>
      </c>
      <c r="E16107" t="s">
        <v>107</v>
      </c>
      <c r="F16107" t="s">
        <v>106</v>
      </c>
      <c r="G16107" t="s">
        <v>76</v>
      </c>
      <c r="H16107" t="s">
        <v>106</v>
      </c>
      <c r="I16107" t="s">
        <v>138</v>
      </c>
      <c r="J16107" t="s">
        <v>68</v>
      </c>
      <c r="K16107" t="s">
        <v>76</v>
      </c>
      <c r="L16107" t="s">
        <v>109</v>
      </c>
      <c r="M16107" t="s">
        <v>76</v>
      </c>
      <c r="N16107" t="s">
        <v>76</v>
      </c>
      <c r="O16107" t="s">
        <v>68</v>
      </c>
      <c r="P16107" t="s">
        <v>71</v>
      </c>
      <c r="Q16107" t="s">
        <v>76</v>
      </c>
      <c r="R16107" t="s">
        <v>76</v>
      </c>
      <c r="S16107" t="s">
        <v>106</v>
      </c>
      <c r="T16107" t="s">
        <v>233</v>
      </c>
      <c r="U16107" t="s">
        <v>76</v>
      </c>
    </row>
    <row r="16108" spans="1:21" x14ac:dyDescent="0.35">
      <c r="A16108" t="s">
        <v>4</v>
      </c>
      <c r="B16108" t="s">
        <v>573</v>
      </c>
      <c r="C16108">
        <v>58</v>
      </c>
      <c r="D16108" t="s">
        <v>1525</v>
      </c>
      <c r="E16108" t="s">
        <v>76</v>
      </c>
      <c r="F16108" t="s">
        <v>80</v>
      </c>
      <c r="G16108" t="s">
        <v>76</v>
      </c>
      <c r="H16108" t="s">
        <v>76</v>
      </c>
      <c r="I16108" t="s">
        <v>77</v>
      </c>
      <c r="J16108" t="s">
        <v>76</v>
      </c>
      <c r="K16108" t="s">
        <v>76</v>
      </c>
      <c r="L16108" t="s">
        <v>150</v>
      </c>
      <c r="M16108" t="s">
        <v>76</v>
      </c>
      <c r="N16108" t="s">
        <v>76</v>
      </c>
      <c r="O16108" t="s">
        <v>76</v>
      </c>
      <c r="P16108" t="s">
        <v>76</v>
      </c>
      <c r="Q16108" t="s">
        <v>76</v>
      </c>
      <c r="R16108" t="s">
        <v>76</v>
      </c>
      <c r="S16108" t="s">
        <v>76</v>
      </c>
      <c r="T16108" t="s">
        <v>157</v>
      </c>
      <c r="U16108" t="s">
        <v>76</v>
      </c>
    </row>
    <row r="16109" spans="1:21" x14ac:dyDescent="0.35">
      <c r="A16109" t="s">
        <v>5</v>
      </c>
      <c r="B16109" t="s">
        <v>566</v>
      </c>
      <c r="C16109">
        <v>88</v>
      </c>
      <c r="D16109" t="s">
        <v>858</v>
      </c>
      <c r="E16109" t="s">
        <v>106</v>
      </c>
      <c r="F16109" t="s">
        <v>73</v>
      </c>
      <c r="G16109" t="s">
        <v>138</v>
      </c>
      <c r="H16109" t="s">
        <v>76</v>
      </c>
      <c r="I16109" t="s">
        <v>217</v>
      </c>
      <c r="J16109" t="s">
        <v>76</v>
      </c>
      <c r="K16109" t="s">
        <v>217</v>
      </c>
      <c r="L16109" t="s">
        <v>76</v>
      </c>
      <c r="M16109" t="s">
        <v>76</v>
      </c>
      <c r="N16109" t="s">
        <v>76</v>
      </c>
      <c r="O16109" t="s">
        <v>76</v>
      </c>
      <c r="P16109" t="s">
        <v>76</v>
      </c>
      <c r="Q16109" t="s">
        <v>76</v>
      </c>
      <c r="R16109" t="s">
        <v>73</v>
      </c>
      <c r="S16109" t="s">
        <v>138</v>
      </c>
      <c r="T16109" t="s">
        <v>55</v>
      </c>
      <c r="U16109" t="s">
        <v>76</v>
      </c>
    </row>
    <row r="16110" spans="1:21" x14ac:dyDescent="0.35">
      <c r="A16110" t="s">
        <v>5</v>
      </c>
      <c r="B16110" t="s">
        <v>569</v>
      </c>
      <c r="C16110">
        <v>1580</v>
      </c>
      <c r="D16110" t="s">
        <v>821</v>
      </c>
      <c r="E16110" t="s">
        <v>96</v>
      </c>
      <c r="F16110" t="s">
        <v>53</v>
      </c>
      <c r="G16110" t="s">
        <v>73</v>
      </c>
      <c r="H16110" t="s">
        <v>71</v>
      </c>
      <c r="I16110" t="s">
        <v>55</v>
      </c>
      <c r="J16110" t="s">
        <v>94</v>
      </c>
      <c r="K16110" t="s">
        <v>100</v>
      </c>
      <c r="L16110" t="s">
        <v>150</v>
      </c>
      <c r="M16110" t="s">
        <v>150</v>
      </c>
      <c r="N16110" t="s">
        <v>76</v>
      </c>
      <c r="O16110" t="s">
        <v>107</v>
      </c>
      <c r="P16110" t="s">
        <v>73</v>
      </c>
      <c r="Q16110" t="s">
        <v>107</v>
      </c>
      <c r="R16110" t="s">
        <v>76</v>
      </c>
      <c r="S16110" t="s">
        <v>106</v>
      </c>
      <c r="T16110" t="s">
        <v>225</v>
      </c>
      <c r="U16110" t="s">
        <v>73</v>
      </c>
    </row>
    <row r="16111" spans="1:21" x14ac:dyDescent="0.35">
      <c r="A16111" t="s">
        <v>5</v>
      </c>
      <c r="B16111" t="s">
        <v>570</v>
      </c>
      <c r="C16111">
        <v>383</v>
      </c>
      <c r="D16111" t="s">
        <v>825</v>
      </c>
      <c r="E16111" t="s">
        <v>162</v>
      </c>
      <c r="F16111" t="s">
        <v>269</v>
      </c>
      <c r="G16111" t="s">
        <v>73</v>
      </c>
      <c r="H16111" t="s">
        <v>76</v>
      </c>
      <c r="I16111" t="s">
        <v>100</v>
      </c>
      <c r="J16111" t="s">
        <v>186</v>
      </c>
      <c r="K16111" t="s">
        <v>80</v>
      </c>
      <c r="L16111" t="s">
        <v>107</v>
      </c>
      <c r="M16111" t="s">
        <v>107</v>
      </c>
      <c r="N16111" t="s">
        <v>76</v>
      </c>
      <c r="O16111" t="s">
        <v>73</v>
      </c>
      <c r="P16111" t="s">
        <v>107</v>
      </c>
      <c r="Q16111" t="s">
        <v>76</v>
      </c>
      <c r="R16111" t="s">
        <v>76</v>
      </c>
      <c r="S16111" t="s">
        <v>75</v>
      </c>
      <c r="T16111" t="s">
        <v>116</v>
      </c>
      <c r="U16111" t="s">
        <v>68</v>
      </c>
    </row>
    <row r="16112" spans="1:21" x14ac:dyDescent="0.35">
      <c r="A16112" t="s">
        <v>5</v>
      </c>
      <c r="B16112" t="s">
        <v>571</v>
      </c>
      <c r="C16112">
        <v>46</v>
      </c>
      <c r="D16112" t="s">
        <v>999</v>
      </c>
      <c r="E16112" t="s">
        <v>75</v>
      </c>
      <c r="F16112" t="s">
        <v>71</v>
      </c>
      <c r="G16112" t="s">
        <v>105</v>
      </c>
      <c r="H16112" t="s">
        <v>94</v>
      </c>
      <c r="I16112" t="s">
        <v>72</v>
      </c>
      <c r="J16112" t="s">
        <v>76</v>
      </c>
      <c r="K16112" t="s">
        <v>94</v>
      </c>
      <c r="L16112" t="s">
        <v>76</v>
      </c>
      <c r="M16112" t="s">
        <v>76</v>
      </c>
      <c r="N16112" t="s">
        <v>76</v>
      </c>
      <c r="O16112" t="s">
        <v>76</v>
      </c>
      <c r="P16112" t="s">
        <v>76</v>
      </c>
      <c r="Q16112" t="s">
        <v>76</v>
      </c>
      <c r="R16112" t="s">
        <v>76</v>
      </c>
      <c r="S16112" t="s">
        <v>76</v>
      </c>
      <c r="T16112" t="s">
        <v>445</v>
      </c>
      <c r="U16112" t="s">
        <v>68</v>
      </c>
    </row>
    <row r="16113" spans="1:21" x14ac:dyDescent="0.35">
      <c r="A16113" t="s">
        <v>5</v>
      </c>
      <c r="B16113" t="s">
        <v>572</v>
      </c>
      <c r="C16113">
        <v>1062</v>
      </c>
      <c r="D16113" t="s">
        <v>716</v>
      </c>
      <c r="E16113" t="s">
        <v>181</v>
      </c>
      <c r="F16113" t="s">
        <v>53</v>
      </c>
      <c r="G16113" t="s">
        <v>76</v>
      </c>
      <c r="H16113" t="s">
        <v>106</v>
      </c>
      <c r="I16113" t="s">
        <v>72</v>
      </c>
      <c r="J16113" t="s">
        <v>77</v>
      </c>
      <c r="K16113" t="s">
        <v>106</v>
      </c>
      <c r="L16113" t="s">
        <v>76</v>
      </c>
      <c r="M16113" t="s">
        <v>106</v>
      </c>
      <c r="N16113" t="s">
        <v>76</v>
      </c>
      <c r="O16113" t="s">
        <v>107</v>
      </c>
      <c r="P16113" t="s">
        <v>94</v>
      </c>
      <c r="Q16113" t="s">
        <v>107</v>
      </c>
      <c r="R16113" t="s">
        <v>76</v>
      </c>
      <c r="S16113" t="s">
        <v>63</v>
      </c>
      <c r="T16113" t="s">
        <v>120</v>
      </c>
      <c r="U16113" t="s">
        <v>107</v>
      </c>
    </row>
    <row r="16114" spans="1:21" x14ac:dyDescent="0.35">
      <c r="A16114" t="s">
        <v>5</v>
      </c>
      <c r="B16114" t="s">
        <v>573</v>
      </c>
      <c r="C16114">
        <v>263</v>
      </c>
      <c r="D16114" t="s">
        <v>793</v>
      </c>
      <c r="E16114" t="s">
        <v>94</v>
      </c>
      <c r="F16114" t="s">
        <v>58</v>
      </c>
      <c r="G16114" t="s">
        <v>106</v>
      </c>
      <c r="H16114" t="s">
        <v>107</v>
      </c>
      <c r="I16114" t="s">
        <v>138</v>
      </c>
      <c r="J16114" t="s">
        <v>106</v>
      </c>
      <c r="K16114" t="s">
        <v>150</v>
      </c>
      <c r="L16114" t="s">
        <v>107</v>
      </c>
      <c r="M16114" t="s">
        <v>77</v>
      </c>
      <c r="N16114" t="s">
        <v>76</v>
      </c>
      <c r="O16114" t="s">
        <v>107</v>
      </c>
      <c r="P16114" t="s">
        <v>76</v>
      </c>
      <c r="Q16114" t="s">
        <v>76</v>
      </c>
      <c r="R16114" t="s">
        <v>76</v>
      </c>
      <c r="S16114" t="s">
        <v>105</v>
      </c>
      <c r="T16114" t="s">
        <v>334</v>
      </c>
      <c r="U16114" t="s">
        <v>76</v>
      </c>
    </row>
    <row r="16115" spans="1:21" x14ac:dyDescent="0.35">
      <c r="A16115" t="s">
        <v>6</v>
      </c>
      <c r="B16115" t="s">
        <v>566</v>
      </c>
      <c r="C16115">
        <v>46</v>
      </c>
      <c r="D16115" t="s">
        <v>825</v>
      </c>
      <c r="E16115" t="s">
        <v>78</v>
      </c>
      <c r="F16115" t="s">
        <v>106</v>
      </c>
      <c r="G16115" t="s">
        <v>76</v>
      </c>
      <c r="H16115" t="s">
        <v>76</v>
      </c>
      <c r="I16115" t="s">
        <v>76</v>
      </c>
      <c r="J16115" t="s">
        <v>76</v>
      </c>
      <c r="K16115" t="s">
        <v>76</v>
      </c>
      <c r="L16115" t="s">
        <v>76</v>
      </c>
      <c r="M16115" t="s">
        <v>76</v>
      </c>
      <c r="N16115" t="s">
        <v>175</v>
      </c>
      <c r="O16115" t="s">
        <v>76</v>
      </c>
      <c r="P16115" t="s">
        <v>82</v>
      </c>
      <c r="Q16115" t="s">
        <v>175</v>
      </c>
      <c r="R16115" t="s">
        <v>76</v>
      </c>
      <c r="S16115" t="s">
        <v>137</v>
      </c>
      <c r="T16115" t="s">
        <v>168</v>
      </c>
      <c r="U16115" t="s">
        <v>106</v>
      </c>
    </row>
    <row r="16116" spans="1:21" x14ac:dyDescent="0.35">
      <c r="A16116" t="s">
        <v>6</v>
      </c>
      <c r="B16116" t="s">
        <v>569</v>
      </c>
      <c r="C16116">
        <v>551</v>
      </c>
      <c r="D16116" t="s">
        <v>754</v>
      </c>
      <c r="E16116" t="s">
        <v>151</v>
      </c>
      <c r="F16116" t="s">
        <v>175</v>
      </c>
      <c r="G16116" t="s">
        <v>77</v>
      </c>
      <c r="H16116" t="s">
        <v>150</v>
      </c>
      <c r="I16116" t="s">
        <v>114</v>
      </c>
      <c r="J16116" t="s">
        <v>137</v>
      </c>
      <c r="K16116" t="s">
        <v>105</v>
      </c>
      <c r="L16116" t="s">
        <v>130</v>
      </c>
      <c r="M16116" t="s">
        <v>100</v>
      </c>
      <c r="N16116" t="s">
        <v>138</v>
      </c>
      <c r="O16116" t="s">
        <v>78</v>
      </c>
      <c r="P16116" t="s">
        <v>61</v>
      </c>
      <c r="Q16116" t="s">
        <v>75</v>
      </c>
      <c r="R16116" t="s">
        <v>105</v>
      </c>
      <c r="S16116" t="s">
        <v>173</v>
      </c>
      <c r="T16116" t="s">
        <v>185</v>
      </c>
      <c r="U16116" t="s">
        <v>104</v>
      </c>
    </row>
    <row r="16117" spans="1:21" x14ac:dyDescent="0.35">
      <c r="A16117" t="s">
        <v>6</v>
      </c>
      <c r="B16117" t="s">
        <v>570</v>
      </c>
      <c r="C16117">
        <v>58</v>
      </c>
      <c r="D16117" t="s">
        <v>705</v>
      </c>
      <c r="E16117" t="s">
        <v>280</v>
      </c>
      <c r="F16117" t="s">
        <v>181</v>
      </c>
      <c r="G16117" t="s">
        <v>76</v>
      </c>
      <c r="H16117" t="s">
        <v>100</v>
      </c>
      <c r="I16117" t="s">
        <v>109</v>
      </c>
      <c r="J16117" t="s">
        <v>164</v>
      </c>
      <c r="K16117" t="s">
        <v>164</v>
      </c>
      <c r="L16117" t="s">
        <v>114</v>
      </c>
      <c r="M16117" t="s">
        <v>84</v>
      </c>
      <c r="N16117" t="s">
        <v>164</v>
      </c>
      <c r="O16117" t="s">
        <v>77</v>
      </c>
      <c r="P16117" t="s">
        <v>108</v>
      </c>
      <c r="Q16117" t="s">
        <v>81</v>
      </c>
      <c r="R16117" t="s">
        <v>355</v>
      </c>
      <c r="S16117" t="s">
        <v>134</v>
      </c>
      <c r="T16117" t="s">
        <v>386</v>
      </c>
      <c r="U16117" t="s">
        <v>76</v>
      </c>
    </row>
    <row r="16118" spans="1:21" x14ac:dyDescent="0.35">
      <c r="A16118" t="s">
        <v>6</v>
      </c>
      <c r="B16118" t="s">
        <v>571</v>
      </c>
      <c r="C16118">
        <v>43</v>
      </c>
      <c r="D16118" t="s">
        <v>791</v>
      </c>
      <c r="E16118" t="s">
        <v>76</v>
      </c>
      <c r="F16118" t="s">
        <v>79</v>
      </c>
      <c r="G16118" t="s">
        <v>76</v>
      </c>
      <c r="H16118" t="s">
        <v>76</v>
      </c>
      <c r="I16118" t="s">
        <v>76</v>
      </c>
      <c r="J16118" t="s">
        <v>76</v>
      </c>
      <c r="K16118" t="s">
        <v>80</v>
      </c>
      <c r="L16118" t="s">
        <v>76</v>
      </c>
      <c r="M16118" t="s">
        <v>76</v>
      </c>
      <c r="N16118" t="s">
        <v>65</v>
      </c>
      <c r="O16118" t="s">
        <v>76</v>
      </c>
      <c r="P16118" t="s">
        <v>53</v>
      </c>
      <c r="Q16118" t="s">
        <v>76</v>
      </c>
      <c r="R16118" t="s">
        <v>76</v>
      </c>
      <c r="S16118" t="s">
        <v>76</v>
      </c>
      <c r="T16118" t="s">
        <v>202</v>
      </c>
      <c r="U16118" t="s">
        <v>76</v>
      </c>
    </row>
    <row r="16119" spans="1:21" x14ac:dyDescent="0.35">
      <c r="A16119" t="s">
        <v>6</v>
      </c>
      <c r="B16119" t="s">
        <v>572</v>
      </c>
      <c r="C16119">
        <v>451</v>
      </c>
      <c r="D16119" t="s">
        <v>1161</v>
      </c>
      <c r="E16119" t="s">
        <v>100</v>
      </c>
      <c r="F16119" t="s">
        <v>55</v>
      </c>
      <c r="G16119" t="s">
        <v>79</v>
      </c>
      <c r="H16119" t="s">
        <v>68</v>
      </c>
      <c r="I16119" t="s">
        <v>103</v>
      </c>
      <c r="J16119" t="s">
        <v>57</v>
      </c>
      <c r="K16119" t="s">
        <v>133</v>
      </c>
      <c r="L16119" t="s">
        <v>194</v>
      </c>
      <c r="M16119" t="s">
        <v>79</v>
      </c>
      <c r="N16119" t="s">
        <v>75</v>
      </c>
      <c r="O16119" t="s">
        <v>79</v>
      </c>
      <c r="P16119" t="s">
        <v>119</v>
      </c>
      <c r="Q16119" t="s">
        <v>76</v>
      </c>
      <c r="R16119" t="s">
        <v>76</v>
      </c>
      <c r="S16119" t="s">
        <v>93</v>
      </c>
      <c r="T16119" t="s">
        <v>278</v>
      </c>
      <c r="U16119" t="s">
        <v>93</v>
      </c>
    </row>
    <row r="16120" spans="1:21" x14ac:dyDescent="0.35">
      <c r="A16120" t="s">
        <v>6</v>
      </c>
      <c r="B16120" t="s">
        <v>573</v>
      </c>
      <c r="C16120">
        <v>51</v>
      </c>
      <c r="D16120" t="s">
        <v>856</v>
      </c>
      <c r="E16120" t="s">
        <v>76</v>
      </c>
      <c r="F16120" t="s">
        <v>103</v>
      </c>
      <c r="G16120" t="s">
        <v>76</v>
      </c>
      <c r="H16120" t="s">
        <v>76</v>
      </c>
      <c r="I16120" t="s">
        <v>73</v>
      </c>
      <c r="J16120" t="s">
        <v>108</v>
      </c>
      <c r="K16120" t="s">
        <v>76</v>
      </c>
      <c r="L16120" t="s">
        <v>76</v>
      </c>
      <c r="M16120" t="s">
        <v>76</v>
      </c>
      <c r="N16120" t="s">
        <v>76</v>
      </c>
      <c r="O16120" t="s">
        <v>76</v>
      </c>
      <c r="P16120" t="s">
        <v>76</v>
      </c>
      <c r="Q16120" t="s">
        <v>76</v>
      </c>
      <c r="R16120" t="s">
        <v>76</v>
      </c>
      <c r="S16120" t="s">
        <v>76</v>
      </c>
      <c r="T16120" t="s">
        <v>173</v>
      </c>
      <c r="U16120" t="s">
        <v>264</v>
      </c>
    </row>
    <row r="16121" spans="1:21" x14ac:dyDescent="0.35">
      <c r="A16121" t="s">
        <v>7</v>
      </c>
      <c r="B16121" t="s">
        <v>566</v>
      </c>
      <c r="C16121">
        <v>129</v>
      </c>
      <c r="D16121" t="s">
        <v>543</v>
      </c>
      <c r="E16121" t="s">
        <v>157</v>
      </c>
      <c r="F16121" t="s">
        <v>173</v>
      </c>
      <c r="G16121" t="s">
        <v>76</v>
      </c>
      <c r="H16121" t="s">
        <v>249</v>
      </c>
      <c r="I16121" t="s">
        <v>53</v>
      </c>
      <c r="J16121" t="s">
        <v>307</v>
      </c>
      <c r="K16121" t="s">
        <v>386</v>
      </c>
      <c r="L16121" t="s">
        <v>94</v>
      </c>
      <c r="M16121" t="s">
        <v>109</v>
      </c>
      <c r="N16121" t="s">
        <v>105</v>
      </c>
      <c r="O16121" t="s">
        <v>130</v>
      </c>
      <c r="P16121" t="s">
        <v>130</v>
      </c>
      <c r="Q16121" t="s">
        <v>80</v>
      </c>
      <c r="R16121" t="s">
        <v>74</v>
      </c>
      <c r="S16121" t="s">
        <v>76</v>
      </c>
      <c r="T16121" t="s">
        <v>11</v>
      </c>
      <c r="U16121" t="s">
        <v>76</v>
      </c>
    </row>
    <row r="16122" spans="1:21" x14ac:dyDescent="0.35">
      <c r="A16122" t="s">
        <v>7</v>
      </c>
      <c r="B16122" t="s">
        <v>569</v>
      </c>
      <c r="C16122">
        <v>1486</v>
      </c>
      <c r="D16122" t="s">
        <v>814</v>
      </c>
      <c r="E16122" t="s">
        <v>161</v>
      </c>
      <c r="F16122" t="s">
        <v>70</v>
      </c>
      <c r="G16122" t="s">
        <v>76</v>
      </c>
      <c r="H16122" t="s">
        <v>105</v>
      </c>
      <c r="I16122" t="s">
        <v>70</v>
      </c>
      <c r="J16122" t="s">
        <v>198</v>
      </c>
      <c r="K16122" t="s">
        <v>122</v>
      </c>
      <c r="L16122" t="s">
        <v>72</v>
      </c>
      <c r="M16122" t="s">
        <v>151</v>
      </c>
      <c r="N16122" t="s">
        <v>150</v>
      </c>
      <c r="O16122" t="s">
        <v>63</v>
      </c>
      <c r="P16122" t="s">
        <v>105</v>
      </c>
      <c r="Q16122" t="s">
        <v>76</v>
      </c>
      <c r="R16122" t="s">
        <v>107</v>
      </c>
      <c r="S16122" t="s">
        <v>106</v>
      </c>
      <c r="T16122" t="s">
        <v>225</v>
      </c>
      <c r="U16122" t="s">
        <v>106</v>
      </c>
    </row>
    <row r="16123" spans="1:21" x14ac:dyDescent="0.35">
      <c r="A16123" t="s">
        <v>7</v>
      </c>
      <c r="B16123" t="s">
        <v>570</v>
      </c>
      <c r="C16123">
        <v>106</v>
      </c>
      <c r="D16123" t="s">
        <v>743</v>
      </c>
      <c r="E16123" t="s">
        <v>145</v>
      </c>
      <c r="F16123" t="s">
        <v>240</v>
      </c>
      <c r="G16123" t="s">
        <v>76</v>
      </c>
      <c r="H16123" t="s">
        <v>204</v>
      </c>
      <c r="I16123" t="s">
        <v>239</v>
      </c>
      <c r="J16123" t="s">
        <v>442</v>
      </c>
      <c r="K16123" t="s">
        <v>204</v>
      </c>
      <c r="L16123" t="s">
        <v>138</v>
      </c>
      <c r="M16123" t="s">
        <v>216</v>
      </c>
      <c r="N16123" t="s">
        <v>76</v>
      </c>
      <c r="O16123" t="s">
        <v>84</v>
      </c>
      <c r="P16123" t="s">
        <v>204</v>
      </c>
      <c r="Q16123" t="s">
        <v>122</v>
      </c>
      <c r="R16123" t="s">
        <v>76</v>
      </c>
      <c r="S16123" t="s">
        <v>75</v>
      </c>
      <c r="T16123" t="s">
        <v>151</v>
      </c>
      <c r="U16123" t="s">
        <v>76</v>
      </c>
    </row>
    <row r="16124" spans="1:21" x14ac:dyDescent="0.35">
      <c r="A16124" t="s">
        <v>7</v>
      </c>
      <c r="B16124" t="s">
        <v>571</v>
      </c>
      <c r="C16124">
        <v>70</v>
      </c>
      <c r="D16124" t="s">
        <v>973</v>
      </c>
      <c r="E16124" t="s">
        <v>100</v>
      </c>
      <c r="F16124" t="s">
        <v>86</v>
      </c>
      <c r="G16124" t="s">
        <v>76</v>
      </c>
      <c r="H16124" t="s">
        <v>70</v>
      </c>
      <c r="I16124" t="s">
        <v>260</v>
      </c>
      <c r="J16124" t="s">
        <v>280</v>
      </c>
      <c r="K16124" t="s">
        <v>181</v>
      </c>
      <c r="L16124" t="s">
        <v>100</v>
      </c>
      <c r="M16124" t="s">
        <v>198</v>
      </c>
      <c r="N16124" t="s">
        <v>76</v>
      </c>
      <c r="O16124" t="s">
        <v>62</v>
      </c>
      <c r="P16124" t="s">
        <v>181</v>
      </c>
      <c r="Q16124" t="s">
        <v>76</v>
      </c>
      <c r="R16124" t="s">
        <v>77</v>
      </c>
      <c r="S16124" t="s">
        <v>76</v>
      </c>
      <c r="T16124" t="s">
        <v>218</v>
      </c>
      <c r="U16124" t="s">
        <v>76</v>
      </c>
    </row>
    <row r="16125" spans="1:21" x14ac:dyDescent="0.35">
      <c r="A16125" t="s">
        <v>7</v>
      </c>
      <c r="B16125" t="s">
        <v>572</v>
      </c>
      <c r="C16125">
        <v>1385</v>
      </c>
      <c r="D16125" t="s">
        <v>1382</v>
      </c>
      <c r="E16125" t="s">
        <v>211</v>
      </c>
      <c r="F16125" t="s">
        <v>57</v>
      </c>
      <c r="G16125" t="s">
        <v>76</v>
      </c>
      <c r="H16125" t="s">
        <v>93</v>
      </c>
      <c r="I16125" t="s">
        <v>109</v>
      </c>
      <c r="J16125" t="s">
        <v>57</v>
      </c>
      <c r="K16125" t="s">
        <v>65</v>
      </c>
      <c r="L16125" t="s">
        <v>94</v>
      </c>
      <c r="M16125" t="s">
        <v>130</v>
      </c>
      <c r="N16125" t="s">
        <v>68</v>
      </c>
      <c r="O16125" t="s">
        <v>198</v>
      </c>
      <c r="P16125" t="s">
        <v>86</v>
      </c>
      <c r="Q16125" t="s">
        <v>106</v>
      </c>
      <c r="R16125" t="s">
        <v>105</v>
      </c>
      <c r="S16125" t="s">
        <v>107</v>
      </c>
      <c r="T16125" t="s">
        <v>515</v>
      </c>
      <c r="U16125" t="s">
        <v>77</v>
      </c>
    </row>
    <row r="16126" spans="1:21" x14ac:dyDescent="0.35">
      <c r="A16126" t="s">
        <v>7</v>
      </c>
      <c r="B16126" t="s">
        <v>573</v>
      </c>
      <c r="C16126">
        <v>66</v>
      </c>
      <c r="D16126" t="s">
        <v>568</v>
      </c>
      <c r="E16126" t="s">
        <v>101</v>
      </c>
      <c r="F16126" t="s">
        <v>89</v>
      </c>
      <c r="G16126" t="s">
        <v>76</v>
      </c>
      <c r="H16126" t="s">
        <v>263</v>
      </c>
      <c r="I16126" t="s">
        <v>10</v>
      </c>
      <c r="J16126" t="s">
        <v>202</v>
      </c>
      <c r="K16126" t="s">
        <v>416</v>
      </c>
      <c r="L16126" t="s">
        <v>74</v>
      </c>
      <c r="M16126" t="s">
        <v>109</v>
      </c>
      <c r="N16126" t="s">
        <v>130</v>
      </c>
      <c r="O16126" t="s">
        <v>82</v>
      </c>
      <c r="P16126" t="s">
        <v>205</v>
      </c>
      <c r="Q16126" t="s">
        <v>130</v>
      </c>
      <c r="R16126" t="s">
        <v>76</v>
      </c>
      <c r="S16126" t="s">
        <v>76</v>
      </c>
      <c r="T16126" t="s">
        <v>98</v>
      </c>
      <c r="U16126" t="s">
        <v>76</v>
      </c>
    </row>
    <row r="16127" spans="1:21" x14ac:dyDescent="0.35">
      <c r="A16127" t="s">
        <v>241</v>
      </c>
      <c r="B16127" t="s">
        <v>566</v>
      </c>
      <c r="C16127">
        <v>586</v>
      </c>
      <c r="D16127" t="s">
        <v>973</v>
      </c>
      <c r="E16127" t="s">
        <v>179</v>
      </c>
      <c r="F16127" t="s">
        <v>142</v>
      </c>
      <c r="G16127" t="s">
        <v>68</v>
      </c>
      <c r="H16127" t="s">
        <v>198</v>
      </c>
      <c r="I16127" t="s">
        <v>211</v>
      </c>
      <c r="J16127" t="s">
        <v>103</v>
      </c>
      <c r="K16127" t="s">
        <v>221</v>
      </c>
      <c r="L16127" t="s">
        <v>75</v>
      </c>
      <c r="M16127" t="s">
        <v>80</v>
      </c>
      <c r="N16127" t="s">
        <v>71</v>
      </c>
      <c r="O16127" t="s">
        <v>94</v>
      </c>
      <c r="P16127" t="s">
        <v>108</v>
      </c>
      <c r="Q16127" t="s">
        <v>150</v>
      </c>
      <c r="R16127" t="s">
        <v>71</v>
      </c>
      <c r="S16127" t="s">
        <v>68</v>
      </c>
      <c r="T16127" t="s">
        <v>164</v>
      </c>
      <c r="U16127" t="s">
        <v>138</v>
      </c>
    </row>
    <row r="16128" spans="1:21" x14ac:dyDescent="0.35">
      <c r="A16128" t="s">
        <v>241</v>
      </c>
      <c r="B16128" t="s">
        <v>569</v>
      </c>
      <c r="C16128">
        <v>5986</v>
      </c>
      <c r="D16128" t="s">
        <v>839</v>
      </c>
      <c r="E16128" t="s">
        <v>62</v>
      </c>
      <c r="F16128" t="s">
        <v>65</v>
      </c>
      <c r="G16128" t="s">
        <v>107</v>
      </c>
      <c r="H16128" t="s">
        <v>75</v>
      </c>
      <c r="I16128" t="s">
        <v>62</v>
      </c>
      <c r="J16128" t="s">
        <v>93</v>
      </c>
      <c r="K16128" t="s">
        <v>63</v>
      </c>
      <c r="L16128" t="s">
        <v>138</v>
      </c>
      <c r="M16128" t="s">
        <v>138</v>
      </c>
      <c r="N16128" t="s">
        <v>77</v>
      </c>
      <c r="O16128" t="s">
        <v>150</v>
      </c>
      <c r="P16128" t="s">
        <v>63</v>
      </c>
      <c r="Q16128" t="s">
        <v>107</v>
      </c>
      <c r="R16128" t="s">
        <v>73</v>
      </c>
      <c r="S16128" t="s">
        <v>68</v>
      </c>
      <c r="T16128" t="s">
        <v>286</v>
      </c>
      <c r="U16128" t="s">
        <v>79</v>
      </c>
    </row>
    <row r="16129" spans="1:21" x14ac:dyDescent="0.35">
      <c r="A16129" t="s">
        <v>241</v>
      </c>
      <c r="B16129" t="s">
        <v>570</v>
      </c>
      <c r="C16129">
        <v>657</v>
      </c>
      <c r="D16129" t="s">
        <v>584</v>
      </c>
      <c r="E16129" t="s">
        <v>286</v>
      </c>
      <c r="F16129" t="s">
        <v>61</v>
      </c>
      <c r="G16129" t="s">
        <v>107</v>
      </c>
      <c r="H16129" t="s">
        <v>80</v>
      </c>
      <c r="I16129" t="s">
        <v>97</v>
      </c>
      <c r="J16129" t="s">
        <v>96</v>
      </c>
      <c r="K16129" t="s">
        <v>65</v>
      </c>
      <c r="L16129" t="s">
        <v>80</v>
      </c>
      <c r="M16129" t="s">
        <v>72</v>
      </c>
      <c r="N16129" t="s">
        <v>150</v>
      </c>
      <c r="O16129" t="s">
        <v>105</v>
      </c>
      <c r="P16129" t="s">
        <v>108</v>
      </c>
      <c r="Q16129" t="s">
        <v>68</v>
      </c>
      <c r="R16129" t="s">
        <v>79</v>
      </c>
      <c r="S16129" t="s">
        <v>81</v>
      </c>
      <c r="T16129" t="s">
        <v>286</v>
      </c>
      <c r="U16129" t="s">
        <v>77</v>
      </c>
    </row>
    <row r="16130" spans="1:21" x14ac:dyDescent="0.35">
      <c r="A16130" t="s">
        <v>241</v>
      </c>
      <c r="B16130" t="s">
        <v>571</v>
      </c>
      <c r="C16130">
        <v>370</v>
      </c>
      <c r="D16130" t="s">
        <v>1233</v>
      </c>
      <c r="E16130" t="s">
        <v>138</v>
      </c>
      <c r="F16130" t="s">
        <v>142</v>
      </c>
      <c r="G16130" t="s">
        <v>107</v>
      </c>
      <c r="H16130" t="s">
        <v>74</v>
      </c>
      <c r="I16130" t="s">
        <v>84</v>
      </c>
      <c r="J16130" t="s">
        <v>149</v>
      </c>
      <c r="K16130" t="s">
        <v>104</v>
      </c>
      <c r="L16130" t="s">
        <v>63</v>
      </c>
      <c r="M16130" t="s">
        <v>63</v>
      </c>
      <c r="N16130" t="s">
        <v>77</v>
      </c>
      <c r="O16130" t="s">
        <v>63</v>
      </c>
      <c r="P16130" t="s">
        <v>179</v>
      </c>
      <c r="Q16130" t="s">
        <v>77</v>
      </c>
      <c r="R16130" t="s">
        <v>106</v>
      </c>
      <c r="S16130" t="s">
        <v>76</v>
      </c>
      <c r="T16130" t="s">
        <v>174</v>
      </c>
      <c r="U16130" t="s">
        <v>106</v>
      </c>
    </row>
    <row r="16131" spans="1:21" x14ac:dyDescent="0.35">
      <c r="A16131" t="s">
        <v>241</v>
      </c>
      <c r="B16131" t="s">
        <v>572</v>
      </c>
      <c r="C16131">
        <v>4643</v>
      </c>
      <c r="D16131" t="s">
        <v>1156</v>
      </c>
      <c r="E16131" t="s">
        <v>96</v>
      </c>
      <c r="F16131" t="s">
        <v>103</v>
      </c>
      <c r="G16131" t="s">
        <v>76</v>
      </c>
      <c r="H16131" t="s">
        <v>94</v>
      </c>
      <c r="I16131" t="s">
        <v>57</v>
      </c>
      <c r="J16131" t="s">
        <v>198</v>
      </c>
      <c r="K16131" t="s">
        <v>74</v>
      </c>
      <c r="L16131" t="s">
        <v>80</v>
      </c>
      <c r="M16131" t="s">
        <v>138</v>
      </c>
      <c r="N16131" t="s">
        <v>106</v>
      </c>
      <c r="O16131" t="s">
        <v>138</v>
      </c>
      <c r="P16131" t="s">
        <v>142</v>
      </c>
      <c r="Q16131" t="s">
        <v>107</v>
      </c>
      <c r="R16131" t="s">
        <v>79</v>
      </c>
      <c r="S16131" t="s">
        <v>68</v>
      </c>
      <c r="T16131" t="s">
        <v>69</v>
      </c>
      <c r="U16131" t="s">
        <v>79</v>
      </c>
    </row>
    <row r="16132" spans="1:21" x14ac:dyDescent="0.35">
      <c r="A16132" t="s">
        <v>241</v>
      </c>
      <c r="B16132" t="s">
        <v>573</v>
      </c>
      <c r="C16132">
        <v>470</v>
      </c>
      <c r="D16132" t="s">
        <v>946</v>
      </c>
      <c r="E16132" t="s">
        <v>137</v>
      </c>
      <c r="F16132" t="s">
        <v>260</v>
      </c>
      <c r="G16132" t="s">
        <v>73</v>
      </c>
      <c r="H16132" t="s">
        <v>119</v>
      </c>
      <c r="I16132" t="s">
        <v>204</v>
      </c>
      <c r="J16132" t="s">
        <v>194</v>
      </c>
      <c r="K16132" t="s">
        <v>102</v>
      </c>
      <c r="L16132" t="s">
        <v>72</v>
      </c>
      <c r="M16132" t="s">
        <v>100</v>
      </c>
      <c r="N16132" t="s">
        <v>71</v>
      </c>
      <c r="O16132" t="s">
        <v>264</v>
      </c>
      <c r="P16132" t="s">
        <v>137</v>
      </c>
      <c r="Q16132" t="s">
        <v>71</v>
      </c>
      <c r="R16132" t="s">
        <v>76</v>
      </c>
      <c r="S16132" t="s">
        <v>68</v>
      </c>
      <c r="T16132" t="s">
        <v>364</v>
      </c>
      <c r="U16132" t="s">
        <v>68</v>
      </c>
    </row>
    <row r="16134" spans="1:21" x14ac:dyDescent="0.35">
      <c r="A16134" t="s">
        <v>2476</v>
      </c>
    </row>
    <row r="16135" spans="1:21" x14ac:dyDescent="0.35">
      <c r="A16135" t="s">
        <v>14</v>
      </c>
      <c r="B16135" t="s">
        <v>593</v>
      </c>
      <c r="C16135" t="s">
        <v>2</v>
      </c>
      <c r="D16135" t="s">
        <v>51</v>
      </c>
      <c r="E16135" t="s">
        <v>1287</v>
      </c>
      <c r="F16135" t="s">
        <v>1288</v>
      </c>
      <c r="G16135" t="s">
        <v>1289</v>
      </c>
      <c r="H16135" t="s">
        <v>1291</v>
      </c>
      <c r="I16135" t="s">
        <v>1293</v>
      </c>
      <c r="J16135" t="s">
        <v>1294</v>
      </c>
      <c r="K16135" t="s">
        <v>1295</v>
      </c>
      <c r="L16135" t="s">
        <v>1296</v>
      </c>
      <c r="M16135" t="s">
        <v>1297</v>
      </c>
      <c r="N16135" t="s">
        <v>1298</v>
      </c>
      <c r="O16135" t="s">
        <v>1299</v>
      </c>
      <c r="P16135" t="s">
        <v>1300</v>
      </c>
      <c r="Q16135" t="s">
        <v>1301</v>
      </c>
      <c r="R16135" t="s">
        <v>1302</v>
      </c>
      <c r="S16135" t="s">
        <v>609</v>
      </c>
      <c r="T16135" t="s">
        <v>49</v>
      </c>
      <c r="U16135" t="s">
        <v>50</v>
      </c>
    </row>
    <row r="16136" spans="1:21" x14ac:dyDescent="0.35">
      <c r="A16136" t="s">
        <v>3</v>
      </c>
      <c r="B16136" t="s">
        <v>594</v>
      </c>
      <c r="C16136">
        <v>945</v>
      </c>
      <c r="D16136" t="s">
        <v>858</v>
      </c>
      <c r="E16136" t="s">
        <v>105</v>
      </c>
      <c r="F16136" t="s">
        <v>63</v>
      </c>
      <c r="G16136" t="s">
        <v>76</v>
      </c>
      <c r="H16136" t="s">
        <v>76</v>
      </c>
      <c r="I16136" t="s">
        <v>94</v>
      </c>
      <c r="J16136" t="s">
        <v>106</v>
      </c>
      <c r="K16136" t="s">
        <v>76</v>
      </c>
      <c r="L16136" t="s">
        <v>73</v>
      </c>
      <c r="M16136" t="s">
        <v>76</v>
      </c>
      <c r="N16136" t="s">
        <v>76</v>
      </c>
      <c r="O16136" t="s">
        <v>76</v>
      </c>
      <c r="P16136" t="s">
        <v>76</v>
      </c>
      <c r="Q16136" t="s">
        <v>76</v>
      </c>
      <c r="R16136" t="s">
        <v>76</v>
      </c>
      <c r="S16136" t="s">
        <v>73</v>
      </c>
      <c r="T16136" t="s">
        <v>176</v>
      </c>
      <c r="U16136" t="s">
        <v>106</v>
      </c>
    </row>
    <row r="16137" spans="1:21" x14ac:dyDescent="0.35">
      <c r="A16137" t="s">
        <v>3</v>
      </c>
      <c r="B16137" t="s">
        <v>595</v>
      </c>
      <c r="C16137">
        <v>1078</v>
      </c>
      <c r="D16137" t="s">
        <v>862</v>
      </c>
      <c r="E16137" t="s">
        <v>186</v>
      </c>
      <c r="F16137" t="s">
        <v>72</v>
      </c>
      <c r="G16137" t="s">
        <v>76</v>
      </c>
      <c r="H16137" t="s">
        <v>71</v>
      </c>
      <c r="I16137" t="s">
        <v>305</v>
      </c>
      <c r="J16137" t="s">
        <v>179</v>
      </c>
      <c r="K16137" t="s">
        <v>122</v>
      </c>
      <c r="L16137" t="s">
        <v>198</v>
      </c>
      <c r="M16137" t="s">
        <v>75</v>
      </c>
      <c r="N16137" t="s">
        <v>107</v>
      </c>
      <c r="O16137" t="s">
        <v>150</v>
      </c>
      <c r="P16137" t="s">
        <v>57</v>
      </c>
      <c r="Q16137" t="s">
        <v>76</v>
      </c>
      <c r="R16137" t="s">
        <v>106</v>
      </c>
      <c r="S16137" t="s">
        <v>68</v>
      </c>
      <c r="T16137" t="s">
        <v>364</v>
      </c>
      <c r="U16137" t="s">
        <v>72</v>
      </c>
    </row>
    <row r="16138" spans="1:21" x14ac:dyDescent="0.35">
      <c r="A16138" t="s">
        <v>4</v>
      </c>
      <c r="B16138" t="s">
        <v>594</v>
      </c>
      <c r="C16138">
        <v>1654</v>
      </c>
      <c r="D16138" t="s">
        <v>1128</v>
      </c>
      <c r="E16138" t="s">
        <v>107</v>
      </c>
      <c r="F16138" t="s">
        <v>106</v>
      </c>
      <c r="G16138" t="s">
        <v>76</v>
      </c>
      <c r="H16138" t="s">
        <v>76</v>
      </c>
      <c r="I16138" t="s">
        <v>73</v>
      </c>
      <c r="J16138" t="s">
        <v>76</v>
      </c>
      <c r="K16138" t="s">
        <v>76</v>
      </c>
      <c r="L16138" t="s">
        <v>65</v>
      </c>
      <c r="M16138" t="s">
        <v>76</v>
      </c>
      <c r="N16138" t="s">
        <v>76</v>
      </c>
      <c r="O16138" t="s">
        <v>107</v>
      </c>
      <c r="P16138" t="s">
        <v>107</v>
      </c>
      <c r="Q16138" t="s">
        <v>76</v>
      </c>
      <c r="R16138" t="s">
        <v>76</v>
      </c>
      <c r="S16138" t="s">
        <v>76</v>
      </c>
      <c r="T16138" t="s">
        <v>176</v>
      </c>
      <c r="U16138" t="s">
        <v>76</v>
      </c>
    </row>
    <row r="16139" spans="1:21" x14ac:dyDescent="0.35">
      <c r="A16139" t="s">
        <v>4</v>
      </c>
      <c r="B16139" t="s">
        <v>595</v>
      </c>
      <c r="C16139">
        <v>1171</v>
      </c>
      <c r="D16139" t="s">
        <v>1155</v>
      </c>
      <c r="E16139" t="s">
        <v>107</v>
      </c>
      <c r="F16139" t="s">
        <v>150</v>
      </c>
      <c r="G16139" t="s">
        <v>106</v>
      </c>
      <c r="H16139" t="s">
        <v>80</v>
      </c>
      <c r="I16139" t="s">
        <v>97</v>
      </c>
      <c r="J16139" t="s">
        <v>142</v>
      </c>
      <c r="K16139" t="s">
        <v>75</v>
      </c>
      <c r="L16139" t="s">
        <v>55</v>
      </c>
      <c r="M16139" t="s">
        <v>76</v>
      </c>
      <c r="N16139" t="s">
        <v>73</v>
      </c>
      <c r="O16139" t="s">
        <v>94</v>
      </c>
      <c r="P16139" t="s">
        <v>72</v>
      </c>
      <c r="Q16139" t="s">
        <v>77</v>
      </c>
      <c r="R16139" t="s">
        <v>76</v>
      </c>
      <c r="S16139" t="s">
        <v>73</v>
      </c>
      <c r="T16139" t="s">
        <v>493</v>
      </c>
      <c r="U16139" t="s">
        <v>107</v>
      </c>
    </row>
    <row r="16140" spans="1:21" x14ac:dyDescent="0.35">
      <c r="A16140" t="s">
        <v>5</v>
      </c>
      <c r="B16140" t="s">
        <v>594</v>
      </c>
      <c r="C16140">
        <v>1270</v>
      </c>
      <c r="D16140" t="s">
        <v>783</v>
      </c>
      <c r="E16140" t="s">
        <v>93</v>
      </c>
      <c r="F16140" t="s">
        <v>81</v>
      </c>
      <c r="G16140" t="s">
        <v>150</v>
      </c>
      <c r="H16140" t="s">
        <v>106</v>
      </c>
      <c r="I16140" t="s">
        <v>75</v>
      </c>
      <c r="J16140" t="s">
        <v>106</v>
      </c>
      <c r="K16140" t="s">
        <v>77</v>
      </c>
      <c r="L16140" t="s">
        <v>73</v>
      </c>
      <c r="M16140" t="s">
        <v>107</v>
      </c>
      <c r="N16140" t="s">
        <v>76</v>
      </c>
      <c r="O16140" t="s">
        <v>107</v>
      </c>
      <c r="P16140" t="s">
        <v>107</v>
      </c>
      <c r="Q16140" t="s">
        <v>107</v>
      </c>
      <c r="R16140" t="s">
        <v>107</v>
      </c>
      <c r="S16140" t="s">
        <v>75</v>
      </c>
      <c r="T16140" t="s">
        <v>205</v>
      </c>
      <c r="U16140" t="s">
        <v>68</v>
      </c>
    </row>
    <row r="16141" spans="1:21" x14ac:dyDescent="0.35">
      <c r="A16141" t="s">
        <v>5</v>
      </c>
      <c r="B16141" t="s">
        <v>595</v>
      </c>
      <c r="C16141">
        <v>2152</v>
      </c>
      <c r="D16141" t="s">
        <v>1404</v>
      </c>
      <c r="E16141" t="s">
        <v>181</v>
      </c>
      <c r="F16141" t="s">
        <v>231</v>
      </c>
      <c r="G16141" t="s">
        <v>107</v>
      </c>
      <c r="H16141" t="s">
        <v>77</v>
      </c>
      <c r="I16141" t="s">
        <v>74</v>
      </c>
      <c r="J16141" t="s">
        <v>94</v>
      </c>
      <c r="K16141" t="s">
        <v>80</v>
      </c>
      <c r="L16141" t="s">
        <v>77</v>
      </c>
      <c r="M16141" t="s">
        <v>79</v>
      </c>
      <c r="N16141" t="s">
        <v>76</v>
      </c>
      <c r="O16141" t="s">
        <v>107</v>
      </c>
      <c r="P16141" t="s">
        <v>77</v>
      </c>
      <c r="Q16141" t="s">
        <v>107</v>
      </c>
      <c r="R16141" t="s">
        <v>76</v>
      </c>
      <c r="S16141" t="s">
        <v>150</v>
      </c>
      <c r="T16141" t="s">
        <v>69</v>
      </c>
      <c r="U16141" t="s">
        <v>107</v>
      </c>
    </row>
    <row r="16142" spans="1:21" x14ac:dyDescent="0.35">
      <c r="A16142" t="s">
        <v>6</v>
      </c>
      <c r="B16142" t="s">
        <v>594</v>
      </c>
      <c r="C16142">
        <v>464</v>
      </c>
      <c r="D16142" t="s">
        <v>1144</v>
      </c>
      <c r="E16142" t="s">
        <v>72</v>
      </c>
      <c r="F16142" t="s">
        <v>73</v>
      </c>
      <c r="G16142" t="s">
        <v>76</v>
      </c>
      <c r="H16142" t="s">
        <v>73</v>
      </c>
      <c r="I16142" t="s">
        <v>133</v>
      </c>
      <c r="J16142" t="s">
        <v>76</v>
      </c>
      <c r="K16142" t="s">
        <v>76</v>
      </c>
      <c r="L16142" t="s">
        <v>107</v>
      </c>
      <c r="M16142" t="s">
        <v>76</v>
      </c>
      <c r="N16142" t="s">
        <v>76</v>
      </c>
      <c r="O16142" t="s">
        <v>107</v>
      </c>
      <c r="P16142" t="s">
        <v>76</v>
      </c>
      <c r="Q16142" t="s">
        <v>76</v>
      </c>
      <c r="R16142" t="s">
        <v>107</v>
      </c>
      <c r="S16142" t="s">
        <v>142</v>
      </c>
      <c r="T16142" t="s">
        <v>162</v>
      </c>
      <c r="U16142" t="s">
        <v>73</v>
      </c>
    </row>
    <row r="16143" spans="1:21" x14ac:dyDescent="0.35">
      <c r="A16143" t="s">
        <v>6</v>
      </c>
      <c r="B16143" t="s">
        <v>595</v>
      </c>
      <c r="C16143">
        <v>736</v>
      </c>
      <c r="D16143" t="s">
        <v>720</v>
      </c>
      <c r="E16143" t="s">
        <v>151</v>
      </c>
      <c r="F16143" t="s">
        <v>175</v>
      </c>
      <c r="G16143" t="s">
        <v>79</v>
      </c>
      <c r="H16143" t="s">
        <v>75</v>
      </c>
      <c r="I16143" t="s">
        <v>181</v>
      </c>
      <c r="J16143" t="s">
        <v>181</v>
      </c>
      <c r="K16143" t="s">
        <v>173</v>
      </c>
      <c r="L16143" t="s">
        <v>244</v>
      </c>
      <c r="M16143" t="s">
        <v>63</v>
      </c>
      <c r="N16143" t="s">
        <v>198</v>
      </c>
      <c r="O16143" t="s">
        <v>75</v>
      </c>
      <c r="P16143" t="s">
        <v>290</v>
      </c>
      <c r="Q16143" t="s">
        <v>75</v>
      </c>
      <c r="R16143" t="s">
        <v>105</v>
      </c>
      <c r="S16143" t="s">
        <v>86</v>
      </c>
      <c r="T16143" t="s">
        <v>255</v>
      </c>
      <c r="U16143" t="s">
        <v>173</v>
      </c>
    </row>
    <row r="16144" spans="1:21" x14ac:dyDescent="0.35">
      <c r="A16144" t="s">
        <v>7</v>
      </c>
      <c r="B16144" t="s">
        <v>594</v>
      </c>
      <c r="C16144">
        <v>1600</v>
      </c>
      <c r="D16144" t="s">
        <v>1535</v>
      </c>
      <c r="E16144" t="s">
        <v>84</v>
      </c>
      <c r="F16144" t="s">
        <v>198</v>
      </c>
      <c r="G16144" t="s">
        <v>76</v>
      </c>
      <c r="H16144" t="s">
        <v>107</v>
      </c>
      <c r="I16144" t="s">
        <v>100</v>
      </c>
      <c r="J16144" t="s">
        <v>72</v>
      </c>
      <c r="K16144" t="s">
        <v>68</v>
      </c>
      <c r="L16144" t="s">
        <v>79</v>
      </c>
      <c r="M16144" t="s">
        <v>81</v>
      </c>
      <c r="N16144" t="s">
        <v>79</v>
      </c>
      <c r="O16144" t="s">
        <v>77</v>
      </c>
      <c r="P16144" t="s">
        <v>79</v>
      </c>
      <c r="Q16144" t="s">
        <v>76</v>
      </c>
      <c r="R16144" t="s">
        <v>68</v>
      </c>
      <c r="S16144" t="s">
        <v>106</v>
      </c>
      <c r="T16144" t="s">
        <v>307</v>
      </c>
      <c r="U16144" t="s">
        <v>79</v>
      </c>
    </row>
    <row r="16145" spans="1:21" x14ac:dyDescent="0.35">
      <c r="A16145" t="s">
        <v>7</v>
      </c>
      <c r="B16145" t="s">
        <v>595</v>
      </c>
      <c r="C16145">
        <v>1642</v>
      </c>
      <c r="D16145" t="s">
        <v>1153</v>
      </c>
      <c r="E16145" t="s">
        <v>53</v>
      </c>
      <c r="F16145" t="s">
        <v>97</v>
      </c>
      <c r="G16145" t="s">
        <v>76</v>
      </c>
      <c r="H16145" t="s">
        <v>102</v>
      </c>
      <c r="I16145" t="s">
        <v>239</v>
      </c>
      <c r="J16145" t="s">
        <v>217</v>
      </c>
      <c r="K16145" t="s">
        <v>146</v>
      </c>
      <c r="L16145" t="s">
        <v>186</v>
      </c>
      <c r="M16145" t="s">
        <v>194</v>
      </c>
      <c r="N16145" t="s">
        <v>75</v>
      </c>
      <c r="O16145" t="s">
        <v>102</v>
      </c>
      <c r="P16145" t="s">
        <v>180</v>
      </c>
      <c r="Q16145" t="s">
        <v>71</v>
      </c>
      <c r="R16145" t="s">
        <v>71</v>
      </c>
      <c r="S16145" t="s">
        <v>107</v>
      </c>
      <c r="T16145" t="s">
        <v>515</v>
      </c>
      <c r="U16145" t="s">
        <v>107</v>
      </c>
    </row>
    <row r="16146" spans="1:21" x14ac:dyDescent="0.35">
      <c r="A16146" t="s">
        <v>241</v>
      </c>
      <c r="B16146" t="s">
        <v>594</v>
      </c>
      <c r="C16146">
        <v>5933</v>
      </c>
      <c r="D16146" t="s">
        <v>912</v>
      </c>
      <c r="E16146" t="s">
        <v>130</v>
      </c>
      <c r="F16146" t="s">
        <v>80</v>
      </c>
      <c r="G16146" t="s">
        <v>107</v>
      </c>
      <c r="H16146" t="s">
        <v>107</v>
      </c>
      <c r="I16146" t="s">
        <v>138</v>
      </c>
      <c r="J16146" t="s">
        <v>150</v>
      </c>
      <c r="K16146" t="s">
        <v>106</v>
      </c>
      <c r="L16146" t="s">
        <v>94</v>
      </c>
      <c r="M16146" t="s">
        <v>68</v>
      </c>
      <c r="N16146" t="s">
        <v>73</v>
      </c>
      <c r="O16146" t="s">
        <v>73</v>
      </c>
      <c r="P16146" t="s">
        <v>73</v>
      </c>
      <c r="Q16146" t="s">
        <v>76</v>
      </c>
      <c r="R16146" t="s">
        <v>106</v>
      </c>
      <c r="S16146" t="s">
        <v>77</v>
      </c>
      <c r="T16146" t="s">
        <v>132</v>
      </c>
      <c r="U16146" t="s">
        <v>77</v>
      </c>
    </row>
    <row r="16147" spans="1:21" x14ac:dyDescent="0.35">
      <c r="A16147" t="s">
        <v>241</v>
      </c>
      <c r="B16147" t="s">
        <v>595</v>
      </c>
      <c r="C16147">
        <v>6779</v>
      </c>
      <c r="D16147" t="s">
        <v>838</v>
      </c>
      <c r="E16147" t="s">
        <v>216</v>
      </c>
      <c r="F16147" t="s">
        <v>121</v>
      </c>
      <c r="G16147" t="s">
        <v>107</v>
      </c>
      <c r="H16147" t="s">
        <v>93</v>
      </c>
      <c r="I16147" t="s">
        <v>181</v>
      </c>
      <c r="J16147" t="s">
        <v>70</v>
      </c>
      <c r="K16147" t="s">
        <v>179</v>
      </c>
      <c r="L16147" t="s">
        <v>100</v>
      </c>
      <c r="M16147" t="s">
        <v>100</v>
      </c>
      <c r="N16147" t="s">
        <v>68</v>
      </c>
      <c r="O16147" t="s">
        <v>55</v>
      </c>
      <c r="P16147" t="s">
        <v>62</v>
      </c>
      <c r="Q16147" t="s">
        <v>77</v>
      </c>
      <c r="R16147" t="s">
        <v>77</v>
      </c>
      <c r="S16147" t="s">
        <v>71</v>
      </c>
      <c r="T16147" t="s">
        <v>269</v>
      </c>
      <c r="U16147" t="s">
        <v>68</v>
      </c>
    </row>
    <row r="16149" spans="1:21" x14ac:dyDescent="0.35">
      <c r="A16149" t="s">
        <v>2477</v>
      </c>
    </row>
    <row r="16150" spans="1:21" x14ac:dyDescent="0.35">
      <c r="A16150" t="s">
        <v>14</v>
      </c>
      <c r="B16150" t="s">
        <v>2</v>
      </c>
      <c r="C16150" t="s">
        <v>51</v>
      </c>
      <c r="D16150" t="s">
        <v>1287</v>
      </c>
      <c r="E16150" t="s">
        <v>1288</v>
      </c>
      <c r="F16150" t="s">
        <v>1289</v>
      </c>
      <c r="G16150" t="s">
        <v>1291</v>
      </c>
      <c r="H16150" t="s">
        <v>1293</v>
      </c>
      <c r="I16150" t="s">
        <v>1294</v>
      </c>
      <c r="J16150" t="s">
        <v>1295</v>
      </c>
      <c r="K16150" t="s">
        <v>1296</v>
      </c>
      <c r="L16150" t="s">
        <v>1297</v>
      </c>
      <c r="M16150" t="s">
        <v>1298</v>
      </c>
      <c r="N16150" t="s">
        <v>1299</v>
      </c>
      <c r="O16150" t="s">
        <v>1300</v>
      </c>
      <c r="P16150" t="s">
        <v>1301</v>
      </c>
      <c r="Q16150" t="s">
        <v>1302</v>
      </c>
      <c r="R16150" t="s">
        <v>609</v>
      </c>
      <c r="S16150" t="s">
        <v>49</v>
      </c>
      <c r="T16150" t="s">
        <v>50</v>
      </c>
    </row>
    <row r="16151" spans="1:21" x14ac:dyDescent="0.35">
      <c r="A16151" t="s">
        <v>3</v>
      </c>
      <c r="B16151">
        <v>2023</v>
      </c>
      <c r="C16151" t="s">
        <v>1106</v>
      </c>
      <c r="D16151" t="s">
        <v>63</v>
      </c>
      <c r="E16151" t="s">
        <v>72</v>
      </c>
      <c r="F16151" t="s">
        <v>76</v>
      </c>
      <c r="G16151" t="s">
        <v>77</v>
      </c>
      <c r="H16151" t="s">
        <v>216</v>
      </c>
      <c r="I16151" t="s">
        <v>74</v>
      </c>
      <c r="J16151" t="s">
        <v>81</v>
      </c>
      <c r="K16151" t="s">
        <v>72</v>
      </c>
      <c r="L16151" t="s">
        <v>79</v>
      </c>
      <c r="M16151" t="s">
        <v>76</v>
      </c>
      <c r="N16151" t="s">
        <v>77</v>
      </c>
      <c r="O16151" t="s">
        <v>74</v>
      </c>
      <c r="P16151" t="s">
        <v>76</v>
      </c>
      <c r="Q16151" t="s">
        <v>73</v>
      </c>
      <c r="R16151" t="s">
        <v>79</v>
      </c>
      <c r="S16151" t="s">
        <v>126</v>
      </c>
      <c r="T16151" t="s">
        <v>94</v>
      </c>
    </row>
    <row r="16152" spans="1:21" x14ac:dyDescent="0.35">
      <c r="A16152" t="s">
        <v>4</v>
      </c>
      <c r="B16152">
        <v>2825</v>
      </c>
      <c r="C16152" t="s">
        <v>837</v>
      </c>
      <c r="D16152" t="s">
        <v>107</v>
      </c>
      <c r="E16152" t="s">
        <v>79</v>
      </c>
      <c r="F16152" t="s">
        <v>107</v>
      </c>
      <c r="G16152" t="s">
        <v>150</v>
      </c>
      <c r="H16152" t="s">
        <v>198</v>
      </c>
      <c r="I16152" t="s">
        <v>78</v>
      </c>
      <c r="J16152" t="s">
        <v>79</v>
      </c>
      <c r="K16152" t="s">
        <v>104</v>
      </c>
      <c r="L16152" t="s">
        <v>76</v>
      </c>
      <c r="M16152" t="s">
        <v>107</v>
      </c>
      <c r="N16152" t="s">
        <v>79</v>
      </c>
      <c r="O16152" t="s">
        <v>150</v>
      </c>
      <c r="P16152" t="s">
        <v>73</v>
      </c>
      <c r="Q16152" t="s">
        <v>76</v>
      </c>
      <c r="R16152" t="s">
        <v>107</v>
      </c>
      <c r="S16152" t="s">
        <v>282</v>
      </c>
      <c r="T16152" t="s">
        <v>76</v>
      </c>
    </row>
    <row r="16153" spans="1:21" x14ac:dyDescent="0.35">
      <c r="A16153" t="s">
        <v>5</v>
      </c>
      <c r="B16153">
        <v>3422</v>
      </c>
      <c r="C16153" t="s">
        <v>1402</v>
      </c>
      <c r="D16153" t="s">
        <v>102</v>
      </c>
      <c r="E16153" t="s">
        <v>177</v>
      </c>
      <c r="F16153" t="s">
        <v>73</v>
      </c>
      <c r="G16153" t="s">
        <v>77</v>
      </c>
      <c r="H16153" t="s">
        <v>186</v>
      </c>
      <c r="I16153" t="s">
        <v>75</v>
      </c>
      <c r="J16153" t="s">
        <v>81</v>
      </c>
      <c r="K16153" t="s">
        <v>77</v>
      </c>
      <c r="L16153" t="s">
        <v>79</v>
      </c>
      <c r="M16153" t="s">
        <v>76</v>
      </c>
      <c r="N16153" t="s">
        <v>107</v>
      </c>
      <c r="O16153" t="s">
        <v>77</v>
      </c>
      <c r="P16153" t="s">
        <v>107</v>
      </c>
      <c r="Q16153" t="s">
        <v>76</v>
      </c>
      <c r="R16153" t="s">
        <v>150</v>
      </c>
      <c r="S16153" t="s">
        <v>269</v>
      </c>
      <c r="T16153" t="s">
        <v>73</v>
      </c>
    </row>
    <row r="16154" spans="1:21" x14ac:dyDescent="0.35">
      <c r="A16154" t="s">
        <v>6</v>
      </c>
      <c r="B16154">
        <v>1200</v>
      </c>
      <c r="C16154" t="s">
        <v>1233</v>
      </c>
      <c r="D16154" t="s">
        <v>74</v>
      </c>
      <c r="E16154" t="s">
        <v>86</v>
      </c>
      <c r="F16154" t="s">
        <v>77</v>
      </c>
      <c r="G16154" t="s">
        <v>71</v>
      </c>
      <c r="H16154" t="s">
        <v>216</v>
      </c>
      <c r="I16154" t="s">
        <v>88</v>
      </c>
      <c r="J16154" t="s">
        <v>142</v>
      </c>
      <c r="K16154" t="s">
        <v>173</v>
      </c>
      <c r="L16154" t="s">
        <v>105</v>
      </c>
      <c r="M16154" t="s">
        <v>186</v>
      </c>
      <c r="N16154" t="s">
        <v>68</v>
      </c>
      <c r="O16154" t="s">
        <v>442</v>
      </c>
      <c r="P16154" t="s">
        <v>68</v>
      </c>
      <c r="Q16154" t="s">
        <v>150</v>
      </c>
      <c r="R16154" t="s">
        <v>104</v>
      </c>
      <c r="S16154" t="s">
        <v>286</v>
      </c>
      <c r="T16154" t="s">
        <v>122</v>
      </c>
    </row>
    <row r="16155" spans="1:21" x14ac:dyDescent="0.35">
      <c r="A16155" t="s">
        <v>7</v>
      </c>
      <c r="B16155">
        <v>3242</v>
      </c>
      <c r="C16155" t="s">
        <v>1402</v>
      </c>
      <c r="D16155" t="s">
        <v>355</v>
      </c>
      <c r="E16155" t="s">
        <v>96</v>
      </c>
      <c r="F16155" t="s">
        <v>76</v>
      </c>
      <c r="G16155" t="s">
        <v>133</v>
      </c>
      <c r="H16155" t="s">
        <v>121</v>
      </c>
      <c r="I16155" t="s">
        <v>194</v>
      </c>
      <c r="J16155" t="s">
        <v>194</v>
      </c>
      <c r="K16155" t="s">
        <v>138</v>
      </c>
      <c r="L16155" t="s">
        <v>104</v>
      </c>
      <c r="M16155" t="s">
        <v>71</v>
      </c>
      <c r="N16155" t="s">
        <v>104</v>
      </c>
      <c r="O16155" t="s">
        <v>104</v>
      </c>
      <c r="P16155" t="s">
        <v>77</v>
      </c>
      <c r="Q16155" t="s">
        <v>68</v>
      </c>
      <c r="R16155" t="s">
        <v>73</v>
      </c>
      <c r="S16155" t="s">
        <v>162</v>
      </c>
      <c r="T16155" t="s">
        <v>106</v>
      </c>
    </row>
    <row r="16156" spans="1:21" x14ac:dyDescent="0.35">
      <c r="A16156" t="s">
        <v>241</v>
      </c>
      <c r="B16156">
        <v>12712</v>
      </c>
      <c r="C16156" t="s">
        <v>1312</v>
      </c>
      <c r="D16156" t="s">
        <v>96</v>
      </c>
      <c r="E16156" t="s">
        <v>194</v>
      </c>
      <c r="F16156" t="s">
        <v>107</v>
      </c>
      <c r="G16156" t="s">
        <v>81</v>
      </c>
      <c r="H16156" t="s">
        <v>194</v>
      </c>
      <c r="I16156" t="s">
        <v>198</v>
      </c>
      <c r="J16156" t="s">
        <v>122</v>
      </c>
      <c r="K16156" t="s">
        <v>72</v>
      </c>
      <c r="L16156" t="s">
        <v>81</v>
      </c>
      <c r="M16156" t="s">
        <v>79</v>
      </c>
      <c r="N16156" t="s">
        <v>138</v>
      </c>
      <c r="O16156" t="s">
        <v>142</v>
      </c>
      <c r="P16156" t="s">
        <v>73</v>
      </c>
      <c r="Q16156" t="s">
        <v>106</v>
      </c>
      <c r="R16156" t="s">
        <v>68</v>
      </c>
      <c r="S16156" t="s">
        <v>293</v>
      </c>
      <c r="T16156" t="s">
        <v>79</v>
      </c>
    </row>
    <row r="16158" spans="1:21" x14ac:dyDescent="0.35">
      <c r="A16158" t="s">
        <v>2478</v>
      </c>
    </row>
    <row r="16159" spans="1:21" x14ac:dyDescent="0.35">
      <c r="A16159" t="s">
        <v>14</v>
      </c>
      <c r="B16159" t="s">
        <v>2</v>
      </c>
      <c r="C16159" t="s">
        <v>2479</v>
      </c>
      <c r="D16159" t="s">
        <v>2480</v>
      </c>
      <c r="E16159" t="s">
        <v>2481</v>
      </c>
      <c r="F16159" t="s">
        <v>2482</v>
      </c>
      <c r="G16159" t="s">
        <v>2483</v>
      </c>
      <c r="H16159" t="s">
        <v>2484</v>
      </c>
      <c r="I16159" t="s">
        <v>2485</v>
      </c>
      <c r="J16159" t="s">
        <v>2486</v>
      </c>
      <c r="K16159" t="s">
        <v>50</v>
      </c>
    </row>
    <row r="16160" spans="1:21" x14ac:dyDescent="0.35">
      <c r="A16160" t="s">
        <v>3</v>
      </c>
      <c r="B16160">
        <v>2029</v>
      </c>
      <c r="C16160" t="s">
        <v>362</v>
      </c>
      <c r="D16160" t="s">
        <v>173</v>
      </c>
      <c r="E16160" t="s">
        <v>217</v>
      </c>
      <c r="F16160" t="s">
        <v>249</v>
      </c>
      <c r="G16160" t="s">
        <v>280</v>
      </c>
      <c r="H16160" t="s">
        <v>216</v>
      </c>
      <c r="I16160" t="s">
        <v>80</v>
      </c>
      <c r="J16160" t="s">
        <v>66</v>
      </c>
      <c r="K16160" t="s">
        <v>138</v>
      </c>
    </row>
    <row r="16161" spans="1:12" x14ac:dyDescent="0.35">
      <c r="A16161" t="s">
        <v>4</v>
      </c>
      <c r="B16161">
        <v>3275</v>
      </c>
      <c r="C16161" t="s">
        <v>684</v>
      </c>
      <c r="D16161" t="s">
        <v>74</v>
      </c>
      <c r="E16161" t="s">
        <v>176</v>
      </c>
      <c r="F16161" t="s">
        <v>87</v>
      </c>
      <c r="G16161" t="s">
        <v>194</v>
      </c>
      <c r="H16161" t="s">
        <v>108</v>
      </c>
      <c r="I16161" t="s">
        <v>94</v>
      </c>
      <c r="J16161" t="s">
        <v>429</v>
      </c>
      <c r="K16161" t="s">
        <v>130</v>
      </c>
    </row>
    <row r="16162" spans="1:12" x14ac:dyDescent="0.35">
      <c r="A16162" t="s">
        <v>5</v>
      </c>
      <c r="B16162">
        <v>3462</v>
      </c>
      <c r="C16162" t="s">
        <v>479</v>
      </c>
      <c r="D16162" t="s">
        <v>122</v>
      </c>
      <c r="E16162" t="s">
        <v>109</v>
      </c>
      <c r="F16162" t="s">
        <v>278</v>
      </c>
      <c r="G16162" t="s">
        <v>179</v>
      </c>
      <c r="H16162" t="s">
        <v>88</v>
      </c>
      <c r="I16162" t="s">
        <v>244</v>
      </c>
      <c r="J16162" t="s">
        <v>452</v>
      </c>
      <c r="K16162" t="s">
        <v>94</v>
      </c>
    </row>
    <row r="16163" spans="1:12" x14ac:dyDescent="0.35">
      <c r="A16163" t="s">
        <v>6</v>
      </c>
      <c r="B16163">
        <v>1423</v>
      </c>
      <c r="C16163" t="s">
        <v>295</v>
      </c>
      <c r="D16163" t="s">
        <v>151</v>
      </c>
      <c r="E16163" t="s">
        <v>119</v>
      </c>
      <c r="F16163" t="s">
        <v>264</v>
      </c>
      <c r="G16163" t="s">
        <v>163</v>
      </c>
      <c r="H16163" t="s">
        <v>103</v>
      </c>
      <c r="I16163" t="s">
        <v>93</v>
      </c>
      <c r="J16163" t="s">
        <v>329</v>
      </c>
      <c r="K16163" t="s">
        <v>78</v>
      </c>
    </row>
    <row r="16164" spans="1:12" x14ac:dyDescent="0.35">
      <c r="A16164" t="s">
        <v>7</v>
      </c>
      <c r="B16164">
        <v>3244</v>
      </c>
      <c r="C16164" t="s">
        <v>680</v>
      </c>
      <c r="D16164" t="s">
        <v>180</v>
      </c>
      <c r="E16164" t="s">
        <v>132</v>
      </c>
      <c r="F16164" t="s">
        <v>249</v>
      </c>
      <c r="G16164" t="s">
        <v>239</v>
      </c>
      <c r="H16164" t="s">
        <v>176</v>
      </c>
      <c r="I16164" t="s">
        <v>151</v>
      </c>
      <c r="J16164" t="s">
        <v>430</v>
      </c>
      <c r="K16164" t="s">
        <v>80</v>
      </c>
    </row>
    <row r="16165" spans="1:12" x14ac:dyDescent="0.35">
      <c r="A16165" t="s">
        <v>241</v>
      </c>
      <c r="B16165">
        <v>13433</v>
      </c>
      <c r="C16165" t="s">
        <v>585</v>
      </c>
      <c r="D16165" t="s">
        <v>173</v>
      </c>
      <c r="E16165" t="s">
        <v>56</v>
      </c>
      <c r="F16165" t="s">
        <v>99</v>
      </c>
      <c r="G16165" t="s">
        <v>181</v>
      </c>
      <c r="H16165" t="s">
        <v>84</v>
      </c>
      <c r="I16165" t="s">
        <v>122</v>
      </c>
      <c r="J16165" t="s">
        <v>272</v>
      </c>
      <c r="K16165" t="s">
        <v>80</v>
      </c>
    </row>
    <row r="16167" spans="1:12" x14ac:dyDescent="0.35">
      <c r="A16167" t="s">
        <v>2487</v>
      </c>
    </row>
    <row r="16168" spans="1:12" x14ac:dyDescent="0.35">
      <c r="A16168" t="s">
        <v>14</v>
      </c>
      <c r="B16168" t="s">
        <v>15</v>
      </c>
      <c r="C16168" t="s">
        <v>2</v>
      </c>
      <c r="D16168" t="s">
        <v>2479</v>
      </c>
      <c r="E16168" t="s">
        <v>2480</v>
      </c>
      <c r="F16168" t="s">
        <v>2481</v>
      </c>
      <c r="G16168" t="s">
        <v>2482</v>
      </c>
      <c r="H16168" t="s">
        <v>2483</v>
      </c>
      <c r="I16168" t="s">
        <v>2484</v>
      </c>
      <c r="J16168" t="s">
        <v>2485</v>
      </c>
      <c r="K16168" t="s">
        <v>2486</v>
      </c>
      <c r="L16168" t="s">
        <v>50</v>
      </c>
    </row>
    <row r="16169" spans="1:12" x14ac:dyDescent="0.35">
      <c r="A16169" t="s">
        <v>3</v>
      </c>
      <c r="B16169" t="s">
        <v>52</v>
      </c>
      <c r="C16169">
        <v>445</v>
      </c>
      <c r="D16169" t="s">
        <v>574</v>
      </c>
      <c r="E16169" t="s">
        <v>93</v>
      </c>
      <c r="F16169" t="s">
        <v>194</v>
      </c>
      <c r="G16169" t="s">
        <v>188</v>
      </c>
      <c r="H16169" t="s">
        <v>260</v>
      </c>
      <c r="I16169" t="s">
        <v>137</v>
      </c>
      <c r="J16169" t="s">
        <v>74</v>
      </c>
      <c r="K16169" t="s">
        <v>234</v>
      </c>
      <c r="L16169" t="s">
        <v>94</v>
      </c>
    </row>
    <row r="16170" spans="1:12" x14ac:dyDescent="0.35">
      <c r="A16170" t="s">
        <v>3</v>
      </c>
      <c r="B16170" t="s">
        <v>83</v>
      </c>
      <c r="C16170">
        <v>1443</v>
      </c>
      <c r="D16170" t="s">
        <v>382</v>
      </c>
      <c r="E16170" t="s">
        <v>173</v>
      </c>
      <c r="F16170" t="s">
        <v>89</v>
      </c>
      <c r="G16170" t="s">
        <v>260</v>
      </c>
      <c r="H16170" t="s">
        <v>146</v>
      </c>
      <c r="I16170" t="s">
        <v>109</v>
      </c>
      <c r="J16170" t="s">
        <v>72</v>
      </c>
      <c r="K16170" t="s">
        <v>519</v>
      </c>
      <c r="L16170" t="s">
        <v>72</v>
      </c>
    </row>
    <row r="16171" spans="1:12" x14ac:dyDescent="0.35">
      <c r="A16171" t="s">
        <v>3</v>
      </c>
      <c r="B16171" t="s">
        <v>50</v>
      </c>
      <c r="C16171">
        <v>141</v>
      </c>
      <c r="D16171" t="s">
        <v>759</v>
      </c>
      <c r="E16171" t="s">
        <v>240</v>
      </c>
      <c r="F16171" t="s">
        <v>260</v>
      </c>
      <c r="G16171" t="s">
        <v>56</v>
      </c>
      <c r="H16171" t="s">
        <v>217</v>
      </c>
      <c r="I16171" t="s">
        <v>86</v>
      </c>
      <c r="J16171" t="s">
        <v>151</v>
      </c>
      <c r="K16171" t="s">
        <v>207</v>
      </c>
      <c r="L16171" t="s">
        <v>68</v>
      </c>
    </row>
    <row r="16172" spans="1:12" x14ac:dyDescent="0.35">
      <c r="A16172" t="s">
        <v>4</v>
      </c>
      <c r="B16172" t="s">
        <v>52</v>
      </c>
      <c r="C16172">
        <v>841</v>
      </c>
      <c r="D16172" t="s">
        <v>586</v>
      </c>
      <c r="E16172" t="s">
        <v>175</v>
      </c>
      <c r="F16172" t="s">
        <v>56</v>
      </c>
      <c r="G16172" t="s">
        <v>161</v>
      </c>
      <c r="H16172" t="s">
        <v>103</v>
      </c>
      <c r="I16172" t="s">
        <v>93</v>
      </c>
      <c r="J16172" t="s">
        <v>63</v>
      </c>
      <c r="K16172" t="s">
        <v>499</v>
      </c>
      <c r="L16172" t="s">
        <v>151</v>
      </c>
    </row>
    <row r="16173" spans="1:12" x14ac:dyDescent="0.35">
      <c r="A16173" t="s">
        <v>4</v>
      </c>
      <c r="B16173" t="s">
        <v>83</v>
      </c>
      <c r="C16173">
        <v>2174</v>
      </c>
      <c r="D16173" t="s">
        <v>633</v>
      </c>
      <c r="E16173" t="s">
        <v>138</v>
      </c>
      <c r="F16173" t="s">
        <v>176</v>
      </c>
      <c r="G16173" t="s">
        <v>240</v>
      </c>
      <c r="H16173" t="s">
        <v>244</v>
      </c>
      <c r="I16173" t="s">
        <v>57</v>
      </c>
      <c r="J16173" t="s">
        <v>71</v>
      </c>
      <c r="K16173" t="s">
        <v>200</v>
      </c>
      <c r="L16173" t="s">
        <v>104</v>
      </c>
    </row>
    <row r="16174" spans="1:12" x14ac:dyDescent="0.35">
      <c r="A16174" t="s">
        <v>4</v>
      </c>
      <c r="B16174" t="s">
        <v>50</v>
      </c>
      <c r="C16174">
        <v>260</v>
      </c>
      <c r="D16174" t="s">
        <v>790</v>
      </c>
      <c r="E16174" t="s">
        <v>105</v>
      </c>
      <c r="F16174" t="s">
        <v>180</v>
      </c>
      <c r="G16174" t="s">
        <v>137</v>
      </c>
      <c r="H16174" t="s">
        <v>163</v>
      </c>
      <c r="I16174" t="s">
        <v>106</v>
      </c>
      <c r="J16174" t="s">
        <v>73</v>
      </c>
      <c r="K16174" t="s">
        <v>515</v>
      </c>
      <c r="L16174" t="s">
        <v>100</v>
      </c>
    </row>
    <row r="16175" spans="1:12" x14ac:dyDescent="0.35">
      <c r="A16175" t="s">
        <v>5</v>
      </c>
      <c r="B16175" t="s">
        <v>52</v>
      </c>
      <c r="C16175">
        <v>965</v>
      </c>
      <c r="D16175" t="s">
        <v>441</v>
      </c>
      <c r="E16175" t="s">
        <v>151</v>
      </c>
      <c r="F16175" t="s">
        <v>102</v>
      </c>
      <c r="G16175" t="s">
        <v>231</v>
      </c>
      <c r="H16175" t="s">
        <v>121</v>
      </c>
      <c r="I16175" t="s">
        <v>211</v>
      </c>
      <c r="J16175" t="s">
        <v>216</v>
      </c>
      <c r="K16175" t="s">
        <v>599</v>
      </c>
      <c r="L16175" t="s">
        <v>68</v>
      </c>
    </row>
    <row r="16176" spans="1:12" x14ac:dyDescent="0.35">
      <c r="A16176" t="s">
        <v>5</v>
      </c>
      <c r="B16176" t="s">
        <v>83</v>
      </c>
      <c r="C16176">
        <v>2262</v>
      </c>
      <c r="D16176" t="s">
        <v>649</v>
      </c>
      <c r="E16176" t="s">
        <v>151</v>
      </c>
      <c r="F16176" t="s">
        <v>121</v>
      </c>
      <c r="G16176" t="s">
        <v>239</v>
      </c>
      <c r="H16176" t="s">
        <v>133</v>
      </c>
      <c r="I16176" t="s">
        <v>57</v>
      </c>
      <c r="J16176" t="s">
        <v>194</v>
      </c>
      <c r="K16176" t="s">
        <v>274</v>
      </c>
      <c r="L16176" t="s">
        <v>78</v>
      </c>
    </row>
    <row r="16177" spans="1:12" x14ac:dyDescent="0.35">
      <c r="A16177" t="s">
        <v>5</v>
      </c>
      <c r="B16177" t="s">
        <v>50</v>
      </c>
      <c r="C16177">
        <v>235</v>
      </c>
      <c r="D16177" t="s">
        <v>736</v>
      </c>
      <c r="E16177" t="s">
        <v>77</v>
      </c>
      <c r="F16177" t="s">
        <v>175</v>
      </c>
      <c r="G16177" t="s">
        <v>257</v>
      </c>
      <c r="H16177" t="s">
        <v>114</v>
      </c>
      <c r="I16177" t="s">
        <v>149</v>
      </c>
      <c r="J16177" t="s">
        <v>146</v>
      </c>
      <c r="K16177" t="s">
        <v>218</v>
      </c>
      <c r="L16177" t="s">
        <v>76</v>
      </c>
    </row>
    <row r="16178" spans="1:12" x14ac:dyDescent="0.35">
      <c r="A16178" t="s">
        <v>6</v>
      </c>
      <c r="B16178" t="s">
        <v>52</v>
      </c>
      <c r="C16178">
        <v>374</v>
      </c>
      <c r="D16178" t="s">
        <v>453</v>
      </c>
      <c r="E16178" t="s">
        <v>130</v>
      </c>
      <c r="F16178" t="s">
        <v>249</v>
      </c>
      <c r="G16178" t="s">
        <v>97</v>
      </c>
      <c r="H16178" t="s">
        <v>161</v>
      </c>
      <c r="I16178" t="s">
        <v>108</v>
      </c>
      <c r="J16178" t="s">
        <v>86</v>
      </c>
      <c r="K16178" t="s">
        <v>343</v>
      </c>
      <c r="L16178" t="s">
        <v>105</v>
      </c>
    </row>
    <row r="16179" spans="1:12" x14ac:dyDescent="0.35">
      <c r="A16179" t="s">
        <v>6</v>
      </c>
      <c r="B16179" t="s">
        <v>83</v>
      </c>
      <c r="C16179">
        <v>935</v>
      </c>
      <c r="D16179" t="s">
        <v>580</v>
      </c>
      <c r="E16179" t="s">
        <v>151</v>
      </c>
      <c r="F16179" t="s">
        <v>137</v>
      </c>
      <c r="G16179" t="s">
        <v>87</v>
      </c>
      <c r="H16179" t="s">
        <v>194</v>
      </c>
      <c r="I16179" t="s">
        <v>86</v>
      </c>
      <c r="J16179" t="s">
        <v>186</v>
      </c>
      <c r="K16179" t="s">
        <v>453</v>
      </c>
      <c r="L16179" t="s">
        <v>105</v>
      </c>
    </row>
    <row r="16180" spans="1:12" x14ac:dyDescent="0.35">
      <c r="A16180" t="s">
        <v>6</v>
      </c>
      <c r="B16180" t="s">
        <v>50</v>
      </c>
      <c r="C16180">
        <v>114</v>
      </c>
      <c r="D16180" t="s">
        <v>591</v>
      </c>
      <c r="E16180" t="s">
        <v>81</v>
      </c>
      <c r="F16180" t="s">
        <v>88</v>
      </c>
      <c r="G16180" t="s">
        <v>145</v>
      </c>
      <c r="H16180" t="s">
        <v>179</v>
      </c>
      <c r="I16180" t="s">
        <v>181</v>
      </c>
      <c r="J16180" t="s">
        <v>81</v>
      </c>
      <c r="K16180" t="s">
        <v>775</v>
      </c>
      <c r="L16180" t="s">
        <v>107</v>
      </c>
    </row>
    <row r="16181" spans="1:12" x14ac:dyDescent="0.35">
      <c r="A16181" t="s">
        <v>7</v>
      </c>
      <c r="B16181" t="s">
        <v>52</v>
      </c>
      <c r="C16181">
        <v>791</v>
      </c>
      <c r="D16181" t="s">
        <v>215</v>
      </c>
      <c r="E16181" t="s">
        <v>173</v>
      </c>
      <c r="F16181" t="s">
        <v>56</v>
      </c>
      <c r="G16181" t="s">
        <v>121</v>
      </c>
      <c r="H16181" t="s">
        <v>168</v>
      </c>
      <c r="I16181" t="s">
        <v>67</v>
      </c>
      <c r="J16181" t="s">
        <v>88</v>
      </c>
      <c r="K16181" t="s">
        <v>503</v>
      </c>
      <c r="L16181" t="s">
        <v>122</v>
      </c>
    </row>
    <row r="16182" spans="1:12" x14ac:dyDescent="0.35">
      <c r="A16182" t="s">
        <v>7</v>
      </c>
      <c r="B16182" t="s">
        <v>83</v>
      </c>
      <c r="C16182">
        <v>2105</v>
      </c>
      <c r="D16182" t="s">
        <v>762</v>
      </c>
      <c r="E16182" t="s">
        <v>109</v>
      </c>
      <c r="F16182" t="s">
        <v>185</v>
      </c>
      <c r="G16182" t="s">
        <v>99</v>
      </c>
      <c r="H16182" t="s">
        <v>157</v>
      </c>
      <c r="I16182" t="s">
        <v>67</v>
      </c>
      <c r="J16182" t="s">
        <v>93</v>
      </c>
      <c r="K16182" t="s">
        <v>242</v>
      </c>
      <c r="L16182" t="s">
        <v>138</v>
      </c>
    </row>
    <row r="16183" spans="1:12" x14ac:dyDescent="0.35">
      <c r="A16183" t="s">
        <v>7</v>
      </c>
      <c r="B16183" t="s">
        <v>50</v>
      </c>
      <c r="C16183">
        <v>348</v>
      </c>
      <c r="D16183" t="s">
        <v>732</v>
      </c>
      <c r="E16183" t="s">
        <v>102</v>
      </c>
      <c r="F16183" t="s">
        <v>237</v>
      </c>
      <c r="G16183" t="s">
        <v>129</v>
      </c>
      <c r="H16183" t="s">
        <v>217</v>
      </c>
      <c r="I16183" t="s">
        <v>102</v>
      </c>
      <c r="J16183" t="s">
        <v>72</v>
      </c>
      <c r="K16183" t="s">
        <v>209</v>
      </c>
      <c r="L16183" t="s">
        <v>108</v>
      </c>
    </row>
    <row r="16184" spans="1:12" x14ac:dyDescent="0.35">
      <c r="A16184" t="s">
        <v>241</v>
      </c>
      <c r="B16184" t="s">
        <v>52</v>
      </c>
      <c r="C16184">
        <v>3416</v>
      </c>
      <c r="D16184" t="s">
        <v>581</v>
      </c>
      <c r="E16184" t="s">
        <v>173</v>
      </c>
      <c r="F16184" t="s">
        <v>217</v>
      </c>
      <c r="G16184" t="s">
        <v>314</v>
      </c>
      <c r="H16184" t="s">
        <v>89</v>
      </c>
      <c r="I16184" t="s">
        <v>163</v>
      </c>
      <c r="J16184" t="s">
        <v>173</v>
      </c>
      <c r="K16184" t="s">
        <v>528</v>
      </c>
      <c r="L16184" t="s">
        <v>100</v>
      </c>
    </row>
    <row r="16185" spans="1:12" x14ac:dyDescent="0.35">
      <c r="A16185" t="s">
        <v>241</v>
      </c>
      <c r="B16185" t="s">
        <v>83</v>
      </c>
      <c r="C16185">
        <v>8919</v>
      </c>
      <c r="D16185" t="s">
        <v>514</v>
      </c>
      <c r="E16185" t="s">
        <v>149</v>
      </c>
      <c r="F16185" t="s">
        <v>204</v>
      </c>
      <c r="G16185" t="s">
        <v>237</v>
      </c>
      <c r="H16185" t="s">
        <v>121</v>
      </c>
      <c r="I16185" t="s">
        <v>216</v>
      </c>
      <c r="J16185" t="s">
        <v>74</v>
      </c>
      <c r="K16185" t="s">
        <v>445</v>
      </c>
      <c r="L16185" t="s">
        <v>63</v>
      </c>
    </row>
    <row r="16186" spans="1:12" x14ac:dyDescent="0.35">
      <c r="A16186" t="s">
        <v>241</v>
      </c>
      <c r="B16186" t="s">
        <v>50</v>
      </c>
      <c r="C16186">
        <v>1098</v>
      </c>
      <c r="D16186" t="s">
        <v>633</v>
      </c>
      <c r="E16186" t="s">
        <v>86</v>
      </c>
      <c r="F16186" t="s">
        <v>240</v>
      </c>
      <c r="G16186" t="s">
        <v>113</v>
      </c>
      <c r="H16186" t="s">
        <v>87</v>
      </c>
      <c r="I16186" t="s">
        <v>103</v>
      </c>
      <c r="J16186" t="s">
        <v>93</v>
      </c>
      <c r="K16186" t="s">
        <v>229</v>
      </c>
      <c r="L16186" t="s">
        <v>63</v>
      </c>
    </row>
    <row r="16188" spans="1:12" x14ac:dyDescent="0.35">
      <c r="A16188" t="s">
        <v>2488</v>
      </c>
    </row>
    <row r="16189" spans="1:12" x14ac:dyDescent="0.35">
      <c r="A16189" t="s">
        <v>14</v>
      </c>
      <c r="B16189" t="s">
        <v>266</v>
      </c>
      <c r="C16189" t="s">
        <v>2</v>
      </c>
      <c r="D16189" t="s">
        <v>2479</v>
      </c>
      <c r="E16189" t="s">
        <v>2480</v>
      </c>
      <c r="F16189" t="s">
        <v>2481</v>
      </c>
      <c r="G16189" t="s">
        <v>2482</v>
      </c>
      <c r="H16189" t="s">
        <v>2483</v>
      </c>
      <c r="I16189" t="s">
        <v>2484</v>
      </c>
      <c r="J16189" t="s">
        <v>2485</v>
      </c>
      <c r="K16189" t="s">
        <v>2486</v>
      </c>
      <c r="L16189" t="s">
        <v>50</v>
      </c>
    </row>
    <row r="16190" spans="1:12" x14ac:dyDescent="0.35">
      <c r="A16190" t="s">
        <v>3</v>
      </c>
      <c r="B16190" t="s">
        <v>267</v>
      </c>
      <c r="C16190">
        <v>264</v>
      </c>
      <c r="D16190" t="s">
        <v>323</v>
      </c>
      <c r="E16190" t="s">
        <v>80</v>
      </c>
      <c r="F16190" t="s">
        <v>161</v>
      </c>
      <c r="G16190" t="s">
        <v>367</v>
      </c>
      <c r="H16190" t="s">
        <v>188</v>
      </c>
      <c r="I16190" t="s">
        <v>188</v>
      </c>
      <c r="J16190" t="s">
        <v>84</v>
      </c>
      <c r="K16190" t="s">
        <v>541</v>
      </c>
      <c r="L16190" t="s">
        <v>71</v>
      </c>
    </row>
    <row r="16191" spans="1:12" x14ac:dyDescent="0.35">
      <c r="A16191" t="s">
        <v>3</v>
      </c>
      <c r="B16191" t="s">
        <v>279</v>
      </c>
      <c r="C16191">
        <v>1701</v>
      </c>
      <c r="D16191" t="s">
        <v>385</v>
      </c>
      <c r="E16191" t="s">
        <v>62</v>
      </c>
      <c r="F16191" t="s">
        <v>264</v>
      </c>
      <c r="G16191" t="s">
        <v>314</v>
      </c>
      <c r="H16191" t="s">
        <v>176</v>
      </c>
      <c r="I16191" t="s">
        <v>96</v>
      </c>
      <c r="J16191" t="s">
        <v>138</v>
      </c>
      <c r="K16191" t="s">
        <v>66</v>
      </c>
      <c r="L16191" t="s">
        <v>72</v>
      </c>
    </row>
    <row r="16192" spans="1:12" x14ac:dyDescent="0.35">
      <c r="A16192" t="s">
        <v>3</v>
      </c>
      <c r="B16192" t="s">
        <v>285</v>
      </c>
      <c r="C16192">
        <v>64</v>
      </c>
      <c r="D16192" t="s">
        <v>287</v>
      </c>
      <c r="E16192" t="s">
        <v>149</v>
      </c>
      <c r="F16192" t="s">
        <v>213</v>
      </c>
      <c r="G16192" t="s">
        <v>207</v>
      </c>
      <c r="H16192" t="s">
        <v>136</v>
      </c>
      <c r="I16192" t="s">
        <v>135</v>
      </c>
      <c r="J16192" t="s">
        <v>79</v>
      </c>
      <c r="K16192" t="s">
        <v>367</v>
      </c>
      <c r="L16192" t="s">
        <v>76</v>
      </c>
    </row>
    <row r="16193" spans="1:12" x14ac:dyDescent="0.35">
      <c r="A16193" t="s">
        <v>4</v>
      </c>
      <c r="B16193" t="s">
        <v>267</v>
      </c>
      <c r="C16193">
        <v>355</v>
      </c>
      <c r="D16193" t="s">
        <v>555</v>
      </c>
      <c r="E16193" t="s">
        <v>133</v>
      </c>
      <c r="F16193" t="s">
        <v>278</v>
      </c>
      <c r="G16193" t="s">
        <v>185</v>
      </c>
      <c r="H16193" t="s">
        <v>163</v>
      </c>
      <c r="I16193" t="s">
        <v>142</v>
      </c>
      <c r="J16193" t="s">
        <v>150</v>
      </c>
      <c r="K16193" t="s">
        <v>308</v>
      </c>
      <c r="L16193" t="s">
        <v>221</v>
      </c>
    </row>
    <row r="16194" spans="1:12" x14ac:dyDescent="0.35">
      <c r="A16194" t="s">
        <v>4</v>
      </c>
      <c r="B16194" t="s">
        <v>279</v>
      </c>
      <c r="C16194">
        <v>2643</v>
      </c>
      <c r="D16194" t="s">
        <v>669</v>
      </c>
      <c r="E16194" t="s">
        <v>105</v>
      </c>
      <c r="F16194" t="s">
        <v>121</v>
      </c>
      <c r="G16194" t="s">
        <v>57</v>
      </c>
      <c r="H16194" t="s">
        <v>194</v>
      </c>
      <c r="I16194" t="s">
        <v>179</v>
      </c>
      <c r="J16194" t="s">
        <v>68</v>
      </c>
      <c r="K16194" t="s">
        <v>359</v>
      </c>
      <c r="L16194" t="s">
        <v>142</v>
      </c>
    </row>
    <row r="16195" spans="1:12" x14ac:dyDescent="0.35">
      <c r="A16195" t="s">
        <v>4</v>
      </c>
      <c r="B16195" t="s">
        <v>285</v>
      </c>
      <c r="C16195">
        <v>277</v>
      </c>
      <c r="D16195" t="s">
        <v>513</v>
      </c>
      <c r="E16195" t="s">
        <v>84</v>
      </c>
      <c r="F16195" t="s">
        <v>280</v>
      </c>
      <c r="G16195" t="s">
        <v>188</v>
      </c>
      <c r="H16195" t="s">
        <v>96</v>
      </c>
      <c r="I16195" t="s">
        <v>80</v>
      </c>
      <c r="J16195" t="s">
        <v>142</v>
      </c>
      <c r="K16195" t="s">
        <v>539</v>
      </c>
      <c r="L16195" t="s">
        <v>55</v>
      </c>
    </row>
    <row r="16196" spans="1:12" x14ac:dyDescent="0.35">
      <c r="A16196" t="s">
        <v>5</v>
      </c>
      <c r="B16196" t="s">
        <v>267</v>
      </c>
      <c r="C16196">
        <v>135</v>
      </c>
      <c r="D16196" t="s">
        <v>897</v>
      </c>
      <c r="E16196" t="s">
        <v>107</v>
      </c>
      <c r="F16196" t="s">
        <v>55</v>
      </c>
      <c r="G16196" t="s">
        <v>186</v>
      </c>
      <c r="H16196" t="s">
        <v>78</v>
      </c>
      <c r="I16196" t="s">
        <v>104</v>
      </c>
      <c r="J16196" t="s">
        <v>55</v>
      </c>
      <c r="K16196" t="s">
        <v>301</v>
      </c>
      <c r="L16196" t="s">
        <v>76</v>
      </c>
    </row>
    <row r="16197" spans="1:12" x14ac:dyDescent="0.35">
      <c r="A16197" t="s">
        <v>5</v>
      </c>
      <c r="B16197" t="s">
        <v>279</v>
      </c>
      <c r="C16197">
        <v>2658</v>
      </c>
      <c r="D16197" t="s">
        <v>745</v>
      </c>
      <c r="E16197" t="s">
        <v>55</v>
      </c>
      <c r="F16197" t="s">
        <v>216</v>
      </c>
      <c r="G16197" t="s">
        <v>162</v>
      </c>
      <c r="H16197" t="s">
        <v>194</v>
      </c>
      <c r="I16197" t="s">
        <v>57</v>
      </c>
      <c r="J16197" t="s">
        <v>163</v>
      </c>
      <c r="K16197" t="s">
        <v>590</v>
      </c>
      <c r="L16197" t="s">
        <v>75</v>
      </c>
    </row>
    <row r="16198" spans="1:12" x14ac:dyDescent="0.35">
      <c r="A16198" t="s">
        <v>5</v>
      </c>
      <c r="B16198" t="s">
        <v>285</v>
      </c>
      <c r="C16198">
        <v>669</v>
      </c>
      <c r="D16198" t="s">
        <v>480</v>
      </c>
      <c r="E16198" t="s">
        <v>65</v>
      </c>
      <c r="F16198" t="s">
        <v>99</v>
      </c>
      <c r="G16198" t="s">
        <v>53</v>
      </c>
      <c r="H16198" t="s">
        <v>104</v>
      </c>
      <c r="I16198" t="s">
        <v>121</v>
      </c>
      <c r="J16198" t="s">
        <v>180</v>
      </c>
      <c r="K16198" t="s">
        <v>318</v>
      </c>
      <c r="L16198" t="s">
        <v>105</v>
      </c>
    </row>
    <row r="16199" spans="1:12" x14ac:dyDescent="0.35">
      <c r="A16199" t="s">
        <v>6</v>
      </c>
      <c r="B16199" t="s">
        <v>267</v>
      </c>
      <c r="C16199">
        <v>126</v>
      </c>
      <c r="D16199" t="s">
        <v>258</v>
      </c>
      <c r="E16199" t="s">
        <v>122</v>
      </c>
      <c r="F16199" t="s">
        <v>112</v>
      </c>
      <c r="G16199" t="s">
        <v>164</v>
      </c>
      <c r="H16199" t="s">
        <v>198</v>
      </c>
      <c r="I16199" t="s">
        <v>89</v>
      </c>
      <c r="J16199" t="s">
        <v>105</v>
      </c>
      <c r="K16199" t="s">
        <v>557</v>
      </c>
      <c r="L16199" t="s">
        <v>150</v>
      </c>
    </row>
    <row r="16200" spans="1:12" x14ac:dyDescent="0.35">
      <c r="A16200" t="s">
        <v>6</v>
      </c>
      <c r="B16200" t="s">
        <v>279</v>
      </c>
      <c r="C16200">
        <v>1134</v>
      </c>
      <c r="D16200" t="s">
        <v>700</v>
      </c>
      <c r="E16200" t="s">
        <v>122</v>
      </c>
      <c r="F16200" t="s">
        <v>84</v>
      </c>
      <c r="G16200" t="s">
        <v>121</v>
      </c>
      <c r="H16200" t="s">
        <v>137</v>
      </c>
      <c r="I16200" t="s">
        <v>173</v>
      </c>
      <c r="J16200" t="s">
        <v>55</v>
      </c>
      <c r="K16200" t="s">
        <v>748</v>
      </c>
      <c r="L16200" t="s">
        <v>94</v>
      </c>
    </row>
    <row r="16201" spans="1:12" x14ac:dyDescent="0.35">
      <c r="A16201" t="s">
        <v>6</v>
      </c>
      <c r="B16201" t="s">
        <v>285</v>
      </c>
      <c r="C16201">
        <v>163</v>
      </c>
      <c r="D16201" t="s">
        <v>513</v>
      </c>
      <c r="E16201" t="s">
        <v>130</v>
      </c>
      <c r="F16201" t="s">
        <v>67</v>
      </c>
      <c r="G16201" t="s">
        <v>240</v>
      </c>
      <c r="H16201" t="s">
        <v>216</v>
      </c>
      <c r="I16201" t="s">
        <v>100</v>
      </c>
      <c r="J16201" t="s">
        <v>149</v>
      </c>
      <c r="K16201" t="s">
        <v>329</v>
      </c>
      <c r="L16201" t="s">
        <v>80</v>
      </c>
    </row>
    <row r="16202" spans="1:12" x14ac:dyDescent="0.35">
      <c r="A16202" t="s">
        <v>7</v>
      </c>
      <c r="B16202" t="s">
        <v>267</v>
      </c>
      <c r="C16202">
        <v>197</v>
      </c>
      <c r="D16202" t="s">
        <v>556</v>
      </c>
      <c r="E16202" t="s">
        <v>88</v>
      </c>
      <c r="F16202" t="s">
        <v>305</v>
      </c>
      <c r="G16202" t="s">
        <v>69</v>
      </c>
      <c r="H16202" t="s">
        <v>221</v>
      </c>
      <c r="I16202" t="s">
        <v>185</v>
      </c>
      <c r="J16202" t="s">
        <v>138</v>
      </c>
      <c r="K16202" t="s">
        <v>98</v>
      </c>
      <c r="L16202" t="s">
        <v>81</v>
      </c>
    </row>
    <row r="16203" spans="1:12" x14ac:dyDescent="0.35">
      <c r="A16203" t="s">
        <v>7</v>
      </c>
      <c r="B16203" t="s">
        <v>279</v>
      </c>
      <c r="C16203">
        <v>2875</v>
      </c>
      <c r="D16203" t="s">
        <v>402</v>
      </c>
      <c r="E16203" t="s">
        <v>163</v>
      </c>
      <c r="F16203" t="s">
        <v>239</v>
      </c>
      <c r="G16203" t="s">
        <v>260</v>
      </c>
      <c r="H16203" t="s">
        <v>239</v>
      </c>
      <c r="I16203" t="s">
        <v>264</v>
      </c>
      <c r="J16203" t="s">
        <v>130</v>
      </c>
      <c r="K16203" t="s">
        <v>252</v>
      </c>
      <c r="L16203" t="s">
        <v>100</v>
      </c>
    </row>
    <row r="16204" spans="1:12" x14ac:dyDescent="0.35">
      <c r="A16204" t="s">
        <v>7</v>
      </c>
      <c r="B16204" t="s">
        <v>285</v>
      </c>
      <c r="C16204">
        <v>172</v>
      </c>
      <c r="D16204" t="s">
        <v>586</v>
      </c>
      <c r="E16204" t="s">
        <v>239</v>
      </c>
      <c r="F16204" t="s">
        <v>269</v>
      </c>
      <c r="G16204" t="s">
        <v>161</v>
      </c>
      <c r="H16204" t="s">
        <v>126</v>
      </c>
      <c r="I16204" t="s">
        <v>442</v>
      </c>
      <c r="J16204" t="s">
        <v>142</v>
      </c>
      <c r="K16204" t="s">
        <v>309</v>
      </c>
      <c r="L16204" t="s">
        <v>78</v>
      </c>
    </row>
    <row r="16205" spans="1:12" x14ac:dyDescent="0.35">
      <c r="A16205" t="s">
        <v>241</v>
      </c>
      <c r="B16205" t="s">
        <v>267</v>
      </c>
      <c r="C16205">
        <v>1077</v>
      </c>
      <c r="D16205" t="s">
        <v>197</v>
      </c>
      <c r="E16205" t="s">
        <v>151</v>
      </c>
      <c r="F16205" t="s">
        <v>237</v>
      </c>
      <c r="G16205" t="s">
        <v>226</v>
      </c>
      <c r="H16205" t="s">
        <v>180</v>
      </c>
      <c r="I16205" t="s">
        <v>87</v>
      </c>
      <c r="J16205" t="s">
        <v>100</v>
      </c>
      <c r="K16205" t="s">
        <v>582</v>
      </c>
      <c r="L16205" t="s">
        <v>142</v>
      </c>
    </row>
    <row r="16206" spans="1:12" x14ac:dyDescent="0.35">
      <c r="A16206" t="s">
        <v>241</v>
      </c>
      <c r="B16206" t="s">
        <v>279</v>
      </c>
      <c r="C16206">
        <v>11011</v>
      </c>
      <c r="D16206" t="s">
        <v>154</v>
      </c>
      <c r="E16206" t="s">
        <v>108</v>
      </c>
      <c r="F16206" t="s">
        <v>176</v>
      </c>
      <c r="G16206" t="s">
        <v>280</v>
      </c>
      <c r="H16206" t="s">
        <v>264</v>
      </c>
      <c r="I16206" t="s">
        <v>137</v>
      </c>
      <c r="J16206" t="s">
        <v>142</v>
      </c>
      <c r="K16206" t="s">
        <v>261</v>
      </c>
      <c r="L16206" t="s">
        <v>63</v>
      </c>
    </row>
    <row r="16207" spans="1:12" x14ac:dyDescent="0.35">
      <c r="A16207" t="s">
        <v>241</v>
      </c>
      <c r="B16207" t="s">
        <v>285</v>
      </c>
      <c r="C16207">
        <v>1345</v>
      </c>
      <c r="D16207" t="s">
        <v>634</v>
      </c>
      <c r="E16207" t="s">
        <v>84</v>
      </c>
      <c r="F16207" t="s">
        <v>177</v>
      </c>
      <c r="G16207" t="s">
        <v>249</v>
      </c>
      <c r="H16207" t="s">
        <v>109</v>
      </c>
      <c r="I16207" t="s">
        <v>163</v>
      </c>
      <c r="J16207" t="s">
        <v>149</v>
      </c>
      <c r="K16207" t="s">
        <v>195</v>
      </c>
      <c r="L16207" t="s">
        <v>81</v>
      </c>
    </row>
    <row r="16209" spans="1:12" x14ac:dyDescent="0.35">
      <c r="A16209" t="s">
        <v>2489</v>
      </c>
    </row>
    <row r="16210" spans="1:12" x14ac:dyDescent="0.35">
      <c r="A16210" t="s">
        <v>14</v>
      </c>
      <c r="B16210" t="s">
        <v>461</v>
      </c>
      <c r="C16210" t="s">
        <v>2</v>
      </c>
      <c r="D16210" t="s">
        <v>2479</v>
      </c>
      <c r="E16210" t="s">
        <v>2480</v>
      </c>
      <c r="F16210" t="s">
        <v>2481</v>
      </c>
      <c r="G16210" t="s">
        <v>2482</v>
      </c>
      <c r="H16210" t="s">
        <v>2483</v>
      </c>
      <c r="I16210" t="s">
        <v>2484</v>
      </c>
      <c r="J16210" t="s">
        <v>2485</v>
      </c>
      <c r="K16210" t="s">
        <v>2486</v>
      </c>
      <c r="L16210" t="s">
        <v>50</v>
      </c>
    </row>
    <row r="16211" spans="1:12" x14ac:dyDescent="0.35">
      <c r="A16211" t="s">
        <v>3</v>
      </c>
      <c r="B16211" t="s">
        <v>462</v>
      </c>
      <c r="C16211">
        <v>1093</v>
      </c>
      <c r="D16211" t="s">
        <v>246</v>
      </c>
      <c r="E16211" t="s">
        <v>70</v>
      </c>
      <c r="F16211" t="s">
        <v>442</v>
      </c>
      <c r="G16211" t="s">
        <v>53</v>
      </c>
      <c r="H16211" t="s">
        <v>280</v>
      </c>
      <c r="I16211" t="s">
        <v>121</v>
      </c>
      <c r="J16211" t="s">
        <v>138</v>
      </c>
      <c r="K16211" t="s">
        <v>252</v>
      </c>
      <c r="L16211" t="s">
        <v>150</v>
      </c>
    </row>
    <row r="16212" spans="1:12" x14ac:dyDescent="0.35">
      <c r="A16212" t="s">
        <v>3</v>
      </c>
      <c r="B16212" t="s">
        <v>464</v>
      </c>
      <c r="C16212">
        <v>935</v>
      </c>
      <c r="D16212" t="s">
        <v>258</v>
      </c>
      <c r="E16212" t="s">
        <v>198</v>
      </c>
      <c r="F16212" t="s">
        <v>180</v>
      </c>
      <c r="G16212" t="s">
        <v>249</v>
      </c>
      <c r="H16212" t="s">
        <v>280</v>
      </c>
      <c r="I16212" t="s">
        <v>88</v>
      </c>
      <c r="J16212" t="s">
        <v>74</v>
      </c>
      <c r="K16212" t="s">
        <v>523</v>
      </c>
      <c r="L16212" t="s">
        <v>186</v>
      </c>
    </row>
    <row r="16213" spans="1:12" x14ac:dyDescent="0.35">
      <c r="A16213" t="s">
        <v>3</v>
      </c>
      <c r="B16213" t="s">
        <v>468</v>
      </c>
      <c r="C16213">
        <v>1</v>
      </c>
      <c r="D16213" t="s">
        <v>395</v>
      </c>
      <c r="E16213" t="s">
        <v>76</v>
      </c>
      <c r="F16213" t="s">
        <v>76</v>
      </c>
      <c r="G16213" t="s">
        <v>76</v>
      </c>
      <c r="H16213" t="s">
        <v>76</v>
      </c>
      <c r="I16213" t="s">
        <v>76</v>
      </c>
      <c r="J16213" t="s">
        <v>76</v>
      </c>
      <c r="K16213" t="s">
        <v>76</v>
      </c>
      <c r="L16213" t="s">
        <v>76</v>
      </c>
    </row>
    <row r="16214" spans="1:12" x14ac:dyDescent="0.35">
      <c r="A16214" t="s">
        <v>4</v>
      </c>
      <c r="B16214" t="s">
        <v>462</v>
      </c>
      <c r="C16214">
        <v>1693</v>
      </c>
      <c r="D16214" t="s">
        <v>357</v>
      </c>
      <c r="E16214" t="s">
        <v>81</v>
      </c>
      <c r="F16214" t="s">
        <v>121</v>
      </c>
      <c r="G16214" t="s">
        <v>181</v>
      </c>
      <c r="H16214" t="s">
        <v>216</v>
      </c>
      <c r="I16214" t="s">
        <v>74</v>
      </c>
      <c r="J16214" t="s">
        <v>72</v>
      </c>
      <c r="K16214" t="s">
        <v>272</v>
      </c>
      <c r="L16214" t="s">
        <v>142</v>
      </c>
    </row>
    <row r="16215" spans="1:12" x14ac:dyDescent="0.35">
      <c r="A16215" t="s">
        <v>4</v>
      </c>
      <c r="B16215" t="s">
        <v>464</v>
      </c>
      <c r="C16215">
        <v>1582</v>
      </c>
      <c r="D16215" t="s">
        <v>629</v>
      </c>
      <c r="E16215" t="s">
        <v>149</v>
      </c>
      <c r="F16215" t="s">
        <v>260</v>
      </c>
      <c r="G16215" t="s">
        <v>121</v>
      </c>
      <c r="H16215" t="s">
        <v>86</v>
      </c>
      <c r="I16215" t="s">
        <v>96</v>
      </c>
      <c r="J16215" t="s">
        <v>106</v>
      </c>
      <c r="K16215" t="s">
        <v>467</v>
      </c>
      <c r="L16215" t="s">
        <v>173</v>
      </c>
    </row>
    <row r="16216" spans="1:12" x14ac:dyDescent="0.35">
      <c r="A16216" t="s">
        <v>5</v>
      </c>
      <c r="B16216" t="s">
        <v>462</v>
      </c>
      <c r="C16216">
        <v>1656</v>
      </c>
      <c r="D16216" t="s">
        <v>661</v>
      </c>
      <c r="E16216" t="s">
        <v>122</v>
      </c>
      <c r="F16216" t="s">
        <v>211</v>
      </c>
      <c r="G16216" t="s">
        <v>366</v>
      </c>
      <c r="H16216" t="s">
        <v>57</v>
      </c>
      <c r="I16216" t="s">
        <v>57</v>
      </c>
      <c r="J16216" t="s">
        <v>173</v>
      </c>
      <c r="K16216" t="s">
        <v>359</v>
      </c>
      <c r="L16216" t="s">
        <v>71</v>
      </c>
    </row>
    <row r="16217" spans="1:12" x14ac:dyDescent="0.35">
      <c r="A16217" t="s">
        <v>5</v>
      </c>
      <c r="B16217" t="s">
        <v>464</v>
      </c>
      <c r="C16217">
        <v>1806</v>
      </c>
      <c r="D16217" t="s">
        <v>752</v>
      </c>
      <c r="E16217" t="s">
        <v>142</v>
      </c>
      <c r="F16217" t="s">
        <v>84</v>
      </c>
      <c r="G16217" t="s">
        <v>185</v>
      </c>
      <c r="H16217" t="s">
        <v>149</v>
      </c>
      <c r="I16217" t="s">
        <v>137</v>
      </c>
      <c r="J16217" t="s">
        <v>87</v>
      </c>
      <c r="K16217" t="s">
        <v>425</v>
      </c>
      <c r="L16217" t="s">
        <v>138</v>
      </c>
    </row>
    <row r="16218" spans="1:12" x14ac:dyDescent="0.35">
      <c r="A16218" t="s">
        <v>6</v>
      </c>
      <c r="B16218" t="s">
        <v>462</v>
      </c>
      <c r="C16218">
        <v>897</v>
      </c>
      <c r="D16218" t="s">
        <v>552</v>
      </c>
      <c r="E16218" t="s">
        <v>149</v>
      </c>
      <c r="F16218" t="s">
        <v>181</v>
      </c>
      <c r="G16218" t="s">
        <v>280</v>
      </c>
      <c r="H16218" t="s">
        <v>121</v>
      </c>
      <c r="I16218" t="s">
        <v>57</v>
      </c>
      <c r="J16218" t="s">
        <v>93</v>
      </c>
      <c r="K16218" t="s">
        <v>316</v>
      </c>
      <c r="L16218" t="s">
        <v>105</v>
      </c>
    </row>
    <row r="16219" spans="1:12" x14ac:dyDescent="0.35">
      <c r="A16219" t="s">
        <v>6</v>
      </c>
      <c r="B16219" t="s">
        <v>464</v>
      </c>
      <c r="C16219">
        <v>526</v>
      </c>
      <c r="D16219" t="s">
        <v>496</v>
      </c>
      <c r="E16219" t="s">
        <v>94</v>
      </c>
      <c r="F16219" t="s">
        <v>84</v>
      </c>
      <c r="G16219" t="s">
        <v>175</v>
      </c>
      <c r="H16219" t="s">
        <v>151</v>
      </c>
      <c r="I16219" t="s">
        <v>142</v>
      </c>
      <c r="J16219" t="s">
        <v>142</v>
      </c>
      <c r="K16219" t="s">
        <v>755</v>
      </c>
      <c r="L16219" t="s">
        <v>94</v>
      </c>
    </row>
    <row r="16220" spans="1:12" x14ac:dyDescent="0.35">
      <c r="A16220" t="s">
        <v>7</v>
      </c>
      <c r="B16220" t="s">
        <v>462</v>
      </c>
      <c r="C16220">
        <v>1912</v>
      </c>
      <c r="D16220" t="s">
        <v>701</v>
      </c>
      <c r="E16220" t="s">
        <v>87</v>
      </c>
      <c r="F16220" t="s">
        <v>185</v>
      </c>
      <c r="G16220" t="s">
        <v>239</v>
      </c>
      <c r="H16220" t="s">
        <v>204</v>
      </c>
      <c r="I16220" t="s">
        <v>264</v>
      </c>
      <c r="J16220" t="s">
        <v>72</v>
      </c>
      <c r="K16220" t="s">
        <v>145</v>
      </c>
      <c r="L16220" t="s">
        <v>80</v>
      </c>
    </row>
    <row r="16221" spans="1:12" x14ac:dyDescent="0.35">
      <c r="A16221" t="s">
        <v>7</v>
      </c>
      <c r="B16221" t="s">
        <v>464</v>
      </c>
      <c r="C16221">
        <v>1331</v>
      </c>
      <c r="D16221" t="s">
        <v>698</v>
      </c>
      <c r="E16221" t="s">
        <v>62</v>
      </c>
      <c r="F16221" t="s">
        <v>53</v>
      </c>
      <c r="G16221" t="s">
        <v>56</v>
      </c>
      <c r="H16221" t="s">
        <v>290</v>
      </c>
      <c r="I16221" t="s">
        <v>89</v>
      </c>
      <c r="J16221" t="s">
        <v>57</v>
      </c>
      <c r="K16221" t="s">
        <v>503</v>
      </c>
      <c r="L16221" t="s">
        <v>100</v>
      </c>
    </row>
    <row r="16222" spans="1:12" x14ac:dyDescent="0.35">
      <c r="A16222" t="s">
        <v>7</v>
      </c>
      <c r="B16222" t="s">
        <v>468</v>
      </c>
      <c r="C16222">
        <v>1</v>
      </c>
      <c r="D16222" t="s">
        <v>395</v>
      </c>
      <c r="E16222" t="s">
        <v>76</v>
      </c>
      <c r="F16222" t="s">
        <v>76</v>
      </c>
      <c r="G16222" t="s">
        <v>76</v>
      </c>
      <c r="H16222" t="s">
        <v>76</v>
      </c>
      <c r="I16222" t="s">
        <v>76</v>
      </c>
      <c r="J16222" t="s">
        <v>76</v>
      </c>
      <c r="K16222" t="s">
        <v>76</v>
      </c>
      <c r="L16222" t="s">
        <v>76</v>
      </c>
    </row>
    <row r="16223" spans="1:12" x14ac:dyDescent="0.35">
      <c r="A16223" t="s">
        <v>241</v>
      </c>
      <c r="B16223" t="s">
        <v>462</v>
      </c>
      <c r="C16223">
        <v>7251</v>
      </c>
      <c r="D16223" t="s">
        <v>736</v>
      </c>
      <c r="E16223" t="s">
        <v>62</v>
      </c>
      <c r="F16223" t="s">
        <v>237</v>
      </c>
      <c r="G16223" t="s">
        <v>53</v>
      </c>
      <c r="H16223" t="s">
        <v>181</v>
      </c>
      <c r="I16223" t="s">
        <v>163</v>
      </c>
      <c r="J16223" t="s">
        <v>186</v>
      </c>
      <c r="K16223" t="s">
        <v>191</v>
      </c>
      <c r="L16223" t="s">
        <v>81</v>
      </c>
    </row>
    <row r="16224" spans="1:12" x14ac:dyDescent="0.35">
      <c r="A16224" t="s">
        <v>241</v>
      </c>
      <c r="B16224" t="s">
        <v>464</v>
      </c>
      <c r="C16224">
        <v>6180</v>
      </c>
      <c r="D16224" t="s">
        <v>406</v>
      </c>
      <c r="E16224" t="s">
        <v>133</v>
      </c>
      <c r="F16224" t="s">
        <v>217</v>
      </c>
      <c r="G16224" t="s">
        <v>204</v>
      </c>
      <c r="H16224" t="s">
        <v>240</v>
      </c>
      <c r="I16224" t="s">
        <v>216</v>
      </c>
      <c r="J16224" t="s">
        <v>86</v>
      </c>
      <c r="K16224" t="s">
        <v>270</v>
      </c>
      <c r="L16224" t="s">
        <v>186</v>
      </c>
    </row>
    <row r="16225" spans="1:12" x14ac:dyDescent="0.35">
      <c r="A16225" t="s">
        <v>241</v>
      </c>
      <c r="B16225" t="s">
        <v>468</v>
      </c>
      <c r="C16225">
        <v>2</v>
      </c>
      <c r="D16225" t="s">
        <v>395</v>
      </c>
      <c r="E16225" t="s">
        <v>76</v>
      </c>
      <c r="F16225" t="s">
        <v>76</v>
      </c>
      <c r="G16225" t="s">
        <v>76</v>
      </c>
      <c r="H16225" t="s">
        <v>76</v>
      </c>
      <c r="I16225" t="s">
        <v>76</v>
      </c>
      <c r="J16225" t="s">
        <v>76</v>
      </c>
      <c r="K16225" t="s">
        <v>76</v>
      </c>
      <c r="L16225" t="s">
        <v>76</v>
      </c>
    </row>
    <row r="16227" spans="1:12" x14ac:dyDescent="0.35">
      <c r="A16227" t="s">
        <v>2490</v>
      </c>
    </row>
    <row r="16228" spans="1:12" x14ac:dyDescent="0.35">
      <c r="A16228" t="s">
        <v>14</v>
      </c>
      <c r="B16228" t="s">
        <v>487</v>
      </c>
      <c r="C16228" t="s">
        <v>2</v>
      </c>
      <c r="D16228" t="s">
        <v>2479</v>
      </c>
      <c r="E16228" t="s">
        <v>2480</v>
      </c>
      <c r="F16228" t="s">
        <v>2481</v>
      </c>
      <c r="G16228" t="s">
        <v>2482</v>
      </c>
      <c r="H16228" t="s">
        <v>2483</v>
      </c>
      <c r="I16228" t="s">
        <v>2484</v>
      </c>
      <c r="J16228" t="s">
        <v>2485</v>
      </c>
      <c r="K16228" t="s">
        <v>2486</v>
      </c>
      <c r="L16228" t="s">
        <v>50</v>
      </c>
    </row>
    <row r="16229" spans="1:12" x14ac:dyDescent="0.35">
      <c r="A16229" t="s">
        <v>3</v>
      </c>
      <c r="B16229" t="s">
        <v>488</v>
      </c>
      <c r="C16229">
        <v>1119</v>
      </c>
      <c r="D16229" t="s">
        <v>478</v>
      </c>
      <c r="E16229" t="s">
        <v>70</v>
      </c>
      <c r="F16229" t="s">
        <v>217</v>
      </c>
      <c r="G16229" t="s">
        <v>305</v>
      </c>
      <c r="H16229" t="s">
        <v>442</v>
      </c>
      <c r="I16229" t="s">
        <v>96</v>
      </c>
      <c r="J16229" t="s">
        <v>186</v>
      </c>
      <c r="K16229" t="s">
        <v>245</v>
      </c>
      <c r="L16229" t="s">
        <v>186</v>
      </c>
    </row>
    <row r="16230" spans="1:12" x14ac:dyDescent="0.35">
      <c r="A16230" t="s">
        <v>3</v>
      </c>
      <c r="B16230" t="s">
        <v>491</v>
      </c>
      <c r="C16230">
        <v>910</v>
      </c>
      <c r="D16230" t="s">
        <v>223</v>
      </c>
      <c r="E16230" t="s">
        <v>130</v>
      </c>
      <c r="F16230" t="s">
        <v>355</v>
      </c>
      <c r="G16230" t="s">
        <v>99</v>
      </c>
      <c r="H16230" t="s">
        <v>67</v>
      </c>
      <c r="I16230" t="s">
        <v>264</v>
      </c>
      <c r="J16230" t="s">
        <v>72</v>
      </c>
      <c r="K16230" t="s">
        <v>196</v>
      </c>
      <c r="L16230" t="s">
        <v>79</v>
      </c>
    </row>
    <row r="16231" spans="1:12" x14ac:dyDescent="0.35">
      <c r="A16231" t="s">
        <v>4</v>
      </c>
      <c r="B16231" t="s">
        <v>488</v>
      </c>
      <c r="C16231">
        <v>1945</v>
      </c>
      <c r="D16231" t="s">
        <v>450</v>
      </c>
      <c r="E16231" t="s">
        <v>104</v>
      </c>
      <c r="F16231" t="s">
        <v>260</v>
      </c>
      <c r="G16231" t="s">
        <v>89</v>
      </c>
      <c r="H16231" t="s">
        <v>65</v>
      </c>
      <c r="I16231" t="s">
        <v>93</v>
      </c>
      <c r="J16231" t="s">
        <v>138</v>
      </c>
      <c r="K16231" t="s">
        <v>474</v>
      </c>
      <c r="L16231" t="s">
        <v>104</v>
      </c>
    </row>
    <row r="16232" spans="1:12" x14ac:dyDescent="0.35">
      <c r="A16232" t="s">
        <v>4</v>
      </c>
      <c r="B16232" t="s">
        <v>491</v>
      </c>
      <c r="C16232">
        <v>1330</v>
      </c>
      <c r="D16232" t="s">
        <v>822</v>
      </c>
      <c r="E16232" t="s">
        <v>138</v>
      </c>
      <c r="F16232" t="s">
        <v>216</v>
      </c>
      <c r="G16232" t="s">
        <v>175</v>
      </c>
      <c r="H16232" t="s">
        <v>137</v>
      </c>
      <c r="I16232" t="s">
        <v>194</v>
      </c>
      <c r="J16232" t="s">
        <v>79</v>
      </c>
      <c r="K16232" t="s">
        <v>252</v>
      </c>
      <c r="L16232" t="s">
        <v>122</v>
      </c>
    </row>
    <row r="16233" spans="1:12" x14ac:dyDescent="0.35">
      <c r="A16233" t="s">
        <v>5</v>
      </c>
      <c r="B16233" t="s">
        <v>488</v>
      </c>
      <c r="C16233">
        <v>2079</v>
      </c>
      <c r="D16233" t="s">
        <v>700</v>
      </c>
      <c r="E16233" t="s">
        <v>151</v>
      </c>
      <c r="F16233" t="s">
        <v>221</v>
      </c>
      <c r="G16233" t="s">
        <v>112</v>
      </c>
      <c r="H16233" t="s">
        <v>57</v>
      </c>
      <c r="I16233" t="s">
        <v>57</v>
      </c>
      <c r="J16233" t="s">
        <v>102</v>
      </c>
      <c r="K16233" t="s">
        <v>324</v>
      </c>
      <c r="L16233" t="s">
        <v>68</v>
      </c>
    </row>
    <row r="16234" spans="1:12" x14ac:dyDescent="0.35">
      <c r="A16234" t="s">
        <v>5</v>
      </c>
      <c r="B16234" t="s">
        <v>491</v>
      </c>
      <c r="C16234">
        <v>1383</v>
      </c>
      <c r="D16234" t="s">
        <v>934</v>
      </c>
      <c r="E16234" t="s">
        <v>93</v>
      </c>
      <c r="F16234" t="s">
        <v>121</v>
      </c>
      <c r="G16234" t="s">
        <v>162</v>
      </c>
      <c r="H16234" t="s">
        <v>173</v>
      </c>
      <c r="I16234" t="s">
        <v>180</v>
      </c>
      <c r="J16234" t="s">
        <v>103</v>
      </c>
      <c r="K16234" t="s">
        <v>503</v>
      </c>
      <c r="L16234" t="s">
        <v>72</v>
      </c>
    </row>
    <row r="16235" spans="1:12" x14ac:dyDescent="0.35">
      <c r="A16235" t="s">
        <v>6</v>
      </c>
      <c r="B16235" t="s">
        <v>488</v>
      </c>
      <c r="C16235">
        <v>800</v>
      </c>
      <c r="D16235" t="s">
        <v>490</v>
      </c>
      <c r="E16235" t="s">
        <v>93</v>
      </c>
      <c r="F16235" t="s">
        <v>264</v>
      </c>
      <c r="G16235" t="s">
        <v>240</v>
      </c>
      <c r="H16235" t="s">
        <v>62</v>
      </c>
      <c r="I16235" t="s">
        <v>133</v>
      </c>
      <c r="J16235" t="s">
        <v>133</v>
      </c>
      <c r="K16235" t="s">
        <v>287</v>
      </c>
      <c r="L16235" t="s">
        <v>105</v>
      </c>
    </row>
    <row r="16236" spans="1:12" x14ac:dyDescent="0.35">
      <c r="A16236" t="s">
        <v>6</v>
      </c>
      <c r="B16236" t="s">
        <v>491</v>
      </c>
      <c r="C16236">
        <v>623</v>
      </c>
      <c r="D16236" t="s">
        <v>576</v>
      </c>
      <c r="E16236" t="s">
        <v>104</v>
      </c>
      <c r="F16236" t="s">
        <v>163</v>
      </c>
      <c r="G16236" t="s">
        <v>176</v>
      </c>
      <c r="H16236" t="s">
        <v>161</v>
      </c>
      <c r="I16236" t="s">
        <v>96</v>
      </c>
      <c r="J16236" t="s">
        <v>81</v>
      </c>
      <c r="K16236" t="s">
        <v>153</v>
      </c>
      <c r="L16236" t="s">
        <v>75</v>
      </c>
    </row>
    <row r="16237" spans="1:12" x14ac:dyDescent="0.35">
      <c r="A16237" t="s">
        <v>7</v>
      </c>
      <c r="B16237" t="s">
        <v>488</v>
      </c>
      <c r="C16237">
        <v>1722</v>
      </c>
      <c r="D16237" t="s">
        <v>258</v>
      </c>
      <c r="E16237" t="s">
        <v>88</v>
      </c>
      <c r="F16237" t="s">
        <v>188</v>
      </c>
      <c r="G16237" t="s">
        <v>177</v>
      </c>
      <c r="H16237" t="s">
        <v>99</v>
      </c>
      <c r="I16237" t="s">
        <v>89</v>
      </c>
      <c r="J16237" t="s">
        <v>81</v>
      </c>
      <c r="K16237" t="s">
        <v>550</v>
      </c>
      <c r="L16237" t="s">
        <v>100</v>
      </c>
    </row>
    <row r="16238" spans="1:12" x14ac:dyDescent="0.35">
      <c r="A16238" t="s">
        <v>7</v>
      </c>
      <c r="B16238" t="s">
        <v>491</v>
      </c>
      <c r="C16238">
        <v>1522</v>
      </c>
      <c r="D16238" t="s">
        <v>657</v>
      </c>
      <c r="E16238" t="s">
        <v>109</v>
      </c>
      <c r="F16238" t="s">
        <v>307</v>
      </c>
      <c r="G16238" t="s">
        <v>442</v>
      </c>
      <c r="H16238" t="s">
        <v>61</v>
      </c>
      <c r="I16238" t="s">
        <v>264</v>
      </c>
      <c r="J16238" t="s">
        <v>179</v>
      </c>
      <c r="K16238" t="s">
        <v>209</v>
      </c>
      <c r="L16238" t="s">
        <v>63</v>
      </c>
    </row>
    <row r="16239" spans="1:12" x14ac:dyDescent="0.35">
      <c r="A16239" t="s">
        <v>241</v>
      </c>
      <c r="B16239" t="s">
        <v>488</v>
      </c>
      <c r="C16239">
        <v>7665</v>
      </c>
      <c r="D16239" t="s">
        <v>417</v>
      </c>
      <c r="E16239" t="s">
        <v>173</v>
      </c>
      <c r="F16239" t="s">
        <v>146</v>
      </c>
      <c r="G16239" t="s">
        <v>53</v>
      </c>
      <c r="H16239" t="s">
        <v>109</v>
      </c>
      <c r="I16239" t="s">
        <v>88</v>
      </c>
      <c r="J16239" t="s">
        <v>151</v>
      </c>
      <c r="K16239" t="s">
        <v>474</v>
      </c>
      <c r="L16239" t="s">
        <v>80</v>
      </c>
    </row>
    <row r="16240" spans="1:12" x14ac:dyDescent="0.35">
      <c r="A16240" t="s">
        <v>241</v>
      </c>
      <c r="B16240" t="s">
        <v>491</v>
      </c>
      <c r="C16240">
        <v>5768</v>
      </c>
      <c r="D16240" t="s">
        <v>401</v>
      </c>
      <c r="E16240" t="s">
        <v>173</v>
      </c>
      <c r="F16240" t="s">
        <v>89</v>
      </c>
      <c r="G16240" t="s">
        <v>204</v>
      </c>
      <c r="H16240" t="s">
        <v>67</v>
      </c>
      <c r="I16240" t="s">
        <v>221</v>
      </c>
      <c r="J16240" t="s">
        <v>142</v>
      </c>
      <c r="K16240" t="s">
        <v>378</v>
      </c>
      <c r="L16240" t="s">
        <v>72</v>
      </c>
    </row>
    <row r="16242" spans="1:12" x14ac:dyDescent="0.35">
      <c r="A16242" t="s">
        <v>2491</v>
      </c>
    </row>
    <row r="16243" spans="1:12" x14ac:dyDescent="0.35">
      <c r="A16243" t="s">
        <v>14</v>
      </c>
      <c r="B16243" t="s">
        <v>593</v>
      </c>
      <c r="C16243" t="s">
        <v>2</v>
      </c>
      <c r="D16243" t="s">
        <v>2479</v>
      </c>
      <c r="E16243" t="s">
        <v>2480</v>
      </c>
      <c r="F16243" t="s">
        <v>2481</v>
      </c>
      <c r="G16243" t="s">
        <v>2482</v>
      </c>
      <c r="H16243" t="s">
        <v>2483</v>
      </c>
      <c r="I16243" t="s">
        <v>2484</v>
      </c>
      <c r="J16243" t="s">
        <v>2485</v>
      </c>
      <c r="K16243" t="s">
        <v>2486</v>
      </c>
      <c r="L16243" t="s">
        <v>50</v>
      </c>
    </row>
    <row r="16244" spans="1:12" x14ac:dyDescent="0.35">
      <c r="A16244" t="s">
        <v>3</v>
      </c>
      <c r="B16244" t="s">
        <v>594</v>
      </c>
      <c r="C16244">
        <v>948</v>
      </c>
      <c r="D16244" t="s">
        <v>243</v>
      </c>
      <c r="E16244" t="s">
        <v>122</v>
      </c>
      <c r="F16244" t="s">
        <v>89</v>
      </c>
      <c r="G16244" t="s">
        <v>89</v>
      </c>
      <c r="H16244" t="s">
        <v>181</v>
      </c>
      <c r="I16244" t="s">
        <v>133</v>
      </c>
      <c r="J16244" t="s">
        <v>94</v>
      </c>
      <c r="K16244" t="s">
        <v>153</v>
      </c>
      <c r="L16244" t="s">
        <v>100</v>
      </c>
    </row>
    <row r="16245" spans="1:12" x14ac:dyDescent="0.35">
      <c r="A16245" t="s">
        <v>3</v>
      </c>
      <c r="B16245" t="s">
        <v>595</v>
      </c>
      <c r="C16245">
        <v>1081</v>
      </c>
      <c r="D16245" t="s">
        <v>554</v>
      </c>
      <c r="E16245" t="s">
        <v>65</v>
      </c>
      <c r="F16245" t="s">
        <v>181</v>
      </c>
      <c r="G16245" t="s">
        <v>239</v>
      </c>
      <c r="H16245" t="s">
        <v>305</v>
      </c>
      <c r="I16245" t="s">
        <v>67</v>
      </c>
      <c r="J16245" t="s">
        <v>142</v>
      </c>
      <c r="K16245" t="s">
        <v>341</v>
      </c>
      <c r="L16245" t="s">
        <v>94</v>
      </c>
    </row>
    <row r="16246" spans="1:12" x14ac:dyDescent="0.35">
      <c r="A16246" t="s">
        <v>4</v>
      </c>
      <c r="B16246" t="s">
        <v>594</v>
      </c>
      <c r="C16246">
        <v>1729</v>
      </c>
      <c r="D16246" t="s">
        <v>672</v>
      </c>
      <c r="E16246" t="s">
        <v>70</v>
      </c>
      <c r="F16246" t="s">
        <v>314</v>
      </c>
      <c r="G16246" t="s">
        <v>149</v>
      </c>
      <c r="H16246" t="s">
        <v>96</v>
      </c>
      <c r="I16246" t="s">
        <v>244</v>
      </c>
      <c r="J16246" t="s">
        <v>68</v>
      </c>
      <c r="K16246" t="s">
        <v>302</v>
      </c>
      <c r="L16246" t="s">
        <v>79</v>
      </c>
    </row>
    <row r="16247" spans="1:12" x14ac:dyDescent="0.35">
      <c r="A16247" t="s">
        <v>4</v>
      </c>
      <c r="B16247" t="s">
        <v>595</v>
      </c>
      <c r="C16247">
        <v>1546</v>
      </c>
      <c r="D16247" t="s">
        <v>937</v>
      </c>
      <c r="E16247" t="s">
        <v>138</v>
      </c>
      <c r="F16247" t="s">
        <v>355</v>
      </c>
      <c r="G16247" t="s">
        <v>280</v>
      </c>
      <c r="H16247" t="s">
        <v>88</v>
      </c>
      <c r="I16247" t="s">
        <v>74</v>
      </c>
      <c r="J16247" t="s">
        <v>105</v>
      </c>
      <c r="K16247" t="s">
        <v>452</v>
      </c>
      <c r="L16247" t="s">
        <v>57</v>
      </c>
    </row>
    <row r="16248" spans="1:12" x14ac:dyDescent="0.35">
      <c r="A16248" t="s">
        <v>5</v>
      </c>
      <c r="B16248" t="s">
        <v>594</v>
      </c>
      <c r="C16248">
        <v>1277</v>
      </c>
      <c r="D16248" t="s">
        <v>735</v>
      </c>
      <c r="E16248" t="s">
        <v>108</v>
      </c>
      <c r="F16248" t="s">
        <v>180</v>
      </c>
      <c r="G16248" t="s">
        <v>92</v>
      </c>
      <c r="H16248" t="s">
        <v>119</v>
      </c>
      <c r="I16248" t="s">
        <v>89</v>
      </c>
      <c r="J16248" t="s">
        <v>108</v>
      </c>
      <c r="K16248" t="s">
        <v>248</v>
      </c>
      <c r="L16248" t="s">
        <v>68</v>
      </c>
    </row>
    <row r="16249" spans="1:12" x14ac:dyDescent="0.35">
      <c r="A16249" t="s">
        <v>5</v>
      </c>
      <c r="B16249" t="s">
        <v>595</v>
      </c>
      <c r="C16249">
        <v>2185</v>
      </c>
      <c r="D16249" t="s">
        <v>492</v>
      </c>
      <c r="E16249" t="s">
        <v>74</v>
      </c>
      <c r="F16249" t="s">
        <v>121</v>
      </c>
      <c r="G16249" t="s">
        <v>286</v>
      </c>
      <c r="H16249" t="s">
        <v>173</v>
      </c>
      <c r="I16249" t="s">
        <v>179</v>
      </c>
      <c r="J16249" t="s">
        <v>180</v>
      </c>
      <c r="K16249" t="s">
        <v>545</v>
      </c>
      <c r="L16249" t="s">
        <v>94</v>
      </c>
    </row>
    <row r="16250" spans="1:12" x14ac:dyDescent="0.35">
      <c r="A16250" t="s">
        <v>6</v>
      </c>
      <c r="B16250" t="s">
        <v>594</v>
      </c>
      <c r="C16250">
        <v>514</v>
      </c>
      <c r="D16250" t="s">
        <v>490</v>
      </c>
      <c r="E16250" t="s">
        <v>104</v>
      </c>
      <c r="F16250" t="s">
        <v>179</v>
      </c>
      <c r="G16250" t="s">
        <v>314</v>
      </c>
      <c r="H16250" t="s">
        <v>97</v>
      </c>
      <c r="I16250" t="s">
        <v>104</v>
      </c>
      <c r="J16250" t="s">
        <v>100</v>
      </c>
      <c r="K16250" t="s">
        <v>470</v>
      </c>
      <c r="L16250" t="s">
        <v>68</v>
      </c>
    </row>
    <row r="16251" spans="1:12" x14ac:dyDescent="0.35">
      <c r="A16251" t="s">
        <v>6</v>
      </c>
      <c r="B16251" t="s">
        <v>595</v>
      </c>
      <c r="C16251">
        <v>909</v>
      </c>
      <c r="D16251" t="s">
        <v>700</v>
      </c>
      <c r="E16251" t="s">
        <v>142</v>
      </c>
      <c r="F16251" t="s">
        <v>264</v>
      </c>
      <c r="G16251" t="s">
        <v>240</v>
      </c>
      <c r="H16251" t="s">
        <v>88</v>
      </c>
      <c r="I16251" t="s">
        <v>62</v>
      </c>
      <c r="J16251" t="s">
        <v>142</v>
      </c>
      <c r="K16251" t="s">
        <v>557</v>
      </c>
      <c r="L16251" t="s">
        <v>138</v>
      </c>
    </row>
    <row r="16252" spans="1:12" x14ac:dyDescent="0.35">
      <c r="A16252" t="s">
        <v>7</v>
      </c>
      <c r="B16252" t="s">
        <v>594</v>
      </c>
      <c r="C16252">
        <v>1601</v>
      </c>
      <c r="D16252" t="s">
        <v>295</v>
      </c>
      <c r="E16252" t="s">
        <v>70</v>
      </c>
      <c r="F16252" t="s">
        <v>67</v>
      </c>
      <c r="G16252" t="s">
        <v>355</v>
      </c>
      <c r="H16252" t="s">
        <v>249</v>
      </c>
      <c r="I16252" t="s">
        <v>109</v>
      </c>
      <c r="J16252" t="s">
        <v>122</v>
      </c>
      <c r="K16252" t="s">
        <v>429</v>
      </c>
      <c r="L16252" t="s">
        <v>63</v>
      </c>
    </row>
    <row r="16253" spans="1:12" x14ac:dyDescent="0.35">
      <c r="A16253" t="s">
        <v>7</v>
      </c>
      <c r="B16253" t="s">
        <v>595</v>
      </c>
      <c r="C16253">
        <v>1643</v>
      </c>
      <c r="D16253" t="s">
        <v>568</v>
      </c>
      <c r="E16253" t="s">
        <v>161</v>
      </c>
      <c r="F16253" t="s">
        <v>164</v>
      </c>
      <c r="G16253" t="s">
        <v>255</v>
      </c>
      <c r="H16253" t="s">
        <v>225</v>
      </c>
      <c r="I16253" t="s">
        <v>237</v>
      </c>
      <c r="J16253" t="s">
        <v>198</v>
      </c>
      <c r="K16253" t="s">
        <v>199</v>
      </c>
      <c r="L16253" t="s">
        <v>100</v>
      </c>
    </row>
    <row r="16254" spans="1:12" x14ac:dyDescent="0.35">
      <c r="A16254" t="s">
        <v>241</v>
      </c>
      <c r="B16254" t="s">
        <v>594</v>
      </c>
      <c r="C16254">
        <v>6069</v>
      </c>
      <c r="D16254" t="s">
        <v>382</v>
      </c>
      <c r="E16254" t="s">
        <v>149</v>
      </c>
      <c r="F16254" t="s">
        <v>264</v>
      </c>
      <c r="G16254" t="s">
        <v>211</v>
      </c>
      <c r="H16254" t="s">
        <v>211</v>
      </c>
      <c r="I16254" t="s">
        <v>137</v>
      </c>
      <c r="J16254" t="s">
        <v>100</v>
      </c>
      <c r="K16254" t="s">
        <v>66</v>
      </c>
      <c r="L16254" t="s">
        <v>105</v>
      </c>
    </row>
    <row r="16255" spans="1:12" x14ac:dyDescent="0.35">
      <c r="A16255" t="s">
        <v>241</v>
      </c>
      <c r="B16255" t="s">
        <v>595</v>
      </c>
      <c r="C16255">
        <v>7364</v>
      </c>
      <c r="D16255" t="s">
        <v>762</v>
      </c>
      <c r="E16255" t="s">
        <v>173</v>
      </c>
      <c r="F16255" t="s">
        <v>204</v>
      </c>
      <c r="G16255" t="s">
        <v>177</v>
      </c>
      <c r="H16255" t="s">
        <v>87</v>
      </c>
      <c r="I16255" t="s">
        <v>84</v>
      </c>
      <c r="J16255" t="s">
        <v>133</v>
      </c>
      <c r="K16255" t="s">
        <v>9</v>
      </c>
      <c r="L16255" t="s">
        <v>186</v>
      </c>
    </row>
    <row r="16257" spans="1:12" x14ac:dyDescent="0.35">
      <c r="A16257" t="s">
        <v>2492</v>
      </c>
    </row>
    <row r="16258" spans="1:12" x14ac:dyDescent="0.35">
      <c r="A16258" t="s">
        <v>14</v>
      </c>
      <c r="B16258" t="s">
        <v>2</v>
      </c>
      <c r="C16258" t="s">
        <v>2479</v>
      </c>
      <c r="D16258" t="s">
        <v>2480</v>
      </c>
      <c r="E16258" t="s">
        <v>2481</v>
      </c>
      <c r="F16258" t="s">
        <v>2482</v>
      </c>
      <c r="G16258" t="s">
        <v>2483</v>
      </c>
      <c r="H16258" t="s">
        <v>2484</v>
      </c>
      <c r="I16258" t="s">
        <v>2485</v>
      </c>
      <c r="J16258" t="s">
        <v>2486</v>
      </c>
      <c r="K16258" t="s">
        <v>50</v>
      </c>
    </row>
    <row r="16259" spans="1:12" x14ac:dyDescent="0.35">
      <c r="A16259" t="s">
        <v>3</v>
      </c>
      <c r="B16259">
        <v>2029</v>
      </c>
      <c r="C16259" t="s">
        <v>1448</v>
      </c>
      <c r="D16259" t="s">
        <v>103</v>
      </c>
      <c r="E16259" t="s">
        <v>108</v>
      </c>
      <c r="F16259" t="s">
        <v>142</v>
      </c>
      <c r="G16259" t="s">
        <v>75</v>
      </c>
      <c r="H16259" t="s">
        <v>73</v>
      </c>
      <c r="I16259" t="s">
        <v>76</v>
      </c>
      <c r="J16259" t="s">
        <v>71</v>
      </c>
      <c r="K16259" t="s">
        <v>75</v>
      </c>
    </row>
    <row r="16260" spans="1:12" x14ac:dyDescent="0.35">
      <c r="A16260" t="s">
        <v>4</v>
      </c>
      <c r="B16260">
        <v>3275</v>
      </c>
      <c r="C16260" t="s">
        <v>1104</v>
      </c>
      <c r="D16260" t="s">
        <v>108</v>
      </c>
      <c r="E16260" t="s">
        <v>96</v>
      </c>
      <c r="F16260" t="s">
        <v>186</v>
      </c>
      <c r="G16260" t="s">
        <v>150</v>
      </c>
      <c r="H16260" t="s">
        <v>106</v>
      </c>
      <c r="I16260" t="s">
        <v>107</v>
      </c>
      <c r="J16260" t="s">
        <v>94</v>
      </c>
      <c r="K16260" t="s">
        <v>73</v>
      </c>
    </row>
    <row r="16261" spans="1:12" x14ac:dyDescent="0.35">
      <c r="A16261" t="s">
        <v>5</v>
      </c>
      <c r="B16261">
        <v>3462</v>
      </c>
      <c r="C16261" t="s">
        <v>786</v>
      </c>
      <c r="D16261" t="s">
        <v>179</v>
      </c>
      <c r="E16261" t="s">
        <v>173</v>
      </c>
      <c r="F16261" t="s">
        <v>108</v>
      </c>
      <c r="G16261" t="s">
        <v>86</v>
      </c>
      <c r="H16261" t="s">
        <v>81</v>
      </c>
      <c r="I16261" t="s">
        <v>77</v>
      </c>
      <c r="J16261" t="s">
        <v>142</v>
      </c>
      <c r="K16261" t="s">
        <v>75</v>
      </c>
    </row>
    <row r="16262" spans="1:12" x14ac:dyDescent="0.35">
      <c r="A16262" t="s">
        <v>6</v>
      </c>
      <c r="B16262">
        <v>1423</v>
      </c>
      <c r="C16262" t="s">
        <v>1183</v>
      </c>
      <c r="D16262" t="s">
        <v>161</v>
      </c>
      <c r="E16262" t="s">
        <v>70</v>
      </c>
      <c r="F16262" t="s">
        <v>70</v>
      </c>
      <c r="G16262" t="s">
        <v>72</v>
      </c>
      <c r="H16262" t="s">
        <v>81</v>
      </c>
      <c r="I16262" t="s">
        <v>79</v>
      </c>
      <c r="J16262" t="s">
        <v>130</v>
      </c>
      <c r="K16262" t="s">
        <v>94</v>
      </c>
    </row>
    <row r="16263" spans="1:12" x14ac:dyDescent="0.35">
      <c r="A16263" t="s">
        <v>7</v>
      </c>
      <c r="B16263">
        <v>3244</v>
      </c>
      <c r="C16263" t="s">
        <v>856</v>
      </c>
      <c r="D16263" t="s">
        <v>62</v>
      </c>
      <c r="E16263" t="s">
        <v>96</v>
      </c>
      <c r="F16263" t="s">
        <v>142</v>
      </c>
      <c r="G16263" t="s">
        <v>100</v>
      </c>
      <c r="H16263" t="s">
        <v>81</v>
      </c>
      <c r="I16263" t="s">
        <v>106</v>
      </c>
      <c r="J16263" t="s">
        <v>138</v>
      </c>
      <c r="K16263" t="s">
        <v>138</v>
      </c>
    </row>
    <row r="16264" spans="1:12" x14ac:dyDescent="0.35">
      <c r="A16264" t="s">
        <v>241</v>
      </c>
      <c r="B16264">
        <v>13433</v>
      </c>
      <c r="C16264" t="s">
        <v>819</v>
      </c>
      <c r="D16264" t="s">
        <v>179</v>
      </c>
      <c r="E16264" t="s">
        <v>70</v>
      </c>
      <c r="F16264" t="s">
        <v>151</v>
      </c>
      <c r="G16264" t="s">
        <v>80</v>
      </c>
      <c r="H16264" t="s">
        <v>94</v>
      </c>
      <c r="I16264" t="s">
        <v>73</v>
      </c>
      <c r="J16264" t="s">
        <v>72</v>
      </c>
      <c r="K16264" t="s">
        <v>75</v>
      </c>
    </row>
    <row r="16266" spans="1:12" x14ac:dyDescent="0.35">
      <c r="A16266" t="s">
        <v>2493</v>
      </c>
    </row>
    <row r="16267" spans="1:12" x14ac:dyDescent="0.35">
      <c r="A16267" t="s">
        <v>14</v>
      </c>
      <c r="B16267" t="s">
        <v>15</v>
      </c>
      <c r="C16267" t="s">
        <v>2</v>
      </c>
      <c r="D16267" t="s">
        <v>2479</v>
      </c>
      <c r="E16267" t="s">
        <v>2480</v>
      </c>
      <c r="F16267" t="s">
        <v>2481</v>
      </c>
      <c r="G16267" t="s">
        <v>2482</v>
      </c>
      <c r="H16267" t="s">
        <v>2483</v>
      </c>
      <c r="I16267" t="s">
        <v>2484</v>
      </c>
      <c r="J16267" t="s">
        <v>2486</v>
      </c>
      <c r="K16267" t="s">
        <v>50</v>
      </c>
      <c r="L16267" t="s">
        <v>2485</v>
      </c>
    </row>
    <row r="16268" spans="1:12" x14ac:dyDescent="0.35">
      <c r="A16268" t="s">
        <v>3</v>
      </c>
      <c r="B16268" t="s">
        <v>52</v>
      </c>
      <c r="C16268">
        <v>445</v>
      </c>
      <c r="D16268" t="s">
        <v>969</v>
      </c>
      <c r="E16268" t="s">
        <v>65</v>
      </c>
      <c r="F16268" t="s">
        <v>216</v>
      </c>
      <c r="G16268" t="s">
        <v>70</v>
      </c>
      <c r="H16268" t="s">
        <v>81</v>
      </c>
      <c r="I16268" t="s">
        <v>76</v>
      </c>
      <c r="J16268" t="s">
        <v>150</v>
      </c>
      <c r="K16268" t="s">
        <v>94</v>
      </c>
      <c r="L16268" t="s">
        <v>76</v>
      </c>
    </row>
    <row r="16269" spans="1:12" x14ac:dyDescent="0.35">
      <c r="A16269" t="s">
        <v>3</v>
      </c>
      <c r="B16269" t="s">
        <v>83</v>
      </c>
      <c r="C16269">
        <v>1443</v>
      </c>
      <c r="D16269" t="s">
        <v>1255</v>
      </c>
      <c r="E16269" t="s">
        <v>86</v>
      </c>
      <c r="F16269" t="s">
        <v>151</v>
      </c>
      <c r="G16269" t="s">
        <v>63</v>
      </c>
      <c r="H16269" t="s">
        <v>71</v>
      </c>
      <c r="I16269" t="s">
        <v>106</v>
      </c>
      <c r="J16269" t="s">
        <v>150</v>
      </c>
      <c r="K16269" t="s">
        <v>75</v>
      </c>
      <c r="L16269" t="s">
        <v>76</v>
      </c>
    </row>
    <row r="16270" spans="1:12" x14ac:dyDescent="0.35">
      <c r="A16270" t="s">
        <v>3</v>
      </c>
      <c r="B16270" t="s">
        <v>50</v>
      </c>
      <c r="C16270">
        <v>141</v>
      </c>
      <c r="D16270" t="s">
        <v>865</v>
      </c>
      <c r="E16270" t="s">
        <v>244</v>
      </c>
      <c r="F16270" t="s">
        <v>122</v>
      </c>
      <c r="G16270" t="s">
        <v>70</v>
      </c>
      <c r="H16270" t="s">
        <v>80</v>
      </c>
      <c r="I16270" t="s">
        <v>76</v>
      </c>
      <c r="J16270" t="s">
        <v>76</v>
      </c>
      <c r="K16270" t="s">
        <v>79</v>
      </c>
      <c r="L16270" t="s">
        <v>76</v>
      </c>
    </row>
    <row r="16271" spans="1:12" x14ac:dyDescent="0.35">
      <c r="A16271" t="s">
        <v>4</v>
      </c>
      <c r="B16271" t="s">
        <v>52</v>
      </c>
      <c r="C16271">
        <v>841</v>
      </c>
      <c r="D16271" t="s">
        <v>886</v>
      </c>
      <c r="E16271" t="s">
        <v>65</v>
      </c>
      <c r="F16271" t="s">
        <v>96</v>
      </c>
      <c r="G16271" t="s">
        <v>173</v>
      </c>
      <c r="H16271" t="s">
        <v>78</v>
      </c>
      <c r="I16271" t="s">
        <v>150</v>
      </c>
      <c r="J16271" t="s">
        <v>74</v>
      </c>
      <c r="K16271" t="s">
        <v>73</v>
      </c>
      <c r="L16271" t="s">
        <v>76</v>
      </c>
    </row>
    <row r="16272" spans="1:12" x14ac:dyDescent="0.35">
      <c r="A16272" t="s">
        <v>4</v>
      </c>
      <c r="B16272" t="s">
        <v>83</v>
      </c>
      <c r="C16272">
        <v>2174</v>
      </c>
      <c r="D16272" t="s">
        <v>1472</v>
      </c>
      <c r="E16272" t="s">
        <v>198</v>
      </c>
      <c r="F16272" t="s">
        <v>70</v>
      </c>
      <c r="G16272" t="s">
        <v>105</v>
      </c>
      <c r="H16272" t="s">
        <v>71</v>
      </c>
      <c r="I16272" t="s">
        <v>107</v>
      </c>
      <c r="J16272" t="s">
        <v>79</v>
      </c>
      <c r="K16272" t="s">
        <v>107</v>
      </c>
      <c r="L16272" t="s">
        <v>76</v>
      </c>
    </row>
    <row r="16273" spans="1:12" x14ac:dyDescent="0.35">
      <c r="A16273" t="s">
        <v>4</v>
      </c>
      <c r="B16273" t="s">
        <v>50</v>
      </c>
      <c r="C16273">
        <v>260</v>
      </c>
      <c r="D16273" t="s">
        <v>1448</v>
      </c>
      <c r="E16273" t="s">
        <v>104</v>
      </c>
      <c r="F16273" t="s">
        <v>109</v>
      </c>
      <c r="G16273" t="s">
        <v>186</v>
      </c>
      <c r="H16273" t="s">
        <v>76</v>
      </c>
      <c r="I16273" t="s">
        <v>76</v>
      </c>
      <c r="J16273" t="s">
        <v>76</v>
      </c>
      <c r="K16273" t="s">
        <v>71</v>
      </c>
      <c r="L16273" t="s">
        <v>68</v>
      </c>
    </row>
    <row r="16274" spans="1:12" x14ac:dyDescent="0.35">
      <c r="A16274" t="s">
        <v>5</v>
      </c>
      <c r="B16274" t="s">
        <v>52</v>
      </c>
      <c r="C16274">
        <v>965</v>
      </c>
      <c r="D16274" t="s">
        <v>1305</v>
      </c>
      <c r="E16274" t="s">
        <v>119</v>
      </c>
      <c r="F16274" t="s">
        <v>86</v>
      </c>
      <c r="G16274" t="s">
        <v>216</v>
      </c>
      <c r="H16274" t="s">
        <v>96</v>
      </c>
      <c r="I16274" t="s">
        <v>74</v>
      </c>
      <c r="J16274" t="s">
        <v>63</v>
      </c>
      <c r="K16274" t="s">
        <v>74</v>
      </c>
      <c r="L16274" t="s">
        <v>106</v>
      </c>
    </row>
    <row r="16275" spans="1:12" x14ac:dyDescent="0.35">
      <c r="A16275" t="s">
        <v>5</v>
      </c>
      <c r="B16275" t="s">
        <v>83</v>
      </c>
      <c r="C16275">
        <v>2262</v>
      </c>
      <c r="D16275" t="s">
        <v>1390</v>
      </c>
      <c r="E16275" t="s">
        <v>149</v>
      </c>
      <c r="F16275" t="s">
        <v>103</v>
      </c>
      <c r="G16275" t="s">
        <v>198</v>
      </c>
      <c r="H16275" t="s">
        <v>108</v>
      </c>
      <c r="I16275" t="s">
        <v>78</v>
      </c>
      <c r="J16275" t="s">
        <v>151</v>
      </c>
      <c r="K16275" t="s">
        <v>79</v>
      </c>
      <c r="L16275" t="s">
        <v>77</v>
      </c>
    </row>
    <row r="16276" spans="1:12" x14ac:dyDescent="0.35">
      <c r="A16276" t="s">
        <v>5</v>
      </c>
      <c r="B16276" t="s">
        <v>50</v>
      </c>
      <c r="C16276">
        <v>235</v>
      </c>
      <c r="D16276" t="s">
        <v>1129</v>
      </c>
      <c r="E16276" t="s">
        <v>80</v>
      </c>
      <c r="F16276" t="s">
        <v>186</v>
      </c>
      <c r="G16276" t="s">
        <v>93</v>
      </c>
      <c r="H16276" t="s">
        <v>105</v>
      </c>
      <c r="I16276" t="s">
        <v>186</v>
      </c>
      <c r="J16276" t="s">
        <v>80</v>
      </c>
      <c r="K16276" t="s">
        <v>79</v>
      </c>
      <c r="L16276" t="s">
        <v>150</v>
      </c>
    </row>
    <row r="16277" spans="1:12" x14ac:dyDescent="0.35">
      <c r="A16277" t="s">
        <v>6</v>
      </c>
      <c r="B16277" t="s">
        <v>52</v>
      </c>
      <c r="C16277">
        <v>374</v>
      </c>
      <c r="D16277" t="s">
        <v>635</v>
      </c>
      <c r="E16277" t="s">
        <v>255</v>
      </c>
      <c r="F16277" t="s">
        <v>355</v>
      </c>
      <c r="G16277" t="s">
        <v>217</v>
      </c>
      <c r="H16277" t="s">
        <v>138</v>
      </c>
      <c r="I16277" t="s">
        <v>142</v>
      </c>
      <c r="J16277" t="s">
        <v>88</v>
      </c>
      <c r="K16277" t="s">
        <v>75</v>
      </c>
      <c r="L16277" t="s">
        <v>150</v>
      </c>
    </row>
    <row r="16278" spans="1:12" x14ac:dyDescent="0.35">
      <c r="A16278" t="s">
        <v>6</v>
      </c>
      <c r="B16278" t="s">
        <v>83</v>
      </c>
      <c r="C16278">
        <v>935</v>
      </c>
      <c r="D16278" t="s">
        <v>878</v>
      </c>
      <c r="E16278" t="s">
        <v>65</v>
      </c>
      <c r="F16278" t="s">
        <v>198</v>
      </c>
      <c r="G16278" t="s">
        <v>55</v>
      </c>
      <c r="H16278" t="s">
        <v>75</v>
      </c>
      <c r="I16278" t="s">
        <v>105</v>
      </c>
      <c r="J16278" t="s">
        <v>142</v>
      </c>
      <c r="K16278" t="s">
        <v>94</v>
      </c>
      <c r="L16278" t="s">
        <v>77</v>
      </c>
    </row>
    <row r="16279" spans="1:12" x14ac:dyDescent="0.35">
      <c r="A16279" t="s">
        <v>6</v>
      </c>
      <c r="B16279" t="s">
        <v>50</v>
      </c>
      <c r="C16279">
        <v>114</v>
      </c>
      <c r="D16279" t="s">
        <v>774</v>
      </c>
      <c r="E16279" t="s">
        <v>188</v>
      </c>
      <c r="F16279" t="s">
        <v>103</v>
      </c>
      <c r="G16279" t="s">
        <v>260</v>
      </c>
      <c r="H16279" t="s">
        <v>211</v>
      </c>
      <c r="I16279" t="s">
        <v>73</v>
      </c>
      <c r="J16279" t="s">
        <v>106</v>
      </c>
      <c r="K16279" t="s">
        <v>79</v>
      </c>
      <c r="L16279" t="s">
        <v>73</v>
      </c>
    </row>
    <row r="16280" spans="1:12" x14ac:dyDescent="0.35">
      <c r="A16280" t="s">
        <v>7</v>
      </c>
      <c r="B16280" t="s">
        <v>52</v>
      </c>
      <c r="C16280">
        <v>791</v>
      </c>
      <c r="D16280" t="s">
        <v>815</v>
      </c>
      <c r="E16280" t="s">
        <v>244</v>
      </c>
      <c r="F16280" t="s">
        <v>121</v>
      </c>
      <c r="G16280" t="s">
        <v>88</v>
      </c>
      <c r="H16280" t="s">
        <v>133</v>
      </c>
      <c r="I16280" t="s">
        <v>100</v>
      </c>
      <c r="J16280" t="s">
        <v>74</v>
      </c>
      <c r="K16280" t="s">
        <v>100</v>
      </c>
      <c r="L16280" t="s">
        <v>76</v>
      </c>
    </row>
    <row r="16281" spans="1:12" x14ac:dyDescent="0.35">
      <c r="A16281" t="s">
        <v>7</v>
      </c>
      <c r="B16281" t="s">
        <v>83</v>
      </c>
      <c r="C16281">
        <v>2105</v>
      </c>
      <c r="D16281" t="s">
        <v>857</v>
      </c>
      <c r="E16281" t="s">
        <v>103</v>
      </c>
      <c r="F16281" t="s">
        <v>65</v>
      </c>
      <c r="G16281" t="s">
        <v>186</v>
      </c>
      <c r="H16281" t="s">
        <v>81</v>
      </c>
      <c r="I16281" t="s">
        <v>138</v>
      </c>
      <c r="J16281" t="s">
        <v>78</v>
      </c>
      <c r="K16281" t="s">
        <v>78</v>
      </c>
      <c r="L16281" t="s">
        <v>77</v>
      </c>
    </row>
    <row r="16282" spans="1:12" x14ac:dyDescent="0.35">
      <c r="A16282" t="s">
        <v>7</v>
      </c>
      <c r="B16282" t="s">
        <v>50</v>
      </c>
      <c r="C16282">
        <v>348</v>
      </c>
      <c r="D16282" t="s">
        <v>904</v>
      </c>
      <c r="E16282" t="s">
        <v>63</v>
      </c>
      <c r="F16282" t="s">
        <v>100</v>
      </c>
      <c r="G16282" t="s">
        <v>78</v>
      </c>
      <c r="H16282" t="s">
        <v>55</v>
      </c>
      <c r="I16282" t="s">
        <v>94</v>
      </c>
      <c r="J16282" t="s">
        <v>105</v>
      </c>
      <c r="K16282" t="s">
        <v>72</v>
      </c>
      <c r="L16282" t="s">
        <v>76</v>
      </c>
    </row>
    <row r="16283" spans="1:12" x14ac:dyDescent="0.35">
      <c r="A16283" t="s">
        <v>241</v>
      </c>
      <c r="B16283" t="s">
        <v>52</v>
      </c>
      <c r="C16283">
        <v>3416</v>
      </c>
      <c r="D16283" t="s">
        <v>1106</v>
      </c>
      <c r="E16283" t="s">
        <v>180</v>
      </c>
      <c r="F16283" t="s">
        <v>84</v>
      </c>
      <c r="G16283" t="s">
        <v>88</v>
      </c>
      <c r="H16283" t="s">
        <v>74</v>
      </c>
      <c r="I16283" t="s">
        <v>81</v>
      </c>
      <c r="J16283" t="s">
        <v>93</v>
      </c>
      <c r="K16283" t="s">
        <v>105</v>
      </c>
      <c r="L16283" t="s">
        <v>73</v>
      </c>
    </row>
    <row r="16284" spans="1:12" x14ac:dyDescent="0.35">
      <c r="A16284" t="s">
        <v>241</v>
      </c>
      <c r="B16284" t="s">
        <v>83</v>
      </c>
      <c r="C16284">
        <v>8919</v>
      </c>
      <c r="D16284" t="s">
        <v>866</v>
      </c>
      <c r="E16284" t="s">
        <v>173</v>
      </c>
      <c r="F16284" t="s">
        <v>103</v>
      </c>
      <c r="G16284" t="s">
        <v>186</v>
      </c>
      <c r="H16284" t="s">
        <v>72</v>
      </c>
      <c r="I16284" t="s">
        <v>75</v>
      </c>
      <c r="J16284" t="s">
        <v>81</v>
      </c>
      <c r="K16284" t="s">
        <v>71</v>
      </c>
      <c r="L16284" t="s">
        <v>106</v>
      </c>
    </row>
    <row r="16285" spans="1:12" x14ac:dyDescent="0.35">
      <c r="A16285" t="s">
        <v>241</v>
      </c>
      <c r="B16285" t="s">
        <v>50</v>
      </c>
      <c r="C16285">
        <v>1098</v>
      </c>
      <c r="D16285" t="s">
        <v>1136</v>
      </c>
      <c r="E16285" t="s">
        <v>86</v>
      </c>
      <c r="F16285" t="s">
        <v>108</v>
      </c>
      <c r="G16285" t="s">
        <v>198</v>
      </c>
      <c r="H16285" t="s">
        <v>100</v>
      </c>
      <c r="I16285" t="s">
        <v>68</v>
      </c>
      <c r="J16285" t="s">
        <v>71</v>
      </c>
      <c r="K16285" t="s">
        <v>75</v>
      </c>
      <c r="L16285" t="s">
        <v>106</v>
      </c>
    </row>
    <row r="16287" spans="1:12" x14ac:dyDescent="0.35">
      <c r="A16287" t="s">
        <v>2494</v>
      </c>
    </row>
    <row r="16288" spans="1:12" x14ac:dyDescent="0.35">
      <c r="A16288" t="s">
        <v>14</v>
      </c>
      <c r="B16288" t="s">
        <v>266</v>
      </c>
      <c r="C16288" t="s">
        <v>2</v>
      </c>
      <c r="D16288" t="s">
        <v>2479</v>
      </c>
      <c r="E16288" t="s">
        <v>2480</v>
      </c>
      <c r="F16288" t="s">
        <v>2481</v>
      </c>
      <c r="G16288" t="s">
        <v>2482</v>
      </c>
      <c r="H16288" t="s">
        <v>2483</v>
      </c>
      <c r="I16288" t="s">
        <v>2484</v>
      </c>
      <c r="J16288" t="s">
        <v>2486</v>
      </c>
      <c r="K16288" t="s">
        <v>50</v>
      </c>
      <c r="L16288" t="s">
        <v>2485</v>
      </c>
    </row>
    <row r="16289" spans="1:12" x14ac:dyDescent="0.35">
      <c r="A16289" t="s">
        <v>3</v>
      </c>
      <c r="B16289" t="s">
        <v>267</v>
      </c>
      <c r="C16289">
        <v>264</v>
      </c>
      <c r="D16289" t="s">
        <v>999</v>
      </c>
      <c r="E16289" t="s">
        <v>99</v>
      </c>
      <c r="F16289" t="s">
        <v>89</v>
      </c>
      <c r="G16289" t="s">
        <v>180</v>
      </c>
      <c r="H16289" t="s">
        <v>55</v>
      </c>
      <c r="I16289" t="s">
        <v>150</v>
      </c>
      <c r="J16289" t="s">
        <v>93</v>
      </c>
      <c r="K16289" t="s">
        <v>150</v>
      </c>
      <c r="L16289" t="s">
        <v>76</v>
      </c>
    </row>
    <row r="16290" spans="1:12" x14ac:dyDescent="0.35">
      <c r="A16290" t="s">
        <v>3</v>
      </c>
      <c r="B16290" t="s">
        <v>279</v>
      </c>
      <c r="C16290">
        <v>1701</v>
      </c>
      <c r="D16290" t="s">
        <v>1000</v>
      </c>
      <c r="E16290" t="s">
        <v>133</v>
      </c>
      <c r="F16290" t="s">
        <v>151</v>
      </c>
      <c r="G16290" t="s">
        <v>55</v>
      </c>
      <c r="H16290" t="s">
        <v>71</v>
      </c>
      <c r="I16290" t="s">
        <v>107</v>
      </c>
      <c r="J16290" t="s">
        <v>79</v>
      </c>
      <c r="K16290" t="s">
        <v>94</v>
      </c>
      <c r="L16290" t="s">
        <v>76</v>
      </c>
    </row>
    <row r="16291" spans="1:12" x14ac:dyDescent="0.35">
      <c r="A16291" t="s">
        <v>3</v>
      </c>
      <c r="B16291" t="s">
        <v>285</v>
      </c>
      <c r="C16291">
        <v>64</v>
      </c>
      <c r="D16291" t="s">
        <v>991</v>
      </c>
      <c r="E16291" t="s">
        <v>142</v>
      </c>
      <c r="F16291" t="s">
        <v>78</v>
      </c>
      <c r="G16291" t="s">
        <v>76</v>
      </c>
      <c r="H16291" t="s">
        <v>63</v>
      </c>
      <c r="I16291" t="s">
        <v>76</v>
      </c>
      <c r="J16291" t="s">
        <v>76</v>
      </c>
      <c r="K16291" t="s">
        <v>76</v>
      </c>
      <c r="L16291" t="s">
        <v>76</v>
      </c>
    </row>
    <row r="16292" spans="1:12" x14ac:dyDescent="0.35">
      <c r="A16292" t="s">
        <v>4</v>
      </c>
      <c r="B16292" t="s">
        <v>267</v>
      </c>
      <c r="C16292">
        <v>355</v>
      </c>
      <c r="D16292" t="s">
        <v>920</v>
      </c>
      <c r="E16292" t="s">
        <v>149</v>
      </c>
      <c r="F16292" t="s">
        <v>216</v>
      </c>
      <c r="G16292" t="s">
        <v>122</v>
      </c>
      <c r="H16292" t="s">
        <v>63</v>
      </c>
      <c r="I16292" t="s">
        <v>107</v>
      </c>
      <c r="J16292" t="s">
        <v>80</v>
      </c>
      <c r="K16292" t="s">
        <v>76</v>
      </c>
      <c r="L16292" t="s">
        <v>76</v>
      </c>
    </row>
    <row r="16293" spans="1:12" x14ac:dyDescent="0.35">
      <c r="A16293" t="s">
        <v>4</v>
      </c>
      <c r="B16293" t="s">
        <v>279</v>
      </c>
      <c r="C16293">
        <v>2643</v>
      </c>
      <c r="D16293" t="s">
        <v>858</v>
      </c>
      <c r="E16293" t="s">
        <v>103</v>
      </c>
      <c r="F16293" t="s">
        <v>86</v>
      </c>
      <c r="G16293" t="s">
        <v>80</v>
      </c>
      <c r="H16293" t="s">
        <v>68</v>
      </c>
      <c r="I16293" t="s">
        <v>79</v>
      </c>
      <c r="J16293" t="s">
        <v>68</v>
      </c>
      <c r="K16293" t="s">
        <v>107</v>
      </c>
      <c r="L16293" t="s">
        <v>107</v>
      </c>
    </row>
    <row r="16294" spans="1:12" x14ac:dyDescent="0.35">
      <c r="A16294" t="s">
        <v>4</v>
      </c>
      <c r="B16294" t="s">
        <v>285</v>
      </c>
      <c r="C16294">
        <v>277</v>
      </c>
      <c r="D16294" t="s">
        <v>865</v>
      </c>
      <c r="E16294" t="s">
        <v>72</v>
      </c>
      <c r="F16294" t="s">
        <v>211</v>
      </c>
      <c r="G16294" t="s">
        <v>55</v>
      </c>
      <c r="H16294" t="s">
        <v>68</v>
      </c>
      <c r="I16294" t="s">
        <v>76</v>
      </c>
      <c r="J16294" t="s">
        <v>100</v>
      </c>
      <c r="K16294" t="s">
        <v>71</v>
      </c>
      <c r="L16294" t="s">
        <v>76</v>
      </c>
    </row>
    <row r="16295" spans="1:12" x14ac:dyDescent="0.35">
      <c r="A16295" t="s">
        <v>5</v>
      </c>
      <c r="B16295" t="s">
        <v>267</v>
      </c>
      <c r="C16295">
        <v>135</v>
      </c>
      <c r="D16295" t="s">
        <v>834</v>
      </c>
      <c r="E16295" t="s">
        <v>68</v>
      </c>
      <c r="F16295" t="s">
        <v>94</v>
      </c>
      <c r="G16295" t="s">
        <v>80</v>
      </c>
      <c r="H16295" t="s">
        <v>221</v>
      </c>
      <c r="I16295" t="s">
        <v>74</v>
      </c>
      <c r="J16295" t="s">
        <v>80</v>
      </c>
      <c r="K16295" t="s">
        <v>73</v>
      </c>
      <c r="L16295" t="s">
        <v>79</v>
      </c>
    </row>
    <row r="16296" spans="1:12" x14ac:dyDescent="0.35">
      <c r="A16296" t="s">
        <v>5</v>
      </c>
      <c r="B16296" t="s">
        <v>279</v>
      </c>
      <c r="C16296">
        <v>2658</v>
      </c>
      <c r="D16296" t="s">
        <v>733</v>
      </c>
      <c r="E16296" t="s">
        <v>173</v>
      </c>
      <c r="F16296" t="s">
        <v>122</v>
      </c>
      <c r="G16296" t="s">
        <v>104</v>
      </c>
      <c r="H16296" t="s">
        <v>130</v>
      </c>
      <c r="I16296" t="s">
        <v>72</v>
      </c>
      <c r="J16296" t="s">
        <v>104</v>
      </c>
      <c r="K16296" t="s">
        <v>150</v>
      </c>
      <c r="L16296" t="s">
        <v>73</v>
      </c>
    </row>
    <row r="16297" spans="1:12" x14ac:dyDescent="0.35">
      <c r="A16297" t="s">
        <v>5</v>
      </c>
      <c r="B16297" t="s">
        <v>285</v>
      </c>
      <c r="C16297">
        <v>669</v>
      </c>
      <c r="D16297" t="s">
        <v>815</v>
      </c>
      <c r="E16297" t="s">
        <v>161</v>
      </c>
      <c r="F16297" t="s">
        <v>211</v>
      </c>
      <c r="G16297" t="s">
        <v>70</v>
      </c>
      <c r="H16297" t="s">
        <v>70</v>
      </c>
      <c r="I16297" t="s">
        <v>150</v>
      </c>
      <c r="J16297" t="s">
        <v>71</v>
      </c>
      <c r="K16297" t="s">
        <v>105</v>
      </c>
      <c r="L16297" t="s">
        <v>94</v>
      </c>
    </row>
    <row r="16298" spans="1:12" x14ac:dyDescent="0.35">
      <c r="A16298" t="s">
        <v>6</v>
      </c>
      <c r="B16298" t="s">
        <v>267</v>
      </c>
      <c r="C16298">
        <v>126</v>
      </c>
      <c r="D16298" t="s">
        <v>1175</v>
      </c>
      <c r="E16298" t="s">
        <v>173</v>
      </c>
      <c r="F16298" t="s">
        <v>53</v>
      </c>
      <c r="G16298" t="s">
        <v>92</v>
      </c>
      <c r="H16298" t="s">
        <v>133</v>
      </c>
      <c r="I16298" t="s">
        <v>78</v>
      </c>
      <c r="J16298" t="s">
        <v>71</v>
      </c>
      <c r="K16298" t="s">
        <v>73</v>
      </c>
      <c r="L16298" t="s">
        <v>76</v>
      </c>
    </row>
    <row r="16299" spans="1:12" x14ac:dyDescent="0.35">
      <c r="A16299" t="s">
        <v>6</v>
      </c>
      <c r="B16299" t="s">
        <v>279</v>
      </c>
      <c r="C16299">
        <v>1134</v>
      </c>
      <c r="D16299" t="s">
        <v>837</v>
      </c>
      <c r="E16299" t="s">
        <v>87</v>
      </c>
      <c r="F16299" t="s">
        <v>62</v>
      </c>
      <c r="G16299" t="s">
        <v>149</v>
      </c>
      <c r="H16299" t="s">
        <v>138</v>
      </c>
      <c r="I16299" t="s">
        <v>138</v>
      </c>
      <c r="J16299" t="s">
        <v>130</v>
      </c>
      <c r="K16299" t="s">
        <v>78</v>
      </c>
      <c r="L16299" t="s">
        <v>68</v>
      </c>
    </row>
    <row r="16300" spans="1:12" x14ac:dyDescent="0.35">
      <c r="A16300" t="s">
        <v>6</v>
      </c>
      <c r="B16300" t="s">
        <v>285</v>
      </c>
      <c r="C16300">
        <v>163</v>
      </c>
      <c r="D16300" t="s">
        <v>642</v>
      </c>
      <c r="E16300" t="s">
        <v>89</v>
      </c>
      <c r="F16300" t="s">
        <v>80</v>
      </c>
      <c r="G16300" t="s">
        <v>100</v>
      </c>
      <c r="H16300" t="s">
        <v>72</v>
      </c>
      <c r="I16300" t="s">
        <v>55</v>
      </c>
      <c r="J16300" t="s">
        <v>96</v>
      </c>
      <c r="K16300" t="s">
        <v>150</v>
      </c>
      <c r="L16300" t="s">
        <v>76</v>
      </c>
    </row>
    <row r="16301" spans="1:12" x14ac:dyDescent="0.35">
      <c r="A16301" t="s">
        <v>7</v>
      </c>
      <c r="B16301" t="s">
        <v>267</v>
      </c>
      <c r="C16301">
        <v>197</v>
      </c>
      <c r="D16301" t="s">
        <v>791</v>
      </c>
      <c r="E16301" t="s">
        <v>176</v>
      </c>
      <c r="F16301" t="s">
        <v>260</v>
      </c>
      <c r="G16301" t="s">
        <v>86</v>
      </c>
      <c r="H16301" t="s">
        <v>77</v>
      </c>
      <c r="I16301" t="s">
        <v>100</v>
      </c>
      <c r="J16301" t="s">
        <v>63</v>
      </c>
      <c r="K16301" t="s">
        <v>77</v>
      </c>
      <c r="L16301" t="s">
        <v>150</v>
      </c>
    </row>
    <row r="16302" spans="1:12" x14ac:dyDescent="0.35">
      <c r="A16302" t="s">
        <v>7</v>
      </c>
      <c r="B16302" t="s">
        <v>279</v>
      </c>
      <c r="C16302">
        <v>2875</v>
      </c>
      <c r="D16302" t="s">
        <v>912</v>
      </c>
      <c r="E16302" t="s">
        <v>103</v>
      </c>
      <c r="F16302" t="s">
        <v>70</v>
      </c>
      <c r="G16302" t="s">
        <v>151</v>
      </c>
      <c r="H16302" t="s">
        <v>186</v>
      </c>
      <c r="I16302" t="s">
        <v>138</v>
      </c>
      <c r="J16302" t="s">
        <v>81</v>
      </c>
      <c r="K16302" t="s">
        <v>72</v>
      </c>
      <c r="L16302" t="s">
        <v>73</v>
      </c>
    </row>
    <row r="16303" spans="1:12" x14ac:dyDescent="0.35">
      <c r="A16303" t="s">
        <v>7</v>
      </c>
      <c r="B16303" t="s">
        <v>285</v>
      </c>
      <c r="C16303">
        <v>172</v>
      </c>
      <c r="D16303" t="s">
        <v>744</v>
      </c>
      <c r="E16303" t="s">
        <v>122</v>
      </c>
      <c r="F16303" t="s">
        <v>163</v>
      </c>
      <c r="G16303" t="s">
        <v>76</v>
      </c>
      <c r="H16303" t="s">
        <v>105</v>
      </c>
      <c r="I16303" t="s">
        <v>86</v>
      </c>
      <c r="J16303" t="s">
        <v>107</v>
      </c>
      <c r="K16303" t="s">
        <v>76</v>
      </c>
      <c r="L16303" t="s">
        <v>71</v>
      </c>
    </row>
    <row r="16304" spans="1:12" x14ac:dyDescent="0.35">
      <c r="A16304" t="s">
        <v>241</v>
      </c>
      <c r="B16304" t="s">
        <v>267</v>
      </c>
      <c r="C16304">
        <v>1077</v>
      </c>
      <c r="D16304" t="s">
        <v>833</v>
      </c>
      <c r="E16304" t="s">
        <v>163</v>
      </c>
      <c r="F16304" t="s">
        <v>87</v>
      </c>
      <c r="G16304" t="s">
        <v>70</v>
      </c>
      <c r="H16304" t="s">
        <v>55</v>
      </c>
      <c r="I16304" t="s">
        <v>94</v>
      </c>
      <c r="J16304" t="s">
        <v>80</v>
      </c>
      <c r="K16304" t="s">
        <v>106</v>
      </c>
      <c r="L16304" t="s">
        <v>73</v>
      </c>
    </row>
    <row r="16305" spans="1:12" x14ac:dyDescent="0.35">
      <c r="A16305" t="s">
        <v>241</v>
      </c>
      <c r="B16305" t="s">
        <v>279</v>
      </c>
      <c r="C16305">
        <v>11011</v>
      </c>
      <c r="D16305" t="s">
        <v>878</v>
      </c>
      <c r="E16305" t="s">
        <v>62</v>
      </c>
      <c r="F16305" t="s">
        <v>86</v>
      </c>
      <c r="G16305" t="s">
        <v>122</v>
      </c>
      <c r="H16305" t="s">
        <v>63</v>
      </c>
      <c r="I16305" t="s">
        <v>94</v>
      </c>
      <c r="J16305" t="s">
        <v>72</v>
      </c>
      <c r="K16305" t="s">
        <v>94</v>
      </c>
      <c r="L16305" t="s">
        <v>73</v>
      </c>
    </row>
    <row r="16306" spans="1:12" x14ac:dyDescent="0.35">
      <c r="A16306" t="s">
        <v>241</v>
      </c>
      <c r="B16306" t="s">
        <v>285</v>
      </c>
      <c r="C16306">
        <v>1345</v>
      </c>
      <c r="D16306" t="s">
        <v>733</v>
      </c>
      <c r="E16306" t="s">
        <v>65</v>
      </c>
      <c r="F16306" t="s">
        <v>97</v>
      </c>
      <c r="G16306" t="s">
        <v>74</v>
      </c>
      <c r="H16306" t="s">
        <v>55</v>
      </c>
      <c r="I16306" t="s">
        <v>94</v>
      </c>
      <c r="J16306" t="s">
        <v>138</v>
      </c>
      <c r="K16306" t="s">
        <v>71</v>
      </c>
      <c r="L16306" t="s">
        <v>79</v>
      </c>
    </row>
    <row r="16308" spans="1:12" x14ac:dyDescent="0.35">
      <c r="A16308" t="s">
        <v>2495</v>
      </c>
    </row>
    <row r="16309" spans="1:12" x14ac:dyDescent="0.35">
      <c r="A16309" t="s">
        <v>14</v>
      </c>
      <c r="B16309" t="s">
        <v>461</v>
      </c>
      <c r="C16309" t="s">
        <v>2</v>
      </c>
      <c r="D16309" t="s">
        <v>2479</v>
      </c>
      <c r="E16309" t="s">
        <v>2480</v>
      </c>
      <c r="F16309" t="s">
        <v>2481</v>
      </c>
      <c r="G16309" t="s">
        <v>2482</v>
      </c>
      <c r="H16309" t="s">
        <v>2483</v>
      </c>
      <c r="I16309" t="s">
        <v>2484</v>
      </c>
      <c r="J16309" t="s">
        <v>2486</v>
      </c>
      <c r="K16309" t="s">
        <v>50</v>
      </c>
      <c r="L16309" t="s">
        <v>2485</v>
      </c>
    </row>
    <row r="16310" spans="1:12" x14ac:dyDescent="0.35">
      <c r="A16310" t="s">
        <v>3</v>
      </c>
      <c r="B16310" t="s">
        <v>462</v>
      </c>
      <c r="C16310">
        <v>1093</v>
      </c>
      <c r="D16310" t="s">
        <v>1104</v>
      </c>
      <c r="E16310" t="s">
        <v>149</v>
      </c>
      <c r="F16310" t="s">
        <v>108</v>
      </c>
      <c r="G16310" t="s">
        <v>80</v>
      </c>
      <c r="H16310" t="s">
        <v>105</v>
      </c>
      <c r="I16310" t="s">
        <v>106</v>
      </c>
      <c r="J16310" t="s">
        <v>71</v>
      </c>
      <c r="K16310" t="s">
        <v>94</v>
      </c>
      <c r="L16310" t="s">
        <v>76</v>
      </c>
    </row>
    <row r="16311" spans="1:12" x14ac:dyDescent="0.35">
      <c r="A16311" t="s">
        <v>3</v>
      </c>
      <c r="B16311" t="s">
        <v>464</v>
      </c>
      <c r="C16311">
        <v>935</v>
      </c>
      <c r="D16311" t="s">
        <v>1316</v>
      </c>
      <c r="E16311" t="s">
        <v>62</v>
      </c>
      <c r="F16311" t="s">
        <v>108</v>
      </c>
      <c r="G16311" t="s">
        <v>104</v>
      </c>
      <c r="H16311" t="s">
        <v>68</v>
      </c>
      <c r="I16311" t="s">
        <v>107</v>
      </c>
      <c r="J16311" t="s">
        <v>71</v>
      </c>
      <c r="K16311" t="s">
        <v>150</v>
      </c>
      <c r="L16311" t="s">
        <v>107</v>
      </c>
    </row>
    <row r="16312" spans="1:12" x14ac:dyDescent="0.35">
      <c r="A16312" t="s">
        <v>3</v>
      </c>
      <c r="B16312" t="s">
        <v>468</v>
      </c>
      <c r="C16312">
        <v>1</v>
      </c>
      <c r="D16312" t="s">
        <v>395</v>
      </c>
      <c r="E16312" t="s">
        <v>76</v>
      </c>
      <c r="F16312" t="s">
        <v>76</v>
      </c>
      <c r="G16312" t="s">
        <v>76</v>
      </c>
      <c r="H16312" t="s">
        <v>76</v>
      </c>
      <c r="I16312" t="s">
        <v>76</v>
      </c>
      <c r="J16312" t="s">
        <v>76</v>
      </c>
      <c r="K16312" t="s">
        <v>76</v>
      </c>
      <c r="L16312" t="s">
        <v>76</v>
      </c>
    </row>
    <row r="16313" spans="1:12" x14ac:dyDescent="0.35">
      <c r="A16313" t="s">
        <v>4</v>
      </c>
      <c r="B16313" t="s">
        <v>462</v>
      </c>
      <c r="C16313">
        <v>1693</v>
      </c>
      <c r="D16313" t="s">
        <v>1316</v>
      </c>
      <c r="E16313" t="s">
        <v>57</v>
      </c>
      <c r="F16313" t="s">
        <v>108</v>
      </c>
      <c r="G16313" t="s">
        <v>142</v>
      </c>
      <c r="H16313" t="s">
        <v>71</v>
      </c>
      <c r="I16313" t="s">
        <v>76</v>
      </c>
      <c r="J16313" t="s">
        <v>72</v>
      </c>
      <c r="K16313" t="s">
        <v>106</v>
      </c>
      <c r="L16313" t="s">
        <v>107</v>
      </c>
    </row>
    <row r="16314" spans="1:12" x14ac:dyDescent="0.35">
      <c r="A16314" t="s">
        <v>4</v>
      </c>
      <c r="B16314" t="s">
        <v>464</v>
      </c>
      <c r="C16314">
        <v>1582</v>
      </c>
      <c r="D16314" t="s">
        <v>904</v>
      </c>
      <c r="E16314" t="s">
        <v>100</v>
      </c>
      <c r="F16314" t="s">
        <v>109</v>
      </c>
      <c r="G16314" t="s">
        <v>138</v>
      </c>
      <c r="H16314" t="s">
        <v>150</v>
      </c>
      <c r="I16314" t="s">
        <v>71</v>
      </c>
      <c r="J16314" t="s">
        <v>106</v>
      </c>
      <c r="K16314" t="s">
        <v>76</v>
      </c>
      <c r="L16314" t="s">
        <v>76</v>
      </c>
    </row>
    <row r="16315" spans="1:12" x14ac:dyDescent="0.35">
      <c r="A16315" t="s">
        <v>5</v>
      </c>
      <c r="B16315" t="s">
        <v>462</v>
      </c>
      <c r="C16315">
        <v>1656</v>
      </c>
      <c r="D16315" t="s">
        <v>1639</v>
      </c>
      <c r="E16315" t="s">
        <v>179</v>
      </c>
      <c r="F16315" t="s">
        <v>149</v>
      </c>
      <c r="G16315" t="s">
        <v>198</v>
      </c>
      <c r="H16315" t="s">
        <v>86</v>
      </c>
      <c r="I16315" t="s">
        <v>105</v>
      </c>
      <c r="J16315" t="s">
        <v>104</v>
      </c>
      <c r="K16315" t="s">
        <v>71</v>
      </c>
      <c r="L16315" t="s">
        <v>71</v>
      </c>
    </row>
    <row r="16316" spans="1:12" x14ac:dyDescent="0.35">
      <c r="A16316" t="s">
        <v>5</v>
      </c>
      <c r="B16316" t="s">
        <v>464</v>
      </c>
      <c r="C16316">
        <v>1806</v>
      </c>
      <c r="D16316" t="s">
        <v>1429</v>
      </c>
      <c r="E16316" t="s">
        <v>70</v>
      </c>
      <c r="F16316" t="s">
        <v>86</v>
      </c>
      <c r="G16316" t="s">
        <v>62</v>
      </c>
      <c r="H16316" t="s">
        <v>86</v>
      </c>
      <c r="I16316" t="s">
        <v>72</v>
      </c>
      <c r="J16316" t="s">
        <v>63</v>
      </c>
      <c r="K16316" t="s">
        <v>94</v>
      </c>
      <c r="L16316" t="s">
        <v>76</v>
      </c>
    </row>
    <row r="16317" spans="1:12" x14ac:dyDescent="0.35">
      <c r="A16317" t="s">
        <v>6</v>
      </c>
      <c r="B16317" t="s">
        <v>462</v>
      </c>
      <c r="C16317">
        <v>897</v>
      </c>
      <c r="D16317" t="s">
        <v>783</v>
      </c>
      <c r="E16317" t="s">
        <v>97</v>
      </c>
      <c r="F16317" t="s">
        <v>70</v>
      </c>
      <c r="G16317" t="s">
        <v>179</v>
      </c>
      <c r="H16317" t="s">
        <v>80</v>
      </c>
      <c r="I16317" t="s">
        <v>94</v>
      </c>
      <c r="J16317" t="s">
        <v>122</v>
      </c>
      <c r="K16317" t="s">
        <v>150</v>
      </c>
      <c r="L16317" t="s">
        <v>71</v>
      </c>
    </row>
    <row r="16318" spans="1:12" x14ac:dyDescent="0.35">
      <c r="A16318" t="s">
        <v>6</v>
      </c>
      <c r="B16318" t="s">
        <v>464</v>
      </c>
      <c r="C16318">
        <v>526</v>
      </c>
      <c r="D16318" t="s">
        <v>842</v>
      </c>
      <c r="E16318" t="s">
        <v>176</v>
      </c>
      <c r="F16318" t="s">
        <v>179</v>
      </c>
      <c r="G16318" t="s">
        <v>70</v>
      </c>
      <c r="H16318" t="s">
        <v>78</v>
      </c>
      <c r="I16318" t="s">
        <v>55</v>
      </c>
      <c r="J16318" t="s">
        <v>173</v>
      </c>
      <c r="K16318" t="s">
        <v>105</v>
      </c>
      <c r="L16318" t="s">
        <v>76</v>
      </c>
    </row>
    <row r="16319" spans="1:12" x14ac:dyDescent="0.35">
      <c r="A16319" t="s">
        <v>7</v>
      </c>
      <c r="B16319" t="s">
        <v>462</v>
      </c>
      <c r="C16319">
        <v>1912</v>
      </c>
      <c r="D16319" t="s">
        <v>744</v>
      </c>
      <c r="E16319" t="s">
        <v>108</v>
      </c>
      <c r="F16319" t="s">
        <v>108</v>
      </c>
      <c r="G16319" t="s">
        <v>81</v>
      </c>
      <c r="H16319" t="s">
        <v>105</v>
      </c>
      <c r="I16319" t="s">
        <v>150</v>
      </c>
      <c r="J16319" t="s">
        <v>81</v>
      </c>
      <c r="K16319" t="s">
        <v>94</v>
      </c>
      <c r="L16319" t="s">
        <v>106</v>
      </c>
    </row>
    <row r="16320" spans="1:12" x14ac:dyDescent="0.35">
      <c r="A16320" t="s">
        <v>7</v>
      </c>
      <c r="B16320" t="s">
        <v>464</v>
      </c>
      <c r="C16320">
        <v>1331</v>
      </c>
      <c r="D16320" t="s">
        <v>1181</v>
      </c>
      <c r="E16320" t="s">
        <v>88</v>
      </c>
      <c r="F16320" t="s">
        <v>121</v>
      </c>
      <c r="G16320" t="s">
        <v>70</v>
      </c>
      <c r="H16320" t="s">
        <v>198</v>
      </c>
      <c r="I16320" t="s">
        <v>74</v>
      </c>
      <c r="J16320" t="s">
        <v>138</v>
      </c>
      <c r="K16320" t="s">
        <v>63</v>
      </c>
      <c r="L16320" t="s">
        <v>106</v>
      </c>
    </row>
    <row r="16321" spans="1:12" x14ac:dyDescent="0.35">
      <c r="A16321" t="s">
        <v>7</v>
      </c>
      <c r="B16321" t="s">
        <v>468</v>
      </c>
      <c r="C16321">
        <v>1</v>
      </c>
      <c r="D16321" t="s">
        <v>395</v>
      </c>
      <c r="E16321" t="s">
        <v>76</v>
      </c>
      <c r="F16321" t="s">
        <v>76</v>
      </c>
      <c r="G16321" t="s">
        <v>76</v>
      </c>
      <c r="H16321" t="s">
        <v>76</v>
      </c>
      <c r="I16321" t="s">
        <v>76</v>
      </c>
      <c r="J16321" t="s">
        <v>76</v>
      </c>
      <c r="K16321" t="s">
        <v>76</v>
      </c>
      <c r="L16321" t="s">
        <v>76</v>
      </c>
    </row>
    <row r="16322" spans="1:12" x14ac:dyDescent="0.35">
      <c r="A16322" t="s">
        <v>241</v>
      </c>
      <c r="B16322" t="s">
        <v>462</v>
      </c>
      <c r="C16322">
        <v>7251</v>
      </c>
      <c r="D16322" t="s">
        <v>1387</v>
      </c>
      <c r="E16322" t="s">
        <v>179</v>
      </c>
      <c r="F16322" t="s">
        <v>86</v>
      </c>
      <c r="G16322" t="s">
        <v>93</v>
      </c>
      <c r="H16322" t="s">
        <v>72</v>
      </c>
      <c r="I16322" t="s">
        <v>71</v>
      </c>
      <c r="J16322" t="s">
        <v>80</v>
      </c>
      <c r="K16322" t="s">
        <v>150</v>
      </c>
      <c r="L16322" t="s">
        <v>106</v>
      </c>
    </row>
    <row r="16323" spans="1:12" x14ac:dyDescent="0.35">
      <c r="A16323" t="s">
        <v>241</v>
      </c>
      <c r="B16323" t="s">
        <v>464</v>
      </c>
      <c r="C16323">
        <v>6180</v>
      </c>
      <c r="D16323" t="s">
        <v>1413</v>
      </c>
      <c r="E16323" t="s">
        <v>179</v>
      </c>
      <c r="F16323" t="s">
        <v>244</v>
      </c>
      <c r="G16323" t="s">
        <v>108</v>
      </c>
      <c r="H16323" t="s">
        <v>186</v>
      </c>
      <c r="I16323" t="s">
        <v>81</v>
      </c>
      <c r="J16323" t="s">
        <v>105</v>
      </c>
      <c r="K16323" t="s">
        <v>94</v>
      </c>
      <c r="L16323" t="s">
        <v>107</v>
      </c>
    </row>
    <row r="16324" spans="1:12" x14ac:dyDescent="0.35">
      <c r="A16324" t="s">
        <v>241</v>
      </c>
      <c r="B16324" t="s">
        <v>468</v>
      </c>
      <c r="C16324">
        <v>2</v>
      </c>
      <c r="D16324" t="s">
        <v>395</v>
      </c>
      <c r="E16324" t="s">
        <v>76</v>
      </c>
      <c r="F16324" t="s">
        <v>76</v>
      </c>
      <c r="G16324" t="s">
        <v>76</v>
      </c>
      <c r="H16324" t="s">
        <v>76</v>
      </c>
      <c r="I16324" t="s">
        <v>76</v>
      </c>
      <c r="J16324" t="s">
        <v>76</v>
      </c>
      <c r="K16324" t="s">
        <v>76</v>
      </c>
      <c r="L16324" t="s">
        <v>76</v>
      </c>
    </row>
    <row r="16326" spans="1:12" x14ac:dyDescent="0.35">
      <c r="A16326" t="s">
        <v>2496</v>
      </c>
    </row>
    <row r="16327" spans="1:12" x14ac:dyDescent="0.35">
      <c r="A16327" t="s">
        <v>14</v>
      </c>
      <c r="B16327" t="s">
        <v>487</v>
      </c>
      <c r="C16327" t="s">
        <v>2</v>
      </c>
      <c r="D16327" t="s">
        <v>2479</v>
      </c>
      <c r="E16327" t="s">
        <v>2480</v>
      </c>
      <c r="F16327" t="s">
        <v>2481</v>
      </c>
      <c r="G16327" t="s">
        <v>2482</v>
      </c>
      <c r="H16327" t="s">
        <v>2483</v>
      </c>
      <c r="I16327" t="s">
        <v>2484</v>
      </c>
      <c r="J16327" t="s">
        <v>2485</v>
      </c>
      <c r="K16327" t="s">
        <v>2486</v>
      </c>
      <c r="L16327" t="s">
        <v>50</v>
      </c>
    </row>
    <row r="16328" spans="1:12" x14ac:dyDescent="0.35">
      <c r="A16328" t="s">
        <v>3</v>
      </c>
      <c r="B16328" t="s">
        <v>488</v>
      </c>
      <c r="C16328">
        <v>1119</v>
      </c>
      <c r="D16328" t="s">
        <v>872</v>
      </c>
      <c r="E16328" t="s">
        <v>65</v>
      </c>
      <c r="F16328" t="s">
        <v>86</v>
      </c>
      <c r="G16328" t="s">
        <v>86</v>
      </c>
      <c r="H16328" t="s">
        <v>94</v>
      </c>
      <c r="I16328" t="s">
        <v>73</v>
      </c>
      <c r="J16328" t="s">
        <v>107</v>
      </c>
      <c r="K16328" t="s">
        <v>71</v>
      </c>
      <c r="L16328" t="s">
        <v>71</v>
      </c>
    </row>
    <row r="16329" spans="1:12" x14ac:dyDescent="0.35">
      <c r="A16329" t="s">
        <v>3</v>
      </c>
      <c r="B16329" t="s">
        <v>491</v>
      </c>
      <c r="C16329">
        <v>910</v>
      </c>
      <c r="D16329" t="s">
        <v>1111</v>
      </c>
      <c r="E16329" t="s">
        <v>133</v>
      </c>
      <c r="F16329" t="s">
        <v>104</v>
      </c>
      <c r="G16329" t="s">
        <v>105</v>
      </c>
      <c r="H16329" t="s">
        <v>150</v>
      </c>
      <c r="I16329" t="s">
        <v>73</v>
      </c>
      <c r="J16329" t="s">
        <v>76</v>
      </c>
      <c r="K16329" t="s">
        <v>71</v>
      </c>
      <c r="L16329" t="s">
        <v>105</v>
      </c>
    </row>
    <row r="16330" spans="1:12" x14ac:dyDescent="0.35">
      <c r="A16330" t="s">
        <v>4</v>
      </c>
      <c r="B16330" t="s">
        <v>488</v>
      </c>
      <c r="C16330">
        <v>1945</v>
      </c>
      <c r="D16330" t="s">
        <v>858</v>
      </c>
      <c r="E16330" t="s">
        <v>133</v>
      </c>
      <c r="F16330" t="s">
        <v>103</v>
      </c>
      <c r="G16330" t="s">
        <v>80</v>
      </c>
      <c r="H16330" t="s">
        <v>78</v>
      </c>
      <c r="I16330" t="s">
        <v>73</v>
      </c>
      <c r="J16330" t="s">
        <v>76</v>
      </c>
      <c r="K16330" t="s">
        <v>150</v>
      </c>
      <c r="L16330" t="s">
        <v>73</v>
      </c>
    </row>
    <row r="16331" spans="1:12" x14ac:dyDescent="0.35">
      <c r="A16331" t="s">
        <v>4</v>
      </c>
      <c r="B16331" t="s">
        <v>491</v>
      </c>
      <c r="C16331">
        <v>1330</v>
      </c>
      <c r="D16331" t="s">
        <v>1320</v>
      </c>
      <c r="E16331" t="s">
        <v>173</v>
      </c>
      <c r="F16331" t="s">
        <v>180</v>
      </c>
      <c r="G16331" t="s">
        <v>74</v>
      </c>
      <c r="H16331" t="s">
        <v>106</v>
      </c>
      <c r="I16331" t="s">
        <v>77</v>
      </c>
      <c r="J16331" t="s">
        <v>73</v>
      </c>
      <c r="K16331" t="s">
        <v>105</v>
      </c>
      <c r="L16331" t="s">
        <v>106</v>
      </c>
    </row>
    <row r="16332" spans="1:12" x14ac:dyDescent="0.35">
      <c r="A16332" t="s">
        <v>5</v>
      </c>
      <c r="B16332" t="s">
        <v>488</v>
      </c>
      <c r="C16332">
        <v>2079</v>
      </c>
      <c r="D16332" t="s">
        <v>1144</v>
      </c>
      <c r="E16332" t="s">
        <v>96</v>
      </c>
      <c r="F16332" t="s">
        <v>133</v>
      </c>
      <c r="G16332" t="s">
        <v>104</v>
      </c>
      <c r="H16332" t="s">
        <v>198</v>
      </c>
      <c r="I16332" t="s">
        <v>186</v>
      </c>
      <c r="J16332" t="s">
        <v>68</v>
      </c>
      <c r="K16332" t="s">
        <v>81</v>
      </c>
      <c r="L16332" t="s">
        <v>105</v>
      </c>
    </row>
    <row r="16333" spans="1:12" x14ac:dyDescent="0.35">
      <c r="A16333" t="s">
        <v>5</v>
      </c>
      <c r="B16333" t="s">
        <v>491</v>
      </c>
      <c r="C16333">
        <v>1383</v>
      </c>
      <c r="D16333" t="s">
        <v>1146</v>
      </c>
      <c r="E16333" t="s">
        <v>108</v>
      </c>
      <c r="F16333" t="s">
        <v>96</v>
      </c>
      <c r="G16333" t="s">
        <v>173</v>
      </c>
      <c r="H16333" t="s">
        <v>96</v>
      </c>
      <c r="I16333" t="s">
        <v>68</v>
      </c>
      <c r="J16333" t="s">
        <v>107</v>
      </c>
      <c r="K16333" t="s">
        <v>65</v>
      </c>
      <c r="L16333" t="s">
        <v>106</v>
      </c>
    </row>
    <row r="16334" spans="1:12" x14ac:dyDescent="0.35">
      <c r="A16334" t="s">
        <v>6</v>
      </c>
      <c r="B16334" t="s">
        <v>488</v>
      </c>
      <c r="C16334">
        <v>800</v>
      </c>
      <c r="D16334" t="s">
        <v>839</v>
      </c>
      <c r="E16334" t="s">
        <v>249</v>
      </c>
      <c r="F16334" t="s">
        <v>179</v>
      </c>
      <c r="G16334" t="s">
        <v>179</v>
      </c>
      <c r="H16334" t="s">
        <v>100</v>
      </c>
      <c r="I16334" t="s">
        <v>68</v>
      </c>
      <c r="J16334" t="s">
        <v>71</v>
      </c>
      <c r="K16334" t="s">
        <v>186</v>
      </c>
      <c r="L16334" t="s">
        <v>105</v>
      </c>
    </row>
    <row r="16335" spans="1:12" x14ac:dyDescent="0.35">
      <c r="A16335" t="s">
        <v>6</v>
      </c>
      <c r="B16335" t="s">
        <v>491</v>
      </c>
      <c r="C16335">
        <v>623</v>
      </c>
      <c r="D16335" t="s">
        <v>827</v>
      </c>
      <c r="E16335" t="s">
        <v>104</v>
      </c>
      <c r="F16335" t="s">
        <v>70</v>
      </c>
      <c r="G16335" t="s">
        <v>70</v>
      </c>
      <c r="H16335" t="s">
        <v>78</v>
      </c>
      <c r="I16335" t="s">
        <v>142</v>
      </c>
      <c r="J16335" t="s">
        <v>107</v>
      </c>
      <c r="K16335" t="s">
        <v>62</v>
      </c>
      <c r="L16335" t="s">
        <v>68</v>
      </c>
    </row>
    <row r="16336" spans="1:12" x14ac:dyDescent="0.35">
      <c r="A16336" t="s">
        <v>7</v>
      </c>
      <c r="B16336" t="s">
        <v>488</v>
      </c>
      <c r="C16336">
        <v>1722</v>
      </c>
      <c r="D16336" t="s">
        <v>786</v>
      </c>
      <c r="E16336" t="s">
        <v>62</v>
      </c>
      <c r="F16336" t="s">
        <v>163</v>
      </c>
      <c r="G16336" t="s">
        <v>108</v>
      </c>
      <c r="H16336" t="s">
        <v>55</v>
      </c>
      <c r="I16336" t="s">
        <v>80</v>
      </c>
      <c r="J16336" t="s">
        <v>106</v>
      </c>
      <c r="K16336" t="s">
        <v>72</v>
      </c>
      <c r="L16336" t="s">
        <v>72</v>
      </c>
    </row>
    <row r="16337" spans="1:12" x14ac:dyDescent="0.35">
      <c r="A16337" t="s">
        <v>7</v>
      </c>
      <c r="B16337" t="s">
        <v>491</v>
      </c>
      <c r="C16337">
        <v>1522</v>
      </c>
      <c r="D16337" t="s">
        <v>984</v>
      </c>
      <c r="E16337" t="s">
        <v>62</v>
      </c>
      <c r="F16337" t="s">
        <v>179</v>
      </c>
      <c r="G16337" t="s">
        <v>80</v>
      </c>
      <c r="H16337" t="s">
        <v>72</v>
      </c>
      <c r="I16337" t="s">
        <v>78</v>
      </c>
      <c r="J16337" t="s">
        <v>106</v>
      </c>
      <c r="K16337" t="s">
        <v>105</v>
      </c>
      <c r="L16337" t="s">
        <v>78</v>
      </c>
    </row>
    <row r="16338" spans="1:12" x14ac:dyDescent="0.35">
      <c r="A16338" t="s">
        <v>241</v>
      </c>
      <c r="B16338" t="s">
        <v>488</v>
      </c>
      <c r="C16338">
        <v>7665</v>
      </c>
      <c r="D16338" t="s">
        <v>969</v>
      </c>
      <c r="E16338" t="s">
        <v>96</v>
      </c>
      <c r="F16338" t="s">
        <v>62</v>
      </c>
      <c r="G16338" t="s">
        <v>130</v>
      </c>
      <c r="H16338" t="s">
        <v>100</v>
      </c>
      <c r="I16338" t="s">
        <v>78</v>
      </c>
      <c r="J16338" t="s">
        <v>106</v>
      </c>
      <c r="K16338" t="s">
        <v>105</v>
      </c>
      <c r="L16338" t="s">
        <v>94</v>
      </c>
    </row>
    <row r="16339" spans="1:12" x14ac:dyDescent="0.35">
      <c r="A16339" t="s">
        <v>241</v>
      </c>
      <c r="B16339" t="s">
        <v>491</v>
      </c>
      <c r="C16339">
        <v>5768</v>
      </c>
      <c r="D16339" t="s">
        <v>881</v>
      </c>
      <c r="E16339" t="s">
        <v>173</v>
      </c>
      <c r="F16339" t="s">
        <v>65</v>
      </c>
      <c r="G16339" t="s">
        <v>74</v>
      </c>
      <c r="H16339" t="s">
        <v>63</v>
      </c>
      <c r="I16339" t="s">
        <v>150</v>
      </c>
      <c r="J16339" t="s">
        <v>73</v>
      </c>
      <c r="K16339" t="s">
        <v>100</v>
      </c>
      <c r="L16339" t="s">
        <v>71</v>
      </c>
    </row>
    <row r="16341" spans="1:12" x14ac:dyDescent="0.35">
      <c r="A16341" t="s">
        <v>2497</v>
      </c>
    </row>
    <row r="16342" spans="1:12" x14ac:dyDescent="0.35">
      <c r="A16342" t="s">
        <v>14</v>
      </c>
      <c r="B16342" t="s">
        <v>593</v>
      </c>
      <c r="C16342" t="s">
        <v>2</v>
      </c>
      <c r="D16342" t="s">
        <v>2479</v>
      </c>
      <c r="E16342" t="s">
        <v>2480</v>
      </c>
      <c r="F16342" t="s">
        <v>2481</v>
      </c>
      <c r="G16342" t="s">
        <v>2482</v>
      </c>
      <c r="H16342" t="s">
        <v>2483</v>
      </c>
      <c r="I16342" t="s">
        <v>2484</v>
      </c>
      <c r="J16342" t="s">
        <v>2486</v>
      </c>
      <c r="K16342" t="s">
        <v>50</v>
      </c>
      <c r="L16342" t="s">
        <v>2485</v>
      </c>
    </row>
    <row r="16343" spans="1:12" x14ac:dyDescent="0.35">
      <c r="A16343" t="s">
        <v>3</v>
      </c>
      <c r="B16343" t="s">
        <v>594</v>
      </c>
      <c r="C16343">
        <v>948</v>
      </c>
      <c r="D16343" t="s">
        <v>908</v>
      </c>
      <c r="E16343" t="s">
        <v>93</v>
      </c>
      <c r="F16343" t="s">
        <v>173</v>
      </c>
      <c r="G16343" t="s">
        <v>142</v>
      </c>
      <c r="H16343" t="s">
        <v>79</v>
      </c>
      <c r="I16343" t="s">
        <v>79</v>
      </c>
      <c r="J16343" t="s">
        <v>71</v>
      </c>
      <c r="K16343" t="s">
        <v>73</v>
      </c>
      <c r="L16343" t="s">
        <v>76</v>
      </c>
    </row>
    <row r="16344" spans="1:12" x14ac:dyDescent="0.35">
      <c r="A16344" t="s">
        <v>3</v>
      </c>
      <c r="B16344" t="s">
        <v>595</v>
      </c>
      <c r="C16344">
        <v>1081</v>
      </c>
      <c r="D16344" t="s">
        <v>1006</v>
      </c>
      <c r="E16344" t="s">
        <v>244</v>
      </c>
      <c r="F16344" t="s">
        <v>104</v>
      </c>
      <c r="G16344" t="s">
        <v>74</v>
      </c>
      <c r="H16344" t="s">
        <v>105</v>
      </c>
      <c r="I16344" t="s">
        <v>76</v>
      </c>
      <c r="J16344" t="s">
        <v>71</v>
      </c>
      <c r="K16344" t="s">
        <v>72</v>
      </c>
      <c r="L16344" t="s">
        <v>107</v>
      </c>
    </row>
    <row r="16345" spans="1:12" x14ac:dyDescent="0.35">
      <c r="A16345" t="s">
        <v>4</v>
      </c>
      <c r="B16345" t="s">
        <v>594</v>
      </c>
      <c r="C16345">
        <v>1729</v>
      </c>
      <c r="D16345" t="s">
        <v>902</v>
      </c>
      <c r="E16345" t="s">
        <v>105</v>
      </c>
      <c r="F16345" t="s">
        <v>244</v>
      </c>
      <c r="G16345" t="s">
        <v>81</v>
      </c>
      <c r="H16345" t="s">
        <v>150</v>
      </c>
      <c r="I16345" t="s">
        <v>73</v>
      </c>
      <c r="J16345" t="s">
        <v>106</v>
      </c>
      <c r="K16345" t="s">
        <v>76</v>
      </c>
      <c r="L16345" t="s">
        <v>76</v>
      </c>
    </row>
    <row r="16346" spans="1:12" x14ac:dyDescent="0.35">
      <c r="A16346" t="s">
        <v>4</v>
      </c>
      <c r="B16346" t="s">
        <v>595</v>
      </c>
      <c r="C16346">
        <v>1546</v>
      </c>
      <c r="D16346" t="s">
        <v>872</v>
      </c>
      <c r="E16346" t="s">
        <v>96</v>
      </c>
      <c r="F16346" t="s">
        <v>70</v>
      </c>
      <c r="G16346" t="s">
        <v>74</v>
      </c>
      <c r="H16346" t="s">
        <v>71</v>
      </c>
      <c r="I16346" t="s">
        <v>77</v>
      </c>
      <c r="J16346" t="s">
        <v>81</v>
      </c>
      <c r="K16346" t="s">
        <v>106</v>
      </c>
      <c r="L16346" t="s">
        <v>107</v>
      </c>
    </row>
    <row r="16347" spans="1:12" x14ac:dyDescent="0.35">
      <c r="A16347" t="s">
        <v>5</v>
      </c>
      <c r="B16347" t="s">
        <v>594</v>
      </c>
      <c r="C16347">
        <v>1277</v>
      </c>
      <c r="D16347" t="s">
        <v>835</v>
      </c>
      <c r="E16347" t="s">
        <v>67</v>
      </c>
      <c r="F16347" t="s">
        <v>84</v>
      </c>
      <c r="G16347" t="s">
        <v>133</v>
      </c>
      <c r="H16347" t="s">
        <v>186</v>
      </c>
      <c r="I16347" t="s">
        <v>63</v>
      </c>
      <c r="J16347" t="s">
        <v>105</v>
      </c>
      <c r="K16347" t="s">
        <v>79</v>
      </c>
      <c r="L16347" t="s">
        <v>106</v>
      </c>
    </row>
    <row r="16348" spans="1:12" x14ac:dyDescent="0.35">
      <c r="A16348" t="s">
        <v>5</v>
      </c>
      <c r="B16348" t="s">
        <v>595</v>
      </c>
      <c r="C16348">
        <v>2185</v>
      </c>
      <c r="D16348" t="s">
        <v>1432</v>
      </c>
      <c r="E16348" t="s">
        <v>104</v>
      </c>
      <c r="F16348" t="s">
        <v>133</v>
      </c>
      <c r="G16348" t="s">
        <v>86</v>
      </c>
      <c r="H16348" t="s">
        <v>103</v>
      </c>
      <c r="I16348" t="s">
        <v>138</v>
      </c>
      <c r="J16348" t="s">
        <v>198</v>
      </c>
      <c r="K16348" t="s">
        <v>94</v>
      </c>
      <c r="L16348" t="s">
        <v>77</v>
      </c>
    </row>
    <row r="16349" spans="1:12" x14ac:dyDescent="0.35">
      <c r="A16349" t="s">
        <v>6</v>
      </c>
      <c r="B16349" t="s">
        <v>594</v>
      </c>
      <c r="C16349">
        <v>514</v>
      </c>
      <c r="D16349" t="s">
        <v>794</v>
      </c>
      <c r="E16349" t="s">
        <v>264</v>
      </c>
      <c r="F16349" t="s">
        <v>161</v>
      </c>
      <c r="G16349" t="s">
        <v>175</v>
      </c>
      <c r="H16349" t="s">
        <v>179</v>
      </c>
      <c r="I16349" t="s">
        <v>93</v>
      </c>
      <c r="J16349" t="s">
        <v>88</v>
      </c>
      <c r="K16349" t="s">
        <v>78</v>
      </c>
      <c r="L16349" t="s">
        <v>75</v>
      </c>
    </row>
    <row r="16350" spans="1:12" x14ac:dyDescent="0.35">
      <c r="A16350" t="s">
        <v>6</v>
      </c>
      <c r="B16350" t="s">
        <v>595</v>
      </c>
      <c r="C16350">
        <v>909</v>
      </c>
      <c r="D16350" t="s">
        <v>733</v>
      </c>
      <c r="E16350" t="s">
        <v>109</v>
      </c>
      <c r="F16350" t="s">
        <v>133</v>
      </c>
      <c r="G16350" t="s">
        <v>103</v>
      </c>
      <c r="H16350" t="s">
        <v>68</v>
      </c>
      <c r="I16350" t="s">
        <v>78</v>
      </c>
      <c r="J16350" t="s">
        <v>55</v>
      </c>
      <c r="K16350" t="s">
        <v>75</v>
      </c>
      <c r="L16350" t="s">
        <v>106</v>
      </c>
    </row>
    <row r="16351" spans="1:12" x14ac:dyDescent="0.35">
      <c r="A16351" t="s">
        <v>7</v>
      </c>
      <c r="B16351" t="s">
        <v>594</v>
      </c>
      <c r="C16351">
        <v>1601</v>
      </c>
      <c r="D16351" t="s">
        <v>1387</v>
      </c>
      <c r="E16351" t="s">
        <v>151</v>
      </c>
      <c r="F16351" t="s">
        <v>149</v>
      </c>
      <c r="G16351" t="s">
        <v>133</v>
      </c>
      <c r="H16351" t="s">
        <v>63</v>
      </c>
      <c r="I16351" t="s">
        <v>105</v>
      </c>
      <c r="J16351" t="s">
        <v>105</v>
      </c>
      <c r="K16351" t="s">
        <v>81</v>
      </c>
      <c r="L16351" t="s">
        <v>76</v>
      </c>
    </row>
    <row r="16352" spans="1:12" x14ac:dyDescent="0.35">
      <c r="A16352" t="s">
        <v>7</v>
      </c>
      <c r="B16352" t="s">
        <v>595</v>
      </c>
      <c r="C16352">
        <v>1643</v>
      </c>
      <c r="D16352" t="s">
        <v>926</v>
      </c>
      <c r="E16352" t="s">
        <v>175</v>
      </c>
      <c r="F16352" t="s">
        <v>137</v>
      </c>
      <c r="G16352" t="s">
        <v>55</v>
      </c>
      <c r="H16352" t="s">
        <v>55</v>
      </c>
      <c r="I16352" t="s">
        <v>63</v>
      </c>
      <c r="J16352" t="s">
        <v>72</v>
      </c>
      <c r="K16352" t="s">
        <v>105</v>
      </c>
      <c r="L16352" t="s">
        <v>79</v>
      </c>
    </row>
    <row r="16353" spans="1:12" x14ac:dyDescent="0.35">
      <c r="A16353" t="s">
        <v>241</v>
      </c>
      <c r="B16353" t="s">
        <v>594</v>
      </c>
      <c r="C16353">
        <v>6069</v>
      </c>
      <c r="D16353" t="s">
        <v>410</v>
      </c>
      <c r="E16353" t="s">
        <v>104</v>
      </c>
      <c r="F16353" t="s">
        <v>57</v>
      </c>
      <c r="G16353" t="s">
        <v>151</v>
      </c>
      <c r="H16353" t="s">
        <v>81</v>
      </c>
      <c r="I16353" t="s">
        <v>94</v>
      </c>
      <c r="J16353" t="s">
        <v>78</v>
      </c>
      <c r="K16353" t="s">
        <v>71</v>
      </c>
      <c r="L16353" t="s">
        <v>107</v>
      </c>
    </row>
    <row r="16354" spans="1:12" x14ac:dyDescent="0.35">
      <c r="A16354" t="s">
        <v>241</v>
      </c>
      <c r="B16354" t="s">
        <v>595</v>
      </c>
      <c r="C16354">
        <v>7364</v>
      </c>
      <c r="D16354" t="s">
        <v>912</v>
      </c>
      <c r="E16354" t="s">
        <v>96</v>
      </c>
      <c r="F16354" t="s">
        <v>62</v>
      </c>
      <c r="G16354" t="s">
        <v>151</v>
      </c>
      <c r="H16354" t="s">
        <v>100</v>
      </c>
      <c r="I16354" t="s">
        <v>94</v>
      </c>
      <c r="J16354" t="s">
        <v>80</v>
      </c>
      <c r="K16354" t="s">
        <v>75</v>
      </c>
      <c r="L16354" t="s">
        <v>106</v>
      </c>
    </row>
    <row r="16356" spans="1:12" x14ac:dyDescent="0.35">
      <c r="A16356" t="s">
        <v>2498</v>
      </c>
    </row>
    <row r="16357" spans="1:12" x14ac:dyDescent="0.35">
      <c r="A16357" t="s">
        <v>14</v>
      </c>
      <c r="B16357" t="s">
        <v>2</v>
      </c>
      <c r="C16357" t="s">
        <v>2479</v>
      </c>
      <c r="D16357" t="s">
        <v>2480</v>
      </c>
      <c r="E16357" t="s">
        <v>2481</v>
      </c>
      <c r="F16357" t="s">
        <v>2482</v>
      </c>
      <c r="G16357" t="s">
        <v>2483</v>
      </c>
      <c r="H16357" t="s">
        <v>2484</v>
      </c>
      <c r="I16357" t="s">
        <v>2485</v>
      </c>
      <c r="J16357" t="s">
        <v>2486</v>
      </c>
      <c r="K16357" t="s">
        <v>50</v>
      </c>
    </row>
    <row r="16358" spans="1:12" x14ac:dyDescent="0.35">
      <c r="A16358" t="s">
        <v>3</v>
      </c>
      <c r="B16358">
        <v>2029</v>
      </c>
      <c r="C16358" t="s">
        <v>787</v>
      </c>
      <c r="D16358" t="s">
        <v>122</v>
      </c>
      <c r="E16358" t="s">
        <v>216</v>
      </c>
      <c r="F16358" t="s">
        <v>70</v>
      </c>
      <c r="G16358" t="s">
        <v>100</v>
      </c>
      <c r="H16358" t="s">
        <v>71</v>
      </c>
      <c r="I16358" t="s">
        <v>106</v>
      </c>
      <c r="J16358" t="s">
        <v>63</v>
      </c>
      <c r="K16358" t="s">
        <v>94</v>
      </c>
    </row>
    <row r="16359" spans="1:12" x14ac:dyDescent="0.35">
      <c r="A16359" t="s">
        <v>4</v>
      </c>
      <c r="B16359">
        <v>3275</v>
      </c>
      <c r="C16359" t="s">
        <v>1144</v>
      </c>
      <c r="D16359" t="s">
        <v>151</v>
      </c>
      <c r="E16359" t="s">
        <v>194</v>
      </c>
      <c r="F16359" t="s">
        <v>86</v>
      </c>
      <c r="G16359" t="s">
        <v>68</v>
      </c>
      <c r="H16359" t="s">
        <v>100</v>
      </c>
      <c r="I16359" t="s">
        <v>73</v>
      </c>
      <c r="J16359" t="s">
        <v>137</v>
      </c>
      <c r="K16359" t="s">
        <v>68</v>
      </c>
    </row>
    <row r="16360" spans="1:12" x14ac:dyDescent="0.35">
      <c r="A16360" t="s">
        <v>5</v>
      </c>
      <c r="B16360">
        <v>3462</v>
      </c>
      <c r="C16360" t="s">
        <v>780</v>
      </c>
      <c r="D16360" t="s">
        <v>81</v>
      </c>
      <c r="E16360" t="s">
        <v>103</v>
      </c>
      <c r="F16360" t="s">
        <v>194</v>
      </c>
      <c r="G16360" t="s">
        <v>103</v>
      </c>
      <c r="H16360" t="s">
        <v>122</v>
      </c>
      <c r="I16360" t="s">
        <v>94</v>
      </c>
      <c r="J16360" t="s">
        <v>104</v>
      </c>
      <c r="K16360" t="s">
        <v>105</v>
      </c>
    </row>
    <row r="16361" spans="1:12" x14ac:dyDescent="0.35">
      <c r="A16361" t="s">
        <v>6</v>
      </c>
      <c r="B16361">
        <v>1423</v>
      </c>
      <c r="C16361" t="s">
        <v>985</v>
      </c>
      <c r="D16361" t="s">
        <v>104</v>
      </c>
      <c r="E16361" t="s">
        <v>57</v>
      </c>
      <c r="F16361" t="s">
        <v>62</v>
      </c>
      <c r="G16361" t="s">
        <v>173</v>
      </c>
      <c r="H16361" t="s">
        <v>81</v>
      </c>
      <c r="I16361" t="s">
        <v>75</v>
      </c>
      <c r="J16361" t="s">
        <v>56</v>
      </c>
      <c r="K16361" t="s">
        <v>77</v>
      </c>
    </row>
    <row r="16362" spans="1:12" x14ac:dyDescent="0.35">
      <c r="A16362" t="s">
        <v>7</v>
      </c>
      <c r="B16362">
        <v>3244</v>
      </c>
      <c r="C16362" t="s">
        <v>786</v>
      </c>
      <c r="D16362" t="s">
        <v>130</v>
      </c>
      <c r="E16362" t="s">
        <v>65</v>
      </c>
      <c r="F16362" t="s">
        <v>93</v>
      </c>
      <c r="G16362" t="s">
        <v>151</v>
      </c>
      <c r="H16362" t="s">
        <v>130</v>
      </c>
      <c r="I16362" t="s">
        <v>138</v>
      </c>
      <c r="J16362" t="s">
        <v>186</v>
      </c>
      <c r="K16362" t="s">
        <v>94</v>
      </c>
    </row>
    <row r="16363" spans="1:12" x14ac:dyDescent="0.35">
      <c r="A16363" t="s">
        <v>241</v>
      </c>
      <c r="B16363">
        <v>13433</v>
      </c>
      <c r="C16363" t="s">
        <v>997</v>
      </c>
      <c r="D16363" t="s">
        <v>122</v>
      </c>
      <c r="E16363" t="s">
        <v>96</v>
      </c>
      <c r="F16363" t="s">
        <v>86</v>
      </c>
      <c r="G16363" t="s">
        <v>74</v>
      </c>
      <c r="H16363" t="s">
        <v>55</v>
      </c>
      <c r="I16363" t="s">
        <v>150</v>
      </c>
      <c r="J16363" t="s">
        <v>173</v>
      </c>
      <c r="K16363" t="s">
        <v>75</v>
      </c>
    </row>
    <row r="16365" spans="1:12" x14ac:dyDescent="0.35">
      <c r="A16365" t="s">
        <v>2499</v>
      </c>
    </row>
    <row r="16366" spans="1:12" x14ac:dyDescent="0.35">
      <c r="A16366" t="s">
        <v>14</v>
      </c>
      <c r="B16366" t="s">
        <v>15</v>
      </c>
      <c r="C16366" t="s">
        <v>2</v>
      </c>
      <c r="D16366" t="s">
        <v>2479</v>
      </c>
      <c r="E16366" t="s">
        <v>2480</v>
      </c>
      <c r="F16366" t="s">
        <v>2481</v>
      </c>
      <c r="G16366" t="s">
        <v>2482</v>
      </c>
      <c r="H16366" t="s">
        <v>2483</v>
      </c>
      <c r="I16366" t="s">
        <v>2484</v>
      </c>
      <c r="J16366" t="s">
        <v>2485</v>
      </c>
      <c r="K16366" t="s">
        <v>2486</v>
      </c>
      <c r="L16366" t="s">
        <v>50</v>
      </c>
    </row>
    <row r="16367" spans="1:12" x14ac:dyDescent="0.35">
      <c r="A16367" t="s">
        <v>3</v>
      </c>
      <c r="B16367" t="s">
        <v>52</v>
      </c>
      <c r="C16367">
        <v>445</v>
      </c>
      <c r="D16367" t="s">
        <v>841</v>
      </c>
      <c r="E16367" t="s">
        <v>86</v>
      </c>
      <c r="F16367" t="s">
        <v>216</v>
      </c>
      <c r="G16367" t="s">
        <v>57</v>
      </c>
      <c r="H16367" t="s">
        <v>175</v>
      </c>
      <c r="I16367" t="s">
        <v>80</v>
      </c>
      <c r="J16367" t="s">
        <v>106</v>
      </c>
      <c r="K16367" t="s">
        <v>62</v>
      </c>
      <c r="L16367" t="s">
        <v>78</v>
      </c>
    </row>
    <row r="16368" spans="1:12" x14ac:dyDescent="0.35">
      <c r="A16368" t="s">
        <v>3</v>
      </c>
      <c r="B16368" t="s">
        <v>83</v>
      </c>
      <c r="C16368">
        <v>1443</v>
      </c>
      <c r="D16368" t="s">
        <v>969</v>
      </c>
      <c r="E16368" t="s">
        <v>122</v>
      </c>
      <c r="F16368" t="s">
        <v>102</v>
      </c>
      <c r="G16368" t="s">
        <v>57</v>
      </c>
      <c r="H16368" t="s">
        <v>105</v>
      </c>
      <c r="I16368" t="s">
        <v>79</v>
      </c>
      <c r="J16368" t="s">
        <v>106</v>
      </c>
      <c r="K16368" t="s">
        <v>105</v>
      </c>
      <c r="L16368" t="s">
        <v>78</v>
      </c>
    </row>
    <row r="16369" spans="1:12" x14ac:dyDescent="0.35">
      <c r="A16369" t="s">
        <v>3</v>
      </c>
      <c r="B16369" t="s">
        <v>50</v>
      </c>
      <c r="C16369">
        <v>141</v>
      </c>
      <c r="D16369" t="s">
        <v>1241</v>
      </c>
      <c r="E16369" t="s">
        <v>73</v>
      </c>
      <c r="F16369" t="s">
        <v>96</v>
      </c>
      <c r="G16369" t="s">
        <v>186</v>
      </c>
      <c r="H16369" t="s">
        <v>76</v>
      </c>
      <c r="I16369" t="s">
        <v>76</v>
      </c>
      <c r="J16369" t="s">
        <v>76</v>
      </c>
      <c r="K16369" t="s">
        <v>73</v>
      </c>
      <c r="L16369" t="s">
        <v>79</v>
      </c>
    </row>
    <row r="16370" spans="1:12" x14ac:dyDescent="0.35">
      <c r="A16370" t="s">
        <v>4</v>
      </c>
      <c r="B16370" t="s">
        <v>52</v>
      </c>
      <c r="C16370">
        <v>841</v>
      </c>
      <c r="D16370" t="s">
        <v>1210</v>
      </c>
      <c r="E16370" t="s">
        <v>88</v>
      </c>
      <c r="F16370" t="s">
        <v>355</v>
      </c>
      <c r="G16370" t="s">
        <v>108</v>
      </c>
      <c r="H16370" t="s">
        <v>106</v>
      </c>
      <c r="I16370" t="s">
        <v>71</v>
      </c>
      <c r="J16370" t="s">
        <v>106</v>
      </c>
      <c r="K16370" t="s">
        <v>255</v>
      </c>
      <c r="L16370" t="s">
        <v>100</v>
      </c>
    </row>
    <row r="16371" spans="1:12" x14ac:dyDescent="0.35">
      <c r="A16371" t="s">
        <v>4</v>
      </c>
      <c r="B16371" t="s">
        <v>83</v>
      </c>
      <c r="C16371">
        <v>2174</v>
      </c>
      <c r="D16371" t="s">
        <v>886</v>
      </c>
      <c r="E16371" t="s">
        <v>186</v>
      </c>
      <c r="F16371" t="s">
        <v>86</v>
      </c>
      <c r="G16371" t="s">
        <v>179</v>
      </c>
      <c r="H16371" t="s">
        <v>71</v>
      </c>
      <c r="I16371" t="s">
        <v>198</v>
      </c>
      <c r="J16371" t="s">
        <v>73</v>
      </c>
      <c r="K16371" t="s">
        <v>86</v>
      </c>
      <c r="L16371" t="s">
        <v>76</v>
      </c>
    </row>
    <row r="16372" spans="1:12" x14ac:dyDescent="0.35">
      <c r="A16372" t="s">
        <v>4</v>
      </c>
      <c r="B16372" t="s">
        <v>50</v>
      </c>
      <c r="C16372">
        <v>260</v>
      </c>
      <c r="D16372" t="s">
        <v>1263</v>
      </c>
      <c r="E16372" t="s">
        <v>71</v>
      </c>
      <c r="F16372" t="s">
        <v>104</v>
      </c>
      <c r="G16372" t="s">
        <v>68</v>
      </c>
      <c r="H16372" t="s">
        <v>79</v>
      </c>
      <c r="I16372" t="s">
        <v>106</v>
      </c>
      <c r="J16372" t="s">
        <v>76</v>
      </c>
      <c r="K16372" t="s">
        <v>76</v>
      </c>
      <c r="L16372" t="s">
        <v>76</v>
      </c>
    </row>
    <row r="16373" spans="1:12" x14ac:dyDescent="0.35">
      <c r="A16373" t="s">
        <v>5</v>
      </c>
      <c r="B16373" t="s">
        <v>52</v>
      </c>
      <c r="C16373">
        <v>965</v>
      </c>
      <c r="D16373" t="s">
        <v>964</v>
      </c>
      <c r="E16373" t="s">
        <v>133</v>
      </c>
      <c r="F16373" t="s">
        <v>180</v>
      </c>
      <c r="G16373" t="s">
        <v>217</v>
      </c>
      <c r="H16373" t="s">
        <v>70</v>
      </c>
      <c r="I16373" t="s">
        <v>96</v>
      </c>
      <c r="J16373" t="s">
        <v>186</v>
      </c>
      <c r="K16373" t="s">
        <v>161</v>
      </c>
      <c r="L16373" t="s">
        <v>74</v>
      </c>
    </row>
    <row r="16374" spans="1:12" x14ac:dyDescent="0.35">
      <c r="A16374" t="s">
        <v>5</v>
      </c>
      <c r="B16374" t="s">
        <v>83</v>
      </c>
      <c r="C16374">
        <v>2262</v>
      </c>
      <c r="D16374" t="s">
        <v>786</v>
      </c>
      <c r="E16374" t="s">
        <v>105</v>
      </c>
      <c r="F16374" t="s">
        <v>173</v>
      </c>
      <c r="G16374" t="s">
        <v>70</v>
      </c>
      <c r="H16374" t="s">
        <v>179</v>
      </c>
      <c r="I16374" t="s">
        <v>93</v>
      </c>
      <c r="J16374" t="s">
        <v>150</v>
      </c>
      <c r="K16374" t="s">
        <v>142</v>
      </c>
      <c r="L16374" t="s">
        <v>94</v>
      </c>
    </row>
    <row r="16375" spans="1:12" x14ac:dyDescent="0.35">
      <c r="A16375" t="s">
        <v>5</v>
      </c>
      <c r="B16375" t="s">
        <v>50</v>
      </c>
      <c r="C16375">
        <v>235</v>
      </c>
      <c r="D16375" t="s">
        <v>863</v>
      </c>
      <c r="E16375" t="s">
        <v>79</v>
      </c>
      <c r="F16375" t="s">
        <v>72</v>
      </c>
      <c r="G16375" t="s">
        <v>74</v>
      </c>
      <c r="H16375" t="s">
        <v>68</v>
      </c>
      <c r="I16375" t="s">
        <v>75</v>
      </c>
      <c r="J16375" t="s">
        <v>138</v>
      </c>
      <c r="K16375" t="s">
        <v>105</v>
      </c>
      <c r="L16375" t="s">
        <v>76</v>
      </c>
    </row>
    <row r="16376" spans="1:12" x14ac:dyDescent="0.35">
      <c r="A16376" t="s">
        <v>6</v>
      </c>
      <c r="B16376" t="s">
        <v>52</v>
      </c>
      <c r="C16376">
        <v>374</v>
      </c>
      <c r="D16376" t="s">
        <v>1157</v>
      </c>
      <c r="E16376" t="s">
        <v>180</v>
      </c>
      <c r="F16376" t="s">
        <v>132</v>
      </c>
      <c r="G16376" t="s">
        <v>149</v>
      </c>
      <c r="H16376" t="s">
        <v>244</v>
      </c>
      <c r="I16376" t="s">
        <v>138</v>
      </c>
      <c r="J16376" t="s">
        <v>63</v>
      </c>
      <c r="K16376" t="s">
        <v>250</v>
      </c>
      <c r="L16376" t="s">
        <v>79</v>
      </c>
    </row>
    <row r="16377" spans="1:12" x14ac:dyDescent="0.35">
      <c r="A16377" t="s">
        <v>6</v>
      </c>
      <c r="B16377" t="s">
        <v>83</v>
      </c>
      <c r="C16377">
        <v>935</v>
      </c>
      <c r="D16377" t="s">
        <v>733</v>
      </c>
      <c r="E16377" t="s">
        <v>142</v>
      </c>
      <c r="F16377" t="s">
        <v>93</v>
      </c>
      <c r="G16377" t="s">
        <v>133</v>
      </c>
      <c r="H16377" t="s">
        <v>108</v>
      </c>
      <c r="I16377" t="s">
        <v>78</v>
      </c>
      <c r="J16377" t="s">
        <v>79</v>
      </c>
      <c r="K16377" t="s">
        <v>244</v>
      </c>
      <c r="L16377" t="s">
        <v>77</v>
      </c>
    </row>
    <row r="16378" spans="1:12" x14ac:dyDescent="0.35">
      <c r="A16378" t="s">
        <v>6</v>
      </c>
      <c r="B16378" t="s">
        <v>50</v>
      </c>
      <c r="C16378">
        <v>114</v>
      </c>
      <c r="D16378" t="s">
        <v>1305</v>
      </c>
      <c r="E16378" t="s">
        <v>138</v>
      </c>
      <c r="F16378" t="s">
        <v>104</v>
      </c>
      <c r="G16378" t="s">
        <v>185</v>
      </c>
      <c r="H16378" t="s">
        <v>71</v>
      </c>
      <c r="I16378" t="s">
        <v>65</v>
      </c>
      <c r="J16378" t="s">
        <v>63</v>
      </c>
      <c r="K16378" t="s">
        <v>70</v>
      </c>
      <c r="L16378" t="s">
        <v>107</v>
      </c>
    </row>
    <row r="16379" spans="1:12" x14ac:dyDescent="0.35">
      <c r="A16379" t="s">
        <v>7</v>
      </c>
      <c r="B16379" t="s">
        <v>52</v>
      </c>
      <c r="C16379">
        <v>791</v>
      </c>
      <c r="D16379" t="s">
        <v>639</v>
      </c>
      <c r="E16379" t="s">
        <v>173</v>
      </c>
      <c r="F16379" t="s">
        <v>355</v>
      </c>
      <c r="G16379" t="s">
        <v>74</v>
      </c>
      <c r="H16379" t="s">
        <v>180</v>
      </c>
      <c r="I16379" t="s">
        <v>198</v>
      </c>
      <c r="J16379" t="s">
        <v>63</v>
      </c>
      <c r="K16379" t="s">
        <v>108</v>
      </c>
      <c r="L16379" t="s">
        <v>75</v>
      </c>
    </row>
    <row r="16380" spans="1:12" x14ac:dyDescent="0.35">
      <c r="A16380" t="s">
        <v>7</v>
      </c>
      <c r="B16380" t="s">
        <v>83</v>
      </c>
      <c r="C16380">
        <v>2105</v>
      </c>
      <c r="D16380" t="s">
        <v>840</v>
      </c>
      <c r="E16380" t="s">
        <v>122</v>
      </c>
      <c r="F16380" t="s">
        <v>149</v>
      </c>
      <c r="G16380" t="s">
        <v>93</v>
      </c>
      <c r="H16380" t="s">
        <v>80</v>
      </c>
      <c r="I16380" t="s">
        <v>86</v>
      </c>
      <c r="J16380" t="s">
        <v>81</v>
      </c>
      <c r="K16380" t="s">
        <v>80</v>
      </c>
      <c r="L16380" t="s">
        <v>94</v>
      </c>
    </row>
    <row r="16381" spans="1:12" x14ac:dyDescent="0.35">
      <c r="A16381" t="s">
        <v>7</v>
      </c>
      <c r="B16381" t="s">
        <v>50</v>
      </c>
      <c r="C16381">
        <v>348</v>
      </c>
      <c r="D16381" t="s">
        <v>1255</v>
      </c>
      <c r="E16381" t="s">
        <v>173</v>
      </c>
      <c r="F16381" t="s">
        <v>138</v>
      </c>
      <c r="G16381" t="s">
        <v>138</v>
      </c>
      <c r="H16381" t="s">
        <v>186</v>
      </c>
      <c r="I16381" t="s">
        <v>79</v>
      </c>
      <c r="J16381" t="s">
        <v>79</v>
      </c>
      <c r="K16381" t="s">
        <v>79</v>
      </c>
      <c r="L16381" t="s">
        <v>75</v>
      </c>
    </row>
    <row r="16382" spans="1:12" x14ac:dyDescent="0.35">
      <c r="A16382" t="s">
        <v>241</v>
      </c>
      <c r="B16382" t="s">
        <v>52</v>
      </c>
      <c r="C16382">
        <v>3416</v>
      </c>
      <c r="D16382" t="s">
        <v>818</v>
      </c>
      <c r="E16382" t="s">
        <v>179</v>
      </c>
      <c r="F16382" t="s">
        <v>264</v>
      </c>
      <c r="G16382" t="s">
        <v>62</v>
      </c>
      <c r="H16382" t="s">
        <v>173</v>
      </c>
      <c r="I16382" t="s">
        <v>55</v>
      </c>
      <c r="J16382" t="s">
        <v>78</v>
      </c>
      <c r="K16382" t="s">
        <v>176</v>
      </c>
      <c r="L16382" t="s">
        <v>81</v>
      </c>
    </row>
    <row r="16383" spans="1:12" x14ac:dyDescent="0.35">
      <c r="A16383" t="s">
        <v>241</v>
      </c>
      <c r="B16383" t="s">
        <v>83</v>
      </c>
      <c r="C16383">
        <v>8919</v>
      </c>
      <c r="D16383" t="s">
        <v>733</v>
      </c>
      <c r="E16383" t="s">
        <v>55</v>
      </c>
      <c r="F16383" t="s">
        <v>103</v>
      </c>
      <c r="G16383" t="s">
        <v>86</v>
      </c>
      <c r="H16383" t="s">
        <v>55</v>
      </c>
      <c r="I16383" t="s">
        <v>74</v>
      </c>
      <c r="J16383" t="s">
        <v>150</v>
      </c>
      <c r="K16383" t="s">
        <v>142</v>
      </c>
      <c r="L16383" t="s">
        <v>150</v>
      </c>
    </row>
    <row r="16384" spans="1:12" x14ac:dyDescent="0.35">
      <c r="A16384" t="s">
        <v>241</v>
      </c>
      <c r="B16384" t="s">
        <v>50</v>
      </c>
      <c r="C16384">
        <v>1098</v>
      </c>
      <c r="D16384" t="s">
        <v>1406</v>
      </c>
      <c r="E16384" t="s">
        <v>72</v>
      </c>
      <c r="F16384" t="s">
        <v>142</v>
      </c>
      <c r="G16384" t="s">
        <v>142</v>
      </c>
      <c r="H16384" t="s">
        <v>75</v>
      </c>
      <c r="I16384" t="s">
        <v>150</v>
      </c>
      <c r="J16384" t="s">
        <v>79</v>
      </c>
      <c r="K16384" t="s">
        <v>150</v>
      </c>
      <c r="L16384" t="s">
        <v>77</v>
      </c>
    </row>
    <row r="16386" spans="1:12" x14ac:dyDescent="0.35">
      <c r="A16386" t="s">
        <v>2500</v>
      </c>
    </row>
    <row r="16387" spans="1:12" x14ac:dyDescent="0.35">
      <c r="A16387" t="s">
        <v>14</v>
      </c>
      <c r="B16387" t="s">
        <v>266</v>
      </c>
      <c r="C16387" t="s">
        <v>2</v>
      </c>
      <c r="D16387" t="s">
        <v>2479</v>
      </c>
      <c r="E16387" t="s">
        <v>2480</v>
      </c>
      <c r="F16387" t="s">
        <v>2481</v>
      </c>
      <c r="G16387" t="s">
        <v>2482</v>
      </c>
      <c r="H16387" t="s">
        <v>2483</v>
      </c>
      <c r="I16387" t="s">
        <v>2484</v>
      </c>
      <c r="J16387" t="s">
        <v>2485</v>
      </c>
      <c r="K16387" t="s">
        <v>2486</v>
      </c>
      <c r="L16387" t="s">
        <v>50</v>
      </c>
    </row>
    <row r="16388" spans="1:12" x14ac:dyDescent="0.35">
      <c r="A16388" t="s">
        <v>3</v>
      </c>
      <c r="B16388" t="s">
        <v>267</v>
      </c>
      <c r="C16388">
        <v>264</v>
      </c>
      <c r="D16388" t="s">
        <v>799</v>
      </c>
      <c r="E16388" t="s">
        <v>137</v>
      </c>
      <c r="F16388" t="s">
        <v>442</v>
      </c>
      <c r="G16388" t="s">
        <v>112</v>
      </c>
      <c r="H16388" t="s">
        <v>119</v>
      </c>
      <c r="I16388" t="s">
        <v>80</v>
      </c>
      <c r="J16388" t="s">
        <v>71</v>
      </c>
      <c r="K16388" t="s">
        <v>74</v>
      </c>
      <c r="L16388" t="s">
        <v>122</v>
      </c>
    </row>
    <row r="16389" spans="1:12" x14ac:dyDescent="0.35">
      <c r="A16389" t="s">
        <v>3</v>
      </c>
      <c r="B16389" t="s">
        <v>279</v>
      </c>
      <c r="C16389">
        <v>1701</v>
      </c>
      <c r="D16389" t="s">
        <v>891</v>
      </c>
      <c r="E16389" t="s">
        <v>186</v>
      </c>
      <c r="F16389" t="s">
        <v>88</v>
      </c>
      <c r="G16389" t="s">
        <v>108</v>
      </c>
      <c r="H16389" t="s">
        <v>138</v>
      </c>
      <c r="I16389" t="s">
        <v>68</v>
      </c>
      <c r="J16389" t="s">
        <v>73</v>
      </c>
      <c r="K16389" t="s">
        <v>63</v>
      </c>
      <c r="L16389" t="s">
        <v>71</v>
      </c>
    </row>
    <row r="16390" spans="1:12" x14ac:dyDescent="0.35">
      <c r="A16390" t="s">
        <v>3</v>
      </c>
      <c r="B16390" t="s">
        <v>285</v>
      </c>
      <c r="C16390">
        <v>64</v>
      </c>
      <c r="D16390" t="s">
        <v>1639</v>
      </c>
      <c r="E16390" t="s">
        <v>179</v>
      </c>
      <c r="F16390" t="s">
        <v>226</v>
      </c>
      <c r="G16390" t="s">
        <v>138</v>
      </c>
      <c r="H16390" t="s">
        <v>76</v>
      </c>
      <c r="I16390" t="s">
        <v>76</v>
      </c>
      <c r="J16390" t="s">
        <v>76</v>
      </c>
      <c r="K16390" t="s">
        <v>76</v>
      </c>
      <c r="L16390" t="s">
        <v>103</v>
      </c>
    </row>
    <row r="16391" spans="1:12" x14ac:dyDescent="0.35">
      <c r="A16391" t="s">
        <v>4</v>
      </c>
      <c r="B16391" t="s">
        <v>267</v>
      </c>
      <c r="C16391">
        <v>355</v>
      </c>
      <c r="D16391" t="s">
        <v>817</v>
      </c>
      <c r="E16391" t="s">
        <v>173</v>
      </c>
      <c r="F16391" t="s">
        <v>305</v>
      </c>
      <c r="G16391" t="s">
        <v>108</v>
      </c>
      <c r="H16391" t="s">
        <v>150</v>
      </c>
      <c r="I16391" t="s">
        <v>107</v>
      </c>
      <c r="J16391" t="s">
        <v>106</v>
      </c>
      <c r="K16391" t="s">
        <v>314</v>
      </c>
      <c r="L16391" t="s">
        <v>75</v>
      </c>
    </row>
    <row r="16392" spans="1:12" x14ac:dyDescent="0.35">
      <c r="A16392" t="s">
        <v>4</v>
      </c>
      <c r="B16392" t="s">
        <v>279</v>
      </c>
      <c r="C16392">
        <v>2643</v>
      </c>
      <c r="D16392" t="s">
        <v>981</v>
      </c>
      <c r="E16392" t="s">
        <v>105</v>
      </c>
      <c r="F16392" t="s">
        <v>86</v>
      </c>
      <c r="G16392" t="s">
        <v>62</v>
      </c>
      <c r="H16392" t="s">
        <v>71</v>
      </c>
      <c r="I16392" t="s">
        <v>71</v>
      </c>
      <c r="J16392" t="s">
        <v>106</v>
      </c>
      <c r="K16392" t="s">
        <v>96</v>
      </c>
      <c r="L16392" t="s">
        <v>71</v>
      </c>
    </row>
    <row r="16393" spans="1:12" x14ac:dyDescent="0.35">
      <c r="A16393" t="s">
        <v>4</v>
      </c>
      <c r="B16393" t="s">
        <v>285</v>
      </c>
      <c r="C16393">
        <v>277</v>
      </c>
      <c r="D16393" t="s">
        <v>1729</v>
      </c>
      <c r="E16393" t="s">
        <v>217</v>
      </c>
      <c r="F16393" t="s">
        <v>194</v>
      </c>
      <c r="G16393" t="s">
        <v>186</v>
      </c>
      <c r="H16393" t="s">
        <v>76</v>
      </c>
      <c r="I16393" t="s">
        <v>67</v>
      </c>
      <c r="J16393" t="s">
        <v>76</v>
      </c>
      <c r="K16393" t="s">
        <v>180</v>
      </c>
      <c r="L16393" t="s">
        <v>76</v>
      </c>
    </row>
    <row r="16394" spans="1:12" x14ac:dyDescent="0.35">
      <c r="A16394" t="s">
        <v>5</v>
      </c>
      <c r="B16394" t="s">
        <v>267</v>
      </c>
      <c r="C16394">
        <v>135</v>
      </c>
      <c r="D16394" t="s">
        <v>1534</v>
      </c>
      <c r="E16394" t="s">
        <v>106</v>
      </c>
      <c r="F16394" t="s">
        <v>94</v>
      </c>
      <c r="G16394" t="s">
        <v>198</v>
      </c>
      <c r="H16394" t="s">
        <v>75</v>
      </c>
      <c r="I16394" t="s">
        <v>78</v>
      </c>
      <c r="J16394" t="s">
        <v>76</v>
      </c>
      <c r="K16394" t="s">
        <v>180</v>
      </c>
      <c r="L16394" t="s">
        <v>76</v>
      </c>
    </row>
    <row r="16395" spans="1:12" x14ac:dyDescent="0.35">
      <c r="A16395" t="s">
        <v>5</v>
      </c>
      <c r="B16395" t="s">
        <v>279</v>
      </c>
      <c r="C16395">
        <v>2658</v>
      </c>
      <c r="D16395" t="s">
        <v>1106</v>
      </c>
      <c r="E16395" t="s">
        <v>63</v>
      </c>
      <c r="F16395" t="s">
        <v>70</v>
      </c>
      <c r="G16395" t="s">
        <v>180</v>
      </c>
      <c r="H16395" t="s">
        <v>88</v>
      </c>
      <c r="I16395" t="s">
        <v>80</v>
      </c>
      <c r="J16395" t="s">
        <v>78</v>
      </c>
      <c r="K16395" t="s">
        <v>133</v>
      </c>
      <c r="L16395" t="s">
        <v>94</v>
      </c>
    </row>
    <row r="16396" spans="1:12" x14ac:dyDescent="0.35">
      <c r="A16396" t="s">
        <v>5</v>
      </c>
      <c r="B16396" t="s">
        <v>285</v>
      </c>
      <c r="C16396">
        <v>669</v>
      </c>
      <c r="D16396" t="s">
        <v>835</v>
      </c>
      <c r="E16396" t="s">
        <v>105</v>
      </c>
      <c r="F16396" t="s">
        <v>86</v>
      </c>
      <c r="G16396" t="s">
        <v>198</v>
      </c>
      <c r="H16396" t="s">
        <v>186</v>
      </c>
      <c r="I16396" t="s">
        <v>137</v>
      </c>
      <c r="J16396" t="s">
        <v>78</v>
      </c>
      <c r="K16396" t="s">
        <v>104</v>
      </c>
      <c r="L16396" t="s">
        <v>93</v>
      </c>
    </row>
    <row r="16397" spans="1:12" x14ac:dyDescent="0.35">
      <c r="A16397" t="s">
        <v>6</v>
      </c>
      <c r="B16397" t="s">
        <v>267</v>
      </c>
      <c r="C16397">
        <v>126</v>
      </c>
      <c r="D16397" t="s">
        <v>1170</v>
      </c>
      <c r="E16397" t="s">
        <v>62</v>
      </c>
      <c r="F16397" t="s">
        <v>97</v>
      </c>
      <c r="G16397" t="s">
        <v>70</v>
      </c>
      <c r="H16397" t="s">
        <v>70</v>
      </c>
      <c r="I16397" t="s">
        <v>78</v>
      </c>
      <c r="J16397" t="s">
        <v>106</v>
      </c>
      <c r="K16397" t="s">
        <v>53</v>
      </c>
      <c r="L16397" t="s">
        <v>76</v>
      </c>
    </row>
    <row r="16398" spans="1:12" x14ac:dyDescent="0.35">
      <c r="A16398" t="s">
        <v>6</v>
      </c>
      <c r="B16398" t="s">
        <v>279</v>
      </c>
      <c r="C16398">
        <v>1134</v>
      </c>
      <c r="D16398" t="s">
        <v>976</v>
      </c>
      <c r="E16398" t="s">
        <v>104</v>
      </c>
      <c r="F16398" t="s">
        <v>103</v>
      </c>
      <c r="G16398" t="s">
        <v>96</v>
      </c>
      <c r="H16398" t="s">
        <v>62</v>
      </c>
      <c r="I16398" t="s">
        <v>80</v>
      </c>
      <c r="J16398" t="s">
        <v>94</v>
      </c>
      <c r="K16398" t="s">
        <v>280</v>
      </c>
      <c r="L16398" t="s">
        <v>79</v>
      </c>
    </row>
    <row r="16399" spans="1:12" x14ac:dyDescent="0.35">
      <c r="A16399" t="s">
        <v>6</v>
      </c>
      <c r="B16399" t="s">
        <v>285</v>
      </c>
      <c r="C16399">
        <v>163</v>
      </c>
      <c r="D16399" t="s">
        <v>912</v>
      </c>
      <c r="E16399" t="s">
        <v>151</v>
      </c>
      <c r="F16399" t="s">
        <v>161</v>
      </c>
      <c r="G16399" t="s">
        <v>78</v>
      </c>
      <c r="H16399" t="s">
        <v>75</v>
      </c>
      <c r="I16399" t="s">
        <v>73</v>
      </c>
      <c r="J16399" t="s">
        <v>79</v>
      </c>
      <c r="K16399" t="s">
        <v>216</v>
      </c>
      <c r="L16399" t="s">
        <v>76</v>
      </c>
    </row>
    <row r="16400" spans="1:12" x14ac:dyDescent="0.35">
      <c r="A16400" t="s">
        <v>7</v>
      </c>
      <c r="B16400" t="s">
        <v>267</v>
      </c>
      <c r="C16400">
        <v>197</v>
      </c>
      <c r="D16400" t="s">
        <v>1144</v>
      </c>
      <c r="E16400" t="s">
        <v>137</v>
      </c>
      <c r="F16400" t="s">
        <v>133</v>
      </c>
      <c r="G16400" t="s">
        <v>186</v>
      </c>
      <c r="H16400" t="s">
        <v>65</v>
      </c>
      <c r="I16400" t="s">
        <v>78</v>
      </c>
      <c r="J16400" t="s">
        <v>107</v>
      </c>
      <c r="K16400" t="s">
        <v>198</v>
      </c>
      <c r="L16400" t="s">
        <v>68</v>
      </c>
    </row>
    <row r="16401" spans="1:12" x14ac:dyDescent="0.35">
      <c r="A16401" t="s">
        <v>7</v>
      </c>
      <c r="B16401" t="s">
        <v>279</v>
      </c>
      <c r="C16401">
        <v>2875</v>
      </c>
      <c r="D16401" t="s">
        <v>896</v>
      </c>
      <c r="E16401" t="s">
        <v>198</v>
      </c>
      <c r="F16401" t="s">
        <v>57</v>
      </c>
      <c r="G16401" t="s">
        <v>74</v>
      </c>
      <c r="H16401" t="s">
        <v>142</v>
      </c>
      <c r="I16401" t="s">
        <v>130</v>
      </c>
      <c r="J16401" t="s">
        <v>81</v>
      </c>
      <c r="K16401" t="s">
        <v>55</v>
      </c>
      <c r="L16401" t="s">
        <v>78</v>
      </c>
    </row>
    <row r="16402" spans="1:12" x14ac:dyDescent="0.35">
      <c r="A16402" t="s">
        <v>7</v>
      </c>
      <c r="B16402" t="s">
        <v>285</v>
      </c>
      <c r="C16402">
        <v>172</v>
      </c>
      <c r="D16402" t="s">
        <v>1115</v>
      </c>
      <c r="E16402" t="s">
        <v>78</v>
      </c>
      <c r="F16402" t="s">
        <v>179</v>
      </c>
      <c r="G16402" t="s">
        <v>106</v>
      </c>
      <c r="H16402" t="s">
        <v>86</v>
      </c>
      <c r="I16402" t="s">
        <v>194</v>
      </c>
      <c r="J16402" t="s">
        <v>63</v>
      </c>
      <c r="K16402" t="s">
        <v>150</v>
      </c>
      <c r="L16402" t="s">
        <v>76</v>
      </c>
    </row>
    <row r="16403" spans="1:12" x14ac:dyDescent="0.35">
      <c r="A16403" t="s">
        <v>241</v>
      </c>
      <c r="B16403" t="s">
        <v>267</v>
      </c>
      <c r="C16403">
        <v>1077</v>
      </c>
      <c r="D16403" t="s">
        <v>1398</v>
      </c>
      <c r="E16403" t="s">
        <v>62</v>
      </c>
      <c r="F16403" t="s">
        <v>121</v>
      </c>
      <c r="G16403" t="s">
        <v>57</v>
      </c>
      <c r="H16403" t="s">
        <v>130</v>
      </c>
      <c r="I16403" t="s">
        <v>75</v>
      </c>
      <c r="J16403" t="s">
        <v>106</v>
      </c>
      <c r="K16403" t="s">
        <v>84</v>
      </c>
      <c r="L16403" t="s">
        <v>75</v>
      </c>
    </row>
    <row r="16404" spans="1:12" x14ac:dyDescent="0.35">
      <c r="A16404" t="s">
        <v>241</v>
      </c>
      <c r="B16404" t="s">
        <v>279</v>
      </c>
      <c r="C16404">
        <v>11011</v>
      </c>
      <c r="D16404" t="s">
        <v>1121</v>
      </c>
      <c r="E16404" t="s">
        <v>93</v>
      </c>
      <c r="F16404" t="s">
        <v>70</v>
      </c>
      <c r="G16404" t="s">
        <v>149</v>
      </c>
      <c r="H16404" t="s">
        <v>142</v>
      </c>
      <c r="I16404" t="s">
        <v>80</v>
      </c>
      <c r="J16404" t="s">
        <v>75</v>
      </c>
      <c r="K16404" t="s">
        <v>108</v>
      </c>
      <c r="L16404" t="s">
        <v>75</v>
      </c>
    </row>
    <row r="16405" spans="1:12" x14ac:dyDescent="0.35">
      <c r="A16405" t="s">
        <v>241</v>
      </c>
      <c r="B16405" t="s">
        <v>285</v>
      </c>
      <c r="C16405">
        <v>1345</v>
      </c>
      <c r="D16405" t="s">
        <v>403</v>
      </c>
      <c r="E16405" t="s">
        <v>108</v>
      </c>
      <c r="F16405" t="s">
        <v>194</v>
      </c>
      <c r="G16405" t="s">
        <v>100</v>
      </c>
      <c r="H16405" t="s">
        <v>138</v>
      </c>
      <c r="I16405" t="s">
        <v>244</v>
      </c>
      <c r="J16405" t="s">
        <v>71</v>
      </c>
      <c r="K16405" t="s">
        <v>173</v>
      </c>
      <c r="L16405" t="s">
        <v>75</v>
      </c>
    </row>
    <row r="16407" spans="1:12" x14ac:dyDescent="0.35">
      <c r="A16407" t="s">
        <v>2501</v>
      </c>
    </row>
    <row r="16408" spans="1:12" x14ac:dyDescent="0.35">
      <c r="A16408" t="s">
        <v>14</v>
      </c>
      <c r="B16408" t="s">
        <v>461</v>
      </c>
      <c r="C16408" t="s">
        <v>2</v>
      </c>
      <c r="D16408" t="s">
        <v>2479</v>
      </c>
      <c r="E16408" t="s">
        <v>2480</v>
      </c>
      <c r="F16408" t="s">
        <v>2481</v>
      </c>
      <c r="G16408" t="s">
        <v>2482</v>
      </c>
      <c r="H16408" t="s">
        <v>2483</v>
      </c>
      <c r="I16408" t="s">
        <v>2484</v>
      </c>
      <c r="J16408" t="s">
        <v>2485</v>
      </c>
      <c r="K16408" t="s">
        <v>2486</v>
      </c>
      <c r="L16408" t="s">
        <v>50</v>
      </c>
    </row>
    <row r="16409" spans="1:12" x14ac:dyDescent="0.35">
      <c r="A16409" t="s">
        <v>3</v>
      </c>
      <c r="B16409" t="s">
        <v>462</v>
      </c>
      <c r="C16409">
        <v>1093</v>
      </c>
      <c r="D16409" t="s">
        <v>878</v>
      </c>
      <c r="E16409" t="s">
        <v>74</v>
      </c>
      <c r="F16409" t="s">
        <v>102</v>
      </c>
      <c r="G16409" t="s">
        <v>149</v>
      </c>
      <c r="H16409" t="s">
        <v>75</v>
      </c>
      <c r="I16409" t="s">
        <v>75</v>
      </c>
      <c r="J16409" t="s">
        <v>73</v>
      </c>
      <c r="K16409" t="s">
        <v>150</v>
      </c>
      <c r="L16409" t="s">
        <v>75</v>
      </c>
    </row>
    <row r="16410" spans="1:12" x14ac:dyDescent="0.35">
      <c r="A16410" t="s">
        <v>3</v>
      </c>
      <c r="B16410" t="s">
        <v>464</v>
      </c>
      <c r="C16410">
        <v>935</v>
      </c>
      <c r="D16410" t="s">
        <v>813</v>
      </c>
      <c r="E16410" t="s">
        <v>198</v>
      </c>
      <c r="F16410" t="s">
        <v>84</v>
      </c>
      <c r="G16410" t="s">
        <v>175</v>
      </c>
      <c r="H16410" t="s">
        <v>104</v>
      </c>
      <c r="I16410" t="s">
        <v>68</v>
      </c>
      <c r="J16410" t="s">
        <v>106</v>
      </c>
      <c r="K16410" t="s">
        <v>198</v>
      </c>
      <c r="L16410" t="s">
        <v>78</v>
      </c>
    </row>
    <row r="16411" spans="1:12" x14ac:dyDescent="0.35">
      <c r="A16411" t="s">
        <v>3</v>
      </c>
      <c r="B16411" t="s">
        <v>468</v>
      </c>
      <c r="C16411">
        <v>1</v>
      </c>
      <c r="D16411" t="s">
        <v>395</v>
      </c>
      <c r="E16411" t="s">
        <v>76</v>
      </c>
      <c r="F16411" t="s">
        <v>76</v>
      </c>
      <c r="G16411" t="s">
        <v>76</v>
      </c>
      <c r="H16411" t="s">
        <v>76</v>
      </c>
      <c r="I16411" t="s">
        <v>76</v>
      </c>
      <c r="J16411" t="s">
        <v>76</v>
      </c>
      <c r="K16411" t="s">
        <v>76</v>
      </c>
      <c r="L16411" t="s">
        <v>76</v>
      </c>
    </row>
    <row r="16412" spans="1:12" x14ac:dyDescent="0.35">
      <c r="A16412" t="s">
        <v>4</v>
      </c>
      <c r="B16412" t="s">
        <v>462</v>
      </c>
      <c r="C16412">
        <v>1693</v>
      </c>
      <c r="D16412" t="s">
        <v>1120</v>
      </c>
      <c r="E16412" t="s">
        <v>74</v>
      </c>
      <c r="F16412" t="s">
        <v>137</v>
      </c>
      <c r="G16412" t="s">
        <v>93</v>
      </c>
      <c r="H16412" t="s">
        <v>79</v>
      </c>
      <c r="I16412" t="s">
        <v>130</v>
      </c>
      <c r="J16412" t="s">
        <v>106</v>
      </c>
      <c r="K16412" t="s">
        <v>86</v>
      </c>
      <c r="L16412" t="s">
        <v>76</v>
      </c>
    </row>
    <row r="16413" spans="1:12" x14ac:dyDescent="0.35">
      <c r="A16413" t="s">
        <v>4</v>
      </c>
      <c r="B16413" t="s">
        <v>464</v>
      </c>
      <c r="C16413">
        <v>1582</v>
      </c>
      <c r="D16413" t="s">
        <v>1554</v>
      </c>
      <c r="E16413" t="s">
        <v>104</v>
      </c>
      <c r="F16413" t="s">
        <v>103</v>
      </c>
      <c r="G16413" t="s">
        <v>163</v>
      </c>
      <c r="H16413" t="s">
        <v>68</v>
      </c>
      <c r="I16413" t="s">
        <v>79</v>
      </c>
      <c r="J16413" t="s">
        <v>73</v>
      </c>
      <c r="K16413" t="s">
        <v>314</v>
      </c>
      <c r="L16413" t="s">
        <v>138</v>
      </c>
    </row>
    <row r="16414" spans="1:12" x14ac:dyDescent="0.35">
      <c r="A16414" t="s">
        <v>5</v>
      </c>
      <c r="B16414" t="s">
        <v>462</v>
      </c>
      <c r="C16414">
        <v>1656</v>
      </c>
      <c r="D16414" t="s">
        <v>909</v>
      </c>
      <c r="E16414" t="s">
        <v>150</v>
      </c>
      <c r="F16414" t="s">
        <v>62</v>
      </c>
      <c r="G16414" t="s">
        <v>103</v>
      </c>
      <c r="H16414" t="s">
        <v>55</v>
      </c>
      <c r="I16414" t="s">
        <v>122</v>
      </c>
      <c r="J16414" t="s">
        <v>138</v>
      </c>
      <c r="K16414" t="s">
        <v>100</v>
      </c>
      <c r="L16414" t="s">
        <v>78</v>
      </c>
    </row>
    <row r="16415" spans="1:12" x14ac:dyDescent="0.35">
      <c r="A16415" t="s">
        <v>5</v>
      </c>
      <c r="B16415" t="s">
        <v>464</v>
      </c>
      <c r="C16415">
        <v>1806</v>
      </c>
      <c r="D16415" t="s">
        <v>1403</v>
      </c>
      <c r="E16415" t="s">
        <v>93</v>
      </c>
      <c r="F16415" t="s">
        <v>103</v>
      </c>
      <c r="G16415" t="s">
        <v>216</v>
      </c>
      <c r="H16415" t="s">
        <v>216</v>
      </c>
      <c r="I16415" t="s">
        <v>122</v>
      </c>
      <c r="J16415" t="s">
        <v>150</v>
      </c>
      <c r="K16415" t="s">
        <v>194</v>
      </c>
      <c r="L16415" t="s">
        <v>81</v>
      </c>
    </row>
    <row r="16416" spans="1:12" x14ac:dyDescent="0.35">
      <c r="A16416" t="s">
        <v>6</v>
      </c>
      <c r="B16416" t="s">
        <v>462</v>
      </c>
      <c r="C16416">
        <v>897</v>
      </c>
      <c r="D16416" t="s">
        <v>1737</v>
      </c>
      <c r="E16416" t="s">
        <v>74</v>
      </c>
      <c r="F16416" t="s">
        <v>65</v>
      </c>
      <c r="G16416" t="s">
        <v>57</v>
      </c>
      <c r="H16416" t="s">
        <v>149</v>
      </c>
      <c r="I16416" t="s">
        <v>105</v>
      </c>
      <c r="J16416" t="s">
        <v>75</v>
      </c>
      <c r="K16416" t="s">
        <v>102</v>
      </c>
      <c r="L16416" t="s">
        <v>79</v>
      </c>
    </row>
    <row r="16417" spans="1:12" x14ac:dyDescent="0.35">
      <c r="A16417" t="s">
        <v>6</v>
      </c>
      <c r="B16417" t="s">
        <v>464</v>
      </c>
      <c r="C16417">
        <v>526</v>
      </c>
      <c r="D16417" t="s">
        <v>818</v>
      </c>
      <c r="E16417" t="s">
        <v>88</v>
      </c>
      <c r="F16417" t="s">
        <v>88</v>
      </c>
      <c r="G16417" t="s">
        <v>104</v>
      </c>
      <c r="H16417" t="s">
        <v>104</v>
      </c>
      <c r="I16417" t="s">
        <v>100</v>
      </c>
      <c r="J16417" t="s">
        <v>150</v>
      </c>
      <c r="K16417" t="s">
        <v>290</v>
      </c>
      <c r="L16417" t="s">
        <v>73</v>
      </c>
    </row>
    <row r="16418" spans="1:12" x14ac:dyDescent="0.35">
      <c r="A16418" t="s">
        <v>7</v>
      </c>
      <c r="B16418" t="s">
        <v>462</v>
      </c>
      <c r="C16418">
        <v>1912</v>
      </c>
      <c r="D16418" t="s">
        <v>1102</v>
      </c>
      <c r="E16418" t="s">
        <v>93</v>
      </c>
      <c r="F16418" t="s">
        <v>198</v>
      </c>
      <c r="G16418" t="s">
        <v>72</v>
      </c>
      <c r="H16418" t="s">
        <v>81</v>
      </c>
      <c r="I16418" t="s">
        <v>55</v>
      </c>
      <c r="J16418" t="s">
        <v>71</v>
      </c>
      <c r="K16418" t="s">
        <v>138</v>
      </c>
      <c r="L16418" t="s">
        <v>150</v>
      </c>
    </row>
    <row r="16419" spans="1:12" x14ac:dyDescent="0.35">
      <c r="A16419" t="s">
        <v>7</v>
      </c>
      <c r="B16419" t="s">
        <v>464</v>
      </c>
      <c r="C16419">
        <v>1331</v>
      </c>
      <c r="D16419" t="s">
        <v>1156</v>
      </c>
      <c r="E16419" t="s">
        <v>103</v>
      </c>
      <c r="F16419" t="s">
        <v>121</v>
      </c>
      <c r="G16419" t="s">
        <v>104</v>
      </c>
      <c r="H16419" t="s">
        <v>96</v>
      </c>
      <c r="I16419" t="s">
        <v>70</v>
      </c>
      <c r="J16419" t="s">
        <v>74</v>
      </c>
      <c r="K16419" t="s">
        <v>133</v>
      </c>
      <c r="L16419" t="s">
        <v>105</v>
      </c>
    </row>
    <row r="16420" spans="1:12" x14ac:dyDescent="0.35">
      <c r="A16420" t="s">
        <v>7</v>
      </c>
      <c r="B16420" t="s">
        <v>468</v>
      </c>
      <c r="C16420">
        <v>1</v>
      </c>
      <c r="D16420" t="s">
        <v>395</v>
      </c>
      <c r="E16420" t="s">
        <v>76</v>
      </c>
      <c r="F16420" t="s">
        <v>76</v>
      </c>
      <c r="G16420" t="s">
        <v>76</v>
      </c>
      <c r="H16420" t="s">
        <v>76</v>
      </c>
      <c r="I16420" t="s">
        <v>76</v>
      </c>
      <c r="J16420" t="s">
        <v>76</v>
      </c>
      <c r="K16420" t="s">
        <v>76</v>
      </c>
      <c r="L16420" t="s">
        <v>76</v>
      </c>
    </row>
    <row r="16421" spans="1:12" x14ac:dyDescent="0.35">
      <c r="A16421" t="s">
        <v>241</v>
      </c>
      <c r="B16421" t="s">
        <v>462</v>
      </c>
      <c r="C16421">
        <v>7251</v>
      </c>
      <c r="D16421" t="s">
        <v>819</v>
      </c>
      <c r="E16421" t="s">
        <v>186</v>
      </c>
      <c r="F16421" t="s">
        <v>70</v>
      </c>
      <c r="G16421" t="s">
        <v>151</v>
      </c>
      <c r="H16421" t="s">
        <v>72</v>
      </c>
      <c r="I16421" t="s">
        <v>55</v>
      </c>
      <c r="J16421" t="s">
        <v>71</v>
      </c>
      <c r="K16421" t="s">
        <v>74</v>
      </c>
      <c r="L16421" t="s">
        <v>71</v>
      </c>
    </row>
    <row r="16422" spans="1:12" x14ac:dyDescent="0.35">
      <c r="A16422" t="s">
        <v>241</v>
      </c>
      <c r="B16422" t="s">
        <v>464</v>
      </c>
      <c r="C16422">
        <v>6180</v>
      </c>
      <c r="D16422" t="s">
        <v>1109</v>
      </c>
      <c r="E16422" t="s">
        <v>104</v>
      </c>
      <c r="F16422" t="s">
        <v>175</v>
      </c>
      <c r="G16422" t="s">
        <v>57</v>
      </c>
      <c r="H16422" t="s">
        <v>173</v>
      </c>
      <c r="I16422" t="s">
        <v>55</v>
      </c>
      <c r="J16422" t="s">
        <v>94</v>
      </c>
      <c r="K16422" t="s">
        <v>163</v>
      </c>
      <c r="L16422" t="s">
        <v>105</v>
      </c>
    </row>
    <row r="16423" spans="1:12" x14ac:dyDescent="0.35">
      <c r="A16423" t="s">
        <v>241</v>
      </c>
      <c r="B16423" t="s">
        <v>468</v>
      </c>
      <c r="C16423">
        <v>2</v>
      </c>
      <c r="D16423" t="s">
        <v>395</v>
      </c>
      <c r="E16423" t="s">
        <v>76</v>
      </c>
      <c r="F16423" t="s">
        <v>76</v>
      </c>
      <c r="G16423" t="s">
        <v>76</v>
      </c>
      <c r="H16423" t="s">
        <v>76</v>
      </c>
      <c r="I16423" t="s">
        <v>76</v>
      </c>
      <c r="J16423" t="s">
        <v>76</v>
      </c>
      <c r="K16423" t="s">
        <v>76</v>
      </c>
      <c r="L16423" t="s">
        <v>76</v>
      </c>
    </row>
    <row r="16425" spans="1:12" x14ac:dyDescent="0.35">
      <c r="A16425" t="s">
        <v>2502</v>
      </c>
    </row>
    <row r="16426" spans="1:12" x14ac:dyDescent="0.35">
      <c r="A16426" t="s">
        <v>14</v>
      </c>
      <c r="B16426" t="s">
        <v>487</v>
      </c>
      <c r="C16426" t="s">
        <v>2</v>
      </c>
      <c r="D16426" t="s">
        <v>2479</v>
      </c>
      <c r="E16426" t="s">
        <v>2480</v>
      </c>
      <c r="F16426" t="s">
        <v>2481</v>
      </c>
      <c r="G16426" t="s">
        <v>2482</v>
      </c>
      <c r="H16426" t="s">
        <v>2483</v>
      </c>
      <c r="I16426" t="s">
        <v>2484</v>
      </c>
      <c r="J16426" t="s">
        <v>2485</v>
      </c>
      <c r="K16426" t="s">
        <v>2486</v>
      </c>
      <c r="L16426" t="s">
        <v>50</v>
      </c>
    </row>
    <row r="16427" spans="1:12" x14ac:dyDescent="0.35">
      <c r="A16427" t="s">
        <v>3</v>
      </c>
      <c r="B16427" t="s">
        <v>488</v>
      </c>
      <c r="C16427">
        <v>1119</v>
      </c>
      <c r="D16427" t="s">
        <v>1432</v>
      </c>
      <c r="E16427" t="s">
        <v>198</v>
      </c>
      <c r="F16427" t="s">
        <v>221</v>
      </c>
      <c r="G16427" t="s">
        <v>194</v>
      </c>
      <c r="H16427" t="s">
        <v>93</v>
      </c>
      <c r="I16427" t="s">
        <v>75</v>
      </c>
      <c r="J16427" t="s">
        <v>76</v>
      </c>
      <c r="K16427" t="s">
        <v>55</v>
      </c>
      <c r="L16427" t="s">
        <v>71</v>
      </c>
    </row>
    <row r="16428" spans="1:12" x14ac:dyDescent="0.35">
      <c r="A16428" t="s">
        <v>3</v>
      </c>
      <c r="B16428" t="s">
        <v>491</v>
      </c>
      <c r="C16428">
        <v>910</v>
      </c>
      <c r="D16428" t="s">
        <v>1139</v>
      </c>
      <c r="E16428" t="s">
        <v>93</v>
      </c>
      <c r="F16428" t="s">
        <v>163</v>
      </c>
      <c r="G16428" t="s">
        <v>149</v>
      </c>
      <c r="H16428" t="s">
        <v>81</v>
      </c>
      <c r="I16428" t="s">
        <v>68</v>
      </c>
      <c r="J16428" t="s">
        <v>68</v>
      </c>
      <c r="K16428" t="s">
        <v>78</v>
      </c>
      <c r="L16428" t="s">
        <v>81</v>
      </c>
    </row>
    <row r="16429" spans="1:12" x14ac:dyDescent="0.35">
      <c r="A16429" t="s">
        <v>4</v>
      </c>
      <c r="B16429" t="s">
        <v>488</v>
      </c>
      <c r="C16429">
        <v>1945</v>
      </c>
      <c r="D16429" t="s">
        <v>771</v>
      </c>
      <c r="E16429" t="s">
        <v>65</v>
      </c>
      <c r="F16429" t="s">
        <v>244</v>
      </c>
      <c r="G16429" t="s">
        <v>96</v>
      </c>
      <c r="H16429" t="s">
        <v>150</v>
      </c>
      <c r="I16429" t="s">
        <v>133</v>
      </c>
      <c r="J16429" t="s">
        <v>106</v>
      </c>
      <c r="K16429" t="s">
        <v>175</v>
      </c>
      <c r="L16429" t="s">
        <v>106</v>
      </c>
    </row>
    <row r="16430" spans="1:12" x14ac:dyDescent="0.35">
      <c r="A16430" t="s">
        <v>4</v>
      </c>
      <c r="B16430" t="s">
        <v>491</v>
      </c>
      <c r="C16430">
        <v>1330</v>
      </c>
      <c r="D16430" t="s">
        <v>866</v>
      </c>
      <c r="E16430" t="s">
        <v>75</v>
      </c>
      <c r="F16430" t="s">
        <v>179</v>
      </c>
      <c r="G16430" t="s">
        <v>55</v>
      </c>
      <c r="H16430" t="s">
        <v>106</v>
      </c>
      <c r="I16430" t="s">
        <v>77</v>
      </c>
      <c r="J16430" t="s">
        <v>73</v>
      </c>
      <c r="K16430" t="s">
        <v>102</v>
      </c>
      <c r="L16430" t="s">
        <v>75</v>
      </c>
    </row>
    <row r="16431" spans="1:12" x14ac:dyDescent="0.35">
      <c r="A16431" t="s">
        <v>5</v>
      </c>
      <c r="B16431" t="s">
        <v>488</v>
      </c>
      <c r="C16431">
        <v>2079</v>
      </c>
      <c r="D16431" t="s">
        <v>877</v>
      </c>
      <c r="E16431" t="s">
        <v>138</v>
      </c>
      <c r="F16431" t="s">
        <v>70</v>
      </c>
      <c r="G16431" t="s">
        <v>62</v>
      </c>
      <c r="H16431" t="s">
        <v>57</v>
      </c>
      <c r="I16431" t="s">
        <v>142</v>
      </c>
      <c r="J16431" t="s">
        <v>94</v>
      </c>
      <c r="K16431" t="s">
        <v>103</v>
      </c>
      <c r="L16431" t="s">
        <v>72</v>
      </c>
    </row>
    <row r="16432" spans="1:12" x14ac:dyDescent="0.35">
      <c r="A16432" t="s">
        <v>5</v>
      </c>
      <c r="B16432" t="s">
        <v>491</v>
      </c>
      <c r="C16432">
        <v>1383</v>
      </c>
      <c r="D16432" t="s">
        <v>833</v>
      </c>
      <c r="E16432" t="s">
        <v>80</v>
      </c>
      <c r="F16432" t="s">
        <v>108</v>
      </c>
      <c r="G16432" t="s">
        <v>102</v>
      </c>
      <c r="H16432" t="s">
        <v>130</v>
      </c>
      <c r="I16432" t="s">
        <v>198</v>
      </c>
      <c r="J16432" t="s">
        <v>78</v>
      </c>
      <c r="K16432" t="s">
        <v>93</v>
      </c>
      <c r="L16432" t="s">
        <v>150</v>
      </c>
    </row>
    <row r="16433" spans="1:12" x14ac:dyDescent="0.35">
      <c r="A16433" t="s">
        <v>6</v>
      </c>
      <c r="B16433" t="s">
        <v>488</v>
      </c>
      <c r="C16433">
        <v>800</v>
      </c>
      <c r="D16433" t="s">
        <v>734</v>
      </c>
      <c r="E16433" t="s">
        <v>70</v>
      </c>
      <c r="F16433" t="s">
        <v>180</v>
      </c>
      <c r="G16433" t="s">
        <v>65</v>
      </c>
      <c r="H16433" t="s">
        <v>130</v>
      </c>
      <c r="I16433" t="s">
        <v>80</v>
      </c>
      <c r="J16433" t="s">
        <v>138</v>
      </c>
      <c r="K16433" t="s">
        <v>53</v>
      </c>
      <c r="L16433" t="s">
        <v>79</v>
      </c>
    </row>
    <row r="16434" spans="1:12" x14ac:dyDescent="0.35">
      <c r="A16434" t="s">
        <v>6</v>
      </c>
      <c r="B16434" t="s">
        <v>491</v>
      </c>
      <c r="C16434">
        <v>623</v>
      </c>
      <c r="D16434" t="s">
        <v>1535</v>
      </c>
      <c r="E16434" t="s">
        <v>186</v>
      </c>
      <c r="F16434" t="s">
        <v>104</v>
      </c>
      <c r="G16434" t="s">
        <v>173</v>
      </c>
      <c r="H16434" t="s">
        <v>70</v>
      </c>
      <c r="I16434" t="s">
        <v>94</v>
      </c>
      <c r="J16434" t="s">
        <v>77</v>
      </c>
      <c r="K16434" t="s">
        <v>87</v>
      </c>
      <c r="L16434" t="s">
        <v>106</v>
      </c>
    </row>
    <row r="16435" spans="1:12" x14ac:dyDescent="0.35">
      <c r="A16435" t="s">
        <v>7</v>
      </c>
      <c r="B16435" t="s">
        <v>488</v>
      </c>
      <c r="C16435">
        <v>1722</v>
      </c>
      <c r="D16435" t="s">
        <v>1554</v>
      </c>
      <c r="E16435" t="s">
        <v>86</v>
      </c>
      <c r="F16435" t="s">
        <v>137</v>
      </c>
      <c r="G16435" t="s">
        <v>133</v>
      </c>
      <c r="H16435" t="s">
        <v>151</v>
      </c>
      <c r="I16435" t="s">
        <v>93</v>
      </c>
      <c r="J16435" t="s">
        <v>78</v>
      </c>
      <c r="K16435" t="s">
        <v>198</v>
      </c>
      <c r="L16435" t="s">
        <v>105</v>
      </c>
    </row>
    <row r="16436" spans="1:12" x14ac:dyDescent="0.35">
      <c r="A16436" t="s">
        <v>7</v>
      </c>
      <c r="B16436" t="s">
        <v>491</v>
      </c>
      <c r="C16436">
        <v>1522</v>
      </c>
      <c r="D16436" t="s">
        <v>1546</v>
      </c>
      <c r="E16436" t="s">
        <v>142</v>
      </c>
      <c r="F16436" t="s">
        <v>108</v>
      </c>
      <c r="G16436" t="s">
        <v>138</v>
      </c>
      <c r="H16436" t="s">
        <v>122</v>
      </c>
      <c r="I16436" t="s">
        <v>149</v>
      </c>
      <c r="J16436" t="s">
        <v>72</v>
      </c>
      <c r="K16436" t="s">
        <v>138</v>
      </c>
      <c r="L16436" t="s">
        <v>150</v>
      </c>
    </row>
    <row r="16437" spans="1:12" x14ac:dyDescent="0.35">
      <c r="A16437" t="s">
        <v>241</v>
      </c>
      <c r="B16437" t="s">
        <v>488</v>
      </c>
      <c r="C16437">
        <v>7665</v>
      </c>
      <c r="D16437" t="s">
        <v>877</v>
      </c>
      <c r="E16437" t="s">
        <v>133</v>
      </c>
      <c r="F16437" t="s">
        <v>244</v>
      </c>
      <c r="G16437" t="s">
        <v>62</v>
      </c>
      <c r="H16437" t="s">
        <v>122</v>
      </c>
      <c r="I16437" t="s">
        <v>93</v>
      </c>
      <c r="J16437" t="s">
        <v>71</v>
      </c>
      <c r="K16437" t="s">
        <v>179</v>
      </c>
      <c r="L16437" t="s">
        <v>75</v>
      </c>
    </row>
    <row r="16438" spans="1:12" x14ac:dyDescent="0.35">
      <c r="A16438" t="s">
        <v>241</v>
      </c>
      <c r="B16438" t="s">
        <v>491</v>
      </c>
      <c r="C16438">
        <v>5768</v>
      </c>
      <c r="D16438" t="s">
        <v>1123</v>
      </c>
      <c r="E16438" t="s">
        <v>100</v>
      </c>
      <c r="F16438" t="s">
        <v>149</v>
      </c>
      <c r="G16438" t="s">
        <v>198</v>
      </c>
      <c r="H16438" t="s">
        <v>55</v>
      </c>
      <c r="I16438" t="s">
        <v>186</v>
      </c>
      <c r="J16438" t="s">
        <v>75</v>
      </c>
      <c r="K16438" t="s">
        <v>198</v>
      </c>
      <c r="L16438" t="s">
        <v>150</v>
      </c>
    </row>
    <row r="16440" spans="1:12" x14ac:dyDescent="0.35">
      <c r="A16440" t="s">
        <v>2503</v>
      </c>
    </row>
    <row r="16441" spans="1:12" x14ac:dyDescent="0.35">
      <c r="A16441" t="s">
        <v>14</v>
      </c>
      <c r="B16441" t="s">
        <v>593</v>
      </c>
      <c r="C16441" t="s">
        <v>2</v>
      </c>
      <c r="D16441" t="s">
        <v>2479</v>
      </c>
      <c r="E16441" t="s">
        <v>2480</v>
      </c>
      <c r="F16441" t="s">
        <v>2481</v>
      </c>
      <c r="G16441" t="s">
        <v>2482</v>
      </c>
      <c r="H16441" t="s">
        <v>2483</v>
      </c>
      <c r="I16441" t="s">
        <v>2484</v>
      </c>
      <c r="J16441" t="s">
        <v>2485</v>
      </c>
      <c r="K16441" t="s">
        <v>2486</v>
      </c>
      <c r="L16441" t="s">
        <v>50</v>
      </c>
    </row>
    <row r="16442" spans="1:12" x14ac:dyDescent="0.35">
      <c r="A16442" t="s">
        <v>3</v>
      </c>
      <c r="B16442" t="s">
        <v>594</v>
      </c>
      <c r="C16442">
        <v>948</v>
      </c>
      <c r="D16442" t="s">
        <v>1466</v>
      </c>
      <c r="E16442" t="s">
        <v>142</v>
      </c>
      <c r="F16442" t="s">
        <v>151</v>
      </c>
      <c r="G16442" t="s">
        <v>142</v>
      </c>
      <c r="H16442" t="s">
        <v>105</v>
      </c>
      <c r="I16442" t="s">
        <v>77</v>
      </c>
      <c r="J16442" t="s">
        <v>73</v>
      </c>
      <c r="K16442" t="s">
        <v>71</v>
      </c>
      <c r="L16442" t="s">
        <v>77</v>
      </c>
    </row>
    <row r="16443" spans="1:12" x14ac:dyDescent="0.35">
      <c r="A16443" t="s">
        <v>3</v>
      </c>
      <c r="B16443" t="s">
        <v>595</v>
      </c>
      <c r="C16443">
        <v>1081</v>
      </c>
      <c r="D16443" t="s">
        <v>842</v>
      </c>
      <c r="E16443" t="s">
        <v>122</v>
      </c>
      <c r="F16443" t="s">
        <v>314</v>
      </c>
      <c r="G16443" t="s">
        <v>180</v>
      </c>
      <c r="H16443" t="s">
        <v>74</v>
      </c>
      <c r="I16443" t="s">
        <v>94</v>
      </c>
      <c r="J16443" t="s">
        <v>77</v>
      </c>
      <c r="K16443" t="s">
        <v>142</v>
      </c>
      <c r="L16443" t="s">
        <v>72</v>
      </c>
    </row>
    <row r="16444" spans="1:12" x14ac:dyDescent="0.35">
      <c r="A16444" t="s">
        <v>4</v>
      </c>
      <c r="B16444" t="s">
        <v>594</v>
      </c>
      <c r="C16444">
        <v>1729</v>
      </c>
      <c r="D16444" t="s">
        <v>415</v>
      </c>
      <c r="E16444" t="s">
        <v>130</v>
      </c>
      <c r="F16444" t="s">
        <v>80</v>
      </c>
      <c r="G16444" t="s">
        <v>70</v>
      </c>
      <c r="H16444" t="s">
        <v>77</v>
      </c>
      <c r="I16444" t="s">
        <v>194</v>
      </c>
      <c r="J16444" t="s">
        <v>73</v>
      </c>
      <c r="K16444" t="s">
        <v>105</v>
      </c>
      <c r="L16444" t="s">
        <v>78</v>
      </c>
    </row>
    <row r="16445" spans="1:12" x14ac:dyDescent="0.35">
      <c r="A16445" t="s">
        <v>4</v>
      </c>
      <c r="B16445" t="s">
        <v>595</v>
      </c>
      <c r="C16445">
        <v>1546</v>
      </c>
      <c r="D16445" t="s">
        <v>1009</v>
      </c>
      <c r="E16445" t="s">
        <v>122</v>
      </c>
      <c r="F16445" t="s">
        <v>119</v>
      </c>
      <c r="G16445" t="s">
        <v>133</v>
      </c>
      <c r="H16445" t="s">
        <v>71</v>
      </c>
      <c r="I16445" t="s">
        <v>79</v>
      </c>
      <c r="J16445" t="s">
        <v>73</v>
      </c>
      <c r="K16445" t="s">
        <v>67</v>
      </c>
      <c r="L16445" t="s">
        <v>106</v>
      </c>
    </row>
    <row r="16446" spans="1:12" x14ac:dyDescent="0.35">
      <c r="A16446" t="s">
        <v>5</v>
      </c>
      <c r="B16446" t="s">
        <v>594</v>
      </c>
      <c r="C16446">
        <v>1277</v>
      </c>
      <c r="D16446" t="s">
        <v>787</v>
      </c>
      <c r="E16446" t="s">
        <v>93</v>
      </c>
      <c r="F16446" t="s">
        <v>149</v>
      </c>
      <c r="G16446" t="s">
        <v>244</v>
      </c>
      <c r="H16446" t="s">
        <v>133</v>
      </c>
      <c r="I16446" t="s">
        <v>81</v>
      </c>
      <c r="J16446" t="s">
        <v>75</v>
      </c>
      <c r="K16446" t="s">
        <v>105</v>
      </c>
      <c r="L16446" t="s">
        <v>77</v>
      </c>
    </row>
    <row r="16447" spans="1:12" x14ac:dyDescent="0.35">
      <c r="A16447" t="s">
        <v>5</v>
      </c>
      <c r="B16447" t="s">
        <v>595</v>
      </c>
      <c r="C16447">
        <v>2185</v>
      </c>
      <c r="D16447" t="s">
        <v>1106</v>
      </c>
      <c r="E16447" t="s">
        <v>138</v>
      </c>
      <c r="F16447" t="s">
        <v>103</v>
      </c>
      <c r="G16447" t="s">
        <v>96</v>
      </c>
      <c r="H16447" t="s">
        <v>179</v>
      </c>
      <c r="I16447" t="s">
        <v>130</v>
      </c>
      <c r="J16447" t="s">
        <v>78</v>
      </c>
      <c r="K16447" t="s">
        <v>103</v>
      </c>
      <c r="L16447" t="s">
        <v>81</v>
      </c>
    </row>
    <row r="16448" spans="1:12" x14ac:dyDescent="0.35">
      <c r="A16448" t="s">
        <v>6</v>
      </c>
      <c r="B16448" t="s">
        <v>594</v>
      </c>
      <c r="C16448">
        <v>514</v>
      </c>
      <c r="D16448" t="s">
        <v>1152</v>
      </c>
      <c r="E16448" t="s">
        <v>133</v>
      </c>
      <c r="F16448" t="s">
        <v>137</v>
      </c>
      <c r="G16448" t="s">
        <v>121</v>
      </c>
      <c r="H16448" t="s">
        <v>104</v>
      </c>
      <c r="I16448" t="s">
        <v>74</v>
      </c>
      <c r="J16448" t="s">
        <v>105</v>
      </c>
      <c r="K16448" t="s">
        <v>185</v>
      </c>
      <c r="L16448" t="s">
        <v>77</v>
      </c>
    </row>
    <row r="16449" spans="1:12" x14ac:dyDescent="0.35">
      <c r="A16449" t="s">
        <v>6</v>
      </c>
      <c r="B16449" t="s">
        <v>595</v>
      </c>
      <c r="C16449">
        <v>909</v>
      </c>
      <c r="D16449" t="s">
        <v>830</v>
      </c>
      <c r="E16449" t="s">
        <v>104</v>
      </c>
      <c r="F16449" t="s">
        <v>70</v>
      </c>
      <c r="G16449" t="s">
        <v>130</v>
      </c>
      <c r="H16449" t="s">
        <v>173</v>
      </c>
      <c r="I16449" t="s">
        <v>78</v>
      </c>
      <c r="J16449" t="s">
        <v>71</v>
      </c>
      <c r="K16449" t="s">
        <v>161</v>
      </c>
      <c r="L16449" t="s">
        <v>77</v>
      </c>
    </row>
    <row r="16450" spans="1:12" x14ac:dyDescent="0.35">
      <c r="A16450" t="s">
        <v>7</v>
      </c>
      <c r="B16450" t="s">
        <v>594</v>
      </c>
      <c r="C16450">
        <v>1601</v>
      </c>
      <c r="D16450" t="s">
        <v>819</v>
      </c>
      <c r="E16450" t="s">
        <v>186</v>
      </c>
      <c r="F16450" t="s">
        <v>130</v>
      </c>
      <c r="G16450" t="s">
        <v>186</v>
      </c>
      <c r="H16450" t="s">
        <v>142</v>
      </c>
      <c r="I16450" t="s">
        <v>186</v>
      </c>
      <c r="J16450" t="s">
        <v>63</v>
      </c>
      <c r="K16450" t="s">
        <v>186</v>
      </c>
      <c r="L16450" t="s">
        <v>78</v>
      </c>
    </row>
    <row r="16451" spans="1:12" x14ac:dyDescent="0.35">
      <c r="A16451" t="s">
        <v>7</v>
      </c>
      <c r="B16451" t="s">
        <v>595</v>
      </c>
      <c r="C16451">
        <v>1643</v>
      </c>
      <c r="D16451" t="s">
        <v>1122</v>
      </c>
      <c r="E16451" t="s">
        <v>149</v>
      </c>
      <c r="F16451" t="s">
        <v>84</v>
      </c>
      <c r="G16451" t="s">
        <v>74</v>
      </c>
      <c r="H16451" t="s">
        <v>198</v>
      </c>
      <c r="I16451" t="s">
        <v>103</v>
      </c>
      <c r="J16451" t="s">
        <v>78</v>
      </c>
      <c r="K16451" t="s">
        <v>55</v>
      </c>
      <c r="L16451" t="s">
        <v>75</v>
      </c>
    </row>
    <row r="16452" spans="1:12" x14ac:dyDescent="0.35">
      <c r="A16452" t="s">
        <v>241</v>
      </c>
      <c r="B16452" t="s">
        <v>594</v>
      </c>
      <c r="C16452">
        <v>6069</v>
      </c>
      <c r="D16452" t="s">
        <v>969</v>
      </c>
      <c r="E16452" t="s">
        <v>74</v>
      </c>
      <c r="F16452" t="s">
        <v>130</v>
      </c>
      <c r="G16452" t="s">
        <v>108</v>
      </c>
      <c r="H16452" t="s">
        <v>100</v>
      </c>
      <c r="I16452" t="s">
        <v>93</v>
      </c>
      <c r="J16452" t="s">
        <v>75</v>
      </c>
      <c r="K16452" t="s">
        <v>93</v>
      </c>
      <c r="L16452" t="s">
        <v>150</v>
      </c>
    </row>
    <row r="16453" spans="1:12" x14ac:dyDescent="0.35">
      <c r="A16453" t="s">
        <v>241</v>
      </c>
      <c r="B16453" t="s">
        <v>595</v>
      </c>
      <c r="C16453">
        <v>7364</v>
      </c>
      <c r="D16453" t="s">
        <v>1122</v>
      </c>
      <c r="E16453" t="s">
        <v>122</v>
      </c>
      <c r="F16453" t="s">
        <v>84</v>
      </c>
      <c r="G16453" t="s">
        <v>173</v>
      </c>
      <c r="H16453" t="s">
        <v>151</v>
      </c>
      <c r="I16453" t="s">
        <v>55</v>
      </c>
      <c r="J16453" t="s">
        <v>150</v>
      </c>
      <c r="K16453" t="s">
        <v>65</v>
      </c>
      <c r="L16453" t="s">
        <v>75</v>
      </c>
    </row>
    <row r="16455" spans="1:12" x14ac:dyDescent="0.35">
      <c r="A16455" t="s">
        <v>2504</v>
      </c>
    </row>
    <row r="16456" spans="1:12" x14ac:dyDescent="0.35">
      <c r="A16456" t="s">
        <v>14</v>
      </c>
      <c r="B16456" t="s">
        <v>2</v>
      </c>
      <c r="C16456" t="s">
        <v>2479</v>
      </c>
      <c r="D16456" t="s">
        <v>2480</v>
      </c>
      <c r="E16456" t="s">
        <v>2481</v>
      </c>
      <c r="F16456" t="s">
        <v>2482</v>
      </c>
      <c r="G16456" t="s">
        <v>2483</v>
      </c>
      <c r="H16456" t="s">
        <v>2484</v>
      </c>
      <c r="I16456" t="s">
        <v>2486</v>
      </c>
      <c r="J16456" t="s">
        <v>50</v>
      </c>
      <c r="K16456" t="s">
        <v>2485</v>
      </c>
    </row>
    <row r="16457" spans="1:12" x14ac:dyDescent="0.35">
      <c r="A16457" t="s">
        <v>3</v>
      </c>
      <c r="B16457">
        <v>476</v>
      </c>
      <c r="C16457" t="s">
        <v>1140</v>
      </c>
      <c r="D16457" t="s">
        <v>142</v>
      </c>
      <c r="E16457" t="s">
        <v>198</v>
      </c>
      <c r="F16457" t="s">
        <v>55</v>
      </c>
      <c r="G16457" t="s">
        <v>81</v>
      </c>
      <c r="H16457" t="s">
        <v>68</v>
      </c>
      <c r="I16457" t="s">
        <v>75</v>
      </c>
      <c r="J16457" t="s">
        <v>78</v>
      </c>
      <c r="K16457" t="s">
        <v>76</v>
      </c>
    </row>
    <row r="16458" spans="1:12" x14ac:dyDescent="0.35">
      <c r="A16458" t="s">
        <v>4</v>
      </c>
      <c r="B16458">
        <v>871</v>
      </c>
      <c r="C16458" t="s">
        <v>865</v>
      </c>
      <c r="D16458" t="s">
        <v>100</v>
      </c>
      <c r="E16458" t="s">
        <v>57</v>
      </c>
      <c r="F16458" t="s">
        <v>122</v>
      </c>
      <c r="G16458" t="s">
        <v>72</v>
      </c>
      <c r="H16458" t="s">
        <v>77</v>
      </c>
      <c r="I16458" t="s">
        <v>93</v>
      </c>
      <c r="J16458" t="s">
        <v>77</v>
      </c>
      <c r="K16458" t="s">
        <v>73</v>
      </c>
    </row>
    <row r="16459" spans="1:12" x14ac:dyDescent="0.35">
      <c r="A16459" t="s">
        <v>5</v>
      </c>
      <c r="B16459">
        <v>816</v>
      </c>
      <c r="C16459" t="s">
        <v>993</v>
      </c>
      <c r="D16459" t="s">
        <v>75</v>
      </c>
      <c r="E16459" t="s">
        <v>81</v>
      </c>
      <c r="F16459" t="s">
        <v>71</v>
      </c>
      <c r="G16459" t="s">
        <v>57</v>
      </c>
      <c r="H16459" t="s">
        <v>94</v>
      </c>
      <c r="I16459" t="s">
        <v>88</v>
      </c>
      <c r="J16459" t="s">
        <v>78</v>
      </c>
      <c r="K16459" t="s">
        <v>77</v>
      </c>
    </row>
    <row r="16460" spans="1:12" x14ac:dyDescent="0.35">
      <c r="A16460" t="s">
        <v>6</v>
      </c>
      <c r="B16460">
        <v>452</v>
      </c>
      <c r="C16460" t="s">
        <v>840</v>
      </c>
      <c r="D16460" t="s">
        <v>93</v>
      </c>
      <c r="E16460" t="s">
        <v>198</v>
      </c>
      <c r="F16460" t="s">
        <v>122</v>
      </c>
      <c r="G16460" t="s">
        <v>150</v>
      </c>
      <c r="H16460" t="s">
        <v>93</v>
      </c>
      <c r="I16460" t="s">
        <v>102</v>
      </c>
      <c r="J16460" t="s">
        <v>73</v>
      </c>
      <c r="K16460" t="s">
        <v>72</v>
      </c>
    </row>
    <row r="16461" spans="1:12" x14ac:dyDescent="0.35">
      <c r="A16461" t="s">
        <v>7</v>
      </c>
      <c r="B16461">
        <v>1067</v>
      </c>
      <c r="C16461" t="s">
        <v>1129</v>
      </c>
      <c r="D16461" t="s">
        <v>80</v>
      </c>
      <c r="E16461" t="s">
        <v>63</v>
      </c>
      <c r="F16461" t="s">
        <v>100</v>
      </c>
      <c r="G16461" t="s">
        <v>104</v>
      </c>
      <c r="H16461" t="s">
        <v>105</v>
      </c>
      <c r="I16461" t="s">
        <v>78</v>
      </c>
      <c r="J16461" t="s">
        <v>94</v>
      </c>
      <c r="K16461" t="s">
        <v>79</v>
      </c>
    </row>
    <row r="16462" spans="1:12" x14ac:dyDescent="0.35">
      <c r="A16462" t="s">
        <v>241</v>
      </c>
      <c r="B16462">
        <v>3682</v>
      </c>
      <c r="C16462" t="s">
        <v>872</v>
      </c>
      <c r="D16462" t="s">
        <v>80</v>
      </c>
      <c r="E16462" t="s">
        <v>142</v>
      </c>
      <c r="F16462" t="s">
        <v>100</v>
      </c>
      <c r="G16462" t="s">
        <v>142</v>
      </c>
      <c r="H16462" t="s">
        <v>94</v>
      </c>
      <c r="I16462" t="s">
        <v>142</v>
      </c>
      <c r="J16462" t="s">
        <v>150</v>
      </c>
      <c r="K16462" t="s">
        <v>79</v>
      </c>
    </row>
    <row r="16464" spans="1:12" x14ac:dyDescent="0.35">
      <c r="A16464" t="s">
        <v>2505</v>
      </c>
    </row>
    <row r="16465" spans="1:12" x14ac:dyDescent="0.35">
      <c r="A16465" t="s">
        <v>14</v>
      </c>
      <c r="B16465" t="s">
        <v>15</v>
      </c>
      <c r="C16465" t="s">
        <v>2</v>
      </c>
      <c r="D16465" t="s">
        <v>2479</v>
      </c>
      <c r="E16465" t="s">
        <v>2480</v>
      </c>
      <c r="F16465" t="s">
        <v>2481</v>
      </c>
      <c r="G16465" t="s">
        <v>2483</v>
      </c>
      <c r="H16465" t="s">
        <v>2486</v>
      </c>
      <c r="I16465" t="s">
        <v>2482</v>
      </c>
      <c r="J16465" t="s">
        <v>2484</v>
      </c>
      <c r="K16465" t="s">
        <v>50</v>
      </c>
      <c r="L16465" t="s">
        <v>2485</v>
      </c>
    </row>
    <row r="16466" spans="1:12" x14ac:dyDescent="0.35">
      <c r="A16466" t="s">
        <v>3</v>
      </c>
      <c r="B16466" t="s">
        <v>52</v>
      </c>
      <c r="C16466">
        <v>44</v>
      </c>
      <c r="D16466" t="s">
        <v>1591</v>
      </c>
      <c r="E16466" t="s">
        <v>93</v>
      </c>
      <c r="F16466" t="s">
        <v>55</v>
      </c>
      <c r="G16466" t="s">
        <v>68</v>
      </c>
      <c r="H16466" t="s">
        <v>122</v>
      </c>
      <c r="I16466" t="s">
        <v>76</v>
      </c>
      <c r="J16466" t="s">
        <v>76</v>
      </c>
      <c r="K16466" t="s">
        <v>76</v>
      </c>
      <c r="L16466" t="s">
        <v>76</v>
      </c>
    </row>
    <row r="16467" spans="1:12" x14ac:dyDescent="0.35">
      <c r="A16467" t="s">
        <v>3</v>
      </c>
      <c r="B16467" t="s">
        <v>83</v>
      </c>
      <c r="C16467">
        <v>291</v>
      </c>
      <c r="D16467" t="s">
        <v>1105</v>
      </c>
      <c r="E16467" t="s">
        <v>105</v>
      </c>
      <c r="F16467" t="s">
        <v>173</v>
      </c>
      <c r="G16467" t="s">
        <v>105</v>
      </c>
      <c r="H16467" t="s">
        <v>71</v>
      </c>
      <c r="I16467" t="s">
        <v>63</v>
      </c>
      <c r="J16467" t="s">
        <v>75</v>
      </c>
      <c r="K16467" t="s">
        <v>55</v>
      </c>
      <c r="L16467" t="s">
        <v>76</v>
      </c>
    </row>
    <row r="16468" spans="1:12" x14ac:dyDescent="0.35">
      <c r="A16468" t="s">
        <v>3</v>
      </c>
      <c r="B16468" t="s">
        <v>50</v>
      </c>
      <c r="C16468">
        <v>141</v>
      </c>
      <c r="D16468" t="s">
        <v>963</v>
      </c>
      <c r="E16468" t="s">
        <v>175</v>
      </c>
      <c r="F16468" t="s">
        <v>80</v>
      </c>
      <c r="G16468" t="s">
        <v>55</v>
      </c>
      <c r="H16468" t="s">
        <v>94</v>
      </c>
      <c r="I16468" t="s">
        <v>108</v>
      </c>
      <c r="J16468" t="s">
        <v>106</v>
      </c>
      <c r="K16468" t="s">
        <v>76</v>
      </c>
      <c r="L16468" t="s">
        <v>76</v>
      </c>
    </row>
    <row r="16469" spans="1:12" x14ac:dyDescent="0.35">
      <c r="A16469" t="s">
        <v>4</v>
      </c>
      <c r="B16469" t="s">
        <v>52</v>
      </c>
      <c r="C16469">
        <v>119</v>
      </c>
      <c r="D16469" t="s">
        <v>997</v>
      </c>
      <c r="E16469" t="s">
        <v>70</v>
      </c>
      <c r="F16469" t="s">
        <v>62</v>
      </c>
      <c r="G16469" t="s">
        <v>107</v>
      </c>
      <c r="H16469" t="s">
        <v>264</v>
      </c>
      <c r="I16469" t="s">
        <v>103</v>
      </c>
      <c r="J16469" t="s">
        <v>107</v>
      </c>
      <c r="K16469" t="s">
        <v>76</v>
      </c>
      <c r="L16469" t="s">
        <v>63</v>
      </c>
    </row>
    <row r="16470" spans="1:12" x14ac:dyDescent="0.35">
      <c r="A16470" t="s">
        <v>4</v>
      </c>
      <c r="B16470" t="s">
        <v>83</v>
      </c>
      <c r="C16470">
        <v>492</v>
      </c>
      <c r="D16470" t="s">
        <v>831</v>
      </c>
      <c r="E16470" t="s">
        <v>81</v>
      </c>
      <c r="F16470" t="s">
        <v>67</v>
      </c>
      <c r="G16470" t="s">
        <v>71</v>
      </c>
      <c r="H16470" t="s">
        <v>55</v>
      </c>
      <c r="I16470" t="s">
        <v>179</v>
      </c>
      <c r="J16470" t="s">
        <v>79</v>
      </c>
      <c r="K16470" t="s">
        <v>76</v>
      </c>
      <c r="L16470" t="s">
        <v>76</v>
      </c>
    </row>
    <row r="16471" spans="1:12" x14ac:dyDescent="0.35">
      <c r="A16471" t="s">
        <v>4</v>
      </c>
      <c r="B16471" t="s">
        <v>50</v>
      </c>
      <c r="C16471">
        <v>260</v>
      </c>
      <c r="D16471" t="s">
        <v>917</v>
      </c>
      <c r="E16471" t="s">
        <v>72</v>
      </c>
      <c r="F16471" t="s">
        <v>77</v>
      </c>
      <c r="G16471" t="s">
        <v>173</v>
      </c>
      <c r="H16471" t="s">
        <v>79</v>
      </c>
      <c r="I16471" t="s">
        <v>77</v>
      </c>
      <c r="J16471" t="s">
        <v>77</v>
      </c>
      <c r="K16471" t="s">
        <v>78</v>
      </c>
      <c r="L16471" t="s">
        <v>76</v>
      </c>
    </row>
    <row r="16472" spans="1:12" x14ac:dyDescent="0.35">
      <c r="A16472" t="s">
        <v>5</v>
      </c>
      <c r="B16472" t="s">
        <v>52</v>
      </c>
      <c r="C16472">
        <v>116</v>
      </c>
      <c r="D16472" t="s">
        <v>1400</v>
      </c>
      <c r="E16472" t="s">
        <v>105</v>
      </c>
      <c r="F16472" t="s">
        <v>106</v>
      </c>
      <c r="G16472" t="s">
        <v>186</v>
      </c>
      <c r="H16472" t="s">
        <v>254</v>
      </c>
      <c r="I16472" t="s">
        <v>151</v>
      </c>
      <c r="J16472" t="s">
        <v>149</v>
      </c>
      <c r="K16472" t="s">
        <v>76</v>
      </c>
      <c r="L16472" t="s">
        <v>75</v>
      </c>
    </row>
    <row r="16473" spans="1:12" x14ac:dyDescent="0.35">
      <c r="A16473" t="s">
        <v>5</v>
      </c>
      <c r="B16473" t="s">
        <v>83</v>
      </c>
      <c r="C16473">
        <v>465</v>
      </c>
      <c r="D16473" t="s">
        <v>1320</v>
      </c>
      <c r="E16473" t="s">
        <v>68</v>
      </c>
      <c r="F16473" t="s">
        <v>94</v>
      </c>
      <c r="G16473" t="s">
        <v>109</v>
      </c>
      <c r="H16473" t="s">
        <v>104</v>
      </c>
      <c r="I16473" t="s">
        <v>79</v>
      </c>
      <c r="J16473" t="s">
        <v>71</v>
      </c>
      <c r="K16473" t="s">
        <v>72</v>
      </c>
      <c r="L16473" t="s">
        <v>107</v>
      </c>
    </row>
    <row r="16474" spans="1:12" x14ac:dyDescent="0.35">
      <c r="A16474" t="s">
        <v>5</v>
      </c>
      <c r="B16474" t="s">
        <v>50</v>
      </c>
      <c r="C16474">
        <v>235</v>
      </c>
      <c r="D16474" t="s">
        <v>1135</v>
      </c>
      <c r="E16474" t="s">
        <v>72</v>
      </c>
      <c r="F16474" t="s">
        <v>133</v>
      </c>
      <c r="G16474" t="s">
        <v>78</v>
      </c>
      <c r="H16474" t="s">
        <v>186</v>
      </c>
      <c r="I16474" t="s">
        <v>71</v>
      </c>
      <c r="J16474" t="s">
        <v>150</v>
      </c>
      <c r="K16474" t="s">
        <v>106</v>
      </c>
      <c r="L16474" t="s">
        <v>94</v>
      </c>
    </row>
    <row r="16475" spans="1:12" x14ac:dyDescent="0.35">
      <c r="A16475" t="s">
        <v>6</v>
      </c>
      <c r="B16475" t="s">
        <v>52</v>
      </c>
      <c r="C16475">
        <v>74</v>
      </c>
      <c r="D16475" t="s">
        <v>760</v>
      </c>
      <c r="E16475" t="s">
        <v>84</v>
      </c>
      <c r="F16475" t="s">
        <v>181</v>
      </c>
      <c r="G16475" t="s">
        <v>94</v>
      </c>
      <c r="H16475" t="s">
        <v>206</v>
      </c>
      <c r="I16475" t="s">
        <v>109</v>
      </c>
      <c r="J16475" t="s">
        <v>105</v>
      </c>
      <c r="K16475" t="s">
        <v>76</v>
      </c>
      <c r="L16475" t="s">
        <v>72</v>
      </c>
    </row>
    <row r="16476" spans="1:12" x14ac:dyDescent="0.35">
      <c r="A16476" t="s">
        <v>6</v>
      </c>
      <c r="B16476" t="s">
        <v>83</v>
      </c>
      <c r="C16476">
        <v>264</v>
      </c>
      <c r="D16476" t="s">
        <v>963</v>
      </c>
      <c r="E16476" t="s">
        <v>105</v>
      </c>
      <c r="F16476" t="s">
        <v>108</v>
      </c>
      <c r="G16476" t="s">
        <v>73</v>
      </c>
      <c r="H16476" t="s">
        <v>108</v>
      </c>
      <c r="I16476" t="s">
        <v>72</v>
      </c>
      <c r="J16476" t="s">
        <v>74</v>
      </c>
      <c r="K16476" t="s">
        <v>73</v>
      </c>
      <c r="L16476" t="s">
        <v>75</v>
      </c>
    </row>
    <row r="16477" spans="1:12" x14ac:dyDescent="0.35">
      <c r="A16477" t="s">
        <v>6</v>
      </c>
      <c r="B16477" t="s">
        <v>50</v>
      </c>
      <c r="C16477">
        <v>114</v>
      </c>
      <c r="D16477" t="s">
        <v>1546</v>
      </c>
      <c r="E16477" t="s">
        <v>122</v>
      </c>
      <c r="F16477" t="s">
        <v>76</v>
      </c>
      <c r="G16477" t="s">
        <v>55</v>
      </c>
      <c r="H16477" t="s">
        <v>70</v>
      </c>
      <c r="I16477" t="s">
        <v>130</v>
      </c>
      <c r="J16477" t="s">
        <v>142</v>
      </c>
      <c r="K16477" t="s">
        <v>106</v>
      </c>
      <c r="L16477" t="s">
        <v>198</v>
      </c>
    </row>
    <row r="16478" spans="1:12" x14ac:dyDescent="0.35">
      <c r="A16478" t="s">
        <v>7</v>
      </c>
      <c r="B16478" t="s">
        <v>52</v>
      </c>
      <c r="C16478">
        <v>158</v>
      </c>
      <c r="D16478" t="s">
        <v>1115</v>
      </c>
      <c r="E16478" t="s">
        <v>149</v>
      </c>
      <c r="F16478" t="s">
        <v>81</v>
      </c>
      <c r="G16478" t="s">
        <v>96</v>
      </c>
      <c r="H16478" t="s">
        <v>106</v>
      </c>
      <c r="I16478" t="s">
        <v>81</v>
      </c>
      <c r="J16478" t="s">
        <v>107</v>
      </c>
      <c r="K16478" t="s">
        <v>100</v>
      </c>
      <c r="L16478" t="s">
        <v>142</v>
      </c>
    </row>
    <row r="16479" spans="1:12" x14ac:dyDescent="0.35">
      <c r="A16479" t="s">
        <v>7</v>
      </c>
      <c r="B16479" t="s">
        <v>83</v>
      </c>
      <c r="C16479">
        <v>561</v>
      </c>
      <c r="D16479" t="s">
        <v>979</v>
      </c>
      <c r="E16479" t="s">
        <v>81</v>
      </c>
      <c r="F16479" t="s">
        <v>105</v>
      </c>
      <c r="G16479" t="s">
        <v>65</v>
      </c>
      <c r="H16479" t="s">
        <v>63</v>
      </c>
      <c r="I16479" t="s">
        <v>80</v>
      </c>
      <c r="J16479" t="s">
        <v>72</v>
      </c>
      <c r="K16479" t="s">
        <v>150</v>
      </c>
      <c r="L16479" t="s">
        <v>76</v>
      </c>
    </row>
    <row r="16480" spans="1:12" x14ac:dyDescent="0.35">
      <c r="A16480" t="s">
        <v>7</v>
      </c>
      <c r="B16480" t="s">
        <v>50</v>
      </c>
      <c r="C16480">
        <v>348</v>
      </c>
      <c r="D16480" t="s">
        <v>1135</v>
      </c>
      <c r="E16480" t="s">
        <v>138</v>
      </c>
      <c r="F16480" t="s">
        <v>198</v>
      </c>
      <c r="G16480" t="s">
        <v>150</v>
      </c>
      <c r="H16480" t="s">
        <v>68</v>
      </c>
      <c r="I16480" t="s">
        <v>122</v>
      </c>
      <c r="J16480" t="s">
        <v>105</v>
      </c>
      <c r="K16480" t="s">
        <v>94</v>
      </c>
      <c r="L16480" t="s">
        <v>106</v>
      </c>
    </row>
    <row r="16481" spans="1:12" x14ac:dyDescent="0.35">
      <c r="A16481" t="s">
        <v>241</v>
      </c>
      <c r="B16481" t="s">
        <v>52</v>
      </c>
      <c r="C16481">
        <v>511</v>
      </c>
      <c r="D16481" t="s">
        <v>837</v>
      </c>
      <c r="E16481" t="s">
        <v>173</v>
      </c>
      <c r="F16481" t="s">
        <v>122</v>
      </c>
      <c r="G16481" t="s">
        <v>55</v>
      </c>
      <c r="H16481" t="s">
        <v>217</v>
      </c>
      <c r="I16481" t="s">
        <v>151</v>
      </c>
      <c r="J16481" t="s">
        <v>71</v>
      </c>
      <c r="K16481" t="s">
        <v>71</v>
      </c>
      <c r="L16481" t="s">
        <v>63</v>
      </c>
    </row>
    <row r="16482" spans="1:12" x14ac:dyDescent="0.35">
      <c r="A16482" t="s">
        <v>241</v>
      </c>
      <c r="B16482" t="s">
        <v>83</v>
      </c>
      <c r="C16482">
        <v>2073</v>
      </c>
      <c r="D16482" t="s">
        <v>1116</v>
      </c>
      <c r="E16482" t="s">
        <v>105</v>
      </c>
      <c r="F16482" t="s">
        <v>130</v>
      </c>
      <c r="G16482" t="s">
        <v>130</v>
      </c>
      <c r="H16482" t="s">
        <v>55</v>
      </c>
      <c r="I16482" t="s">
        <v>80</v>
      </c>
      <c r="J16482" t="s">
        <v>78</v>
      </c>
      <c r="K16482" t="s">
        <v>75</v>
      </c>
      <c r="L16482" t="s">
        <v>107</v>
      </c>
    </row>
    <row r="16483" spans="1:12" x14ac:dyDescent="0.35">
      <c r="A16483" t="s">
        <v>241</v>
      </c>
      <c r="B16483" t="s">
        <v>50</v>
      </c>
      <c r="C16483">
        <v>1098</v>
      </c>
      <c r="D16483" t="s">
        <v>405</v>
      </c>
      <c r="E16483" t="s">
        <v>186</v>
      </c>
      <c r="F16483" t="s">
        <v>63</v>
      </c>
      <c r="G16483" t="s">
        <v>100</v>
      </c>
      <c r="H16483" t="s">
        <v>105</v>
      </c>
      <c r="I16483" t="s">
        <v>100</v>
      </c>
      <c r="J16483" t="s">
        <v>75</v>
      </c>
      <c r="K16483" t="s">
        <v>71</v>
      </c>
      <c r="L16483" t="s">
        <v>79</v>
      </c>
    </row>
    <row r="16485" spans="1:12" x14ac:dyDescent="0.35">
      <c r="A16485" t="s">
        <v>2506</v>
      </c>
    </row>
    <row r="16486" spans="1:12" x14ac:dyDescent="0.35">
      <c r="A16486" t="s">
        <v>14</v>
      </c>
      <c r="B16486" t="s">
        <v>266</v>
      </c>
      <c r="C16486" t="s">
        <v>2</v>
      </c>
      <c r="D16486" t="s">
        <v>2479</v>
      </c>
      <c r="E16486" t="s">
        <v>2480</v>
      </c>
      <c r="F16486" t="s">
        <v>2481</v>
      </c>
      <c r="G16486" t="s">
        <v>2482</v>
      </c>
      <c r="H16486" t="s">
        <v>2483</v>
      </c>
      <c r="I16486" t="s">
        <v>2486</v>
      </c>
      <c r="J16486" t="s">
        <v>50</v>
      </c>
      <c r="K16486" t="s">
        <v>2484</v>
      </c>
      <c r="L16486" t="s">
        <v>2485</v>
      </c>
    </row>
    <row r="16487" spans="1:12" x14ac:dyDescent="0.35">
      <c r="A16487" t="s">
        <v>3</v>
      </c>
      <c r="B16487" t="s">
        <v>267</v>
      </c>
      <c r="C16487">
        <v>116</v>
      </c>
      <c r="D16487" t="s">
        <v>1398</v>
      </c>
      <c r="E16487" t="s">
        <v>62</v>
      </c>
      <c r="F16487" t="s">
        <v>217</v>
      </c>
      <c r="G16487" t="s">
        <v>137</v>
      </c>
      <c r="H16487" t="s">
        <v>55</v>
      </c>
      <c r="I16487" t="s">
        <v>81</v>
      </c>
      <c r="J16487" t="s">
        <v>180</v>
      </c>
      <c r="K16487" t="s">
        <v>76</v>
      </c>
      <c r="L16487" t="s">
        <v>76</v>
      </c>
    </row>
    <row r="16488" spans="1:12" x14ac:dyDescent="0.35">
      <c r="A16488" t="s">
        <v>3</v>
      </c>
      <c r="B16488" t="s">
        <v>279</v>
      </c>
      <c r="C16488">
        <v>328</v>
      </c>
      <c r="D16488" t="s">
        <v>913</v>
      </c>
      <c r="E16488" t="s">
        <v>138</v>
      </c>
      <c r="F16488" t="s">
        <v>105</v>
      </c>
      <c r="G16488" t="s">
        <v>138</v>
      </c>
      <c r="H16488" t="s">
        <v>81</v>
      </c>
      <c r="I16488" t="s">
        <v>75</v>
      </c>
      <c r="J16488" t="s">
        <v>76</v>
      </c>
      <c r="K16488" t="s">
        <v>71</v>
      </c>
      <c r="L16488" t="s">
        <v>76</v>
      </c>
    </row>
    <row r="16489" spans="1:12" x14ac:dyDescent="0.35">
      <c r="A16489" t="s">
        <v>3</v>
      </c>
      <c r="B16489" t="s">
        <v>285</v>
      </c>
      <c r="C16489">
        <v>32</v>
      </c>
      <c r="D16489" t="s">
        <v>1102</v>
      </c>
      <c r="E16489" t="s">
        <v>442</v>
      </c>
      <c r="F16489" t="s">
        <v>70</v>
      </c>
      <c r="G16489" t="s">
        <v>76</v>
      </c>
      <c r="H16489" t="s">
        <v>76</v>
      </c>
      <c r="I16489" t="s">
        <v>76</v>
      </c>
      <c r="J16489" t="s">
        <v>76</v>
      </c>
      <c r="K16489" t="s">
        <v>81</v>
      </c>
      <c r="L16489" t="s">
        <v>76</v>
      </c>
    </row>
    <row r="16490" spans="1:12" x14ac:dyDescent="0.35">
      <c r="A16490" t="s">
        <v>4</v>
      </c>
      <c r="B16490" t="s">
        <v>267</v>
      </c>
      <c r="C16490">
        <v>142</v>
      </c>
      <c r="D16490" t="s">
        <v>855</v>
      </c>
      <c r="E16490" t="s">
        <v>75</v>
      </c>
      <c r="F16490" t="s">
        <v>218</v>
      </c>
      <c r="G16490" t="s">
        <v>186</v>
      </c>
      <c r="H16490" t="s">
        <v>104</v>
      </c>
      <c r="I16490" t="s">
        <v>107</v>
      </c>
      <c r="J16490" t="s">
        <v>76</v>
      </c>
      <c r="K16490" t="s">
        <v>107</v>
      </c>
      <c r="L16490" t="s">
        <v>76</v>
      </c>
    </row>
    <row r="16491" spans="1:12" x14ac:dyDescent="0.35">
      <c r="A16491" t="s">
        <v>4</v>
      </c>
      <c r="B16491" t="s">
        <v>279</v>
      </c>
      <c r="C16491">
        <v>617</v>
      </c>
      <c r="D16491" t="s">
        <v>869</v>
      </c>
      <c r="E16491" t="s">
        <v>150</v>
      </c>
      <c r="F16491" t="s">
        <v>100</v>
      </c>
      <c r="G16491" t="s">
        <v>186</v>
      </c>
      <c r="H16491" t="s">
        <v>68</v>
      </c>
      <c r="I16491" t="s">
        <v>133</v>
      </c>
      <c r="J16491" t="s">
        <v>76</v>
      </c>
      <c r="K16491" t="s">
        <v>71</v>
      </c>
      <c r="L16491" t="s">
        <v>79</v>
      </c>
    </row>
    <row r="16492" spans="1:12" x14ac:dyDescent="0.35">
      <c r="A16492" t="s">
        <v>4</v>
      </c>
      <c r="B16492" t="s">
        <v>285</v>
      </c>
      <c r="C16492">
        <v>112</v>
      </c>
      <c r="D16492" t="s">
        <v>782</v>
      </c>
      <c r="E16492" t="s">
        <v>180</v>
      </c>
      <c r="F16492" t="s">
        <v>77</v>
      </c>
      <c r="G16492" t="s">
        <v>175</v>
      </c>
      <c r="H16492" t="s">
        <v>93</v>
      </c>
      <c r="I16492" t="s">
        <v>74</v>
      </c>
      <c r="J16492" t="s">
        <v>80</v>
      </c>
      <c r="K16492" t="s">
        <v>76</v>
      </c>
      <c r="L16492" t="s">
        <v>76</v>
      </c>
    </row>
    <row r="16493" spans="1:12" x14ac:dyDescent="0.35">
      <c r="A16493" t="s">
        <v>5</v>
      </c>
      <c r="B16493" t="s">
        <v>267</v>
      </c>
      <c r="C16493">
        <v>49</v>
      </c>
      <c r="D16493" t="s">
        <v>901</v>
      </c>
      <c r="E16493" t="s">
        <v>198</v>
      </c>
      <c r="F16493" t="s">
        <v>88</v>
      </c>
      <c r="G16493" t="s">
        <v>68</v>
      </c>
      <c r="H16493" t="s">
        <v>76</v>
      </c>
      <c r="I16493" t="s">
        <v>63</v>
      </c>
      <c r="J16493" t="s">
        <v>76</v>
      </c>
      <c r="K16493" t="s">
        <v>130</v>
      </c>
      <c r="L16493" t="s">
        <v>76</v>
      </c>
    </row>
    <row r="16494" spans="1:12" x14ac:dyDescent="0.35">
      <c r="A16494" t="s">
        <v>5</v>
      </c>
      <c r="B16494" t="s">
        <v>279</v>
      </c>
      <c r="C16494">
        <v>495</v>
      </c>
      <c r="D16494" t="s">
        <v>1113</v>
      </c>
      <c r="E16494" t="s">
        <v>71</v>
      </c>
      <c r="F16494" t="s">
        <v>138</v>
      </c>
      <c r="G16494" t="s">
        <v>68</v>
      </c>
      <c r="H16494" t="s">
        <v>97</v>
      </c>
      <c r="I16494" t="s">
        <v>96</v>
      </c>
      <c r="J16494" t="s">
        <v>73</v>
      </c>
      <c r="K16494" t="s">
        <v>94</v>
      </c>
      <c r="L16494" t="s">
        <v>68</v>
      </c>
    </row>
    <row r="16495" spans="1:12" x14ac:dyDescent="0.35">
      <c r="A16495" t="s">
        <v>5</v>
      </c>
      <c r="B16495" t="s">
        <v>285</v>
      </c>
      <c r="C16495">
        <v>272</v>
      </c>
      <c r="D16495" t="s">
        <v>981</v>
      </c>
      <c r="E16495" t="s">
        <v>150</v>
      </c>
      <c r="F16495" t="s">
        <v>150</v>
      </c>
      <c r="G16495" t="s">
        <v>94</v>
      </c>
      <c r="H16495" t="s">
        <v>108</v>
      </c>
      <c r="I16495" t="s">
        <v>102</v>
      </c>
      <c r="J16495" t="s">
        <v>130</v>
      </c>
      <c r="K16495" t="s">
        <v>68</v>
      </c>
      <c r="L16495" t="s">
        <v>73</v>
      </c>
    </row>
    <row r="16496" spans="1:12" x14ac:dyDescent="0.35">
      <c r="A16496" t="s">
        <v>6</v>
      </c>
      <c r="B16496" t="s">
        <v>267</v>
      </c>
      <c r="C16496">
        <v>66</v>
      </c>
      <c r="D16496" t="s">
        <v>827</v>
      </c>
      <c r="E16496" t="s">
        <v>76</v>
      </c>
      <c r="F16496" t="s">
        <v>76</v>
      </c>
      <c r="G16496" t="s">
        <v>216</v>
      </c>
      <c r="H16496" t="s">
        <v>76</v>
      </c>
      <c r="I16496" t="s">
        <v>180</v>
      </c>
      <c r="J16496" t="s">
        <v>76</v>
      </c>
      <c r="K16496" t="s">
        <v>151</v>
      </c>
      <c r="L16496" t="s">
        <v>87</v>
      </c>
    </row>
    <row r="16497" spans="1:12" x14ac:dyDescent="0.35">
      <c r="A16497" t="s">
        <v>6</v>
      </c>
      <c r="B16497" t="s">
        <v>279</v>
      </c>
      <c r="C16497">
        <v>310</v>
      </c>
      <c r="D16497" t="s">
        <v>1186</v>
      </c>
      <c r="E16497" t="s">
        <v>198</v>
      </c>
      <c r="F16497" t="s">
        <v>104</v>
      </c>
      <c r="G16497" t="s">
        <v>186</v>
      </c>
      <c r="H16497" t="s">
        <v>68</v>
      </c>
      <c r="I16497" t="s">
        <v>264</v>
      </c>
      <c r="J16497" t="s">
        <v>106</v>
      </c>
      <c r="K16497" t="s">
        <v>80</v>
      </c>
      <c r="L16497" t="s">
        <v>75</v>
      </c>
    </row>
    <row r="16498" spans="1:12" x14ac:dyDescent="0.35">
      <c r="A16498" t="s">
        <v>6</v>
      </c>
      <c r="B16498" t="s">
        <v>285</v>
      </c>
      <c r="C16498">
        <v>76</v>
      </c>
      <c r="D16498" t="s">
        <v>1385</v>
      </c>
      <c r="E16498" t="s">
        <v>55</v>
      </c>
      <c r="F16498" t="s">
        <v>194</v>
      </c>
      <c r="G16498" t="s">
        <v>142</v>
      </c>
      <c r="H16498" t="s">
        <v>74</v>
      </c>
      <c r="I16498" t="s">
        <v>78</v>
      </c>
      <c r="J16498" t="s">
        <v>76</v>
      </c>
      <c r="K16498" t="s">
        <v>173</v>
      </c>
      <c r="L16498" t="s">
        <v>76</v>
      </c>
    </row>
    <row r="16499" spans="1:12" x14ac:dyDescent="0.35">
      <c r="A16499" t="s">
        <v>7</v>
      </c>
      <c r="B16499" t="s">
        <v>267</v>
      </c>
      <c r="C16499">
        <v>102</v>
      </c>
      <c r="D16499" t="s">
        <v>909</v>
      </c>
      <c r="E16499" t="s">
        <v>81</v>
      </c>
      <c r="F16499" t="s">
        <v>65</v>
      </c>
      <c r="G16499" t="s">
        <v>57</v>
      </c>
      <c r="H16499" t="s">
        <v>100</v>
      </c>
      <c r="I16499" t="s">
        <v>122</v>
      </c>
      <c r="J16499" t="s">
        <v>150</v>
      </c>
      <c r="K16499" t="s">
        <v>106</v>
      </c>
      <c r="L16499" t="s">
        <v>100</v>
      </c>
    </row>
    <row r="16500" spans="1:12" x14ac:dyDescent="0.35">
      <c r="A16500" t="s">
        <v>7</v>
      </c>
      <c r="B16500" t="s">
        <v>279</v>
      </c>
      <c r="C16500">
        <v>885</v>
      </c>
      <c r="D16500" t="s">
        <v>901</v>
      </c>
      <c r="E16500" t="s">
        <v>100</v>
      </c>
      <c r="F16500" t="s">
        <v>72</v>
      </c>
      <c r="G16500" t="s">
        <v>80</v>
      </c>
      <c r="H16500" t="s">
        <v>151</v>
      </c>
      <c r="I16500" t="s">
        <v>94</v>
      </c>
      <c r="J16500" t="s">
        <v>105</v>
      </c>
      <c r="K16500" t="s">
        <v>72</v>
      </c>
      <c r="L16500" t="s">
        <v>106</v>
      </c>
    </row>
    <row r="16501" spans="1:12" x14ac:dyDescent="0.35">
      <c r="A16501" t="s">
        <v>7</v>
      </c>
      <c r="B16501" t="s">
        <v>285</v>
      </c>
      <c r="C16501">
        <v>80</v>
      </c>
      <c r="D16501" t="s">
        <v>887</v>
      </c>
      <c r="E16501" t="s">
        <v>78</v>
      </c>
      <c r="F16501" t="s">
        <v>77</v>
      </c>
      <c r="G16501" t="s">
        <v>106</v>
      </c>
      <c r="H16501" t="s">
        <v>146</v>
      </c>
      <c r="I16501" t="s">
        <v>73</v>
      </c>
      <c r="J16501" t="s">
        <v>76</v>
      </c>
      <c r="K16501" t="s">
        <v>76</v>
      </c>
      <c r="L16501" t="s">
        <v>76</v>
      </c>
    </row>
    <row r="16502" spans="1:12" x14ac:dyDescent="0.35">
      <c r="A16502" t="s">
        <v>241</v>
      </c>
      <c r="B16502" t="s">
        <v>267</v>
      </c>
      <c r="C16502">
        <v>475</v>
      </c>
      <c r="D16502" t="s">
        <v>786</v>
      </c>
      <c r="E16502" t="s">
        <v>63</v>
      </c>
      <c r="F16502" t="s">
        <v>314</v>
      </c>
      <c r="G16502" t="s">
        <v>173</v>
      </c>
      <c r="H16502" t="s">
        <v>100</v>
      </c>
      <c r="I16502" t="s">
        <v>80</v>
      </c>
      <c r="J16502" t="s">
        <v>105</v>
      </c>
      <c r="K16502" t="s">
        <v>71</v>
      </c>
      <c r="L16502" t="s">
        <v>105</v>
      </c>
    </row>
    <row r="16503" spans="1:12" x14ac:dyDescent="0.35">
      <c r="A16503" t="s">
        <v>241</v>
      </c>
      <c r="B16503" t="s">
        <v>279</v>
      </c>
      <c r="C16503">
        <v>2635</v>
      </c>
      <c r="D16503" t="s">
        <v>1448</v>
      </c>
      <c r="E16503" t="s">
        <v>72</v>
      </c>
      <c r="F16503" t="s">
        <v>63</v>
      </c>
      <c r="G16503" t="s">
        <v>72</v>
      </c>
      <c r="H16503" t="s">
        <v>74</v>
      </c>
      <c r="I16503" t="s">
        <v>122</v>
      </c>
      <c r="J16503" t="s">
        <v>68</v>
      </c>
      <c r="K16503" t="s">
        <v>105</v>
      </c>
      <c r="L16503" t="s">
        <v>77</v>
      </c>
    </row>
    <row r="16504" spans="1:12" x14ac:dyDescent="0.35">
      <c r="A16504" t="s">
        <v>241</v>
      </c>
      <c r="B16504" t="s">
        <v>285</v>
      </c>
      <c r="C16504">
        <v>572</v>
      </c>
      <c r="D16504" t="s">
        <v>1113</v>
      </c>
      <c r="E16504" t="s">
        <v>122</v>
      </c>
      <c r="F16504" t="s">
        <v>105</v>
      </c>
      <c r="G16504" t="s">
        <v>100</v>
      </c>
      <c r="H16504" t="s">
        <v>149</v>
      </c>
      <c r="I16504" t="s">
        <v>151</v>
      </c>
      <c r="J16504" t="s">
        <v>81</v>
      </c>
      <c r="K16504" t="s">
        <v>71</v>
      </c>
      <c r="L16504" t="s">
        <v>107</v>
      </c>
    </row>
    <row r="16506" spans="1:12" x14ac:dyDescent="0.35">
      <c r="A16506" t="s">
        <v>2507</v>
      </c>
    </row>
    <row r="16507" spans="1:12" x14ac:dyDescent="0.35">
      <c r="A16507" t="s">
        <v>14</v>
      </c>
      <c r="B16507" t="s">
        <v>461</v>
      </c>
      <c r="C16507" t="s">
        <v>2</v>
      </c>
      <c r="D16507" t="s">
        <v>2479</v>
      </c>
      <c r="E16507" t="s">
        <v>2480</v>
      </c>
      <c r="F16507" t="s">
        <v>2481</v>
      </c>
      <c r="G16507" t="s">
        <v>2482</v>
      </c>
      <c r="H16507" t="s">
        <v>2483</v>
      </c>
      <c r="I16507" t="s">
        <v>2484</v>
      </c>
      <c r="J16507" t="s">
        <v>2486</v>
      </c>
      <c r="K16507" t="s">
        <v>50</v>
      </c>
      <c r="L16507" t="s">
        <v>2485</v>
      </c>
    </row>
    <row r="16508" spans="1:12" x14ac:dyDescent="0.35">
      <c r="A16508" t="s">
        <v>3</v>
      </c>
      <c r="B16508" t="s">
        <v>462</v>
      </c>
      <c r="C16508">
        <v>442</v>
      </c>
      <c r="D16508" t="s">
        <v>1448</v>
      </c>
      <c r="E16508" t="s">
        <v>151</v>
      </c>
      <c r="F16508" t="s">
        <v>122</v>
      </c>
      <c r="G16508" t="s">
        <v>93</v>
      </c>
      <c r="H16508" t="s">
        <v>72</v>
      </c>
      <c r="I16508" t="s">
        <v>71</v>
      </c>
      <c r="J16508" t="s">
        <v>94</v>
      </c>
      <c r="K16508" t="s">
        <v>105</v>
      </c>
      <c r="L16508" t="s">
        <v>76</v>
      </c>
    </row>
    <row r="16509" spans="1:12" x14ac:dyDescent="0.35">
      <c r="A16509" t="s">
        <v>3</v>
      </c>
      <c r="B16509" t="s">
        <v>464</v>
      </c>
      <c r="C16509">
        <v>34</v>
      </c>
      <c r="D16509" t="s">
        <v>1449</v>
      </c>
      <c r="E16509" t="s">
        <v>76</v>
      </c>
      <c r="F16509" t="s">
        <v>137</v>
      </c>
      <c r="G16509" t="s">
        <v>76</v>
      </c>
      <c r="H16509" t="s">
        <v>76</v>
      </c>
      <c r="I16509" t="s">
        <v>76</v>
      </c>
      <c r="J16509" t="s">
        <v>76</v>
      </c>
      <c r="K16509" t="s">
        <v>76</v>
      </c>
      <c r="L16509" t="s">
        <v>76</v>
      </c>
    </row>
    <row r="16510" spans="1:12" x14ac:dyDescent="0.35">
      <c r="A16510" t="s">
        <v>4</v>
      </c>
      <c r="B16510" t="s">
        <v>462</v>
      </c>
      <c r="C16510">
        <v>740</v>
      </c>
      <c r="D16510" t="s">
        <v>1578</v>
      </c>
      <c r="E16510" t="s">
        <v>93</v>
      </c>
      <c r="F16510" t="s">
        <v>137</v>
      </c>
      <c r="G16510" t="s">
        <v>198</v>
      </c>
      <c r="H16510" t="s">
        <v>75</v>
      </c>
      <c r="I16510" t="s">
        <v>77</v>
      </c>
      <c r="J16510" t="s">
        <v>142</v>
      </c>
      <c r="K16510" t="s">
        <v>76</v>
      </c>
      <c r="L16510" t="s">
        <v>106</v>
      </c>
    </row>
    <row r="16511" spans="1:12" x14ac:dyDescent="0.35">
      <c r="A16511" t="s">
        <v>4</v>
      </c>
      <c r="B16511" t="s">
        <v>464</v>
      </c>
      <c r="C16511">
        <v>131</v>
      </c>
      <c r="D16511" t="s">
        <v>858</v>
      </c>
      <c r="E16511" t="s">
        <v>76</v>
      </c>
      <c r="F16511" t="s">
        <v>73</v>
      </c>
      <c r="G16511" t="s">
        <v>63</v>
      </c>
      <c r="H16511" t="s">
        <v>137</v>
      </c>
      <c r="I16511" t="s">
        <v>107</v>
      </c>
      <c r="J16511" t="s">
        <v>78</v>
      </c>
      <c r="K16511" t="s">
        <v>198</v>
      </c>
      <c r="L16511" t="s">
        <v>76</v>
      </c>
    </row>
    <row r="16512" spans="1:12" x14ac:dyDescent="0.35">
      <c r="A16512" t="s">
        <v>5</v>
      </c>
      <c r="B16512" t="s">
        <v>462</v>
      </c>
      <c r="C16512">
        <v>675</v>
      </c>
      <c r="D16512" t="s">
        <v>872</v>
      </c>
      <c r="E16512" t="s">
        <v>94</v>
      </c>
      <c r="F16512" t="s">
        <v>63</v>
      </c>
      <c r="G16512" t="s">
        <v>71</v>
      </c>
      <c r="H16512" t="s">
        <v>108</v>
      </c>
      <c r="I16512" t="s">
        <v>94</v>
      </c>
      <c r="J16512" t="s">
        <v>65</v>
      </c>
      <c r="K16512" t="s">
        <v>105</v>
      </c>
      <c r="L16512" t="s">
        <v>79</v>
      </c>
    </row>
    <row r="16513" spans="1:12" x14ac:dyDescent="0.35">
      <c r="A16513" t="s">
        <v>5</v>
      </c>
      <c r="B16513" t="s">
        <v>464</v>
      </c>
      <c r="C16513">
        <v>141</v>
      </c>
      <c r="D16513" t="s">
        <v>840</v>
      </c>
      <c r="E16513" t="s">
        <v>79</v>
      </c>
      <c r="F16513" t="s">
        <v>73</v>
      </c>
      <c r="G16513" t="s">
        <v>150</v>
      </c>
      <c r="H16513" t="s">
        <v>249</v>
      </c>
      <c r="I16513" t="s">
        <v>105</v>
      </c>
      <c r="J16513" t="s">
        <v>181</v>
      </c>
      <c r="K16513" t="s">
        <v>77</v>
      </c>
      <c r="L16513" t="s">
        <v>76</v>
      </c>
    </row>
    <row r="16514" spans="1:12" x14ac:dyDescent="0.35">
      <c r="A16514" t="s">
        <v>6</v>
      </c>
      <c r="B16514" t="s">
        <v>462</v>
      </c>
      <c r="C16514">
        <v>416</v>
      </c>
      <c r="D16514" t="s">
        <v>1186</v>
      </c>
      <c r="E16514" t="s">
        <v>151</v>
      </c>
      <c r="F16514" t="s">
        <v>104</v>
      </c>
      <c r="G16514" t="s">
        <v>122</v>
      </c>
      <c r="H16514" t="s">
        <v>94</v>
      </c>
      <c r="I16514" t="s">
        <v>63</v>
      </c>
      <c r="J16514" t="s">
        <v>221</v>
      </c>
      <c r="K16514" t="s">
        <v>73</v>
      </c>
      <c r="L16514" t="s">
        <v>138</v>
      </c>
    </row>
    <row r="16515" spans="1:12" x14ac:dyDescent="0.35">
      <c r="A16515" t="s">
        <v>6</v>
      </c>
      <c r="B16515" t="s">
        <v>464</v>
      </c>
      <c r="C16515">
        <v>36</v>
      </c>
      <c r="D16515" t="s">
        <v>819</v>
      </c>
      <c r="E16515" t="s">
        <v>76</v>
      </c>
      <c r="F16515" t="s">
        <v>105</v>
      </c>
      <c r="G16515" t="s">
        <v>142</v>
      </c>
      <c r="H16515" t="s">
        <v>76</v>
      </c>
      <c r="I16515" t="s">
        <v>137</v>
      </c>
      <c r="J16515" t="s">
        <v>57</v>
      </c>
      <c r="K16515" t="s">
        <v>79</v>
      </c>
      <c r="L16515" t="s">
        <v>198</v>
      </c>
    </row>
    <row r="16516" spans="1:12" x14ac:dyDescent="0.35">
      <c r="A16516" t="s">
        <v>7</v>
      </c>
      <c r="B16516" t="s">
        <v>462</v>
      </c>
      <c r="C16516">
        <v>910</v>
      </c>
      <c r="D16516" t="s">
        <v>405</v>
      </c>
      <c r="E16516" t="s">
        <v>63</v>
      </c>
      <c r="F16516" t="s">
        <v>100</v>
      </c>
      <c r="G16516" t="s">
        <v>186</v>
      </c>
      <c r="H16516" t="s">
        <v>122</v>
      </c>
      <c r="I16516" t="s">
        <v>75</v>
      </c>
      <c r="J16516" t="s">
        <v>150</v>
      </c>
      <c r="K16516" t="s">
        <v>71</v>
      </c>
      <c r="L16516" t="s">
        <v>106</v>
      </c>
    </row>
    <row r="16517" spans="1:12" x14ac:dyDescent="0.35">
      <c r="A16517" t="s">
        <v>7</v>
      </c>
      <c r="B16517" t="s">
        <v>464</v>
      </c>
      <c r="C16517">
        <v>156</v>
      </c>
      <c r="D16517" t="s">
        <v>1146</v>
      </c>
      <c r="E16517" t="s">
        <v>186</v>
      </c>
      <c r="F16517" t="s">
        <v>68</v>
      </c>
      <c r="G16517" t="s">
        <v>81</v>
      </c>
      <c r="H16517" t="s">
        <v>240</v>
      </c>
      <c r="I16517" t="s">
        <v>198</v>
      </c>
      <c r="J16517" t="s">
        <v>198</v>
      </c>
      <c r="K16517" t="s">
        <v>198</v>
      </c>
      <c r="L16517" t="s">
        <v>78</v>
      </c>
    </row>
    <row r="16518" spans="1:12" x14ac:dyDescent="0.35">
      <c r="A16518" t="s">
        <v>7</v>
      </c>
      <c r="B16518" t="s">
        <v>468</v>
      </c>
      <c r="C16518">
        <v>1</v>
      </c>
      <c r="D16518" t="s">
        <v>395</v>
      </c>
      <c r="E16518" t="s">
        <v>76</v>
      </c>
      <c r="F16518" t="s">
        <v>76</v>
      </c>
      <c r="G16518" t="s">
        <v>76</v>
      </c>
      <c r="H16518" t="s">
        <v>76</v>
      </c>
      <c r="I16518" t="s">
        <v>76</v>
      </c>
      <c r="J16518" t="s">
        <v>76</v>
      </c>
      <c r="K16518" t="s">
        <v>76</v>
      </c>
      <c r="L16518" t="s">
        <v>76</v>
      </c>
    </row>
    <row r="16519" spans="1:12" x14ac:dyDescent="0.35">
      <c r="A16519" t="s">
        <v>241</v>
      </c>
      <c r="B16519" t="s">
        <v>462</v>
      </c>
      <c r="C16519">
        <v>3183</v>
      </c>
      <c r="D16519" t="s">
        <v>1102</v>
      </c>
      <c r="E16519" t="s">
        <v>100</v>
      </c>
      <c r="F16519" t="s">
        <v>198</v>
      </c>
      <c r="G16519" t="s">
        <v>186</v>
      </c>
      <c r="H16519" t="s">
        <v>186</v>
      </c>
      <c r="I16519" t="s">
        <v>75</v>
      </c>
      <c r="J16519" t="s">
        <v>74</v>
      </c>
      <c r="K16519" t="s">
        <v>71</v>
      </c>
      <c r="L16519" t="s">
        <v>77</v>
      </c>
    </row>
    <row r="16520" spans="1:12" x14ac:dyDescent="0.35">
      <c r="A16520" t="s">
        <v>241</v>
      </c>
      <c r="B16520" t="s">
        <v>464</v>
      </c>
      <c r="C16520">
        <v>498</v>
      </c>
      <c r="D16520" t="s">
        <v>819</v>
      </c>
      <c r="E16520" t="s">
        <v>150</v>
      </c>
      <c r="F16520" t="s">
        <v>71</v>
      </c>
      <c r="G16520" t="s">
        <v>138</v>
      </c>
      <c r="H16520" t="s">
        <v>102</v>
      </c>
      <c r="I16520" t="s">
        <v>100</v>
      </c>
      <c r="J16520" t="s">
        <v>108</v>
      </c>
      <c r="K16520" t="s">
        <v>80</v>
      </c>
      <c r="L16520" t="s">
        <v>71</v>
      </c>
    </row>
    <row r="16521" spans="1:12" x14ac:dyDescent="0.35">
      <c r="A16521" t="s">
        <v>241</v>
      </c>
      <c r="B16521" t="s">
        <v>468</v>
      </c>
      <c r="C16521">
        <v>1</v>
      </c>
      <c r="D16521" t="s">
        <v>395</v>
      </c>
      <c r="E16521" t="s">
        <v>76</v>
      </c>
      <c r="F16521" t="s">
        <v>76</v>
      </c>
      <c r="G16521" t="s">
        <v>76</v>
      </c>
      <c r="H16521" t="s">
        <v>76</v>
      </c>
      <c r="I16521" t="s">
        <v>76</v>
      </c>
      <c r="J16521" t="s">
        <v>76</v>
      </c>
      <c r="K16521" t="s">
        <v>76</v>
      </c>
      <c r="L16521" t="s">
        <v>76</v>
      </c>
    </row>
    <row r="16523" spans="1:12" x14ac:dyDescent="0.35">
      <c r="A16523" t="s">
        <v>2508</v>
      </c>
    </row>
    <row r="16524" spans="1:12" x14ac:dyDescent="0.35">
      <c r="A16524" t="s">
        <v>14</v>
      </c>
      <c r="B16524" t="s">
        <v>487</v>
      </c>
      <c r="C16524" t="s">
        <v>2</v>
      </c>
      <c r="D16524" t="s">
        <v>2479</v>
      </c>
      <c r="E16524" t="s">
        <v>2480</v>
      </c>
      <c r="F16524" t="s">
        <v>2481</v>
      </c>
      <c r="G16524" t="s">
        <v>2482</v>
      </c>
      <c r="H16524" t="s">
        <v>2483</v>
      </c>
      <c r="I16524" t="s">
        <v>2484</v>
      </c>
      <c r="J16524" t="s">
        <v>2486</v>
      </c>
      <c r="K16524" t="s">
        <v>50</v>
      </c>
      <c r="L16524" t="s">
        <v>2485</v>
      </c>
    </row>
    <row r="16525" spans="1:12" x14ac:dyDescent="0.35">
      <c r="A16525" t="s">
        <v>3</v>
      </c>
      <c r="B16525" t="s">
        <v>488</v>
      </c>
      <c r="C16525">
        <v>263</v>
      </c>
      <c r="D16525" t="s">
        <v>1129</v>
      </c>
      <c r="E16525" t="s">
        <v>130</v>
      </c>
      <c r="F16525" t="s">
        <v>104</v>
      </c>
      <c r="G16525" t="s">
        <v>142</v>
      </c>
      <c r="H16525" t="s">
        <v>100</v>
      </c>
      <c r="I16525" t="s">
        <v>75</v>
      </c>
      <c r="J16525" t="s">
        <v>105</v>
      </c>
      <c r="K16525" t="s">
        <v>76</v>
      </c>
      <c r="L16525" t="s">
        <v>76</v>
      </c>
    </row>
    <row r="16526" spans="1:12" x14ac:dyDescent="0.35">
      <c r="A16526" t="s">
        <v>3</v>
      </c>
      <c r="B16526" t="s">
        <v>491</v>
      </c>
      <c r="C16526">
        <v>213</v>
      </c>
      <c r="D16526" t="s">
        <v>882</v>
      </c>
      <c r="E16526" t="s">
        <v>186</v>
      </c>
      <c r="F16526" t="s">
        <v>93</v>
      </c>
      <c r="G16526" t="s">
        <v>63</v>
      </c>
      <c r="H16526" t="s">
        <v>94</v>
      </c>
      <c r="I16526" t="s">
        <v>106</v>
      </c>
      <c r="J16526" t="s">
        <v>68</v>
      </c>
      <c r="K16526" t="s">
        <v>122</v>
      </c>
      <c r="L16526" t="s">
        <v>76</v>
      </c>
    </row>
    <row r="16527" spans="1:12" x14ac:dyDescent="0.35">
      <c r="A16527" t="s">
        <v>4</v>
      </c>
      <c r="B16527" t="s">
        <v>488</v>
      </c>
      <c r="C16527">
        <v>530</v>
      </c>
      <c r="D16527" t="s">
        <v>819</v>
      </c>
      <c r="E16527" t="s">
        <v>72</v>
      </c>
      <c r="F16527" t="s">
        <v>96</v>
      </c>
      <c r="G16527" t="s">
        <v>149</v>
      </c>
      <c r="H16527" t="s">
        <v>55</v>
      </c>
      <c r="I16527" t="s">
        <v>68</v>
      </c>
      <c r="J16527" t="s">
        <v>151</v>
      </c>
      <c r="K16527" t="s">
        <v>71</v>
      </c>
      <c r="L16527" t="s">
        <v>77</v>
      </c>
    </row>
    <row r="16528" spans="1:12" x14ac:dyDescent="0.35">
      <c r="A16528" t="s">
        <v>4</v>
      </c>
      <c r="B16528" t="s">
        <v>491</v>
      </c>
      <c r="C16528">
        <v>341</v>
      </c>
      <c r="D16528" t="s">
        <v>1406</v>
      </c>
      <c r="E16528" t="s">
        <v>74</v>
      </c>
      <c r="F16528" t="s">
        <v>70</v>
      </c>
      <c r="G16528" t="s">
        <v>138</v>
      </c>
      <c r="H16528" t="s">
        <v>150</v>
      </c>
      <c r="I16528" t="s">
        <v>76</v>
      </c>
      <c r="J16528" t="s">
        <v>81</v>
      </c>
      <c r="K16528" t="s">
        <v>76</v>
      </c>
      <c r="L16528" t="s">
        <v>76</v>
      </c>
    </row>
    <row r="16529" spans="1:12" x14ac:dyDescent="0.35">
      <c r="A16529" t="s">
        <v>5</v>
      </c>
      <c r="B16529" t="s">
        <v>488</v>
      </c>
      <c r="C16529">
        <v>502</v>
      </c>
      <c r="D16529" t="s">
        <v>831</v>
      </c>
      <c r="E16529" t="s">
        <v>75</v>
      </c>
      <c r="F16529" t="s">
        <v>105</v>
      </c>
      <c r="G16529" t="s">
        <v>71</v>
      </c>
      <c r="H16529" t="s">
        <v>88</v>
      </c>
      <c r="I16529" t="s">
        <v>150</v>
      </c>
      <c r="J16529" t="s">
        <v>97</v>
      </c>
      <c r="K16529" t="s">
        <v>63</v>
      </c>
      <c r="L16529" t="s">
        <v>106</v>
      </c>
    </row>
    <row r="16530" spans="1:12" x14ac:dyDescent="0.35">
      <c r="A16530" t="s">
        <v>5</v>
      </c>
      <c r="B16530" t="s">
        <v>491</v>
      </c>
      <c r="C16530">
        <v>314</v>
      </c>
      <c r="D16530" t="s">
        <v>875</v>
      </c>
      <c r="E16530" t="s">
        <v>75</v>
      </c>
      <c r="F16530" t="s">
        <v>80</v>
      </c>
      <c r="G16530" t="s">
        <v>71</v>
      </c>
      <c r="H16530" t="s">
        <v>149</v>
      </c>
      <c r="I16530" t="s">
        <v>138</v>
      </c>
      <c r="J16530" t="s">
        <v>122</v>
      </c>
      <c r="K16530" t="s">
        <v>76</v>
      </c>
      <c r="L16530" t="s">
        <v>150</v>
      </c>
    </row>
    <row r="16531" spans="1:12" x14ac:dyDescent="0.35">
      <c r="A16531" t="s">
        <v>6</v>
      </c>
      <c r="B16531" t="s">
        <v>488</v>
      </c>
      <c r="C16531">
        <v>238</v>
      </c>
      <c r="D16531" t="s">
        <v>985</v>
      </c>
      <c r="E16531" t="s">
        <v>70</v>
      </c>
      <c r="F16531" t="s">
        <v>96</v>
      </c>
      <c r="G16531" t="s">
        <v>72</v>
      </c>
      <c r="H16531" t="s">
        <v>94</v>
      </c>
      <c r="I16531" t="s">
        <v>198</v>
      </c>
      <c r="J16531" t="s">
        <v>442</v>
      </c>
      <c r="K16531" t="s">
        <v>106</v>
      </c>
      <c r="L16531" t="s">
        <v>198</v>
      </c>
    </row>
    <row r="16532" spans="1:12" x14ac:dyDescent="0.35">
      <c r="A16532" t="s">
        <v>6</v>
      </c>
      <c r="B16532" t="s">
        <v>491</v>
      </c>
      <c r="C16532">
        <v>214</v>
      </c>
      <c r="D16532" t="s">
        <v>1112</v>
      </c>
      <c r="E16532" t="s">
        <v>73</v>
      </c>
      <c r="F16532" t="s">
        <v>78</v>
      </c>
      <c r="G16532" t="s">
        <v>62</v>
      </c>
      <c r="H16532" t="s">
        <v>68</v>
      </c>
      <c r="I16532" t="s">
        <v>72</v>
      </c>
      <c r="J16532" t="s">
        <v>74</v>
      </c>
      <c r="K16532" t="s">
        <v>107</v>
      </c>
      <c r="L16532" t="s">
        <v>107</v>
      </c>
    </row>
    <row r="16533" spans="1:12" x14ac:dyDescent="0.35">
      <c r="A16533" t="s">
        <v>7</v>
      </c>
      <c r="B16533" t="s">
        <v>488</v>
      </c>
      <c r="C16533">
        <v>594</v>
      </c>
      <c r="D16533" t="s">
        <v>969</v>
      </c>
      <c r="E16533" t="s">
        <v>100</v>
      </c>
      <c r="F16533" t="s">
        <v>142</v>
      </c>
      <c r="G16533" t="s">
        <v>130</v>
      </c>
      <c r="H16533" t="s">
        <v>88</v>
      </c>
      <c r="I16533" t="s">
        <v>138</v>
      </c>
      <c r="J16533" t="s">
        <v>80</v>
      </c>
      <c r="K16533" t="s">
        <v>94</v>
      </c>
      <c r="L16533" t="s">
        <v>79</v>
      </c>
    </row>
    <row r="16534" spans="1:12" x14ac:dyDescent="0.35">
      <c r="A16534" t="s">
        <v>7</v>
      </c>
      <c r="B16534" t="s">
        <v>491</v>
      </c>
      <c r="C16534">
        <v>473</v>
      </c>
      <c r="D16534" t="s">
        <v>1388</v>
      </c>
      <c r="E16534" t="s">
        <v>63</v>
      </c>
      <c r="F16534" t="s">
        <v>75</v>
      </c>
      <c r="G16534" t="s">
        <v>150</v>
      </c>
      <c r="H16534" t="s">
        <v>72</v>
      </c>
      <c r="I16534" t="s">
        <v>78</v>
      </c>
      <c r="J16534" t="s">
        <v>77</v>
      </c>
      <c r="K16534" t="s">
        <v>78</v>
      </c>
      <c r="L16534" t="s">
        <v>77</v>
      </c>
    </row>
    <row r="16535" spans="1:12" x14ac:dyDescent="0.35">
      <c r="A16535" t="s">
        <v>241</v>
      </c>
      <c r="B16535" t="s">
        <v>488</v>
      </c>
      <c r="C16535">
        <v>2127</v>
      </c>
      <c r="D16535" t="s">
        <v>1430</v>
      </c>
      <c r="E16535" t="s">
        <v>186</v>
      </c>
      <c r="F16535" t="s">
        <v>130</v>
      </c>
      <c r="G16535" t="s">
        <v>74</v>
      </c>
      <c r="H16535" t="s">
        <v>108</v>
      </c>
      <c r="I16535" t="s">
        <v>105</v>
      </c>
      <c r="J16535" t="s">
        <v>173</v>
      </c>
      <c r="K16535" t="s">
        <v>150</v>
      </c>
      <c r="L16535" t="s">
        <v>68</v>
      </c>
    </row>
    <row r="16536" spans="1:12" x14ac:dyDescent="0.35">
      <c r="A16536" t="s">
        <v>241</v>
      </c>
      <c r="B16536" t="s">
        <v>491</v>
      </c>
      <c r="C16536">
        <v>1555</v>
      </c>
      <c r="D16536" t="s">
        <v>869</v>
      </c>
      <c r="E16536" t="s">
        <v>72</v>
      </c>
      <c r="F16536" t="s">
        <v>100</v>
      </c>
      <c r="G16536" t="s">
        <v>81</v>
      </c>
      <c r="H16536" t="s">
        <v>81</v>
      </c>
      <c r="I16536" t="s">
        <v>150</v>
      </c>
      <c r="J16536" t="s">
        <v>105</v>
      </c>
      <c r="K16536" t="s">
        <v>150</v>
      </c>
      <c r="L16536" t="s">
        <v>106</v>
      </c>
    </row>
    <row r="16538" spans="1:12" x14ac:dyDescent="0.35">
      <c r="A16538" t="s">
        <v>2509</v>
      </c>
    </row>
    <row r="16539" spans="1:12" x14ac:dyDescent="0.35">
      <c r="A16539" t="s">
        <v>14</v>
      </c>
      <c r="B16539" t="s">
        <v>593</v>
      </c>
      <c r="C16539" t="s">
        <v>2</v>
      </c>
      <c r="D16539" t="s">
        <v>2479</v>
      </c>
      <c r="E16539" t="s">
        <v>2480</v>
      </c>
      <c r="F16539" t="s">
        <v>2481</v>
      </c>
      <c r="G16539" t="s">
        <v>2482</v>
      </c>
      <c r="H16539" t="s">
        <v>2483</v>
      </c>
      <c r="I16539" t="s">
        <v>2484</v>
      </c>
      <c r="J16539" t="s">
        <v>2486</v>
      </c>
      <c r="K16539" t="s">
        <v>50</v>
      </c>
      <c r="L16539" t="s">
        <v>2485</v>
      </c>
    </row>
    <row r="16540" spans="1:12" x14ac:dyDescent="0.35">
      <c r="A16540" t="s">
        <v>3</v>
      </c>
      <c r="B16540" t="s">
        <v>594</v>
      </c>
      <c r="C16540">
        <v>197</v>
      </c>
      <c r="D16540" t="s">
        <v>1255</v>
      </c>
      <c r="E16540" t="s">
        <v>142</v>
      </c>
      <c r="F16540" t="s">
        <v>150</v>
      </c>
      <c r="G16540" t="s">
        <v>142</v>
      </c>
      <c r="H16540" t="s">
        <v>150</v>
      </c>
      <c r="I16540" t="s">
        <v>150</v>
      </c>
      <c r="J16540" t="s">
        <v>72</v>
      </c>
      <c r="K16540" t="s">
        <v>81</v>
      </c>
      <c r="L16540" t="s">
        <v>76</v>
      </c>
    </row>
    <row r="16541" spans="1:12" x14ac:dyDescent="0.35">
      <c r="A16541" t="s">
        <v>3</v>
      </c>
      <c r="B16541" t="s">
        <v>595</v>
      </c>
      <c r="C16541">
        <v>279</v>
      </c>
      <c r="D16541" t="s">
        <v>1126</v>
      </c>
      <c r="E16541" t="s">
        <v>142</v>
      </c>
      <c r="F16541" t="s">
        <v>70</v>
      </c>
      <c r="G16541" t="s">
        <v>80</v>
      </c>
      <c r="H16541" t="s">
        <v>100</v>
      </c>
      <c r="I16541" t="s">
        <v>79</v>
      </c>
      <c r="J16541" t="s">
        <v>68</v>
      </c>
      <c r="K16541" t="s">
        <v>94</v>
      </c>
      <c r="L16541" t="s">
        <v>76</v>
      </c>
    </row>
    <row r="16542" spans="1:12" x14ac:dyDescent="0.35">
      <c r="A16542" t="s">
        <v>4</v>
      </c>
      <c r="B16542" t="s">
        <v>594</v>
      </c>
      <c r="C16542">
        <v>483</v>
      </c>
      <c r="D16542" t="s">
        <v>924</v>
      </c>
      <c r="E16542" t="s">
        <v>63</v>
      </c>
      <c r="F16542" t="s">
        <v>81</v>
      </c>
      <c r="G16542" t="s">
        <v>150</v>
      </c>
      <c r="H16542" t="s">
        <v>93</v>
      </c>
      <c r="I16542" t="s">
        <v>77</v>
      </c>
      <c r="J16542" t="s">
        <v>63</v>
      </c>
      <c r="K16542" t="s">
        <v>76</v>
      </c>
      <c r="L16542" t="s">
        <v>71</v>
      </c>
    </row>
    <row r="16543" spans="1:12" x14ac:dyDescent="0.35">
      <c r="A16543" t="s">
        <v>4</v>
      </c>
      <c r="B16543" t="s">
        <v>595</v>
      </c>
      <c r="C16543">
        <v>388</v>
      </c>
      <c r="D16543" t="s">
        <v>1117</v>
      </c>
      <c r="E16543" t="s">
        <v>186</v>
      </c>
      <c r="F16543" t="s">
        <v>109</v>
      </c>
      <c r="G16543" t="s">
        <v>103</v>
      </c>
      <c r="H16543" t="s">
        <v>78</v>
      </c>
      <c r="I16543" t="s">
        <v>77</v>
      </c>
      <c r="J16543" t="s">
        <v>142</v>
      </c>
      <c r="K16543" t="s">
        <v>68</v>
      </c>
      <c r="L16543" t="s">
        <v>76</v>
      </c>
    </row>
    <row r="16544" spans="1:12" x14ac:dyDescent="0.35">
      <c r="A16544" t="s">
        <v>5</v>
      </c>
      <c r="B16544" t="s">
        <v>594</v>
      </c>
      <c r="C16544">
        <v>288</v>
      </c>
      <c r="D16544" t="s">
        <v>1535</v>
      </c>
      <c r="E16544" t="s">
        <v>93</v>
      </c>
      <c r="F16544" t="s">
        <v>149</v>
      </c>
      <c r="G16544" t="s">
        <v>75</v>
      </c>
      <c r="H16544" t="s">
        <v>100</v>
      </c>
      <c r="I16544" t="s">
        <v>80</v>
      </c>
      <c r="J16544" t="s">
        <v>177</v>
      </c>
      <c r="K16544" t="s">
        <v>106</v>
      </c>
      <c r="L16544" t="s">
        <v>75</v>
      </c>
    </row>
    <row r="16545" spans="1:12" x14ac:dyDescent="0.35">
      <c r="A16545" t="s">
        <v>5</v>
      </c>
      <c r="B16545" t="s">
        <v>595</v>
      </c>
      <c r="C16545">
        <v>528</v>
      </c>
      <c r="D16545" t="s">
        <v>1316</v>
      </c>
      <c r="E16545" t="s">
        <v>79</v>
      </c>
      <c r="F16545" t="s">
        <v>150</v>
      </c>
      <c r="G16545" t="s">
        <v>71</v>
      </c>
      <c r="H16545" t="s">
        <v>163</v>
      </c>
      <c r="I16545" t="s">
        <v>150</v>
      </c>
      <c r="J16545" t="s">
        <v>104</v>
      </c>
      <c r="K16545" t="s">
        <v>138</v>
      </c>
      <c r="L16545" t="s">
        <v>106</v>
      </c>
    </row>
    <row r="16546" spans="1:12" x14ac:dyDescent="0.35">
      <c r="A16546" t="s">
        <v>6</v>
      </c>
      <c r="B16546" t="s">
        <v>594</v>
      </c>
      <c r="C16546">
        <v>191</v>
      </c>
      <c r="D16546" t="s">
        <v>783</v>
      </c>
      <c r="E16546" t="s">
        <v>175</v>
      </c>
      <c r="F16546" t="s">
        <v>86</v>
      </c>
      <c r="G16546" t="s">
        <v>86</v>
      </c>
      <c r="H16546" t="s">
        <v>75</v>
      </c>
      <c r="I16546" t="s">
        <v>130</v>
      </c>
      <c r="J16546" t="s">
        <v>173</v>
      </c>
      <c r="K16546" t="s">
        <v>68</v>
      </c>
      <c r="L16546" t="s">
        <v>138</v>
      </c>
    </row>
    <row r="16547" spans="1:12" x14ac:dyDescent="0.35">
      <c r="A16547" t="s">
        <v>6</v>
      </c>
      <c r="B16547" t="s">
        <v>595</v>
      </c>
      <c r="C16547">
        <v>261</v>
      </c>
      <c r="D16547" t="s">
        <v>415</v>
      </c>
      <c r="E16547" t="s">
        <v>71</v>
      </c>
      <c r="F16547" t="s">
        <v>122</v>
      </c>
      <c r="G16547" t="s">
        <v>55</v>
      </c>
      <c r="H16547" t="s">
        <v>150</v>
      </c>
      <c r="I16547" t="s">
        <v>80</v>
      </c>
      <c r="J16547" t="s">
        <v>217</v>
      </c>
      <c r="K16547" t="s">
        <v>76</v>
      </c>
      <c r="L16547" t="s">
        <v>72</v>
      </c>
    </row>
    <row r="16548" spans="1:12" x14ac:dyDescent="0.35">
      <c r="A16548" t="s">
        <v>7</v>
      </c>
      <c r="B16548" t="s">
        <v>594</v>
      </c>
      <c r="C16548">
        <v>551</v>
      </c>
      <c r="D16548" t="s">
        <v>1105</v>
      </c>
      <c r="E16548" t="s">
        <v>186</v>
      </c>
      <c r="F16548" t="s">
        <v>78</v>
      </c>
      <c r="G16548" t="s">
        <v>81</v>
      </c>
      <c r="H16548" t="s">
        <v>149</v>
      </c>
      <c r="I16548" t="s">
        <v>75</v>
      </c>
      <c r="J16548" t="s">
        <v>77</v>
      </c>
      <c r="K16548" t="s">
        <v>63</v>
      </c>
      <c r="L16548" t="s">
        <v>107</v>
      </c>
    </row>
    <row r="16549" spans="1:12" x14ac:dyDescent="0.35">
      <c r="A16549" t="s">
        <v>7</v>
      </c>
      <c r="B16549" t="s">
        <v>595</v>
      </c>
      <c r="C16549">
        <v>516</v>
      </c>
      <c r="D16549" t="s">
        <v>1136</v>
      </c>
      <c r="E16549" t="s">
        <v>72</v>
      </c>
      <c r="F16549" t="s">
        <v>93</v>
      </c>
      <c r="G16549" t="s">
        <v>74</v>
      </c>
      <c r="H16549" t="s">
        <v>198</v>
      </c>
      <c r="I16549" t="s">
        <v>72</v>
      </c>
      <c r="J16549" t="s">
        <v>80</v>
      </c>
      <c r="K16549" t="s">
        <v>79</v>
      </c>
      <c r="L16549" t="s">
        <v>150</v>
      </c>
    </row>
    <row r="16550" spans="1:12" x14ac:dyDescent="0.35">
      <c r="A16550" t="s">
        <v>241</v>
      </c>
      <c r="B16550" t="s">
        <v>594</v>
      </c>
      <c r="C16550">
        <v>1710</v>
      </c>
      <c r="D16550" t="s">
        <v>1426</v>
      </c>
      <c r="E16550" t="s">
        <v>74</v>
      </c>
      <c r="F16550" t="s">
        <v>63</v>
      </c>
      <c r="G16550" t="s">
        <v>72</v>
      </c>
      <c r="H16550" t="s">
        <v>142</v>
      </c>
      <c r="I16550" t="s">
        <v>78</v>
      </c>
      <c r="J16550" t="s">
        <v>55</v>
      </c>
      <c r="K16550" t="s">
        <v>94</v>
      </c>
      <c r="L16550" t="s">
        <v>77</v>
      </c>
    </row>
    <row r="16551" spans="1:12" x14ac:dyDescent="0.35">
      <c r="A16551" t="s">
        <v>241</v>
      </c>
      <c r="B16551" t="s">
        <v>595</v>
      </c>
      <c r="C16551">
        <v>1972</v>
      </c>
      <c r="D16551" t="s">
        <v>1578</v>
      </c>
      <c r="E16551" t="s">
        <v>81</v>
      </c>
      <c r="F16551" t="s">
        <v>130</v>
      </c>
      <c r="G16551" t="s">
        <v>55</v>
      </c>
      <c r="H16551" t="s">
        <v>122</v>
      </c>
      <c r="I16551" t="s">
        <v>94</v>
      </c>
      <c r="J16551" t="s">
        <v>151</v>
      </c>
      <c r="K16551" t="s">
        <v>71</v>
      </c>
      <c r="L16551" t="s">
        <v>79</v>
      </c>
    </row>
    <row r="16553" spans="1:12" x14ac:dyDescent="0.35">
      <c r="A16553" t="s">
        <v>2510</v>
      </c>
    </row>
    <row r="16554" spans="1:12" x14ac:dyDescent="0.35">
      <c r="A16554" t="s">
        <v>14</v>
      </c>
      <c r="B16554" t="s">
        <v>2</v>
      </c>
      <c r="C16554" t="s">
        <v>2479</v>
      </c>
      <c r="D16554" t="s">
        <v>2480</v>
      </c>
      <c r="E16554" t="s">
        <v>2481</v>
      </c>
      <c r="F16554" t="s">
        <v>2482</v>
      </c>
      <c r="G16554" t="s">
        <v>2483</v>
      </c>
      <c r="H16554" t="s">
        <v>2484</v>
      </c>
      <c r="I16554" t="s">
        <v>2485</v>
      </c>
      <c r="J16554" t="s">
        <v>2486</v>
      </c>
      <c r="K16554" t="s">
        <v>50</v>
      </c>
    </row>
    <row r="16555" spans="1:12" x14ac:dyDescent="0.35">
      <c r="A16555" t="s">
        <v>3</v>
      </c>
      <c r="B16555">
        <v>2029</v>
      </c>
      <c r="C16555" t="s">
        <v>979</v>
      </c>
      <c r="D16555" t="s">
        <v>74</v>
      </c>
      <c r="E16555" t="s">
        <v>179</v>
      </c>
      <c r="F16555" t="s">
        <v>86</v>
      </c>
      <c r="G16555" t="s">
        <v>105</v>
      </c>
      <c r="H16555" t="s">
        <v>77</v>
      </c>
      <c r="I16555" t="s">
        <v>76</v>
      </c>
      <c r="J16555" t="s">
        <v>71</v>
      </c>
      <c r="K16555" t="s">
        <v>75</v>
      </c>
    </row>
    <row r="16556" spans="1:12" x14ac:dyDescent="0.35">
      <c r="A16556" t="s">
        <v>4</v>
      </c>
      <c r="B16556">
        <v>3275</v>
      </c>
      <c r="C16556" t="s">
        <v>1116</v>
      </c>
      <c r="D16556" t="s">
        <v>105</v>
      </c>
      <c r="E16556" t="s">
        <v>130</v>
      </c>
      <c r="F16556" t="s">
        <v>93</v>
      </c>
      <c r="G16556" t="s">
        <v>94</v>
      </c>
      <c r="H16556" t="s">
        <v>150</v>
      </c>
      <c r="I16556" t="s">
        <v>107</v>
      </c>
      <c r="J16556" t="s">
        <v>194</v>
      </c>
      <c r="K16556" t="s">
        <v>79</v>
      </c>
    </row>
    <row r="16557" spans="1:12" x14ac:dyDescent="0.35">
      <c r="A16557" t="s">
        <v>5</v>
      </c>
      <c r="B16557">
        <v>3462</v>
      </c>
      <c r="C16557" t="s">
        <v>909</v>
      </c>
      <c r="D16557" t="s">
        <v>94</v>
      </c>
      <c r="E16557" t="s">
        <v>86</v>
      </c>
      <c r="F16557" t="s">
        <v>179</v>
      </c>
      <c r="G16557" t="s">
        <v>130</v>
      </c>
      <c r="H16557" t="s">
        <v>94</v>
      </c>
      <c r="I16557" t="s">
        <v>79</v>
      </c>
      <c r="J16557" t="s">
        <v>86</v>
      </c>
      <c r="K16557" t="s">
        <v>105</v>
      </c>
    </row>
    <row r="16558" spans="1:12" x14ac:dyDescent="0.35">
      <c r="A16558" t="s">
        <v>6</v>
      </c>
      <c r="B16558">
        <v>1423</v>
      </c>
      <c r="C16558" t="s">
        <v>912</v>
      </c>
      <c r="D16558" t="s">
        <v>130</v>
      </c>
      <c r="E16558" t="s">
        <v>133</v>
      </c>
      <c r="F16558" t="s">
        <v>186</v>
      </c>
      <c r="G16558" t="s">
        <v>142</v>
      </c>
      <c r="H16558" t="s">
        <v>150</v>
      </c>
      <c r="I16558" t="s">
        <v>79</v>
      </c>
      <c r="J16558" t="s">
        <v>65</v>
      </c>
      <c r="K16558" t="s">
        <v>94</v>
      </c>
    </row>
    <row r="16559" spans="1:12" x14ac:dyDescent="0.35">
      <c r="A16559" t="s">
        <v>7</v>
      </c>
      <c r="B16559">
        <v>3244</v>
      </c>
      <c r="C16559" t="s">
        <v>981</v>
      </c>
      <c r="D16559" t="s">
        <v>55</v>
      </c>
      <c r="E16559" t="s">
        <v>130</v>
      </c>
      <c r="F16559" t="s">
        <v>80</v>
      </c>
      <c r="G16559" t="s">
        <v>122</v>
      </c>
      <c r="H16559" t="s">
        <v>63</v>
      </c>
      <c r="I16559" t="s">
        <v>81</v>
      </c>
      <c r="J16559" t="s">
        <v>72</v>
      </c>
      <c r="K16559" t="s">
        <v>75</v>
      </c>
    </row>
    <row r="16560" spans="1:12" x14ac:dyDescent="0.35">
      <c r="A16560" t="s">
        <v>241</v>
      </c>
      <c r="B16560">
        <v>13433</v>
      </c>
      <c r="C16560" t="s">
        <v>984</v>
      </c>
      <c r="D16560" t="s">
        <v>80</v>
      </c>
      <c r="E16560" t="s">
        <v>104</v>
      </c>
      <c r="F16560" t="s">
        <v>122</v>
      </c>
      <c r="G16560" t="s">
        <v>186</v>
      </c>
      <c r="H16560" t="s">
        <v>94</v>
      </c>
      <c r="I16560" t="s">
        <v>68</v>
      </c>
      <c r="J16560" t="s">
        <v>151</v>
      </c>
      <c r="K16560" t="s">
        <v>75</v>
      </c>
    </row>
    <row r="16562" spans="1:12" x14ac:dyDescent="0.35">
      <c r="A16562" t="s">
        <v>2511</v>
      </c>
    </row>
    <row r="16563" spans="1:12" x14ac:dyDescent="0.35">
      <c r="A16563" t="s">
        <v>14</v>
      </c>
      <c r="B16563" t="s">
        <v>15</v>
      </c>
      <c r="C16563" t="s">
        <v>2</v>
      </c>
      <c r="D16563" t="s">
        <v>2479</v>
      </c>
      <c r="E16563" t="s">
        <v>2480</v>
      </c>
      <c r="F16563" t="s">
        <v>2481</v>
      </c>
      <c r="G16563" t="s">
        <v>2482</v>
      </c>
      <c r="H16563" t="s">
        <v>2483</v>
      </c>
      <c r="I16563" t="s">
        <v>2484</v>
      </c>
      <c r="J16563" t="s">
        <v>2486</v>
      </c>
      <c r="K16563" t="s">
        <v>50</v>
      </c>
      <c r="L16563" t="s">
        <v>2485</v>
      </c>
    </row>
    <row r="16564" spans="1:12" x14ac:dyDescent="0.35">
      <c r="A16564" t="s">
        <v>3</v>
      </c>
      <c r="B16564" t="s">
        <v>52</v>
      </c>
      <c r="C16564">
        <v>445</v>
      </c>
      <c r="D16564" t="s">
        <v>832</v>
      </c>
      <c r="E16564" t="s">
        <v>57</v>
      </c>
      <c r="F16564" t="s">
        <v>103</v>
      </c>
      <c r="G16564" t="s">
        <v>65</v>
      </c>
      <c r="H16564" t="s">
        <v>100</v>
      </c>
      <c r="I16564" t="s">
        <v>71</v>
      </c>
      <c r="J16564" t="s">
        <v>105</v>
      </c>
      <c r="K16564" t="s">
        <v>72</v>
      </c>
      <c r="L16564" t="s">
        <v>76</v>
      </c>
    </row>
    <row r="16565" spans="1:12" x14ac:dyDescent="0.35">
      <c r="A16565" t="s">
        <v>3</v>
      </c>
      <c r="B16565" t="s">
        <v>83</v>
      </c>
      <c r="C16565">
        <v>1443</v>
      </c>
      <c r="D16565" t="s">
        <v>1448</v>
      </c>
      <c r="E16565" t="s">
        <v>100</v>
      </c>
      <c r="F16565" t="s">
        <v>179</v>
      </c>
      <c r="G16565" t="s">
        <v>86</v>
      </c>
      <c r="H16565" t="s">
        <v>78</v>
      </c>
      <c r="I16565" t="s">
        <v>77</v>
      </c>
      <c r="J16565" t="s">
        <v>68</v>
      </c>
      <c r="K16565" t="s">
        <v>150</v>
      </c>
      <c r="L16565" t="s">
        <v>76</v>
      </c>
    </row>
    <row r="16566" spans="1:12" x14ac:dyDescent="0.35">
      <c r="A16566" t="s">
        <v>3</v>
      </c>
      <c r="B16566" t="s">
        <v>50</v>
      </c>
      <c r="C16566">
        <v>141</v>
      </c>
      <c r="D16566" t="s">
        <v>916</v>
      </c>
      <c r="E16566" t="s">
        <v>94</v>
      </c>
      <c r="F16566" t="s">
        <v>175</v>
      </c>
      <c r="G16566" t="s">
        <v>71</v>
      </c>
      <c r="H16566" t="s">
        <v>76</v>
      </c>
      <c r="I16566" t="s">
        <v>76</v>
      </c>
      <c r="J16566" t="s">
        <v>73</v>
      </c>
      <c r="K16566" t="s">
        <v>76</v>
      </c>
      <c r="L16566" t="s">
        <v>76</v>
      </c>
    </row>
    <row r="16567" spans="1:12" x14ac:dyDescent="0.35">
      <c r="A16567" t="s">
        <v>4</v>
      </c>
      <c r="B16567" t="s">
        <v>52</v>
      </c>
      <c r="C16567">
        <v>841</v>
      </c>
      <c r="D16567" t="s">
        <v>912</v>
      </c>
      <c r="E16567" t="s">
        <v>186</v>
      </c>
      <c r="F16567" t="s">
        <v>180</v>
      </c>
      <c r="G16567" t="s">
        <v>75</v>
      </c>
      <c r="H16567" t="s">
        <v>78</v>
      </c>
      <c r="I16567" t="s">
        <v>79</v>
      </c>
      <c r="J16567" t="s">
        <v>217</v>
      </c>
      <c r="K16567" t="s">
        <v>79</v>
      </c>
      <c r="L16567" t="s">
        <v>76</v>
      </c>
    </row>
    <row r="16568" spans="1:12" x14ac:dyDescent="0.35">
      <c r="A16568" t="s">
        <v>4</v>
      </c>
      <c r="B16568" t="s">
        <v>83</v>
      </c>
      <c r="C16568">
        <v>2174</v>
      </c>
      <c r="D16568" t="s">
        <v>1525</v>
      </c>
      <c r="E16568" t="s">
        <v>75</v>
      </c>
      <c r="F16568" t="s">
        <v>100</v>
      </c>
      <c r="G16568" t="s">
        <v>86</v>
      </c>
      <c r="H16568" t="s">
        <v>75</v>
      </c>
      <c r="I16568" t="s">
        <v>94</v>
      </c>
      <c r="J16568" t="s">
        <v>186</v>
      </c>
      <c r="K16568" t="s">
        <v>71</v>
      </c>
      <c r="L16568" t="s">
        <v>107</v>
      </c>
    </row>
    <row r="16569" spans="1:12" x14ac:dyDescent="0.35">
      <c r="A16569" t="s">
        <v>4</v>
      </c>
      <c r="B16569" t="s">
        <v>50</v>
      </c>
      <c r="C16569">
        <v>260</v>
      </c>
      <c r="D16569" t="s">
        <v>831</v>
      </c>
      <c r="E16569" t="s">
        <v>138</v>
      </c>
      <c r="F16569" t="s">
        <v>78</v>
      </c>
      <c r="G16569" t="s">
        <v>107</v>
      </c>
      <c r="H16569" t="s">
        <v>138</v>
      </c>
      <c r="I16569" t="s">
        <v>77</v>
      </c>
      <c r="J16569" t="s">
        <v>162</v>
      </c>
      <c r="K16569" t="s">
        <v>76</v>
      </c>
      <c r="L16569" t="s">
        <v>76</v>
      </c>
    </row>
    <row r="16570" spans="1:12" x14ac:dyDescent="0.35">
      <c r="A16570" t="s">
        <v>5</v>
      </c>
      <c r="B16570" t="s">
        <v>52</v>
      </c>
      <c r="C16570">
        <v>965</v>
      </c>
      <c r="D16570" t="s">
        <v>985</v>
      </c>
      <c r="E16570" t="s">
        <v>55</v>
      </c>
      <c r="F16570" t="s">
        <v>211</v>
      </c>
      <c r="G16570" t="s">
        <v>138</v>
      </c>
      <c r="H16570" t="s">
        <v>70</v>
      </c>
      <c r="I16570" t="s">
        <v>104</v>
      </c>
      <c r="J16570" t="s">
        <v>180</v>
      </c>
      <c r="K16570" t="s">
        <v>100</v>
      </c>
      <c r="L16570" t="s">
        <v>77</v>
      </c>
    </row>
    <row r="16571" spans="1:12" x14ac:dyDescent="0.35">
      <c r="A16571" t="s">
        <v>5</v>
      </c>
      <c r="B16571" t="s">
        <v>83</v>
      </c>
      <c r="C16571">
        <v>2262</v>
      </c>
      <c r="D16571" t="s">
        <v>886</v>
      </c>
      <c r="E16571" t="s">
        <v>71</v>
      </c>
      <c r="F16571" t="s">
        <v>151</v>
      </c>
      <c r="G16571" t="s">
        <v>163</v>
      </c>
      <c r="H16571" t="s">
        <v>198</v>
      </c>
      <c r="I16571" t="s">
        <v>68</v>
      </c>
      <c r="J16571" t="s">
        <v>133</v>
      </c>
      <c r="K16571" t="s">
        <v>78</v>
      </c>
      <c r="L16571" t="s">
        <v>77</v>
      </c>
    </row>
    <row r="16572" spans="1:12" x14ac:dyDescent="0.35">
      <c r="A16572" t="s">
        <v>5</v>
      </c>
      <c r="B16572" t="s">
        <v>50</v>
      </c>
      <c r="C16572">
        <v>235</v>
      </c>
      <c r="D16572" t="s">
        <v>1254</v>
      </c>
      <c r="E16572" t="s">
        <v>75</v>
      </c>
      <c r="F16572" t="s">
        <v>78</v>
      </c>
      <c r="G16572" t="s">
        <v>150</v>
      </c>
      <c r="H16572" t="s">
        <v>73</v>
      </c>
      <c r="I16572" t="s">
        <v>71</v>
      </c>
      <c r="J16572" t="s">
        <v>71</v>
      </c>
      <c r="K16572" t="s">
        <v>76</v>
      </c>
      <c r="L16572" t="s">
        <v>94</v>
      </c>
    </row>
    <row r="16573" spans="1:12" x14ac:dyDescent="0.35">
      <c r="A16573" t="s">
        <v>6</v>
      </c>
      <c r="B16573" t="s">
        <v>52</v>
      </c>
      <c r="C16573">
        <v>374</v>
      </c>
      <c r="D16573" t="s">
        <v>971</v>
      </c>
      <c r="E16573" t="s">
        <v>121</v>
      </c>
      <c r="F16573" t="s">
        <v>57</v>
      </c>
      <c r="G16573" t="s">
        <v>133</v>
      </c>
      <c r="H16573" t="s">
        <v>198</v>
      </c>
      <c r="I16573" t="s">
        <v>105</v>
      </c>
      <c r="J16573" t="s">
        <v>442</v>
      </c>
      <c r="K16573" t="s">
        <v>100</v>
      </c>
      <c r="L16573" t="s">
        <v>73</v>
      </c>
    </row>
    <row r="16574" spans="1:12" x14ac:dyDescent="0.35">
      <c r="A16574" t="s">
        <v>6</v>
      </c>
      <c r="B16574" t="s">
        <v>83</v>
      </c>
      <c r="C16574">
        <v>935</v>
      </c>
      <c r="D16574" t="s">
        <v>1116</v>
      </c>
      <c r="E16574" t="s">
        <v>186</v>
      </c>
      <c r="F16574" t="s">
        <v>74</v>
      </c>
      <c r="G16574" t="s">
        <v>81</v>
      </c>
      <c r="H16574" t="s">
        <v>74</v>
      </c>
      <c r="I16574" t="s">
        <v>150</v>
      </c>
      <c r="J16574" t="s">
        <v>104</v>
      </c>
      <c r="K16574" t="s">
        <v>79</v>
      </c>
      <c r="L16574" t="s">
        <v>71</v>
      </c>
    </row>
    <row r="16575" spans="1:12" x14ac:dyDescent="0.35">
      <c r="A16575" t="s">
        <v>6</v>
      </c>
      <c r="B16575" t="s">
        <v>50</v>
      </c>
      <c r="C16575">
        <v>114</v>
      </c>
      <c r="D16575" t="s">
        <v>901</v>
      </c>
      <c r="E16575" t="s">
        <v>76</v>
      </c>
      <c r="F16575" t="s">
        <v>88</v>
      </c>
      <c r="G16575" t="s">
        <v>151</v>
      </c>
      <c r="H16575" t="s">
        <v>55</v>
      </c>
      <c r="I16575" t="s">
        <v>76</v>
      </c>
      <c r="J16575" t="s">
        <v>79</v>
      </c>
      <c r="K16575" t="s">
        <v>55</v>
      </c>
      <c r="L16575" t="s">
        <v>77</v>
      </c>
    </row>
    <row r="16576" spans="1:12" x14ac:dyDescent="0.35">
      <c r="A16576" t="s">
        <v>7</v>
      </c>
      <c r="B16576" t="s">
        <v>52</v>
      </c>
      <c r="C16576">
        <v>791</v>
      </c>
      <c r="D16576" t="s">
        <v>997</v>
      </c>
      <c r="E16576" t="s">
        <v>142</v>
      </c>
      <c r="F16576" t="s">
        <v>175</v>
      </c>
      <c r="G16576" t="s">
        <v>186</v>
      </c>
      <c r="H16576" t="s">
        <v>163</v>
      </c>
      <c r="I16576" t="s">
        <v>150</v>
      </c>
      <c r="J16576" t="s">
        <v>93</v>
      </c>
      <c r="K16576" t="s">
        <v>81</v>
      </c>
      <c r="L16576" t="s">
        <v>78</v>
      </c>
    </row>
    <row r="16577" spans="1:12" x14ac:dyDescent="0.35">
      <c r="A16577" t="s">
        <v>7</v>
      </c>
      <c r="B16577" t="s">
        <v>83</v>
      </c>
      <c r="C16577">
        <v>2105</v>
      </c>
      <c r="D16577" t="s">
        <v>866</v>
      </c>
      <c r="E16577" t="s">
        <v>80</v>
      </c>
      <c r="F16577" t="s">
        <v>122</v>
      </c>
      <c r="G16577" t="s">
        <v>63</v>
      </c>
      <c r="H16577" t="s">
        <v>186</v>
      </c>
      <c r="I16577" t="s">
        <v>186</v>
      </c>
      <c r="J16577" t="s">
        <v>72</v>
      </c>
      <c r="K16577" t="s">
        <v>150</v>
      </c>
      <c r="L16577" t="s">
        <v>80</v>
      </c>
    </row>
    <row r="16578" spans="1:12" x14ac:dyDescent="0.35">
      <c r="A16578" t="s">
        <v>7</v>
      </c>
      <c r="B16578" t="s">
        <v>50</v>
      </c>
      <c r="C16578">
        <v>348</v>
      </c>
      <c r="D16578" t="s">
        <v>1112</v>
      </c>
      <c r="E16578" t="s">
        <v>86</v>
      </c>
      <c r="F16578" t="s">
        <v>75</v>
      </c>
      <c r="G16578" t="s">
        <v>100</v>
      </c>
      <c r="H16578" t="s">
        <v>79</v>
      </c>
      <c r="I16578" t="s">
        <v>78</v>
      </c>
      <c r="J16578" t="s">
        <v>68</v>
      </c>
      <c r="K16578" t="s">
        <v>75</v>
      </c>
      <c r="L16578" t="s">
        <v>77</v>
      </c>
    </row>
    <row r="16579" spans="1:12" x14ac:dyDescent="0.35">
      <c r="A16579" t="s">
        <v>241</v>
      </c>
      <c r="B16579" t="s">
        <v>52</v>
      </c>
      <c r="C16579">
        <v>3416</v>
      </c>
      <c r="D16579" t="s">
        <v>813</v>
      </c>
      <c r="E16579" t="s">
        <v>130</v>
      </c>
      <c r="F16579" t="s">
        <v>137</v>
      </c>
      <c r="G16579" t="s">
        <v>186</v>
      </c>
      <c r="H16579" t="s">
        <v>133</v>
      </c>
      <c r="I16579" t="s">
        <v>78</v>
      </c>
      <c r="J16579" t="s">
        <v>88</v>
      </c>
      <c r="K16579" t="s">
        <v>138</v>
      </c>
      <c r="L16579" t="s">
        <v>77</v>
      </c>
    </row>
    <row r="16580" spans="1:12" x14ac:dyDescent="0.35">
      <c r="A16580" t="s">
        <v>241</v>
      </c>
      <c r="B16580" t="s">
        <v>83</v>
      </c>
      <c r="C16580">
        <v>8919</v>
      </c>
      <c r="D16580" t="s">
        <v>1136</v>
      </c>
      <c r="E16580" t="s">
        <v>81</v>
      </c>
      <c r="F16580" t="s">
        <v>151</v>
      </c>
      <c r="G16580" t="s">
        <v>133</v>
      </c>
      <c r="H16580" t="s">
        <v>100</v>
      </c>
      <c r="I16580" t="s">
        <v>78</v>
      </c>
      <c r="J16580" t="s">
        <v>186</v>
      </c>
      <c r="K16580" t="s">
        <v>150</v>
      </c>
      <c r="L16580" t="s">
        <v>71</v>
      </c>
    </row>
    <row r="16581" spans="1:12" x14ac:dyDescent="0.35">
      <c r="A16581" t="s">
        <v>241</v>
      </c>
      <c r="B16581" t="s">
        <v>50</v>
      </c>
      <c r="C16581">
        <v>1098</v>
      </c>
      <c r="D16581" t="s">
        <v>1466</v>
      </c>
      <c r="E16581" t="s">
        <v>80</v>
      </c>
      <c r="F16581" t="s">
        <v>186</v>
      </c>
      <c r="G16581" t="s">
        <v>78</v>
      </c>
      <c r="H16581" t="s">
        <v>150</v>
      </c>
      <c r="I16581" t="s">
        <v>68</v>
      </c>
      <c r="J16581" t="s">
        <v>86</v>
      </c>
      <c r="K16581" t="s">
        <v>79</v>
      </c>
      <c r="L16581" t="s">
        <v>106</v>
      </c>
    </row>
    <row r="16583" spans="1:12" x14ac:dyDescent="0.35">
      <c r="A16583" t="s">
        <v>2512</v>
      </c>
    </row>
    <row r="16584" spans="1:12" x14ac:dyDescent="0.35">
      <c r="A16584" t="s">
        <v>14</v>
      </c>
      <c r="B16584" t="s">
        <v>266</v>
      </c>
      <c r="C16584" t="s">
        <v>2</v>
      </c>
      <c r="D16584" t="s">
        <v>2479</v>
      </c>
      <c r="E16584" t="s">
        <v>2480</v>
      </c>
      <c r="F16584" t="s">
        <v>2481</v>
      </c>
      <c r="G16584" t="s">
        <v>2482</v>
      </c>
      <c r="H16584" t="s">
        <v>2483</v>
      </c>
      <c r="I16584" t="s">
        <v>2484</v>
      </c>
      <c r="J16584" t="s">
        <v>2486</v>
      </c>
      <c r="K16584" t="s">
        <v>50</v>
      </c>
      <c r="L16584" t="s">
        <v>2485</v>
      </c>
    </row>
    <row r="16585" spans="1:12" x14ac:dyDescent="0.35">
      <c r="A16585" t="s">
        <v>3</v>
      </c>
      <c r="B16585" t="s">
        <v>267</v>
      </c>
      <c r="C16585">
        <v>264</v>
      </c>
      <c r="D16585" t="s">
        <v>1170</v>
      </c>
      <c r="E16585" t="s">
        <v>194</v>
      </c>
      <c r="F16585" t="s">
        <v>67</v>
      </c>
      <c r="G16585" t="s">
        <v>225</v>
      </c>
      <c r="H16585" t="s">
        <v>74</v>
      </c>
      <c r="I16585" t="s">
        <v>106</v>
      </c>
      <c r="J16585" t="s">
        <v>150</v>
      </c>
      <c r="K16585" t="s">
        <v>186</v>
      </c>
      <c r="L16585" t="s">
        <v>76</v>
      </c>
    </row>
    <row r="16586" spans="1:12" x14ac:dyDescent="0.35">
      <c r="A16586" t="s">
        <v>3</v>
      </c>
      <c r="B16586" t="s">
        <v>279</v>
      </c>
      <c r="C16586">
        <v>1701</v>
      </c>
      <c r="D16586" t="s">
        <v>1000</v>
      </c>
      <c r="E16586" t="s">
        <v>80</v>
      </c>
      <c r="F16586" t="s">
        <v>133</v>
      </c>
      <c r="G16586" t="s">
        <v>93</v>
      </c>
      <c r="H16586" t="s">
        <v>78</v>
      </c>
      <c r="I16586" t="s">
        <v>77</v>
      </c>
      <c r="J16586" t="s">
        <v>71</v>
      </c>
      <c r="K16586" t="s">
        <v>71</v>
      </c>
      <c r="L16586" t="s">
        <v>76</v>
      </c>
    </row>
    <row r="16587" spans="1:12" x14ac:dyDescent="0.35">
      <c r="A16587" t="s">
        <v>3</v>
      </c>
      <c r="B16587" t="s">
        <v>285</v>
      </c>
      <c r="C16587">
        <v>64</v>
      </c>
      <c r="D16587" t="s">
        <v>1432</v>
      </c>
      <c r="E16587" t="s">
        <v>216</v>
      </c>
      <c r="F16587" t="s">
        <v>188</v>
      </c>
      <c r="G16587" t="s">
        <v>173</v>
      </c>
      <c r="H16587" t="s">
        <v>76</v>
      </c>
      <c r="I16587" t="s">
        <v>76</v>
      </c>
      <c r="J16587" t="s">
        <v>76</v>
      </c>
      <c r="K16587" t="s">
        <v>78</v>
      </c>
      <c r="L16587" t="s">
        <v>76</v>
      </c>
    </row>
    <row r="16588" spans="1:12" x14ac:dyDescent="0.35">
      <c r="A16588" t="s">
        <v>4</v>
      </c>
      <c r="B16588" t="s">
        <v>267</v>
      </c>
      <c r="C16588">
        <v>355</v>
      </c>
      <c r="D16588" t="s">
        <v>1578</v>
      </c>
      <c r="E16588" t="s">
        <v>74</v>
      </c>
      <c r="F16588" t="s">
        <v>104</v>
      </c>
      <c r="G16588" t="s">
        <v>122</v>
      </c>
      <c r="H16588" t="s">
        <v>79</v>
      </c>
      <c r="I16588" t="s">
        <v>77</v>
      </c>
      <c r="J16588" t="s">
        <v>216</v>
      </c>
      <c r="K16588" t="s">
        <v>76</v>
      </c>
      <c r="L16588" t="s">
        <v>76</v>
      </c>
    </row>
    <row r="16589" spans="1:12" x14ac:dyDescent="0.35">
      <c r="A16589" t="s">
        <v>4</v>
      </c>
      <c r="B16589" t="s">
        <v>279</v>
      </c>
      <c r="C16589">
        <v>2643</v>
      </c>
      <c r="D16589" t="s">
        <v>901</v>
      </c>
      <c r="E16589" t="s">
        <v>105</v>
      </c>
      <c r="F16589" t="s">
        <v>80</v>
      </c>
      <c r="G16589" t="s">
        <v>74</v>
      </c>
      <c r="H16589" t="s">
        <v>71</v>
      </c>
      <c r="I16589" t="s">
        <v>75</v>
      </c>
      <c r="J16589" t="s">
        <v>88</v>
      </c>
      <c r="K16589" t="s">
        <v>71</v>
      </c>
      <c r="L16589" t="s">
        <v>107</v>
      </c>
    </row>
    <row r="16590" spans="1:12" x14ac:dyDescent="0.35">
      <c r="A16590" t="s">
        <v>4</v>
      </c>
      <c r="B16590" t="s">
        <v>285</v>
      </c>
      <c r="C16590">
        <v>277</v>
      </c>
      <c r="D16590" t="s">
        <v>1115</v>
      </c>
      <c r="E16590" t="s">
        <v>71</v>
      </c>
      <c r="F16590" t="s">
        <v>181</v>
      </c>
      <c r="G16590" t="s">
        <v>63</v>
      </c>
      <c r="H16590" t="s">
        <v>74</v>
      </c>
      <c r="I16590" t="s">
        <v>68</v>
      </c>
      <c r="J16590" t="s">
        <v>86</v>
      </c>
      <c r="K16590" t="s">
        <v>79</v>
      </c>
      <c r="L16590" t="s">
        <v>76</v>
      </c>
    </row>
    <row r="16591" spans="1:12" x14ac:dyDescent="0.35">
      <c r="A16591" t="s">
        <v>5</v>
      </c>
      <c r="B16591" t="s">
        <v>267</v>
      </c>
      <c r="C16591">
        <v>135</v>
      </c>
      <c r="D16591" t="s">
        <v>1184</v>
      </c>
      <c r="E16591" t="s">
        <v>68</v>
      </c>
      <c r="F16591" t="s">
        <v>73</v>
      </c>
      <c r="G16591" t="s">
        <v>75</v>
      </c>
      <c r="H16591" t="s">
        <v>68</v>
      </c>
      <c r="I16591" t="s">
        <v>78</v>
      </c>
      <c r="J16591" t="s">
        <v>150</v>
      </c>
      <c r="K16591" t="s">
        <v>76</v>
      </c>
      <c r="L16591" t="s">
        <v>88</v>
      </c>
    </row>
    <row r="16592" spans="1:12" x14ac:dyDescent="0.35">
      <c r="A16592" t="s">
        <v>5</v>
      </c>
      <c r="B16592" t="s">
        <v>279</v>
      </c>
      <c r="C16592">
        <v>2658</v>
      </c>
      <c r="D16592" t="s">
        <v>1429</v>
      </c>
      <c r="E16592" t="s">
        <v>78</v>
      </c>
      <c r="F16592" t="s">
        <v>133</v>
      </c>
      <c r="G16592" t="s">
        <v>244</v>
      </c>
      <c r="H16592" t="s">
        <v>130</v>
      </c>
      <c r="I16592" t="s">
        <v>81</v>
      </c>
      <c r="J16592" t="s">
        <v>96</v>
      </c>
      <c r="K16592" t="s">
        <v>94</v>
      </c>
      <c r="L16592" t="s">
        <v>106</v>
      </c>
    </row>
    <row r="16593" spans="1:12" x14ac:dyDescent="0.35">
      <c r="A16593" t="s">
        <v>5</v>
      </c>
      <c r="B16593" t="s">
        <v>285</v>
      </c>
      <c r="C16593">
        <v>669</v>
      </c>
      <c r="D16593" t="s">
        <v>981</v>
      </c>
      <c r="E16593" t="s">
        <v>71</v>
      </c>
      <c r="F16593" t="s">
        <v>137</v>
      </c>
      <c r="G16593" t="s">
        <v>74</v>
      </c>
      <c r="H16593" t="s">
        <v>103</v>
      </c>
      <c r="I16593" t="s">
        <v>107</v>
      </c>
      <c r="J16593" t="s">
        <v>105</v>
      </c>
      <c r="K16593" t="s">
        <v>55</v>
      </c>
      <c r="L16593" t="s">
        <v>76</v>
      </c>
    </row>
    <row r="16594" spans="1:12" x14ac:dyDescent="0.35">
      <c r="A16594" t="s">
        <v>6</v>
      </c>
      <c r="B16594" t="s">
        <v>267</v>
      </c>
      <c r="C16594">
        <v>126</v>
      </c>
      <c r="D16594" t="s">
        <v>1426</v>
      </c>
      <c r="E16594" t="s">
        <v>186</v>
      </c>
      <c r="F16594" t="s">
        <v>70</v>
      </c>
      <c r="G16594" t="s">
        <v>70</v>
      </c>
      <c r="H16594" t="s">
        <v>76</v>
      </c>
      <c r="I16594" t="s">
        <v>105</v>
      </c>
      <c r="J16594" t="s">
        <v>81</v>
      </c>
      <c r="K16594" t="s">
        <v>76</v>
      </c>
      <c r="L16594" t="s">
        <v>106</v>
      </c>
    </row>
    <row r="16595" spans="1:12" x14ac:dyDescent="0.35">
      <c r="A16595" t="s">
        <v>6</v>
      </c>
      <c r="B16595" t="s">
        <v>279</v>
      </c>
      <c r="C16595">
        <v>1134</v>
      </c>
      <c r="D16595" t="s">
        <v>1429</v>
      </c>
      <c r="E16595" t="s">
        <v>130</v>
      </c>
      <c r="F16595" t="s">
        <v>86</v>
      </c>
      <c r="G16595" t="s">
        <v>55</v>
      </c>
      <c r="H16595" t="s">
        <v>86</v>
      </c>
      <c r="I16595" t="s">
        <v>75</v>
      </c>
      <c r="J16595" t="s">
        <v>175</v>
      </c>
      <c r="K16595" t="s">
        <v>78</v>
      </c>
      <c r="L16595" t="s">
        <v>106</v>
      </c>
    </row>
    <row r="16596" spans="1:12" x14ac:dyDescent="0.35">
      <c r="A16596" t="s">
        <v>6</v>
      </c>
      <c r="B16596" t="s">
        <v>285</v>
      </c>
      <c r="C16596">
        <v>163</v>
      </c>
      <c r="D16596" t="s">
        <v>1466</v>
      </c>
      <c r="E16596" t="s">
        <v>86</v>
      </c>
      <c r="F16596" t="s">
        <v>75</v>
      </c>
      <c r="G16596" t="s">
        <v>73</v>
      </c>
      <c r="H16596" t="s">
        <v>76</v>
      </c>
      <c r="I16596" t="s">
        <v>73</v>
      </c>
      <c r="J16596" t="s">
        <v>173</v>
      </c>
      <c r="K16596" t="s">
        <v>150</v>
      </c>
      <c r="L16596" t="s">
        <v>72</v>
      </c>
    </row>
    <row r="16597" spans="1:12" x14ac:dyDescent="0.35">
      <c r="A16597" t="s">
        <v>7</v>
      </c>
      <c r="B16597" t="s">
        <v>267</v>
      </c>
      <c r="C16597">
        <v>197</v>
      </c>
      <c r="D16597" t="s">
        <v>857</v>
      </c>
      <c r="E16597" t="s">
        <v>244</v>
      </c>
      <c r="F16597" t="s">
        <v>149</v>
      </c>
      <c r="G16597" t="s">
        <v>78</v>
      </c>
      <c r="H16597" t="s">
        <v>103</v>
      </c>
      <c r="I16597" t="s">
        <v>78</v>
      </c>
      <c r="J16597" t="s">
        <v>79</v>
      </c>
      <c r="K16597" t="s">
        <v>68</v>
      </c>
      <c r="L16597" t="s">
        <v>76</v>
      </c>
    </row>
    <row r="16598" spans="1:12" x14ac:dyDescent="0.35">
      <c r="A16598" t="s">
        <v>7</v>
      </c>
      <c r="B16598" t="s">
        <v>279</v>
      </c>
      <c r="C16598">
        <v>2875</v>
      </c>
      <c r="D16598" t="s">
        <v>878</v>
      </c>
      <c r="E16598" t="s">
        <v>186</v>
      </c>
      <c r="F16598" t="s">
        <v>198</v>
      </c>
      <c r="G16598" t="s">
        <v>100</v>
      </c>
      <c r="H16598" t="s">
        <v>93</v>
      </c>
      <c r="I16598" t="s">
        <v>63</v>
      </c>
      <c r="J16598" t="s">
        <v>80</v>
      </c>
      <c r="K16598" t="s">
        <v>94</v>
      </c>
      <c r="L16598" t="s">
        <v>63</v>
      </c>
    </row>
    <row r="16599" spans="1:12" x14ac:dyDescent="0.35">
      <c r="A16599" t="s">
        <v>7</v>
      </c>
      <c r="B16599" t="s">
        <v>285</v>
      </c>
      <c r="C16599">
        <v>172</v>
      </c>
      <c r="D16599" t="s">
        <v>1426</v>
      </c>
      <c r="E16599" t="s">
        <v>68</v>
      </c>
      <c r="F16599" t="s">
        <v>133</v>
      </c>
      <c r="G16599" t="s">
        <v>138</v>
      </c>
      <c r="H16599" t="s">
        <v>88</v>
      </c>
      <c r="I16599" t="s">
        <v>100</v>
      </c>
      <c r="J16599" t="s">
        <v>94</v>
      </c>
      <c r="K16599" t="s">
        <v>76</v>
      </c>
      <c r="L16599" t="s">
        <v>79</v>
      </c>
    </row>
    <row r="16600" spans="1:12" x14ac:dyDescent="0.35">
      <c r="A16600" t="s">
        <v>241</v>
      </c>
      <c r="B16600" t="s">
        <v>267</v>
      </c>
      <c r="C16600">
        <v>1077</v>
      </c>
      <c r="D16600" t="s">
        <v>819</v>
      </c>
      <c r="E16600" t="s">
        <v>104</v>
      </c>
      <c r="F16600" t="s">
        <v>62</v>
      </c>
      <c r="G16600" t="s">
        <v>103</v>
      </c>
      <c r="H16600" t="s">
        <v>81</v>
      </c>
      <c r="I16600" t="s">
        <v>71</v>
      </c>
      <c r="J16600" t="s">
        <v>74</v>
      </c>
      <c r="K16600" t="s">
        <v>79</v>
      </c>
      <c r="L16600" t="s">
        <v>79</v>
      </c>
    </row>
    <row r="16601" spans="1:12" x14ac:dyDescent="0.35">
      <c r="A16601" t="s">
        <v>241</v>
      </c>
      <c r="B16601" t="s">
        <v>279</v>
      </c>
      <c r="C16601">
        <v>11011</v>
      </c>
      <c r="D16601" t="s">
        <v>920</v>
      </c>
      <c r="E16601" t="s">
        <v>80</v>
      </c>
      <c r="F16601" t="s">
        <v>198</v>
      </c>
      <c r="G16601" t="s">
        <v>122</v>
      </c>
      <c r="H16601" t="s">
        <v>186</v>
      </c>
      <c r="I16601" t="s">
        <v>105</v>
      </c>
      <c r="J16601" t="s">
        <v>130</v>
      </c>
      <c r="K16601" t="s">
        <v>75</v>
      </c>
      <c r="L16601" t="s">
        <v>71</v>
      </c>
    </row>
    <row r="16602" spans="1:12" x14ac:dyDescent="0.35">
      <c r="A16602" t="s">
        <v>241</v>
      </c>
      <c r="B16602" t="s">
        <v>285</v>
      </c>
      <c r="C16602">
        <v>1345</v>
      </c>
      <c r="D16602" t="s">
        <v>410</v>
      </c>
      <c r="E16602" t="s">
        <v>78</v>
      </c>
      <c r="F16602" t="s">
        <v>163</v>
      </c>
      <c r="G16602" t="s">
        <v>80</v>
      </c>
      <c r="H16602" t="s">
        <v>198</v>
      </c>
      <c r="I16602" t="s">
        <v>79</v>
      </c>
      <c r="J16602" t="s">
        <v>186</v>
      </c>
      <c r="K16602" t="s">
        <v>78</v>
      </c>
      <c r="L16602" t="s">
        <v>106</v>
      </c>
    </row>
    <row r="16604" spans="1:12" x14ac:dyDescent="0.35">
      <c r="A16604" t="s">
        <v>2513</v>
      </c>
    </row>
    <row r="16605" spans="1:12" x14ac:dyDescent="0.35">
      <c r="A16605" t="s">
        <v>14</v>
      </c>
      <c r="B16605" t="s">
        <v>461</v>
      </c>
      <c r="C16605" t="s">
        <v>2</v>
      </c>
      <c r="D16605" t="s">
        <v>2479</v>
      </c>
      <c r="E16605" t="s">
        <v>2480</v>
      </c>
      <c r="F16605" t="s">
        <v>2481</v>
      </c>
      <c r="G16605" t="s">
        <v>2482</v>
      </c>
      <c r="H16605" t="s">
        <v>2483</v>
      </c>
      <c r="I16605" t="s">
        <v>2484</v>
      </c>
      <c r="J16605" t="s">
        <v>2485</v>
      </c>
      <c r="K16605" t="s">
        <v>2486</v>
      </c>
      <c r="L16605" t="s">
        <v>50</v>
      </c>
    </row>
    <row r="16606" spans="1:12" x14ac:dyDescent="0.35">
      <c r="A16606" t="s">
        <v>3</v>
      </c>
      <c r="B16606" t="s">
        <v>462</v>
      </c>
      <c r="C16606">
        <v>1093</v>
      </c>
      <c r="D16606" t="s">
        <v>1111</v>
      </c>
      <c r="E16606" t="s">
        <v>55</v>
      </c>
      <c r="F16606" t="s">
        <v>86</v>
      </c>
      <c r="G16606" t="s">
        <v>151</v>
      </c>
      <c r="H16606" t="s">
        <v>94</v>
      </c>
      <c r="I16606" t="s">
        <v>106</v>
      </c>
      <c r="J16606" t="s">
        <v>76</v>
      </c>
      <c r="K16606" t="s">
        <v>73</v>
      </c>
      <c r="L16606" t="s">
        <v>79</v>
      </c>
    </row>
    <row r="16607" spans="1:12" x14ac:dyDescent="0.35">
      <c r="A16607" t="s">
        <v>3</v>
      </c>
      <c r="B16607" t="s">
        <v>464</v>
      </c>
      <c r="C16607">
        <v>935</v>
      </c>
      <c r="D16607" t="s">
        <v>1139</v>
      </c>
      <c r="E16607" t="s">
        <v>122</v>
      </c>
      <c r="F16607" t="s">
        <v>88</v>
      </c>
      <c r="G16607" t="s">
        <v>65</v>
      </c>
      <c r="H16607" t="s">
        <v>81</v>
      </c>
      <c r="I16607" t="s">
        <v>68</v>
      </c>
      <c r="J16607" t="s">
        <v>76</v>
      </c>
      <c r="K16607" t="s">
        <v>105</v>
      </c>
      <c r="L16607" t="s">
        <v>81</v>
      </c>
    </row>
    <row r="16608" spans="1:12" x14ac:dyDescent="0.35">
      <c r="A16608" t="s">
        <v>3</v>
      </c>
      <c r="B16608" t="s">
        <v>468</v>
      </c>
      <c r="C16608">
        <v>1</v>
      </c>
      <c r="D16608" t="s">
        <v>395</v>
      </c>
      <c r="E16608" t="s">
        <v>76</v>
      </c>
      <c r="F16608" t="s">
        <v>76</v>
      </c>
      <c r="G16608" t="s">
        <v>76</v>
      </c>
      <c r="H16608" t="s">
        <v>76</v>
      </c>
      <c r="I16608" t="s">
        <v>76</v>
      </c>
      <c r="J16608" t="s">
        <v>76</v>
      </c>
      <c r="K16608" t="s">
        <v>76</v>
      </c>
      <c r="L16608" t="s">
        <v>76</v>
      </c>
    </row>
    <row r="16609" spans="1:12" x14ac:dyDescent="0.35">
      <c r="A16609" t="s">
        <v>4</v>
      </c>
      <c r="B16609" t="s">
        <v>462</v>
      </c>
      <c r="C16609">
        <v>1693</v>
      </c>
      <c r="D16609" t="s">
        <v>1316</v>
      </c>
      <c r="E16609" t="s">
        <v>72</v>
      </c>
      <c r="F16609" t="s">
        <v>93</v>
      </c>
      <c r="G16609" t="s">
        <v>81</v>
      </c>
      <c r="H16609" t="s">
        <v>75</v>
      </c>
      <c r="I16609" t="s">
        <v>75</v>
      </c>
      <c r="J16609" t="s">
        <v>107</v>
      </c>
      <c r="K16609" t="s">
        <v>180</v>
      </c>
      <c r="L16609" t="s">
        <v>73</v>
      </c>
    </row>
    <row r="16610" spans="1:12" x14ac:dyDescent="0.35">
      <c r="A16610" t="s">
        <v>4</v>
      </c>
      <c r="B16610" t="s">
        <v>464</v>
      </c>
      <c r="C16610">
        <v>1582</v>
      </c>
      <c r="D16610" t="s">
        <v>1113</v>
      </c>
      <c r="E16610" t="s">
        <v>75</v>
      </c>
      <c r="F16610" t="s">
        <v>62</v>
      </c>
      <c r="G16610" t="s">
        <v>108</v>
      </c>
      <c r="H16610" t="s">
        <v>105</v>
      </c>
      <c r="I16610" t="s">
        <v>71</v>
      </c>
      <c r="J16610" t="s">
        <v>76</v>
      </c>
      <c r="K16610" t="s">
        <v>173</v>
      </c>
      <c r="L16610" t="s">
        <v>94</v>
      </c>
    </row>
    <row r="16611" spans="1:12" x14ac:dyDescent="0.35">
      <c r="A16611" t="s">
        <v>5</v>
      </c>
      <c r="B16611" t="s">
        <v>462</v>
      </c>
      <c r="C16611">
        <v>1656</v>
      </c>
      <c r="D16611" t="s">
        <v>881</v>
      </c>
      <c r="E16611" t="s">
        <v>71</v>
      </c>
      <c r="F16611" t="s">
        <v>133</v>
      </c>
      <c r="G16611" t="s">
        <v>149</v>
      </c>
      <c r="H16611" t="s">
        <v>74</v>
      </c>
      <c r="I16611" t="s">
        <v>77</v>
      </c>
      <c r="J16611" t="s">
        <v>71</v>
      </c>
      <c r="K16611" t="s">
        <v>133</v>
      </c>
      <c r="L16611" t="s">
        <v>63</v>
      </c>
    </row>
    <row r="16612" spans="1:12" x14ac:dyDescent="0.35">
      <c r="A16612" t="s">
        <v>5</v>
      </c>
      <c r="B16612" t="s">
        <v>464</v>
      </c>
      <c r="C16612">
        <v>1806</v>
      </c>
      <c r="D16612" t="s">
        <v>870</v>
      </c>
      <c r="E16612" t="s">
        <v>138</v>
      </c>
      <c r="F16612" t="s">
        <v>62</v>
      </c>
      <c r="G16612" t="s">
        <v>57</v>
      </c>
      <c r="H16612" t="s">
        <v>173</v>
      </c>
      <c r="I16612" t="s">
        <v>100</v>
      </c>
      <c r="J16612" t="s">
        <v>73</v>
      </c>
      <c r="K16612" t="s">
        <v>103</v>
      </c>
      <c r="L16612" t="s">
        <v>150</v>
      </c>
    </row>
    <row r="16613" spans="1:12" x14ac:dyDescent="0.35">
      <c r="A16613" t="s">
        <v>6</v>
      </c>
      <c r="B16613" t="s">
        <v>462</v>
      </c>
      <c r="C16613">
        <v>897</v>
      </c>
      <c r="D16613" t="s">
        <v>878</v>
      </c>
      <c r="E16613" t="s">
        <v>93</v>
      </c>
      <c r="F16613" t="s">
        <v>108</v>
      </c>
      <c r="G16613" t="s">
        <v>93</v>
      </c>
      <c r="H16613" t="s">
        <v>198</v>
      </c>
      <c r="I16613" t="s">
        <v>71</v>
      </c>
      <c r="J16613" t="s">
        <v>77</v>
      </c>
      <c r="K16613" t="s">
        <v>133</v>
      </c>
      <c r="L16613" t="s">
        <v>71</v>
      </c>
    </row>
    <row r="16614" spans="1:12" x14ac:dyDescent="0.35">
      <c r="A16614" t="s">
        <v>6</v>
      </c>
      <c r="B16614" t="s">
        <v>464</v>
      </c>
      <c r="C16614">
        <v>526</v>
      </c>
      <c r="D16614" t="s">
        <v>1009</v>
      </c>
      <c r="E16614" t="s">
        <v>57</v>
      </c>
      <c r="F16614" t="s">
        <v>151</v>
      </c>
      <c r="G16614" t="s">
        <v>72</v>
      </c>
      <c r="H16614" t="s">
        <v>100</v>
      </c>
      <c r="I16614" t="s">
        <v>94</v>
      </c>
      <c r="J16614" t="s">
        <v>150</v>
      </c>
      <c r="K16614" t="s">
        <v>181</v>
      </c>
      <c r="L16614" t="s">
        <v>72</v>
      </c>
    </row>
    <row r="16615" spans="1:12" x14ac:dyDescent="0.35">
      <c r="A16615" t="s">
        <v>7</v>
      </c>
      <c r="B16615" t="s">
        <v>462</v>
      </c>
      <c r="C16615">
        <v>1912</v>
      </c>
      <c r="D16615" t="s">
        <v>1534</v>
      </c>
      <c r="E16615" t="s">
        <v>55</v>
      </c>
      <c r="F16615" t="s">
        <v>74</v>
      </c>
      <c r="G16615" t="s">
        <v>105</v>
      </c>
      <c r="H16615" t="s">
        <v>55</v>
      </c>
      <c r="I16615" t="s">
        <v>150</v>
      </c>
      <c r="J16615" t="s">
        <v>75</v>
      </c>
      <c r="K16615" t="s">
        <v>71</v>
      </c>
      <c r="L16615" t="s">
        <v>150</v>
      </c>
    </row>
    <row r="16616" spans="1:12" x14ac:dyDescent="0.35">
      <c r="A16616" t="s">
        <v>7</v>
      </c>
      <c r="B16616" t="s">
        <v>464</v>
      </c>
      <c r="C16616">
        <v>1331</v>
      </c>
      <c r="D16616" t="s">
        <v>783</v>
      </c>
      <c r="E16616" t="s">
        <v>55</v>
      </c>
      <c r="F16616" t="s">
        <v>149</v>
      </c>
      <c r="G16616" t="s">
        <v>142</v>
      </c>
      <c r="H16616" t="s">
        <v>104</v>
      </c>
      <c r="I16616" t="s">
        <v>130</v>
      </c>
      <c r="J16616" t="s">
        <v>93</v>
      </c>
      <c r="K16616" t="s">
        <v>198</v>
      </c>
      <c r="L16616" t="s">
        <v>78</v>
      </c>
    </row>
    <row r="16617" spans="1:12" x14ac:dyDescent="0.35">
      <c r="A16617" t="s">
        <v>7</v>
      </c>
      <c r="B16617" t="s">
        <v>468</v>
      </c>
      <c r="C16617">
        <v>1</v>
      </c>
      <c r="D16617" t="s">
        <v>395</v>
      </c>
      <c r="E16617" t="s">
        <v>76</v>
      </c>
      <c r="F16617" t="s">
        <v>76</v>
      </c>
      <c r="G16617" t="s">
        <v>76</v>
      </c>
      <c r="H16617" t="s">
        <v>76</v>
      </c>
      <c r="I16617" t="s">
        <v>76</v>
      </c>
      <c r="J16617" t="s">
        <v>76</v>
      </c>
      <c r="K16617" t="s">
        <v>76</v>
      </c>
      <c r="L16617" t="s">
        <v>76</v>
      </c>
    </row>
    <row r="16618" spans="1:12" x14ac:dyDescent="0.35">
      <c r="A16618" t="s">
        <v>241</v>
      </c>
      <c r="B16618" t="s">
        <v>462</v>
      </c>
      <c r="C16618">
        <v>7251</v>
      </c>
      <c r="D16618" t="s">
        <v>1129</v>
      </c>
      <c r="E16618" t="s">
        <v>63</v>
      </c>
      <c r="F16618" t="s">
        <v>151</v>
      </c>
      <c r="G16618" t="s">
        <v>55</v>
      </c>
      <c r="H16618" t="s">
        <v>80</v>
      </c>
      <c r="I16618" t="s">
        <v>68</v>
      </c>
      <c r="J16618" t="s">
        <v>79</v>
      </c>
      <c r="K16618" t="s">
        <v>74</v>
      </c>
      <c r="L16618" t="s">
        <v>71</v>
      </c>
    </row>
    <row r="16619" spans="1:12" x14ac:dyDescent="0.35">
      <c r="A16619" t="s">
        <v>241</v>
      </c>
      <c r="B16619" t="s">
        <v>464</v>
      </c>
      <c r="C16619">
        <v>6180</v>
      </c>
      <c r="D16619" t="s">
        <v>1186</v>
      </c>
      <c r="E16619" t="s">
        <v>100</v>
      </c>
      <c r="F16619" t="s">
        <v>62</v>
      </c>
      <c r="G16619" t="s">
        <v>108</v>
      </c>
      <c r="H16619" t="s">
        <v>142</v>
      </c>
      <c r="I16619" t="s">
        <v>63</v>
      </c>
      <c r="J16619" t="s">
        <v>150</v>
      </c>
      <c r="K16619" t="s">
        <v>108</v>
      </c>
      <c r="L16619" t="s">
        <v>78</v>
      </c>
    </row>
    <row r="16620" spans="1:12" x14ac:dyDescent="0.35">
      <c r="A16620" t="s">
        <v>241</v>
      </c>
      <c r="B16620" t="s">
        <v>468</v>
      </c>
      <c r="C16620">
        <v>2</v>
      </c>
      <c r="D16620" t="s">
        <v>395</v>
      </c>
      <c r="E16620" t="s">
        <v>76</v>
      </c>
      <c r="F16620" t="s">
        <v>76</v>
      </c>
      <c r="G16620" t="s">
        <v>76</v>
      </c>
      <c r="H16620" t="s">
        <v>76</v>
      </c>
      <c r="I16620" t="s">
        <v>76</v>
      </c>
      <c r="J16620" t="s">
        <v>76</v>
      </c>
      <c r="K16620" t="s">
        <v>76</v>
      </c>
      <c r="L16620" t="s">
        <v>76</v>
      </c>
    </row>
    <row r="16622" spans="1:12" x14ac:dyDescent="0.35">
      <c r="A16622" t="s">
        <v>2514</v>
      </c>
    </row>
    <row r="16623" spans="1:12" x14ac:dyDescent="0.35">
      <c r="A16623" t="s">
        <v>14</v>
      </c>
      <c r="B16623" t="s">
        <v>487</v>
      </c>
      <c r="C16623" t="s">
        <v>2</v>
      </c>
      <c r="D16623" t="s">
        <v>2479</v>
      </c>
      <c r="E16623" t="s">
        <v>2480</v>
      </c>
      <c r="F16623" t="s">
        <v>2481</v>
      </c>
      <c r="G16623" t="s">
        <v>2482</v>
      </c>
      <c r="H16623" t="s">
        <v>2483</v>
      </c>
      <c r="I16623" t="s">
        <v>2484</v>
      </c>
      <c r="J16623" t="s">
        <v>2486</v>
      </c>
      <c r="K16623" t="s">
        <v>50</v>
      </c>
      <c r="L16623" t="s">
        <v>2485</v>
      </c>
    </row>
    <row r="16624" spans="1:12" x14ac:dyDescent="0.35">
      <c r="A16624" t="s">
        <v>3</v>
      </c>
      <c r="B16624" t="s">
        <v>488</v>
      </c>
      <c r="C16624">
        <v>1119</v>
      </c>
      <c r="D16624" t="s">
        <v>1113</v>
      </c>
      <c r="E16624" t="s">
        <v>198</v>
      </c>
      <c r="F16624" t="s">
        <v>70</v>
      </c>
      <c r="G16624" t="s">
        <v>103</v>
      </c>
      <c r="H16624" t="s">
        <v>138</v>
      </c>
      <c r="I16624" t="s">
        <v>79</v>
      </c>
      <c r="J16624" t="s">
        <v>94</v>
      </c>
      <c r="K16624" t="s">
        <v>75</v>
      </c>
      <c r="L16624" t="s">
        <v>76</v>
      </c>
    </row>
    <row r="16625" spans="1:12" x14ac:dyDescent="0.35">
      <c r="A16625" t="s">
        <v>3</v>
      </c>
      <c r="B16625" t="s">
        <v>491</v>
      </c>
      <c r="C16625">
        <v>910</v>
      </c>
      <c r="D16625" t="s">
        <v>904</v>
      </c>
      <c r="E16625" t="s">
        <v>63</v>
      </c>
      <c r="F16625" t="s">
        <v>62</v>
      </c>
      <c r="G16625" t="s">
        <v>198</v>
      </c>
      <c r="H16625" t="s">
        <v>94</v>
      </c>
      <c r="I16625" t="s">
        <v>73</v>
      </c>
      <c r="J16625" t="s">
        <v>106</v>
      </c>
      <c r="K16625" t="s">
        <v>94</v>
      </c>
      <c r="L16625" t="s">
        <v>76</v>
      </c>
    </row>
    <row r="16626" spans="1:12" x14ac:dyDescent="0.35">
      <c r="A16626" t="s">
        <v>4</v>
      </c>
      <c r="B16626" t="s">
        <v>488</v>
      </c>
      <c r="C16626">
        <v>1945</v>
      </c>
      <c r="D16626" t="s">
        <v>1139</v>
      </c>
      <c r="E16626" t="s">
        <v>80</v>
      </c>
      <c r="F16626" t="s">
        <v>65</v>
      </c>
      <c r="G16626" t="s">
        <v>151</v>
      </c>
      <c r="H16626" t="s">
        <v>105</v>
      </c>
      <c r="I16626" t="s">
        <v>75</v>
      </c>
      <c r="J16626" t="s">
        <v>163</v>
      </c>
      <c r="K16626" t="s">
        <v>106</v>
      </c>
      <c r="L16626" t="s">
        <v>76</v>
      </c>
    </row>
    <row r="16627" spans="1:12" x14ac:dyDescent="0.35">
      <c r="A16627" t="s">
        <v>4</v>
      </c>
      <c r="B16627" t="s">
        <v>491</v>
      </c>
      <c r="C16627">
        <v>1330</v>
      </c>
      <c r="D16627" t="s">
        <v>1406</v>
      </c>
      <c r="E16627" t="s">
        <v>68</v>
      </c>
      <c r="F16627" t="s">
        <v>105</v>
      </c>
      <c r="G16627" t="s">
        <v>63</v>
      </c>
      <c r="H16627" t="s">
        <v>150</v>
      </c>
      <c r="I16627" t="s">
        <v>68</v>
      </c>
      <c r="J16627" t="s">
        <v>62</v>
      </c>
      <c r="K16627" t="s">
        <v>75</v>
      </c>
      <c r="L16627" t="s">
        <v>73</v>
      </c>
    </row>
    <row r="16628" spans="1:12" x14ac:dyDescent="0.35">
      <c r="A16628" t="s">
        <v>5</v>
      </c>
      <c r="B16628" t="s">
        <v>488</v>
      </c>
      <c r="C16628">
        <v>2079</v>
      </c>
      <c r="D16628" t="s">
        <v>909</v>
      </c>
      <c r="E16628" t="s">
        <v>75</v>
      </c>
      <c r="F16628" t="s">
        <v>103</v>
      </c>
      <c r="G16628" t="s">
        <v>70</v>
      </c>
      <c r="H16628" t="s">
        <v>93</v>
      </c>
      <c r="I16628" t="s">
        <v>72</v>
      </c>
      <c r="J16628" t="s">
        <v>133</v>
      </c>
      <c r="K16628" t="s">
        <v>186</v>
      </c>
      <c r="L16628" t="s">
        <v>107</v>
      </c>
    </row>
    <row r="16629" spans="1:12" x14ac:dyDescent="0.35">
      <c r="A16629" t="s">
        <v>5</v>
      </c>
      <c r="B16629" t="s">
        <v>491</v>
      </c>
      <c r="C16629">
        <v>1383</v>
      </c>
      <c r="D16629" t="s">
        <v>909</v>
      </c>
      <c r="E16629" t="s">
        <v>105</v>
      </c>
      <c r="F16629" t="s">
        <v>198</v>
      </c>
      <c r="G16629" t="s">
        <v>179</v>
      </c>
      <c r="H16629" t="s">
        <v>65</v>
      </c>
      <c r="I16629" t="s">
        <v>106</v>
      </c>
      <c r="J16629" t="s">
        <v>179</v>
      </c>
      <c r="K16629" t="s">
        <v>107</v>
      </c>
      <c r="L16629" t="s">
        <v>94</v>
      </c>
    </row>
    <row r="16630" spans="1:12" x14ac:dyDescent="0.35">
      <c r="A16630" t="s">
        <v>6</v>
      </c>
      <c r="B16630" t="s">
        <v>488</v>
      </c>
      <c r="C16630">
        <v>800</v>
      </c>
      <c r="D16630" t="s">
        <v>1121</v>
      </c>
      <c r="E16630" t="s">
        <v>57</v>
      </c>
      <c r="F16630" t="s">
        <v>179</v>
      </c>
      <c r="G16630" t="s">
        <v>198</v>
      </c>
      <c r="H16630" t="s">
        <v>55</v>
      </c>
      <c r="I16630" t="s">
        <v>75</v>
      </c>
      <c r="J16630" t="s">
        <v>70</v>
      </c>
      <c r="K16630" t="s">
        <v>78</v>
      </c>
      <c r="L16630" t="s">
        <v>73</v>
      </c>
    </row>
    <row r="16631" spans="1:12" x14ac:dyDescent="0.35">
      <c r="A16631" t="s">
        <v>6</v>
      </c>
      <c r="B16631" t="s">
        <v>491</v>
      </c>
      <c r="C16631">
        <v>623</v>
      </c>
      <c r="D16631" t="s">
        <v>1113</v>
      </c>
      <c r="E16631" t="s">
        <v>105</v>
      </c>
      <c r="F16631" t="s">
        <v>186</v>
      </c>
      <c r="G16631" t="s">
        <v>94</v>
      </c>
      <c r="H16631" t="s">
        <v>130</v>
      </c>
      <c r="I16631" t="s">
        <v>150</v>
      </c>
      <c r="J16631" t="s">
        <v>194</v>
      </c>
      <c r="K16631" t="s">
        <v>75</v>
      </c>
      <c r="L16631" t="s">
        <v>75</v>
      </c>
    </row>
    <row r="16632" spans="1:12" x14ac:dyDescent="0.35">
      <c r="A16632" t="s">
        <v>7</v>
      </c>
      <c r="B16632" t="s">
        <v>488</v>
      </c>
      <c r="C16632">
        <v>1722</v>
      </c>
      <c r="D16632" t="s">
        <v>831</v>
      </c>
      <c r="E16632" t="s">
        <v>122</v>
      </c>
      <c r="F16632" t="s">
        <v>86</v>
      </c>
      <c r="G16632" t="s">
        <v>74</v>
      </c>
      <c r="H16632" t="s">
        <v>63</v>
      </c>
      <c r="I16632" t="s">
        <v>138</v>
      </c>
      <c r="J16632" t="s">
        <v>80</v>
      </c>
      <c r="K16632" t="s">
        <v>78</v>
      </c>
      <c r="L16632" t="s">
        <v>138</v>
      </c>
    </row>
    <row r="16633" spans="1:12" x14ac:dyDescent="0.35">
      <c r="A16633" t="s">
        <v>7</v>
      </c>
      <c r="B16633" t="s">
        <v>491</v>
      </c>
      <c r="C16633">
        <v>1522</v>
      </c>
      <c r="D16633" t="s">
        <v>410</v>
      </c>
      <c r="E16633" t="s">
        <v>63</v>
      </c>
      <c r="F16633" t="s">
        <v>142</v>
      </c>
      <c r="G16633" t="s">
        <v>105</v>
      </c>
      <c r="H16633" t="s">
        <v>86</v>
      </c>
      <c r="I16633" t="s">
        <v>100</v>
      </c>
      <c r="J16633" t="s">
        <v>81</v>
      </c>
      <c r="K16633" t="s">
        <v>150</v>
      </c>
      <c r="L16633" t="s">
        <v>63</v>
      </c>
    </row>
    <row r="16634" spans="1:12" x14ac:dyDescent="0.35">
      <c r="A16634" t="s">
        <v>241</v>
      </c>
      <c r="B16634" t="s">
        <v>488</v>
      </c>
      <c r="C16634">
        <v>7665</v>
      </c>
      <c r="D16634" t="s">
        <v>415</v>
      </c>
      <c r="E16634" t="s">
        <v>93</v>
      </c>
      <c r="F16634" t="s">
        <v>62</v>
      </c>
      <c r="G16634" t="s">
        <v>133</v>
      </c>
      <c r="H16634" t="s">
        <v>63</v>
      </c>
      <c r="I16634" t="s">
        <v>78</v>
      </c>
      <c r="J16634" t="s">
        <v>130</v>
      </c>
      <c r="K16634" t="s">
        <v>78</v>
      </c>
      <c r="L16634" t="s">
        <v>77</v>
      </c>
    </row>
    <row r="16635" spans="1:12" x14ac:dyDescent="0.35">
      <c r="A16635" t="s">
        <v>241</v>
      </c>
      <c r="B16635" t="s">
        <v>491</v>
      </c>
      <c r="C16635">
        <v>5768</v>
      </c>
      <c r="D16635" t="s">
        <v>865</v>
      </c>
      <c r="E16635" t="s">
        <v>138</v>
      </c>
      <c r="F16635" t="s">
        <v>142</v>
      </c>
      <c r="G16635" t="s">
        <v>186</v>
      </c>
      <c r="H16635" t="s">
        <v>122</v>
      </c>
      <c r="I16635" t="s">
        <v>94</v>
      </c>
      <c r="J16635" t="s">
        <v>122</v>
      </c>
      <c r="K16635" t="s">
        <v>71</v>
      </c>
      <c r="L16635" t="s">
        <v>75</v>
      </c>
    </row>
    <row r="16637" spans="1:12" x14ac:dyDescent="0.35">
      <c r="A16637" t="s">
        <v>2515</v>
      </c>
    </row>
    <row r="16638" spans="1:12" x14ac:dyDescent="0.35">
      <c r="A16638" t="s">
        <v>14</v>
      </c>
      <c r="B16638" t="s">
        <v>593</v>
      </c>
      <c r="C16638" t="s">
        <v>2</v>
      </c>
      <c r="D16638" t="s">
        <v>2479</v>
      </c>
      <c r="E16638" t="s">
        <v>2480</v>
      </c>
      <c r="F16638" t="s">
        <v>2481</v>
      </c>
      <c r="G16638" t="s">
        <v>2482</v>
      </c>
      <c r="H16638" t="s">
        <v>2483</v>
      </c>
      <c r="I16638" t="s">
        <v>2484</v>
      </c>
      <c r="J16638" t="s">
        <v>2486</v>
      </c>
      <c r="K16638" t="s">
        <v>50</v>
      </c>
      <c r="L16638" t="s">
        <v>2485</v>
      </c>
    </row>
    <row r="16639" spans="1:12" x14ac:dyDescent="0.35">
      <c r="A16639" t="s">
        <v>3</v>
      </c>
      <c r="B16639" t="s">
        <v>594</v>
      </c>
      <c r="C16639">
        <v>948</v>
      </c>
      <c r="D16639" t="s">
        <v>1388</v>
      </c>
      <c r="E16639" t="s">
        <v>55</v>
      </c>
      <c r="F16639" t="s">
        <v>186</v>
      </c>
      <c r="G16639" t="s">
        <v>93</v>
      </c>
      <c r="H16639" t="s">
        <v>105</v>
      </c>
      <c r="I16639" t="s">
        <v>107</v>
      </c>
      <c r="J16639" t="s">
        <v>107</v>
      </c>
      <c r="K16639" t="s">
        <v>77</v>
      </c>
      <c r="L16639" t="s">
        <v>76</v>
      </c>
    </row>
    <row r="16640" spans="1:12" x14ac:dyDescent="0.35">
      <c r="A16640" t="s">
        <v>3</v>
      </c>
      <c r="B16640" t="s">
        <v>595</v>
      </c>
      <c r="C16640">
        <v>1081</v>
      </c>
      <c r="D16640" t="s">
        <v>415</v>
      </c>
      <c r="E16640" t="s">
        <v>142</v>
      </c>
      <c r="F16640" t="s">
        <v>216</v>
      </c>
      <c r="G16640" t="s">
        <v>65</v>
      </c>
      <c r="H16640" t="s">
        <v>105</v>
      </c>
      <c r="I16640" t="s">
        <v>68</v>
      </c>
      <c r="J16640" t="s">
        <v>94</v>
      </c>
      <c r="K16640" t="s">
        <v>138</v>
      </c>
      <c r="L16640" t="s">
        <v>76</v>
      </c>
    </row>
    <row r="16641" spans="1:12" x14ac:dyDescent="0.35">
      <c r="A16641" t="s">
        <v>4</v>
      </c>
      <c r="B16641" t="s">
        <v>594</v>
      </c>
      <c r="C16641">
        <v>1729</v>
      </c>
      <c r="D16641" t="s">
        <v>1426</v>
      </c>
      <c r="E16641" t="s">
        <v>71</v>
      </c>
      <c r="F16641" t="s">
        <v>103</v>
      </c>
      <c r="G16641" t="s">
        <v>86</v>
      </c>
      <c r="H16641" t="s">
        <v>79</v>
      </c>
      <c r="I16641" t="s">
        <v>68</v>
      </c>
      <c r="J16641" t="s">
        <v>62</v>
      </c>
      <c r="K16641" t="s">
        <v>106</v>
      </c>
      <c r="L16641" t="s">
        <v>76</v>
      </c>
    </row>
    <row r="16642" spans="1:12" x14ac:dyDescent="0.35">
      <c r="A16642" t="s">
        <v>4</v>
      </c>
      <c r="B16642" t="s">
        <v>595</v>
      </c>
      <c r="C16642">
        <v>1546</v>
      </c>
      <c r="D16642" t="s">
        <v>865</v>
      </c>
      <c r="E16642" t="s">
        <v>72</v>
      </c>
      <c r="F16642" t="s">
        <v>142</v>
      </c>
      <c r="G16642" t="s">
        <v>72</v>
      </c>
      <c r="H16642" t="s">
        <v>105</v>
      </c>
      <c r="I16642" t="s">
        <v>75</v>
      </c>
      <c r="J16642" t="s">
        <v>244</v>
      </c>
      <c r="K16642" t="s">
        <v>71</v>
      </c>
      <c r="L16642" t="s">
        <v>107</v>
      </c>
    </row>
    <row r="16643" spans="1:12" x14ac:dyDescent="0.35">
      <c r="A16643" t="s">
        <v>5</v>
      </c>
      <c r="B16643" t="s">
        <v>594</v>
      </c>
      <c r="C16643">
        <v>1277</v>
      </c>
      <c r="D16643" t="s">
        <v>882</v>
      </c>
      <c r="E16643" t="s">
        <v>74</v>
      </c>
      <c r="F16643" t="s">
        <v>151</v>
      </c>
      <c r="G16643" t="s">
        <v>75</v>
      </c>
      <c r="H16643" t="s">
        <v>78</v>
      </c>
      <c r="I16643" t="s">
        <v>94</v>
      </c>
      <c r="J16643" t="s">
        <v>71</v>
      </c>
      <c r="K16643" t="s">
        <v>68</v>
      </c>
      <c r="L16643" t="s">
        <v>68</v>
      </c>
    </row>
    <row r="16644" spans="1:12" x14ac:dyDescent="0.35">
      <c r="A16644" t="s">
        <v>5</v>
      </c>
      <c r="B16644" t="s">
        <v>595</v>
      </c>
      <c r="C16644">
        <v>2185</v>
      </c>
      <c r="D16644" t="s">
        <v>786</v>
      </c>
      <c r="E16644" t="s">
        <v>71</v>
      </c>
      <c r="F16644" t="s">
        <v>149</v>
      </c>
      <c r="G16644" t="s">
        <v>175</v>
      </c>
      <c r="H16644" t="s">
        <v>86</v>
      </c>
      <c r="I16644" t="s">
        <v>78</v>
      </c>
      <c r="J16644" t="s">
        <v>70</v>
      </c>
      <c r="K16644" t="s">
        <v>138</v>
      </c>
      <c r="L16644" t="s">
        <v>77</v>
      </c>
    </row>
    <row r="16645" spans="1:12" x14ac:dyDescent="0.35">
      <c r="A16645" t="s">
        <v>6</v>
      </c>
      <c r="B16645" t="s">
        <v>594</v>
      </c>
      <c r="C16645">
        <v>514</v>
      </c>
      <c r="D16645" t="s">
        <v>803</v>
      </c>
      <c r="E16645" t="s">
        <v>96</v>
      </c>
      <c r="F16645" t="s">
        <v>175</v>
      </c>
      <c r="G16645" t="s">
        <v>70</v>
      </c>
      <c r="H16645" t="s">
        <v>122</v>
      </c>
      <c r="I16645" t="s">
        <v>75</v>
      </c>
      <c r="J16645" t="s">
        <v>180</v>
      </c>
      <c r="K16645" t="s">
        <v>81</v>
      </c>
      <c r="L16645" t="s">
        <v>63</v>
      </c>
    </row>
    <row r="16646" spans="1:12" x14ac:dyDescent="0.35">
      <c r="A16646" t="s">
        <v>6</v>
      </c>
      <c r="B16646" t="s">
        <v>595</v>
      </c>
      <c r="C16646">
        <v>909</v>
      </c>
      <c r="D16646" t="s">
        <v>872</v>
      </c>
      <c r="E16646" t="s">
        <v>74</v>
      </c>
      <c r="F16646" t="s">
        <v>74</v>
      </c>
      <c r="G16646" t="s">
        <v>78</v>
      </c>
      <c r="H16646" t="s">
        <v>74</v>
      </c>
      <c r="I16646" t="s">
        <v>150</v>
      </c>
      <c r="J16646" t="s">
        <v>103</v>
      </c>
      <c r="K16646" t="s">
        <v>150</v>
      </c>
      <c r="L16646" t="s">
        <v>107</v>
      </c>
    </row>
    <row r="16647" spans="1:12" x14ac:dyDescent="0.35">
      <c r="A16647" t="s">
        <v>7</v>
      </c>
      <c r="B16647" t="s">
        <v>594</v>
      </c>
      <c r="C16647">
        <v>1601</v>
      </c>
      <c r="D16647" t="s">
        <v>1426</v>
      </c>
      <c r="E16647" t="s">
        <v>94</v>
      </c>
      <c r="F16647" t="s">
        <v>122</v>
      </c>
      <c r="G16647" t="s">
        <v>72</v>
      </c>
      <c r="H16647" t="s">
        <v>72</v>
      </c>
      <c r="I16647" t="s">
        <v>93</v>
      </c>
      <c r="J16647" t="s">
        <v>186</v>
      </c>
      <c r="K16647" t="s">
        <v>78</v>
      </c>
      <c r="L16647" t="s">
        <v>150</v>
      </c>
    </row>
    <row r="16648" spans="1:12" x14ac:dyDescent="0.35">
      <c r="A16648" t="s">
        <v>7</v>
      </c>
      <c r="B16648" t="s">
        <v>595</v>
      </c>
      <c r="C16648">
        <v>1643</v>
      </c>
      <c r="D16648" t="s">
        <v>912</v>
      </c>
      <c r="E16648" t="s">
        <v>133</v>
      </c>
      <c r="F16648" t="s">
        <v>104</v>
      </c>
      <c r="G16648" t="s">
        <v>100</v>
      </c>
      <c r="H16648" t="s">
        <v>86</v>
      </c>
      <c r="I16648" t="s">
        <v>105</v>
      </c>
      <c r="J16648" t="s">
        <v>105</v>
      </c>
      <c r="K16648" t="s">
        <v>150</v>
      </c>
      <c r="L16648" t="s">
        <v>186</v>
      </c>
    </row>
    <row r="16649" spans="1:12" x14ac:dyDescent="0.35">
      <c r="A16649" t="s">
        <v>241</v>
      </c>
      <c r="B16649" t="s">
        <v>594</v>
      </c>
      <c r="C16649">
        <v>6069</v>
      </c>
      <c r="D16649" t="s">
        <v>744</v>
      </c>
      <c r="E16649" t="s">
        <v>72</v>
      </c>
      <c r="F16649" t="s">
        <v>130</v>
      </c>
      <c r="G16649" t="s">
        <v>93</v>
      </c>
      <c r="H16649" t="s">
        <v>138</v>
      </c>
      <c r="I16649" t="s">
        <v>105</v>
      </c>
      <c r="J16649" t="s">
        <v>55</v>
      </c>
      <c r="K16649" t="s">
        <v>150</v>
      </c>
      <c r="L16649" t="s">
        <v>79</v>
      </c>
    </row>
    <row r="16650" spans="1:12" x14ac:dyDescent="0.35">
      <c r="A16650" t="s">
        <v>241</v>
      </c>
      <c r="B16650" t="s">
        <v>595</v>
      </c>
      <c r="C16650">
        <v>7364</v>
      </c>
      <c r="D16650" t="s">
        <v>415</v>
      </c>
      <c r="E16650" t="s">
        <v>100</v>
      </c>
      <c r="F16650" t="s">
        <v>86</v>
      </c>
      <c r="G16650" t="s">
        <v>198</v>
      </c>
      <c r="H16650" t="s">
        <v>142</v>
      </c>
      <c r="I16650" t="s">
        <v>94</v>
      </c>
      <c r="J16650" t="s">
        <v>133</v>
      </c>
      <c r="K16650" t="s">
        <v>94</v>
      </c>
      <c r="L16650" t="s">
        <v>71</v>
      </c>
    </row>
    <row r="16652" spans="1:12" x14ac:dyDescent="0.35">
      <c r="A16652" t="s">
        <v>2516</v>
      </c>
    </row>
    <row r="16653" spans="1:12" x14ac:dyDescent="0.35">
      <c r="A16653" t="s">
        <v>14</v>
      </c>
      <c r="B16653" t="s">
        <v>2</v>
      </c>
      <c r="C16653" t="s">
        <v>2517</v>
      </c>
      <c r="D16653" t="s">
        <v>2518</v>
      </c>
      <c r="E16653" t="s">
        <v>2519</v>
      </c>
    </row>
    <row r="16654" spans="1:12" x14ac:dyDescent="0.35">
      <c r="A16654" t="s">
        <v>3</v>
      </c>
      <c r="B16654">
        <v>2029</v>
      </c>
      <c r="C16654" t="s">
        <v>560</v>
      </c>
      <c r="D16654" t="s">
        <v>259</v>
      </c>
      <c r="E16654" t="s">
        <v>130</v>
      </c>
    </row>
    <row r="16655" spans="1:12" x14ac:dyDescent="0.35">
      <c r="A16655" t="s">
        <v>4</v>
      </c>
      <c r="B16655">
        <v>3275</v>
      </c>
      <c r="C16655" t="s">
        <v>722</v>
      </c>
      <c r="D16655" t="s">
        <v>292</v>
      </c>
      <c r="E16655" t="s">
        <v>97</v>
      </c>
    </row>
    <row r="16656" spans="1:12" x14ac:dyDescent="0.35">
      <c r="A16656" t="s">
        <v>5</v>
      </c>
      <c r="B16656">
        <v>3461</v>
      </c>
      <c r="C16656" t="s">
        <v>660</v>
      </c>
      <c r="D16656" t="s">
        <v>599</v>
      </c>
      <c r="E16656" t="s">
        <v>112</v>
      </c>
    </row>
    <row r="16657" spans="1:6" x14ac:dyDescent="0.35">
      <c r="A16657" t="s">
        <v>6</v>
      </c>
      <c r="B16657">
        <v>1422</v>
      </c>
      <c r="C16657" t="s">
        <v>537</v>
      </c>
      <c r="D16657" t="s">
        <v>714</v>
      </c>
      <c r="E16657" t="s">
        <v>92</v>
      </c>
    </row>
    <row r="16658" spans="1:6" x14ac:dyDescent="0.35">
      <c r="A16658" t="s">
        <v>7</v>
      </c>
      <c r="B16658">
        <v>3240</v>
      </c>
      <c r="C16658" t="s">
        <v>327</v>
      </c>
      <c r="D16658" t="s">
        <v>581</v>
      </c>
      <c r="E16658" t="s">
        <v>89</v>
      </c>
    </row>
    <row r="16659" spans="1:6" x14ac:dyDescent="0.35">
      <c r="A16659" t="s">
        <v>241</v>
      </c>
      <c r="B16659">
        <v>13427</v>
      </c>
      <c r="C16659" t="s">
        <v>653</v>
      </c>
      <c r="D16659" t="s">
        <v>281</v>
      </c>
      <c r="E16659" t="s">
        <v>355</v>
      </c>
    </row>
    <row r="16661" spans="1:6" x14ac:dyDescent="0.35">
      <c r="A16661" t="s">
        <v>2520</v>
      </c>
    </row>
    <row r="16662" spans="1:6" x14ac:dyDescent="0.35">
      <c r="A16662" t="s">
        <v>14</v>
      </c>
      <c r="B16662" t="s">
        <v>15</v>
      </c>
      <c r="C16662" t="s">
        <v>2</v>
      </c>
      <c r="D16662" t="s">
        <v>2517</v>
      </c>
      <c r="E16662" t="s">
        <v>2518</v>
      </c>
      <c r="F16662" t="s">
        <v>2519</v>
      </c>
    </row>
    <row r="16663" spans="1:6" x14ac:dyDescent="0.35">
      <c r="A16663" t="s">
        <v>3</v>
      </c>
      <c r="B16663" t="s">
        <v>52</v>
      </c>
      <c r="C16663">
        <v>445</v>
      </c>
      <c r="D16663" t="s">
        <v>490</v>
      </c>
      <c r="E16663" t="s">
        <v>850</v>
      </c>
      <c r="F16663" t="s">
        <v>65</v>
      </c>
    </row>
    <row r="16664" spans="1:6" x14ac:dyDescent="0.35">
      <c r="A16664" t="s">
        <v>3</v>
      </c>
      <c r="B16664" t="s">
        <v>83</v>
      </c>
      <c r="C16664">
        <v>1443</v>
      </c>
      <c r="D16664" t="s">
        <v>824</v>
      </c>
      <c r="E16664" t="s">
        <v>755</v>
      </c>
      <c r="F16664" t="s">
        <v>93</v>
      </c>
    </row>
    <row r="16665" spans="1:6" x14ac:dyDescent="0.35">
      <c r="A16665" t="s">
        <v>3</v>
      </c>
      <c r="B16665" t="s">
        <v>50</v>
      </c>
      <c r="C16665">
        <v>141</v>
      </c>
      <c r="D16665" t="s">
        <v>1025</v>
      </c>
      <c r="E16665" t="s">
        <v>524</v>
      </c>
      <c r="F16665" t="s">
        <v>163</v>
      </c>
    </row>
    <row r="16666" spans="1:6" x14ac:dyDescent="0.35">
      <c r="A16666" t="s">
        <v>4</v>
      </c>
      <c r="B16666" t="s">
        <v>52</v>
      </c>
      <c r="C16666">
        <v>841</v>
      </c>
      <c r="D16666" t="s">
        <v>224</v>
      </c>
      <c r="E16666" t="s">
        <v>288</v>
      </c>
      <c r="F16666" t="s">
        <v>249</v>
      </c>
    </row>
    <row r="16667" spans="1:6" x14ac:dyDescent="0.35">
      <c r="A16667" t="s">
        <v>4</v>
      </c>
      <c r="B16667" t="s">
        <v>83</v>
      </c>
      <c r="C16667">
        <v>2174</v>
      </c>
      <c r="D16667" t="s">
        <v>400</v>
      </c>
      <c r="E16667" t="s">
        <v>329</v>
      </c>
      <c r="F16667" t="s">
        <v>65</v>
      </c>
    </row>
    <row r="16668" spans="1:6" x14ac:dyDescent="0.35">
      <c r="A16668" t="s">
        <v>4</v>
      </c>
      <c r="B16668" t="s">
        <v>50</v>
      </c>
      <c r="C16668">
        <v>260</v>
      </c>
      <c r="D16668" t="s">
        <v>578</v>
      </c>
      <c r="E16668" t="s">
        <v>256</v>
      </c>
      <c r="F16668" t="s">
        <v>163</v>
      </c>
    </row>
    <row r="16669" spans="1:6" x14ac:dyDescent="0.35">
      <c r="A16669" t="s">
        <v>5</v>
      </c>
      <c r="B16669" t="s">
        <v>52</v>
      </c>
      <c r="C16669">
        <v>965</v>
      </c>
      <c r="D16669" t="s">
        <v>599</v>
      </c>
      <c r="E16669" t="s">
        <v>472</v>
      </c>
      <c r="F16669" t="s">
        <v>213</v>
      </c>
    </row>
    <row r="16670" spans="1:6" x14ac:dyDescent="0.35">
      <c r="A16670" t="s">
        <v>5</v>
      </c>
      <c r="B16670" t="s">
        <v>83</v>
      </c>
      <c r="C16670">
        <v>2261</v>
      </c>
      <c r="D16670" t="s">
        <v>547</v>
      </c>
      <c r="E16670" t="s">
        <v>292</v>
      </c>
      <c r="F16670" t="s">
        <v>305</v>
      </c>
    </row>
    <row r="16671" spans="1:6" x14ac:dyDescent="0.35">
      <c r="A16671" t="s">
        <v>5</v>
      </c>
      <c r="B16671" t="s">
        <v>50</v>
      </c>
      <c r="C16671">
        <v>235</v>
      </c>
      <c r="D16671" t="s">
        <v>946</v>
      </c>
      <c r="E16671" t="s">
        <v>256</v>
      </c>
      <c r="F16671" t="s">
        <v>309</v>
      </c>
    </row>
    <row r="16672" spans="1:6" x14ac:dyDescent="0.35">
      <c r="A16672" t="s">
        <v>6</v>
      </c>
      <c r="B16672" t="s">
        <v>52</v>
      </c>
      <c r="C16672">
        <v>374</v>
      </c>
      <c r="D16672" t="s">
        <v>310</v>
      </c>
      <c r="E16672" t="s">
        <v>60</v>
      </c>
      <c r="F16672" t="s">
        <v>320</v>
      </c>
    </row>
    <row r="16673" spans="1:6" x14ac:dyDescent="0.35">
      <c r="A16673" t="s">
        <v>6</v>
      </c>
      <c r="B16673" t="s">
        <v>83</v>
      </c>
      <c r="C16673">
        <v>935</v>
      </c>
      <c r="D16673" t="s">
        <v>927</v>
      </c>
      <c r="E16673" t="s">
        <v>549</v>
      </c>
      <c r="F16673" t="s">
        <v>87</v>
      </c>
    </row>
    <row r="16674" spans="1:6" x14ac:dyDescent="0.35">
      <c r="A16674" t="s">
        <v>6</v>
      </c>
      <c r="B16674" t="s">
        <v>50</v>
      </c>
      <c r="C16674">
        <v>113</v>
      </c>
      <c r="D16674" t="s">
        <v>480</v>
      </c>
      <c r="E16674" t="s">
        <v>554</v>
      </c>
      <c r="F16674" t="s">
        <v>113</v>
      </c>
    </row>
    <row r="16675" spans="1:6" x14ac:dyDescent="0.35">
      <c r="A16675" t="s">
        <v>7</v>
      </c>
      <c r="B16675" t="s">
        <v>52</v>
      </c>
      <c r="C16675">
        <v>790</v>
      </c>
      <c r="D16675" t="s">
        <v>375</v>
      </c>
      <c r="E16675" t="s">
        <v>596</v>
      </c>
      <c r="F16675" t="s">
        <v>157</v>
      </c>
    </row>
    <row r="16676" spans="1:6" x14ac:dyDescent="0.35">
      <c r="A16676" t="s">
        <v>7</v>
      </c>
      <c r="B16676" t="s">
        <v>83</v>
      </c>
      <c r="C16676">
        <v>2103</v>
      </c>
      <c r="D16676" t="s">
        <v>688</v>
      </c>
      <c r="E16676" t="s">
        <v>329</v>
      </c>
      <c r="F16676" t="s">
        <v>176</v>
      </c>
    </row>
    <row r="16677" spans="1:6" x14ac:dyDescent="0.35">
      <c r="A16677" t="s">
        <v>7</v>
      </c>
      <c r="B16677" t="s">
        <v>50</v>
      </c>
      <c r="C16677">
        <v>347</v>
      </c>
      <c r="D16677" t="s">
        <v>1155</v>
      </c>
      <c r="E16677" t="s">
        <v>502</v>
      </c>
      <c r="F16677" t="s">
        <v>121</v>
      </c>
    </row>
    <row r="16678" spans="1:6" x14ac:dyDescent="0.35">
      <c r="A16678" t="s">
        <v>241</v>
      </c>
      <c r="B16678" t="s">
        <v>52</v>
      </c>
      <c r="C16678">
        <v>3415</v>
      </c>
      <c r="D16678" t="s">
        <v>456</v>
      </c>
      <c r="E16678" t="s">
        <v>937</v>
      </c>
      <c r="F16678" t="s">
        <v>92</v>
      </c>
    </row>
    <row r="16679" spans="1:6" x14ac:dyDescent="0.35">
      <c r="A16679" t="s">
        <v>241</v>
      </c>
      <c r="B16679" t="s">
        <v>83</v>
      </c>
      <c r="C16679">
        <v>8916</v>
      </c>
      <c r="D16679" t="s">
        <v>753</v>
      </c>
      <c r="E16679" t="s">
        <v>577</v>
      </c>
      <c r="F16679" t="s">
        <v>161</v>
      </c>
    </row>
    <row r="16680" spans="1:6" x14ac:dyDescent="0.35">
      <c r="A16680" t="s">
        <v>241</v>
      </c>
      <c r="B16680" t="s">
        <v>50</v>
      </c>
      <c r="C16680">
        <v>1096</v>
      </c>
      <c r="D16680" t="s">
        <v>1005</v>
      </c>
      <c r="E16680" t="s">
        <v>183</v>
      </c>
      <c r="F16680" t="s">
        <v>264</v>
      </c>
    </row>
    <row r="16682" spans="1:6" x14ac:dyDescent="0.35">
      <c r="A16682" t="s">
        <v>2521</v>
      </c>
    </row>
    <row r="16683" spans="1:6" x14ac:dyDescent="0.35">
      <c r="A16683" t="s">
        <v>14</v>
      </c>
      <c r="B16683" t="s">
        <v>266</v>
      </c>
      <c r="C16683" t="s">
        <v>2</v>
      </c>
      <c r="D16683" t="s">
        <v>2517</v>
      </c>
      <c r="E16683" t="s">
        <v>2518</v>
      </c>
      <c r="F16683" t="s">
        <v>2519</v>
      </c>
    </row>
    <row r="16684" spans="1:6" x14ac:dyDescent="0.35">
      <c r="A16684" t="s">
        <v>3</v>
      </c>
      <c r="B16684" t="s">
        <v>267</v>
      </c>
      <c r="C16684">
        <v>264</v>
      </c>
      <c r="D16684" t="s">
        <v>603</v>
      </c>
      <c r="E16684" t="s">
        <v>746</v>
      </c>
      <c r="F16684" t="s">
        <v>217</v>
      </c>
    </row>
    <row r="16685" spans="1:6" x14ac:dyDescent="0.35">
      <c r="A16685" t="s">
        <v>3</v>
      </c>
      <c r="B16685" t="s">
        <v>279</v>
      </c>
      <c r="C16685">
        <v>1701</v>
      </c>
      <c r="D16685" t="s">
        <v>822</v>
      </c>
      <c r="E16685" t="s">
        <v>527</v>
      </c>
      <c r="F16685" t="s">
        <v>142</v>
      </c>
    </row>
    <row r="16686" spans="1:6" x14ac:dyDescent="0.35">
      <c r="A16686" t="s">
        <v>3</v>
      </c>
      <c r="B16686" t="s">
        <v>285</v>
      </c>
      <c r="C16686">
        <v>64</v>
      </c>
      <c r="D16686" t="s">
        <v>945</v>
      </c>
      <c r="E16686" t="s">
        <v>561</v>
      </c>
      <c r="F16686" t="s">
        <v>76</v>
      </c>
    </row>
    <row r="16687" spans="1:6" x14ac:dyDescent="0.35">
      <c r="A16687" t="s">
        <v>4</v>
      </c>
      <c r="B16687" t="s">
        <v>267</v>
      </c>
      <c r="C16687">
        <v>355</v>
      </c>
      <c r="D16687" t="s">
        <v>942</v>
      </c>
      <c r="E16687" t="s">
        <v>190</v>
      </c>
      <c r="F16687" t="s">
        <v>188</v>
      </c>
    </row>
    <row r="16688" spans="1:6" x14ac:dyDescent="0.35">
      <c r="A16688" t="s">
        <v>4</v>
      </c>
      <c r="B16688" t="s">
        <v>279</v>
      </c>
      <c r="C16688">
        <v>2643</v>
      </c>
      <c r="D16688" t="s">
        <v>706</v>
      </c>
      <c r="E16688" t="s">
        <v>499</v>
      </c>
      <c r="F16688" t="s">
        <v>84</v>
      </c>
    </row>
    <row r="16689" spans="1:6" x14ac:dyDescent="0.35">
      <c r="A16689" t="s">
        <v>4</v>
      </c>
      <c r="B16689" t="s">
        <v>285</v>
      </c>
      <c r="C16689">
        <v>277</v>
      </c>
      <c r="D16689" t="s">
        <v>747</v>
      </c>
      <c r="E16689" t="s">
        <v>482</v>
      </c>
      <c r="F16689" t="s">
        <v>194</v>
      </c>
    </row>
    <row r="16690" spans="1:6" x14ac:dyDescent="0.35">
      <c r="A16690" t="s">
        <v>5</v>
      </c>
      <c r="B16690" t="s">
        <v>267</v>
      </c>
      <c r="C16690">
        <v>135</v>
      </c>
      <c r="D16690" t="s">
        <v>553</v>
      </c>
      <c r="E16690" t="s">
        <v>306</v>
      </c>
      <c r="F16690" t="s">
        <v>61</v>
      </c>
    </row>
    <row r="16691" spans="1:6" x14ac:dyDescent="0.35">
      <c r="A16691" t="s">
        <v>5</v>
      </c>
      <c r="B16691" t="s">
        <v>279</v>
      </c>
      <c r="C16691">
        <v>2658</v>
      </c>
      <c r="D16691" t="s">
        <v>155</v>
      </c>
      <c r="E16691" t="s">
        <v>346</v>
      </c>
      <c r="F16691" t="s">
        <v>366</v>
      </c>
    </row>
    <row r="16692" spans="1:6" x14ac:dyDescent="0.35">
      <c r="A16692" t="s">
        <v>5</v>
      </c>
      <c r="B16692" t="s">
        <v>285</v>
      </c>
      <c r="C16692">
        <v>668</v>
      </c>
      <c r="D16692" t="s">
        <v>669</v>
      </c>
      <c r="E16692" t="s">
        <v>54</v>
      </c>
      <c r="F16692" t="s">
        <v>442</v>
      </c>
    </row>
    <row r="16693" spans="1:6" x14ac:dyDescent="0.35">
      <c r="A16693" t="s">
        <v>6</v>
      </c>
      <c r="B16693" t="s">
        <v>267</v>
      </c>
      <c r="C16693">
        <v>126</v>
      </c>
      <c r="D16693" t="s">
        <v>537</v>
      </c>
      <c r="E16693" t="s">
        <v>406</v>
      </c>
      <c r="F16693" t="s">
        <v>58</v>
      </c>
    </row>
    <row r="16694" spans="1:6" x14ac:dyDescent="0.35">
      <c r="A16694" t="s">
        <v>6</v>
      </c>
      <c r="B16694" t="s">
        <v>279</v>
      </c>
      <c r="C16694">
        <v>1133</v>
      </c>
      <c r="D16694" t="s">
        <v>646</v>
      </c>
      <c r="E16694" t="s">
        <v>178</v>
      </c>
      <c r="F16694" t="s">
        <v>255</v>
      </c>
    </row>
    <row r="16695" spans="1:6" x14ac:dyDescent="0.35">
      <c r="A16695" t="s">
        <v>6</v>
      </c>
      <c r="B16695" t="s">
        <v>285</v>
      </c>
      <c r="C16695">
        <v>163</v>
      </c>
      <c r="D16695" t="s">
        <v>911</v>
      </c>
      <c r="E16695" t="s">
        <v>362</v>
      </c>
      <c r="F16695" t="s">
        <v>176</v>
      </c>
    </row>
    <row r="16696" spans="1:6" x14ac:dyDescent="0.35">
      <c r="A16696" t="s">
        <v>7</v>
      </c>
      <c r="B16696" t="s">
        <v>267</v>
      </c>
      <c r="C16696">
        <v>197</v>
      </c>
      <c r="D16696" t="s">
        <v>656</v>
      </c>
      <c r="E16696" t="s">
        <v>586</v>
      </c>
      <c r="F16696" t="s">
        <v>84</v>
      </c>
    </row>
    <row r="16697" spans="1:6" x14ac:dyDescent="0.35">
      <c r="A16697" t="s">
        <v>7</v>
      </c>
      <c r="B16697" t="s">
        <v>279</v>
      </c>
      <c r="C16697">
        <v>2871</v>
      </c>
      <c r="D16697" t="s">
        <v>810</v>
      </c>
      <c r="E16697" t="s">
        <v>581</v>
      </c>
      <c r="F16697" t="s">
        <v>146</v>
      </c>
    </row>
    <row r="16698" spans="1:6" x14ac:dyDescent="0.35">
      <c r="A16698" t="s">
        <v>7</v>
      </c>
      <c r="B16698" t="s">
        <v>285</v>
      </c>
      <c r="C16698">
        <v>172</v>
      </c>
      <c r="D16698" t="s">
        <v>995</v>
      </c>
      <c r="E16698" t="s">
        <v>453</v>
      </c>
      <c r="F16698" t="s">
        <v>89</v>
      </c>
    </row>
    <row r="16699" spans="1:6" x14ac:dyDescent="0.35">
      <c r="A16699" t="s">
        <v>241</v>
      </c>
      <c r="B16699" t="s">
        <v>267</v>
      </c>
      <c r="C16699">
        <v>1077</v>
      </c>
      <c r="D16699" t="s">
        <v>620</v>
      </c>
      <c r="E16699" t="s">
        <v>714</v>
      </c>
      <c r="F16699" t="s">
        <v>99</v>
      </c>
    </row>
    <row r="16700" spans="1:6" x14ac:dyDescent="0.35">
      <c r="A16700" t="s">
        <v>241</v>
      </c>
      <c r="B16700" t="s">
        <v>279</v>
      </c>
      <c r="C16700">
        <v>11006</v>
      </c>
      <c r="D16700" t="s">
        <v>719</v>
      </c>
      <c r="E16700" t="s">
        <v>591</v>
      </c>
      <c r="F16700" t="s">
        <v>355</v>
      </c>
    </row>
    <row r="16701" spans="1:6" x14ac:dyDescent="0.35">
      <c r="A16701" t="s">
        <v>241</v>
      </c>
      <c r="B16701" t="s">
        <v>285</v>
      </c>
      <c r="C16701">
        <v>1344</v>
      </c>
      <c r="D16701" t="s">
        <v>942</v>
      </c>
      <c r="E16701" t="s">
        <v>532</v>
      </c>
      <c r="F16701" t="s">
        <v>181</v>
      </c>
    </row>
    <row r="16703" spans="1:6" x14ac:dyDescent="0.35">
      <c r="A16703" t="s">
        <v>2522</v>
      </c>
    </row>
    <row r="16704" spans="1:6" x14ac:dyDescent="0.35">
      <c r="A16704" t="s">
        <v>14</v>
      </c>
      <c r="B16704" t="s">
        <v>461</v>
      </c>
      <c r="C16704" t="s">
        <v>2</v>
      </c>
      <c r="D16704" t="s">
        <v>2517</v>
      </c>
      <c r="E16704" t="s">
        <v>2518</v>
      </c>
      <c r="F16704" t="s">
        <v>2519</v>
      </c>
    </row>
    <row r="16705" spans="1:6" x14ac:dyDescent="0.35">
      <c r="A16705" t="s">
        <v>3</v>
      </c>
      <c r="B16705" t="s">
        <v>462</v>
      </c>
      <c r="C16705">
        <v>1093</v>
      </c>
      <c r="D16705" t="s">
        <v>655</v>
      </c>
      <c r="E16705" t="s">
        <v>940</v>
      </c>
      <c r="F16705" t="s">
        <v>86</v>
      </c>
    </row>
    <row r="16706" spans="1:6" x14ac:dyDescent="0.35">
      <c r="A16706" t="s">
        <v>3</v>
      </c>
      <c r="B16706" t="s">
        <v>464</v>
      </c>
      <c r="C16706">
        <v>935</v>
      </c>
      <c r="D16706" t="s">
        <v>629</v>
      </c>
      <c r="E16706" t="s">
        <v>512</v>
      </c>
      <c r="F16706" t="s">
        <v>142</v>
      </c>
    </row>
    <row r="16707" spans="1:6" x14ac:dyDescent="0.35">
      <c r="A16707" t="s">
        <v>3</v>
      </c>
      <c r="B16707" t="s">
        <v>468</v>
      </c>
      <c r="C16707">
        <v>1</v>
      </c>
      <c r="D16707" t="s">
        <v>395</v>
      </c>
      <c r="E16707" t="s">
        <v>76</v>
      </c>
      <c r="F16707" t="s">
        <v>76</v>
      </c>
    </row>
    <row r="16708" spans="1:6" x14ac:dyDescent="0.35">
      <c r="A16708" t="s">
        <v>4</v>
      </c>
      <c r="B16708" t="s">
        <v>462</v>
      </c>
      <c r="C16708">
        <v>1693</v>
      </c>
      <c r="D16708" t="s">
        <v>805</v>
      </c>
      <c r="E16708" t="s">
        <v>374</v>
      </c>
      <c r="F16708" t="s">
        <v>264</v>
      </c>
    </row>
    <row r="16709" spans="1:6" x14ac:dyDescent="0.35">
      <c r="A16709" t="s">
        <v>4</v>
      </c>
      <c r="B16709" t="s">
        <v>464</v>
      </c>
      <c r="C16709">
        <v>1582</v>
      </c>
      <c r="D16709" t="s">
        <v>729</v>
      </c>
      <c r="E16709" t="s">
        <v>54</v>
      </c>
      <c r="F16709" t="s">
        <v>57</v>
      </c>
    </row>
    <row r="16710" spans="1:6" x14ac:dyDescent="0.35">
      <c r="A16710" t="s">
        <v>5</v>
      </c>
      <c r="B16710" t="s">
        <v>462</v>
      </c>
      <c r="C16710">
        <v>1655</v>
      </c>
      <c r="D16710" t="s">
        <v>812</v>
      </c>
      <c r="E16710" t="s">
        <v>397</v>
      </c>
      <c r="F16710" t="s">
        <v>61</v>
      </c>
    </row>
    <row r="16711" spans="1:6" x14ac:dyDescent="0.35">
      <c r="A16711" t="s">
        <v>5</v>
      </c>
      <c r="B16711" t="s">
        <v>464</v>
      </c>
      <c r="C16711">
        <v>1806</v>
      </c>
      <c r="D16711" t="s">
        <v>701</v>
      </c>
      <c r="E16711" t="s">
        <v>700</v>
      </c>
      <c r="F16711" t="s">
        <v>260</v>
      </c>
    </row>
    <row r="16712" spans="1:6" x14ac:dyDescent="0.35">
      <c r="A16712" t="s">
        <v>6</v>
      </c>
      <c r="B16712" t="s">
        <v>462</v>
      </c>
      <c r="C16712">
        <v>896</v>
      </c>
      <c r="D16712" t="s">
        <v>224</v>
      </c>
      <c r="E16712" t="s">
        <v>197</v>
      </c>
      <c r="F16712" t="s">
        <v>177</v>
      </c>
    </row>
    <row r="16713" spans="1:6" x14ac:dyDescent="0.35">
      <c r="A16713" t="s">
        <v>6</v>
      </c>
      <c r="B16713" t="s">
        <v>464</v>
      </c>
      <c r="C16713">
        <v>526</v>
      </c>
      <c r="D16713" t="s">
        <v>910</v>
      </c>
      <c r="E16713" t="s">
        <v>424</v>
      </c>
      <c r="F16713" t="s">
        <v>286</v>
      </c>
    </row>
    <row r="16714" spans="1:6" x14ac:dyDescent="0.35">
      <c r="A16714" t="s">
        <v>7</v>
      </c>
      <c r="B16714" t="s">
        <v>462</v>
      </c>
      <c r="C16714">
        <v>1910</v>
      </c>
      <c r="D16714" t="s">
        <v>1158</v>
      </c>
      <c r="E16714" t="s">
        <v>214</v>
      </c>
      <c r="F16714" t="s">
        <v>221</v>
      </c>
    </row>
    <row r="16715" spans="1:6" x14ac:dyDescent="0.35">
      <c r="A16715" t="s">
        <v>7</v>
      </c>
      <c r="B16715" t="s">
        <v>464</v>
      </c>
      <c r="C16715">
        <v>1329</v>
      </c>
      <c r="D16715" t="s">
        <v>664</v>
      </c>
      <c r="E16715" t="s">
        <v>561</v>
      </c>
      <c r="F16715" t="s">
        <v>255</v>
      </c>
    </row>
    <row r="16716" spans="1:6" x14ac:dyDescent="0.35">
      <c r="A16716" t="s">
        <v>7</v>
      </c>
      <c r="B16716" t="s">
        <v>468</v>
      </c>
      <c r="C16716">
        <v>1</v>
      </c>
      <c r="D16716" t="s">
        <v>395</v>
      </c>
      <c r="E16716" t="s">
        <v>76</v>
      </c>
      <c r="F16716" t="s">
        <v>76</v>
      </c>
    </row>
    <row r="16717" spans="1:6" x14ac:dyDescent="0.35">
      <c r="A16717" t="s">
        <v>241</v>
      </c>
      <c r="B16717" t="s">
        <v>462</v>
      </c>
      <c r="C16717">
        <v>7247</v>
      </c>
      <c r="D16717" t="s">
        <v>880</v>
      </c>
      <c r="E16717" t="s">
        <v>589</v>
      </c>
      <c r="F16717" t="s">
        <v>217</v>
      </c>
    </row>
    <row r="16718" spans="1:6" x14ac:dyDescent="0.35">
      <c r="A16718" t="s">
        <v>241</v>
      </c>
      <c r="B16718" t="s">
        <v>464</v>
      </c>
      <c r="C16718">
        <v>6178</v>
      </c>
      <c r="D16718" t="s">
        <v>697</v>
      </c>
      <c r="E16718" t="s">
        <v>586</v>
      </c>
      <c r="F16718" t="s">
        <v>67</v>
      </c>
    </row>
    <row r="16719" spans="1:6" x14ac:dyDescent="0.35">
      <c r="A16719" t="s">
        <v>241</v>
      </c>
      <c r="B16719" t="s">
        <v>468</v>
      </c>
      <c r="C16719">
        <v>2</v>
      </c>
      <c r="D16719" t="s">
        <v>395</v>
      </c>
      <c r="E16719" t="s">
        <v>76</v>
      </c>
      <c r="F16719" t="s">
        <v>76</v>
      </c>
    </row>
    <row r="16721" spans="1:6" x14ac:dyDescent="0.35">
      <c r="A16721" t="s">
        <v>2523</v>
      </c>
    </row>
    <row r="16722" spans="1:6" x14ac:dyDescent="0.35">
      <c r="A16722" t="s">
        <v>14</v>
      </c>
      <c r="B16722" t="s">
        <v>487</v>
      </c>
      <c r="C16722" t="s">
        <v>2</v>
      </c>
      <c r="D16722" t="s">
        <v>2517</v>
      </c>
      <c r="E16722" t="s">
        <v>2518</v>
      </c>
      <c r="F16722" t="s">
        <v>2519</v>
      </c>
    </row>
    <row r="16723" spans="1:6" x14ac:dyDescent="0.35">
      <c r="A16723" t="s">
        <v>3</v>
      </c>
      <c r="B16723" t="s">
        <v>488</v>
      </c>
      <c r="C16723">
        <v>1119</v>
      </c>
      <c r="D16723" t="s">
        <v>268</v>
      </c>
      <c r="E16723" t="s">
        <v>390</v>
      </c>
      <c r="F16723" t="s">
        <v>86</v>
      </c>
    </row>
    <row r="16724" spans="1:6" x14ac:dyDescent="0.35">
      <c r="A16724" t="s">
        <v>3</v>
      </c>
      <c r="B16724" t="s">
        <v>491</v>
      </c>
      <c r="C16724">
        <v>910</v>
      </c>
      <c r="D16724" t="s">
        <v>688</v>
      </c>
      <c r="E16724" t="s">
        <v>500</v>
      </c>
      <c r="F16724" t="s">
        <v>74</v>
      </c>
    </row>
    <row r="16725" spans="1:6" x14ac:dyDescent="0.35">
      <c r="A16725" t="s">
        <v>4</v>
      </c>
      <c r="B16725" t="s">
        <v>488</v>
      </c>
      <c r="C16725">
        <v>1945</v>
      </c>
      <c r="D16725" t="s">
        <v>616</v>
      </c>
      <c r="E16725" t="s">
        <v>484</v>
      </c>
      <c r="F16725" t="s">
        <v>109</v>
      </c>
    </row>
    <row r="16726" spans="1:6" x14ac:dyDescent="0.35">
      <c r="A16726" t="s">
        <v>4</v>
      </c>
      <c r="B16726" t="s">
        <v>491</v>
      </c>
      <c r="C16726">
        <v>1330</v>
      </c>
      <c r="D16726" t="s">
        <v>1008</v>
      </c>
      <c r="E16726" t="s">
        <v>590</v>
      </c>
      <c r="F16726" t="s">
        <v>216</v>
      </c>
    </row>
    <row r="16727" spans="1:6" x14ac:dyDescent="0.35">
      <c r="A16727" t="s">
        <v>5</v>
      </c>
      <c r="B16727" t="s">
        <v>488</v>
      </c>
      <c r="C16727">
        <v>2078</v>
      </c>
      <c r="D16727" t="s">
        <v>432</v>
      </c>
      <c r="E16727" t="s">
        <v>251</v>
      </c>
      <c r="F16727" t="s">
        <v>92</v>
      </c>
    </row>
    <row r="16728" spans="1:6" x14ac:dyDescent="0.35">
      <c r="A16728" t="s">
        <v>5</v>
      </c>
      <c r="B16728" t="s">
        <v>491</v>
      </c>
      <c r="C16728">
        <v>1383</v>
      </c>
      <c r="D16728" t="s">
        <v>611</v>
      </c>
      <c r="E16728" t="s">
        <v>532</v>
      </c>
      <c r="F16728" t="s">
        <v>177</v>
      </c>
    </row>
    <row r="16729" spans="1:6" x14ac:dyDescent="0.35">
      <c r="A16729" t="s">
        <v>6</v>
      </c>
      <c r="B16729" t="s">
        <v>488</v>
      </c>
      <c r="C16729">
        <v>799</v>
      </c>
      <c r="D16729" t="s">
        <v>382</v>
      </c>
      <c r="E16729" t="s">
        <v>700</v>
      </c>
      <c r="F16729" t="s">
        <v>278</v>
      </c>
    </row>
    <row r="16730" spans="1:6" x14ac:dyDescent="0.35">
      <c r="A16730" t="s">
        <v>6</v>
      </c>
      <c r="B16730" t="s">
        <v>491</v>
      </c>
      <c r="C16730">
        <v>623</v>
      </c>
      <c r="D16730" t="s">
        <v>942</v>
      </c>
      <c r="E16730" t="s">
        <v>111</v>
      </c>
      <c r="F16730" t="s">
        <v>309</v>
      </c>
    </row>
    <row r="16731" spans="1:6" x14ac:dyDescent="0.35">
      <c r="A16731" t="s">
        <v>7</v>
      </c>
      <c r="B16731" t="s">
        <v>488</v>
      </c>
      <c r="C16731">
        <v>1720</v>
      </c>
      <c r="D16731" t="s">
        <v>656</v>
      </c>
      <c r="E16731" t="s">
        <v>603</v>
      </c>
      <c r="F16731" t="s">
        <v>112</v>
      </c>
    </row>
    <row r="16732" spans="1:6" x14ac:dyDescent="0.35">
      <c r="A16732" t="s">
        <v>7</v>
      </c>
      <c r="B16732" t="s">
        <v>491</v>
      </c>
      <c r="C16732">
        <v>1520</v>
      </c>
      <c r="D16732" t="s">
        <v>795</v>
      </c>
      <c r="E16732" t="s">
        <v>524</v>
      </c>
      <c r="F16732" t="s">
        <v>102</v>
      </c>
    </row>
    <row r="16733" spans="1:6" x14ac:dyDescent="0.35">
      <c r="A16733" t="s">
        <v>241</v>
      </c>
      <c r="B16733" t="s">
        <v>488</v>
      </c>
      <c r="C16733">
        <v>7661</v>
      </c>
      <c r="D16733" t="s">
        <v>268</v>
      </c>
      <c r="E16733" t="s">
        <v>490</v>
      </c>
      <c r="F16733" t="s">
        <v>204</v>
      </c>
    </row>
    <row r="16734" spans="1:6" x14ac:dyDescent="0.35">
      <c r="A16734" t="s">
        <v>241</v>
      </c>
      <c r="B16734" t="s">
        <v>491</v>
      </c>
      <c r="C16734">
        <v>5766</v>
      </c>
      <c r="D16734" t="s">
        <v>739</v>
      </c>
      <c r="E16734" t="s">
        <v>523</v>
      </c>
      <c r="F16734" t="s">
        <v>119</v>
      </c>
    </row>
    <row r="16736" spans="1:6" x14ac:dyDescent="0.35">
      <c r="A16736" t="s">
        <v>2524</v>
      </c>
    </row>
    <row r="16737" spans="1:8" x14ac:dyDescent="0.35">
      <c r="A16737" t="s">
        <v>14</v>
      </c>
      <c r="B16737" t="s">
        <v>593</v>
      </c>
      <c r="C16737" t="s">
        <v>2</v>
      </c>
      <c r="D16737" t="s">
        <v>2517</v>
      </c>
      <c r="E16737" t="s">
        <v>2518</v>
      </c>
      <c r="F16737" t="s">
        <v>2519</v>
      </c>
    </row>
    <row r="16738" spans="1:8" x14ac:dyDescent="0.35">
      <c r="A16738" t="s">
        <v>3</v>
      </c>
      <c r="B16738" t="s">
        <v>594</v>
      </c>
      <c r="C16738">
        <v>948</v>
      </c>
      <c r="D16738" t="s">
        <v>681</v>
      </c>
      <c r="E16738" t="s">
        <v>201</v>
      </c>
      <c r="F16738" t="s">
        <v>93</v>
      </c>
    </row>
    <row r="16739" spans="1:8" x14ac:dyDescent="0.35">
      <c r="A16739" t="s">
        <v>3</v>
      </c>
      <c r="B16739" t="s">
        <v>595</v>
      </c>
      <c r="C16739">
        <v>1081</v>
      </c>
      <c r="D16739" t="s">
        <v>689</v>
      </c>
      <c r="E16739" t="s">
        <v>568</v>
      </c>
      <c r="F16739" t="s">
        <v>173</v>
      </c>
    </row>
    <row r="16740" spans="1:8" x14ac:dyDescent="0.35">
      <c r="A16740" t="s">
        <v>4</v>
      </c>
      <c r="B16740" t="s">
        <v>594</v>
      </c>
      <c r="C16740">
        <v>1729</v>
      </c>
      <c r="D16740" t="s">
        <v>730</v>
      </c>
      <c r="E16740" t="s">
        <v>517</v>
      </c>
      <c r="F16740" t="s">
        <v>198</v>
      </c>
    </row>
    <row r="16741" spans="1:8" x14ac:dyDescent="0.35">
      <c r="A16741" t="s">
        <v>4</v>
      </c>
      <c r="B16741" t="s">
        <v>595</v>
      </c>
      <c r="C16741">
        <v>1546</v>
      </c>
      <c r="D16741" t="s">
        <v>327</v>
      </c>
      <c r="E16741" t="s">
        <v>451</v>
      </c>
      <c r="F16741" t="s">
        <v>67</v>
      </c>
    </row>
    <row r="16742" spans="1:8" x14ac:dyDescent="0.35">
      <c r="A16742" t="s">
        <v>5</v>
      </c>
      <c r="B16742" t="s">
        <v>594</v>
      </c>
      <c r="C16742">
        <v>1277</v>
      </c>
      <c r="D16742" t="s">
        <v>612</v>
      </c>
      <c r="E16742" t="s">
        <v>484</v>
      </c>
      <c r="F16742" t="s">
        <v>442</v>
      </c>
    </row>
    <row r="16743" spans="1:8" x14ac:dyDescent="0.35">
      <c r="A16743" t="s">
        <v>5</v>
      </c>
      <c r="B16743" t="s">
        <v>595</v>
      </c>
      <c r="C16743">
        <v>2184</v>
      </c>
      <c r="D16743" t="s">
        <v>721</v>
      </c>
      <c r="E16743" t="s">
        <v>398</v>
      </c>
      <c r="F16743" t="s">
        <v>366</v>
      </c>
    </row>
    <row r="16744" spans="1:8" x14ac:dyDescent="0.35">
      <c r="A16744" t="s">
        <v>6</v>
      </c>
      <c r="B16744" t="s">
        <v>594</v>
      </c>
      <c r="C16744">
        <v>513</v>
      </c>
      <c r="D16744" t="s">
        <v>469</v>
      </c>
      <c r="E16744" t="s">
        <v>496</v>
      </c>
      <c r="F16744" t="s">
        <v>326</v>
      </c>
    </row>
    <row r="16745" spans="1:8" x14ac:dyDescent="0.35">
      <c r="A16745" t="s">
        <v>6</v>
      </c>
      <c r="B16745" t="s">
        <v>595</v>
      </c>
      <c r="C16745">
        <v>909</v>
      </c>
      <c r="D16745" t="s">
        <v>737</v>
      </c>
      <c r="E16745" t="s">
        <v>128</v>
      </c>
      <c r="F16745" t="s">
        <v>237</v>
      </c>
    </row>
    <row r="16746" spans="1:8" x14ac:dyDescent="0.35">
      <c r="A16746" t="s">
        <v>7</v>
      </c>
      <c r="B16746" t="s">
        <v>594</v>
      </c>
      <c r="C16746">
        <v>1599</v>
      </c>
      <c r="D16746" t="s">
        <v>715</v>
      </c>
      <c r="E16746" t="s">
        <v>449</v>
      </c>
      <c r="F16746" t="s">
        <v>264</v>
      </c>
    </row>
    <row r="16747" spans="1:8" x14ac:dyDescent="0.35">
      <c r="A16747" t="s">
        <v>7</v>
      </c>
      <c r="B16747" t="s">
        <v>595</v>
      </c>
      <c r="C16747">
        <v>1641</v>
      </c>
      <c r="D16747" t="s">
        <v>483</v>
      </c>
      <c r="E16747" t="s">
        <v>356</v>
      </c>
      <c r="F16747" t="s">
        <v>237</v>
      </c>
    </row>
    <row r="16748" spans="1:8" x14ac:dyDescent="0.35">
      <c r="A16748" t="s">
        <v>241</v>
      </c>
      <c r="B16748" t="s">
        <v>594</v>
      </c>
      <c r="C16748">
        <v>6066</v>
      </c>
      <c r="D16748" t="s">
        <v>652</v>
      </c>
      <c r="E16748" t="s">
        <v>527</v>
      </c>
      <c r="F16748" t="s">
        <v>221</v>
      </c>
    </row>
    <row r="16749" spans="1:8" x14ac:dyDescent="0.35">
      <c r="A16749" t="s">
        <v>241</v>
      </c>
      <c r="B16749" t="s">
        <v>595</v>
      </c>
      <c r="C16749">
        <v>7361</v>
      </c>
      <c r="D16749" t="s">
        <v>653</v>
      </c>
      <c r="E16749" t="s">
        <v>298</v>
      </c>
      <c r="F16749" t="s">
        <v>146</v>
      </c>
    </row>
    <row r="16751" spans="1:8" x14ac:dyDescent="0.35">
      <c r="A16751" t="s">
        <v>2525</v>
      </c>
    </row>
    <row r="16752" spans="1:8" x14ac:dyDescent="0.35">
      <c r="A16752" t="s">
        <v>14</v>
      </c>
      <c r="B16752" t="s">
        <v>266</v>
      </c>
      <c r="C16752" t="s">
        <v>2</v>
      </c>
      <c r="D16752" t="s">
        <v>2526</v>
      </c>
      <c r="E16752" t="s">
        <v>2527</v>
      </c>
      <c r="F16752" t="s">
        <v>2528</v>
      </c>
      <c r="G16752" t="s">
        <v>48</v>
      </c>
      <c r="H16752" t="s">
        <v>2529</v>
      </c>
    </row>
    <row r="16753" spans="1:8" x14ac:dyDescent="0.35">
      <c r="A16753" t="s">
        <v>3</v>
      </c>
      <c r="B16753" t="s">
        <v>267</v>
      </c>
      <c r="C16753">
        <v>264</v>
      </c>
      <c r="D16753" t="s">
        <v>556</v>
      </c>
      <c r="E16753" t="s">
        <v>162</v>
      </c>
      <c r="F16753" t="s">
        <v>420</v>
      </c>
      <c r="G16753" t="s">
        <v>179</v>
      </c>
      <c r="H16753" t="s">
        <v>76</v>
      </c>
    </row>
    <row r="16754" spans="1:8" x14ac:dyDescent="0.35">
      <c r="A16754" t="s">
        <v>3</v>
      </c>
      <c r="B16754" t="s">
        <v>279</v>
      </c>
      <c r="C16754">
        <v>1701</v>
      </c>
      <c r="D16754" t="s">
        <v>64</v>
      </c>
      <c r="E16754" t="s">
        <v>107</v>
      </c>
      <c r="F16754" t="s">
        <v>842</v>
      </c>
      <c r="G16754" t="s">
        <v>76</v>
      </c>
      <c r="H16754" t="s">
        <v>107</v>
      </c>
    </row>
    <row r="16755" spans="1:8" x14ac:dyDescent="0.35">
      <c r="A16755" t="s">
        <v>3</v>
      </c>
      <c r="B16755" t="s">
        <v>285</v>
      </c>
      <c r="C16755">
        <v>64</v>
      </c>
      <c r="D16755" t="s">
        <v>448</v>
      </c>
      <c r="E16755" t="s">
        <v>264</v>
      </c>
      <c r="F16755" t="s">
        <v>739</v>
      </c>
      <c r="G16755" t="s">
        <v>76</v>
      </c>
      <c r="H16755" t="s">
        <v>76</v>
      </c>
    </row>
    <row r="16756" spans="1:8" x14ac:dyDescent="0.35">
      <c r="A16756" t="s">
        <v>4</v>
      </c>
      <c r="B16756" t="s">
        <v>267</v>
      </c>
      <c r="C16756">
        <v>355</v>
      </c>
      <c r="D16756" t="s">
        <v>479</v>
      </c>
      <c r="E16756" t="s">
        <v>105</v>
      </c>
      <c r="F16756" t="s">
        <v>472</v>
      </c>
      <c r="G16756" t="s">
        <v>104</v>
      </c>
      <c r="H16756" t="s">
        <v>76</v>
      </c>
    </row>
    <row r="16757" spans="1:8" x14ac:dyDescent="0.35">
      <c r="A16757" t="s">
        <v>4</v>
      </c>
      <c r="B16757" t="s">
        <v>279</v>
      </c>
      <c r="C16757">
        <v>2643</v>
      </c>
      <c r="D16757" t="s">
        <v>215</v>
      </c>
      <c r="E16757" t="s">
        <v>106</v>
      </c>
      <c r="F16757" t="s">
        <v>1231</v>
      </c>
      <c r="G16757" t="s">
        <v>77</v>
      </c>
      <c r="H16757" t="s">
        <v>76</v>
      </c>
    </row>
    <row r="16758" spans="1:8" x14ac:dyDescent="0.35">
      <c r="A16758" t="s">
        <v>4</v>
      </c>
      <c r="B16758" t="s">
        <v>285</v>
      </c>
      <c r="C16758">
        <v>278</v>
      </c>
      <c r="D16758" t="s">
        <v>624</v>
      </c>
      <c r="E16758" t="s">
        <v>68</v>
      </c>
      <c r="F16758" t="s">
        <v>419</v>
      </c>
      <c r="G16758" t="s">
        <v>81</v>
      </c>
      <c r="H16758" t="s">
        <v>76</v>
      </c>
    </row>
    <row r="16759" spans="1:8" x14ac:dyDescent="0.35">
      <c r="A16759" t="s">
        <v>5</v>
      </c>
      <c r="B16759" t="s">
        <v>267</v>
      </c>
      <c r="C16759">
        <v>135</v>
      </c>
      <c r="D16759" t="s">
        <v>821</v>
      </c>
      <c r="E16759" t="s">
        <v>119</v>
      </c>
      <c r="F16759" t="s">
        <v>276</v>
      </c>
      <c r="G16759" t="s">
        <v>75</v>
      </c>
      <c r="H16759" t="s">
        <v>76</v>
      </c>
    </row>
    <row r="16760" spans="1:8" x14ac:dyDescent="0.35">
      <c r="A16760" t="s">
        <v>5</v>
      </c>
      <c r="B16760" t="s">
        <v>279</v>
      </c>
      <c r="C16760">
        <v>2662</v>
      </c>
      <c r="D16760" t="s">
        <v>667</v>
      </c>
      <c r="E16760" t="s">
        <v>77</v>
      </c>
      <c r="F16760" t="s">
        <v>820</v>
      </c>
      <c r="G16760" t="s">
        <v>68</v>
      </c>
      <c r="H16760" t="s">
        <v>76</v>
      </c>
    </row>
    <row r="16761" spans="1:8" x14ac:dyDescent="0.35">
      <c r="A16761" t="s">
        <v>5</v>
      </c>
      <c r="B16761" t="s">
        <v>285</v>
      </c>
      <c r="C16761">
        <v>669</v>
      </c>
      <c r="D16761" t="s">
        <v>696</v>
      </c>
      <c r="E16761" t="s">
        <v>107</v>
      </c>
      <c r="F16761" t="s">
        <v>601</v>
      </c>
      <c r="G16761" t="s">
        <v>77</v>
      </c>
      <c r="H16761" t="s">
        <v>76</v>
      </c>
    </row>
    <row r="16762" spans="1:8" x14ac:dyDescent="0.35">
      <c r="A16762" t="s">
        <v>6</v>
      </c>
      <c r="B16762" t="s">
        <v>267</v>
      </c>
      <c r="C16762">
        <v>125</v>
      </c>
      <c r="D16762" t="s">
        <v>850</v>
      </c>
      <c r="E16762" t="s">
        <v>105</v>
      </c>
      <c r="F16762" t="s">
        <v>125</v>
      </c>
      <c r="G16762" t="s">
        <v>105</v>
      </c>
      <c r="H16762" t="s">
        <v>55</v>
      </c>
    </row>
    <row r="16763" spans="1:8" x14ac:dyDescent="0.35">
      <c r="A16763" t="s">
        <v>6</v>
      </c>
      <c r="B16763" t="s">
        <v>279</v>
      </c>
      <c r="C16763">
        <v>1142</v>
      </c>
      <c r="D16763" t="s">
        <v>201</v>
      </c>
      <c r="E16763" t="s">
        <v>75</v>
      </c>
      <c r="F16763" t="s">
        <v>705</v>
      </c>
      <c r="G16763" t="s">
        <v>106</v>
      </c>
      <c r="H16763" t="s">
        <v>150</v>
      </c>
    </row>
    <row r="16764" spans="1:8" x14ac:dyDescent="0.35">
      <c r="A16764" t="s">
        <v>6</v>
      </c>
      <c r="B16764" t="s">
        <v>285</v>
      </c>
      <c r="C16764">
        <v>163</v>
      </c>
      <c r="D16764" t="s">
        <v>480</v>
      </c>
      <c r="E16764" t="s">
        <v>75</v>
      </c>
      <c r="F16764" t="s">
        <v>684</v>
      </c>
      <c r="G16764" t="s">
        <v>76</v>
      </c>
      <c r="H16764" t="s">
        <v>150</v>
      </c>
    </row>
    <row r="16765" spans="1:8" x14ac:dyDescent="0.35">
      <c r="A16765" t="s">
        <v>7</v>
      </c>
      <c r="B16765" t="s">
        <v>267</v>
      </c>
      <c r="C16765">
        <v>199</v>
      </c>
      <c r="D16765" t="s">
        <v>949</v>
      </c>
      <c r="E16765" t="s">
        <v>218</v>
      </c>
      <c r="F16765" t="s">
        <v>251</v>
      </c>
      <c r="G16765" t="s">
        <v>80</v>
      </c>
      <c r="H16765" t="s">
        <v>76</v>
      </c>
    </row>
    <row r="16766" spans="1:8" x14ac:dyDescent="0.35">
      <c r="A16766" t="s">
        <v>7</v>
      </c>
      <c r="B16766" t="s">
        <v>279</v>
      </c>
      <c r="C16766">
        <v>2875</v>
      </c>
      <c r="D16766" t="s">
        <v>453</v>
      </c>
      <c r="E16766" t="s">
        <v>94</v>
      </c>
      <c r="F16766" t="s">
        <v>1400</v>
      </c>
      <c r="G16766" t="s">
        <v>79</v>
      </c>
      <c r="H16766" t="s">
        <v>73</v>
      </c>
    </row>
    <row r="16767" spans="1:8" x14ac:dyDescent="0.35">
      <c r="A16767" t="s">
        <v>7</v>
      </c>
      <c r="B16767" t="s">
        <v>285</v>
      </c>
      <c r="C16767">
        <v>172</v>
      </c>
      <c r="D16767" t="s">
        <v>777</v>
      </c>
      <c r="E16767" t="s">
        <v>161</v>
      </c>
      <c r="F16767" t="s">
        <v>374</v>
      </c>
      <c r="G16767" t="s">
        <v>68</v>
      </c>
      <c r="H16767" t="s">
        <v>76</v>
      </c>
    </row>
    <row r="16768" spans="1:8" x14ac:dyDescent="0.35">
      <c r="A16768" t="s">
        <v>241</v>
      </c>
      <c r="B16768" t="s">
        <v>267</v>
      </c>
      <c r="C16768">
        <v>1078</v>
      </c>
      <c r="D16768" t="s">
        <v>632</v>
      </c>
      <c r="E16768" t="s">
        <v>211</v>
      </c>
      <c r="F16768" t="s">
        <v>495</v>
      </c>
      <c r="G16768" t="s">
        <v>142</v>
      </c>
      <c r="H16768" t="s">
        <v>73</v>
      </c>
    </row>
    <row r="16769" spans="1:8" x14ac:dyDescent="0.35">
      <c r="A16769" t="s">
        <v>241</v>
      </c>
      <c r="B16769" t="s">
        <v>279</v>
      </c>
      <c r="C16769">
        <v>11023</v>
      </c>
      <c r="D16769" t="s">
        <v>528</v>
      </c>
      <c r="E16769" t="s">
        <v>68</v>
      </c>
      <c r="F16769" t="s">
        <v>1025</v>
      </c>
      <c r="G16769" t="s">
        <v>77</v>
      </c>
      <c r="H16769" t="s">
        <v>73</v>
      </c>
    </row>
    <row r="16770" spans="1:8" x14ac:dyDescent="0.35">
      <c r="A16770" t="s">
        <v>241</v>
      </c>
      <c r="B16770" t="s">
        <v>285</v>
      </c>
      <c r="C16770">
        <v>1346</v>
      </c>
      <c r="D16770" t="s">
        <v>653</v>
      </c>
      <c r="E16770" t="s">
        <v>72</v>
      </c>
      <c r="F16770" t="s">
        <v>714</v>
      </c>
      <c r="G16770" t="s">
        <v>71</v>
      </c>
      <c r="H16770" t="s">
        <v>107</v>
      </c>
    </row>
    <row r="16772" spans="1:8" x14ac:dyDescent="0.35">
      <c r="A16772" t="s">
        <v>2530</v>
      </c>
    </row>
    <row r="16773" spans="1:8" x14ac:dyDescent="0.35">
      <c r="A16773" t="s">
        <v>14</v>
      </c>
      <c r="B16773" t="s">
        <v>461</v>
      </c>
      <c r="C16773" t="s">
        <v>2</v>
      </c>
      <c r="D16773" t="s">
        <v>2526</v>
      </c>
      <c r="E16773" t="s">
        <v>2527</v>
      </c>
      <c r="F16773" t="s">
        <v>2528</v>
      </c>
      <c r="G16773" t="s">
        <v>2529</v>
      </c>
      <c r="H16773" t="s">
        <v>48</v>
      </c>
    </row>
    <row r="16774" spans="1:8" x14ac:dyDescent="0.35">
      <c r="A16774" t="s">
        <v>3</v>
      </c>
      <c r="B16774" t="s">
        <v>462</v>
      </c>
      <c r="C16774">
        <v>1093</v>
      </c>
      <c r="D16774" t="s">
        <v>331</v>
      </c>
      <c r="E16774" t="s">
        <v>133</v>
      </c>
      <c r="F16774" t="s">
        <v>964</v>
      </c>
      <c r="G16774" t="s">
        <v>107</v>
      </c>
      <c r="H16774" t="s">
        <v>79</v>
      </c>
    </row>
    <row r="16775" spans="1:8" x14ac:dyDescent="0.35">
      <c r="A16775" t="s">
        <v>3</v>
      </c>
      <c r="B16775" t="s">
        <v>464</v>
      </c>
      <c r="C16775">
        <v>935</v>
      </c>
      <c r="D16775" t="s">
        <v>291</v>
      </c>
      <c r="E16775" t="s">
        <v>77</v>
      </c>
      <c r="F16775" t="s">
        <v>788</v>
      </c>
      <c r="G16775" t="s">
        <v>107</v>
      </c>
      <c r="H16775" t="s">
        <v>79</v>
      </c>
    </row>
    <row r="16776" spans="1:8" x14ac:dyDescent="0.35">
      <c r="A16776" t="s">
        <v>3</v>
      </c>
      <c r="B16776" t="s">
        <v>468</v>
      </c>
      <c r="C16776">
        <v>1</v>
      </c>
      <c r="D16776" t="s">
        <v>395</v>
      </c>
      <c r="E16776" t="s">
        <v>76</v>
      </c>
      <c r="F16776" t="s">
        <v>76</v>
      </c>
      <c r="G16776" t="s">
        <v>76</v>
      </c>
      <c r="H16776" t="s">
        <v>76</v>
      </c>
    </row>
    <row r="16777" spans="1:8" x14ac:dyDescent="0.35">
      <c r="A16777" t="s">
        <v>4</v>
      </c>
      <c r="B16777" t="s">
        <v>462</v>
      </c>
      <c r="C16777">
        <v>1694</v>
      </c>
      <c r="D16777" t="s">
        <v>197</v>
      </c>
      <c r="E16777" t="s">
        <v>150</v>
      </c>
      <c r="F16777" t="s">
        <v>672</v>
      </c>
      <c r="G16777" t="s">
        <v>76</v>
      </c>
      <c r="H16777" t="s">
        <v>71</v>
      </c>
    </row>
    <row r="16778" spans="1:8" x14ac:dyDescent="0.35">
      <c r="A16778" t="s">
        <v>4</v>
      </c>
      <c r="B16778" t="s">
        <v>464</v>
      </c>
      <c r="C16778">
        <v>1582</v>
      </c>
      <c r="D16778" t="s">
        <v>775</v>
      </c>
      <c r="E16778" t="s">
        <v>73</v>
      </c>
      <c r="F16778" t="s">
        <v>551</v>
      </c>
      <c r="G16778" t="s">
        <v>76</v>
      </c>
      <c r="H16778" t="s">
        <v>81</v>
      </c>
    </row>
    <row r="16779" spans="1:8" x14ac:dyDescent="0.35">
      <c r="A16779" t="s">
        <v>5</v>
      </c>
      <c r="B16779" t="s">
        <v>462</v>
      </c>
      <c r="C16779">
        <v>1659</v>
      </c>
      <c r="D16779" t="s">
        <v>941</v>
      </c>
      <c r="E16779" t="s">
        <v>150</v>
      </c>
      <c r="F16779" t="s">
        <v>603</v>
      </c>
      <c r="G16779" t="s">
        <v>76</v>
      </c>
      <c r="H16779" t="s">
        <v>94</v>
      </c>
    </row>
    <row r="16780" spans="1:8" x14ac:dyDescent="0.35">
      <c r="A16780" t="s">
        <v>5</v>
      </c>
      <c r="B16780" t="s">
        <v>464</v>
      </c>
      <c r="C16780">
        <v>1807</v>
      </c>
      <c r="D16780" t="s">
        <v>789</v>
      </c>
      <c r="E16780" t="s">
        <v>77</v>
      </c>
      <c r="F16780" t="s">
        <v>288</v>
      </c>
      <c r="G16780" t="s">
        <v>76</v>
      </c>
      <c r="H16780" t="s">
        <v>107</v>
      </c>
    </row>
    <row r="16781" spans="1:8" x14ac:dyDescent="0.35">
      <c r="A16781" t="s">
        <v>6</v>
      </c>
      <c r="B16781" t="s">
        <v>462</v>
      </c>
      <c r="C16781">
        <v>904</v>
      </c>
      <c r="D16781" t="s">
        <v>823</v>
      </c>
      <c r="E16781" t="s">
        <v>75</v>
      </c>
      <c r="F16781" t="s">
        <v>422</v>
      </c>
      <c r="G16781" t="s">
        <v>75</v>
      </c>
      <c r="H16781" t="s">
        <v>68</v>
      </c>
    </row>
    <row r="16782" spans="1:8" x14ac:dyDescent="0.35">
      <c r="A16782" t="s">
        <v>6</v>
      </c>
      <c r="B16782" t="s">
        <v>464</v>
      </c>
      <c r="C16782">
        <v>526</v>
      </c>
      <c r="D16782" t="s">
        <v>449</v>
      </c>
      <c r="E16782" t="s">
        <v>78</v>
      </c>
      <c r="F16782" t="s">
        <v>483</v>
      </c>
      <c r="G16782" t="s">
        <v>94</v>
      </c>
      <c r="H16782" t="s">
        <v>76</v>
      </c>
    </row>
    <row r="16783" spans="1:8" x14ac:dyDescent="0.35">
      <c r="A16783" t="s">
        <v>7</v>
      </c>
      <c r="B16783" t="s">
        <v>462</v>
      </c>
      <c r="C16783">
        <v>1914</v>
      </c>
      <c r="D16783" t="s">
        <v>619</v>
      </c>
      <c r="E16783" t="s">
        <v>149</v>
      </c>
      <c r="F16783" t="s">
        <v>722</v>
      </c>
      <c r="G16783" t="s">
        <v>106</v>
      </c>
      <c r="H16783" t="s">
        <v>71</v>
      </c>
    </row>
    <row r="16784" spans="1:8" x14ac:dyDescent="0.35">
      <c r="A16784" t="s">
        <v>7</v>
      </c>
      <c r="B16784" t="s">
        <v>464</v>
      </c>
      <c r="C16784">
        <v>1331</v>
      </c>
      <c r="D16784" t="s">
        <v>313</v>
      </c>
      <c r="E16784" t="s">
        <v>71</v>
      </c>
      <c r="F16784" t="s">
        <v>1407</v>
      </c>
      <c r="G16784" t="s">
        <v>107</v>
      </c>
      <c r="H16784" t="s">
        <v>106</v>
      </c>
    </row>
    <row r="16785" spans="1:8" x14ac:dyDescent="0.35">
      <c r="A16785" t="s">
        <v>7</v>
      </c>
      <c r="B16785" t="s">
        <v>468</v>
      </c>
      <c r="C16785">
        <v>1</v>
      </c>
      <c r="D16785" t="s">
        <v>76</v>
      </c>
      <c r="E16785" t="s">
        <v>76</v>
      </c>
      <c r="F16785" t="s">
        <v>395</v>
      </c>
      <c r="G16785" t="s">
        <v>76</v>
      </c>
      <c r="H16785" t="s">
        <v>76</v>
      </c>
    </row>
    <row r="16786" spans="1:8" x14ac:dyDescent="0.35">
      <c r="A16786" t="s">
        <v>241</v>
      </c>
      <c r="B16786" t="s">
        <v>462</v>
      </c>
      <c r="C16786">
        <v>7264</v>
      </c>
      <c r="D16786" t="s">
        <v>288</v>
      </c>
      <c r="E16786" t="s">
        <v>186</v>
      </c>
      <c r="F16786" t="s">
        <v>942</v>
      </c>
      <c r="G16786" t="s">
        <v>73</v>
      </c>
      <c r="H16786" t="s">
        <v>71</v>
      </c>
    </row>
    <row r="16787" spans="1:8" x14ac:dyDescent="0.35">
      <c r="A16787" t="s">
        <v>241</v>
      </c>
      <c r="B16787" t="s">
        <v>464</v>
      </c>
      <c r="C16787">
        <v>6181</v>
      </c>
      <c r="D16787" t="s">
        <v>475</v>
      </c>
      <c r="E16787" t="s">
        <v>79</v>
      </c>
      <c r="F16787" t="s">
        <v>400</v>
      </c>
      <c r="G16787" t="s">
        <v>107</v>
      </c>
      <c r="H16787" t="s">
        <v>79</v>
      </c>
    </row>
    <row r="16788" spans="1:8" x14ac:dyDescent="0.35">
      <c r="A16788" t="s">
        <v>241</v>
      </c>
      <c r="B16788" t="s">
        <v>468</v>
      </c>
      <c r="C16788">
        <v>2</v>
      </c>
      <c r="D16788" t="s">
        <v>483</v>
      </c>
      <c r="E16788" t="s">
        <v>76</v>
      </c>
      <c r="F16788" t="s">
        <v>484</v>
      </c>
      <c r="G16788" t="s">
        <v>76</v>
      </c>
      <c r="H16788" t="s">
        <v>76</v>
      </c>
    </row>
    <row r="16790" spans="1:8" x14ac:dyDescent="0.35">
      <c r="A16790" t="s">
        <v>2531</v>
      </c>
    </row>
    <row r="16791" spans="1:8" x14ac:dyDescent="0.35">
      <c r="A16791" t="s">
        <v>14</v>
      </c>
      <c r="B16791" t="s">
        <v>487</v>
      </c>
      <c r="C16791" t="s">
        <v>2</v>
      </c>
      <c r="D16791" t="s">
        <v>2526</v>
      </c>
      <c r="E16791" t="s">
        <v>2527</v>
      </c>
      <c r="F16791" t="s">
        <v>2528</v>
      </c>
      <c r="G16791" t="s">
        <v>2529</v>
      </c>
      <c r="H16791" t="s">
        <v>48</v>
      </c>
    </row>
    <row r="16792" spans="1:8" x14ac:dyDescent="0.35">
      <c r="A16792" t="s">
        <v>3</v>
      </c>
      <c r="B16792" t="s">
        <v>488</v>
      </c>
      <c r="C16792">
        <v>1119</v>
      </c>
      <c r="D16792" t="s">
        <v>274</v>
      </c>
      <c r="E16792" t="s">
        <v>63</v>
      </c>
      <c r="F16792" t="s">
        <v>1612</v>
      </c>
      <c r="G16792" t="s">
        <v>107</v>
      </c>
      <c r="H16792" t="s">
        <v>79</v>
      </c>
    </row>
    <row r="16793" spans="1:8" x14ac:dyDescent="0.35">
      <c r="A16793" t="s">
        <v>3</v>
      </c>
      <c r="B16793" t="s">
        <v>491</v>
      </c>
      <c r="C16793">
        <v>910</v>
      </c>
      <c r="D16793" t="s">
        <v>332</v>
      </c>
      <c r="E16793" t="s">
        <v>55</v>
      </c>
      <c r="F16793" t="s">
        <v>1612</v>
      </c>
      <c r="G16793" t="s">
        <v>107</v>
      </c>
      <c r="H16793" t="s">
        <v>79</v>
      </c>
    </row>
    <row r="16794" spans="1:8" x14ac:dyDescent="0.35">
      <c r="A16794" t="s">
        <v>4</v>
      </c>
      <c r="B16794" t="s">
        <v>488</v>
      </c>
      <c r="C16794">
        <v>1945</v>
      </c>
      <c r="D16794" t="s">
        <v>335</v>
      </c>
      <c r="E16794" t="s">
        <v>71</v>
      </c>
      <c r="F16794" t="s">
        <v>705</v>
      </c>
      <c r="G16794" t="s">
        <v>76</v>
      </c>
      <c r="H16794" t="s">
        <v>138</v>
      </c>
    </row>
    <row r="16795" spans="1:8" x14ac:dyDescent="0.35">
      <c r="A16795" t="s">
        <v>4</v>
      </c>
      <c r="B16795" t="s">
        <v>491</v>
      </c>
      <c r="C16795">
        <v>1331</v>
      </c>
      <c r="D16795" t="s">
        <v>169</v>
      </c>
      <c r="E16795" t="s">
        <v>106</v>
      </c>
      <c r="F16795" t="s">
        <v>897</v>
      </c>
      <c r="G16795" t="s">
        <v>76</v>
      </c>
      <c r="H16795" t="s">
        <v>68</v>
      </c>
    </row>
    <row r="16796" spans="1:8" x14ac:dyDescent="0.35">
      <c r="A16796" t="s">
        <v>5</v>
      </c>
      <c r="B16796" t="s">
        <v>488</v>
      </c>
      <c r="C16796">
        <v>2083</v>
      </c>
      <c r="D16796" t="s">
        <v>739</v>
      </c>
      <c r="E16796" t="s">
        <v>79</v>
      </c>
      <c r="F16796" t="s">
        <v>470</v>
      </c>
      <c r="G16796" t="s">
        <v>76</v>
      </c>
      <c r="H16796" t="s">
        <v>71</v>
      </c>
    </row>
    <row r="16797" spans="1:8" x14ac:dyDescent="0.35">
      <c r="A16797" t="s">
        <v>5</v>
      </c>
      <c r="B16797" t="s">
        <v>491</v>
      </c>
      <c r="C16797">
        <v>1383</v>
      </c>
      <c r="D16797" t="s">
        <v>694</v>
      </c>
      <c r="E16797" t="s">
        <v>150</v>
      </c>
      <c r="F16797" t="s">
        <v>243</v>
      </c>
      <c r="G16797" t="s">
        <v>76</v>
      </c>
      <c r="H16797" t="s">
        <v>77</v>
      </c>
    </row>
    <row r="16798" spans="1:8" x14ac:dyDescent="0.35">
      <c r="A16798" t="s">
        <v>6</v>
      </c>
      <c r="B16798" t="s">
        <v>488</v>
      </c>
      <c r="C16798">
        <v>804</v>
      </c>
      <c r="D16798" t="s">
        <v>849</v>
      </c>
      <c r="E16798" t="s">
        <v>105</v>
      </c>
      <c r="F16798" t="s">
        <v>751</v>
      </c>
      <c r="G16798" t="s">
        <v>73</v>
      </c>
      <c r="H16798" t="s">
        <v>73</v>
      </c>
    </row>
    <row r="16799" spans="1:8" x14ac:dyDescent="0.35">
      <c r="A16799" t="s">
        <v>6</v>
      </c>
      <c r="B16799" t="s">
        <v>491</v>
      </c>
      <c r="C16799">
        <v>626</v>
      </c>
      <c r="D16799" t="s">
        <v>469</v>
      </c>
      <c r="E16799" t="s">
        <v>68</v>
      </c>
      <c r="F16799" t="s">
        <v>721</v>
      </c>
      <c r="G16799" t="s">
        <v>100</v>
      </c>
      <c r="H16799" t="s">
        <v>68</v>
      </c>
    </row>
    <row r="16800" spans="1:8" x14ac:dyDescent="0.35">
      <c r="A16800" t="s">
        <v>7</v>
      </c>
      <c r="B16800" t="s">
        <v>488</v>
      </c>
      <c r="C16800">
        <v>1724</v>
      </c>
      <c r="D16800" t="s">
        <v>270</v>
      </c>
      <c r="E16800" t="s">
        <v>93</v>
      </c>
      <c r="F16800" t="s">
        <v>635</v>
      </c>
      <c r="G16800" t="s">
        <v>73</v>
      </c>
      <c r="H16800" t="s">
        <v>79</v>
      </c>
    </row>
    <row r="16801" spans="1:8" x14ac:dyDescent="0.35">
      <c r="A16801" t="s">
        <v>7</v>
      </c>
      <c r="B16801" t="s">
        <v>491</v>
      </c>
      <c r="C16801">
        <v>1522</v>
      </c>
      <c r="D16801" t="s">
        <v>12</v>
      </c>
      <c r="E16801" t="s">
        <v>74</v>
      </c>
      <c r="F16801" t="s">
        <v>754</v>
      </c>
      <c r="G16801" t="s">
        <v>73</v>
      </c>
      <c r="H16801" t="s">
        <v>68</v>
      </c>
    </row>
    <row r="16802" spans="1:8" x14ac:dyDescent="0.35">
      <c r="A16802" t="s">
        <v>241</v>
      </c>
      <c r="B16802" t="s">
        <v>488</v>
      </c>
      <c r="C16802">
        <v>7675</v>
      </c>
      <c r="D16802" t="s">
        <v>444</v>
      </c>
      <c r="E16802" t="s">
        <v>105</v>
      </c>
      <c r="F16802" t="s">
        <v>789</v>
      </c>
      <c r="G16802" t="s">
        <v>107</v>
      </c>
      <c r="H16802" t="s">
        <v>71</v>
      </c>
    </row>
    <row r="16803" spans="1:8" x14ac:dyDescent="0.35">
      <c r="A16803" t="s">
        <v>241</v>
      </c>
      <c r="B16803" t="s">
        <v>491</v>
      </c>
      <c r="C16803">
        <v>5772</v>
      </c>
      <c r="D16803" t="s">
        <v>755</v>
      </c>
      <c r="E16803" t="s">
        <v>81</v>
      </c>
      <c r="F16803" t="s">
        <v>883</v>
      </c>
      <c r="G16803" t="s">
        <v>106</v>
      </c>
      <c r="H16803" t="s">
        <v>68</v>
      </c>
    </row>
    <row r="16805" spans="1:8" x14ac:dyDescent="0.35">
      <c r="A16805" t="s">
        <v>2532</v>
      </c>
    </row>
    <row r="16806" spans="1:8" x14ac:dyDescent="0.35">
      <c r="A16806" t="s">
        <v>14</v>
      </c>
      <c r="B16806" t="s">
        <v>565</v>
      </c>
      <c r="C16806" t="s">
        <v>2</v>
      </c>
      <c r="D16806" t="s">
        <v>2526</v>
      </c>
      <c r="E16806" t="s">
        <v>2527</v>
      </c>
      <c r="F16806" t="s">
        <v>2528</v>
      </c>
      <c r="G16806" t="s">
        <v>48</v>
      </c>
      <c r="H16806" t="s">
        <v>2529</v>
      </c>
    </row>
    <row r="16807" spans="1:8" x14ac:dyDescent="0.35">
      <c r="A16807" t="s">
        <v>3</v>
      </c>
      <c r="B16807" t="s">
        <v>566</v>
      </c>
      <c r="C16807">
        <v>153</v>
      </c>
      <c r="D16807" t="s">
        <v>449</v>
      </c>
      <c r="E16807" t="s">
        <v>209</v>
      </c>
      <c r="F16807" t="s">
        <v>673</v>
      </c>
      <c r="G16807" t="s">
        <v>103</v>
      </c>
      <c r="H16807" t="s">
        <v>76</v>
      </c>
    </row>
    <row r="16808" spans="1:8" x14ac:dyDescent="0.35">
      <c r="A16808" t="s">
        <v>3</v>
      </c>
      <c r="B16808" t="s">
        <v>569</v>
      </c>
      <c r="C16808">
        <v>934</v>
      </c>
      <c r="D16808" t="s">
        <v>222</v>
      </c>
      <c r="E16808" t="s">
        <v>107</v>
      </c>
      <c r="F16808" t="s">
        <v>828</v>
      </c>
      <c r="G16808" t="s">
        <v>76</v>
      </c>
      <c r="H16808" t="s">
        <v>107</v>
      </c>
    </row>
    <row r="16809" spans="1:8" x14ac:dyDescent="0.35">
      <c r="A16809" t="s">
        <v>3</v>
      </c>
      <c r="B16809" t="s">
        <v>570</v>
      </c>
      <c r="C16809">
        <v>32</v>
      </c>
      <c r="D16809" t="s">
        <v>497</v>
      </c>
      <c r="E16809" t="s">
        <v>102</v>
      </c>
      <c r="F16809" t="s">
        <v>739</v>
      </c>
      <c r="G16809" t="s">
        <v>76</v>
      </c>
      <c r="H16809" t="s">
        <v>76</v>
      </c>
    </row>
    <row r="16810" spans="1:8" x14ac:dyDescent="0.35">
      <c r="A16810" t="s">
        <v>3</v>
      </c>
      <c r="B16810" t="s">
        <v>571</v>
      </c>
      <c r="C16810">
        <v>111</v>
      </c>
      <c r="D16810" t="s">
        <v>527</v>
      </c>
      <c r="E16810" t="s">
        <v>164</v>
      </c>
      <c r="F16810" t="s">
        <v>937</v>
      </c>
      <c r="G16810" t="s">
        <v>70</v>
      </c>
      <c r="H16810" t="s">
        <v>76</v>
      </c>
    </row>
    <row r="16811" spans="1:8" x14ac:dyDescent="0.35">
      <c r="A16811" t="s">
        <v>3</v>
      </c>
      <c r="B16811" t="s">
        <v>572</v>
      </c>
      <c r="C16811">
        <v>767</v>
      </c>
      <c r="D16811" t="s">
        <v>371</v>
      </c>
      <c r="E16811" t="s">
        <v>107</v>
      </c>
      <c r="F16811" t="s">
        <v>1737</v>
      </c>
      <c r="G16811" t="s">
        <v>76</v>
      </c>
      <c r="H16811" t="s">
        <v>107</v>
      </c>
    </row>
    <row r="16812" spans="1:8" x14ac:dyDescent="0.35">
      <c r="A16812" t="s">
        <v>3</v>
      </c>
      <c r="B16812" t="s">
        <v>573</v>
      </c>
      <c r="C16812">
        <v>32</v>
      </c>
      <c r="D16812" t="s">
        <v>425</v>
      </c>
      <c r="E16812" t="s">
        <v>237</v>
      </c>
      <c r="F16812" t="s">
        <v>407</v>
      </c>
      <c r="G16812" t="s">
        <v>76</v>
      </c>
      <c r="H16812" t="s">
        <v>76</v>
      </c>
    </row>
    <row r="16813" spans="1:8" x14ac:dyDescent="0.35">
      <c r="A16813" t="s">
        <v>4</v>
      </c>
      <c r="B16813" t="s">
        <v>566</v>
      </c>
      <c r="C16813">
        <v>213</v>
      </c>
      <c r="D16813" t="s">
        <v>402</v>
      </c>
      <c r="E16813" t="s">
        <v>142</v>
      </c>
      <c r="F16813" t="s">
        <v>808</v>
      </c>
      <c r="G16813" t="s">
        <v>161</v>
      </c>
      <c r="H16813" t="s">
        <v>76</v>
      </c>
    </row>
    <row r="16814" spans="1:8" x14ac:dyDescent="0.35">
      <c r="A16814" t="s">
        <v>4</v>
      </c>
      <c r="B16814" t="s">
        <v>569</v>
      </c>
      <c r="C16814">
        <v>1578</v>
      </c>
      <c r="D16814" t="s">
        <v>377</v>
      </c>
      <c r="E16814" t="s">
        <v>79</v>
      </c>
      <c r="F16814" t="s">
        <v>400</v>
      </c>
      <c r="G16814" t="s">
        <v>77</v>
      </c>
      <c r="H16814" t="s">
        <v>76</v>
      </c>
    </row>
    <row r="16815" spans="1:8" x14ac:dyDescent="0.35">
      <c r="A16815" t="s">
        <v>4</v>
      </c>
      <c r="B16815" t="s">
        <v>570</v>
      </c>
      <c r="C16815">
        <v>154</v>
      </c>
      <c r="D16815" t="s">
        <v>910</v>
      </c>
      <c r="E16815" t="s">
        <v>76</v>
      </c>
      <c r="F16815" t="s">
        <v>949</v>
      </c>
      <c r="G16815" t="s">
        <v>138</v>
      </c>
      <c r="H16815" t="s">
        <v>76</v>
      </c>
    </row>
    <row r="16816" spans="1:8" x14ac:dyDescent="0.35">
      <c r="A16816" t="s">
        <v>4</v>
      </c>
      <c r="B16816" t="s">
        <v>571</v>
      </c>
      <c r="C16816">
        <v>142</v>
      </c>
      <c r="D16816" t="s">
        <v>343</v>
      </c>
      <c r="E16816" t="s">
        <v>76</v>
      </c>
      <c r="F16816" t="s">
        <v>721</v>
      </c>
      <c r="G16816" t="s">
        <v>76</v>
      </c>
      <c r="H16816" t="s">
        <v>76</v>
      </c>
    </row>
    <row r="16817" spans="1:8" x14ac:dyDescent="0.35">
      <c r="A16817" t="s">
        <v>4</v>
      </c>
      <c r="B16817" t="s">
        <v>572</v>
      </c>
      <c r="C16817">
        <v>1065</v>
      </c>
      <c r="D16817" t="s">
        <v>591</v>
      </c>
      <c r="E16817" t="s">
        <v>76</v>
      </c>
      <c r="F16817" t="s">
        <v>703</v>
      </c>
      <c r="G16817" t="s">
        <v>79</v>
      </c>
      <c r="H16817" t="s">
        <v>76</v>
      </c>
    </row>
    <row r="16818" spans="1:8" x14ac:dyDescent="0.35">
      <c r="A16818" t="s">
        <v>4</v>
      </c>
      <c r="B16818" t="s">
        <v>573</v>
      </c>
      <c r="C16818">
        <v>124</v>
      </c>
      <c r="D16818" t="s">
        <v>281</v>
      </c>
      <c r="E16818" t="s">
        <v>63</v>
      </c>
      <c r="F16818" t="s">
        <v>805</v>
      </c>
      <c r="G16818" t="s">
        <v>63</v>
      </c>
      <c r="H16818" t="s">
        <v>76</v>
      </c>
    </row>
    <row r="16819" spans="1:8" x14ac:dyDescent="0.35">
      <c r="A16819" t="s">
        <v>5</v>
      </c>
      <c r="B16819" t="s">
        <v>566</v>
      </c>
      <c r="C16819">
        <v>89</v>
      </c>
      <c r="D16819" t="s">
        <v>920</v>
      </c>
      <c r="E16819" t="s">
        <v>94</v>
      </c>
      <c r="F16819" t="s">
        <v>126</v>
      </c>
      <c r="G16819" t="s">
        <v>138</v>
      </c>
      <c r="H16819" t="s">
        <v>76</v>
      </c>
    </row>
    <row r="16820" spans="1:8" x14ac:dyDescent="0.35">
      <c r="A16820" t="s">
        <v>5</v>
      </c>
      <c r="B16820" t="s">
        <v>569</v>
      </c>
      <c r="C16820">
        <v>1595</v>
      </c>
      <c r="D16820" t="s">
        <v>721</v>
      </c>
      <c r="E16820" t="s">
        <v>68</v>
      </c>
      <c r="F16820" t="s">
        <v>823</v>
      </c>
      <c r="G16820" t="s">
        <v>71</v>
      </c>
      <c r="H16820" t="s">
        <v>76</v>
      </c>
    </row>
    <row r="16821" spans="1:8" x14ac:dyDescent="0.35">
      <c r="A16821" t="s">
        <v>5</v>
      </c>
      <c r="B16821" t="s">
        <v>570</v>
      </c>
      <c r="C16821">
        <v>399</v>
      </c>
      <c r="D16821" t="s">
        <v>1403</v>
      </c>
      <c r="E16821" t="s">
        <v>107</v>
      </c>
      <c r="F16821" t="s">
        <v>160</v>
      </c>
      <c r="G16821" t="s">
        <v>79</v>
      </c>
      <c r="H16821" t="s">
        <v>76</v>
      </c>
    </row>
    <row r="16822" spans="1:8" x14ac:dyDescent="0.35">
      <c r="A16822" t="s">
        <v>5</v>
      </c>
      <c r="B16822" t="s">
        <v>571</v>
      </c>
      <c r="C16822">
        <v>46</v>
      </c>
      <c r="D16822" t="s">
        <v>695</v>
      </c>
      <c r="E16822" t="s">
        <v>334</v>
      </c>
      <c r="F16822" t="s">
        <v>66</v>
      </c>
      <c r="G16822" t="s">
        <v>76</v>
      </c>
      <c r="H16822" t="s">
        <v>76</v>
      </c>
    </row>
    <row r="16823" spans="1:8" x14ac:dyDescent="0.35">
      <c r="A16823" t="s">
        <v>5</v>
      </c>
      <c r="B16823" t="s">
        <v>572</v>
      </c>
      <c r="C16823">
        <v>1067</v>
      </c>
      <c r="D16823" t="s">
        <v>512</v>
      </c>
      <c r="E16823" t="s">
        <v>107</v>
      </c>
      <c r="F16823" t="s">
        <v>580</v>
      </c>
      <c r="G16823" t="s">
        <v>77</v>
      </c>
      <c r="H16823" t="s">
        <v>76</v>
      </c>
    </row>
    <row r="16824" spans="1:8" x14ac:dyDescent="0.35">
      <c r="A16824" t="s">
        <v>5</v>
      </c>
      <c r="B16824" t="s">
        <v>573</v>
      </c>
      <c r="C16824">
        <v>270</v>
      </c>
      <c r="D16824" t="s">
        <v>799</v>
      </c>
      <c r="E16824" t="s">
        <v>76</v>
      </c>
      <c r="F16824" t="s">
        <v>748</v>
      </c>
      <c r="G16824" t="s">
        <v>106</v>
      </c>
      <c r="H16824" t="s">
        <v>76</v>
      </c>
    </row>
    <row r="16825" spans="1:8" x14ac:dyDescent="0.35">
      <c r="A16825" t="s">
        <v>6</v>
      </c>
      <c r="B16825" t="s">
        <v>566</v>
      </c>
      <c r="C16825">
        <v>70</v>
      </c>
      <c r="D16825" t="s">
        <v>718</v>
      </c>
      <c r="E16825" t="s">
        <v>93</v>
      </c>
      <c r="F16825" t="s">
        <v>923</v>
      </c>
      <c r="G16825" t="s">
        <v>76</v>
      </c>
      <c r="H16825" t="s">
        <v>76</v>
      </c>
    </row>
    <row r="16826" spans="1:8" x14ac:dyDescent="0.35">
      <c r="A16826" t="s">
        <v>6</v>
      </c>
      <c r="B16826" t="s">
        <v>569</v>
      </c>
      <c r="C16826">
        <v>642</v>
      </c>
      <c r="D16826" t="s">
        <v>484</v>
      </c>
      <c r="E16826" t="s">
        <v>138</v>
      </c>
      <c r="F16826" t="s">
        <v>785</v>
      </c>
      <c r="G16826" t="s">
        <v>106</v>
      </c>
      <c r="H16826" t="s">
        <v>106</v>
      </c>
    </row>
    <row r="16827" spans="1:8" x14ac:dyDescent="0.35">
      <c r="A16827" t="s">
        <v>6</v>
      </c>
      <c r="B16827" t="s">
        <v>570</v>
      </c>
      <c r="C16827">
        <v>92</v>
      </c>
      <c r="D16827" t="s">
        <v>575</v>
      </c>
      <c r="E16827" t="s">
        <v>73</v>
      </c>
      <c r="F16827" t="s">
        <v>370</v>
      </c>
      <c r="G16827" t="s">
        <v>76</v>
      </c>
      <c r="H16827" t="s">
        <v>76</v>
      </c>
    </row>
    <row r="16828" spans="1:8" x14ac:dyDescent="0.35">
      <c r="A16828" t="s">
        <v>6</v>
      </c>
      <c r="B16828" t="s">
        <v>571</v>
      </c>
      <c r="C16828">
        <v>55</v>
      </c>
      <c r="D16828" t="s">
        <v>641</v>
      </c>
      <c r="E16828" t="s">
        <v>76</v>
      </c>
      <c r="F16828" t="s">
        <v>453</v>
      </c>
      <c r="G16828" t="s">
        <v>130</v>
      </c>
      <c r="H16828" t="s">
        <v>137</v>
      </c>
    </row>
    <row r="16829" spans="1:8" x14ac:dyDescent="0.35">
      <c r="A16829" t="s">
        <v>6</v>
      </c>
      <c r="B16829" t="s">
        <v>572</v>
      </c>
      <c r="C16829">
        <v>500</v>
      </c>
      <c r="D16829" t="s">
        <v>414</v>
      </c>
      <c r="E16829" t="s">
        <v>79</v>
      </c>
      <c r="F16829" t="s">
        <v>941</v>
      </c>
      <c r="G16829" t="s">
        <v>77</v>
      </c>
      <c r="H16829" t="s">
        <v>81</v>
      </c>
    </row>
    <row r="16830" spans="1:8" x14ac:dyDescent="0.35">
      <c r="A16830" t="s">
        <v>6</v>
      </c>
      <c r="B16830" t="s">
        <v>573</v>
      </c>
      <c r="C16830">
        <v>71</v>
      </c>
      <c r="D16830" t="s">
        <v>732</v>
      </c>
      <c r="E16830" t="s">
        <v>100</v>
      </c>
      <c r="F16830" t="s">
        <v>911</v>
      </c>
      <c r="G16830" t="s">
        <v>76</v>
      </c>
      <c r="H16830" t="s">
        <v>100</v>
      </c>
    </row>
    <row r="16831" spans="1:8" x14ac:dyDescent="0.35">
      <c r="A16831" t="s">
        <v>7</v>
      </c>
      <c r="B16831" t="s">
        <v>566</v>
      </c>
      <c r="C16831">
        <v>129</v>
      </c>
      <c r="D16831" t="s">
        <v>434</v>
      </c>
      <c r="E16831" t="s">
        <v>328</v>
      </c>
      <c r="F16831" t="s">
        <v>340</v>
      </c>
      <c r="G16831" t="s">
        <v>79</v>
      </c>
      <c r="H16831" t="s">
        <v>76</v>
      </c>
    </row>
    <row r="16832" spans="1:8" x14ac:dyDescent="0.35">
      <c r="A16832" t="s">
        <v>7</v>
      </c>
      <c r="B16832" t="s">
        <v>569</v>
      </c>
      <c r="C16832">
        <v>1489</v>
      </c>
      <c r="D16832" t="s">
        <v>144</v>
      </c>
      <c r="E16832" t="s">
        <v>68</v>
      </c>
      <c r="F16832" t="s">
        <v>1210</v>
      </c>
      <c r="G16832" t="s">
        <v>77</v>
      </c>
      <c r="H16832" t="s">
        <v>73</v>
      </c>
    </row>
    <row r="16833" spans="1:8" x14ac:dyDescent="0.35">
      <c r="A16833" t="s">
        <v>7</v>
      </c>
      <c r="B16833" t="s">
        <v>570</v>
      </c>
      <c r="C16833">
        <v>106</v>
      </c>
      <c r="D16833" t="s">
        <v>873</v>
      </c>
      <c r="E16833" t="s">
        <v>122</v>
      </c>
      <c r="F16833" t="s">
        <v>470</v>
      </c>
      <c r="G16833" t="s">
        <v>94</v>
      </c>
      <c r="H16833" t="s">
        <v>76</v>
      </c>
    </row>
    <row r="16834" spans="1:8" x14ac:dyDescent="0.35">
      <c r="A16834" t="s">
        <v>7</v>
      </c>
      <c r="B16834" t="s">
        <v>571</v>
      </c>
      <c r="C16834">
        <v>70</v>
      </c>
      <c r="D16834" t="s">
        <v>795</v>
      </c>
      <c r="E16834" t="s">
        <v>221</v>
      </c>
      <c r="F16834" t="s">
        <v>324</v>
      </c>
      <c r="G16834" t="s">
        <v>62</v>
      </c>
      <c r="H16834" t="s">
        <v>76</v>
      </c>
    </row>
    <row r="16835" spans="1:8" x14ac:dyDescent="0.35">
      <c r="A16835" t="s">
        <v>7</v>
      </c>
      <c r="B16835" t="s">
        <v>572</v>
      </c>
      <c r="C16835">
        <v>1386</v>
      </c>
      <c r="D16835" t="s">
        <v>477</v>
      </c>
      <c r="E16835" t="s">
        <v>72</v>
      </c>
      <c r="F16835" t="s">
        <v>816</v>
      </c>
      <c r="G16835" t="s">
        <v>79</v>
      </c>
      <c r="H16835" t="s">
        <v>106</v>
      </c>
    </row>
    <row r="16836" spans="1:8" x14ac:dyDescent="0.35">
      <c r="A16836" t="s">
        <v>7</v>
      </c>
      <c r="B16836" t="s">
        <v>573</v>
      </c>
      <c r="C16836">
        <v>66</v>
      </c>
      <c r="D16836" t="s">
        <v>483</v>
      </c>
      <c r="E16836" t="s">
        <v>278</v>
      </c>
      <c r="F16836" t="s">
        <v>85</v>
      </c>
      <c r="G16836" t="s">
        <v>76</v>
      </c>
      <c r="H16836" t="s">
        <v>76</v>
      </c>
    </row>
    <row r="16837" spans="1:8" x14ac:dyDescent="0.35">
      <c r="A16837" t="s">
        <v>241</v>
      </c>
      <c r="B16837" t="s">
        <v>566</v>
      </c>
      <c r="C16837">
        <v>654</v>
      </c>
      <c r="D16837" t="s">
        <v>718</v>
      </c>
      <c r="E16837" t="s">
        <v>280</v>
      </c>
      <c r="F16837" t="s">
        <v>544</v>
      </c>
      <c r="G16837" t="s">
        <v>130</v>
      </c>
      <c r="H16837" t="s">
        <v>76</v>
      </c>
    </row>
    <row r="16838" spans="1:8" x14ac:dyDescent="0.35">
      <c r="A16838" t="s">
        <v>241</v>
      </c>
      <c r="B16838" t="s">
        <v>569</v>
      </c>
      <c r="C16838">
        <v>6238</v>
      </c>
      <c r="D16838" t="s">
        <v>698</v>
      </c>
      <c r="E16838" t="s">
        <v>68</v>
      </c>
      <c r="F16838" t="s">
        <v>720</v>
      </c>
      <c r="G16838" t="s">
        <v>77</v>
      </c>
      <c r="H16838" t="s">
        <v>107</v>
      </c>
    </row>
    <row r="16839" spans="1:8" x14ac:dyDescent="0.35">
      <c r="A16839" t="s">
        <v>241</v>
      </c>
      <c r="B16839" t="s">
        <v>570</v>
      </c>
      <c r="C16839">
        <v>783</v>
      </c>
      <c r="D16839" t="s">
        <v>753</v>
      </c>
      <c r="E16839" t="s">
        <v>68</v>
      </c>
      <c r="F16839" t="s">
        <v>527</v>
      </c>
      <c r="G16839" t="s">
        <v>71</v>
      </c>
      <c r="H16839" t="s">
        <v>76</v>
      </c>
    </row>
    <row r="16840" spans="1:8" x14ac:dyDescent="0.35">
      <c r="A16840" t="s">
        <v>241</v>
      </c>
      <c r="B16840" t="s">
        <v>571</v>
      </c>
      <c r="C16840">
        <v>424</v>
      </c>
      <c r="D16840" t="s">
        <v>747</v>
      </c>
      <c r="E16840" t="s">
        <v>137</v>
      </c>
      <c r="F16840" t="s">
        <v>552</v>
      </c>
      <c r="G16840" t="s">
        <v>100</v>
      </c>
      <c r="H16840" t="s">
        <v>79</v>
      </c>
    </row>
    <row r="16841" spans="1:8" x14ac:dyDescent="0.35">
      <c r="A16841" t="s">
        <v>241</v>
      </c>
      <c r="B16841" t="s">
        <v>572</v>
      </c>
      <c r="C16841">
        <v>4785</v>
      </c>
      <c r="D16841" t="s">
        <v>91</v>
      </c>
      <c r="E16841" t="s">
        <v>71</v>
      </c>
      <c r="F16841" t="s">
        <v>543</v>
      </c>
      <c r="G16841" t="s">
        <v>77</v>
      </c>
      <c r="H16841" t="s">
        <v>106</v>
      </c>
    </row>
    <row r="16842" spans="1:8" x14ac:dyDescent="0.35">
      <c r="A16842" t="s">
        <v>241</v>
      </c>
      <c r="B16842" t="s">
        <v>573</v>
      </c>
      <c r="C16842">
        <v>563</v>
      </c>
      <c r="D16842" t="s">
        <v>472</v>
      </c>
      <c r="E16842" t="s">
        <v>133</v>
      </c>
      <c r="F16842" t="s">
        <v>621</v>
      </c>
      <c r="G16842" t="s">
        <v>68</v>
      </c>
      <c r="H16842" t="s">
        <v>73</v>
      </c>
    </row>
    <row r="16844" spans="1:8" x14ac:dyDescent="0.35">
      <c r="A16844" t="s">
        <v>2533</v>
      </c>
    </row>
    <row r="16845" spans="1:8" x14ac:dyDescent="0.35">
      <c r="A16845" t="s">
        <v>14</v>
      </c>
      <c r="B16845" t="s">
        <v>593</v>
      </c>
      <c r="C16845" t="s">
        <v>2</v>
      </c>
      <c r="D16845" t="s">
        <v>2526</v>
      </c>
      <c r="E16845" t="s">
        <v>2527</v>
      </c>
      <c r="F16845" t="s">
        <v>2528</v>
      </c>
      <c r="G16845" t="s">
        <v>48</v>
      </c>
      <c r="H16845" t="s">
        <v>2529</v>
      </c>
    </row>
    <row r="16846" spans="1:8" x14ac:dyDescent="0.35">
      <c r="A16846" t="s">
        <v>3</v>
      </c>
      <c r="B16846" t="s">
        <v>594</v>
      </c>
      <c r="C16846">
        <v>948</v>
      </c>
      <c r="D16846" t="s">
        <v>62</v>
      </c>
      <c r="E16846" t="s">
        <v>150</v>
      </c>
      <c r="F16846" t="s">
        <v>1265</v>
      </c>
      <c r="G16846" t="s">
        <v>107</v>
      </c>
      <c r="H16846" t="s">
        <v>76</v>
      </c>
    </row>
    <row r="16847" spans="1:8" x14ac:dyDescent="0.35">
      <c r="A16847" t="s">
        <v>3</v>
      </c>
      <c r="B16847" t="s">
        <v>595</v>
      </c>
      <c r="C16847">
        <v>1081</v>
      </c>
      <c r="D16847" t="s">
        <v>603</v>
      </c>
      <c r="E16847" t="s">
        <v>151</v>
      </c>
      <c r="F16847" t="s">
        <v>982</v>
      </c>
      <c r="G16847" t="s">
        <v>150</v>
      </c>
      <c r="H16847" t="s">
        <v>107</v>
      </c>
    </row>
    <row r="16848" spans="1:8" x14ac:dyDescent="0.35">
      <c r="A16848" t="s">
        <v>4</v>
      </c>
      <c r="B16848" t="s">
        <v>594</v>
      </c>
      <c r="C16848">
        <v>1729</v>
      </c>
      <c r="D16848" t="s">
        <v>82</v>
      </c>
      <c r="E16848" t="s">
        <v>107</v>
      </c>
      <c r="F16848" t="s">
        <v>750</v>
      </c>
      <c r="G16848" t="s">
        <v>72</v>
      </c>
      <c r="H16848" t="s">
        <v>76</v>
      </c>
    </row>
    <row r="16849" spans="1:8" x14ac:dyDescent="0.35">
      <c r="A16849" t="s">
        <v>4</v>
      </c>
      <c r="B16849" t="s">
        <v>595</v>
      </c>
      <c r="C16849">
        <v>1547</v>
      </c>
      <c r="D16849" t="s">
        <v>937</v>
      </c>
      <c r="E16849" t="s">
        <v>150</v>
      </c>
      <c r="F16849" t="s">
        <v>690</v>
      </c>
      <c r="G16849" t="s">
        <v>71</v>
      </c>
      <c r="H16849" t="s">
        <v>76</v>
      </c>
    </row>
    <row r="16850" spans="1:8" x14ac:dyDescent="0.35">
      <c r="A16850" t="s">
        <v>5</v>
      </c>
      <c r="B16850" t="s">
        <v>594</v>
      </c>
      <c r="C16850">
        <v>1277</v>
      </c>
      <c r="D16850" t="s">
        <v>146</v>
      </c>
      <c r="E16850" t="s">
        <v>106</v>
      </c>
      <c r="F16850" t="s">
        <v>1422</v>
      </c>
      <c r="G16850" t="s">
        <v>106</v>
      </c>
      <c r="H16850" t="s">
        <v>76</v>
      </c>
    </row>
    <row r="16851" spans="1:8" x14ac:dyDescent="0.35">
      <c r="A16851" t="s">
        <v>5</v>
      </c>
      <c r="B16851" t="s">
        <v>595</v>
      </c>
      <c r="C16851">
        <v>2189</v>
      </c>
      <c r="D16851" t="s">
        <v>1177</v>
      </c>
      <c r="E16851" t="s">
        <v>71</v>
      </c>
      <c r="F16851" t="s">
        <v>391</v>
      </c>
      <c r="G16851" t="s">
        <v>68</v>
      </c>
      <c r="H16851" t="s">
        <v>76</v>
      </c>
    </row>
    <row r="16852" spans="1:8" x14ac:dyDescent="0.35">
      <c r="A16852" t="s">
        <v>6</v>
      </c>
      <c r="B16852" t="s">
        <v>594</v>
      </c>
      <c r="C16852">
        <v>522</v>
      </c>
      <c r="D16852" t="s">
        <v>194</v>
      </c>
      <c r="E16852" t="s">
        <v>107</v>
      </c>
      <c r="F16852" t="s">
        <v>1114</v>
      </c>
      <c r="G16852" t="s">
        <v>76</v>
      </c>
      <c r="H16852" t="s">
        <v>72</v>
      </c>
    </row>
    <row r="16853" spans="1:8" x14ac:dyDescent="0.35">
      <c r="A16853" t="s">
        <v>6</v>
      </c>
      <c r="B16853" t="s">
        <v>595</v>
      </c>
      <c r="C16853">
        <v>908</v>
      </c>
      <c r="D16853" t="s">
        <v>671</v>
      </c>
      <c r="E16853" t="s">
        <v>138</v>
      </c>
      <c r="F16853" t="s">
        <v>490</v>
      </c>
      <c r="G16853" t="s">
        <v>79</v>
      </c>
      <c r="H16853" t="s">
        <v>71</v>
      </c>
    </row>
    <row r="16854" spans="1:8" x14ac:dyDescent="0.35">
      <c r="A16854" t="s">
        <v>7</v>
      </c>
      <c r="B16854" t="s">
        <v>594</v>
      </c>
      <c r="C16854">
        <v>1602</v>
      </c>
      <c r="D16854" t="s">
        <v>175</v>
      </c>
      <c r="E16854" t="s">
        <v>79</v>
      </c>
      <c r="F16854" t="s">
        <v>987</v>
      </c>
      <c r="G16854" t="s">
        <v>107</v>
      </c>
      <c r="H16854" t="s">
        <v>76</v>
      </c>
    </row>
    <row r="16855" spans="1:8" x14ac:dyDescent="0.35">
      <c r="A16855" t="s">
        <v>7</v>
      </c>
      <c r="B16855" t="s">
        <v>595</v>
      </c>
      <c r="C16855">
        <v>1644</v>
      </c>
      <c r="D16855" t="s">
        <v>756</v>
      </c>
      <c r="E16855" t="s">
        <v>62</v>
      </c>
      <c r="F16855" t="s">
        <v>677</v>
      </c>
      <c r="G16855" t="s">
        <v>75</v>
      </c>
      <c r="H16855" t="s">
        <v>106</v>
      </c>
    </row>
    <row r="16856" spans="1:8" x14ac:dyDescent="0.35">
      <c r="A16856" t="s">
        <v>241</v>
      </c>
      <c r="B16856" t="s">
        <v>594</v>
      </c>
      <c r="C16856">
        <v>6078</v>
      </c>
      <c r="D16856" t="s">
        <v>188</v>
      </c>
      <c r="E16856" t="s">
        <v>77</v>
      </c>
      <c r="F16856" t="s">
        <v>1112</v>
      </c>
      <c r="G16856" t="s">
        <v>77</v>
      </c>
      <c r="H16856" t="s">
        <v>107</v>
      </c>
    </row>
    <row r="16857" spans="1:8" x14ac:dyDescent="0.35">
      <c r="A16857" t="s">
        <v>241</v>
      </c>
      <c r="B16857" t="s">
        <v>595</v>
      </c>
      <c r="C16857">
        <v>7369</v>
      </c>
      <c r="D16857" t="s">
        <v>945</v>
      </c>
      <c r="E16857" t="s">
        <v>100</v>
      </c>
      <c r="F16857" t="s">
        <v>544</v>
      </c>
      <c r="G16857" t="s">
        <v>71</v>
      </c>
      <c r="H16857" t="s">
        <v>73</v>
      </c>
    </row>
    <row r="16859" spans="1:8" x14ac:dyDescent="0.35">
      <c r="A16859" t="s">
        <v>2534</v>
      </c>
    </row>
    <row r="16860" spans="1:8" x14ac:dyDescent="0.35">
      <c r="A16860" t="s">
        <v>14</v>
      </c>
      <c r="B16860" t="s">
        <v>2</v>
      </c>
      <c r="C16860" t="s">
        <v>2526</v>
      </c>
      <c r="D16860" t="s">
        <v>2527</v>
      </c>
      <c r="E16860" t="s">
        <v>2528</v>
      </c>
      <c r="F16860" t="s">
        <v>2529</v>
      </c>
      <c r="G16860" t="s">
        <v>48</v>
      </c>
    </row>
    <row r="16861" spans="1:8" x14ac:dyDescent="0.35">
      <c r="A16861" t="s">
        <v>3</v>
      </c>
      <c r="B16861">
        <v>2029</v>
      </c>
      <c r="C16861" t="s">
        <v>308</v>
      </c>
      <c r="D16861" t="s">
        <v>100</v>
      </c>
      <c r="E16861" t="s">
        <v>1612</v>
      </c>
      <c r="F16861" t="s">
        <v>107</v>
      </c>
      <c r="G16861" t="s">
        <v>79</v>
      </c>
    </row>
    <row r="16862" spans="1:8" x14ac:dyDescent="0.35">
      <c r="A16862" t="s">
        <v>4</v>
      </c>
      <c r="B16862">
        <v>3276</v>
      </c>
      <c r="C16862" t="s">
        <v>414</v>
      </c>
      <c r="D16862" t="s">
        <v>79</v>
      </c>
      <c r="E16862" t="s">
        <v>693</v>
      </c>
      <c r="F16862" t="s">
        <v>76</v>
      </c>
      <c r="G16862" t="s">
        <v>94</v>
      </c>
    </row>
    <row r="16863" spans="1:8" x14ac:dyDescent="0.35">
      <c r="A16863" t="s">
        <v>5</v>
      </c>
      <c r="B16863">
        <v>3466</v>
      </c>
      <c r="C16863" t="s">
        <v>327</v>
      </c>
      <c r="D16863" t="s">
        <v>68</v>
      </c>
      <c r="E16863" t="s">
        <v>546</v>
      </c>
      <c r="F16863" t="s">
        <v>76</v>
      </c>
      <c r="G16863" t="s">
        <v>68</v>
      </c>
    </row>
    <row r="16864" spans="1:8" x14ac:dyDescent="0.35">
      <c r="A16864" t="s">
        <v>6</v>
      </c>
      <c r="B16864">
        <v>1430</v>
      </c>
      <c r="C16864" t="s">
        <v>501</v>
      </c>
      <c r="D16864" t="s">
        <v>94</v>
      </c>
      <c r="E16864" t="s">
        <v>898</v>
      </c>
      <c r="F16864" t="s">
        <v>75</v>
      </c>
      <c r="G16864" t="s">
        <v>77</v>
      </c>
    </row>
    <row r="16865" spans="1:17" x14ac:dyDescent="0.35">
      <c r="A16865" t="s">
        <v>7</v>
      </c>
      <c r="B16865">
        <v>3246</v>
      </c>
      <c r="C16865" t="s">
        <v>524</v>
      </c>
      <c r="D16865" t="s">
        <v>74</v>
      </c>
      <c r="E16865" t="s">
        <v>584</v>
      </c>
      <c r="F16865" t="s">
        <v>73</v>
      </c>
      <c r="G16865" t="s">
        <v>79</v>
      </c>
    </row>
    <row r="16866" spans="1:17" x14ac:dyDescent="0.35">
      <c r="A16866" t="s">
        <v>241</v>
      </c>
      <c r="B16866">
        <v>13447</v>
      </c>
      <c r="C16866" t="s">
        <v>360</v>
      </c>
      <c r="D16866" t="s">
        <v>138</v>
      </c>
      <c r="E16866" t="s">
        <v>927</v>
      </c>
      <c r="F16866" t="s">
        <v>73</v>
      </c>
      <c r="G16866" t="s">
        <v>68</v>
      </c>
    </row>
    <row r="16868" spans="1:17" x14ac:dyDescent="0.35">
      <c r="A16868" t="s">
        <v>2535</v>
      </c>
    </row>
    <row r="16869" spans="1:17" x14ac:dyDescent="0.35">
      <c r="A16869" t="s">
        <v>14</v>
      </c>
      <c r="B16869" t="s">
        <v>15</v>
      </c>
      <c r="C16869" t="s">
        <v>2</v>
      </c>
      <c r="D16869" t="s">
        <v>2536</v>
      </c>
      <c r="E16869" t="s">
        <v>2537</v>
      </c>
      <c r="F16869" t="s">
        <v>2538</v>
      </c>
      <c r="G16869" t="s">
        <v>2539</v>
      </c>
      <c r="H16869" t="s">
        <v>2540</v>
      </c>
      <c r="I16869" t="s">
        <v>2541</v>
      </c>
      <c r="J16869" t="s">
        <v>2542</v>
      </c>
      <c r="K16869" t="s">
        <v>2543</v>
      </c>
      <c r="L16869" t="s">
        <v>2544</v>
      </c>
      <c r="M16869" t="s">
        <v>2545</v>
      </c>
      <c r="N16869" t="s">
        <v>2546</v>
      </c>
      <c r="O16869" t="s">
        <v>2547</v>
      </c>
      <c r="P16869" t="s">
        <v>49</v>
      </c>
      <c r="Q16869" t="s">
        <v>50</v>
      </c>
    </row>
    <row r="16870" spans="1:17" x14ac:dyDescent="0.35">
      <c r="A16870" t="s">
        <v>3</v>
      </c>
      <c r="B16870" t="s">
        <v>52</v>
      </c>
      <c r="C16870">
        <v>1</v>
      </c>
      <c r="D16870" t="s">
        <v>76</v>
      </c>
      <c r="E16870" t="s">
        <v>76</v>
      </c>
      <c r="F16870" t="s">
        <v>76</v>
      </c>
      <c r="G16870" t="s">
        <v>76</v>
      </c>
      <c r="H16870" t="s">
        <v>395</v>
      </c>
      <c r="I16870" t="s">
        <v>76</v>
      </c>
      <c r="J16870" t="s">
        <v>76</v>
      </c>
      <c r="K16870" t="s">
        <v>76</v>
      </c>
      <c r="L16870" t="s">
        <v>76</v>
      </c>
      <c r="M16870" t="s">
        <v>76</v>
      </c>
      <c r="N16870" t="s">
        <v>76</v>
      </c>
      <c r="O16870" t="s">
        <v>76</v>
      </c>
      <c r="P16870" t="s">
        <v>76</v>
      </c>
      <c r="Q16870" t="s">
        <v>76</v>
      </c>
    </row>
    <row r="16871" spans="1:17" x14ac:dyDescent="0.35">
      <c r="A16871" t="s">
        <v>3</v>
      </c>
      <c r="B16871" t="s">
        <v>83</v>
      </c>
      <c r="C16871">
        <v>5</v>
      </c>
      <c r="D16871" t="s">
        <v>440</v>
      </c>
      <c r="E16871" t="s">
        <v>637</v>
      </c>
      <c r="F16871" t="s">
        <v>637</v>
      </c>
      <c r="G16871" t="s">
        <v>649</v>
      </c>
      <c r="H16871" t="s">
        <v>477</v>
      </c>
      <c r="I16871" t="s">
        <v>126</v>
      </c>
      <c r="J16871" t="s">
        <v>76</v>
      </c>
      <c r="K16871" t="s">
        <v>76</v>
      </c>
      <c r="L16871" t="s">
        <v>76</v>
      </c>
      <c r="M16871" t="s">
        <v>76</v>
      </c>
      <c r="N16871" t="s">
        <v>76</v>
      </c>
      <c r="O16871" t="s">
        <v>76</v>
      </c>
      <c r="P16871" t="s">
        <v>76</v>
      </c>
      <c r="Q16871" t="s">
        <v>76</v>
      </c>
    </row>
    <row r="16872" spans="1:17" x14ac:dyDescent="0.35">
      <c r="A16872" t="s">
        <v>4</v>
      </c>
      <c r="B16872" t="s">
        <v>52</v>
      </c>
      <c r="C16872">
        <v>59</v>
      </c>
      <c r="D16872" t="s">
        <v>476</v>
      </c>
      <c r="E16872" t="s">
        <v>752</v>
      </c>
      <c r="F16872" t="s">
        <v>356</v>
      </c>
      <c r="G16872" t="s">
        <v>163</v>
      </c>
      <c r="H16872" t="s">
        <v>498</v>
      </c>
      <c r="I16872" t="s">
        <v>108</v>
      </c>
      <c r="J16872" t="s">
        <v>76</v>
      </c>
      <c r="K16872" t="s">
        <v>142</v>
      </c>
      <c r="L16872" t="s">
        <v>78</v>
      </c>
      <c r="M16872" t="s">
        <v>150</v>
      </c>
      <c r="N16872" t="s">
        <v>249</v>
      </c>
      <c r="O16872" t="s">
        <v>150</v>
      </c>
      <c r="P16872" t="s">
        <v>76</v>
      </c>
      <c r="Q16872" t="s">
        <v>76</v>
      </c>
    </row>
    <row r="16873" spans="1:17" x14ac:dyDescent="0.35">
      <c r="A16873" t="s">
        <v>4</v>
      </c>
      <c r="B16873" t="s">
        <v>83</v>
      </c>
      <c r="C16873">
        <v>74</v>
      </c>
      <c r="D16873" t="s">
        <v>354</v>
      </c>
      <c r="E16873" t="s">
        <v>695</v>
      </c>
      <c r="F16873" t="s">
        <v>355</v>
      </c>
      <c r="G16873" t="s">
        <v>107</v>
      </c>
      <c r="H16873" t="s">
        <v>371</v>
      </c>
      <c r="I16873" t="s">
        <v>244</v>
      </c>
      <c r="J16873" t="s">
        <v>153</v>
      </c>
      <c r="K16873" t="s">
        <v>199</v>
      </c>
      <c r="L16873" t="s">
        <v>93</v>
      </c>
      <c r="M16873" t="s">
        <v>293</v>
      </c>
      <c r="N16873" t="s">
        <v>76</v>
      </c>
      <c r="O16873" t="s">
        <v>75</v>
      </c>
      <c r="P16873" t="s">
        <v>76</v>
      </c>
      <c r="Q16873" t="s">
        <v>76</v>
      </c>
    </row>
    <row r="16874" spans="1:17" x14ac:dyDescent="0.35">
      <c r="A16874" t="s">
        <v>4</v>
      </c>
      <c r="B16874" t="s">
        <v>50</v>
      </c>
      <c r="C16874">
        <v>9</v>
      </c>
      <c r="D16874" t="s">
        <v>611</v>
      </c>
      <c r="E16874" t="s">
        <v>381</v>
      </c>
      <c r="F16874" t="s">
        <v>659</v>
      </c>
      <c r="G16874" t="s">
        <v>76</v>
      </c>
      <c r="H16874" t="s">
        <v>490</v>
      </c>
      <c r="I16874" t="s">
        <v>75</v>
      </c>
      <c r="J16874" t="s">
        <v>76</v>
      </c>
      <c r="K16874" t="s">
        <v>76</v>
      </c>
      <c r="L16874" t="s">
        <v>76</v>
      </c>
      <c r="M16874" t="s">
        <v>76</v>
      </c>
      <c r="N16874" t="s">
        <v>76</v>
      </c>
      <c r="O16874" t="s">
        <v>165</v>
      </c>
      <c r="P16874" t="s">
        <v>76</v>
      </c>
      <c r="Q16874" t="s">
        <v>76</v>
      </c>
    </row>
    <row r="16875" spans="1:17" x14ac:dyDescent="0.35">
      <c r="A16875" t="s">
        <v>5</v>
      </c>
      <c r="B16875" t="s">
        <v>52</v>
      </c>
      <c r="C16875">
        <v>148</v>
      </c>
      <c r="D16875" t="s">
        <v>463</v>
      </c>
      <c r="E16875" t="s">
        <v>411</v>
      </c>
      <c r="F16875" t="s">
        <v>147</v>
      </c>
      <c r="G16875" t="s">
        <v>257</v>
      </c>
      <c r="H16875" t="s">
        <v>582</v>
      </c>
      <c r="I16875" t="s">
        <v>146</v>
      </c>
      <c r="J16875" t="s">
        <v>100</v>
      </c>
      <c r="K16875" t="s">
        <v>57</v>
      </c>
      <c r="L16875" t="s">
        <v>138</v>
      </c>
      <c r="M16875" t="s">
        <v>216</v>
      </c>
      <c r="N16875" t="s">
        <v>96</v>
      </c>
      <c r="O16875" t="s">
        <v>163</v>
      </c>
      <c r="P16875" t="s">
        <v>76</v>
      </c>
      <c r="Q16875" t="s">
        <v>76</v>
      </c>
    </row>
    <row r="16876" spans="1:17" x14ac:dyDescent="0.35">
      <c r="A16876" t="s">
        <v>5</v>
      </c>
      <c r="B16876" t="s">
        <v>83</v>
      </c>
      <c r="C16876">
        <v>235</v>
      </c>
      <c r="D16876" t="s">
        <v>288</v>
      </c>
      <c r="E16876" t="s">
        <v>618</v>
      </c>
      <c r="F16876" t="s">
        <v>315</v>
      </c>
      <c r="G16876" t="s">
        <v>386</v>
      </c>
      <c r="H16876" t="s">
        <v>257</v>
      </c>
      <c r="I16876" t="s">
        <v>355</v>
      </c>
      <c r="J16876" t="s">
        <v>198</v>
      </c>
      <c r="K16876" t="s">
        <v>86</v>
      </c>
      <c r="L16876" t="s">
        <v>81</v>
      </c>
      <c r="M16876" t="s">
        <v>194</v>
      </c>
      <c r="N16876" t="s">
        <v>63</v>
      </c>
      <c r="O16876" t="s">
        <v>78</v>
      </c>
      <c r="P16876" t="s">
        <v>76</v>
      </c>
      <c r="Q16876" t="s">
        <v>76</v>
      </c>
    </row>
    <row r="16877" spans="1:17" x14ac:dyDescent="0.35">
      <c r="A16877" t="s">
        <v>5</v>
      </c>
      <c r="B16877" t="s">
        <v>50</v>
      </c>
      <c r="C16877">
        <v>37</v>
      </c>
      <c r="D16877" t="s">
        <v>409</v>
      </c>
      <c r="E16877" t="s">
        <v>849</v>
      </c>
      <c r="F16877" t="s">
        <v>216</v>
      </c>
      <c r="G16877" t="s">
        <v>298</v>
      </c>
      <c r="H16877" t="s">
        <v>295</v>
      </c>
      <c r="I16877" t="s">
        <v>305</v>
      </c>
      <c r="J16877" t="s">
        <v>270</v>
      </c>
      <c r="K16877" t="s">
        <v>557</v>
      </c>
      <c r="L16877" t="s">
        <v>100</v>
      </c>
      <c r="M16877" t="s">
        <v>100</v>
      </c>
      <c r="N16877" t="s">
        <v>138</v>
      </c>
      <c r="O16877" t="s">
        <v>76</v>
      </c>
      <c r="P16877" t="s">
        <v>76</v>
      </c>
      <c r="Q16877" t="s">
        <v>76</v>
      </c>
    </row>
    <row r="16878" spans="1:17" x14ac:dyDescent="0.35">
      <c r="A16878" t="s">
        <v>6</v>
      </c>
      <c r="B16878" t="s">
        <v>52</v>
      </c>
      <c r="C16878">
        <v>28</v>
      </c>
      <c r="D16878" t="s">
        <v>10</v>
      </c>
      <c r="E16878" t="s">
        <v>561</v>
      </c>
      <c r="F16878" t="s">
        <v>368</v>
      </c>
      <c r="G16878" t="s">
        <v>588</v>
      </c>
      <c r="H16878" t="s">
        <v>601</v>
      </c>
      <c r="I16878" t="s">
        <v>182</v>
      </c>
      <c r="J16878" t="s">
        <v>11</v>
      </c>
      <c r="K16878" t="s">
        <v>11</v>
      </c>
      <c r="L16878" t="s">
        <v>56</v>
      </c>
      <c r="M16878" t="s">
        <v>179</v>
      </c>
      <c r="N16878" t="s">
        <v>76</v>
      </c>
      <c r="O16878" t="s">
        <v>76</v>
      </c>
      <c r="P16878" t="s">
        <v>76</v>
      </c>
      <c r="Q16878" t="s">
        <v>76</v>
      </c>
    </row>
    <row r="16879" spans="1:17" x14ac:dyDescent="0.35">
      <c r="A16879" t="s">
        <v>6</v>
      </c>
      <c r="B16879" t="s">
        <v>83</v>
      </c>
      <c r="C16879">
        <v>39</v>
      </c>
      <c r="D16879" t="s">
        <v>482</v>
      </c>
      <c r="E16879" t="s">
        <v>500</v>
      </c>
      <c r="F16879" t="s">
        <v>382</v>
      </c>
      <c r="G16879" t="s">
        <v>199</v>
      </c>
      <c r="H16879" t="s">
        <v>219</v>
      </c>
      <c r="I16879" t="s">
        <v>121</v>
      </c>
      <c r="J16879" t="s">
        <v>68</v>
      </c>
      <c r="K16879" t="s">
        <v>132</v>
      </c>
      <c r="L16879" t="s">
        <v>78</v>
      </c>
      <c r="M16879" t="s">
        <v>68</v>
      </c>
      <c r="N16879" t="s">
        <v>76</v>
      </c>
      <c r="O16879" t="s">
        <v>211</v>
      </c>
      <c r="P16879" t="s">
        <v>76</v>
      </c>
      <c r="Q16879" t="s">
        <v>76</v>
      </c>
    </row>
    <row r="16880" spans="1:17" x14ac:dyDescent="0.35">
      <c r="A16880" t="s">
        <v>6</v>
      </c>
      <c r="B16880" t="s">
        <v>50</v>
      </c>
      <c r="C16880">
        <v>3</v>
      </c>
      <c r="D16880" t="s">
        <v>155</v>
      </c>
      <c r="E16880" t="s">
        <v>76</v>
      </c>
      <c r="F16880" t="s">
        <v>735</v>
      </c>
      <c r="G16880" t="s">
        <v>514</v>
      </c>
      <c r="H16880" t="s">
        <v>650</v>
      </c>
      <c r="I16880" t="s">
        <v>76</v>
      </c>
      <c r="J16880" t="s">
        <v>76</v>
      </c>
      <c r="K16880" t="s">
        <v>76</v>
      </c>
      <c r="L16880" t="s">
        <v>76</v>
      </c>
      <c r="M16880" t="s">
        <v>76</v>
      </c>
      <c r="N16880" t="s">
        <v>76</v>
      </c>
      <c r="O16880" t="s">
        <v>76</v>
      </c>
      <c r="P16880" t="s">
        <v>76</v>
      </c>
      <c r="Q16880" t="s">
        <v>76</v>
      </c>
    </row>
    <row r="16881" spans="1:17" x14ac:dyDescent="0.35">
      <c r="A16881" t="s">
        <v>7</v>
      </c>
      <c r="B16881" t="s">
        <v>52</v>
      </c>
      <c r="C16881">
        <v>2</v>
      </c>
      <c r="D16881" t="s">
        <v>76</v>
      </c>
      <c r="E16881" t="s">
        <v>76</v>
      </c>
      <c r="F16881" t="s">
        <v>76</v>
      </c>
      <c r="G16881" t="s">
        <v>257</v>
      </c>
      <c r="H16881" t="s">
        <v>395</v>
      </c>
      <c r="I16881" t="s">
        <v>257</v>
      </c>
      <c r="J16881" t="s">
        <v>76</v>
      </c>
      <c r="K16881" t="s">
        <v>76</v>
      </c>
      <c r="L16881" t="s">
        <v>76</v>
      </c>
      <c r="M16881" t="s">
        <v>76</v>
      </c>
      <c r="N16881" t="s">
        <v>76</v>
      </c>
      <c r="O16881" t="s">
        <v>76</v>
      </c>
      <c r="P16881" t="s">
        <v>76</v>
      </c>
      <c r="Q16881" t="s">
        <v>76</v>
      </c>
    </row>
    <row r="16882" spans="1:17" x14ac:dyDescent="0.35">
      <c r="A16882" t="s">
        <v>7</v>
      </c>
      <c r="B16882" t="s">
        <v>83</v>
      </c>
      <c r="C16882">
        <v>7</v>
      </c>
      <c r="D16882" t="s">
        <v>76</v>
      </c>
      <c r="E16882" t="s">
        <v>644</v>
      </c>
      <c r="F16882" t="s">
        <v>474</v>
      </c>
      <c r="G16882" t="s">
        <v>447</v>
      </c>
      <c r="H16882" t="s">
        <v>89</v>
      </c>
      <c r="I16882" t="s">
        <v>206</v>
      </c>
      <c r="J16882" t="s">
        <v>76</v>
      </c>
      <c r="K16882" t="s">
        <v>76</v>
      </c>
      <c r="L16882" t="s">
        <v>76</v>
      </c>
      <c r="M16882" t="s">
        <v>76</v>
      </c>
      <c r="N16882" t="s">
        <v>76</v>
      </c>
      <c r="O16882" t="s">
        <v>76</v>
      </c>
      <c r="P16882" t="s">
        <v>76</v>
      </c>
      <c r="Q16882" t="s">
        <v>76</v>
      </c>
    </row>
    <row r="16883" spans="1:17" x14ac:dyDescent="0.35">
      <c r="A16883" t="s">
        <v>241</v>
      </c>
      <c r="B16883" t="s">
        <v>52</v>
      </c>
      <c r="C16883">
        <v>238</v>
      </c>
      <c r="D16883" t="s">
        <v>524</v>
      </c>
      <c r="E16883" t="s">
        <v>406</v>
      </c>
      <c r="F16883" t="s">
        <v>358</v>
      </c>
      <c r="G16883" t="s">
        <v>116</v>
      </c>
      <c r="H16883" t="s">
        <v>153</v>
      </c>
      <c r="I16883" t="s">
        <v>217</v>
      </c>
      <c r="J16883" t="s">
        <v>93</v>
      </c>
      <c r="K16883" t="s">
        <v>96</v>
      </c>
      <c r="L16883" t="s">
        <v>93</v>
      </c>
      <c r="M16883" t="s">
        <v>74</v>
      </c>
      <c r="N16883" t="s">
        <v>121</v>
      </c>
      <c r="O16883" t="s">
        <v>72</v>
      </c>
      <c r="P16883" t="s">
        <v>76</v>
      </c>
      <c r="Q16883" t="s">
        <v>76</v>
      </c>
    </row>
    <row r="16884" spans="1:17" x14ac:dyDescent="0.35">
      <c r="A16884" t="s">
        <v>241</v>
      </c>
      <c r="B16884" t="s">
        <v>83</v>
      </c>
      <c r="C16884">
        <v>360</v>
      </c>
      <c r="D16884" t="s">
        <v>288</v>
      </c>
      <c r="E16884" t="s">
        <v>982</v>
      </c>
      <c r="F16884" t="s">
        <v>200</v>
      </c>
      <c r="G16884" t="s">
        <v>146</v>
      </c>
      <c r="H16884" t="s">
        <v>291</v>
      </c>
      <c r="I16884" t="s">
        <v>121</v>
      </c>
      <c r="J16884" t="s">
        <v>206</v>
      </c>
      <c r="K16884" t="s">
        <v>92</v>
      </c>
      <c r="L16884" t="s">
        <v>63</v>
      </c>
      <c r="M16884" t="s">
        <v>89</v>
      </c>
      <c r="N16884" t="s">
        <v>79</v>
      </c>
      <c r="O16884" t="s">
        <v>55</v>
      </c>
      <c r="P16884" t="s">
        <v>76</v>
      </c>
      <c r="Q16884" t="s">
        <v>76</v>
      </c>
    </row>
    <row r="16885" spans="1:17" x14ac:dyDescent="0.35">
      <c r="A16885" t="s">
        <v>241</v>
      </c>
      <c r="B16885" t="s">
        <v>50</v>
      </c>
      <c r="C16885">
        <v>49</v>
      </c>
      <c r="D16885" t="s">
        <v>365</v>
      </c>
      <c r="E16885" t="s">
        <v>329</v>
      </c>
      <c r="F16885" t="s">
        <v>159</v>
      </c>
      <c r="G16885" t="s">
        <v>339</v>
      </c>
      <c r="H16885" t="s">
        <v>411</v>
      </c>
      <c r="I16885" t="s">
        <v>84</v>
      </c>
      <c r="J16885" t="s">
        <v>242</v>
      </c>
      <c r="K16885" t="s">
        <v>182</v>
      </c>
      <c r="L16885" t="s">
        <v>94</v>
      </c>
      <c r="M16885" t="s">
        <v>94</v>
      </c>
      <c r="N16885" t="s">
        <v>71</v>
      </c>
      <c r="O16885" t="s">
        <v>216</v>
      </c>
      <c r="P16885" t="s">
        <v>76</v>
      </c>
      <c r="Q16885" t="s">
        <v>76</v>
      </c>
    </row>
    <row r="16887" spans="1:17" x14ac:dyDescent="0.35">
      <c r="A16887" t="s">
        <v>2548</v>
      </c>
    </row>
    <row r="16888" spans="1:17" x14ac:dyDescent="0.35">
      <c r="A16888" t="s">
        <v>14</v>
      </c>
      <c r="B16888" t="s">
        <v>266</v>
      </c>
      <c r="C16888" t="s">
        <v>2</v>
      </c>
      <c r="D16888" t="s">
        <v>2536</v>
      </c>
      <c r="E16888" t="s">
        <v>2537</v>
      </c>
      <c r="F16888" t="s">
        <v>2538</v>
      </c>
      <c r="G16888" t="s">
        <v>2539</v>
      </c>
      <c r="H16888" t="s">
        <v>2540</v>
      </c>
      <c r="I16888" t="s">
        <v>2541</v>
      </c>
      <c r="J16888" t="s">
        <v>2542</v>
      </c>
      <c r="K16888" t="s">
        <v>2543</v>
      </c>
      <c r="L16888" t="s">
        <v>2544</v>
      </c>
      <c r="M16888" t="s">
        <v>2545</v>
      </c>
      <c r="N16888" t="s">
        <v>2546</v>
      </c>
      <c r="O16888" t="s">
        <v>2547</v>
      </c>
      <c r="P16888" t="s">
        <v>49</v>
      </c>
      <c r="Q16888" t="s">
        <v>50</v>
      </c>
    </row>
    <row r="16889" spans="1:17" x14ac:dyDescent="0.35">
      <c r="A16889" t="s">
        <v>3</v>
      </c>
      <c r="B16889" t="s">
        <v>267</v>
      </c>
      <c r="C16889">
        <v>1</v>
      </c>
      <c r="D16889" t="s">
        <v>76</v>
      </c>
      <c r="E16889" t="s">
        <v>76</v>
      </c>
      <c r="F16889" t="s">
        <v>76</v>
      </c>
      <c r="G16889" t="s">
        <v>395</v>
      </c>
      <c r="H16889" t="s">
        <v>395</v>
      </c>
      <c r="I16889" t="s">
        <v>76</v>
      </c>
      <c r="J16889" t="s">
        <v>76</v>
      </c>
      <c r="K16889" t="s">
        <v>76</v>
      </c>
      <c r="L16889" t="s">
        <v>76</v>
      </c>
      <c r="M16889" t="s">
        <v>76</v>
      </c>
      <c r="N16889" t="s">
        <v>76</v>
      </c>
      <c r="O16889" t="s">
        <v>76</v>
      </c>
      <c r="P16889" t="s">
        <v>76</v>
      </c>
      <c r="Q16889" t="s">
        <v>76</v>
      </c>
    </row>
    <row r="16890" spans="1:17" x14ac:dyDescent="0.35">
      <c r="A16890" t="s">
        <v>3</v>
      </c>
      <c r="B16890" t="s">
        <v>279</v>
      </c>
      <c r="C16890">
        <v>4</v>
      </c>
      <c r="D16890" t="s">
        <v>532</v>
      </c>
      <c r="E16890" t="s">
        <v>206</v>
      </c>
      <c r="F16890" t="s">
        <v>206</v>
      </c>
      <c r="G16890" t="s">
        <v>532</v>
      </c>
      <c r="H16890" t="s">
        <v>880</v>
      </c>
      <c r="I16890" t="s">
        <v>206</v>
      </c>
      <c r="J16890" t="s">
        <v>76</v>
      </c>
      <c r="K16890" t="s">
        <v>76</v>
      </c>
      <c r="L16890" t="s">
        <v>76</v>
      </c>
      <c r="M16890" t="s">
        <v>76</v>
      </c>
      <c r="N16890" t="s">
        <v>76</v>
      </c>
      <c r="O16890" t="s">
        <v>76</v>
      </c>
      <c r="P16890" t="s">
        <v>76</v>
      </c>
      <c r="Q16890" t="s">
        <v>76</v>
      </c>
    </row>
    <row r="16891" spans="1:17" x14ac:dyDescent="0.35">
      <c r="A16891" t="s">
        <v>3</v>
      </c>
      <c r="B16891" t="s">
        <v>285</v>
      </c>
      <c r="C16891">
        <v>1</v>
      </c>
      <c r="D16891" t="s">
        <v>76</v>
      </c>
      <c r="E16891" t="s">
        <v>395</v>
      </c>
      <c r="F16891" t="s">
        <v>395</v>
      </c>
      <c r="G16891" t="s">
        <v>76</v>
      </c>
      <c r="H16891" t="s">
        <v>76</v>
      </c>
      <c r="I16891" t="s">
        <v>76</v>
      </c>
      <c r="J16891" t="s">
        <v>76</v>
      </c>
      <c r="K16891" t="s">
        <v>76</v>
      </c>
      <c r="L16891" t="s">
        <v>76</v>
      </c>
      <c r="M16891" t="s">
        <v>76</v>
      </c>
      <c r="N16891" t="s">
        <v>76</v>
      </c>
      <c r="O16891" t="s">
        <v>76</v>
      </c>
      <c r="P16891" t="s">
        <v>76</v>
      </c>
      <c r="Q16891" t="s">
        <v>76</v>
      </c>
    </row>
    <row r="16892" spans="1:17" x14ac:dyDescent="0.35">
      <c r="A16892" t="s">
        <v>4</v>
      </c>
      <c r="B16892" t="s">
        <v>267</v>
      </c>
      <c r="C16892">
        <v>17</v>
      </c>
      <c r="D16892" t="s">
        <v>398</v>
      </c>
      <c r="E16892" t="s">
        <v>523</v>
      </c>
      <c r="F16892" t="s">
        <v>73</v>
      </c>
      <c r="G16892" t="s">
        <v>175</v>
      </c>
      <c r="H16892" t="s">
        <v>173</v>
      </c>
      <c r="I16892" t="s">
        <v>107</v>
      </c>
      <c r="J16892" t="s">
        <v>249</v>
      </c>
      <c r="K16892" t="s">
        <v>56</v>
      </c>
      <c r="L16892" t="s">
        <v>96</v>
      </c>
      <c r="M16892" t="s">
        <v>104</v>
      </c>
      <c r="N16892" t="s">
        <v>90</v>
      </c>
      <c r="O16892" t="s">
        <v>76</v>
      </c>
      <c r="P16892" t="s">
        <v>76</v>
      </c>
      <c r="Q16892" t="s">
        <v>76</v>
      </c>
    </row>
    <row r="16893" spans="1:17" x14ac:dyDescent="0.35">
      <c r="A16893" t="s">
        <v>4</v>
      </c>
      <c r="B16893" t="s">
        <v>279</v>
      </c>
      <c r="C16893">
        <v>79</v>
      </c>
      <c r="D16893" t="s">
        <v>568</v>
      </c>
      <c r="E16893" t="s">
        <v>258</v>
      </c>
      <c r="F16893" t="s">
        <v>490</v>
      </c>
      <c r="G16893" t="s">
        <v>80</v>
      </c>
      <c r="H16893" t="s">
        <v>591</v>
      </c>
      <c r="I16893" t="s">
        <v>138</v>
      </c>
      <c r="J16893" t="s">
        <v>65</v>
      </c>
      <c r="K16893" t="s">
        <v>122</v>
      </c>
      <c r="L16893" t="s">
        <v>76</v>
      </c>
      <c r="M16893" t="s">
        <v>75</v>
      </c>
      <c r="N16893" t="s">
        <v>76</v>
      </c>
      <c r="O16893" t="s">
        <v>75</v>
      </c>
      <c r="P16893" t="s">
        <v>76</v>
      </c>
      <c r="Q16893" t="s">
        <v>76</v>
      </c>
    </row>
    <row r="16894" spans="1:17" x14ac:dyDescent="0.35">
      <c r="A16894" t="s">
        <v>4</v>
      </c>
      <c r="B16894" t="s">
        <v>285</v>
      </c>
      <c r="C16894">
        <v>46</v>
      </c>
      <c r="D16894" t="s">
        <v>511</v>
      </c>
      <c r="E16894" t="s">
        <v>679</v>
      </c>
      <c r="F16894" t="s">
        <v>102</v>
      </c>
      <c r="G16894" t="s">
        <v>186</v>
      </c>
      <c r="H16894" t="s">
        <v>191</v>
      </c>
      <c r="I16894" t="s">
        <v>280</v>
      </c>
      <c r="J16894" t="s">
        <v>300</v>
      </c>
      <c r="K16894" t="s">
        <v>210</v>
      </c>
      <c r="L16894" t="s">
        <v>122</v>
      </c>
      <c r="M16894" t="s">
        <v>299</v>
      </c>
      <c r="N16894" t="s">
        <v>76</v>
      </c>
      <c r="O16894" t="s">
        <v>122</v>
      </c>
      <c r="P16894" t="s">
        <v>76</v>
      </c>
      <c r="Q16894" t="s">
        <v>76</v>
      </c>
    </row>
    <row r="16895" spans="1:17" x14ac:dyDescent="0.35">
      <c r="A16895" t="s">
        <v>5</v>
      </c>
      <c r="B16895" t="s">
        <v>267</v>
      </c>
      <c r="C16895">
        <v>11</v>
      </c>
      <c r="D16895" t="s">
        <v>452</v>
      </c>
      <c r="E16895" t="s">
        <v>294</v>
      </c>
      <c r="F16895" t="s">
        <v>207</v>
      </c>
      <c r="G16895" t="s">
        <v>427</v>
      </c>
      <c r="H16895" t="s">
        <v>480</v>
      </c>
      <c r="I16895" t="s">
        <v>218</v>
      </c>
      <c r="J16895" t="s">
        <v>76</v>
      </c>
      <c r="K16895" t="s">
        <v>225</v>
      </c>
      <c r="L16895" t="s">
        <v>225</v>
      </c>
      <c r="M16895" t="s">
        <v>76</v>
      </c>
      <c r="N16895" t="s">
        <v>367</v>
      </c>
      <c r="O16895" t="s">
        <v>76</v>
      </c>
      <c r="P16895" t="s">
        <v>76</v>
      </c>
      <c r="Q16895" t="s">
        <v>76</v>
      </c>
    </row>
    <row r="16896" spans="1:17" x14ac:dyDescent="0.35">
      <c r="A16896" t="s">
        <v>5</v>
      </c>
      <c r="B16896" t="s">
        <v>279</v>
      </c>
      <c r="C16896">
        <v>238</v>
      </c>
      <c r="D16896" t="s">
        <v>444</v>
      </c>
      <c r="E16896" t="s">
        <v>559</v>
      </c>
      <c r="F16896" t="s">
        <v>203</v>
      </c>
      <c r="G16896" t="s">
        <v>352</v>
      </c>
      <c r="H16896" t="s">
        <v>467</v>
      </c>
      <c r="I16896" t="s">
        <v>314</v>
      </c>
      <c r="J16896" t="s">
        <v>112</v>
      </c>
      <c r="K16896" t="s">
        <v>307</v>
      </c>
      <c r="L16896" t="s">
        <v>63</v>
      </c>
      <c r="M16896" t="s">
        <v>103</v>
      </c>
      <c r="N16896" t="s">
        <v>81</v>
      </c>
      <c r="O16896" t="s">
        <v>94</v>
      </c>
      <c r="P16896" t="s">
        <v>76</v>
      </c>
      <c r="Q16896" t="s">
        <v>76</v>
      </c>
    </row>
    <row r="16897" spans="1:17" x14ac:dyDescent="0.35">
      <c r="A16897" t="s">
        <v>5</v>
      </c>
      <c r="B16897" t="s">
        <v>285</v>
      </c>
      <c r="C16897">
        <v>171</v>
      </c>
      <c r="D16897" t="s">
        <v>710</v>
      </c>
      <c r="E16897" t="s">
        <v>805</v>
      </c>
      <c r="F16897" t="s">
        <v>453</v>
      </c>
      <c r="G16897" t="s">
        <v>276</v>
      </c>
      <c r="H16897" t="s">
        <v>493</v>
      </c>
      <c r="I16897" t="s">
        <v>176</v>
      </c>
      <c r="J16897" t="s">
        <v>63</v>
      </c>
      <c r="K16897" t="s">
        <v>108</v>
      </c>
      <c r="L16897" t="s">
        <v>71</v>
      </c>
      <c r="M16897" t="s">
        <v>221</v>
      </c>
      <c r="N16897" t="s">
        <v>86</v>
      </c>
      <c r="O16897" t="s">
        <v>62</v>
      </c>
      <c r="P16897" t="s">
        <v>76</v>
      </c>
      <c r="Q16897" t="s">
        <v>76</v>
      </c>
    </row>
    <row r="16898" spans="1:17" x14ac:dyDescent="0.35">
      <c r="A16898" t="s">
        <v>6</v>
      </c>
      <c r="B16898" t="s">
        <v>267</v>
      </c>
      <c r="C16898">
        <v>7</v>
      </c>
      <c r="D16898" t="s">
        <v>574</v>
      </c>
      <c r="E16898" t="s">
        <v>490</v>
      </c>
      <c r="F16898" t="s">
        <v>431</v>
      </c>
      <c r="G16898" t="s">
        <v>85</v>
      </c>
      <c r="H16898" t="s">
        <v>85</v>
      </c>
      <c r="I16898" t="s">
        <v>277</v>
      </c>
      <c r="J16898" t="s">
        <v>352</v>
      </c>
      <c r="K16898" t="s">
        <v>352</v>
      </c>
      <c r="L16898" t="s">
        <v>76</v>
      </c>
      <c r="M16898" t="s">
        <v>76</v>
      </c>
      <c r="N16898" t="s">
        <v>76</v>
      </c>
      <c r="O16898" t="s">
        <v>76</v>
      </c>
      <c r="P16898" t="s">
        <v>76</v>
      </c>
      <c r="Q16898" t="s">
        <v>76</v>
      </c>
    </row>
    <row r="16899" spans="1:17" x14ac:dyDescent="0.35">
      <c r="A16899" t="s">
        <v>6</v>
      </c>
      <c r="B16899" t="s">
        <v>279</v>
      </c>
      <c r="C16899">
        <v>47</v>
      </c>
      <c r="D16899" t="s">
        <v>554</v>
      </c>
      <c r="E16899" t="s">
        <v>454</v>
      </c>
      <c r="F16899" t="s">
        <v>406</v>
      </c>
      <c r="G16899" t="s">
        <v>148</v>
      </c>
      <c r="H16899" t="s">
        <v>120</v>
      </c>
      <c r="I16899" t="s">
        <v>342</v>
      </c>
      <c r="J16899" t="s">
        <v>70</v>
      </c>
      <c r="K16899" t="s">
        <v>162</v>
      </c>
      <c r="L16899" t="s">
        <v>65</v>
      </c>
      <c r="M16899" t="s">
        <v>100</v>
      </c>
      <c r="N16899" t="s">
        <v>76</v>
      </c>
      <c r="O16899" t="s">
        <v>86</v>
      </c>
      <c r="P16899" t="s">
        <v>76</v>
      </c>
      <c r="Q16899" t="s">
        <v>76</v>
      </c>
    </row>
    <row r="16900" spans="1:17" x14ac:dyDescent="0.35">
      <c r="A16900" t="s">
        <v>6</v>
      </c>
      <c r="B16900" t="s">
        <v>285</v>
      </c>
      <c r="C16900">
        <v>16</v>
      </c>
      <c r="D16900" t="s">
        <v>345</v>
      </c>
      <c r="E16900" t="s">
        <v>224</v>
      </c>
      <c r="F16900" t="s">
        <v>398</v>
      </c>
      <c r="G16900" t="s">
        <v>398</v>
      </c>
      <c r="H16900" t="s">
        <v>451</v>
      </c>
      <c r="I16900" t="s">
        <v>55</v>
      </c>
      <c r="J16900" t="s">
        <v>55</v>
      </c>
      <c r="K16900" t="s">
        <v>55</v>
      </c>
      <c r="L16900" t="s">
        <v>55</v>
      </c>
      <c r="M16900" t="s">
        <v>55</v>
      </c>
      <c r="N16900" t="s">
        <v>76</v>
      </c>
      <c r="O16900" t="s">
        <v>204</v>
      </c>
      <c r="P16900" t="s">
        <v>76</v>
      </c>
      <c r="Q16900" t="s">
        <v>76</v>
      </c>
    </row>
    <row r="16901" spans="1:17" x14ac:dyDescent="0.35">
      <c r="A16901" t="s">
        <v>7</v>
      </c>
      <c r="B16901" t="s">
        <v>267</v>
      </c>
      <c r="C16901">
        <v>6</v>
      </c>
      <c r="D16901" t="s">
        <v>76</v>
      </c>
      <c r="E16901" t="s">
        <v>76</v>
      </c>
      <c r="F16901" t="s">
        <v>56</v>
      </c>
      <c r="G16901" t="s">
        <v>808</v>
      </c>
      <c r="H16901" t="s">
        <v>653</v>
      </c>
      <c r="I16901" t="s">
        <v>457</v>
      </c>
      <c r="J16901" t="s">
        <v>76</v>
      </c>
      <c r="K16901" t="s">
        <v>76</v>
      </c>
      <c r="L16901" t="s">
        <v>76</v>
      </c>
      <c r="M16901" t="s">
        <v>76</v>
      </c>
      <c r="N16901" t="s">
        <v>76</v>
      </c>
      <c r="O16901" t="s">
        <v>76</v>
      </c>
      <c r="P16901" t="s">
        <v>76</v>
      </c>
      <c r="Q16901" t="s">
        <v>76</v>
      </c>
    </row>
    <row r="16902" spans="1:17" x14ac:dyDescent="0.35">
      <c r="A16902" t="s">
        <v>7</v>
      </c>
      <c r="B16902" t="s">
        <v>279</v>
      </c>
      <c r="C16902">
        <v>3</v>
      </c>
      <c r="D16902" t="s">
        <v>76</v>
      </c>
      <c r="E16902" t="s">
        <v>395</v>
      </c>
      <c r="F16902" t="s">
        <v>659</v>
      </c>
      <c r="G16902" t="s">
        <v>76</v>
      </c>
      <c r="H16902" t="s">
        <v>76</v>
      </c>
      <c r="I16902" t="s">
        <v>76</v>
      </c>
      <c r="J16902" t="s">
        <v>76</v>
      </c>
      <c r="K16902" t="s">
        <v>76</v>
      </c>
      <c r="L16902" t="s">
        <v>76</v>
      </c>
      <c r="M16902" t="s">
        <v>76</v>
      </c>
      <c r="N16902" t="s">
        <v>76</v>
      </c>
      <c r="O16902" t="s">
        <v>76</v>
      </c>
      <c r="P16902" t="s">
        <v>76</v>
      </c>
      <c r="Q16902" t="s">
        <v>76</v>
      </c>
    </row>
    <row r="16903" spans="1:17" x14ac:dyDescent="0.35">
      <c r="A16903" t="s">
        <v>241</v>
      </c>
      <c r="B16903" t="s">
        <v>267</v>
      </c>
      <c r="C16903">
        <v>42</v>
      </c>
      <c r="D16903" t="s">
        <v>523</v>
      </c>
      <c r="E16903" t="s">
        <v>574</v>
      </c>
      <c r="F16903" t="s">
        <v>213</v>
      </c>
      <c r="G16903" t="s">
        <v>156</v>
      </c>
      <c r="H16903" t="s">
        <v>236</v>
      </c>
      <c r="I16903" t="s">
        <v>119</v>
      </c>
      <c r="J16903" t="s">
        <v>53</v>
      </c>
      <c r="K16903" t="s">
        <v>53</v>
      </c>
      <c r="L16903" t="s">
        <v>103</v>
      </c>
      <c r="M16903" t="s">
        <v>55</v>
      </c>
      <c r="N16903" t="s">
        <v>120</v>
      </c>
      <c r="O16903" t="s">
        <v>76</v>
      </c>
      <c r="P16903" t="s">
        <v>76</v>
      </c>
      <c r="Q16903" t="s">
        <v>76</v>
      </c>
    </row>
    <row r="16904" spans="1:17" x14ac:dyDescent="0.35">
      <c r="A16904" t="s">
        <v>241</v>
      </c>
      <c r="B16904" t="s">
        <v>279</v>
      </c>
      <c r="C16904">
        <v>371</v>
      </c>
      <c r="D16904" t="s">
        <v>259</v>
      </c>
      <c r="E16904" t="s">
        <v>295</v>
      </c>
      <c r="F16904" t="s">
        <v>577</v>
      </c>
      <c r="G16904" t="s">
        <v>278</v>
      </c>
      <c r="H16904" t="s">
        <v>256</v>
      </c>
      <c r="I16904" t="s">
        <v>109</v>
      </c>
      <c r="J16904" t="s">
        <v>97</v>
      </c>
      <c r="K16904" t="s">
        <v>355</v>
      </c>
      <c r="L16904" t="s">
        <v>81</v>
      </c>
      <c r="M16904" t="s">
        <v>100</v>
      </c>
      <c r="N16904" t="s">
        <v>77</v>
      </c>
      <c r="O16904" t="s">
        <v>72</v>
      </c>
      <c r="P16904" t="s">
        <v>76</v>
      </c>
      <c r="Q16904" t="s">
        <v>76</v>
      </c>
    </row>
    <row r="16905" spans="1:17" x14ac:dyDescent="0.35">
      <c r="A16905" t="s">
        <v>241</v>
      </c>
      <c r="B16905" t="s">
        <v>285</v>
      </c>
      <c r="C16905">
        <v>234</v>
      </c>
      <c r="D16905" t="s">
        <v>588</v>
      </c>
      <c r="E16905" t="s">
        <v>688</v>
      </c>
      <c r="F16905" t="s">
        <v>276</v>
      </c>
      <c r="G16905" t="s">
        <v>307</v>
      </c>
      <c r="H16905" t="s">
        <v>98</v>
      </c>
      <c r="I16905" t="s">
        <v>355</v>
      </c>
      <c r="J16905" t="s">
        <v>242</v>
      </c>
      <c r="K16905" t="s">
        <v>239</v>
      </c>
      <c r="L16905" t="s">
        <v>100</v>
      </c>
      <c r="M16905" t="s">
        <v>255</v>
      </c>
      <c r="N16905" t="s">
        <v>94</v>
      </c>
      <c r="O16905" t="s">
        <v>86</v>
      </c>
      <c r="P16905" t="s">
        <v>76</v>
      </c>
      <c r="Q16905" t="s">
        <v>76</v>
      </c>
    </row>
    <row r="16907" spans="1:17" x14ac:dyDescent="0.35">
      <c r="A16907" t="s">
        <v>2549</v>
      </c>
    </row>
    <row r="16908" spans="1:17" x14ac:dyDescent="0.35">
      <c r="A16908" t="s">
        <v>14</v>
      </c>
      <c r="B16908" t="s">
        <v>461</v>
      </c>
      <c r="C16908" t="s">
        <v>2</v>
      </c>
      <c r="D16908" t="s">
        <v>2536</v>
      </c>
      <c r="E16908" t="s">
        <v>2537</v>
      </c>
      <c r="F16908" t="s">
        <v>2538</v>
      </c>
      <c r="G16908" t="s">
        <v>2539</v>
      </c>
      <c r="H16908" t="s">
        <v>2540</v>
      </c>
      <c r="I16908" t="s">
        <v>2541</v>
      </c>
      <c r="J16908" t="s">
        <v>2542</v>
      </c>
      <c r="K16908" t="s">
        <v>2543</v>
      </c>
      <c r="L16908" t="s">
        <v>2544</v>
      </c>
      <c r="M16908" t="s">
        <v>2545</v>
      </c>
      <c r="N16908" t="s">
        <v>2546</v>
      </c>
      <c r="O16908" t="s">
        <v>2547</v>
      </c>
      <c r="P16908" t="s">
        <v>49</v>
      </c>
      <c r="Q16908" t="s">
        <v>50</v>
      </c>
    </row>
    <row r="16909" spans="1:17" x14ac:dyDescent="0.35">
      <c r="A16909" t="s">
        <v>3</v>
      </c>
      <c r="B16909" t="s">
        <v>462</v>
      </c>
      <c r="C16909">
        <v>3</v>
      </c>
      <c r="D16909" t="s">
        <v>493</v>
      </c>
      <c r="E16909" t="s">
        <v>896</v>
      </c>
      <c r="F16909" t="s">
        <v>896</v>
      </c>
      <c r="G16909" t="s">
        <v>493</v>
      </c>
      <c r="H16909" t="s">
        <v>493</v>
      </c>
      <c r="I16909" t="s">
        <v>493</v>
      </c>
      <c r="J16909" t="s">
        <v>76</v>
      </c>
      <c r="K16909" t="s">
        <v>76</v>
      </c>
      <c r="L16909" t="s">
        <v>76</v>
      </c>
      <c r="M16909" t="s">
        <v>76</v>
      </c>
      <c r="N16909" t="s">
        <v>76</v>
      </c>
      <c r="O16909" t="s">
        <v>76</v>
      </c>
      <c r="P16909" t="s">
        <v>76</v>
      </c>
      <c r="Q16909" t="s">
        <v>76</v>
      </c>
    </row>
    <row r="16910" spans="1:17" x14ac:dyDescent="0.35">
      <c r="A16910" t="s">
        <v>3</v>
      </c>
      <c r="B16910" t="s">
        <v>464</v>
      </c>
      <c r="C16910">
        <v>3</v>
      </c>
      <c r="D16910" t="s">
        <v>90</v>
      </c>
      <c r="E16910" t="s">
        <v>76</v>
      </c>
      <c r="F16910" t="s">
        <v>76</v>
      </c>
      <c r="G16910" t="s">
        <v>575</v>
      </c>
      <c r="H16910" t="s">
        <v>738</v>
      </c>
      <c r="I16910" t="s">
        <v>76</v>
      </c>
      <c r="J16910" t="s">
        <v>76</v>
      </c>
      <c r="K16910" t="s">
        <v>76</v>
      </c>
      <c r="L16910" t="s">
        <v>76</v>
      </c>
      <c r="M16910" t="s">
        <v>76</v>
      </c>
      <c r="N16910" t="s">
        <v>76</v>
      </c>
      <c r="O16910" t="s">
        <v>76</v>
      </c>
      <c r="P16910" t="s">
        <v>76</v>
      </c>
      <c r="Q16910" t="s">
        <v>76</v>
      </c>
    </row>
    <row r="16911" spans="1:17" x14ac:dyDescent="0.35">
      <c r="A16911" t="s">
        <v>4</v>
      </c>
      <c r="B16911" t="s">
        <v>462</v>
      </c>
      <c r="C16911">
        <v>91</v>
      </c>
      <c r="D16911" t="s">
        <v>259</v>
      </c>
      <c r="E16911" t="s">
        <v>420</v>
      </c>
      <c r="F16911" t="s">
        <v>230</v>
      </c>
      <c r="G16911" t="s">
        <v>75</v>
      </c>
      <c r="H16911" t="s">
        <v>557</v>
      </c>
      <c r="I16911" t="s">
        <v>88</v>
      </c>
      <c r="J16911" t="s">
        <v>202</v>
      </c>
      <c r="K16911" t="s">
        <v>515</v>
      </c>
      <c r="L16911" t="s">
        <v>122</v>
      </c>
      <c r="M16911" t="s">
        <v>53</v>
      </c>
      <c r="N16911" t="s">
        <v>76</v>
      </c>
      <c r="O16911" t="s">
        <v>81</v>
      </c>
      <c r="P16911" t="s">
        <v>76</v>
      </c>
      <c r="Q16911" t="s">
        <v>76</v>
      </c>
    </row>
    <row r="16912" spans="1:17" x14ac:dyDescent="0.35">
      <c r="A16912" t="s">
        <v>4</v>
      </c>
      <c r="B16912" t="s">
        <v>464</v>
      </c>
      <c r="C16912">
        <v>51</v>
      </c>
      <c r="D16912" t="s">
        <v>476</v>
      </c>
      <c r="E16912" t="s">
        <v>596</v>
      </c>
      <c r="F16912" t="s">
        <v>376</v>
      </c>
      <c r="G16912" t="s">
        <v>163</v>
      </c>
      <c r="H16912" t="s">
        <v>69</v>
      </c>
      <c r="I16912" t="s">
        <v>122</v>
      </c>
      <c r="J16912" t="s">
        <v>227</v>
      </c>
      <c r="K16912" t="s">
        <v>76</v>
      </c>
      <c r="L16912" t="s">
        <v>76</v>
      </c>
      <c r="M16912" t="s">
        <v>108</v>
      </c>
      <c r="N16912" t="s">
        <v>11</v>
      </c>
      <c r="O16912" t="s">
        <v>81</v>
      </c>
      <c r="P16912" t="s">
        <v>76</v>
      </c>
      <c r="Q16912" t="s">
        <v>76</v>
      </c>
    </row>
    <row r="16913" spans="1:17" x14ac:dyDescent="0.35">
      <c r="A16913" t="s">
        <v>5</v>
      </c>
      <c r="B16913" t="s">
        <v>462</v>
      </c>
      <c r="C16913">
        <v>200</v>
      </c>
      <c r="D16913" t="s">
        <v>511</v>
      </c>
      <c r="E16913" t="s">
        <v>674</v>
      </c>
      <c r="F16913" t="s">
        <v>426</v>
      </c>
      <c r="G16913" t="s">
        <v>347</v>
      </c>
      <c r="H16913" t="s">
        <v>447</v>
      </c>
      <c r="I16913" t="s">
        <v>146</v>
      </c>
      <c r="J16913" t="s">
        <v>249</v>
      </c>
      <c r="K16913" t="s">
        <v>307</v>
      </c>
      <c r="L16913" t="s">
        <v>105</v>
      </c>
      <c r="M16913" t="s">
        <v>149</v>
      </c>
      <c r="N16913" t="s">
        <v>130</v>
      </c>
      <c r="O16913" t="s">
        <v>94</v>
      </c>
      <c r="P16913" t="s">
        <v>76</v>
      </c>
      <c r="Q16913" t="s">
        <v>76</v>
      </c>
    </row>
    <row r="16914" spans="1:17" x14ac:dyDescent="0.35">
      <c r="A16914" t="s">
        <v>5</v>
      </c>
      <c r="B16914" t="s">
        <v>464</v>
      </c>
      <c r="C16914">
        <v>220</v>
      </c>
      <c r="D16914" t="s">
        <v>484</v>
      </c>
      <c r="E16914" t="s">
        <v>465</v>
      </c>
      <c r="F16914" t="s">
        <v>502</v>
      </c>
      <c r="G16914" t="s">
        <v>166</v>
      </c>
      <c r="H16914" t="s">
        <v>502</v>
      </c>
      <c r="I16914" t="s">
        <v>176</v>
      </c>
      <c r="J16914" t="s">
        <v>104</v>
      </c>
      <c r="K16914" t="s">
        <v>65</v>
      </c>
      <c r="L16914" t="s">
        <v>63</v>
      </c>
      <c r="M16914" t="s">
        <v>102</v>
      </c>
      <c r="N16914" t="s">
        <v>55</v>
      </c>
      <c r="O16914" t="s">
        <v>173</v>
      </c>
      <c r="P16914" t="s">
        <v>76</v>
      </c>
      <c r="Q16914" t="s">
        <v>76</v>
      </c>
    </row>
    <row r="16915" spans="1:17" x14ac:dyDescent="0.35">
      <c r="A16915" t="s">
        <v>6</v>
      </c>
      <c r="B16915" t="s">
        <v>462</v>
      </c>
      <c r="C16915">
        <v>40</v>
      </c>
      <c r="D16915" t="s">
        <v>601</v>
      </c>
      <c r="E16915" t="s">
        <v>637</v>
      </c>
      <c r="F16915" t="s">
        <v>153</v>
      </c>
      <c r="G16915" t="s">
        <v>519</v>
      </c>
      <c r="H16915" t="s">
        <v>413</v>
      </c>
      <c r="I16915" t="s">
        <v>386</v>
      </c>
      <c r="J16915" t="s">
        <v>132</v>
      </c>
      <c r="K16915" t="s">
        <v>218</v>
      </c>
      <c r="L16915" t="s">
        <v>150</v>
      </c>
      <c r="M16915" t="s">
        <v>62</v>
      </c>
      <c r="N16915" t="s">
        <v>76</v>
      </c>
      <c r="O16915" t="s">
        <v>137</v>
      </c>
      <c r="P16915" t="s">
        <v>76</v>
      </c>
      <c r="Q16915" t="s">
        <v>76</v>
      </c>
    </row>
    <row r="16916" spans="1:17" x14ac:dyDescent="0.35">
      <c r="A16916" t="s">
        <v>6</v>
      </c>
      <c r="B16916" t="s">
        <v>464</v>
      </c>
      <c r="C16916">
        <v>30</v>
      </c>
      <c r="D16916" t="s">
        <v>450</v>
      </c>
      <c r="E16916" t="s">
        <v>381</v>
      </c>
      <c r="F16916" t="s">
        <v>611</v>
      </c>
      <c r="G16916" t="s">
        <v>147</v>
      </c>
      <c r="H16916" t="s">
        <v>322</v>
      </c>
      <c r="I16916" t="s">
        <v>157</v>
      </c>
      <c r="J16916" t="s">
        <v>76</v>
      </c>
      <c r="K16916" t="s">
        <v>181</v>
      </c>
      <c r="L16916" t="s">
        <v>121</v>
      </c>
      <c r="M16916" t="s">
        <v>76</v>
      </c>
      <c r="N16916" t="s">
        <v>76</v>
      </c>
      <c r="O16916" t="s">
        <v>198</v>
      </c>
      <c r="P16916" t="s">
        <v>76</v>
      </c>
      <c r="Q16916" t="s">
        <v>76</v>
      </c>
    </row>
    <row r="16917" spans="1:17" x14ac:dyDescent="0.35">
      <c r="A16917" t="s">
        <v>7</v>
      </c>
      <c r="B16917" t="s">
        <v>462</v>
      </c>
      <c r="C16917">
        <v>5</v>
      </c>
      <c r="D16917" t="s">
        <v>76</v>
      </c>
      <c r="E16917" t="s">
        <v>579</v>
      </c>
      <c r="F16917" t="s">
        <v>176</v>
      </c>
      <c r="G16917" t="s">
        <v>176</v>
      </c>
      <c r="H16917" t="s">
        <v>60</v>
      </c>
      <c r="I16917" t="s">
        <v>69</v>
      </c>
      <c r="J16917" t="s">
        <v>76</v>
      </c>
      <c r="K16917" t="s">
        <v>76</v>
      </c>
      <c r="L16917" t="s">
        <v>76</v>
      </c>
      <c r="M16917" t="s">
        <v>76</v>
      </c>
      <c r="N16917" t="s">
        <v>76</v>
      </c>
      <c r="O16917" t="s">
        <v>76</v>
      </c>
      <c r="P16917" t="s">
        <v>76</v>
      </c>
      <c r="Q16917" t="s">
        <v>76</v>
      </c>
    </row>
    <row r="16918" spans="1:17" x14ac:dyDescent="0.35">
      <c r="A16918" t="s">
        <v>7</v>
      </c>
      <c r="B16918" t="s">
        <v>464</v>
      </c>
      <c r="C16918">
        <v>4</v>
      </c>
      <c r="D16918" t="s">
        <v>76</v>
      </c>
      <c r="E16918" t="s">
        <v>1600</v>
      </c>
      <c r="F16918" t="s">
        <v>475</v>
      </c>
      <c r="G16918" t="s">
        <v>110</v>
      </c>
      <c r="H16918" t="s">
        <v>76</v>
      </c>
      <c r="I16918" t="s">
        <v>148</v>
      </c>
      <c r="J16918" t="s">
        <v>76</v>
      </c>
      <c r="K16918" t="s">
        <v>76</v>
      </c>
      <c r="L16918" t="s">
        <v>76</v>
      </c>
      <c r="M16918" t="s">
        <v>76</v>
      </c>
      <c r="N16918" t="s">
        <v>76</v>
      </c>
      <c r="O16918" t="s">
        <v>76</v>
      </c>
      <c r="P16918" t="s">
        <v>76</v>
      </c>
      <c r="Q16918" t="s">
        <v>76</v>
      </c>
    </row>
    <row r="16919" spans="1:17" x14ac:dyDescent="0.35">
      <c r="A16919" t="s">
        <v>241</v>
      </c>
      <c r="B16919" t="s">
        <v>462</v>
      </c>
      <c r="C16919">
        <v>339</v>
      </c>
      <c r="D16919" t="s">
        <v>775</v>
      </c>
      <c r="E16919" t="s">
        <v>741</v>
      </c>
      <c r="F16919" t="s">
        <v>195</v>
      </c>
      <c r="G16919" t="s">
        <v>157</v>
      </c>
      <c r="H16919" t="s">
        <v>601</v>
      </c>
      <c r="I16919" t="s">
        <v>264</v>
      </c>
      <c r="J16919" t="s">
        <v>11</v>
      </c>
      <c r="K16919" t="s">
        <v>342</v>
      </c>
      <c r="L16919" t="s">
        <v>100</v>
      </c>
      <c r="M16919" t="s">
        <v>181</v>
      </c>
      <c r="N16919" t="s">
        <v>71</v>
      </c>
      <c r="O16919" t="s">
        <v>100</v>
      </c>
      <c r="P16919" t="s">
        <v>76</v>
      </c>
      <c r="Q16919" t="s">
        <v>76</v>
      </c>
    </row>
    <row r="16920" spans="1:17" x14ac:dyDescent="0.35">
      <c r="A16920" t="s">
        <v>241</v>
      </c>
      <c r="B16920" t="s">
        <v>464</v>
      </c>
      <c r="C16920">
        <v>308</v>
      </c>
      <c r="D16920" t="s">
        <v>408</v>
      </c>
      <c r="E16920" t="s">
        <v>340</v>
      </c>
      <c r="F16920" t="s">
        <v>256</v>
      </c>
      <c r="G16920" t="s">
        <v>326</v>
      </c>
      <c r="H16920" t="s">
        <v>230</v>
      </c>
      <c r="I16920" t="s">
        <v>97</v>
      </c>
      <c r="J16920" t="s">
        <v>309</v>
      </c>
      <c r="K16920" t="s">
        <v>151</v>
      </c>
      <c r="L16920" t="s">
        <v>80</v>
      </c>
      <c r="M16920" t="s">
        <v>104</v>
      </c>
      <c r="N16920" t="s">
        <v>97</v>
      </c>
      <c r="O16920" t="s">
        <v>74</v>
      </c>
      <c r="P16920" t="s">
        <v>76</v>
      </c>
      <c r="Q16920" t="s">
        <v>76</v>
      </c>
    </row>
    <row r="16922" spans="1:17" x14ac:dyDescent="0.35">
      <c r="A16922" t="s">
        <v>2550</v>
      </c>
    </row>
    <row r="16923" spans="1:17" x14ac:dyDescent="0.35">
      <c r="A16923" t="s">
        <v>14</v>
      </c>
      <c r="B16923" t="s">
        <v>487</v>
      </c>
      <c r="C16923" t="s">
        <v>2</v>
      </c>
      <c r="D16923" t="s">
        <v>2536</v>
      </c>
      <c r="E16923" t="s">
        <v>2537</v>
      </c>
      <c r="F16923" t="s">
        <v>2538</v>
      </c>
      <c r="G16923" t="s">
        <v>2539</v>
      </c>
      <c r="H16923" t="s">
        <v>2540</v>
      </c>
      <c r="I16923" t="s">
        <v>2541</v>
      </c>
      <c r="J16923" t="s">
        <v>2542</v>
      </c>
      <c r="K16923" t="s">
        <v>2543</v>
      </c>
      <c r="L16923" t="s">
        <v>2544</v>
      </c>
      <c r="M16923" t="s">
        <v>2545</v>
      </c>
      <c r="N16923" t="s">
        <v>2546</v>
      </c>
      <c r="O16923" t="s">
        <v>2547</v>
      </c>
      <c r="P16923" t="s">
        <v>49</v>
      </c>
      <c r="Q16923" t="s">
        <v>50</v>
      </c>
    </row>
    <row r="16924" spans="1:17" x14ac:dyDescent="0.35">
      <c r="A16924" t="s">
        <v>3</v>
      </c>
      <c r="B16924" t="s">
        <v>488</v>
      </c>
      <c r="C16924">
        <v>4</v>
      </c>
      <c r="D16924" t="s">
        <v>418</v>
      </c>
      <c r="E16924" t="s">
        <v>76</v>
      </c>
      <c r="F16924" t="s">
        <v>76</v>
      </c>
      <c r="G16924" t="s">
        <v>60</v>
      </c>
      <c r="H16924" t="s">
        <v>803</v>
      </c>
      <c r="I16924" t="s">
        <v>317</v>
      </c>
      <c r="J16924" t="s">
        <v>76</v>
      </c>
      <c r="K16924" t="s">
        <v>76</v>
      </c>
      <c r="L16924" t="s">
        <v>76</v>
      </c>
      <c r="M16924" t="s">
        <v>76</v>
      </c>
      <c r="N16924" t="s">
        <v>76</v>
      </c>
      <c r="O16924" t="s">
        <v>76</v>
      </c>
      <c r="P16924" t="s">
        <v>76</v>
      </c>
      <c r="Q16924" t="s">
        <v>76</v>
      </c>
    </row>
    <row r="16925" spans="1:17" x14ac:dyDescent="0.35">
      <c r="A16925" t="s">
        <v>3</v>
      </c>
      <c r="B16925" t="s">
        <v>491</v>
      </c>
      <c r="C16925">
        <v>2</v>
      </c>
      <c r="D16925" t="s">
        <v>9</v>
      </c>
      <c r="E16925" t="s">
        <v>395</v>
      </c>
      <c r="F16925" t="s">
        <v>395</v>
      </c>
      <c r="G16925" t="s">
        <v>76</v>
      </c>
      <c r="H16925" t="s">
        <v>76</v>
      </c>
      <c r="I16925" t="s">
        <v>76</v>
      </c>
      <c r="J16925" t="s">
        <v>76</v>
      </c>
      <c r="K16925" t="s">
        <v>76</v>
      </c>
      <c r="L16925" t="s">
        <v>76</v>
      </c>
      <c r="M16925" t="s">
        <v>76</v>
      </c>
      <c r="N16925" t="s">
        <v>76</v>
      </c>
      <c r="O16925" t="s">
        <v>76</v>
      </c>
      <c r="P16925" t="s">
        <v>76</v>
      </c>
      <c r="Q16925" t="s">
        <v>76</v>
      </c>
    </row>
    <row r="16926" spans="1:17" x14ac:dyDescent="0.35">
      <c r="A16926" t="s">
        <v>4</v>
      </c>
      <c r="B16926" t="s">
        <v>488</v>
      </c>
      <c r="C16926">
        <v>84</v>
      </c>
      <c r="D16926" t="s">
        <v>335</v>
      </c>
      <c r="E16926" t="s">
        <v>934</v>
      </c>
      <c r="F16926" t="s">
        <v>582</v>
      </c>
      <c r="G16926" t="s">
        <v>149</v>
      </c>
      <c r="H16926" t="s">
        <v>453</v>
      </c>
      <c r="I16926" t="s">
        <v>161</v>
      </c>
      <c r="J16926" t="s">
        <v>309</v>
      </c>
      <c r="K16926" t="s">
        <v>249</v>
      </c>
      <c r="L16926" t="s">
        <v>122</v>
      </c>
      <c r="M16926" t="s">
        <v>314</v>
      </c>
      <c r="N16926" t="s">
        <v>161</v>
      </c>
      <c r="O16926" t="s">
        <v>75</v>
      </c>
      <c r="P16926" t="s">
        <v>76</v>
      </c>
      <c r="Q16926" t="s">
        <v>76</v>
      </c>
    </row>
    <row r="16927" spans="1:17" x14ac:dyDescent="0.35">
      <c r="A16927" t="s">
        <v>4</v>
      </c>
      <c r="B16927" t="s">
        <v>491</v>
      </c>
      <c r="C16927">
        <v>58</v>
      </c>
      <c r="D16927" t="s">
        <v>581</v>
      </c>
      <c r="E16927" t="s">
        <v>728</v>
      </c>
      <c r="F16927" t="s">
        <v>255</v>
      </c>
      <c r="G16927" t="s">
        <v>107</v>
      </c>
      <c r="H16927" t="s">
        <v>222</v>
      </c>
      <c r="I16927" t="s">
        <v>107</v>
      </c>
      <c r="J16927" t="s">
        <v>274</v>
      </c>
      <c r="K16927" t="s">
        <v>56</v>
      </c>
      <c r="L16927" t="s">
        <v>76</v>
      </c>
      <c r="M16927" t="s">
        <v>216</v>
      </c>
      <c r="N16927" t="s">
        <v>76</v>
      </c>
      <c r="O16927" t="s">
        <v>122</v>
      </c>
      <c r="P16927" t="s">
        <v>76</v>
      </c>
      <c r="Q16927" t="s">
        <v>76</v>
      </c>
    </row>
    <row r="16928" spans="1:17" x14ac:dyDescent="0.35">
      <c r="A16928" t="s">
        <v>5</v>
      </c>
      <c r="B16928" t="s">
        <v>488</v>
      </c>
      <c r="C16928">
        <v>246</v>
      </c>
      <c r="D16928" t="s">
        <v>523</v>
      </c>
      <c r="E16928" t="s">
        <v>689</v>
      </c>
      <c r="F16928" t="s">
        <v>233</v>
      </c>
      <c r="G16928" t="s">
        <v>458</v>
      </c>
      <c r="H16928" t="s">
        <v>393</v>
      </c>
      <c r="I16928" t="s">
        <v>264</v>
      </c>
      <c r="J16928" t="s">
        <v>204</v>
      </c>
      <c r="K16928" t="s">
        <v>260</v>
      </c>
      <c r="L16928" t="s">
        <v>71</v>
      </c>
      <c r="M16928" t="s">
        <v>216</v>
      </c>
      <c r="N16928" t="s">
        <v>75</v>
      </c>
      <c r="O16928" t="s">
        <v>149</v>
      </c>
      <c r="P16928" t="s">
        <v>76</v>
      </c>
      <c r="Q16928" t="s">
        <v>76</v>
      </c>
    </row>
    <row r="16929" spans="1:17" x14ac:dyDescent="0.35">
      <c r="A16929" t="s">
        <v>5</v>
      </c>
      <c r="B16929" t="s">
        <v>491</v>
      </c>
      <c r="C16929">
        <v>174</v>
      </c>
      <c r="D16929" t="s">
        <v>544</v>
      </c>
      <c r="E16929" t="s">
        <v>483</v>
      </c>
      <c r="F16929" t="s">
        <v>528</v>
      </c>
      <c r="G16929" t="s">
        <v>69</v>
      </c>
      <c r="H16929" t="s">
        <v>378</v>
      </c>
      <c r="I16929" t="s">
        <v>260</v>
      </c>
      <c r="J16929" t="s">
        <v>198</v>
      </c>
      <c r="K16929" t="s">
        <v>216</v>
      </c>
      <c r="L16929" t="s">
        <v>198</v>
      </c>
      <c r="M16929" t="s">
        <v>133</v>
      </c>
      <c r="N16929" t="s">
        <v>180</v>
      </c>
      <c r="O16929" t="s">
        <v>76</v>
      </c>
      <c r="P16929" t="s">
        <v>76</v>
      </c>
      <c r="Q16929" t="s">
        <v>76</v>
      </c>
    </row>
    <row r="16930" spans="1:17" x14ac:dyDescent="0.35">
      <c r="A16930" t="s">
        <v>6</v>
      </c>
      <c r="B16930" t="s">
        <v>488</v>
      </c>
      <c r="C16930">
        <v>38</v>
      </c>
      <c r="D16930" t="s">
        <v>619</v>
      </c>
      <c r="E16930" t="s">
        <v>532</v>
      </c>
      <c r="F16930" t="s">
        <v>382</v>
      </c>
      <c r="G16930" t="s">
        <v>344</v>
      </c>
      <c r="H16930" t="s">
        <v>372</v>
      </c>
      <c r="I16930" t="s">
        <v>249</v>
      </c>
      <c r="J16930" t="s">
        <v>56</v>
      </c>
      <c r="K16930" t="s">
        <v>185</v>
      </c>
      <c r="L16930" t="s">
        <v>79</v>
      </c>
      <c r="M16930" t="s">
        <v>122</v>
      </c>
      <c r="N16930" t="s">
        <v>76</v>
      </c>
      <c r="O16930" t="s">
        <v>96</v>
      </c>
      <c r="P16930" t="s">
        <v>76</v>
      </c>
      <c r="Q16930" t="s">
        <v>76</v>
      </c>
    </row>
    <row r="16931" spans="1:17" x14ac:dyDescent="0.35">
      <c r="A16931" t="s">
        <v>6</v>
      </c>
      <c r="B16931" t="s">
        <v>491</v>
      </c>
      <c r="C16931">
        <v>32</v>
      </c>
      <c r="D16931" t="s">
        <v>599</v>
      </c>
      <c r="E16931" t="s">
        <v>603</v>
      </c>
      <c r="F16931" t="s">
        <v>659</v>
      </c>
      <c r="G16931" t="s">
        <v>426</v>
      </c>
      <c r="H16931" t="s">
        <v>365</v>
      </c>
      <c r="I16931" t="s">
        <v>304</v>
      </c>
      <c r="J16931" t="s">
        <v>75</v>
      </c>
      <c r="K16931" t="s">
        <v>188</v>
      </c>
      <c r="L16931" t="s">
        <v>89</v>
      </c>
      <c r="M16931" t="s">
        <v>75</v>
      </c>
      <c r="N16931" t="s">
        <v>76</v>
      </c>
      <c r="O16931" t="s">
        <v>86</v>
      </c>
      <c r="P16931" t="s">
        <v>76</v>
      </c>
      <c r="Q16931" t="s">
        <v>76</v>
      </c>
    </row>
    <row r="16932" spans="1:17" x14ac:dyDescent="0.35">
      <c r="A16932" t="s">
        <v>7</v>
      </c>
      <c r="B16932" t="s">
        <v>488</v>
      </c>
      <c r="C16932">
        <v>8</v>
      </c>
      <c r="D16932" t="s">
        <v>76</v>
      </c>
      <c r="E16932" t="s">
        <v>743</v>
      </c>
      <c r="F16932" t="s">
        <v>391</v>
      </c>
      <c r="G16932" t="s">
        <v>308</v>
      </c>
      <c r="H16932" t="s">
        <v>134</v>
      </c>
      <c r="I16932" t="s">
        <v>238</v>
      </c>
      <c r="J16932" t="s">
        <v>76</v>
      </c>
      <c r="K16932" t="s">
        <v>76</v>
      </c>
      <c r="L16932" t="s">
        <v>76</v>
      </c>
      <c r="M16932" t="s">
        <v>76</v>
      </c>
      <c r="N16932" t="s">
        <v>76</v>
      </c>
      <c r="O16932" t="s">
        <v>76</v>
      </c>
      <c r="P16932" t="s">
        <v>76</v>
      </c>
      <c r="Q16932" t="s">
        <v>76</v>
      </c>
    </row>
    <row r="16933" spans="1:17" x14ac:dyDescent="0.35">
      <c r="A16933" t="s">
        <v>7</v>
      </c>
      <c r="B16933" t="s">
        <v>491</v>
      </c>
      <c r="C16933">
        <v>1</v>
      </c>
      <c r="D16933" t="s">
        <v>76</v>
      </c>
      <c r="E16933" t="s">
        <v>76</v>
      </c>
      <c r="F16933" t="s">
        <v>76</v>
      </c>
      <c r="G16933" t="s">
        <v>76</v>
      </c>
      <c r="H16933" t="s">
        <v>395</v>
      </c>
      <c r="I16933" t="s">
        <v>76</v>
      </c>
      <c r="J16933" t="s">
        <v>76</v>
      </c>
      <c r="K16933" t="s">
        <v>76</v>
      </c>
      <c r="L16933" t="s">
        <v>76</v>
      </c>
      <c r="M16933" t="s">
        <v>76</v>
      </c>
      <c r="N16933" t="s">
        <v>76</v>
      </c>
      <c r="O16933" t="s">
        <v>76</v>
      </c>
      <c r="P16933" t="s">
        <v>76</v>
      </c>
      <c r="Q16933" t="s">
        <v>76</v>
      </c>
    </row>
    <row r="16934" spans="1:17" x14ac:dyDescent="0.35">
      <c r="A16934" t="s">
        <v>241</v>
      </c>
      <c r="B16934" t="s">
        <v>488</v>
      </c>
      <c r="C16934">
        <v>380</v>
      </c>
      <c r="D16934" t="s">
        <v>287</v>
      </c>
      <c r="E16934" t="s">
        <v>579</v>
      </c>
      <c r="F16934" t="s">
        <v>452</v>
      </c>
      <c r="G16934" t="s">
        <v>342</v>
      </c>
      <c r="H16934" t="s">
        <v>467</v>
      </c>
      <c r="I16934" t="s">
        <v>176</v>
      </c>
      <c r="J16934" t="s">
        <v>237</v>
      </c>
      <c r="K16934" t="s">
        <v>249</v>
      </c>
      <c r="L16934" t="s">
        <v>72</v>
      </c>
      <c r="M16934" t="s">
        <v>221</v>
      </c>
      <c r="N16934" t="s">
        <v>173</v>
      </c>
      <c r="O16934" t="s">
        <v>55</v>
      </c>
      <c r="P16934" t="s">
        <v>76</v>
      </c>
      <c r="Q16934" t="s">
        <v>76</v>
      </c>
    </row>
    <row r="16935" spans="1:17" x14ac:dyDescent="0.35">
      <c r="A16935" t="s">
        <v>241</v>
      </c>
      <c r="B16935" t="s">
        <v>491</v>
      </c>
      <c r="C16935">
        <v>267</v>
      </c>
      <c r="D16935" t="s">
        <v>251</v>
      </c>
      <c r="E16935" t="s">
        <v>419</v>
      </c>
      <c r="F16935" t="s">
        <v>195</v>
      </c>
      <c r="G16935" t="s">
        <v>177</v>
      </c>
      <c r="H16935" t="s">
        <v>332</v>
      </c>
      <c r="I16935" t="s">
        <v>137</v>
      </c>
      <c r="J16935" t="s">
        <v>69</v>
      </c>
      <c r="K16935" t="s">
        <v>67</v>
      </c>
      <c r="L16935" t="s">
        <v>93</v>
      </c>
      <c r="M16935" t="s">
        <v>103</v>
      </c>
      <c r="N16935" t="s">
        <v>81</v>
      </c>
      <c r="O16935" t="s">
        <v>100</v>
      </c>
      <c r="P16935" t="s">
        <v>76</v>
      </c>
      <c r="Q16935" t="s">
        <v>76</v>
      </c>
    </row>
    <row r="16937" spans="1:17" x14ac:dyDescent="0.35">
      <c r="A16937" t="s">
        <v>2551</v>
      </c>
    </row>
    <row r="16938" spans="1:17" x14ac:dyDescent="0.35">
      <c r="A16938" t="s">
        <v>14</v>
      </c>
      <c r="B16938" t="s">
        <v>565</v>
      </c>
      <c r="C16938" t="s">
        <v>2</v>
      </c>
      <c r="D16938" t="s">
        <v>2536</v>
      </c>
      <c r="E16938" t="s">
        <v>2537</v>
      </c>
      <c r="F16938" t="s">
        <v>2538</v>
      </c>
      <c r="G16938" t="s">
        <v>2539</v>
      </c>
      <c r="H16938" t="s">
        <v>2540</v>
      </c>
      <c r="I16938" t="s">
        <v>2541</v>
      </c>
      <c r="J16938" t="s">
        <v>2542</v>
      </c>
      <c r="K16938" t="s">
        <v>2543</v>
      </c>
      <c r="L16938" t="s">
        <v>2544</v>
      </c>
      <c r="M16938" t="s">
        <v>2545</v>
      </c>
      <c r="N16938" t="s">
        <v>2546</v>
      </c>
      <c r="O16938" t="s">
        <v>2547</v>
      </c>
      <c r="P16938" t="s">
        <v>49</v>
      </c>
      <c r="Q16938" t="s">
        <v>50</v>
      </c>
    </row>
    <row r="16939" spans="1:17" x14ac:dyDescent="0.35">
      <c r="A16939" t="s">
        <v>3</v>
      </c>
      <c r="B16939" t="s">
        <v>566</v>
      </c>
      <c r="C16939">
        <v>1</v>
      </c>
      <c r="D16939" t="s">
        <v>76</v>
      </c>
      <c r="E16939" t="s">
        <v>76</v>
      </c>
      <c r="F16939" t="s">
        <v>76</v>
      </c>
      <c r="G16939" t="s">
        <v>395</v>
      </c>
      <c r="H16939" t="s">
        <v>395</v>
      </c>
      <c r="I16939" t="s">
        <v>76</v>
      </c>
      <c r="J16939" t="s">
        <v>76</v>
      </c>
      <c r="K16939" t="s">
        <v>76</v>
      </c>
      <c r="L16939" t="s">
        <v>76</v>
      </c>
      <c r="M16939" t="s">
        <v>76</v>
      </c>
      <c r="N16939" t="s">
        <v>76</v>
      </c>
      <c r="O16939" t="s">
        <v>76</v>
      </c>
      <c r="P16939" t="s">
        <v>76</v>
      </c>
      <c r="Q16939" t="s">
        <v>76</v>
      </c>
    </row>
    <row r="16940" spans="1:17" x14ac:dyDescent="0.35">
      <c r="A16940" t="s">
        <v>3</v>
      </c>
      <c r="B16940" t="s">
        <v>569</v>
      </c>
      <c r="C16940">
        <v>3</v>
      </c>
      <c r="D16940" t="s">
        <v>183</v>
      </c>
      <c r="E16940" t="s">
        <v>76</v>
      </c>
      <c r="F16940" t="s">
        <v>76</v>
      </c>
      <c r="G16940" t="s">
        <v>700</v>
      </c>
      <c r="H16940" t="s">
        <v>962</v>
      </c>
      <c r="I16940" t="s">
        <v>416</v>
      </c>
      <c r="J16940" t="s">
        <v>76</v>
      </c>
      <c r="K16940" t="s">
        <v>76</v>
      </c>
      <c r="L16940" t="s">
        <v>76</v>
      </c>
      <c r="M16940" t="s">
        <v>76</v>
      </c>
      <c r="N16940" t="s">
        <v>76</v>
      </c>
      <c r="O16940" t="s">
        <v>76</v>
      </c>
      <c r="P16940" t="s">
        <v>76</v>
      </c>
      <c r="Q16940" t="s">
        <v>76</v>
      </c>
    </row>
    <row r="16941" spans="1:17" x14ac:dyDescent="0.35">
      <c r="A16941" t="s">
        <v>3</v>
      </c>
      <c r="B16941" t="s">
        <v>572</v>
      </c>
      <c r="C16941">
        <v>1</v>
      </c>
      <c r="D16941" t="s">
        <v>395</v>
      </c>
      <c r="E16941" t="s">
        <v>395</v>
      </c>
      <c r="F16941" t="s">
        <v>395</v>
      </c>
      <c r="G16941" t="s">
        <v>76</v>
      </c>
      <c r="H16941" t="s">
        <v>76</v>
      </c>
      <c r="I16941" t="s">
        <v>76</v>
      </c>
      <c r="J16941" t="s">
        <v>76</v>
      </c>
      <c r="K16941" t="s">
        <v>76</v>
      </c>
      <c r="L16941" t="s">
        <v>76</v>
      </c>
      <c r="M16941" t="s">
        <v>76</v>
      </c>
      <c r="N16941" t="s">
        <v>76</v>
      </c>
      <c r="O16941" t="s">
        <v>76</v>
      </c>
      <c r="P16941" t="s">
        <v>76</v>
      </c>
      <c r="Q16941" t="s">
        <v>76</v>
      </c>
    </row>
    <row r="16942" spans="1:17" x14ac:dyDescent="0.35">
      <c r="A16942" t="s">
        <v>3</v>
      </c>
      <c r="B16942" t="s">
        <v>573</v>
      </c>
      <c r="C16942">
        <v>1</v>
      </c>
      <c r="D16942" t="s">
        <v>76</v>
      </c>
      <c r="E16942" t="s">
        <v>395</v>
      </c>
      <c r="F16942" t="s">
        <v>395</v>
      </c>
      <c r="G16942" t="s">
        <v>76</v>
      </c>
      <c r="H16942" t="s">
        <v>76</v>
      </c>
      <c r="I16942" t="s">
        <v>76</v>
      </c>
      <c r="J16942" t="s">
        <v>76</v>
      </c>
      <c r="K16942" t="s">
        <v>76</v>
      </c>
      <c r="L16942" t="s">
        <v>76</v>
      </c>
      <c r="M16942" t="s">
        <v>76</v>
      </c>
      <c r="N16942" t="s">
        <v>76</v>
      </c>
      <c r="O16942" t="s">
        <v>76</v>
      </c>
      <c r="P16942" t="s">
        <v>76</v>
      </c>
      <c r="Q16942" t="s">
        <v>76</v>
      </c>
    </row>
    <row r="16943" spans="1:17" x14ac:dyDescent="0.35">
      <c r="A16943" t="s">
        <v>4</v>
      </c>
      <c r="B16943" t="s">
        <v>566</v>
      </c>
      <c r="C16943">
        <v>11</v>
      </c>
      <c r="D16943" t="s">
        <v>568</v>
      </c>
      <c r="E16943" t="s">
        <v>182</v>
      </c>
      <c r="F16943" t="s">
        <v>73</v>
      </c>
      <c r="G16943" t="s">
        <v>240</v>
      </c>
      <c r="H16943" t="s">
        <v>79</v>
      </c>
      <c r="I16943" t="s">
        <v>107</v>
      </c>
      <c r="J16943" t="s">
        <v>76</v>
      </c>
      <c r="K16943" t="s">
        <v>119</v>
      </c>
      <c r="L16943" t="s">
        <v>119</v>
      </c>
      <c r="M16943" t="s">
        <v>76</v>
      </c>
      <c r="N16943" t="s">
        <v>516</v>
      </c>
      <c r="O16943" t="s">
        <v>76</v>
      </c>
      <c r="P16943" t="s">
        <v>76</v>
      </c>
      <c r="Q16943" t="s">
        <v>76</v>
      </c>
    </row>
    <row r="16944" spans="1:17" x14ac:dyDescent="0.35">
      <c r="A16944" t="s">
        <v>4</v>
      </c>
      <c r="B16944" t="s">
        <v>569</v>
      </c>
      <c r="C16944">
        <v>47</v>
      </c>
      <c r="D16944" t="s">
        <v>823</v>
      </c>
      <c r="E16944" t="s">
        <v>748</v>
      </c>
      <c r="F16944" t="s">
        <v>419</v>
      </c>
      <c r="G16944" t="s">
        <v>151</v>
      </c>
      <c r="H16944" t="s">
        <v>287</v>
      </c>
      <c r="I16944" t="s">
        <v>186</v>
      </c>
      <c r="J16944" t="s">
        <v>88</v>
      </c>
      <c r="K16944" t="s">
        <v>186</v>
      </c>
      <c r="L16944" t="s">
        <v>76</v>
      </c>
      <c r="M16944" t="s">
        <v>81</v>
      </c>
      <c r="N16944" t="s">
        <v>76</v>
      </c>
      <c r="O16944" t="s">
        <v>76</v>
      </c>
      <c r="P16944" t="s">
        <v>76</v>
      </c>
      <c r="Q16944" t="s">
        <v>76</v>
      </c>
    </row>
    <row r="16945" spans="1:17" x14ac:dyDescent="0.35">
      <c r="A16945" t="s">
        <v>4</v>
      </c>
      <c r="B16945" t="s">
        <v>570</v>
      </c>
      <c r="C16945">
        <v>26</v>
      </c>
      <c r="D16945" t="s">
        <v>275</v>
      </c>
      <c r="E16945" t="s">
        <v>754</v>
      </c>
      <c r="F16945" t="s">
        <v>87</v>
      </c>
      <c r="G16945" t="s">
        <v>86</v>
      </c>
      <c r="H16945" t="s">
        <v>550</v>
      </c>
      <c r="I16945" t="s">
        <v>367</v>
      </c>
      <c r="J16945" t="s">
        <v>262</v>
      </c>
      <c r="K16945" t="s">
        <v>262</v>
      </c>
      <c r="L16945" t="s">
        <v>57</v>
      </c>
      <c r="M16945" t="s">
        <v>262</v>
      </c>
      <c r="N16945" t="s">
        <v>76</v>
      </c>
      <c r="O16945" t="s">
        <v>93</v>
      </c>
      <c r="P16945" t="s">
        <v>76</v>
      </c>
      <c r="Q16945" t="s">
        <v>76</v>
      </c>
    </row>
    <row r="16946" spans="1:17" x14ac:dyDescent="0.35">
      <c r="A16946" t="s">
        <v>4</v>
      </c>
      <c r="B16946" t="s">
        <v>571</v>
      </c>
      <c r="C16946">
        <v>6</v>
      </c>
      <c r="D16946" t="s">
        <v>308</v>
      </c>
      <c r="E16946" t="s">
        <v>1403</v>
      </c>
      <c r="F16946" t="s">
        <v>76</v>
      </c>
      <c r="G16946" t="s">
        <v>76</v>
      </c>
      <c r="H16946" t="s">
        <v>342</v>
      </c>
      <c r="I16946" t="s">
        <v>76</v>
      </c>
      <c r="J16946" t="s">
        <v>539</v>
      </c>
      <c r="K16946" t="s">
        <v>342</v>
      </c>
      <c r="L16946" t="s">
        <v>76</v>
      </c>
      <c r="M16946" t="s">
        <v>342</v>
      </c>
      <c r="N16946" t="s">
        <v>76</v>
      </c>
      <c r="O16946" t="s">
        <v>76</v>
      </c>
      <c r="P16946" t="s">
        <v>76</v>
      </c>
      <c r="Q16946" t="s">
        <v>76</v>
      </c>
    </row>
    <row r="16947" spans="1:17" x14ac:dyDescent="0.35">
      <c r="A16947" t="s">
        <v>4</v>
      </c>
      <c r="B16947" t="s">
        <v>572</v>
      </c>
      <c r="C16947">
        <v>32</v>
      </c>
      <c r="D16947" t="s">
        <v>398</v>
      </c>
      <c r="E16947" t="s">
        <v>243</v>
      </c>
      <c r="F16947" t="s">
        <v>416</v>
      </c>
      <c r="G16947" t="s">
        <v>106</v>
      </c>
      <c r="H16947" t="s">
        <v>298</v>
      </c>
      <c r="I16947" t="s">
        <v>107</v>
      </c>
      <c r="J16947" t="s">
        <v>86</v>
      </c>
      <c r="K16947" t="s">
        <v>149</v>
      </c>
      <c r="L16947" t="s">
        <v>76</v>
      </c>
      <c r="M16947" t="s">
        <v>76</v>
      </c>
      <c r="N16947" t="s">
        <v>76</v>
      </c>
      <c r="O16947" t="s">
        <v>122</v>
      </c>
      <c r="P16947" t="s">
        <v>76</v>
      </c>
      <c r="Q16947" t="s">
        <v>76</v>
      </c>
    </row>
    <row r="16948" spans="1:17" x14ac:dyDescent="0.35">
      <c r="A16948" t="s">
        <v>4</v>
      </c>
      <c r="B16948" t="s">
        <v>573</v>
      </c>
      <c r="C16948">
        <v>20</v>
      </c>
      <c r="D16948" t="s">
        <v>292</v>
      </c>
      <c r="E16948" t="s">
        <v>822</v>
      </c>
      <c r="F16948" t="s">
        <v>96</v>
      </c>
      <c r="G16948" t="s">
        <v>76</v>
      </c>
      <c r="H16948" t="s">
        <v>209</v>
      </c>
      <c r="I16948" t="s">
        <v>76</v>
      </c>
      <c r="J16948" t="s">
        <v>402</v>
      </c>
      <c r="K16948" t="s">
        <v>286</v>
      </c>
      <c r="L16948" t="s">
        <v>76</v>
      </c>
      <c r="M16948" t="s">
        <v>239</v>
      </c>
      <c r="N16948" t="s">
        <v>76</v>
      </c>
      <c r="O16948" t="s">
        <v>133</v>
      </c>
      <c r="P16948" t="s">
        <v>76</v>
      </c>
      <c r="Q16948" t="s">
        <v>76</v>
      </c>
    </row>
    <row r="16949" spans="1:17" x14ac:dyDescent="0.35">
      <c r="A16949" t="s">
        <v>5</v>
      </c>
      <c r="B16949" t="s">
        <v>566</v>
      </c>
      <c r="C16949">
        <v>7</v>
      </c>
      <c r="D16949" t="s">
        <v>413</v>
      </c>
      <c r="E16949" t="s">
        <v>255</v>
      </c>
      <c r="F16949" t="s">
        <v>102</v>
      </c>
      <c r="G16949" t="s">
        <v>375</v>
      </c>
      <c r="H16949" t="s">
        <v>473</v>
      </c>
      <c r="I16949" t="s">
        <v>76</v>
      </c>
      <c r="J16949" t="s">
        <v>76</v>
      </c>
      <c r="K16949" t="s">
        <v>76</v>
      </c>
      <c r="L16949" t="s">
        <v>76</v>
      </c>
      <c r="M16949" t="s">
        <v>76</v>
      </c>
      <c r="N16949" t="s">
        <v>227</v>
      </c>
      <c r="O16949" t="s">
        <v>76</v>
      </c>
      <c r="P16949" t="s">
        <v>76</v>
      </c>
      <c r="Q16949" t="s">
        <v>76</v>
      </c>
    </row>
    <row r="16950" spans="1:17" x14ac:dyDescent="0.35">
      <c r="A16950" t="s">
        <v>5</v>
      </c>
      <c r="B16950" t="s">
        <v>569</v>
      </c>
      <c r="C16950">
        <v>145</v>
      </c>
      <c r="D16950" t="s">
        <v>558</v>
      </c>
      <c r="E16950" t="s">
        <v>652</v>
      </c>
      <c r="F16950" t="s">
        <v>131</v>
      </c>
      <c r="G16950" t="s">
        <v>458</v>
      </c>
      <c r="H16950" t="s">
        <v>477</v>
      </c>
      <c r="I16950" t="s">
        <v>56</v>
      </c>
      <c r="J16950" t="s">
        <v>515</v>
      </c>
      <c r="K16950" t="s">
        <v>135</v>
      </c>
      <c r="L16950" t="s">
        <v>77</v>
      </c>
      <c r="M16950" t="s">
        <v>96</v>
      </c>
      <c r="N16950" t="s">
        <v>76</v>
      </c>
      <c r="O16950" t="s">
        <v>63</v>
      </c>
      <c r="P16950" t="s">
        <v>76</v>
      </c>
      <c r="Q16950" t="s">
        <v>76</v>
      </c>
    </row>
    <row r="16951" spans="1:17" x14ac:dyDescent="0.35">
      <c r="A16951" t="s">
        <v>5</v>
      </c>
      <c r="B16951" t="s">
        <v>570</v>
      </c>
      <c r="C16951">
        <v>94</v>
      </c>
      <c r="D16951" t="s">
        <v>172</v>
      </c>
      <c r="E16951" t="s">
        <v>567</v>
      </c>
      <c r="F16951" t="s">
        <v>95</v>
      </c>
      <c r="G16951" t="s">
        <v>156</v>
      </c>
      <c r="H16951" t="s">
        <v>191</v>
      </c>
      <c r="I16951" t="s">
        <v>161</v>
      </c>
      <c r="J16951" t="s">
        <v>100</v>
      </c>
      <c r="K16951" t="s">
        <v>149</v>
      </c>
      <c r="L16951" t="s">
        <v>78</v>
      </c>
      <c r="M16951" t="s">
        <v>314</v>
      </c>
      <c r="N16951" t="s">
        <v>78</v>
      </c>
      <c r="O16951" t="s">
        <v>240</v>
      </c>
      <c r="P16951" t="s">
        <v>76</v>
      </c>
      <c r="Q16951" t="s">
        <v>76</v>
      </c>
    </row>
    <row r="16952" spans="1:17" x14ac:dyDescent="0.35">
      <c r="A16952" t="s">
        <v>5</v>
      </c>
      <c r="B16952" t="s">
        <v>571</v>
      </c>
      <c r="C16952">
        <v>4</v>
      </c>
      <c r="D16952" t="s">
        <v>558</v>
      </c>
      <c r="E16952" t="s">
        <v>558</v>
      </c>
      <c r="F16952" t="s">
        <v>558</v>
      </c>
      <c r="G16952" t="s">
        <v>697</v>
      </c>
      <c r="H16952" t="s">
        <v>745</v>
      </c>
      <c r="I16952" t="s">
        <v>745</v>
      </c>
      <c r="J16952" t="s">
        <v>76</v>
      </c>
      <c r="K16952" t="s">
        <v>187</v>
      </c>
      <c r="L16952" t="s">
        <v>187</v>
      </c>
      <c r="M16952" t="s">
        <v>76</v>
      </c>
      <c r="N16952" t="s">
        <v>76</v>
      </c>
      <c r="O16952" t="s">
        <v>76</v>
      </c>
      <c r="P16952" t="s">
        <v>76</v>
      </c>
      <c r="Q16952" t="s">
        <v>76</v>
      </c>
    </row>
    <row r="16953" spans="1:17" x14ac:dyDescent="0.35">
      <c r="A16953" t="s">
        <v>5</v>
      </c>
      <c r="B16953" t="s">
        <v>572</v>
      </c>
      <c r="C16953">
        <v>93</v>
      </c>
      <c r="D16953" t="s">
        <v>469</v>
      </c>
      <c r="E16953" t="s">
        <v>508</v>
      </c>
      <c r="F16953" t="s">
        <v>467</v>
      </c>
      <c r="G16953" t="s">
        <v>286</v>
      </c>
      <c r="H16953" t="s">
        <v>247</v>
      </c>
      <c r="I16953" t="s">
        <v>217</v>
      </c>
      <c r="J16953" t="s">
        <v>65</v>
      </c>
      <c r="K16953" t="s">
        <v>211</v>
      </c>
      <c r="L16953" t="s">
        <v>65</v>
      </c>
      <c r="M16953" t="s">
        <v>151</v>
      </c>
      <c r="N16953" t="s">
        <v>65</v>
      </c>
      <c r="O16953" t="s">
        <v>76</v>
      </c>
      <c r="P16953" t="s">
        <v>76</v>
      </c>
      <c r="Q16953" t="s">
        <v>76</v>
      </c>
    </row>
    <row r="16954" spans="1:17" x14ac:dyDescent="0.35">
      <c r="A16954" t="s">
        <v>5</v>
      </c>
      <c r="B16954" t="s">
        <v>573</v>
      </c>
      <c r="C16954">
        <v>77</v>
      </c>
      <c r="D16954" t="s">
        <v>680</v>
      </c>
      <c r="E16954" t="s">
        <v>799</v>
      </c>
      <c r="F16954" t="s">
        <v>479</v>
      </c>
      <c r="G16954" t="s">
        <v>345</v>
      </c>
      <c r="H16954" t="s">
        <v>328</v>
      </c>
      <c r="I16954" t="s">
        <v>249</v>
      </c>
      <c r="J16954" t="s">
        <v>105</v>
      </c>
      <c r="K16954" t="s">
        <v>198</v>
      </c>
      <c r="L16954" t="s">
        <v>76</v>
      </c>
      <c r="M16954" t="s">
        <v>86</v>
      </c>
      <c r="N16954" t="s">
        <v>264</v>
      </c>
      <c r="O16954" t="s">
        <v>76</v>
      </c>
      <c r="P16954" t="s">
        <v>76</v>
      </c>
      <c r="Q16954" t="s">
        <v>76</v>
      </c>
    </row>
    <row r="16955" spans="1:17" x14ac:dyDescent="0.35">
      <c r="A16955" t="s">
        <v>6</v>
      </c>
      <c r="B16955" t="s">
        <v>566</v>
      </c>
      <c r="C16955">
        <v>4</v>
      </c>
      <c r="D16955" t="s">
        <v>76</v>
      </c>
      <c r="E16955" t="s">
        <v>320</v>
      </c>
      <c r="F16955" t="s">
        <v>567</v>
      </c>
      <c r="G16955" t="s">
        <v>942</v>
      </c>
      <c r="H16955" t="s">
        <v>942</v>
      </c>
      <c r="I16955" t="s">
        <v>399</v>
      </c>
      <c r="J16955" t="s">
        <v>271</v>
      </c>
      <c r="K16955" t="s">
        <v>271</v>
      </c>
      <c r="L16955" t="s">
        <v>76</v>
      </c>
      <c r="M16955" t="s">
        <v>76</v>
      </c>
      <c r="N16955" t="s">
        <v>76</v>
      </c>
      <c r="O16955" t="s">
        <v>76</v>
      </c>
      <c r="P16955" t="s">
        <v>76</v>
      </c>
      <c r="Q16955" t="s">
        <v>76</v>
      </c>
    </row>
    <row r="16956" spans="1:17" x14ac:dyDescent="0.35">
      <c r="A16956" t="s">
        <v>6</v>
      </c>
      <c r="B16956" t="s">
        <v>569</v>
      </c>
      <c r="C16956">
        <v>26</v>
      </c>
      <c r="D16956" t="s">
        <v>680</v>
      </c>
      <c r="E16956" t="s">
        <v>310</v>
      </c>
      <c r="F16956" t="s">
        <v>736</v>
      </c>
      <c r="G16956" t="s">
        <v>347</v>
      </c>
      <c r="H16956" t="s">
        <v>218</v>
      </c>
      <c r="I16956" t="s">
        <v>146</v>
      </c>
      <c r="J16956" t="s">
        <v>264</v>
      </c>
      <c r="K16956" t="s">
        <v>226</v>
      </c>
      <c r="L16956" t="s">
        <v>68</v>
      </c>
      <c r="M16956" t="s">
        <v>86</v>
      </c>
      <c r="N16956" t="s">
        <v>76</v>
      </c>
      <c r="O16956" t="s">
        <v>93</v>
      </c>
      <c r="P16956" t="s">
        <v>76</v>
      </c>
      <c r="Q16956" t="s">
        <v>76</v>
      </c>
    </row>
    <row r="16957" spans="1:17" x14ac:dyDescent="0.35">
      <c r="A16957" t="s">
        <v>6</v>
      </c>
      <c r="B16957" t="s">
        <v>570</v>
      </c>
      <c r="C16957">
        <v>8</v>
      </c>
      <c r="D16957" t="s">
        <v>252</v>
      </c>
      <c r="E16957" t="s">
        <v>819</v>
      </c>
      <c r="F16957" t="s">
        <v>189</v>
      </c>
      <c r="G16957" t="s">
        <v>345</v>
      </c>
      <c r="H16957" t="s">
        <v>76</v>
      </c>
      <c r="I16957" t="s">
        <v>76</v>
      </c>
      <c r="J16957" t="s">
        <v>76</v>
      </c>
      <c r="K16957" t="s">
        <v>76</v>
      </c>
      <c r="L16957" t="s">
        <v>76</v>
      </c>
      <c r="M16957" t="s">
        <v>76</v>
      </c>
      <c r="N16957" t="s">
        <v>76</v>
      </c>
      <c r="O16957" t="s">
        <v>345</v>
      </c>
      <c r="P16957" t="s">
        <v>76</v>
      </c>
      <c r="Q16957" t="s">
        <v>76</v>
      </c>
    </row>
    <row r="16958" spans="1:17" x14ac:dyDescent="0.35">
      <c r="A16958" t="s">
        <v>6</v>
      </c>
      <c r="B16958" t="s">
        <v>571</v>
      </c>
      <c r="C16958">
        <v>3</v>
      </c>
      <c r="D16958" t="s">
        <v>848</v>
      </c>
      <c r="E16958" t="s">
        <v>978</v>
      </c>
      <c r="F16958" t="s">
        <v>848</v>
      </c>
      <c r="G16958" t="s">
        <v>76</v>
      </c>
      <c r="H16958" t="s">
        <v>76</v>
      </c>
      <c r="I16958" t="s">
        <v>76</v>
      </c>
      <c r="J16958" t="s">
        <v>76</v>
      </c>
      <c r="K16958" t="s">
        <v>76</v>
      </c>
      <c r="L16958" t="s">
        <v>76</v>
      </c>
      <c r="M16958" t="s">
        <v>76</v>
      </c>
      <c r="N16958" t="s">
        <v>76</v>
      </c>
      <c r="O16958" t="s">
        <v>76</v>
      </c>
      <c r="P16958" t="s">
        <v>76</v>
      </c>
      <c r="Q16958" t="s">
        <v>76</v>
      </c>
    </row>
    <row r="16959" spans="1:17" x14ac:dyDescent="0.35">
      <c r="A16959" t="s">
        <v>6</v>
      </c>
      <c r="B16959" t="s">
        <v>572</v>
      </c>
      <c r="C16959">
        <v>21</v>
      </c>
      <c r="D16959" t="s">
        <v>501</v>
      </c>
      <c r="E16959" t="s">
        <v>446</v>
      </c>
      <c r="F16959" t="s">
        <v>452</v>
      </c>
      <c r="G16959" t="s">
        <v>317</v>
      </c>
      <c r="H16959" t="s">
        <v>574</v>
      </c>
      <c r="I16959" t="s">
        <v>361</v>
      </c>
      <c r="J16959" t="s">
        <v>76</v>
      </c>
      <c r="K16959" t="s">
        <v>386</v>
      </c>
      <c r="L16959" t="s">
        <v>92</v>
      </c>
      <c r="M16959" t="s">
        <v>76</v>
      </c>
      <c r="N16959" t="s">
        <v>76</v>
      </c>
      <c r="O16959" t="s">
        <v>137</v>
      </c>
      <c r="P16959" t="s">
        <v>76</v>
      </c>
      <c r="Q16959" t="s">
        <v>76</v>
      </c>
    </row>
    <row r="16960" spans="1:17" x14ac:dyDescent="0.35">
      <c r="A16960" t="s">
        <v>6</v>
      </c>
      <c r="B16960" t="s">
        <v>573</v>
      </c>
      <c r="C16960">
        <v>8</v>
      </c>
      <c r="D16960" t="s">
        <v>317</v>
      </c>
      <c r="E16960" t="s">
        <v>9</v>
      </c>
      <c r="F16960" t="s">
        <v>687</v>
      </c>
      <c r="G16960" t="s">
        <v>654</v>
      </c>
      <c r="H16960" t="s">
        <v>946</v>
      </c>
      <c r="I16960" t="s">
        <v>65</v>
      </c>
      <c r="J16960" t="s">
        <v>65</v>
      </c>
      <c r="K16960" t="s">
        <v>65</v>
      </c>
      <c r="L16960" t="s">
        <v>65</v>
      </c>
      <c r="M16960" t="s">
        <v>65</v>
      </c>
      <c r="N16960" t="s">
        <v>76</v>
      </c>
      <c r="O16960" t="s">
        <v>76</v>
      </c>
      <c r="P16960" t="s">
        <v>76</v>
      </c>
      <c r="Q16960" t="s">
        <v>76</v>
      </c>
    </row>
    <row r="16961" spans="1:17" x14ac:dyDescent="0.35">
      <c r="A16961" t="s">
        <v>7</v>
      </c>
      <c r="B16961" t="s">
        <v>566</v>
      </c>
      <c r="C16961">
        <v>5</v>
      </c>
      <c r="D16961" t="s">
        <v>76</v>
      </c>
      <c r="E16961" t="s">
        <v>76</v>
      </c>
      <c r="F16961" t="s">
        <v>342</v>
      </c>
      <c r="G16961" t="s">
        <v>1181</v>
      </c>
      <c r="H16961" t="s">
        <v>440</v>
      </c>
      <c r="I16961" t="s">
        <v>654</v>
      </c>
      <c r="J16961" t="s">
        <v>76</v>
      </c>
      <c r="K16961" t="s">
        <v>76</v>
      </c>
      <c r="L16961" t="s">
        <v>76</v>
      </c>
      <c r="M16961" t="s">
        <v>76</v>
      </c>
      <c r="N16961" t="s">
        <v>76</v>
      </c>
      <c r="O16961" t="s">
        <v>76</v>
      </c>
      <c r="P16961" t="s">
        <v>76</v>
      </c>
      <c r="Q16961" t="s">
        <v>76</v>
      </c>
    </row>
    <row r="16962" spans="1:17" x14ac:dyDescent="0.35">
      <c r="A16962" t="s">
        <v>7</v>
      </c>
      <c r="B16962" t="s">
        <v>569</v>
      </c>
      <c r="C16962">
        <v>3</v>
      </c>
      <c r="D16962" t="s">
        <v>76</v>
      </c>
      <c r="E16962" t="s">
        <v>395</v>
      </c>
      <c r="F16962" t="s">
        <v>659</v>
      </c>
      <c r="G16962" t="s">
        <v>76</v>
      </c>
      <c r="H16962" t="s">
        <v>76</v>
      </c>
      <c r="I16962" t="s">
        <v>76</v>
      </c>
      <c r="J16962" t="s">
        <v>76</v>
      </c>
      <c r="K16962" t="s">
        <v>76</v>
      </c>
      <c r="L16962" t="s">
        <v>76</v>
      </c>
      <c r="M16962" t="s">
        <v>76</v>
      </c>
      <c r="N16962" t="s">
        <v>76</v>
      </c>
      <c r="O16962" t="s">
        <v>76</v>
      </c>
      <c r="P16962" t="s">
        <v>76</v>
      </c>
      <c r="Q16962" t="s">
        <v>76</v>
      </c>
    </row>
    <row r="16963" spans="1:17" x14ac:dyDescent="0.35">
      <c r="A16963" t="s">
        <v>7</v>
      </c>
      <c r="B16963" t="s">
        <v>571</v>
      </c>
      <c r="C16963">
        <v>1</v>
      </c>
      <c r="D16963" t="s">
        <v>76</v>
      </c>
      <c r="E16963" t="s">
        <v>76</v>
      </c>
      <c r="F16963" t="s">
        <v>76</v>
      </c>
      <c r="G16963" t="s">
        <v>76</v>
      </c>
      <c r="H16963" t="s">
        <v>395</v>
      </c>
      <c r="I16963" t="s">
        <v>76</v>
      </c>
      <c r="J16963" t="s">
        <v>76</v>
      </c>
      <c r="K16963" t="s">
        <v>76</v>
      </c>
      <c r="L16963" t="s">
        <v>76</v>
      </c>
      <c r="M16963" t="s">
        <v>76</v>
      </c>
      <c r="N16963" t="s">
        <v>76</v>
      </c>
      <c r="O16963" t="s">
        <v>76</v>
      </c>
      <c r="P16963" t="s">
        <v>76</v>
      </c>
      <c r="Q16963" t="s">
        <v>76</v>
      </c>
    </row>
    <row r="16964" spans="1:17" x14ac:dyDescent="0.35">
      <c r="A16964" t="s">
        <v>241</v>
      </c>
      <c r="B16964" t="s">
        <v>566</v>
      </c>
      <c r="C16964">
        <v>28</v>
      </c>
      <c r="D16964" t="s">
        <v>91</v>
      </c>
      <c r="E16964" t="s">
        <v>236</v>
      </c>
      <c r="F16964" t="s">
        <v>53</v>
      </c>
      <c r="G16964" t="s">
        <v>203</v>
      </c>
      <c r="H16964" t="s">
        <v>166</v>
      </c>
      <c r="I16964" t="s">
        <v>314</v>
      </c>
      <c r="J16964" t="s">
        <v>86</v>
      </c>
      <c r="K16964" t="s">
        <v>204</v>
      </c>
      <c r="L16964" t="s">
        <v>96</v>
      </c>
      <c r="M16964" t="s">
        <v>76</v>
      </c>
      <c r="N16964" t="s">
        <v>183</v>
      </c>
      <c r="O16964" t="s">
        <v>76</v>
      </c>
      <c r="P16964" t="s">
        <v>76</v>
      </c>
      <c r="Q16964" t="s">
        <v>76</v>
      </c>
    </row>
    <row r="16965" spans="1:17" x14ac:dyDescent="0.35">
      <c r="A16965" t="s">
        <v>241</v>
      </c>
      <c r="B16965" t="s">
        <v>569</v>
      </c>
      <c r="C16965">
        <v>224</v>
      </c>
      <c r="D16965" t="s">
        <v>259</v>
      </c>
      <c r="E16965" t="s">
        <v>259</v>
      </c>
      <c r="F16965" t="s">
        <v>259</v>
      </c>
      <c r="G16965" t="s">
        <v>213</v>
      </c>
      <c r="H16965" t="s">
        <v>153</v>
      </c>
      <c r="I16965" t="s">
        <v>84</v>
      </c>
      <c r="J16965" t="s">
        <v>67</v>
      </c>
      <c r="K16965" t="s">
        <v>176</v>
      </c>
      <c r="L16965" t="s">
        <v>106</v>
      </c>
      <c r="M16965" t="s">
        <v>151</v>
      </c>
      <c r="N16965" t="s">
        <v>76</v>
      </c>
      <c r="O16965" t="s">
        <v>94</v>
      </c>
      <c r="P16965" t="s">
        <v>76</v>
      </c>
      <c r="Q16965" t="s">
        <v>76</v>
      </c>
    </row>
    <row r="16966" spans="1:17" x14ac:dyDescent="0.35">
      <c r="A16966" t="s">
        <v>241</v>
      </c>
      <c r="B16966" t="s">
        <v>570</v>
      </c>
      <c r="C16966">
        <v>128</v>
      </c>
      <c r="D16966" t="s">
        <v>399</v>
      </c>
      <c r="E16966" t="s">
        <v>1217</v>
      </c>
      <c r="F16966" t="s">
        <v>208</v>
      </c>
      <c r="G16966" t="s">
        <v>249</v>
      </c>
      <c r="H16966" t="s">
        <v>82</v>
      </c>
      <c r="I16966" t="s">
        <v>366</v>
      </c>
      <c r="J16966" t="s">
        <v>61</v>
      </c>
      <c r="K16966" t="s">
        <v>208</v>
      </c>
      <c r="L16966" t="s">
        <v>130</v>
      </c>
      <c r="M16966" t="s">
        <v>135</v>
      </c>
      <c r="N16966" t="s">
        <v>106</v>
      </c>
      <c r="O16966" t="s">
        <v>88</v>
      </c>
      <c r="P16966" t="s">
        <v>76</v>
      </c>
      <c r="Q16966" t="s">
        <v>76</v>
      </c>
    </row>
    <row r="16967" spans="1:17" x14ac:dyDescent="0.35">
      <c r="A16967" t="s">
        <v>241</v>
      </c>
      <c r="B16967" t="s">
        <v>571</v>
      </c>
      <c r="C16967">
        <v>14</v>
      </c>
      <c r="D16967" t="s">
        <v>275</v>
      </c>
      <c r="E16967" t="s">
        <v>825</v>
      </c>
      <c r="F16967" t="s">
        <v>252</v>
      </c>
      <c r="G16967" t="s">
        <v>62</v>
      </c>
      <c r="H16967" t="s">
        <v>238</v>
      </c>
      <c r="I16967" t="s">
        <v>133</v>
      </c>
      <c r="J16967" t="s">
        <v>252</v>
      </c>
      <c r="K16967" t="s">
        <v>366</v>
      </c>
      <c r="L16967" t="s">
        <v>55</v>
      </c>
      <c r="M16967" t="s">
        <v>89</v>
      </c>
      <c r="N16967" t="s">
        <v>76</v>
      </c>
      <c r="O16967" t="s">
        <v>76</v>
      </c>
      <c r="P16967" t="s">
        <v>76</v>
      </c>
      <c r="Q16967" t="s">
        <v>76</v>
      </c>
    </row>
    <row r="16968" spans="1:17" x14ac:dyDescent="0.35">
      <c r="A16968" t="s">
        <v>241</v>
      </c>
      <c r="B16968" t="s">
        <v>572</v>
      </c>
      <c r="C16968">
        <v>147</v>
      </c>
      <c r="D16968" t="s">
        <v>363</v>
      </c>
      <c r="E16968" t="s">
        <v>657</v>
      </c>
      <c r="F16968" t="s">
        <v>222</v>
      </c>
      <c r="G16968" t="s">
        <v>67</v>
      </c>
      <c r="H16968" t="s">
        <v>548</v>
      </c>
      <c r="I16968" t="s">
        <v>176</v>
      </c>
      <c r="J16968" t="s">
        <v>151</v>
      </c>
      <c r="K16968" t="s">
        <v>217</v>
      </c>
      <c r="L16968" t="s">
        <v>62</v>
      </c>
      <c r="M16968" t="s">
        <v>71</v>
      </c>
      <c r="N16968" t="s">
        <v>78</v>
      </c>
      <c r="O16968" t="s">
        <v>142</v>
      </c>
      <c r="P16968" t="s">
        <v>76</v>
      </c>
      <c r="Q16968" t="s">
        <v>76</v>
      </c>
    </row>
    <row r="16969" spans="1:17" x14ac:dyDescent="0.35">
      <c r="A16969" t="s">
        <v>241</v>
      </c>
      <c r="B16969" t="s">
        <v>573</v>
      </c>
      <c r="C16969">
        <v>106</v>
      </c>
      <c r="D16969" t="s">
        <v>463</v>
      </c>
      <c r="E16969" t="s">
        <v>785</v>
      </c>
      <c r="F16969" t="s">
        <v>127</v>
      </c>
      <c r="G16969" t="s">
        <v>515</v>
      </c>
      <c r="H16969" t="s">
        <v>493</v>
      </c>
      <c r="I16969" t="s">
        <v>133</v>
      </c>
      <c r="J16969" t="s">
        <v>393</v>
      </c>
      <c r="K16969" t="s">
        <v>176</v>
      </c>
      <c r="L16969" t="s">
        <v>77</v>
      </c>
      <c r="M16969" t="s">
        <v>264</v>
      </c>
      <c r="N16969" t="s">
        <v>186</v>
      </c>
      <c r="O16969" t="s">
        <v>63</v>
      </c>
      <c r="P16969" t="s">
        <v>76</v>
      </c>
      <c r="Q16969" t="s">
        <v>76</v>
      </c>
    </row>
    <row r="16971" spans="1:17" x14ac:dyDescent="0.35">
      <c r="A16971" t="s">
        <v>2552</v>
      </c>
    </row>
    <row r="16972" spans="1:17" x14ac:dyDescent="0.35">
      <c r="A16972" t="s">
        <v>14</v>
      </c>
      <c r="B16972" t="s">
        <v>593</v>
      </c>
      <c r="C16972" t="s">
        <v>2</v>
      </c>
      <c r="D16972" t="s">
        <v>2536</v>
      </c>
      <c r="E16972" t="s">
        <v>2537</v>
      </c>
      <c r="F16972" t="s">
        <v>2538</v>
      </c>
      <c r="G16972" t="s">
        <v>2539</v>
      </c>
      <c r="H16972" t="s">
        <v>2540</v>
      </c>
      <c r="I16972" t="s">
        <v>2541</v>
      </c>
      <c r="J16972" t="s">
        <v>2542</v>
      </c>
      <c r="K16972" t="s">
        <v>2543</v>
      </c>
      <c r="L16972" t="s">
        <v>2544</v>
      </c>
      <c r="M16972" t="s">
        <v>2545</v>
      </c>
      <c r="N16972" t="s">
        <v>2546</v>
      </c>
      <c r="O16972" t="s">
        <v>2547</v>
      </c>
      <c r="P16972" t="s">
        <v>49</v>
      </c>
      <c r="Q16972" t="s">
        <v>50</v>
      </c>
    </row>
    <row r="16973" spans="1:17" x14ac:dyDescent="0.35">
      <c r="A16973" t="s">
        <v>3</v>
      </c>
      <c r="B16973" t="s">
        <v>594</v>
      </c>
      <c r="C16973">
        <v>2</v>
      </c>
      <c r="D16973" t="s">
        <v>923</v>
      </c>
      <c r="E16973" t="s">
        <v>923</v>
      </c>
      <c r="F16973" t="s">
        <v>923</v>
      </c>
      <c r="G16973" t="s">
        <v>923</v>
      </c>
      <c r="H16973" t="s">
        <v>923</v>
      </c>
      <c r="I16973" t="s">
        <v>923</v>
      </c>
      <c r="J16973" t="s">
        <v>76</v>
      </c>
      <c r="K16973" t="s">
        <v>76</v>
      </c>
      <c r="L16973" t="s">
        <v>76</v>
      </c>
      <c r="M16973" t="s">
        <v>76</v>
      </c>
      <c r="N16973" t="s">
        <v>76</v>
      </c>
      <c r="O16973" t="s">
        <v>76</v>
      </c>
      <c r="P16973" t="s">
        <v>76</v>
      </c>
      <c r="Q16973" t="s">
        <v>76</v>
      </c>
    </row>
    <row r="16974" spans="1:17" x14ac:dyDescent="0.35">
      <c r="A16974" t="s">
        <v>3</v>
      </c>
      <c r="B16974" t="s">
        <v>595</v>
      </c>
      <c r="C16974">
        <v>4</v>
      </c>
      <c r="D16974" t="s">
        <v>430</v>
      </c>
      <c r="E16974" t="s">
        <v>451</v>
      </c>
      <c r="F16974" t="s">
        <v>451</v>
      </c>
      <c r="G16974" t="s">
        <v>425</v>
      </c>
      <c r="H16974" t="s">
        <v>718</v>
      </c>
      <c r="I16974" t="s">
        <v>76</v>
      </c>
      <c r="J16974" t="s">
        <v>76</v>
      </c>
      <c r="K16974" t="s">
        <v>76</v>
      </c>
      <c r="L16974" t="s">
        <v>76</v>
      </c>
      <c r="M16974" t="s">
        <v>76</v>
      </c>
      <c r="N16974" t="s">
        <v>76</v>
      </c>
      <c r="O16974" t="s">
        <v>76</v>
      </c>
      <c r="P16974" t="s">
        <v>76</v>
      </c>
      <c r="Q16974" t="s">
        <v>76</v>
      </c>
    </row>
    <row r="16975" spans="1:17" x14ac:dyDescent="0.35">
      <c r="A16975" t="s">
        <v>4</v>
      </c>
      <c r="B16975" t="s">
        <v>594</v>
      </c>
      <c r="C16975">
        <v>28</v>
      </c>
      <c r="D16975" t="s">
        <v>496</v>
      </c>
      <c r="E16975" t="s">
        <v>259</v>
      </c>
      <c r="F16975" t="s">
        <v>173</v>
      </c>
      <c r="G16975" t="s">
        <v>96</v>
      </c>
      <c r="H16975" t="s">
        <v>330</v>
      </c>
      <c r="I16975" t="s">
        <v>114</v>
      </c>
      <c r="J16975" t="s">
        <v>157</v>
      </c>
      <c r="K16975" t="s">
        <v>126</v>
      </c>
      <c r="L16975" t="s">
        <v>70</v>
      </c>
      <c r="M16975" t="s">
        <v>157</v>
      </c>
      <c r="N16975" t="s">
        <v>76</v>
      </c>
      <c r="O16975" t="s">
        <v>76</v>
      </c>
      <c r="P16975" t="s">
        <v>76</v>
      </c>
      <c r="Q16975" t="s">
        <v>76</v>
      </c>
    </row>
    <row r="16976" spans="1:17" x14ac:dyDescent="0.35">
      <c r="A16976" t="s">
        <v>4</v>
      </c>
      <c r="B16976" t="s">
        <v>595</v>
      </c>
      <c r="C16976">
        <v>114</v>
      </c>
      <c r="D16976" t="s">
        <v>500</v>
      </c>
      <c r="E16976" t="s">
        <v>380</v>
      </c>
      <c r="F16976" t="s">
        <v>341</v>
      </c>
      <c r="G16976" t="s">
        <v>100</v>
      </c>
      <c r="H16976" t="s">
        <v>248</v>
      </c>
      <c r="I16976" t="s">
        <v>104</v>
      </c>
      <c r="J16976" t="s">
        <v>8</v>
      </c>
      <c r="K16976" t="s">
        <v>314</v>
      </c>
      <c r="L16976" t="s">
        <v>105</v>
      </c>
      <c r="M16976" t="s">
        <v>87</v>
      </c>
      <c r="N16976" t="s">
        <v>88</v>
      </c>
      <c r="O16976" t="s">
        <v>80</v>
      </c>
      <c r="P16976" t="s">
        <v>76</v>
      </c>
      <c r="Q16976" t="s">
        <v>76</v>
      </c>
    </row>
    <row r="16977" spans="1:17" x14ac:dyDescent="0.35">
      <c r="A16977" t="s">
        <v>5</v>
      </c>
      <c r="B16977" t="s">
        <v>594</v>
      </c>
      <c r="C16977">
        <v>140</v>
      </c>
      <c r="D16977" t="s">
        <v>624</v>
      </c>
      <c r="E16977" t="s">
        <v>223</v>
      </c>
      <c r="F16977" t="s">
        <v>310</v>
      </c>
      <c r="G16977" t="s">
        <v>171</v>
      </c>
      <c r="H16977" t="s">
        <v>235</v>
      </c>
      <c r="I16977" t="s">
        <v>135</v>
      </c>
      <c r="J16977" t="s">
        <v>221</v>
      </c>
      <c r="K16977" t="s">
        <v>216</v>
      </c>
      <c r="L16977" t="s">
        <v>57</v>
      </c>
      <c r="M16977" t="s">
        <v>84</v>
      </c>
      <c r="N16977" t="s">
        <v>76</v>
      </c>
      <c r="O16977" t="s">
        <v>137</v>
      </c>
      <c r="P16977" t="s">
        <v>76</v>
      </c>
      <c r="Q16977" t="s">
        <v>76</v>
      </c>
    </row>
    <row r="16978" spans="1:17" x14ac:dyDescent="0.35">
      <c r="A16978" t="s">
        <v>5</v>
      </c>
      <c r="B16978" t="s">
        <v>595</v>
      </c>
      <c r="C16978">
        <v>280</v>
      </c>
      <c r="D16978" t="s">
        <v>91</v>
      </c>
      <c r="E16978" t="s">
        <v>729</v>
      </c>
      <c r="F16978" t="s">
        <v>143</v>
      </c>
      <c r="G16978" t="s">
        <v>372</v>
      </c>
      <c r="H16978" t="s">
        <v>140</v>
      </c>
      <c r="I16978" t="s">
        <v>84</v>
      </c>
      <c r="J16978" t="s">
        <v>119</v>
      </c>
      <c r="K16978" t="s">
        <v>442</v>
      </c>
      <c r="L16978" t="s">
        <v>73</v>
      </c>
      <c r="M16978" t="s">
        <v>65</v>
      </c>
      <c r="N16978" t="s">
        <v>62</v>
      </c>
      <c r="O16978" t="s">
        <v>150</v>
      </c>
      <c r="P16978" t="s">
        <v>76</v>
      </c>
      <c r="Q16978" t="s">
        <v>76</v>
      </c>
    </row>
    <row r="16979" spans="1:17" x14ac:dyDescent="0.35">
      <c r="A16979" t="s">
        <v>6</v>
      </c>
      <c r="B16979" t="s">
        <v>594</v>
      </c>
      <c r="C16979">
        <v>18</v>
      </c>
      <c r="D16979" t="s">
        <v>709</v>
      </c>
      <c r="E16979" t="s">
        <v>372</v>
      </c>
      <c r="F16979" t="s">
        <v>712</v>
      </c>
      <c r="G16979" t="s">
        <v>348</v>
      </c>
      <c r="H16979" t="s">
        <v>110</v>
      </c>
      <c r="I16979" t="s">
        <v>236</v>
      </c>
      <c r="J16979" t="s">
        <v>133</v>
      </c>
      <c r="K16979" t="s">
        <v>442</v>
      </c>
      <c r="L16979" t="s">
        <v>211</v>
      </c>
      <c r="M16979" t="s">
        <v>76</v>
      </c>
      <c r="N16979" t="s">
        <v>76</v>
      </c>
      <c r="O16979" t="s">
        <v>74</v>
      </c>
      <c r="P16979" t="s">
        <v>76</v>
      </c>
      <c r="Q16979" t="s">
        <v>76</v>
      </c>
    </row>
    <row r="16980" spans="1:17" x14ac:dyDescent="0.35">
      <c r="A16980" t="s">
        <v>6</v>
      </c>
      <c r="B16980" t="s">
        <v>595</v>
      </c>
      <c r="C16980">
        <v>52</v>
      </c>
      <c r="D16980" t="s">
        <v>412</v>
      </c>
      <c r="E16980" t="s">
        <v>1174</v>
      </c>
      <c r="F16980" t="s">
        <v>300</v>
      </c>
      <c r="G16980" t="s">
        <v>378</v>
      </c>
      <c r="H16980" t="s">
        <v>143</v>
      </c>
      <c r="I16980" t="s">
        <v>87</v>
      </c>
      <c r="J16980" t="s">
        <v>109</v>
      </c>
      <c r="K16980" t="s">
        <v>162</v>
      </c>
      <c r="L16980" t="s">
        <v>78</v>
      </c>
      <c r="M16980" t="s">
        <v>108</v>
      </c>
      <c r="N16980" t="s">
        <v>76</v>
      </c>
      <c r="O16980" t="s">
        <v>137</v>
      </c>
      <c r="P16980" t="s">
        <v>76</v>
      </c>
      <c r="Q16980" t="s">
        <v>76</v>
      </c>
    </row>
    <row r="16981" spans="1:17" x14ac:dyDescent="0.35">
      <c r="A16981" t="s">
        <v>7</v>
      </c>
      <c r="B16981" t="s">
        <v>594</v>
      </c>
      <c r="C16981">
        <v>1</v>
      </c>
      <c r="D16981" t="s">
        <v>76</v>
      </c>
      <c r="E16981" t="s">
        <v>76</v>
      </c>
      <c r="F16981" t="s">
        <v>76</v>
      </c>
      <c r="G16981" t="s">
        <v>76</v>
      </c>
      <c r="H16981" t="s">
        <v>395</v>
      </c>
      <c r="I16981" t="s">
        <v>76</v>
      </c>
      <c r="J16981" t="s">
        <v>76</v>
      </c>
      <c r="K16981" t="s">
        <v>76</v>
      </c>
      <c r="L16981" t="s">
        <v>76</v>
      </c>
      <c r="M16981" t="s">
        <v>76</v>
      </c>
      <c r="N16981" t="s">
        <v>76</v>
      </c>
      <c r="O16981" t="s">
        <v>76</v>
      </c>
      <c r="P16981" t="s">
        <v>76</v>
      </c>
      <c r="Q16981" t="s">
        <v>76</v>
      </c>
    </row>
    <row r="16982" spans="1:17" x14ac:dyDescent="0.35">
      <c r="A16982" t="s">
        <v>7</v>
      </c>
      <c r="B16982" t="s">
        <v>595</v>
      </c>
      <c r="C16982">
        <v>8</v>
      </c>
      <c r="D16982" t="s">
        <v>76</v>
      </c>
      <c r="E16982" t="s">
        <v>743</v>
      </c>
      <c r="F16982" t="s">
        <v>391</v>
      </c>
      <c r="G16982" t="s">
        <v>308</v>
      </c>
      <c r="H16982" t="s">
        <v>134</v>
      </c>
      <c r="I16982" t="s">
        <v>238</v>
      </c>
      <c r="J16982" t="s">
        <v>76</v>
      </c>
      <c r="K16982" t="s">
        <v>76</v>
      </c>
      <c r="L16982" t="s">
        <v>76</v>
      </c>
      <c r="M16982" t="s">
        <v>76</v>
      </c>
      <c r="N16982" t="s">
        <v>76</v>
      </c>
      <c r="O16982" t="s">
        <v>76</v>
      </c>
      <c r="P16982" t="s">
        <v>76</v>
      </c>
      <c r="Q16982" t="s">
        <v>76</v>
      </c>
    </row>
    <row r="16983" spans="1:17" x14ac:dyDescent="0.35">
      <c r="A16983" t="s">
        <v>241</v>
      </c>
      <c r="B16983" t="s">
        <v>594</v>
      </c>
      <c r="C16983">
        <v>189</v>
      </c>
      <c r="D16983" t="s">
        <v>522</v>
      </c>
      <c r="E16983" t="s">
        <v>365</v>
      </c>
      <c r="F16983" t="s">
        <v>440</v>
      </c>
      <c r="G16983" t="s">
        <v>129</v>
      </c>
      <c r="H16983" t="s">
        <v>467</v>
      </c>
      <c r="I16983" t="s">
        <v>367</v>
      </c>
      <c r="J16983" t="s">
        <v>109</v>
      </c>
      <c r="K16983" t="s">
        <v>53</v>
      </c>
      <c r="L16983" t="s">
        <v>244</v>
      </c>
      <c r="M16983" t="s">
        <v>88</v>
      </c>
      <c r="N16983" t="s">
        <v>76</v>
      </c>
      <c r="O16983" t="s">
        <v>122</v>
      </c>
      <c r="P16983" t="s">
        <v>76</v>
      </c>
      <c r="Q16983" t="s">
        <v>76</v>
      </c>
    </row>
    <row r="16984" spans="1:17" x14ac:dyDescent="0.35">
      <c r="A16984" t="s">
        <v>241</v>
      </c>
      <c r="B16984" t="s">
        <v>595</v>
      </c>
      <c r="C16984">
        <v>458</v>
      </c>
      <c r="D16984" t="s">
        <v>497</v>
      </c>
      <c r="E16984" t="s">
        <v>640</v>
      </c>
      <c r="F16984" t="s">
        <v>312</v>
      </c>
      <c r="G16984" t="s">
        <v>309</v>
      </c>
      <c r="H16984" t="s">
        <v>337</v>
      </c>
      <c r="I16984" t="s">
        <v>57</v>
      </c>
      <c r="J16984" t="s">
        <v>168</v>
      </c>
      <c r="K16984" t="s">
        <v>204</v>
      </c>
      <c r="L16984" t="s">
        <v>75</v>
      </c>
      <c r="M16984" t="s">
        <v>84</v>
      </c>
      <c r="N16984" t="s">
        <v>149</v>
      </c>
      <c r="O16984" t="s">
        <v>100</v>
      </c>
      <c r="P16984" t="s">
        <v>76</v>
      </c>
      <c r="Q16984" t="s">
        <v>76</v>
      </c>
    </row>
    <row r="16986" spans="1:17" x14ac:dyDescent="0.35">
      <c r="A16986" t="s">
        <v>2553</v>
      </c>
    </row>
    <row r="16987" spans="1:17" x14ac:dyDescent="0.35">
      <c r="A16987" t="s">
        <v>14</v>
      </c>
      <c r="B16987" t="s">
        <v>2</v>
      </c>
      <c r="C16987" t="s">
        <v>2536</v>
      </c>
      <c r="D16987" t="s">
        <v>2537</v>
      </c>
      <c r="E16987" t="s">
        <v>2538</v>
      </c>
      <c r="F16987" t="s">
        <v>2539</v>
      </c>
      <c r="G16987" t="s">
        <v>2540</v>
      </c>
      <c r="H16987" t="s">
        <v>2541</v>
      </c>
      <c r="I16987" t="s">
        <v>2542</v>
      </c>
      <c r="J16987" t="s">
        <v>2543</v>
      </c>
      <c r="K16987" t="s">
        <v>2544</v>
      </c>
      <c r="L16987" t="s">
        <v>2545</v>
      </c>
      <c r="M16987" t="s">
        <v>2546</v>
      </c>
      <c r="N16987" t="s">
        <v>2547</v>
      </c>
      <c r="O16987" t="s">
        <v>49</v>
      </c>
      <c r="P16987" t="s">
        <v>50</v>
      </c>
    </row>
    <row r="16988" spans="1:17" x14ac:dyDescent="0.35">
      <c r="A16988" t="s">
        <v>3</v>
      </c>
      <c r="B16988">
        <v>6</v>
      </c>
      <c r="C16988" t="s">
        <v>140</v>
      </c>
      <c r="D16988" t="s">
        <v>597</v>
      </c>
      <c r="E16988" t="s">
        <v>597</v>
      </c>
      <c r="F16988" t="s">
        <v>698</v>
      </c>
      <c r="G16988" t="s">
        <v>701</v>
      </c>
      <c r="H16988" t="s">
        <v>188</v>
      </c>
      <c r="I16988" t="s">
        <v>76</v>
      </c>
      <c r="J16988" t="s">
        <v>76</v>
      </c>
      <c r="K16988" t="s">
        <v>76</v>
      </c>
      <c r="L16988" t="s">
        <v>76</v>
      </c>
      <c r="M16988" t="s">
        <v>76</v>
      </c>
      <c r="N16988" t="s">
        <v>76</v>
      </c>
      <c r="O16988" t="s">
        <v>76</v>
      </c>
      <c r="P16988" t="s">
        <v>76</v>
      </c>
    </row>
    <row r="16989" spans="1:17" x14ac:dyDescent="0.35">
      <c r="A16989" t="s">
        <v>4</v>
      </c>
      <c r="B16989">
        <v>142</v>
      </c>
      <c r="C16989" t="s">
        <v>556</v>
      </c>
      <c r="D16989" t="s">
        <v>718</v>
      </c>
      <c r="E16989" t="s">
        <v>196</v>
      </c>
      <c r="F16989" t="s">
        <v>93</v>
      </c>
      <c r="G16989" t="s">
        <v>115</v>
      </c>
      <c r="H16989" t="s">
        <v>179</v>
      </c>
      <c r="I16989" t="s">
        <v>95</v>
      </c>
      <c r="J16989" t="s">
        <v>99</v>
      </c>
      <c r="K16989" t="s">
        <v>63</v>
      </c>
      <c r="L16989" t="s">
        <v>211</v>
      </c>
      <c r="M16989" t="s">
        <v>179</v>
      </c>
      <c r="N16989" t="s">
        <v>81</v>
      </c>
      <c r="O16989" t="s">
        <v>76</v>
      </c>
      <c r="P16989" t="s">
        <v>76</v>
      </c>
    </row>
    <row r="16990" spans="1:17" x14ac:dyDescent="0.35">
      <c r="A16990" t="s">
        <v>5</v>
      </c>
      <c r="B16990">
        <v>420</v>
      </c>
      <c r="C16990" t="s">
        <v>289</v>
      </c>
      <c r="D16990" t="s">
        <v>650</v>
      </c>
      <c r="E16990" t="s">
        <v>494</v>
      </c>
      <c r="F16990" t="s">
        <v>345</v>
      </c>
      <c r="G16990" t="s">
        <v>426</v>
      </c>
      <c r="H16990" t="s">
        <v>89</v>
      </c>
      <c r="I16990" t="s">
        <v>119</v>
      </c>
      <c r="J16990" t="s">
        <v>67</v>
      </c>
      <c r="K16990" t="s">
        <v>81</v>
      </c>
      <c r="L16990" t="s">
        <v>194</v>
      </c>
      <c r="M16990" t="s">
        <v>122</v>
      </c>
      <c r="N16990" t="s">
        <v>55</v>
      </c>
      <c r="O16990" t="s">
        <v>76</v>
      </c>
      <c r="P16990" t="s">
        <v>76</v>
      </c>
    </row>
    <row r="16991" spans="1:17" x14ac:dyDescent="0.35">
      <c r="A16991" t="s">
        <v>6</v>
      </c>
      <c r="B16991">
        <v>70</v>
      </c>
      <c r="C16991" t="s">
        <v>111</v>
      </c>
      <c r="D16991" t="s">
        <v>414</v>
      </c>
      <c r="E16991" t="s">
        <v>446</v>
      </c>
      <c r="F16991" t="s">
        <v>147</v>
      </c>
      <c r="G16991" t="s">
        <v>160</v>
      </c>
      <c r="H16991" t="s">
        <v>58</v>
      </c>
      <c r="I16991" t="s">
        <v>88</v>
      </c>
      <c r="J16991" t="s">
        <v>307</v>
      </c>
      <c r="K16991" t="s">
        <v>173</v>
      </c>
      <c r="L16991" t="s">
        <v>80</v>
      </c>
      <c r="M16991" t="s">
        <v>76</v>
      </c>
      <c r="N16991" t="s">
        <v>179</v>
      </c>
      <c r="O16991" t="s">
        <v>76</v>
      </c>
      <c r="P16991" t="s">
        <v>76</v>
      </c>
    </row>
    <row r="16992" spans="1:17" x14ac:dyDescent="0.35">
      <c r="A16992" t="s">
        <v>7</v>
      </c>
      <c r="B16992">
        <v>9</v>
      </c>
      <c r="C16992" t="s">
        <v>76</v>
      </c>
      <c r="D16992" t="s">
        <v>167</v>
      </c>
      <c r="E16992" t="s">
        <v>313</v>
      </c>
      <c r="F16992" t="s">
        <v>318</v>
      </c>
      <c r="G16992" t="s">
        <v>418</v>
      </c>
      <c r="H16992" t="s">
        <v>352</v>
      </c>
      <c r="I16992" t="s">
        <v>76</v>
      </c>
      <c r="J16992" t="s">
        <v>76</v>
      </c>
      <c r="K16992" t="s">
        <v>76</v>
      </c>
      <c r="L16992" t="s">
        <v>76</v>
      </c>
      <c r="M16992" t="s">
        <v>76</v>
      </c>
      <c r="N16992" t="s">
        <v>76</v>
      </c>
      <c r="O16992" t="s">
        <v>76</v>
      </c>
      <c r="P16992" t="s">
        <v>76</v>
      </c>
    </row>
    <row r="16993" spans="1:16" x14ac:dyDescent="0.35">
      <c r="A16993" t="s">
        <v>241</v>
      </c>
      <c r="B16993">
        <v>647</v>
      </c>
      <c r="C16993" t="s">
        <v>500</v>
      </c>
      <c r="D16993" t="s">
        <v>949</v>
      </c>
      <c r="E16993" t="s">
        <v>144</v>
      </c>
      <c r="F16993" t="s">
        <v>134</v>
      </c>
      <c r="G16993" t="s">
        <v>337</v>
      </c>
      <c r="H16993" t="s">
        <v>87</v>
      </c>
      <c r="I16993" t="s">
        <v>286</v>
      </c>
      <c r="J16993" t="s">
        <v>237</v>
      </c>
      <c r="K16993" t="s">
        <v>100</v>
      </c>
      <c r="L16993" t="s">
        <v>137</v>
      </c>
      <c r="M16993" t="s">
        <v>151</v>
      </c>
      <c r="N16993" t="s">
        <v>186</v>
      </c>
      <c r="O16993" t="s">
        <v>76</v>
      </c>
      <c r="P16993" t="s">
        <v>76</v>
      </c>
    </row>
    <row r="16995" spans="1:16" x14ac:dyDescent="0.35">
      <c r="A16995" t="s">
        <v>2554</v>
      </c>
    </row>
    <row r="16996" spans="1:16" x14ac:dyDescent="0.35">
      <c r="A16996" t="s">
        <v>14</v>
      </c>
      <c r="B16996" t="s">
        <v>15</v>
      </c>
      <c r="C16996" t="s">
        <v>2</v>
      </c>
      <c r="D16996" t="s">
        <v>2555</v>
      </c>
      <c r="E16996" t="s">
        <v>853</v>
      </c>
      <c r="F16996" t="s">
        <v>2556</v>
      </c>
      <c r="G16996" t="s">
        <v>49</v>
      </c>
      <c r="H16996" t="s">
        <v>1447</v>
      </c>
    </row>
    <row r="16997" spans="1:16" x14ac:dyDescent="0.35">
      <c r="A16997" t="s">
        <v>3</v>
      </c>
      <c r="B16997" t="s">
        <v>52</v>
      </c>
      <c r="C16997">
        <v>1</v>
      </c>
      <c r="D16997" t="s">
        <v>395</v>
      </c>
      <c r="E16997" t="s">
        <v>76</v>
      </c>
      <c r="F16997" t="s">
        <v>76</v>
      </c>
      <c r="G16997" t="s">
        <v>76</v>
      </c>
      <c r="H16997" t="s">
        <v>76</v>
      </c>
    </row>
    <row r="16998" spans="1:16" x14ac:dyDescent="0.35">
      <c r="A16998" t="s">
        <v>3</v>
      </c>
      <c r="B16998" t="s">
        <v>83</v>
      </c>
      <c r="C16998">
        <v>5</v>
      </c>
      <c r="D16998" t="s">
        <v>76</v>
      </c>
      <c r="E16998" t="s">
        <v>901</v>
      </c>
      <c r="F16998" t="s">
        <v>126</v>
      </c>
      <c r="G16998" t="s">
        <v>76</v>
      </c>
      <c r="H16998" t="s">
        <v>76</v>
      </c>
    </row>
    <row r="16999" spans="1:16" x14ac:dyDescent="0.35">
      <c r="A16999" t="s">
        <v>4</v>
      </c>
      <c r="B16999" t="s">
        <v>52</v>
      </c>
      <c r="C16999">
        <v>59</v>
      </c>
      <c r="D16999" t="s">
        <v>337</v>
      </c>
      <c r="E16999" t="s">
        <v>683</v>
      </c>
      <c r="F16999" t="s">
        <v>252</v>
      </c>
      <c r="G16999" t="s">
        <v>76</v>
      </c>
      <c r="H16999" t="s">
        <v>76</v>
      </c>
    </row>
    <row r="17000" spans="1:16" x14ac:dyDescent="0.35">
      <c r="A17000" t="s">
        <v>4</v>
      </c>
      <c r="B17000" t="s">
        <v>83</v>
      </c>
      <c r="C17000">
        <v>75</v>
      </c>
      <c r="D17000" t="s">
        <v>119</v>
      </c>
      <c r="E17000" t="s">
        <v>1429</v>
      </c>
      <c r="F17000" t="s">
        <v>293</v>
      </c>
      <c r="G17000" t="s">
        <v>150</v>
      </c>
      <c r="H17000" t="s">
        <v>107</v>
      </c>
    </row>
    <row r="17001" spans="1:16" x14ac:dyDescent="0.35">
      <c r="A17001" t="s">
        <v>4</v>
      </c>
      <c r="B17001" t="s">
        <v>50</v>
      </c>
      <c r="C17001">
        <v>9</v>
      </c>
      <c r="D17001" t="s">
        <v>76</v>
      </c>
      <c r="E17001" t="s">
        <v>395</v>
      </c>
      <c r="F17001" t="s">
        <v>76</v>
      </c>
      <c r="G17001" t="s">
        <v>76</v>
      </c>
      <c r="H17001" t="s">
        <v>76</v>
      </c>
    </row>
    <row r="17002" spans="1:16" x14ac:dyDescent="0.35">
      <c r="A17002" t="s">
        <v>5</v>
      </c>
      <c r="B17002" t="s">
        <v>52</v>
      </c>
      <c r="C17002">
        <v>148</v>
      </c>
      <c r="D17002" t="s">
        <v>601</v>
      </c>
      <c r="E17002" t="s">
        <v>685</v>
      </c>
      <c r="F17002" t="s">
        <v>67</v>
      </c>
      <c r="G17002" t="s">
        <v>122</v>
      </c>
      <c r="H17002" t="s">
        <v>76</v>
      </c>
    </row>
    <row r="17003" spans="1:16" x14ac:dyDescent="0.35">
      <c r="A17003" t="s">
        <v>5</v>
      </c>
      <c r="B17003" t="s">
        <v>83</v>
      </c>
      <c r="C17003">
        <v>235</v>
      </c>
      <c r="D17003" t="s">
        <v>344</v>
      </c>
      <c r="E17003" t="s">
        <v>661</v>
      </c>
      <c r="F17003" t="s">
        <v>471</v>
      </c>
      <c r="G17003" t="s">
        <v>138</v>
      </c>
      <c r="H17003" t="s">
        <v>106</v>
      </c>
    </row>
    <row r="17004" spans="1:16" x14ac:dyDescent="0.35">
      <c r="A17004" t="s">
        <v>5</v>
      </c>
      <c r="B17004" t="s">
        <v>50</v>
      </c>
      <c r="C17004">
        <v>37</v>
      </c>
      <c r="D17004" t="s">
        <v>264</v>
      </c>
      <c r="E17004" t="s">
        <v>771</v>
      </c>
      <c r="F17004" t="s">
        <v>435</v>
      </c>
      <c r="G17004" t="s">
        <v>72</v>
      </c>
      <c r="H17004" t="s">
        <v>76</v>
      </c>
    </row>
    <row r="17005" spans="1:16" x14ac:dyDescent="0.35">
      <c r="A17005" t="s">
        <v>6</v>
      </c>
      <c r="B17005" t="s">
        <v>52</v>
      </c>
      <c r="C17005">
        <v>28</v>
      </c>
      <c r="D17005" t="s">
        <v>179</v>
      </c>
      <c r="E17005" t="s">
        <v>915</v>
      </c>
      <c r="F17005" t="s">
        <v>118</v>
      </c>
      <c r="G17005" t="s">
        <v>56</v>
      </c>
      <c r="H17005" t="s">
        <v>76</v>
      </c>
    </row>
    <row r="17006" spans="1:16" x14ac:dyDescent="0.35">
      <c r="A17006" t="s">
        <v>6</v>
      </c>
      <c r="B17006" t="s">
        <v>83</v>
      </c>
      <c r="C17006">
        <v>39</v>
      </c>
      <c r="D17006" t="s">
        <v>188</v>
      </c>
      <c r="E17006" t="s">
        <v>1155</v>
      </c>
      <c r="F17006" t="s">
        <v>392</v>
      </c>
      <c r="G17006" t="s">
        <v>74</v>
      </c>
      <c r="H17006" t="s">
        <v>76</v>
      </c>
    </row>
    <row r="17007" spans="1:16" x14ac:dyDescent="0.35">
      <c r="A17007" t="s">
        <v>6</v>
      </c>
      <c r="B17007" t="s">
        <v>50</v>
      </c>
      <c r="C17007">
        <v>3</v>
      </c>
      <c r="D17007" t="s">
        <v>76</v>
      </c>
      <c r="E17007" t="s">
        <v>735</v>
      </c>
      <c r="F17007" t="s">
        <v>650</v>
      </c>
      <c r="G17007" t="s">
        <v>76</v>
      </c>
      <c r="H17007" t="s">
        <v>76</v>
      </c>
    </row>
    <row r="17008" spans="1:16" x14ac:dyDescent="0.35">
      <c r="A17008" t="s">
        <v>7</v>
      </c>
      <c r="B17008" t="s">
        <v>52</v>
      </c>
      <c r="C17008">
        <v>2</v>
      </c>
      <c r="D17008" t="s">
        <v>76</v>
      </c>
      <c r="E17008" t="s">
        <v>395</v>
      </c>
      <c r="F17008" t="s">
        <v>76</v>
      </c>
      <c r="G17008" t="s">
        <v>76</v>
      </c>
      <c r="H17008" t="s">
        <v>76</v>
      </c>
    </row>
    <row r="17009" spans="1:8" x14ac:dyDescent="0.35">
      <c r="A17009" t="s">
        <v>7</v>
      </c>
      <c r="B17009" t="s">
        <v>83</v>
      </c>
      <c r="C17009">
        <v>7</v>
      </c>
      <c r="D17009" t="s">
        <v>274</v>
      </c>
      <c r="E17009" t="s">
        <v>1443</v>
      </c>
      <c r="F17009" t="s">
        <v>149</v>
      </c>
      <c r="G17009" t="s">
        <v>76</v>
      </c>
      <c r="H17009" t="s">
        <v>76</v>
      </c>
    </row>
    <row r="17010" spans="1:8" x14ac:dyDescent="0.35">
      <c r="A17010" t="s">
        <v>241</v>
      </c>
      <c r="B17010" t="s">
        <v>52</v>
      </c>
      <c r="C17010">
        <v>238</v>
      </c>
      <c r="D17010" t="s">
        <v>222</v>
      </c>
      <c r="E17010" t="s">
        <v>407</v>
      </c>
      <c r="F17010" t="s">
        <v>207</v>
      </c>
      <c r="G17010" t="s">
        <v>80</v>
      </c>
      <c r="H17010" t="s">
        <v>76</v>
      </c>
    </row>
    <row r="17011" spans="1:8" x14ac:dyDescent="0.35">
      <c r="A17011" t="s">
        <v>241</v>
      </c>
      <c r="B17011" t="s">
        <v>83</v>
      </c>
      <c r="C17011">
        <v>361</v>
      </c>
      <c r="D17011" t="s">
        <v>164</v>
      </c>
      <c r="E17011" t="s">
        <v>1317</v>
      </c>
      <c r="F17011" t="s">
        <v>294</v>
      </c>
      <c r="G17011" t="s">
        <v>105</v>
      </c>
      <c r="H17011" t="s">
        <v>107</v>
      </c>
    </row>
    <row r="17012" spans="1:8" x14ac:dyDescent="0.35">
      <c r="A17012" t="s">
        <v>241</v>
      </c>
      <c r="B17012" t="s">
        <v>50</v>
      </c>
      <c r="C17012">
        <v>49</v>
      </c>
      <c r="D17012" t="s">
        <v>149</v>
      </c>
      <c r="E17012" t="s">
        <v>909</v>
      </c>
      <c r="F17012" t="s">
        <v>326</v>
      </c>
      <c r="G17012" t="s">
        <v>150</v>
      </c>
      <c r="H17012" t="s">
        <v>76</v>
      </c>
    </row>
    <row r="17014" spans="1:8" x14ac:dyDescent="0.35">
      <c r="A17014" t="s">
        <v>2557</v>
      </c>
    </row>
    <row r="17015" spans="1:8" x14ac:dyDescent="0.35">
      <c r="A17015" t="s">
        <v>14</v>
      </c>
      <c r="B17015" t="s">
        <v>266</v>
      </c>
      <c r="C17015" t="s">
        <v>2</v>
      </c>
      <c r="D17015" t="s">
        <v>853</v>
      </c>
      <c r="E17015" t="s">
        <v>2555</v>
      </c>
      <c r="F17015" t="s">
        <v>2556</v>
      </c>
      <c r="G17015" t="s">
        <v>49</v>
      </c>
      <c r="H17015" t="s">
        <v>1447</v>
      </c>
    </row>
    <row r="17016" spans="1:8" x14ac:dyDescent="0.35">
      <c r="A17016" t="s">
        <v>3</v>
      </c>
      <c r="B17016" t="s">
        <v>267</v>
      </c>
      <c r="C17016">
        <v>1</v>
      </c>
      <c r="D17016" t="s">
        <v>395</v>
      </c>
      <c r="E17016" t="s">
        <v>76</v>
      </c>
      <c r="F17016" t="s">
        <v>76</v>
      </c>
      <c r="G17016" t="s">
        <v>76</v>
      </c>
      <c r="H17016" t="s">
        <v>76</v>
      </c>
    </row>
    <row r="17017" spans="1:8" x14ac:dyDescent="0.35">
      <c r="A17017" t="s">
        <v>3</v>
      </c>
      <c r="B17017" t="s">
        <v>279</v>
      </c>
      <c r="C17017">
        <v>4</v>
      </c>
      <c r="D17017" t="s">
        <v>532</v>
      </c>
      <c r="E17017" t="s">
        <v>651</v>
      </c>
      <c r="F17017" t="s">
        <v>206</v>
      </c>
      <c r="G17017" t="s">
        <v>76</v>
      </c>
      <c r="H17017" t="s">
        <v>76</v>
      </c>
    </row>
    <row r="17018" spans="1:8" x14ac:dyDescent="0.35">
      <c r="A17018" t="s">
        <v>3</v>
      </c>
      <c r="B17018" t="s">
        <v>285</v>
      </c>
      <c r="C17018">
        <v>1</v>
      </c>
      <c r="D17018" t="s">
        <v>395</v>
      </c>
      <c r="E17018" t="s">
        <v>76</v>
      </c>
      <c r="F17018" t="s">
        <v>76</v>
      </c>
      <c r="G17018" t="s">
        <v>76</v>
      </c>
      <c r="H17018" t="s">
        <v>76</v>
      </c>
    </row>
    <row r="17019" spans="1:8" x14ac:dyDescent="0.35">
      <c r="A17019" t="s">
        <v>4</v>
      </c>
      <c r="B17019" t="s">
        <v>267</v>
      </c>
      <c r="C17019">
        <v>17</v>
      </c>
      <c r="D17019" t="s">
        <v>560</v>
      </c>
      <c r="E17019" t="s">
        <v>309</v>
      </c>
      <c r="F17019" t="s">
        <v>549</v>
      </c>
      <c r="G17019" t="s">
        <v>106</v>
      </c>
      <c r="H17019" t="s">
        <v>73</v>
      </c>
    </row>
    <row r="17020" spans="1:8" x14ac:dyDescent="0.35">
      <c r="A17020" t="s">
        <v>4</v>
      </c>
      <c r="B17020" t="s">
        <v>279</v>
      </c>
      <c r="C17020">
        <v>80</v>
      </c>
      <c r="D17020" t="s">
        <v>1168</v>
      </c>
      <c r="E17020" t="s">
        <v>222</v>
      </c>
      <c r="F17020" t="s">
        <v>113</v>
      </c>
      <c r="G17020" t="s">
        <v>75</v>
      </c>
      <c r="H17020" t="s">
        <v>107</v>
      </c>
    </row>
    <row r="17021" spans="1:8" x14ac:dyDescent="0.35">
      <c r="A17021" t="s">
        <v>4</v>
      </c>
      <c r="B17021" t="s">
        <v>285</v>
      </c>
      <c r="C17021">
        <v>46</v>
      </c>
      <c r="D17021" t="s">
        <v>786</v>
      </c>
      <c r="E17021" t="s">
        <v>53</v>
      </c>
      <c r="F17021" t="s">
        <v>162</v>
      </c>
      <c r="G17021" t="s">
        <v>76</v>
      </c>
      <c r="H17021" t="s">
        <v>76</v>
      </c>
    </row>
    <row r="17022" spans="1:8" x14ac:dyDescent="0.35">
      <c r="A17022" t="s">
        <v>5</v>
      </c>
      <c r="B17022" t="s">
        <v>267</v>
      </c>
      <c r="C17022">
        <v>11</v>
      </c>
      <c r="D17022" t="s">
        <v>777</v>
      </c>
      <c r="E17022" t="s">
        <v>207</v>
      </c>
      <c r="F17022" t="s">
        <v>293</v>
      </c>
      <c r="G17022" t="s">
        <v>95</v>
      </c>
      <c r="H17022" t="s">
        <v>76</v>
      </c>
    </row>
    <row r="17023" spans="1:8" x14ac:dyDescent="0.35">
      <c r="A17023" t="s">
        <v>5</v>
      </c>
      <c r="B17023" t="s">
        <v>279</v>
      </c>
      <c r="C17023">
        <v>238</v>
      </c>
      <c r="D17023" t="s">
        <v>665</v>
      </c>
      <c r="E17023" t="s">
        <v>195</v>
      </c>
      <c r="F17023" t="s">
        <v>277</v>
      </c>
      <c r="G17023" t="s">
        <v>68</v>
      </c>
      <c r="H17023" t="s">
        <v>76</v>
      </c>
    </row>
    <row r="17024" spans="1:8" x14ac:dyDescent="0.35">
      <c r="A17024" t="s">
        <v>5</v>
      </c>
      <c r="B17024" t="s">
        <v>285</v>
      </c>
      <c r="C17024">
        <v>171</v>
      </c>
      <c r="D17024" t="s">
        <v>370</v>
      </c>
      <c r="E17024" t="s">
        <v>139</v>
      </c>
      <c r="F17024" t="s">
        <v>503</v>
      </c>
      <c r="G17024" t="s">
        <v>122</v>
      </c>
      <c r="H17024" t="s">
        <v>77</v>
      </c>
    </row>
    <row r="17025" spans="1:8" x14ac:dyDescent="0.35">
      <c r="A17025" t="s">
        <v>6</v>
      </c>
      <c r="B17025" t="s">
        <v>267</v>
      </c>
      <c r="C17025">
        <v>7</v>
      </c>
      <c r="D17025" t="s">
        <v>1309</v>
      </c>
      <c r="E17025" t="s">
        <v>76</v>
      </c>
      <c r="F17025" t="s">
        <v>476</v>
      </c>
      <c r="G17025" t="s">
        <v>76</v>
      </c>
      <c r="H17025" t="s">
        <v>76</v>
      </c>
    </row>
    <row r="17026" spans="1:8" x14ac:dyDescent="0.35">
      <c r="A17026" t="s">
        <v>6</v>
      </c>
      <c r="B17026" t="s">
        <v>279</v>
      </c>
      <c r="C17026">
        <v>47</v>
      </c>
      <c r="D17026" t="s">
        <v>725</v>
      </c>
      <c r="E17026" t="s">
        <v>240</v>
      </c>
      <c r="F17026" t="s">
        <v>131</v>
      </c>
      <c r="G17026" t="s">
        <v>109</v>
      </c>
      <c r="H17026" t="s">
        <v>76</v>
      </c>
    </row>
    <row r="17027" spans="1:8" x14ac:dyDescent="0.35">
      <c r="A17027" t="s">
        <v>6</v>
      </c>
      <c r="B17027" t="s">
        <v>285</v>
      </c>
      <c r="C17027">
        <v>16</v>
      </c>
      <c r="D17027" t="s">
        <v>1312</v>
      </c>
      <c r="E17027" t="s">
        <v>213</v>
      </c>
      <c r="F17027" t="s">
        <v>352</v>
      </c>
      <c r="G17027" t="s">
        <v>76</v>
      </c>
      <c r="H17027" t="s">
        <v>76</v>
      </c>
    </row>
    <row r="17028" spans="1:8" x14ac:dyDescent="0.35">
      <c r="A17028" t="s">
        <v>7</v>
      </c>
      <c r="B17028" t="s">
        <v>267</v>
      </c>
      <c r="C17028">
        <v>6</v>
      </c>
      <c r="D17028" t="s">
        <v>913</v>
      </c>
      <c r="E17028" t="s">
        <v>76</v>
      </c>
      <c r="F17028" t="s">
        <v>56</v>
      </c>
      <c r="G17028" t="s">
        <v>76</v>
      </c>
      <c r="H17028" t="s">
        <v>76</v>
      </c>
    </row>
    <row r="17029" spans="1:8" x14ac:dyDescent="0.35">
      <c r="A17029" t="s">
        <v>7</v>
      </c>
      <c r="B17029" t="s">
        <v>279</v>
      </c>
      <c r="C17029">
        <v>3</v>
      </c>
      <c r="D17029" t="s">
        <v>613</v>
      </c>
      <c r="E17029" t="s">
        <v>659</v>
      </c>
      <c r="F17029" t="s">
        <v>76</v>
      </c>
      <c r="G17029" t="s">
        <v>76</v>
      </c>
      <c r="H17029" t="s">
        <v>76</v>
      </c>
    </row>
    <row r="17030" spans="1:8" x14ac:dyDescent="0.35">
      <c r="A17030" t="s">
        <v>241</v>
      </c>
      <c r="B17030" t="s">
        <v>267</v>
      </c>
      <c r="C17030">
        <v>42</v>
      </c>
      <c r="D17030" t="s">
        <v>682</v>
      </c>
      <c r="E17030" t="s">
        <v>67</v>
      </c>
      <c r="F17030" t="s">
        <v>110</v>
      </c>
      <c r="G17030" t="s">
        <v>105</v>
      </c>
      <c r="H17030" t="s">
        <v>73</v>
      </c>
    </row>
    <row r="17031" spans="1:8" x14ac:dyDescent="0.35">
      <c r="A17031" t="s">
        <v>241</v>
      </c>
      <c r="B17031" t="s">
        <v>279</v>
      </c>
      <c r="C17031">
        <v>372</v>
      </c>
      <c r="D17031" t="s">
        <v>1005</v>
      </c>
      <c r="E17031" t="s">
        <v>143</v>
      </c>
      <c r="F17031" t="s">
        <v>192</v>
      </c>
      <c r="G17031" t="s">
        <v>186</v>
      </c>
      <c r="H17031" t="s">
        <v>76</v>
      </c>
    </row>
    <row r="17032" spans="1:8" x14ac:dyDescent="0.35">
      <c r="A17032" t="s">
        <v>241</v>
      </c>
      <c r="B17032" t="s">
        <v>285</v>
      </c>
      <c r="C17032">
        <v>234</v>
      </c>
      <c r="D17032" t="s">
        <v>874</v>
      </c>
      <c r="E17032" t="s">
        <v>367</v>
      </c>
      <c r="F17032" t="s">
        <v>148</v>
      </c>
      <c r="G17032" t="s">
        <v>150</v>
      </c>
      <c r="H17032" t="s">
        <v>107</v>
      </c>
    </row>
    <row r="17034" spans="1:8" x14ac:dyDescent="0.35">
      <c r="A17034" t="s">
        <v>2558</v>
      </c>
    </row>
    <row r="17035" spans="1:8" x14ac:dyDescent="0.35">
      <c r="A17035" t="s">
        <v>14</v>
      </c>
      <c r="B17035" t="s">
        <v>461</v>
      </c>
      <c r="C17035" t="s">
        <v>2</v>
      </c>
      <c r="D17035" t="s">
        <v>853</v>
      </c>
      <c r="E17035" t="s">
        <v>2556</v>
      </c>
      <c r="F17035" t="s">
        <v>2555</v>
      </c>
      <c r="G17035" t="s">
        <v>49</v>
      </c>
      <c r="H17035" t="s">
        <v>1447</v>
      </c>
    </row>
    <row r="17036" spans="1:8" x14ac:dyDescent="0.35">
      <c r="A17036" t="s">
        <v>3</v>
      </c>
      <c r="B17036" t="s">
        <v>462</v>
      </c>
      <c r="C17036">
        <v>3</v>
      </c>
      <c r="D17036" t="s">
        <v>896</v>
      </c>
      <c r="E17036" t="s">
        <v>493</v>
      </c>
      <c r="F17036" t="s">
        <v>76</v>
      </c>
      <c r="G17036" t="s">
        <v>76</v>
      </c>
      <c r="H17036" t="s">
        <v>76</v>
      </c>
    </row>
    <row r="17037" spans="1:8" x14ac:dyDescent="0.35">
      <c r="A17037" t="s">
        <v>3</v>
      </c>
      <c r="B17037" t="s">
        <v>464</v>
      </c>
      <c r="C17037">
        <v>3</v>
      </c>
      <c r="D17037" t="s">
        <v>575</v>
      </c>
      <c r="E17037" t="s">
        <v>76</v>
      </c>
      <c r="F17037" t="s">
        <v>268</v>
      </c>
      <c r="G17037" t="s">
        <v>76</v>
      </c>
      <c r="H17037" t="s">
        <v>76</v>
      </c>
    </row>
    <row r="17038" spans="1:8" x14ac:dyDescent="0.35">
      <c r="A17038" t="s">
        <v>4</v>
      </c>
      <c r="B17038" t="s">
        <v>462</v>
      </c>
      <c r="C17038">
        <v>91</v>
      </c>
      <c r="D17038" t="s">
        <v>1403</v>
      </c>
      <c r="E17038" t="s">
        <v>193</v>
      </c>
      <c r="F17038" t="s">
        <v>116</v>
      </c>
      <c r="G17038" t="s">
        <v>68</v>
      </c>
      <c r="H17038" t="s">
        <v>76</v>
      </c>
    </row>
    <row r="17039" spans="1:8" x14ac:dyDescent="0.35">
      <c r="A17039" t="s">
        <v>4</v>
      </c>
      <c r="B17039" t="s">
        <v>464</v>
      </c>
      <c r="C17039">
        <v>52</v>
      </c>
      <c r="D17039" t="s">
        <v>400</v>
      </c>
      <c r="E17039" t="s">
        <v>143</v>
      </c>
      <c r="F17039" t="s">
        <v>294</v>
      </c>
      <c r="G17039" t="s">
        <v>76</v>
      </c>
      <c r="H17039" t="s">
        <v>107</v>
      </c>
    </row>
    <row r="17040" spans="1:8" x14ac:dyDescent="0.35">
      <c r="A17040" t="s">
        <v>5</v>
      </c>
      <c r="B17040" t="s">
        <v>462</v>
      </c>
      <c r="C17040">
        <v>200</v>
      </c>
      <c r="D17040" t="s">
        <v>1174</v>
      </c>
      <c r="E17040" t="s">
        <v>271</v>
      </c>
      <c r="F17040" t="s">
        <v>242</v>
      </c>
      <c r="G17040" t="s">
        <v>63</v>
      </c>
      <c r="H17040" t="s">
        <v>106</v>
      </c>
    </row>
    <row r="17041" spans="1:8" x14ac:dyDescent="0.35">
      <c r="A17041" t="s">
        <v>5</v>
      </c>
      <c r="B17041" t="s">
        <v>464</v>
      </c>
      <c r="C17041">
        <v>220</v>
      </c>
      <c r="D17041" t="s">
        <v>662</v>
      </c>
      <c r="E17041" t="s">
        <v>435</v>
      </c>
      <c r="F17041" t="s">
        <v>582</v>
      </c>
      <c r="G17041" t="s">
        <v>100</v>
      </c>
      <c r="H17041" t="s">
        <v>76</v>
      </c>
    </row>
    <row r="17042" spans="1:8" x14ac:dyDescent="0.35">
      <c r="A17042" t="s">
        <v>6</v>
      </c>
      <c r="B17042" t="s">
        <v>462</v>
      </c>
      <c r="C17042">
        <v>40</v>
      </c>
      <c r="D17042" t="s">
        <v>615</v>
      </c>
      <c r="E17042" t="s">
        <v>440</v>
      </c>
      <c r="F17042" t="s">
        <v>76</v>
      </c>
      <c r="G17042" t="s">
        <v>130</v>
      </c>
      <c r="H17042" t="s">
        <v>76</v>
      </c>
    </row>
    <row r="17043" spans="1:8" x14ac:dyDescent="0.35">
      <c r="A17043" t="s">
        <v>6</v>
      </c>
      <c r="B17043" t="s">
        <v>464</v>
      </c>
      <c r="C17043">
        <v>30</v>
      </c>
      <c r="D17043" t="s">
        <v>814</v>
      </c>
      <c r="E17043" t="s">
        <v>221</v>
      </c>
      <c r="F17043" t="s">
        <v>202</v>
      </c>
      <c r="G17043" t="s">
        <v>216</v>
      </c>
      <c r="H17043" t="s">
        <v>76</v>
      </c>
    </row>
    <row r="17044" spans="1:8" x14ac:dyDescent="0.35">
      <c r="A17044" t="s">
        <v>7</v>
      </c>
      <c r="B17044" t="s">
        <v>462</v>
      </c>
      <c r="C17044">
        <v>5</v>
      </c>
      <c r="D17044" t="s">
        <v>1134</v>
      </c>
      <c r="E17044" t="s">
        <v>176</v>
      </c>
      <c r="F17044" t="s">
        <v>76</v>
      </c>
      <c r="G17044" t="s">
        <v>76</v>
      </c>
      <c r="H17044" t="s">
        <v>76</v>
      </c>
    </row>
    <row r="17045" spans="1:8" x14ac:dyDescent="0.35">
      <c r="A17045" t="s">
        <v>7</v>
      </c>
      <c r="B17045" t="s">
        <v>464</v>
      </c>
      <c r="C17045">
        <v>4</v>
      </c>
      <c r="D17045" t="s">
        <v>974</v>
      </c>
      <c r="E17045" t="s">
        <v>76</v>
      </c>
      <c r="F17045" t="s">
        <v>475</v>
      </c>
      <c r="G17045" t="s">
        <v>76</v>
      </c>
      <c r="H17045" t="s">
        <v>76</v>
      </c>
    </row>
    <row r="17046" spans="1:8" x14ac:dyDescent="0.35">
      <c r="A17046" t="s">
        <v>241</v>
      </c>
      <c r="B17046" t="s">
        <v>462</v>
      </c>
      <c r="C17046">
        <v>339</v>
      </c>
      <c r="D17046" t="s">
        <v>773</v>
      </c>
      <c r="E17046" t="s">
        <v>159</v>
      </c>
      <c r="F17046" t="s">
        <v>168</v>
      </c>
      <c r="G17046" t="s">
        <v>105</v>
      </c>
      <c r="H17046" t="s">
        <v>107</v>
      </c>
    </row>
    <row r="17047" spans="1:8" x14ac:dyDescent="0.35">
      <c r="A17047" t="s">
        <v>241</v>
      </c>
      <c r="B17047" t="s">
        <v>464</v>
      </c>
      <c r="C17047">
        <v>309</v>
      </c>
      <c r="D17047" t="s">
        <v>754</v>
      </c>
      <c r="E17047" t="s">
        <v>435</v>
      </c>
      <c r="F17047" t="s">
        <v>219</v>
      </c>
      <c r="G17047" t="s">
        <v>80</v>
      </c>
      <c r="H17047" t="s">
        <v>76</v>
      </c>
    </row>
    <row r="17049" spans="1:8" x14ac:dyDescent="0.35">
      <c r="A17049" t="s">
        <v>2559</v>
      </c>
    </row>
    <row r="17050" spans="1:8" x14ac:dyDescent="0.35">
      <c r="A17050" t="s">
        <v>14</v>
      </c>
      <c r="B17050" t="s">
        <v>487</v>
      </c>
      <c r="C17050" t="s">
        <v>2</v>
      </c>
      <c r="D17050" t="s">
        <v>853</v>
      </c>
      <c r="E17050" t="s">
        <v>2555</v>
      </c>
      <c r="F17050" t="s">
        <v>2556</v>
      </c>
      <c r="G17050" t="s">
        <v>49</v>
      </c>
      <c r="H17050" t="s">
        <v>1447</v>
      </c>
    </row>
    <row r="17051" spans="1:8" x14ac:dyDescent="0.35">
      <c r="A17051" t="s">
        <v>3</v>
      </c>
      <c r="B17051" t="s">
        <v>488</v>
      </c>
      <c r="C17051">
        <v>4</v>
      </c>
      <c r="D17051" t="s">
        <v>424</v>
      </c>
      <c r="E17051" t="s">
        <v>579</v>
      </c>
      <c r="F17051" t="s">
        <v>317</v>
      </c>
      <c r="G17051" t="s">
        <v>76</v>
      </c>
      <c r="H17051" t="s">
        <v>76</v>
      </c>
    </row>
    <row r="17052" spans="1:8" x14ac:dyDescent="0.35">
      <c r="A17052" t="s">
        <v>3</v>
      </c>
      <c r="B17052" t="s">
        <v>491</v>
      </c>
      <c r="C17052">
        <v>2</v>
      </c>
      <c r="D17052" t="s">
        <v>395</v>
      </c>
      <c r="E17052" t="s">
        <v>76</v>
      </c>
      <c r="F17052" t="s">
        <v>76</v>
      </c>
      <c r="G17052" t="s">
        <v>76</v>
      </c>
      <c r="H17052" t="s">
        <v>76</v>
      </c>
    </row>
    <row r="17053" spans="1:8" x14ac:dyDescent="0.35">
      <c r="A17053" t="s">
        <v>4</v>
      </c>
      <c r="B17053" t="s">
        <v>488</v>
      </c>
      <c r="C17053">
        <v>84</v>
      </c>
      <c r="D17053" t="s">
        <v>720</v>
      </c>
      <c r="E17053" t="s">
        <v>294</v>
      </c>
      <c r="F17053" t="s">
        <v>238</v>
      </c>
      <c r="G17053" t="s">
        <v>71</v>
      </c>
      <c r="H17053" t="s">
        <v>76</v>
      </c>
    </row>
    <row r="17054" spans="1:8" x14ac:dyDescent="0.35">
      <c r="A17054" t="s">
        <v>4</v>
      </c>
      <c r="B17054" t="s">
        <v>491</v>
      </c>
      <c r="C17054">
        <v>59</v>
      </c>
      <c r="D17054" t="s">
        <v>1120</v>
      </c>
      <c r="E17054" t="s">
        <v>67</v>
      </c>
      <c r="F17054" t="s">
        <v>225</v>
      </c>
      <c r="G17054" t="s">
        <v>76</v>
      </c>
      <c r="H17054" t="s">
        <v>107</v>
      </c>
    </row>
    <row r="17055" spans="1:8" x14ac:dyDescent="0.35">
      <c r="A17055" t="s">
        <v>5</v>
      </c>
      <c r="B17055" t="s">
        <v>488</v>
      </c>
      <c r="C17055">
        <v>246</v>
      </c>
      <c r="D17055" t="s">
        <v>758</v>
      </c>
      <c r="E17055" t="s">
        <v>519</v>
      </c>
      <c r="F17055" t="s">
        <v>82</v>
      </c>
      <c r="G17055" t="s">
        <v>55</v>
      </c>
      <c r="H17055" t="s">
        <v>76</v>
      </c>
    </row>
    <row r="17056" spans="1:8" x14ac:dyDescent="0.35">
      <c r="A17056" t="s">
        <v>5</v>
      </c>
      <c r="B17056" t="s">
        <v>491</v>
      </c>
      <c r="C17056">
        <v>174</v>
      </c>
      <c r="D17056" t="s">
        <v>883</v>
      </c>
      <c r="E17056" t="s">
        <v>344</v>
      </c>
      <c r="F17056" t="s">
        <v>378</v>
      </c>
      <c r="G17056" t="s">
        <v>105</v>
      </c>
      <c r="H17056" t="s">
        <v>79</v>
      </c>
    </row>
    <row r="17057" spans="1:8" x14ac:dyDescent="0.35">
      <c r="A17057" t="s">
        <v>6</v>
      </c>
      <c r="B17057" t="s">
        <v>488</v>
      </c>
      <c r="C17057">
        <v>38</v>
      </c>
      <c r="D17057" t="s">
        <v>804</v>
      </c>
      <c r="E17057" t="s">
        <v>133</v>
      </c>
      <c r="F17057" t="s">
        <v>192</v>
      </c>
      <c r="G17057" t="s">
        <v>122</v>
      </c>
      <c r="H17057" t="s">
        <v>76</v>
      </c>
    </row>
    <row r="17058" spans="1:8" x14ac:dyDescent="0.35">
      <c r="A17058" t="s">
        <v>6</v>
      </c>
      <c r="B17058" t="s">
        <v>491</v>
      </c>
      <c r="C17058">
        <v>32</v>
      </c>
      <c r="D17058" t="s">
        <v>812</v>
      </c>
      <c r="E17058" t="s">
        <v>135</v>
      </c>
      <c r="F17058" t="s">
        <v>274</v>
      </c>
      <c r="G17058" t="s">
        <v>181</v>
      </c>
      <c r="H17058" t="s">
        <v>76</v>
      </c>
    </row>
    <row r="17059" spans="1:8" x14ac:dyDescent="0.35">
      <c r="A17059" t="s">
        <v>7</v>
      </c>
      <c r="B17059" t="s">
        <v>488</v>
      </c>
      <c r="C17059">
        <v>8</v>
      </c>
      <c r="D17059" t="s">
        <v>1730</v>
      </c>
      <c r="E17059" t="s">
        <v>160</v>
      </c>
      <c r="F17059" t="s">
        <v>173</v>
      </c>
      <c r="G17059" t="s">
        <v>76</v>
      </c>
      <c r="H17059" t="s">
        <v>76</v>
      </c>
    </row>
    <row r="17060" spans="1:8" x14ac:dyDescent="0.35">
      <c r="A17060" t="s">
        <v>7</v>
      </c>
      <c r="B17060" t="s">
        <v>491</v>
      </c>
      <c r="C17060">
        <v>1</v>
      </c>
      <c r="D17060" t="s">
        <v>395</v>
      </c>
      <c r="E17060" t="s">
        <v>76</v>
      </c>
      <c r="F17060" t="s">
        <v>76</v>
      </c>
      <c r="G17060" t="s">
        <v>76</v>
      </c>
      <c r="H17060" t="s">
        <v>76</v>
      </c>
    </row>
    <row r="17061" spans="1:8" x14ac:dyDescent="0.35">
      <c r="A17061" t="s">
        <v>241</v>
      </c>
      <c r="B17061" t="s">
        <v>488</v>
      </c>
      <c r="C17061">
        <v>380</v>
      </c>
      <c r="D17061" t="s">
        <v>806</v>
      </c>
      <c r="E17061" t="s">
        <v>334</v>
      </c>
      <c r="F17061" t="s">
        <v>247</v>
      </c>
      <c r="G17061" t="s">
        <v>138</v>
      </c>
      <c r="H17061" t="s">
        <v>76</v>
      </c>
    </row>
    <row r="17062" spans="1:8" x14ac:dyDescent="0.35">
      <c r="A17062" t="s">
        <v>241</v>
      </c>
      <c r="B17062" t="s">
        <v>491</v>
      </c>
      <c r="C17062">
        <v>268</v>
      </c>
      <c r="D17062" t="s">
        <v>696</v>
      </c>
      <c r="E17062" t="s">
        <v>386</v>
      </c>
      <c r="F17062" t="s">
        <v>262</v>
      </c>
      <c r="G17062" t="s">
        <v>72</v>
      </c>
      <c r="H17062" t="s">
        <v>73</v>
      </c>
    </row>
    <row r="17064" spans="1:8" x14ac:dyDescent="0.35">
      <c r="A17064" t="s">
        <v>2560</v>
      </c>
    </row>
    <row r="17065" spans="1:8" x14ac:dyDescent="0.35">
      <c r="A17065" t="s">
        <v>14</v>
      </c>
      <c r="B17065" t="s">
        <v>565</v>
      </c>
      <c r="C17065" t="s">
        <v>2</v>
      </c>
      <c r="D17065" t="s">
        <v>853</v>
      </c>
      <c r="E17065" t="s">
        <v>2555</v>
      </c>
      <c r="F17065" t="s">
        <v>2556</v>
      </c>
      <c r="G17065" t="s">
        <v>49</v>
      </c>
      <c r="H17065" t="s">
        <v>1447</v>
      </c>
    </row>
    <row r="17066" spans="1:8" x14ac:dyDescent="0.35">
      <c r="A17066" t="s">
        <v>3</v>
      </c>
      <c r="B17066" t="s">
        <v>566</v>
      </c>
      <c r="C17066">
        <v>1</v>
      </c>
      <c r="D17066" t="s">
        <v>395</v>
      </c>
      <c r="E17066" t="s">
        <v>76</v>
      </c>
      <c r="F17066" t="s">
        <v>76</v>
      </c>
      <c r="G17066" t="s">
        <v>76</v>
      </c>
      <c r="H17066" t="s">
        <v>76</v>
      </c>
    </row>
    <row r="17067" spans="1:8" x14ac:dyDescent="0.35">
      <c r="A17067" t="s">
        <v>3</v>
      </c>
      <c r="B17067" t="s">
        <v>569</v>
      </c>
      <c r="C17067">
        <v>3</v>
      </c>
      <c r="D17067" t="s">
        <v>183</v>
      </c>
      <c r="E17067" t="s">
        <v>533</v>
      </c>
      <c r="F17067" t="s">
        <v>416</v>
      </c>
      <c r="G17067" t="s">
        <v>76</v>
      </c>
      <c r="H17067" t="s">
        <v>76</v>
      </c>
    </row>
    <row r="17068" spans="1:8" x14ac:dyDescent="0.35">
      <c r="A17068" t="s">
        <v>3</v>
      </c>
      <c r="B17068" t="s">
        <v>572</v>
      </c>
      <c r="C17068">
        <v>1</v>
      </c>
      <c r="D17068" t="s">
        <v>395</v>
      </c>
      <c r="E17068" t="s">
        <v>76</v>
      </c>
      <c r="F17068" t="s">
        <v>76</v>
      </c>
      <c r="G17068" t="s">
        <v>76</v>
      </c>
      <c r="H17068" t="s">
        <v>76</v>
      </c>
    </row>
    <row r="17069" spans="1:8" x14ac:dyDescent="0.35">
      <c r="A17069" t="s">
        <v>3</v>
      </c>
      <c r="B17069" t="s">
        <v>573</v>
      </c>
      <c r="C17069">
        <v>1</v>
      </c>
      <c r="D17069" t="s">
        <v>395</v>
      </c>
      <c r="E17069" t="s">
        <v>76</v>
      </c>
      <c r="F17069" t="s">
        <v>76</v>
      </c>
      <c r="G17069" t="s">
        <v>76</v>
      </c>
      <c r="H17069" t="s">
        <v>76</v>
      </c>
    </row>
    <row r="17070" spans="1:8" x14ac:dyDescent="0.35">
      <c r="A17070" t="s">
        <v>4</v>
      </c>
      <c r="B17070" t="s">
        <v>566</v>
      </c>
      <c r="C17070">
        <v>11</v>
      </c>
      <c r="D17070" t="s">
        <v>741</v>
      </c>
      <c r="E17070" t="s">
        <v>240</v>
      </c>
      <c r="F17070" t="s">
        <v>459</v>
      </c>
      <c r="G17070" t="s">
        <v>79</v>
      </c>
      <c r="H17070" t="s">
        <v>106</v>
      </c>
    </row>
    <row r="17071" spans="1:8" x14ac:dyDescent="0.35">
      <c r="A17071" t="s">
        <v>4</v>
      </c>
      <c r="B17071" t="s">
        <v>569</v>
      </c>
      <c r="C17071">
        <v>47</v>
      </c>
      <c r="D17071" t="s">
        <v>483</v>
      </c>
      <c r="E17071" t="s">
        <v>323</v>
      </c>
      <c r="F17071" t="s">
        <v>114</v>
      </c>
      <c r="G17071" t="s">
        <v>81</v>
      </c>
      <c r="H17071" t="s">
        <v>76</v>
      </c>
    </row>
    <row r="17072" spans="1:8" x14ac:dyDescent="0.35">
      <c r="A17072" t="s">
        <v>4</v>
      </c>
      <c r="B17072" t="s">
        <v>570</v>
      </c>
      <c r="C17072">
        <v>26</v>
      </c>
      <c r="D17072" t="s">
        <v>734</v>
      </c>
      <c r="E17072" t="s">
        <v>286</v>
      </c>
      <c r="F17072" t="s">
        <v>347</v>
      </c>
      <c r="G17072" t="s">
        <v>76</v>
      </c>
      <c r="H17072" t="s">
        <v>76</v>
      </c>
    </row>
    <row r="17073" spans="1:8" x14ac:dyDescent="0.35">
      <c r="A17073" t="s">
        <v>4</v>
      </c>
      <c r="B17073" t="s">
        <v>571</v>
      </c>
      <c r="C17073">
        <v>6</v>
      </c>
      <c r="D17073" t="s">
        <v>1518</v>
      </c>
      <c r="E17073" t="s">
        <v>435</v>
      </c>
      <c r="F17073" t="s">
        <v>263</v>
      </c>
      <c r="G17073" t="s">
        <v>76</v>
      </c>
      <c r="H17073" t="s">
        <v>76</v>
      </c>
    </row>
    <row r="17074" spans="1:8" x14ac:dyDescent="0.35">
      <c r="A17074" t="s">
        <v>4</v>
      </c>
      <c r="B17074" t="s">
        <v>572</v>
      </c>
      <c r="C17074">
        <v>33</v>
      </c>
      <c r="D17074" t="s">
        <v>1109</v>
      </c>
      <c r="E17074" t="s">
        <v>67</v>
      </c>
      <c r="F17074" t="s">
        <v>118</v>
      </c>
      <c r="G17074" t="s">
        <v>76</v>
      </c>
      <c r="H17074" t="s">
        <v>73</v>
      </c>
    </row>
    <row r="17075" spans="1:8" x14ac:dyDescent="0.35">
      <c r="A17075" t="s">
        <v>4</v>
      </c>
      <c r="B17075" t="s">
        <v>573</v>
      </c>
      <c r="C17075">
        <v>20</v>
      </c>
      <c r="D17075" t="s">
        <v>991</v>
      </c>
      <c r="E17075" t="s">
        <v>102</v>
      </c>
      <c r="F17075" t="s">
        <v>76</v>
      </c>
      <c r="G17075" t="s">
        <v>76</v>
      </c>
      <c r="H17075" t="s">
        <v>76</v>
      </c>
    </row>
    <row r="17076" spans="1:8" x14ac:dyDescent="0.35">
      <c r="A17076" t="s">
        <v>5</v>
      </c>
      <c r="B17076" t="s">
        <v>566</v>
      </c>
      <c r="C17076">
        <v>7</v>
      </c>
      <c r="D17076" t="s">
        <v>1233</v>
      </c>
      <c r="E17076" t="s">
        <v>227</v>
      </c>
      <c r="F17076" t="s">
        <v>149</v>
      </c>
      <c r="G17076" t="s">
        <v>11</v>
      </c>
      <c r="H17076" t="s">
        <v>76</v>
      </c>
    </row>
    <row r="17077" spans="1:8" x14ac:dyDescent="0.35">
      <c r="A17077" t="s">
        <v>5</v>
      </c>
      <c r="B17077" t="s">
        <v>569</v>
      </c>
      <c r="C17077">
        <v>145</v>
      </c>
      <c r="D17077" t="s">
        <v>547</v>
      </c>
      <c r="E17077" t="s">
        <v>313</v>
      </c>
      <c r="F17077" t="s">
        <v>174</v>
      </c>
      <c r="G17077" t="s">
        <v>79</v>
      </c>
      <c r="H17077" t="s">
        <v>76</v>
      </c>
    </row>
    <row r="17078" spans="1:8" x14ac:dyDescent="0.35">
      <c r="A17078" t="s">
        <v>5</v>
      </c>
      <c r="B17078" t="s">
        <v>570</v>
      </c>
      <c r="C17078">
        <v>94</v>
      </c>
      <c r="D17078" t="s">
        <v>370</v>
      </c>
      <c r="E17078" t="s">
        <v>330</v>
      </c>
      <c r="F17078" t="s">
        <v>300</v>
      </c>
      <c r="G17078" t="s">
        <v>103</v>
      </c>
      <c r="H17078" t="s">
        <v>76</v>
      </c>
    </row>
    <row r="17079" spans="1:8" x14ac:dyDescent="0.35">
      <c r="A17079" t="s">
        <v>5</v>
      </c>
      <c r="B17079" t="s">
        <v>571</v>
      </c>
      <c r="C17079">
        <v>4</v>
      </c>
      <c r="D17079" t="s">
        <v>558</v>
      </c>
      <c r="E17079" t="s">
        <v>145</v>
      </c>
      <c r="F17079" t="s">
        <v>187</v>
      </c>
      <c r="G17079" t="s">
        <v>413</v>
      </c>
      <c r="H17079" t="s">
        <v>76</v>
      </c>
    </row>
    <row r="17080" spans="1:8" x14ac:dyDescent="0.35">
      <c r="A17080" t="s">
        <v>5</v>
      </c>
      <c r="B17080" t="s">
        <v>572</v>
      </c>
      <c r="C17080">
        <v>93</v>
      </c>
      <c r="D17080" t="s">
        <v>699</v>
      </c>
      <c r="E17080" t="s">
        <v>98</v>
      </c>
      <c r="F17080" t="s">
        <v>290</v>
      </c>
      <c r="G17080" t="s">
        <v>150</v>
      </c>
      <c r="H17080" t="s">
        <v>76</v>
      </c>
    </row>
    <row r="17081" spans="1:8" x14ac:dyDescent="0.35">
      <c r="A17081" t="s">
        <v>5</v>
      </c>
      <c r="B17081" t="s">
        <v>573</v>
      </c>
      <c r="C17081">
        <v>77</v>
      </c>
      <c r="D17081" t="s">
        <v>370</v>
      </c>
      <c r="E17081" t="s">
        <v>230</v>
      </c>
      <c r="F17081" t="s">
        <v>453</v>
      </c>
      <c r="G17081" t="s">
        <v>75</v>
      </c>
      <c r="H17081" t="s">
        <v>94</v>
      </c>
    </row>
    <row r="17082" spans="1:8" x14ac:dyDescent="0.35">
      <c r="A17082" t="s">
        <v>6</v>
      </c>
      <c r="B17082" t="s">
        <v>566</v>
      </c>
      <c r="C17082">
        <v>4</v>
      </c>
      <c r="D17082" t="s">
        <v>417</v>
      </c>
      <c r="E17082" t="s">
        <v>76</v>
      </c>
      <c r="F17082" t="s">
        <v>705</v>
      </c>
      <c r="G17082" t="s">
        <v>76</v>
      </c>
      <c r="H17082" t="s">
        <v>76</v>
      </c>
    </row>
    <row r="17083" spans="1:8" x14ac:dyDescent="0.35">
      <c r="A17083" t="s">
        <v>6</v>
      </c>
      <c r="B17083" t="s">
        <v>569</v>
      </c>
      <c r="C17083">
        <v>26</v>
      </c>
      <c r="D17083" t="s">
        <v>856</v>
      </c>
      <c r="E17083" t="s">
        <v>70</v>
      </c>
      <c r="F17083" t="s">
        <v>278</v>
      </c>
      <c r="G17083" t="s">
        <v>86</v>
      </c>
      <c r="H17083" t="s">
        <v>76</v>
      </c>
    </row>
    <row r="17084" spans="1:8" x14ac:dyDescent="0.35">
      <c r="A17084" t="s">
        <v>6</v>
      </c>
      <c r="B17084" t="s">
        <v>570</v>
      </c>
      <c r="C17084">
        <v>8</v>
      </c>
      <c r="D17084" t="s">
        <v>782</v>
      </c>
      <c r="E17084" t="s">
        <v>76</v>
      </c>
      <c r="F17084" t="s">
        <v>345</v>
      </c>
      <c r="G17084" t="s">
        <v>76</v>
      </c>
      <c r="H17084" t="s">
        <v>76</v>
      </c>
    </row>
    <row r="17085" spans="1:8" x14ac:dyDescent="0.35">
      <c r="A17085" t="s">
        <v>6</v>
      </c>
      <c r="B17085" t="s">
        <v>571</v>
      </c>
      <c r="C17085">
        <v>3</v>
      </c>
      <c r="D17085" t="s">
        <v>395</v>
      </c>
      <c r="E17085" t="s">
        <v>76</v>
      </c>
      <c r="F17085" t="s">
        <v>76</v>
      </c>
      <c r="G17085" t="s">
        <v>76</v>
      </c>
      <c r="H17085" t="s">
        <v>76</v>
      </c>
    </row>
    <row r="17086" spans="1:8" x14ac:dyDescent="0.35">
      <c r="A17086" t="s">
        <v>6</v>
      </c>
      <c r="B17086" t="s">
        <v>572</v>
      </c>
      <c r="C17086">
        <v>21</v>
      </c>
      <c r="D17086" t="s">
        <v>709</v>
      </c>
      <c r="E17086" t="s">
        <v>307</v>
      </c>
      <c r="F17086" t="s">
        <v>499</v>
      </c>
      <c r="G17086" t="s">
        <v>92</v>
      </c>
      <c r="H17086" t="s">
        <v>76</v>
      </c>
    </row>
    <row r="17087" spans="1:8" x14ac:dyDescent="0.35">
      <c r="A17087" t="s">
        <v>6</v>
      </c>
      <c r="B17087" t="s">
        <v>573</v>
      </c>
      <c r="C17087">
        <v>8</v>
      </c>
      <c r="D17087" t="s">
        <v>613</v>
      </c>
      <c r="E17087" t="s">
        <v>203</v>
      </c>
      <c r="F17087" t="s">
        <v>317</v>
      </c>
      <c r="G17087" t="s">
        <v>76</v>
      </c>
      <c r="H17087" t="s">
        <v>76</v>
      </c>
    </row>
    <row r="17088" spans="1:8" x14ac:dyDescent="0.35">
      <c r="A17088" t="s">
        <v>7</v>
      </c>
      <c r="B17088" t="s">
        <v>566</v>
      </c>
      <c r="C17088">
        <v>5</v>
      </c>
      <c r="D17088" t="s">
        <v>1105</v>
      </c>
      <c r="E17088" t="s">
        <v>76</v>
      </c>
      <c r="F17088" t="s">
        <v>342</v>
      </c>
      <c r="G17088" t="s">
        <v>76</v>
      </c>
      <c r="H17088" t="s">
        <v>76</v>
      </c>
    </row>
    <row r="17089" spans="1:8" x14ac:dyDescent="0.35">
      <c r="A17089" t="s">
        <v>7</v>
      </c>
      <c r="B17089" t="s">
        <v>569</v>
      </c>
      <c r="C17089">
        <v>3</v>
      </c>
      <c r="D17089" t="s">
        <v>613</v>
      </c>
      <c r="E17089" t="s">
        <v>659</v>
      </c>
      <c r="F17089" t="s">
        <v>76</v>
      </c>
      <c r="G17089" t="s">
        <v>76</v>
      </c>
      <c r="H17089" t="s">
        <v>76</v>
      </c>
    </row>
    <row r="17090" spans="1:8" x14ac:dyDescent="0.35">
      <c r="A17090" t="s">
        <v>7</v>
      </c>
      <c r="B17090" t="s">
        <v>571</v>
      </c>
      <c r="C17090">
        <v>1</v>
      </c>
      <c r="D17090" t="s">
        <v>395</v>
      </c>
      <c r="E17090" t="s">
        <v>76</v>
      </c>
      <c r="F17090" t="s">
        <v>76</v>
      </c>
      <c r="G17090" t="s">
        <v>76</v>
      </c>
      <c r="H17090" t="s">
        <v>76</v>
      </c>
    </row>
    <row r="17091" spans="1:8" x14ac:dyDescent="0.35">
      <c r="A17091" t="s">
        <v>241</v>
      </c>
      <c r="B17091" t="s">
        <v>566</v>
      </c>
      <c r="C17091">
        <v>28</v>
      </c>
      <c r="D17091" t="s">
        <v>616</v>
      </c>
      <c r="E17091" t="s">
        <v>121</v>
      </c>
      <c r="F17091" t="s">
        <v>228</v>
      </c>
      <c r="G17091" t="s">
        <v>78</v>
      </c>
      <c r="H17091" t="s">
        <v>73</v>
      </c>
    </row>
    <row r="17092" spans="1:8" x14ac:dyDescent="0.35">
      <c r="A17092" t="s">
        <v>241</v>
      </c>
      <c r="B17092" t="s">
        <v>569</v>
      </c>
      <c r="C17092">
        <v>224</v>
      </c>
      <c r="D17092" t="s">
        <v>922</v>
      </c>
      <c r="E17092" t="s">
        <v>341</v>
      </c>
      <c r="F17092" t="s">
        <v>145</v>
      </c>
      <c r="G17092" t="s">
        <v>72</v>
      </c>
      <c r="H17092" t="s">
        <v>76</v>
      </c>
    </row>
    <row r="17093" spans="1:8" x14ac:dyDescent="0.35">
      <c r="A17093" t="s">
        <v>241</v>
      </c>
      <c r="B17093" t="s">
        <v>570</v>
      </c>
      <c r="C17093">
        <v>128</v>
      </c>
      <c r="D17093" t="s">
        <v>1158</v>
      </c>
      <c r="E17093" t="s">
        <v>145</v>
      </c>
      <c r="F17093" t="s">
        <v>196</v>
      </c>
      <c r="G17093" t="s">
        <v>78</v>
      </c>
      <c r="H17093" t="s">
        <v>76</v>
      </c>
    </row>
    <row r="17094" spans="1:8" x14ac:dyDescent="0.35">
      <c r="A17094" t="s">
        <v>241</v>
      </c>
      <c r="B17094" t="s">
        <v>571</v>
      </c>
      <c r="C17094">
        <v>14</v>
      </c>
      <c r="D17094" t="s">
        <v>636</v>
      </c>
      <c r="E17094" t="s">
        <v>225</v>
      </c>
      <c r="F17094" t="s">
        <v>95</v>
      </c>
      <c r="G17094" t="s">
        <v>81</v>
      </c>
      <c r="H17094" t="s">
        <v>76</v>
      </c>
    </row>
    <row r="17095" spans="1:8" x14ac:dyDescent="0.35">
      <c r="A17095" t="s">
        <v>241</v>
      </c>
      <c r="B17095" t="s">
        <v>572</v>
      </c>
      <c r="C17095">
        <v>148</v>
      </c>
      <c r="D17095" t="s">
        <v>995</v>
      </c>
      <c r="E17095" t="s">
        <v>515</v>
      </c>
      <c r="F17095" t="s">
        <v>330</v>
      </c>
      <c r="G17095" t="s">
        <v>198</v>
      </c>
      <c r="H17095" t="s">
        <v>107</v>
      </c>
    </row>
    <row r="17096" spans="1:8" x14ac:dyDescent="0.35">
      <c r="A17096" t="s">
        <v>241</v>
      </c>
      <c r="B17096" t="s">
        <v>573</v>
      </c>
      <c r="C17096">
        <v>106</v>
      </c>
      <c r="D17096" t="s">
        <v>842</v>
      </c>
      <c r="E17096" t="s">
        <v>113</v>
      </c>
      <c r="F17096" t="s">
        <v>58</v>
      </c>
      <c r="G17096" t="s">
        <v>106</v>
      </c>
      <c r="H17096" t="s">
        <v>106</v>
      </c>
    </row>
    <row r="17098" spans="1:8" x14ac:dyDescent="0.35">
      <c r="A17098" t="s">
        <v>2561</v>
      </c>
    </row>
    <row r="17099" spans="1:8" x14ac:dyDescent="0.35">
      <c r="A17099" t="s">
        <v>14</v>
      </c>
      <c r="B17099" t="s">
        <v>593</v>
      </c>
      <c r="C17099" t="s">
        <v>2</v>
      </c>
      <c r="D17099" t="s">
        <v>853</v>
      </c>
      <c r="E17099" t="s">
        <v>2556</v>
      </c>
      <c r="F17099" t="s">
        <v>2555</v>
      </c>
      <c r="G17099" t="s">
        <v>1447</v>
      </c>
      <c r="H17099" t="s">
        <v>49</v>
      </c>
    </row>
    <row r="17100" spans="1:8" x14ac:dyDescent="0.35">
      <c r="A17100" t="s">
        <v>3</v>
      </c>
      <c r="B17100" t="s">
        <v>594</v>
      </c>
      <c r="C17100">
        <v>2</v>
      </c>
      <c r="D17100" t="s">
        <v>923</v>
      </c>
      <c r="E17100" t="s">
        <v>923</v>
      </c>
      <c r="F17100" t="s">
        <v>76</v>
      </c>
      <c r="G17100" t="s">
        <v>76</v>
      </c>
      <c r="H17100" t="s">
        <v>76</v>
      </c>
    </row>
    <row r="17101" spans="1:8" x14ac:dyDescent="0.35">
      <c r="A17101" t="s">
        <v>3</v>
      </c>
      <c r="B17101" t="s">
        <v>595</v>
      </c>
      <c r="C17101">
        <v>4</v>
      </c>
      <c r="D17101" t="s">
        <v>754</v>
      </c>
      <c r="E17101" t="s">
        <v>76</v>
      </c>
      <c r="F17101" t="s">
        <v>451</v>
      </c>
      <c r="G17101" t="s">
        <v>76</v>
      </c>
      <c r="H17101" t="s">
        <v>76</v>
      </c>
    </row>
    <row r="17102" spans="1:8" x14ac:dyDescent="0.35">
      <c r="A17102" t="s">
        <v>4</v>
      </c>
      <c r="B17102" t="s">
        <v>594</v>
      </c>
      <c r="C17102">
        <v>28</v>
      </c>
      <c r="D17102" t="s">
        <v>1000</v>
      </c>
      <c r="E17102" t="s">
        <v>74</v>
      </c>
      <c r="F17102" t="s">
        <v>237</v>
      </c>
      <c r="G17102" t="s">
        <v>73</v>
      </c>
      <c r="H17102" t="s">
        <v>76</v>
      </c>
    </row>
    <row r="17103" spans="1:8" x14ac:dyDescent="0.35">
      <c r="A17103" t="s">
        <v>4</v>
      </c>
      <c r="B17103" t="s">
        <v>595</v>
      </c>
      <c r="C17103">
        <v>115</v>
      </c>
      <c r="D17103" t="s">
        <v>699</v>
      </c>
      <c r="E17103" t="s">
        <v>129</v>
      </c>
      <c r="F17103" t="s">
        <v>236</v>
      </c>
      <c r="G17103" t="s">
        <v>76</v>
      </c>
      <c r="H17103" t="s">
        <v>79</v>
      </c>
    </row>
    <row r="17104" spans="1:8" x14ac:dyDescent="0.35">
      <c r="A17104" t="s">
        <v>5</v>
      </c>
      <c r="B17104" t="s">
        <v>594</v>
      </c>
      <c r="C17104">
        <v>140</v>
      </c>
      <c r="D17104" t="s">
        <v>753</v>
      </c>
      <c r="E17104" t="s">
        <v>276</v>
      </c>
      <c r="F17104" t="s">
        <v>261</v>
      </c>
      <c r="G17104" t="s">
        <v>76</v>
      </c>
      <c r="H17104" t="s">
        <v>75</v>
      </c>
    </row>
    <row r="17105" spans="1:8" x14ac:dyDescent="0.35">
      <c r="A17105" t="s">
        <v>5</v>
      </c>
      <c r="B17105" t="s">
        <v>595</v>
      </c>
      <c r="C17105">
        <v>280</v>
      </c>
      <c r="D17105" t="s">
        <v>749</v>
      </c>
      <c r="E17105" t="s">
        <v>296</v>
      </c>
      <c r="F17105" t="s">
        <v>455</v>
      </c>
      <c r="G17105" t="s">
        <v>106</v>
      </c>
      <c r="H17105" t="s">
        <v>93</v>
      </c>
    </row>
    <row r="17106" spans="1:8" x14ac:dyDescent="0.35">
      <c r="A17106" t="s">
        <v>6</v>
      </c>
      <c r="B17106" t="s">
        <v>594</v>
      </c>
      <c r="C17106">
        <v>18</v>
      </c>
      <c r="D17106" t="s">
        <v>813</v>
      </c>
      <c r="E17106" t="s">
        <v>177</v>
      </c>
      <c r="F17106" t="s">
        <v>180</v>
      </c>
      <c r="G17106" t="s">
        <v>76</v>
      </c>
      <c r="H17106" t="s">
        <v>211</v>
      </c>
    </row>
    <row r="17107" spans="1:8" x14ac:dyDescent="0.35">
      <c r="A17107" t="s">
        <v>6</v>
      </c>
      <c r="B17107" t="s">
        <v>595</v>
      </c>
      <c r="C17107">
        <v>52</v>
      </c>
      <c r="D17107" t="s">
        <v>685</v>
      </c>
      <c r="E17107" t="s">
        <v>453</v>
      </c>
      <c r="F17107" t="s">
        <v>99</v>
      </c>
      <c r="G17107" t="s">
        <v>76</v>
      </c>
      <c r="H17107" t="s">
        <v>142</v>
      </c>
    </row>
    <row r="17108" spans="1:8" x14ac:dyDescent="0.35">
      <c r="A17108" t="s">
        <v>7</v>
      </c>
      <c r="B17108" t="s">
        <v>594</v>
      </c>
      <c r="C17108">
        <v>1</v>
      </c>
      <c r="D17108" t="s">
        <v>395</v>
      </c>
      <c r="E17108" t="s">
        <v>76</v>
      </c>
      <c r="F17108" t="s">
        <v>76</v>
      </c>
      <c r="G17108" t="s">
        <v>76</v>
      </c>
      <c r="H17108" t="s">
        <v>76</v>
      </c>
    </row>
    <row r="17109" spans="1:8" x14ac:dyDescent="0.35">
      <c r="A17109" t="s">
        <v>7</v>
      </c>
      <c r="B17109" t="s">
        <v>595</v>
      </c>
      <c r="C17109">
        <v>8</v>
      </c>
      <c r="D17109" t="s">
        <v>1730</v>
      </c>
      <c r="E17109" t="s">
        <v>173</v>
      </c>
      <c r="F17109" t="s">
        <v>160</v>
      </c>
      <c r="G17109" t="s">
        <v>76</v>
      </c>
      <c r="H17109" t="s">
        <v>76</v>
      </c>
    </row>
    <row r="17110" spans="1:8" x14ac:dyDescent="0.35">
      <c r="A17110" t="s">
        <v>241</v>
      </c>
      <c r="B17110" t="s">
        <v>594</v>
      </c>
      <c r="C17110">
        <v>189</v>
      </c>
      <c r="D17110" t="s">
        <v>1729</v>
      </c>
      <c r="E17110" t="s">
        <v>278</v>
      </c>
      <c r="F17110" t="s">
        <v>282</v>
      </c>
      <c r="G17110" t="s">
        <v>107</v>
      </c>
      <c r="H17110" t="s">
        <v>74</v>
      </c>
    </row>
    <row r="17111" spans="1:8" x14ac:dyDescent="0.35">
      <c r="A17111" t="s">
        <v>241</v>
      </c>
      <c r="B17111" t="s">
        <v>595</v>
      </c>
      <c r="C17111">
        <v>459</v>
      </c>
      <c r="D17111" t="s">
        <v>615</v>
      </c>
      <c r="E17111" t="s">
        <v>330</v>
      </c>
      <c r="F17111" t="s">
        <v>117</v>
      </c>
      <c r="G17111" t="s">
        <v>107</v>
      </c>
      <c r="H17111" t="s">
        <v>78</v>
      </c>
    </row>
    <row r="17113" spans="1:8" x14ac:dyDescent="0.35">
      <c r="A17113" t="s">
        <v>2562</v>
      </c>
    </row>
    <row r="17114" spans="1:8" x14ac:dyDescent="0.35">
      <c r="A17114" t="s">
        <v>14</v>
      </c>
      <c r="B17114" t="s">
        <v>2</v>
      </c>
      <c r="C17114" t="s">
        <v>853</v>
      </c>
      <c r="D17114" t="s">
        <v>2555</v>
      </c>
      <c r="E17114" t="s">
        <v>2556</v>
      </c>
      <c r="F17114" t="s">
        <v>49</v>
      </c>
      <c r="G17114" t="s">
        <v>1447</v>
      </c>
    </row>
    <row r="17115" spans="1:8" x14ac:dyDescent="0.35">
      <c r="A17115" t="s">
        <v>3</v>
      </c>
      <c r="B17115">
        <v>6</v>
      </c>
      <c r="C17115" t="s">
        <v>992</v>
      </c>
      <c r="D17115" t="s">
        <v>428</v>
      </c>
      <c r="E17115" t="s">
        <v>188</v>
      </c>
      <c r="F17115" t="s">
        <v>76</v>
      </c>
      <c r="G17115" t="s">
        <v>76</v>
      </c>
    </row>
    <row r="17116" spans="1:8" x14ac:dyDescent="0.35">
      <c r="A17116" t="s">
        <v>4</v>
      </c>
      <c r="B17116">
        <v>143</v>
      </c>
      <c r="C17116" t="s">
        <v>794</v>
      </c>
      <c r="D17116" t="s">
        <v>95</v>
      </c>
      <c r="E17116" t="s">
        <v>206</v>
      </c>
      <c r="F17116" t="s">
        <v>77</v>
      </c>
      <c r="G17116" t="s">
        <v>107</v>
      </c>
    </row>
    <row r="17117" spans="1:8" x14ac:dyDescent="0.35">
      <c r="A17117" t="s">
        <v>5</v>
      </c>
      <c r="B17117">
        <v>420</v>
      </c>
      <c r="C17117" t="s">
        <v>719</v>
      </c>
      <c r="D17117" t="s">
        <v>152</v>
      </c>
      <c r="E17117" t="s">
        <v>235</v>
      </c>
      <c r="F17117" t="s">
        <v>80</v>
      </c>
      <c r="G17117" t="s">
        <v>73</v>
      </c>
    </row>
    <row r="17118" spans="1:8" x14ac:dyDescent="0.35">
      <c r="A17118" t="s">
        <v>6</v>
      </c>
      <c r="B17118">
        <v>70</v>
      </c>
      <c r="C17118" t="s">
        <v>1404</v>
      </c>
      <c r="D17118" t="s">
        <v>355</v>
      </c>
      <c r="E17118" t="s">
        <v>159</v>
      </c>
      <c r="F17118" t="s">
        <v>57</v>
      </c>
      <c r="G17118" t="s">
        <v>76</v>
      </c>
    </row>
    <row r="17119" spans="1:8" x14ac:dyDescent="0.35">
      <c r="A17119" t="s">
        <v>7</v>
      </c>
      <c r="B17119">
        <v>9</v>
      </c>
      <c r="C17119" t="s">
        <v>814</v>
      </c>
      <c r="D17119" t="s">
        <v>219</v>
      </c>
      <c r="E17119" t="s">
        <v>133</v>
      </c>
      <c r="F17119" t="s">
        <v>76</v>
      </c>
      <c r="G17119" t="s">
        <v>76</v>
      </c>
    </row>
    <row r="17120" spans="1:8" x14ac:dyDescent="0.35">
      <c r="A17120" t="s">
        <v>241</v>
      </c>
      <c r="B17120">
        <v>648</v>
      </c>
      <c r="C17120" t="s">
        <v>899</v>
      </c>
      <c r="D17120" t="s">
        <v>262</v>
      </c>
      <c r="E17120" t="s">
        <v>361</v>
      </c>
      <c r="F17120" t="s">
        <v>81</v>
      </c>
      <c r="G17120" t="s">
        <v>107</v>
      </c>
    </row>
    <row r="17122" spans="1:9" x14ac:dyDescent="0.35">
      <c r="A17122" t="s">
        <v>2563</v>
      </c>
    </row>
    <row r="17123" spans="1:9" x14ac:dyDescent="0.35">
      <c r="A17123" t="s">
        <v>14</v>
      </c>
      <c r="B17123" t="s">
        <v>15</v>
      </c>
      <c r="C17123" t="s">
        <v>2</v>
      </c>
      <c r="D17123" t="s">
        <v>2564</v>
      </c>
      <c r="E17123" t="s">
        <v>2565</v>
      </c>
      <c r="F17123" t="s">
        <v>2566</v>
      </c>
      <c r="G17123" t="s">
        <v>49</v>
      </c>
      <c r="H17123" t="s">
        <v>2567</v>
      </c>
      <c r="I17123" t="s">
        <v>1447</v>
      </c>
    </row>
    <row r="17124" spans="1:9" x14ac:dyDescent="0.35">
      <c r="A17124" t="s">
        <v>3</v>
      </c>
      <c r="B17124" t="s">
        <v>52</v>
      </c>
      <c r="C17124">
        <v>1</v>
      </c>
      <c r="D17124" t="s">
        <v>395</v>
      </c>
      <c r="E17124" t="s">
        <v>76</v>
      </c>
      <c r="F17124" t="s">
        <v>76</v>
      </c>
      <c r="G17124" t="s">
        <v>76</v>
      </c>
      <c r="H17124" t="s">
        <v>76</v>
      </c>
      <c r="I17124" t="s">
        <v>76</v>
      </c>
    </row>
    <row r="17125" spans="1:9" x14ac:dyDescent="0.35">
      <c r="A17125" t="s">
        <v>3</v>
      </c>
      <c r="B17125" t="s">
        <v>83</v>
      </c>
      <c r="C17125">
        <v>5</v>
      </c>
      <c r="D17125" t="s">
        <v>242</v>
      </c>
      <c r="E17125" t="s">
        <v>883</v>
      </c>
      <c r="F17125" t="s">
        <v>429</v>
      </c>
      <c r="G17125" t="s">
        <v>76</v>
      </c>
      <c r="H17125" t="s">
        <v>76</v>
      </c>
      <c r="I17125" t="s">
        <v>76</v>
      </c>
    </row>
    <row r="17126" spans="1:9" x14ac:dyDescent="0.35">
      <c r="A17126" t="s">
        <v>4</v>
      </c>
      <c r="B17126" t="s">
        <v>52</v>
      </c>
      <c r="C17126">
        <v>59</v>
      </c>
      <c r="D17126" t="s">
        <v>75</v>
      </c>
      <c r="E17126" t="s">
        <v>560</v>
      </c>
      <c r="F17126" t="s">
        <v>377</v>
      </c>
      <c r="G17126" t="s">
        <v>74</v>
      </c>
      <c r="H17126" t="s">
        <v>221</v>
      </c>
      <c r="I17126" t="s">
        <v>76</v>
      </c>
    </row>
    <row r="17127" spans="1:9" x14ac:dyDescent="0.35">
      <c r="A17127" t="s">
        <v>4</v>
      </c>
      <c r="B17127" t="s">
        <v>83</v>
      </c>
      <c r="C17127">
        <v>75</v>
      </c>
      <c r="D17127" t="s">
        <v>373</v>
      </c>
      <c r="E17127" t="s">
        <v>1612</v>
      </c>
      <c r="F17127" t="s">
        <v>108</v>
      </c>
      <c r="G17127" t="s">
        <v>93</v>
      </c>
      <c r="H17127" t="s">
        <v>65</v>
      </c>
      <c r="I17127" t="s">
        <v>107</v>
      </c>
    </row>
    <row r="17128" spans="1:9" x14ac:dyDescent="0.35">
      <c r="A17128" t="s">
        <v>4</v>
      </c>
      <c r="B17128" t="s">
        <v>50</v>
      </c>
      <c r="C17128">
        <v>9</v>
      </c>
      <c r="D17128" t="s">
        <v>76</v>
      </c>
      <c r="E17128" t="s">
        <v>395</v>
      </c>
      <c r="F17128" t="s">
        <v>76</v>
      </c>
      <c r="G17128" t="s">
        <v>76</v>
      </c>
      <c r="H17128" t="s">
        <v>76</v>
      </c>
      <c r="I17128" t="s">
        <v>76</v>
      </c>
    </row>
    <row r="17129" spans="1:9" x14ac:dyDescent="0.35">
      <c r="A17129" t="s">
        <v>5</v>
      </c>
      <c r="B17129" t="s">
        <v>52</v>
      </c>
      <c r="C17129">
        <v>148</v>
      </c>
      <c r="D17129" t="s">
        <v>123</v>
      </c>
      <c r="E17129" t="s">
        <v>650</v>
      </c>
      <c r="F17129" t="s">
        <v>260</v>
      </c>
      <c r="G17129" t="s">
        <v>151</v>
      </c>
      <c r="H17129" t="s">
        <v>177</v>
      </c>
      <c r="I17129" t="s">
        <v>76</v>
      </c>
    </row>
    <row r="17130" spans="1:9" x14ac:dyDescent="0.35">
      <c r="A17130" t="s">
        <v>5</v>
      </c>
      <c r="B17130" t="s">
        <v>83</v>
      </c>
      <c r="C17130">
        <v>235</v>
      </c>
      <c r="D17130" t="s">
        <v>296</v>
      </c>
      <c r="E17130" t="s">
        <v>629</v>
      </c>
      <c r="F17130" t="s">
        <v>418</v>
      </c>
      <c r="G17130" t="s">
        <v>79</v>
      </c>
      <c r="H17130" t="s">
        <v>122</v>
      </c>
      <c r="I17130" t="s">
        <v>142</v>
      </c>
    </row>
    <row r="17131" spans="1:9" x14ac:dyDescent="0.35">
      <c r="A17131" t="s">
        <v>5</v>
      </c>
      <c r="B17131" t="s">
        <v>50</v>
      </c>
      <c r="C17131">
        <v>37</v>
      </c>
      <c r="D17131" t="s">
        <v>148</v>
      </c>
      <c r="E17131" t="s">
        <v>649</v>
      </c>
      <c r="F17131" t="s">
        <v>397</v>
      </c>
      <c r="G17131" t="s">
        <v>55</v>
      </c>
      <c r="H17131" t="s">
        <v>65</v>
      </c>
      <c r="I17131" t="s">
        <v>76</v>
      </c>
    </row>
    <row r="17132" spans="1:9" x14ac:dyDescent="0.35">
      <c r="A17132" t="s">
        <v>6</v>
      </c>
      <c r="B17132" t="s">
        <v>52</v>
      </c>
      <c r="C17132">
        <v>28</v>
      </c>
      <c r="D17132" t="s">
        <v>278</v>
      </c>
      <c r="E17132" t="s">
        <v>543</v>
      </c>
      <c r="F17132" t="s">
        <v>392</v>
      </c>
      <c r="G17132" t="s">
        <v>56</v>
      </c>
      <c r="H17132" t="s">
        <v>76</v>
      </c>
      <c r="I17132" t="s">
        <v>76</v>
      </c>
    </row>
    <row r="17133" spans="1:9" x14ac:dyDescent="0.35">
      <c r="A17133" t="s">
        <v>6</v>
      </c>
      <c r="B17133" t="s">
        <v>83</v>
      </c>
      <c r="C17133">
        <v>39</v>
      </c>
      <c r="D17133" t="s">
        <v>213</v>
      </c>
      <c r="E17133" t="s">
        <v>725</v>
      </c>
      <c r="F17133" t="s">
        <v>176</v>
      </c>
      <c r="G17133" t="s">
        <v>74</v>
      </c>
      <c r="H17133" t="s">
        <v>134</v>
      </c>
      <c r="I17133" t="s">
        <v>76</v>
      </c>
    </row>
    <row r="17134" spans="1:9" x14ac:dyDescent="0.35">
      <c r="A17134" t="s">
        <v>6</v>
      </c>
      <c r="B17134" t="s">
        <v>50</v>
      </c>
      <c r="C17134">
        <v>3</v>
      </c>
      <c r="D17134" t="s">
        <v>61</v>
      </c>
      <c r="E17134" t="s">
        <v>735</v>
      </c>
      <c r="F17134" t="s">
        <v>76</v>
      </c>
      <c r="G17134" t="s">
        <v>76</v>
      </c>
      <c r="H17134" t="s">
        <v>514</v>
      </c>
      <c r="I17134" t="s">
        <v>76</v>
      </c>
    </row>
    <row r="17135" spans="1:9" x14ac:dyDescent="0.35">
      <c r="A17135" t="s">
        <v>7</v>
      </c>
      <c r="B17135" t="s">
        <v>52</v>
      </c>
      <c r="C17135">
        <v>2</v>
      </c>
      <c r="D17135" t="s">
        <v>76</v>
      </c>
      <c r="E17135" t="s">
        <v>395</v>
      </c>
      <c r="F17135" t="s">
        <v>76</v>
      </c>
      <c r="G17135" t="s">
        <v>76</v>
      </c>
      <c r="H17135" t="s">
        <v>76</v>
      </c>
      <c r="I17135" t="s">
        <v>76</v>
      </c>
    </row>
    <row r="17136" spans="1:9" x14ac:dyDescent="0.35">
      <c r="A17136" t="s">
        <v>7</v>
      </c>
      <c r="B17136" t="s">
        <v>83</v>
      </c>
      <c r="C17136">
        <v>7</v>
      </c>
      <c r="D17136" t="s">
        <v>274</v>
      </c>
      <c r="E17136" t="s">
        <v>1363</v>
      </c>
      <c r="F17136" t="s">
        <v>89</v>
      </c>
      <c r="G17136" t="s">
        <v>76</v>
      </c>
      <c r="H17136" t="s">
        <v>76</v>
      </c>
      <c r="I17136" t="s">
        <v>76</v>
      </c>
    </row>
    <row r="17137" spans="1:9" x14ac:dyDescent="0.35">
      <c r="A17137" t="s">
        <v>241</v>
      </c>
      <c r="B17137" t="s">
        <v>52</v>
      </c>
      <c r="C17137">
        <v>238</v>
      </c>
      <c r="D17137" t="s">
        <v>239</v>
      </c>
      <c r="E17137" t="s">
        <v>643</v>
      </c>
      <c r="F17137" t="s">
        <v>582</v>
      </c>
      <c r="G17137" t="s">
        <v>108</v>
      </c>
      <c r="H17137" t="s">
        <v>216</v>
      </c>
      <c r="I17137" t="s">
        <v>76</v>
      </c>
    </row>
    <row r="17138" spans="1:9" x14ac:dyDescent="0.35">
      <c r="A17138" t="s">
        <v>241</v>
      </c>
      <c r="B17138" t="s">
        <v>83</v>
      </c>
      <c r="C17138">
        <v>361</v>
      </c>
      <c r="D17138" t="s">
        <v>254</v>
      </c>
      <c r="E17138" t="s">
        <v>1005</v>
      </c>
      <c r="F17138" t="s">
        <v>208</v>
      </c>
      <c r="G17138" t="s">
        <v>63</v>
      </c>
      <c r="H17138" t="s">
        <v>244</v>
      </c>
      <c r="I17138" t="s">
        <v>71</v>
      </c>
    </row>
    <row r="17139" spans="1:9" x14ac:dyDescent="0.35">
      <c r="A17139" t="s">
        <v>241</v>
      </c>
      <c r="B17139" t="s">
        <v>50</v>
      </c>
      <c r="C17139">
        <v>49</v>
      </c>
      <c r="D17139" t="s">
        <v>278</v>
      </c>
      <c r="E17139" t="s">
        <v>543</v>
      </c>
      <c r="F17139" t="s">
        <v>373</v>
      </c>
      <c r="G17139" t="s">
        <v>78</v>
      </c>
      <c r="H17139" t="s">
        <v>264</v>
      </c>
      <c r="I17139" t="s">
        <v>76</v>
      </c>
    </row>
    <row r="17141" spans="1:9" x14ac:dyDescent="0.35">
      <c r="A17141" t="s">
        <v>2568</v>
      </c>
    </row>
    <row r="17142" spans="1:9" x14ac:dyDescent="0.35">
      <c r="A17142" t="s">
        <v>14</v>
      </c>
      <c r="B17142" t="s">
        <v>266</v>
      </c>
      <c r="C17142" t="s">
        <v>2</v>
      </c>
      <c r="D17142" t="s">
        <v>2564</v>
      </c>
      <c r="E17142" t="s">
        <v>2565</v>
      </c>
      <c r="F17142" t="s">
        <v>2566</v>
      </c>
      <c r="G17142" t="s">
        <v>1447</v>
      </c>
      <c r="H17142" t="s">
        <v>2567</v>
      </c>
      <c r="I17142" t="s">
        <v>49</v>
      </c>
    </row>
    <row r="17143" spans="1:9" x14ac:dyDescent="0.35">
      <c r="A17143" t="s">
        <v>3</v>
      </c>
      <c r="B17143" t="s">
        <v>267</v>
      </c>
      <c r="C17143">
        <v>1</v>
      </c>
      <c r="D17143" t="s">
        <v>395</v>
      </c>
      <c r="E17143" t="s">
        <v>76</v>
      </c>
      <c r="F17143" t="s">
        <v>76</v>
      </c>
      <c r="G17143" t="s">
        <v>76</v>
      </c>
      <c r="H17143" t="s">
        <v>76</v>
      </c>
      <c r="I17143" t="s">
        <v>76</v>
      </c>
    </row>
    <row r="17144" spans="1:9" x14ac:dyDescent="0.35">
      <c r="A17144" t="s">
        <v>3</v>
      </c>
      <c r="B17144" t="s">
        <v>279</v>
      </c>
      <c r="C17144">
        <v>4</v>
      </c>
      <c r="D17144" t="s">
        <v>651</v>
      </c>
      <c r="E17144" t="s">
        <v>115</v>
      </c>
      <c r="F17144" t="s">
        <v>331</v>
      </c>
      <c r="G17144" t="s">
        <v>76</v>
      </c>
      <c r="H17144" t="s">
        <v>76</v>
      </c>
      <c r="I17144" t="s">
        <v>76</v>
      </c>
    </row>
    <row r="17145" spans="1:9" x14ac:dyDescent="0.35">
      <c r="A17145" t="s">
        <v>3</v>
      </c>
      <c r="B17145" t="s">
        <v>285</v>
      </c>
      <c r="C17145">
        <v>1</v>
      </c>
      <c r="D17145" t="s">
        <v>76</v>
      </c>
      <c r="E17145" t="s">
        <v>395</v>
      </c>
      <c r="F17145" t="s">
        <v>76</v>
      </c>
      <c r="G17145" t="s">
        <v>76</v>
      </c>
      <c r="H17145" t="s">
        <v>76</v>
      </c>
      <c r="I17145" t="s">
        <v>76</v>
      </c>
    </row>
    <row r="17146" spans="1:9" x14ac:dyDescent="0.35">
      <c r="A17146" t="s">
        <v>4</v>
      </c>
      <c r="B17146" t="s">
        <v>267</v>
      </c>
      <c r="C17146">
        <v>17</v>
      </c>
      <c r="D17146" t="s">
        <v>76</v>
      </c>
      <c r="E17146" t="s">
        <v>578</v>
      </c>
      <c r="F17146" t="s">
        <v>315</v>
      </c>
      <c r="G17146" t="s">
        <v>73</v>
      </c>
      <c r="H17146" t="s">
        <v>109</v>
      </c>
      <c r="I17146" t="s">
        <v>76</v>
      </c>
    </row>
    <row r="17147" spans="1:9" x14ac:dyDescent="0.35">
      <c r="A17147" t="s">
        <v>4</v>
      </c>
      <c r="B17147" t="s">
        <v>279</v>
      </c>
      <c r="C17147">
        <v>80</v>
      </c>
      <c r="D17147" t="s">
        <v>175</v>
      </c>
      <c r="E17147" t="s">
        <v>798</v>
      </c>
      <c r="F17147" t="s">
        <v>476</v>
      </c>
      <c r="G17147" t="s">
        <v>107</v>
      </c>
      <c r="H17147" t="s">
        <v>105</v>
      </c>
      <c r="I17147" t="s">
        <v>180</v>
      </c>
    </row>
    <row r="17148" spans="1:9" x14ac:dyDescent="0.35">
      <c r="A17148" t="s">
        <v>4</v>
      </c>
      <c r="B17148" t="s">
        <v>285</v>
      </c>
      <c r="C17148">
        <v>46</v>
      </c>
      <c r="D17148" t="s">
        <v>361</v>
      </c>
      <c r="E17148" t="s">
        <v>1314</v>
      </c>
      <c r="F17148" t="s">
        <v>75</v>
      </c>
      <c r="G17148" t="s">
        <v>76</v>
      </c>
      <c r="H17148" t="s">
        <v>280</v>
      </c>
      <c r="I17148" t="s">
        <v>76</v>
      </c>
    </row>
    <row r="17149" spans="1:9" x14ac:dyDescent="0.35">
      <c r="A17149" t="s">
        <v>5</v>
      </c>
      <c r="B17149" t="s">
        <v>267</v>
      </c>
      <c r="C17149">
        <v>11</v>
      </c>
      <c r="D17149" t="s">
        <v>407</v>
      </c>
      <c r="E17149" t="s">
        <v>306</v>
      </c>
      <c r="F17149" t="s">
        <v>76</v>
      </c>
      <c r="G17149" t="s">
        <v>76</v>
      </c>
      <c r="H17149" t="s">
        <v>76</v>
      </c>
      <c r="I17149" t="s">
        <v>185</v>
      </c>
    </row>
    <row r="17150" spans="1:9" x14ac:dyDescent="0.35">
      <c r="A17150" t="s">
        <v>5</v>
      </c>
      <c r="B17150" t="s">
        <v>279</v>
      </c>
      <c r="C17150">
        <v>238</v>
      </c>
      <c r="D17150" t="s">
        <v>230</v>
      </c>
      <c r="E17150" t="s">
        <v>660</v>
      </c>
      <c r="F17150" t="s">
        <v>200</v>
      </c>
      <c r="G17150" t="s">
        <v>79</v>
      </c>
      <c r="H17150" t="s">
        <v>65</v>
      </c>
      <c r="I17150" t="s">
        <v>68</v>
      </c>
    </row>
    <row r="17151" spans="1:9" x14ac:dyDescent="0.35">
      <c r="A17151" t="s">
        <v>5</v>
      </c>
      <c r="B17151" t="s">
        <v>285</v>
      </c>
      <c r="C17151">
        <v>171</v>
      </c>
      <c r="D17151" t="s">
        <v>429</v>
      </c>
      <c r="E17151" t="s">
        <v>910</v>
      </c>
      <c r="F17151" t="s">
        <v>184</v>
      </c>
      <c r="G17151" t="s">
        <v>122</v>
      </c>
      <c r="H17151" t="s">
        <v>121</v>
      </c>
      <c r="I17151" t="s">
        <v>100</v>
      </c>
    </row>
    <row r="17152" spans="1:9" x14ac:dyDescent="0.35">
      <c r="A17152" t="s">
        <v>6</v>
      </c>
      <c r="B17152" t="s">
        <v>267</v>
      </c>
      <c r="C17152">
        <v>7</v>
      </c>
      <c r="D17152" t="s">
        <v>476</v>
      </c>
      <c r="E17152" t="s">
        <v>587</v>
      </c>
      <c r="F17152" t="s">
        <v>352</v>
      </c>
      <c r="G17152" t="s">
        <v>76</v>
      </c>
      <c r="H17152" t="s">
        <v>277</v>
      </c>
      <c r="I17152" t="s">
        <v>76</v>
      </c>
    </row>
    <row r="17153" spans="1:9" x14ac:dyDescent="0.35">
      <c r="A17153" t="s">
        <v>6</v>
      </c>
      <c r="B17153" t="s">
        <v>279</v>
      </c>
      <c r="C17153">
        <v>47</v>
      </c>
      <c r="D17153" t="s">
        <v>260</v>
      </c>
      <c r="E17153" t="s">
        <v>1403</v>
      </c>
      <c r="F17153" t="s">
        <v>260</v>
      </c>
      <c r="G17153" t="s">
        <v>76</v>
      </c>
      <c r="H17153" t="s">
        <v>70</v>
      </c>
      <c r="I17153" t="s">
        <v>109</v>
      </c>
    </row>
    <row r="17154" spans="1:9" x14ac:dyDescent="0.35">
      <c r="A17154" t="s">
        <v>6</v>
      </c>
      <c r="B17154" t="s">
        <v>285</v>
      </c>
      <c r="C17154">
        <v>16</v>
      </c>
      <c r="D17154" t="s">
        <v>213</v>
      </c>
      <c r="E17154" t="s">
        <v>521</v>
      </c>
      <c r="F17154" t="s">
        <v>445</v>
      </c>
      <c r="G17154" t="s">
        <v>76</v>
      </c>
      <c r="H17154" t="s">
        <v>347</v>
      </c>
      <c r="I17154" t="s">
        <v>76</v>
      </c>
    </row>
    <row r="17155" spans="1:9" x14ac:dyDescent="0.35">
      <c r="A17155" t="s">
        <v>7</v>
      </c>
      <c r="B17155" t="s">
        <v>267</v>
      </c>
      <c r="C17155">
        <v>6</v>
      </c>
      <c r="D17155" t="s">
        <v>76</v>
      </c>
      <c r="E17155" t="s">
        <v>993</v>
      </c>
      <c r="F17155" t="s">
        <v>165</v>
      </c>
      <c r="G17155" t="s">
        <v>76</v>
      </c>
      <c r="H17155" t="s">
        <v>76</v>
      </c>
      <c r="I17155" t="s">
        <v>76</v>
      </c>
    </row>
    <row r="17156" spans="1:9" x14ac:dyDescent="0.35">
      <c r="A17156" t="s">
        <v>7</v>
      </c>
      <c r="B17156" t="s">
        <v>279</v>
      </c>
      <c r="C17156">
        <v>3</v>
      </c>
      <c r="D17156" t="s">
        <v>659</v>
      </c>
      <c r="E17156" t="s">
        <v>613</v>
      </c>
      <c r="F17156" t="s">
        <v>76</v>
      </c>
      <c r="G17156" t="s">
        <v>76</v>
      </c>
      <c r="H17156" t="s">
        <v>76</v>
      </c>
      <c r="I17156" t="s">
        <v>76</v>
      </c>
    </row>
    <row r="17157" spans="1:9" x14ac:dyDescent="0.35">
      <c r="A17157" t="s">
        <v>241</v>
      </c>
      <c r="B17157" t="s">
        <v>267</v>
      </c>
      <c r="C17157">
        <v>42</v>
      </c>
      <c r="D17157" t="s">
        <v>162</v>
      </c>
      <c r="E17157" t="s">
        <v>483</v>
      </c>
      <c r="F17157" t="s">
        <v>341</v>
      </c>
      <c r="G17157" t="s">
        <v>73</v>
      </c>
      <c r="H17157" t="s">
        <v>217</v>
      </c>
      <c r="I17157" t="s">
        <v>71</v>
      </c>
    </row>
    <row r="17158" spans="1:9" x14ac:dyDescent="0.35">
      <c r="A17158" t="s">
        <v>241</v>
      </c>
      <c r="B17158" t="s">
        <v>279</v>
      </c>
      <c r="C17158">
        <v>372</v>
      </c>
      <c r="D17158" t="s">
        <v>168</v>
      </c>
      <c r="E17158" t="s">
        <v>824</v>
      </c>
      <c r="F17158" t="s">
        <v>283</v>
      </c>
      <c r="G17158" t="s">
        <v>73</v>
      </c>
      <c r="H17158" t="s">
        <v>198</v>
      </c>
      <c r="I17158" t="s">
        <v>62</v>
      </c>
    </row>
    <row r="17159" spans="1:9" x14ac:dyDescent="0.35">
      <c r="A17159" t="s">
        <v>241</v>
      </c>
      <c r="B17159" t="s">
        <v>285</v>
      </c>
      <c r="C17159">
        <v>234</v>
      </c>
      <c r="D17159" t="s">
        <v>131</v>
      </c>
      <c r="E17159" t="s">
        <v>717</v>
      </c>
      <c r="F17159" t="s">
        <v>249</v>
      </c>
      <c r="G17159" t="s">
        <v>71</v>
      </c>
      <c r="H17159" t="s">
        <v>442</v>
      </c>
      <c r="I17159" t="s">
        <v>68</v>
      </c>
    </row>
    <row r="17161" spans="1:9" x14ac:dyDescent="0.35">
      <c r="A17161" t="s">
        <v>2569</v>
      </c>
    </row>
    <row r="17162" spans="1:9" x14ac:dyDescent="0.35">
      <c r="A17162" t="s">
        <v>14</v>
      </c>
      <c r="B17162" t="s">
        <v>461</v>
      </c>
      <c r="C17162" t="s">
        <v>2</v>
      </c>
      <c r="D17162" t="s">
        <v>2565</v>
      </c>
      <c r="E17162" t="s">
        <v>2566</v>
      </c>
      <c r="F17162" t="s">
        <v>2564</v>
      </c>
      <c r="G17162" t="s">
        <v>49</v>
      </c>
      <c r="H17162" t="s">
        <v>1447</v>
      </c>
      <c r="I17162" t="s">
        <v>2567</v>
      </c>
    </row>
    <row r="17163" spans="1:9" x14ac:dyDescent="0.35">
      <c r="A17163" t="s">
        <v>3</v>
      </c>
      <c r="B17163" t="s">
        <v>462</v>
      </c>
      <c r="C17163">
        <v>3</v>
      </c>
      <c r="D17163" t="s">
        <v>730</v>
      </c>
      <c r="E17163" t="s">
        <v>281</v>
      </c>
      <c r="F17163" t="s">
        <v>76</v>
      </c>
      <c r="G17163" t="s">
        <v>76</v>
      </c>
      <c r="H17163" t="s">
        <v>76</v>
      </c>
      <c r="I17163" t="s">
        <v>76</v>
      </c>
    </row>
    <row r="17164" spans="1:9" x14ac:dyDescent="0.35">
      <c r="A17164" t="s">
        <v>3</v>
      </c>
      <c r="B17164" t="s">
        <v>464</v>
      </c>
      <c r="C17164">
        <v>3</v>
      </c>
      <c r="D17164" t="s">
        <v>90</v>
      </c>
      <c r="E17164" t="s">
        <v>76</v>
      </c>
      <c r="F17164" t="s">
        <v>738</v>
      </c>
      <c r="G17164" t="s">
        <v>76</v>
      </c>
      <c r="H17164" t="s">
        <v>76</v>
      </c>
      <c r="I17164" t="s">
        <v>76</v>
      </c>
    </row>
    <row r="17165" spans="1:9" x14ac:dyDescent="0.35">
      <c r="A17165" t="s">
        <v>4</v>
      </c>
      <c r="B17165" t="s">
        <v>462</v>
      </c>
      <c r="C17165">
        <v>91</v>
      </c>
      <c r="D17165" t="s">
        <v>845</v>
      </c>
      <c r="E17165" t="s">
        <v>262</v>
      </c>
      <c r="F17165" t="s">
        <v>244</v>
      </c>
      <c r="G17165" t="s">
        <v>63</v>
      </c>
      <c r="H17165" t="s">
        <v>76</v>
      </c>
      <c r="I17165" t="s">
        <v>175</v>
      </c>
    </row>
    <row r="17166" spans="1:9" x14ac:dyDescent="0.35">
      <c r="A17166" t="s">
        <v>4</v>
      </c>
      <c r="B17166" t="s">
        <v>464</v>
      </c>
      <c r="C17166">
        <v>52</v>
      </c>
      <c r="D17166" t="s">
        <v>224</v>
      </c>
      <c r="E17166" t="s">
        <v>467</v>
      </c>
      <c r="F17166" t="s">
        <v>378</v>
      </c>
      <c r="G17166" t="s">
        <v>108</v>
      </c>
      <c r="H17166" t="s">
        <v>107</v>
      </c>
      <c r="I17166" t="s">
        <v>88</v>
      </c>
    </row>
    <row r="17167" spans="1:9" x14ac:dyDescent="0.35">
      <c r="A17167" t="s">
        <v>5</v>
      </c>
      <c r="B17167" t="s">
        <v>462</v>
      </c>
      <c r="C17167">
        <v>200</v>
      </c>
      <c r="D17167" t="s">
        <v>420</v>
      </c>
      <c r="E17167" t="s">
        <v>503</v>
      </c>
      <c r="F17167" t="s">
        <v>291</v>
      </c>
      <c r="G17167" t="s">
        <v>81</v>
      </c>
      <c r="H17167" t="s">
        <v>55</v>
      </c>
      <c r="I17167" t="s">
        <v>57</v>
      </c>
    </row>
    <row r="17168" spans="1:9" x14ac:dyDescent="0.35">
      <c r="A17168" t="s">
        <v>5</v>
      </c>
      <c r="B17168" t="s">
        <v>464</v>
      </c>
      <c r="C17168">
        <v>220</v>
      </c>
      <c r="D17168" t="s">
        <v>630</v>
      </c>
      <c r="E17168" t="s">
        <v>282</v>
      </c>
      <c r="F17168" t="s">
        <v>453</v>
      </c>
      <c r="G17168" t="s">
        <v>138</v>
      </c>
      <c r="H17168" t="s">
        <v>68</v>
      </c>
      <c r="I17168" t="s">
        <v>102</v>
      </c>
    </row>
    <row r="17169" spans="1:9" x14ac:dyDescent="0.35">
      <c r="A17169" t="s">
        <v>6</v>
      </c>
      <c r="B17169" t="s">
        <v>462</v>
      </c>
      <c r="C17169">
        <v>40</v>
      </c>
      <c r="D17169" t="s">
        <v>693</v>
      </c>
      <c r="E17169" t="s">
        <v>162</v>
      </c>
      <c r="F17169" t="s">
        <v>277</v>
      </c>
      <c r="G17169" t="s">
        <v>130</v>
      </c>
      <c r="H17169" t="s">
        <v>76</v>
      </c>
      <c r="I17169" t="s">
        <v>135</v>
      </c>
    </row>
    <row r="17170" spans="1:9" x14ac:dyDescent="0.35">
      <c r="A17170" t="s">
        <v>6</v>
      </c>
      <c r="B17170" t="s">
        <v>464</v>
      </c>
      <c r="C17170">
        <v>30</v>
      </c>
      <c r="D17170" t="s">
        <v>1729</v>
      </c>
      <c r="E17170" t="s">
        <v>168</v>
      </c>
      <c r="F17170" t="s">
        <v>163</v>
      </c>
      <c r="G17170" t="s">
        <v>216</v>
      </c>
      <c r="H17170" t="s">
        <v>76</v>
      </c>
      <c r="I17170" t="s">
        <v>179</v>
      </c>
    </row>
    <row r="17171" spans="1:9" x14ac:dyDescent="0.35">
      <c r="A17171" t="s">
        <v>7</v>
      </c>
      <c r="B17171" t="s">
        <v>462</v>
      </c>
      <c r="C17171">
        <v>5</v>
      </c>
      <c r="D17171" t="s">
        <v>872</v>
      </c>
      <c r="E17171" t="s">
        <v>69</v>
      </c>
      <c r="F17171" t="s">
        <v>76</v>
      </c>
      <c r="G17171" t="s">
        <v>76</v>
      </c>
      <c r="H17171" t="s">
        <v>76</v>
      </c>
      <c r="I17171" t="s">
        <v>76</v>
      </c>
    </row>
    <row r="17172" spans="1:9" x14ac:dyDescent="0.35">
      <c r="A17172" t="s">
        <v>7</v>
      </c>
      <c r="B17172" t="s">
        <v>464</v>
      </c>
      <c r="C17172">
        <v>4</v>
      </c>
      <c r="D17172" t="s">
        <v>974</v>
      </c>
      <c r="E17172" t="s">
        <v>76</v>
      </c>
      <c r="F17172" t="s">
        <v>475</v>
      </c>
      <c r="G17172" t="s">
        <v>76</v>
      </c>
      <c r="H17172" t="s">
        <v>76</v>
      </c>
      <c r="I17172" t="s">
        <v>76</v>
      </c>
    </row>
    <row r="17173" spans="1:9" x14ac:dyDescent="0.35">
      <c r="A17173" t="s">
        <v>241</v>
      </c>
      <c r="B17173" t="s">
        <v>462</v>
      </c>
      <c r="C17173">
        <v>339</v>
      </c>
      <c r="D17173" t="s">
        <v>825</v>
      </c>
      <c r="E17173" t="s">
        <v>238</v>
      </c>
      <c r="F17173" t="s">
        <v>185</v>
      </c>
      <c r="G17173" t="s">
        <v>80</v>
      </c>
      <c r="H17173" t="s">
        <v>79</v>
      </c>
      <c r="I17173" t="s">
        <v>97</v>
      </c>
    </row>
    <row r="17174" spans="1:9" x14ac:dyDescent="0.35">
      <c r="A17174" t="s">
        <v>241</v>
      </c>
      <c r="B17174" t="s">
        <v>464</v>
      </c>
      <c r="C17174">
        <v>309</v>
      </c>
      <c r="D17174" t="s">
        <v>719</v>
      </c>
      <c r="E17174" t="s">
        <v>227</v>
      </c>
      <c r="F17174" t="s">
        <v>330</v>
      </c>
      <c r="G17174" t="s">
        <v>133</v>
      </c>
      <c r="H17174" t="s">
        <v>73</v>
      </c>
      <c r="I17174" t="s">
        <v>88</v>
      </c>
    </row>
    <row r="17176" spans="1:9" x14ac:dyDescent="0.35">
      <c r="A17176" t="s">
        <v>2570</v>
      </c>
    </row>
    <row r="17177" spans="1:9" x14ac:dyDescent="0.35">
      <c r="A17177" t="s">
        <v>14</v>
      </c>
      <c r="B17177" t="s">
        <v>487</v>
      </c>
      <c r="C17177" t="s">
        <v>2</v>
      </c>
      <c r="D17177" t="s">
        <v>2565</v>
      </c>
      <c r="E17177" t="s">
        <v>2566</v>
      </c>
      <c r="F17177" t="s">
        <v>2564</v>
      </c>
      <c r="G17177" t="s">
        <v>49</v>
      </c>
      <c r="H17177" t="s">
        <v>1447</v>
      </c>
      <c r="I17177" t="s">
        <v>2567</v>
      </c>
    </row>
    <row r="17178" spans="1:9" x14ac:dyDescent="0.35">
      <c r="A17178" t="s">
        <v>3</v>
      </c>
      <c r="B17178" t="s">
        <v>488</v>
      </c>
      <c r="C17178">
        <v>4</v>
      </c>
      <c r="D17178" t="s">
        <v>418</v>
      </c>
      <c r="E17178" t="s">
        <v>317</v>
      </c>
      <c r="F17178" t="s">
        <v>1217</v>
      </c>
      <c r="G17178" t="s">
        <v>76</v>
      </c>
      <c r="H17178" t="s">
        <v>76</v>
      </c>
      <c r="I17178" t="s">
        <v>76</v>
      </c>
    </row>
    <row r="17179" spans="1:9" x14ac:dyDescent="0.35">
      <c r="A17179" t="s">
        <v>3</v>
      </c>
      <c r="B17179" t="s">
        <v>491</v>
      </c>
      <c r="C17179">
        <v>2</v>
      </c>
      <c r="D17179" t="s">
        <v>1398</v>
      </c>
      <c r="E17179" t="s">
        <v>9</v>
      </c>
      <c r="F17179" t="s">
        <v>76</v>
      </c>
      <c r="G17179" t="s">
        <v>76</v>
      </c>
      <c r="H17179" t="s">
        <v>76</v>
      </c>
      <c r="I17179" t="s">
        <v>76</v>
      </c>
    </row>
    <row r="17180" spans="1:9" x14ac:dyDescent="0.35">
      <c r="A17180" t="s">
        <v>4</v>
      </c>
      <c r="B17180" t="s">
        <v>488</v>
      </c>
      <c r="C17180">
        <v>84</v>
      </c>
      <c r="D17180" t="s">
        <v>1318</v>
      </c>
      <c r="E17180" t="s">
        <v>418</v>
      </c>
      <c r="F17180" t="s">
        <v>104</v>
      </c>
      <c r="G17180" t="s">
        <v>63</v>
      </c>
      <c r="H17180" t="s">
        <v>76</v>
      </c>
      <c r="I17180" t="s">
        <v>121</v>
      </c>
    </row>
    <row r="17181" spans="1:9" x14ac:dyDescent="0.35">
      <c r="A17181" t="s">
        <v>4</v>
      </c>
      <c r="B17181" t="s">
        <v>491</v>
      </c>
      <c r="C17181">
        <v>59</v>
      </c>
      <c r="D17181" t="s">
        <v>578</v>
      </c>
      <c r="E17181" t="s">
        <v>309</v>
      </c>
      <c r="F17181" t="s">
        <v>120</v>
      </c>
      <c r="G17181" t="s">
        <v>104</v>
      </c>
      <c r="H17181" t="s">
        <v>107</v>
      </c>
      <c r="I17181" t="s">
        <v>93</v>
      </c>
    </row>
    <row r="17182" spans="1:9" x14ac:dyDescent="0.35">
      <c r="A17182" t="s">
        <v>5</v>
      </c>
      <c r="B17182" t="s">
        <v>488</v>
      </c>
      <c r="C17182">
        <v>246</v>
      </c>
      <c r="D17182" t="s">
        <v>649</v>
      </c>
      <c r="E17182" t="s">
        <v>322</v>
      </c>
      <c r="F17182" t="s">
        <v>139</v>
      </c>
      <c r="G17182" t="s">
        <v>80</v>
      </c>
      <c r="H17182" t="s">
        <v>76</v>
      </c>
      <c r="I17182" t="s">
        <v>211</v>
      </c>
    </row>
    <row r="17183" spans="1:9" x14ac:dyDescent="0.35">
      <c r="A17183" t="s">
        <v>5</v>
      </c>
      <c r="B17183" t="s">
        <v>491</v>
      </c>
      <c r="C17183">
        <v>174</v>
      </c>
      <c r="D17183" t="s">
        <v>672</v>
      </c>
      <c r="E17183" t="s">
        <v>114</v>
      </c>
      <c r="F17183" t="s">
        <v>153</v>
      </c>
      <c r="G17183" t="s">
        <v>150</v>
      </c>
      <c r="H17183" t="s">
        <v>103</v>
      </c>
      <c r="I17183" t="s">
        <v>186</v>
      </c>
    </row>
    <row r="17184" spans="1:9" x14ac:dyDescent="0.35">
      <c r="A17184" t="s">
        <v>6</v>
      </c>
      <c r="B17184" t="s">
        <v>488</v>
      </c>
      <c r="C17184">
        <v>38</v>
      </c>
      <c r="D17184" t="s">
        <v>829</v>
      </c>
      <c r="E17184" t="s">
        <v>220</v>
      </c>
      <c r="F17184" t="s">
        <v>121</v>
      </c>
      <c r="G17184" t="s">
        <v>122</v>
      </c>
      <c r="H17184" t="s">
        <v>76</v>
      </c>
      <c r="I17184" t="s">
        <v>76</v>
      </c>
    </row>
    <row r="17185" spans="1:9" x14ac:dyDescent="0.35">
      <c r="A17185" t="s">
        <v>6</v>
      </c>
      <c r="B17185" t="s">
        <v>491</v>
      </c>
      <c r="C17185">
        <v>32</v>
      </c>
      <c r="D17185" t="s">
        <v>942</v>
      </c>
      <c r="E17185" t="s">
        <v>221</v>
      </c>
      <c r="F17185" t="s">
        <v>227</v>
      </c>
      <c r="G17185" t="s">
        <v>181</v>
      </c>
      <c r="H17185" t="s">
        <v>76</v>
      </c>
      <c r="I17185" t="s">
        <v>182</v>
      </c>
    </row>
    <row r="17186" spans="1:9" x14ac:dyDescent="0.35">
      <c r="A17186" t="s">
        <v>7</v>
      </c>
      <c r="B17186" t="s">
        <v>488</v>
      </c>
      <c r="C17186">
        <v>8</v>
      </c>
      <c r="D17186" t="s">
        <v>888</v>
      </c>
      <c r="E17186" t="s">
        <v>67</v>
      </c>
      <c r="F17186" t="s">
        <v>160</v>
      </c>
      <c r="G17186" t="s">
        <v>76</v>
      </c>
      <c r="H17186" t="s">
        <v>76</v>
      </c>
      <c r="I17186" t="s">
        <v>76</v>
      </c>
    </row>
    <row r="17187" spans="1:9" x14ac:dyDescent="0.35">
      <c r="A17187" t="s">
        <v>7</v>
      </c>
      <c r="B17187" t="s">
        <v>491</v>
      </c>
      <c r="C17187">
        <v>1</v>
      </c>
      <c r="D17187" t="s">
        <v>395</v>
      </c>
      <c r="E17187" t="s">
        <v>76</v>
      </c>
      <c r="F17187" t="s">
        <v>76</v>
      </c>
      <c r="G17187" t="s">
        <v>76</v>
      </c>
      <c r="H17187" t="s">
        <v>76</v>
      </c>
      <c r="I17187" t="s">
        <v>76</v>
      </c>
    </row>
    <row r="17188" spans="1:9" x14ac:dyDescent="0.35">
      <c r="A17188" t="s">
        <v>241</v>
      </c>
      <c r="B17188" t="s">
        <v>488</v>
      </c>
      <c r="C17188">
        <v>380</v>
      </c>
      <c r="D17188" t="s">
        <v>894</v>
      </c>
      <c r="E17188" t="s">
        <v>283</v>
      </c>
      <c r="F17188" t="s">
        <v>366</v>
      </c>
      <c r="G17188" t="s">
        <v>80</v>
      </c>
      <c r="H17188" t="s">
        <v>76</v>
      </c>
      <c r="I17188" t="s">
        <v>137</v>
      </c>
    </row>
    <row r="17189" spans="1:9" x14ac:dyDescent="0.35">
      <c r="A17189" t="s">
        <v>241</v>
      </c>
      <c r="B17189" t="s">
        <v>491</v>
      </c>
      <c r="C17189">
        <v>268</v>
      </c>
      <c r="D17189" t="s">
        <v>992</v>
      </c>
      <c r="E17189" t="s">
        <v>260</v>
      </c>
      <c r="F17189" t="s">
        <v>413</v>
      </c>
      <c r="G17189" t="s">
        <v>133</v>
      </c>
      <c r="H17189" t="s">
        <v>94</v>
      </c>
      <c r="I17189" t="s">
        <v>102</v>
      </c>
    </row>
    <row r="17191" spans="1:9" x14ac:dyDescent="0.35">
      <c r="A17191" t="s">
        <v>2571</v>
      </c>
    </row>
    <row r="17192" spans="1:9" x14ac:dyDescent="0.35">
      <c r="A17192" t="s">
        <v>14</v>
      </c>
      <c r="B17192" t="s">
        <v>565</v>
      </c>
      <c r="C17192" t="s">
        <v>2</v>
      </c>
      <c r="D17192" t="s">
        <v>2564</v>
      </c>
      <c r="E17192" t="s">
        <v>2565</v>
      </c>
      <c r="F17192" t="s">
        <v>2566</v>
      </c>
      <c r="G17192" t="s">
        <v>1447</v>
      </c>
      <c r="H17192" t="s">
        <v>2567</v>
      </c>
      <c r="I17192" t="s">
        <v>49</v>
      </c>
    </row>
    <row r="17193" spans="1:9" x14ac:dyDescent="0.35">
      <c r="A17193" t="s">
        <v>3</v>
      </c>
      <c r="B17193" t="s">
        <v>566</v>
      </c>
      <c r="C17193">
        <v>1</v>
      </c>
      <c r="D17193" t="s">
        <v>395</v>
      </c>
      <c r="E17193" t="s">
        <v>76</v>
      </c>
      <c r="F17193" t="s">
        <v>76</v>
      </c>
      <c r="G17193" t="s">
        <v>76</v>
      </c>
      <c r="H17193" t="s">
        <v>76</v>
      </c>
      <c r="I17193" t="s">
        <v>76</v>
      </c>
    </row>
    <row r="17194" spans="1:9" x14ac:dyDescent="0.35">
      <c r="A17194" t="s">
        <v>3</v>
      </c>
      <c r="B17194" t="s">
        <v>569</v>
      </c>
      <c r="C17194">
        <v>3</v>
      </c>
      <c r="D17194" t="s">
        <v>533</v>
      </c>
      <c r="E17194" t="s">
        <v>183</v>
      </c>
      <c r="F17194" t="s">
        <v>416</v>
      </c>
      <c r="G17194" t="s">
        <v>76</v>
      </c>
      <c r="H17194" t="s">
        <v>76</v>
      </c>
      <c r="I17194" t="s">
        <v>76</v>
      </c>
    </row>
    <row r="17195" spans="1:9" x14ac:dyDescent="0.35">
      <c r="A17195" t="s">
        <v>3</v>
      </c>
      <c r="B17195" t="s">
        <v>572</v>
      </c>
      <c r="C17195">
        <v>1</v>
      </c>
      <c r="D17195" t="s">
        <v>76</v>
      </c>
      <c r="E17195" t="s">
        <v>76</v>
      </c>
      <c r="F17195" t="s">
        <v>395</v>
      </c>
      <c r="G17195" t="s">
        <v>76</v>
      </c>
      <c r="H17195" t="s">
        <v>76</v>
      </c>
      <c r="I17195" t="s">
        <v>76</v>
      </c>
    </row>
    <row r="17196" spans="1:9" x14ac:dyDescent="0.35">
      <c r="A17196" t="s">
        <v>3</v>
      </c>
      <c r="B17196" t="s">
        <v>573</v>
      </c>
      <c r="C17196">
        <v>1</v>
      </c>
      <c r="D17196" t="s">
        <v>76</v>
      </c>
      <c r="E17196" t="s">
        <v>395</v>
      </c>
      <c r="F17196" t="s">
        <v>76</v>
      </c>
      <c r="G17196" t="s">
        <v>76</v>
      </c>
      <c r="H17196" t="s">
        <v>76</v>
      </c>
      <c r="I17196" t="s">
        <v>76</v>
      </c>
    </row>
    <row r="17197" spans="1:9" x14ac:dyDescent="0.35">
      <c r="A17197" t="s">
        <v>4</v>
      </c>
      <c r="B17197" t="s">
        <v>566</v>
      </c>
      <c r="C17197">
        <v>11</v>
      </c>
      <c r="D17197" t="s">
        <v>76</v>
      </c>
      <c r="E17197" t="s">
        <v>789</v>
      </c>
      <c r="F17197" t="s">
        <v>755</v>
      </c>
      <c r="G17197" t="s">
        <v>106</v>
      </c>
      <c r="H17197" t="s">
        <v>175</v>
      </c>
      <c r="I17197" t="s">
        <v>76</v>
      </c>
    </row>
    <row r="17198" spans="1:9" x14ac:dyDescent="0.35">
      <c r="A17198" t="s">
        <v>4</v>
      </c>
      <c r="B17198" t="s">
        <v>569</v>
      </c>
      <c r="C17198">
        <v>47</v>
      </c>
      <c r="D17198" t="s">
        <v>108</v>
      </c>
      <c r="E17198" t="s">
        <v>656</v>
      </c>
      <c r="F17198" t="s">
        <v>424</v>
      </c>
      <c r="G17198" t="s">
        <v>76</v>
      </c>
      <c r="H17198" t="s">
        <v>107</v>
      </c>
      <c r="I17198" t="s">
        <v>65</v>
      </c>
    </row>
    <row r="17199" spans="1:9" x14ac:dyDescent="0.35">
      <c r="A17199" t="s">
        <v>4</v>
      </c>
      <c r="B17199" t="s">
        <v>570</v>
      </c>
      <c r="C17199">
        <v>26</v>
      </c>
      <c r="D17199" t="s">
        <v>57</v>
      </c>
      <c r="E17199" t="s">
        <v>782</v>
      </c>
      <c r="F17199" t="s">
        <v>107</v>
      </c>
      <c r="G17199" t="s">
        <v>76</v>
      </c>
      <c r="H17199" t="s">
        <v>367</v>
      </c>
      <c r="I17199" t="s">
        <v>76</v>
      </c>
    </row>
    <row r="17200" spans="1:9" x14ac:dyDescent="0.35">
      <c r="A17200" t="s">
        <v>4</v>
      </c>
      <c r="B17200" t="s">
        <v>571</v>
      </c>
      <c r="C17200">
        <v>6</v>
      </c>
      <c r="D17200" t="s">
        <v>76</v>
      </c>
      <c r="E17200" t="s">
        <v>1388</v>
      </c>
      <c r="F17200" t="s">
        <v>76</v>
      </c>
      <c r="G17200" t="s">
        <v>76</v>
      </c>
      <c r="H17200" t="s">
        <v>309</v>
      </c>
      <c r="I17200" t="s">
        <v>76</v>
      </c>
    </row>
    <row r="17201" spans="1:9" x14ac:dyDescent="0.35">
      <c r="A17201" t="s">
        <v>4</v>
      </c>
      <c r="B17201" t="s">
        <v>572</v>
      </c>
      <c r="C17201">
        <v>33</v>
      </c>
      <c r="D17201" t="s">
        <v>89</v>
      </c>
      <c r="E17201" t="s">
        <v>899</v>
      </c>
      <c r="F17201" t="s">
        <v>257</v>
      </c>
      <c r="G17201" t="s">
        <v>73</v>
      </c>
      <c r="H17201" t="s">
        <v>86</v>
      </c>
      <c r="I17201" t="s">
        <v>67</v>
      </c>
    </row>
    <row r="17202" spans="1:9" x14ac:dyDescent="0.35">
      <c r="A17202" t="s">
        <v>4</v>
      </c>
      <c r="B17202" t="s">
        <v>573</v>
      </c>
      <c r="C17202">
        <v>20</v>
      </c>
      <c r="D17202" t="s">
        <v>298</v>
      </c>
      <c r="E17202" t="s">
        <v>1157</v>
      </c>
      <c r="F17202" t="s">
        <v>142</v>
      </c>
      <c r="G17202" t="s">
        <v>76</v>
      </c>
      <c r="H17202" t="s">
        <v>76</v>
      </c>
      <c r="I17202" t="s">
        <v>76</v>
      </c>
    </row>
    <row r="17203" spans="1:9" x14ac:dyDescent="0.35">
      <c r="A17203" t="s">
        <v>5</v>
      </c>
      <c r="B17203" t="s">
        <v>566</v>
      </c>
      <c r="C17203">
        <v>7</v>
      </c>
      <c r="D17203" t="s">
        <v>880</v>
      </c>
      <c r="E17203" t="s">
        <v>144</v>
      </c>
      <c r="F17203" t="s">
        <v>76</v>
      </c>
      <c r="G17203" t="s">
        <v>76</v>
      </c>
      <c r="H17203" t="s">
        <v>76</v>
      </c>
      <c r="I17203" t="s">
        <v>166</v>
      </c>
    </row>
    <row r="17204" spans="1:9" x14ac:dyDescent="0.35">
      <c r="A17204" t="s">
        <v>5</v>
      </c>
      <c r="B17204" t="s">
        <v>569</v>
      </c>
      <c r="C17204">
        <v>145</v>
      </c>
      <c r="D17204" t="s">
        <v>373</v>
      </c>
      <c r="E17204" t="s">
        <v>651</v>
      </c>
      <c r="F17204" t="s">
        <v>471</v>
      </c>
      <c r="G17204" t="s">
        <v>76</v>
      </c>
      <c r="H17204" t="s">
        <v>216</v>
      </c>
      <c r="I17204" t="s">
        <v>79</v>
      </c>
    </row>
    <row r="17205" spans="1:9" x14ac:dyDescent="0.35">
      <c r="A17205" t="s">
        <v>5</v>
      </c>
      <c r="B17205" t="s">
        <v>570</v>
      </c>
      <c r="C17205">
        <v>94</v>
      </c>
      <c r="D17205" t="s">
        <v>330</v>
      </c>
      <c r="E17205" t="s">
        <v>246</v>
      </c>
      <c r="F17205" t="s">
        <v>313</v>
      </c>
      <c r="G17205" t="s">
        <v>76</v>
      </c>
      <c r="H17205" t="s">
        <v>309</v>
      </c>
      <c r="I17205" t="s">
        <v>151</v>
      </c>
    </row>
    <row r="17206" spans="1:9" x14ac:dyDescent="0.35">
      <c r="A17206" t="s">
        <v>5</v>
      </c>
      <c r="B17206" t="s">
        <v>571</v>
      </c>
      <c r="C17206">
        <v>4</v>
      </c>
      <c r="D17206" t="s">
        <v>631</v>
      </c>
      <c r="E17206" t="s">
        <v>558</v>
      </c>
      <c r="F17206" t="s">
        <v>76</v>
      </c>
      <c r="G17206" t="s">
        <v>76</v>
      </c>
      <c r="H17206" t="s">
        <v>76</v>
      </c>
      <c r="I17206" t="s">
        <v>76</v>
      </c>
    </row>
    <row r="17207" spans="1:9" x14ac:dyDescent="0.35">
      <c r="A17207" t="s">
        <v>5</v>
      </c>
      <c r="B17207" t="s">
        <v>572</v>
      </c>
      <c r="C17207">
        <v>93</v>
      </c>
      <c r="D17207" t="s">
        <v>332</v>
      </c>
      <c r="E17207" t="s">
        <v>685</v>
      </c>
      <c r="F17207" t="s">
        <v>305</v>
      </c>
      <c r="G17207" t="s">
        <v>81</v>
      </c>
      <c r="H17207" t="s">
        <v>186</v>
      </c>
      <c r="I17207" t="s">
        <v>150</v>
      </c>
    </row>
    <row r="17208" spans="1:9" x14ac:dyDescent="0.35">
      <c r="A17208" t="s">
        <v>5</v>
      </c>
      <c r="B17208" t="s">
        <v>573</v>
      </c>
      <c r="C17208">
        <v>77</v>
      </c>
      <c r="D17208" t="s">
        <v>425</v>
      </c>
      <c r="E17208" t="s">
        <v>670</v>
      </c>
      <c r="F17208" t="s">
        <v>132</v>
      </c>
      <c r="G17208" t="s">
        <v>240</v>
      </c>
      <c r="H17208" t="s">
        <v>93</v>
      </c>
      <c r="I17208" t="s">
        <v>75</v>
      </c>
    </row>
    <row r="17209" spans="1:9" x14ac:dyDescent="0.35">
      <c r="A17209" t="s">
        <v>6</v>
      </c>
      <c r="B17209" t="s">
        <v>566</v>
      </c>
      <c r="C17209">
        <v>4</v>
      </c>
      <c r="D17209" t="s">
        <v>705</v>
      </c>
      <c r="E17209" t="s">
        <v>320</v>
      </c>
      <c r="F17209" t="s">
        <v>271</v>
      </c>
      <c r="G17209" t="s">
        <v>76</v>
      </c>
      <c r="H17209" t="s">
        <v>76</v>
      </c>
      <c r="I17209" t="s">
        <v>76</v>
      </c>
    </row>
    <row r="17210" spans="1:9" x14ac:dyDescent="0.35">
      <c r="A17210" t="s">
        <v>6</v>
      </c>
      <c r="B17210" t="s">
        <v>569</v>
      </c>
      <c r="C17210">
        <v>26</v>
      </c>
      <c r="D17210" t="s">
        <v>94</v>
      </c>
      <c r="E17210" t="s">
        <v>993</v>
      </c>
      <c r="F17210" t="s">
        <v>61</v>
      </c>
      <c r="G17210" t="s">
        <v>76</v>
      </c>
      <c r="H17210" t="s">
        <v>76</v>
      </c>
      <c r="I17210" t="s">
        <v>86</v>
      </c>
    </row>
    <row r="17211" spans="1:9" x14ac:dyDescent="0.35">
      <c r="A17211" t="s">
        <v>6</v>
      </c>
      <c r="B17211" t="s">
        <v>570</v>
      </c>
      <c r="C17211">
        <v>8</v>
      </c>
      <c r="D17211" t="s">
        <v>76</v>
      </c>
      <c r="E17211" t="s">
        <v>543</v>
      </c>
      <c r="F17211" t="s">
        <v>463</v>
      </c>
      <c r="G17211" t="s">
        <v>76</v>
      </c>
      <c r="H17211" t="s">
        <v>76</v>
      </c>
      <c r="I17211" t="s">
        <v>76</v>
      </c>
    </row>
    <row r="17212" spans="1:9" x14ac:dyDescent="0.35">
      <c r="A17212" t="s">
        <v>6</v>
      </c>
      <c r="B17212" t="s">
        <v>571</v>
      </c>
      <c r="C17212">
        <v>3</v>
      </c>
      <c r="D17212" t="s">
        <v>76</v>
      </c>
      <c r="E17212" t="s">
        <v>848</v>
      </c>
      <c r="F17212" t="s">
        <v>76</v>
      </c>
      <c r="G17212" t="s">
        <v>76</v>
      </c>
      <c r="H17212" t="s">
        <v>581</v>
      </c>
      <c r="I17212" t="s">
        <v>76</v>
      </c>
    </row>
    <row r="17213" spans="1:9" x14ac:dyDescent="0.35">
      <c r="A17213" t="s">
        <v>6</v>
      </c>
      <c r="B17213" t="s">
        <v>572</v>
      </c>
      <c r="C17213">
        <v>21</v>
      </c>
      <c r="D17213" t="s">
        <v>328</v>
      </c>
      <c r="E17213" t="s">
        <v>483</v>
      </c>
      <c r="F17213" t="s">
        <v>137</v>
      </c>
      <c r="G17213" t="s">
        <v>76</v>
      </c>
      <c r="H17213" t="s">
        <v>307</v>
      </c>
      <c r="I17213" t="s">
        <v>92</v>
      </c>
    </row>
    <row r="17214" spans="1:9" x14ac:dyDescent="0.35">
      <c r="A17214" t="s">
        <v>6</v>
      </c>
      <c r="B17214" t="s">
        <v>573</v>
      </c>
      <c r="C17214">
        <v>8</v>
      </c>
      <c r="D17214" t="s">
        <v>203</v>
      </c>
      <c r="E17214" t="s">
        <v>444</v>
      </c>
      <c r="F17214" t="s">
        <v>278</v>
      </c>
      <c r="G17214" t="s">
        <v>76</v>
      </c>
      <c r="H17214" t="s">
        <v>588</v>
      </c>
      <c r="I17214" t="s">
        <v>76</v>
      </c>
    </row>
    <row r="17215" spans="1:9" x14ac:dyDescent="0.35">
      <c r="A17215" t="s">
        <v>7</v>
      </c>
      <c r="B17215" t="s">
        <v>566</v>
      </c>
      <c r="C17215">
        <v>5</v>
      </c>
      <c r="D17215" t="s">
        <v>76</v>
      </c>
      <c r="E17215" t="s">
        <v>1181</v>
      </c>
      <c r="F17215" t="s">
        <v>222</v>
      </c>
      <c r="G17215" t="s">
        <v>76</v>
      </c>
      <c r="H17215" t="s">
        <v>76</v>
      </c>
      <c r="I17215" t="s">
        <v>76</v>
      </c>
    </row>
    <row r="17216" spans="1:9" x14ac:dyDescent="0.35">
      <c r="A17216" t="s">
        <v>7</v>
      </c>
      <c r="B17216" t="s">
        <v>569</v>
      </c>
      <c r="C17216">
        <v>3</v>
      </c>
      <c r="D17216" t="s">
        <v>659</v>
      </c>
      <c r="E17216" t="s">
        <v>613</v>
      </c>
      <c r="F17216" t="s">
        <v>76</v>
      </c>
      <c r="G17216" t="s">
        <v>76</v>
      </c>
      <c r="H17216" t="s">
        <v>76</v>
      </c>
      <c r="I17216" t="s">
        <v>76</v>
      </c>
    </row>
    <row r="17217" spans="1:9" x14ac:dyDescent="0.35">
      <c r="A17217" t="s">
        <v>7</v>
      </c>
      <c r="B17217" t="s">
        <v>571</v>
      </c>
      <c r="C17217">
        <v>1</v>
      </c>
      <c r="D17217" t="s">
        <v>76</v>
      </c>
      <c r="E17217" t="s">
        <v>395</v>
      </c>
      <c r="F17217" t="s">
        <v>76</v>
      </c>
      <c r="G17217" t="s">
        <v>76</v>
      </c>
      <c r="H17217" t="s">
        <v>76</v>
      </c>
      <c r="I17217" t="s">
        <v>76</v>
      </c>
    </row>
    <row r="17218" spans="1:9" x14ac:dyDescent="0.35">
      <c r="A17218" t="s">
        <v>241</v>
      </c>
      <c r="B17218" t="s">
        <v>566</v>
      </c>
      <c r="C17218">
        <v>28</v>
      </c>
      <c r="D17218" t="s">
        <v>269</v>
      </c>
      <c r="E17218" t="s">
        <v>580</v>
      </c>
      <c r="F17218" t="s">
        <v>476</v>
      </c>
      <c r="G17218" t="s">
        <v>73</v>
      </c>
      <c r="H17218" t="s">
        <v>173</v>
      </c>
      <c r="I17218" t="s">
        <v>75</v>
      </c>
    </row>
    <row r="17219" spans="1:9" x14ac:dyDescent="0.35">
      <c r="A17219" t="s">
        <v>241</v>
      </c>
      <c r="B17219" t="s">
        <v>569</v>
      </c>
      <c r="C17219">
        <v>224</v>
      </c>
      <c r="D17219" t="s">
        <v>239</v>
      </c>
      <c r="E17219" t="s">
        <v>695</v>
      </c>
      <c r="F17219" t="s">
        <v>245</v>
      </c>
      <c r="G17219" t="s">
        <v>76</v>
      </c>
      <c r="H17219" t="s">
        <v>72</v>
      </c>
      <c r="I17219" t="s">
        <v>151</v>
      </c>
    </row>
    <row r="17220" spans="1:9" x14ac:dyDescent="0.35">
      <c r="A17220" t="s">
        <v>241</v>
      </c>
      <c r="B17220" t="s">
        <v>570</v>
      </c>
      <c r="C17220">
        <v>128</v>
      </c>
      <c r="D17220" t="s">
        <v>177</v>
      </c>
      <c r="E17220" t="s">
        <v>794</v>
      </c>
      <c r="F17220" t="s">
        <v>58</v>
      </c>
      <c r="G17220" t="s">
        <v>76</v>
      </c>
      <c r="H17220" t="s">
        <v>58</v>
      </c>
      <c r="I17220" t="s">
        <v>150</v>
      </c>
    </row>
    <row r="17221" spans="1:9" x14ac:dyDescent="0.35">
      <c r="A17221" t="s">
        <v>241</v>
      </c>
      <c r="B17221" t="s">
        <v>571</v>
      </c>
      <c r="C17221">
        <v>14</v>
      </c>
      <c r="D17221" t="s">
        <v>88</v>
      </c>
      <c r="E17221" t="s">
        <v>988</v>
      </c>
      <c r="F17221" t="s">
        <v>76</v>
      </c>
      <c r="G17221" t="s">
        <v>76</v>
      </c>
      <c r="H17221" t="s">
        <v>124</v>
      </c>
      <c r="I17221" t="s">
        <v>76</v>
      </c>
    </row>
    <row r="17222" spans="1:9" x14ac:dyDescent="0.35">
      <c r="A17222" t="s">
        <v>241</v>
      </c>
      <c r="B17222" t="s">
        <v>572</v>
      </c>
      <c r="C17222">
        <v>148</v>
      </c>
      <c r="D17222" t="s">
        <v>220</v>
      </c>
      <c r="E17222" t="s">
        <v>685</v>
      </c>
      <c r="F17222" t="s">
        <v>342</v>
      </c>
      <c r="G17222" t="s">
        <v>79</v>
      </c>
      <c r="H17222" t="s">
        <v>244</v>
      </c>
      <c r="I17222" t="s">
        <v>119</v>
      </c>
    </row>
    <row r="17223" spans="1:9" x14ac:dyDescent="0.35">
      <c r="A17223" t="s">
        <v>241</v>
      </c>
      <c r="B17223" t="s">
        <v>573</v>
      </c>
      <c r="C17223">
        <v>106</v>
      </c>
      <c r="D17223" t="s">
        <v>448</v>
      </c>
      <c r="E17223" t="s">
        <v>560</v>
      </c>
      <c r="F17223" t="s">
        <v>102</v>
      </c>
      <c r="G17223" t="s">
        <v>100</v>
      </c>
      <c r="H17223" t="s">
        <v>175</v>
      </c>
      <c r="I17223" t="s">
        <v>106</v>
      </c>
    </row>
    <row r="17225" spans="1:9" x14ac:dyDescent="0.35">
      <c r="A17225" t="s">
        <v>2572</v>
      </c>
    </row>
    <row r="17226" spans="1:9" x14ac:dyDescent="0.35">
      <c r="A17226" t="s">
        <v>14</v>
      </c>
      <c r="B17226" t="s">
        <v>593</v>
      </c>
      <c r="C17226" t="s">
        <v>2</v>
      </c>
      <c r="D17226" t="s">
        <v>2566</v>
      </c>
      <c r="E17226" t="s">
        <v>2565</v>
      </c>
      <c r="F17226" t="s">
        <v>2564</v>
      </c>
      <c r="G17226" t="s">
        <v>1447</v>
      </c>
      <c r="H17226" t="s">
        <v>2567</v>
      </c>
      <c r="I17226" t="s">
        <v>49</v>
      </c>
    </row>
    <row r="17227" spans="1:9" x14ac:dyDescent="0.35">
      <c r="A17227" t="s">
        <v>3</v>
      </c>
      <c r="B17227" t="s">
        <v>594</v>
      </c>
      <c r="C17227">
        <v>2</v>
      </c>
      <c r="D17227" t="s">
        <v>395</v>
      </c>
      <c r="E17227" t="s">
        <v>76</v>
      </c>
      <c r="F17227" t="s">
        <v>76</v>
      </c>
      <c r="G17227" t="s">
        <v>76</v>
      </c>
      <c r="H17227" t="s">
        <v>76</v>
      </c>
      <c r="I17227" t="s">
        <v>76</v>
      </c>
    </row>
    <row r="17228" spans="1:9" x14ac:dyDescent="0.35">
      <c r="A17228" t="s">
        <v>3</v>
      </c>
      <c r="B17228" t="s">
        <v>595</v>
      </c>
      <c r="C17228">
        <v>4</v>
      </c>
      <c r="D17228" t="s">
        <v>76</v>
      </c>
      <c r="E17228" t="s">
        <v>620</v>
      </c>
      <c r="F17228" t="s">
        <v>718</v>
      </c>
      <c r="G17228" t="s">
        <v>76</v>
      </c>
      <c r="H17228" t="s">
        <v>76</v>
      </c>
      <c r="I17228" t="s">
        <v>76</v>
      </c>
    </row>
    <row r="17229" spans="1:9" x14ac:dyDescent="0.35">
      <c r="A17229" t="s">
        <v>4</v>
      </c>
      <c r="B17229" t="s">
        <v>594</v>
      </c>
      <c r="C17229">
        <v>28</v>
      </c>
      <c r="D17229" t="s">
        <v>73</v>
      </c>
      <c r="E17229" t="s">
        <v>892</v>
      </c>
      <c r="F17229" t="s">
        <v>107</v>
      </c>
      <c r="G17229" t="s">
        <v>73</v>
      </c>
      <c r="H17229" t="s">
        <v>290</v>
      </c>
      <c r="I17229" t="s">
        <v>76</v>
      </c>
    </row>
    <row r="17230" spans="1:9" x14ac:dyDescent="0.35">
      <c r="A17230" t="s">
        <v>4</v>
      </c>
      <c r="B17230" t="s">
        <v>595</v>
      </c>
      <c r="C17230">
        <v>115</v>
      </c>
      <c r="D17230" t="s">
        <v>147</v>
      </c>
      <c r="E17230" t="s">
        <v>679</v>
      </c>
      <c r="F17230" t="s">
        <v>11</v>
      </c>
      <c r="G17230" t="s">
        <v>76</v>
      </c>
      <c r="H17230" t="s">
        <v>149</v>
      </c>
      <c r="I17230" t="s">
        <v>122</v>
      </c>
    </row>
    <row r="17231" spans="1:9" x14ac:dyDescent="0.35">
      <c r="A17231" t="s">
        <v>5</v>
      </c>
      <c r="B17231" t="s">
        <v>594</v>
      </c>
      <c r="C17231">
        <v>140</v>
      </c>
      <c r="D17231" t="s">
        <v>361</v>
      </c>
      <c r="E17231" t="s">
        <v>850</v>
      </c>
      <c r="F17231" t="s">
        <v>348</v>
      </c>
      <c r="G17231" t="s">
        <v>76</v>
      </c>
      <c r="H17231" t="s">
        <v>133</v>
      </c>
      <c r="I17231" t="s">
        <v>76</v>
      </c>
    </row>
    <row r="17232" spans="1:9" x14ac:dyDescent="0.35">
      <c r="A17232" t="s">
        <v>5</v>
      </c>
      <c r="B17232" t="s">
        <v>595</v>
      </c>
      <c r="C17232">
        <v>280</v>
      </c>
      <c r="D17232" t="s">
        <v>371</v>
      </c>
      <c r="E17232" t="s">
        <v>661</v>
      </c>
      <c r="F17232" t="s">
        <v>409</v>
      </c>
      <c r="G17232" t="s">
        <v>186</v>
      </c>
      <c r="H17232" t="s">
        <v>221</v>
      </c>
      <c r="I17232" t="s">
        <v>55</v>
      </c>
    </row>
    <row r="17233" spans="1:9" x14ac:dyDescent="0.35">
      <c r="A17233" t="s">
        <v>6</v>
      </c>
      <c r="B17233" t="s">
        <v>594</v>
      </c>
      <c r="C17233">
        <v>18</v>
      </c>
      <c r="D17233" t="s">
        <v>282</v>
      </c>
      <c r="E17233" t="s">
        <v>1309</v>
      </c>
      <c r="F17233" t="s">
        <v>101</v>
      </c>
      <c r="G17233" t="s">
        <v>76</v>
      </c>
      <c r="H17233" t="s">
        <v>76</v>
      </c>
      <c r="I17233" t="s">
        <v>211</v>
      </c>
    </row>
    <row r="17234" spans="1:9" x14ac:dyDescent="0.35">
      <c r="A17234" t="s">
        <v>6</v>
      </c>
      <c r="B17234" t="s">
        <v>595</v>
      </c>
      <c r="C17234">
        <v>52</v>
      </c>
      <c r="D17234" t="s">
        <v>278</v>
      </c>
      <c r="E17234" t="s">
        <v>1518</v>
      </c>
      <c r="F17234" t="s">
        <v>309</v>
      </c>
      <c r="G17234" t="s">
        <v>76</v>
      </c>
      <c r="H17234" t="s">
        <v>210</v>
      </c>
      <c r="I17234" t="s">
        <v>142</v>
      </c>
    </row>
    <row r="17235" spans="1:9" x14ac:dyDescent="0.35">
      <c r="A17235" t="s">
        <v>7</v>
      </c>
      <c r="B17235" t="s">
        <v>594</v>
      </c>
      <c r="C17235">
        <v>1</v>
      </c>
      <c r="D17235" t="s">
        <v>76</v>
      </c>
      <c r="E17235" t="s">
        <v>395</v>
      </c>
      <c r="F17235" t="s">
        <v>76</v>
      </c>
      <c r="G17235" t="s">
        <v>76</v>
      </c>
      <c r="H17235" t="s">
        <v>76</v>
      </c>
      <c r="I17235" t="s">
        <v>76</v>
      </c>
    </row>
    <row r="17236" spans="1:9" x14ac:dyDescent="0.35">
      <c r="A17236" t="s">
        <v>7</v>
      </c>
      <c r="B17236" t="s">
        <v>595</v>
      </c>
      <c r="C17236">
        <v>8</v>
      </c>
      <c r="D17236" t="s">
        <v>67</v>
      </c>
      <c r="E17236" t="s">
        <v>888</v>
      </c>
      <c r="F17236" t="s">
        <v>160</v>
      </c>
      <c r="G17236" t="s">
        <v>76</v>
      </c>
      <c r="H17236" t="s">
        <v>76</v>
      </c>
      <c r="I17236" t="s">
        <v>76</v>
      </c>
    </row>
    <row r="17237" spans="1:9" x14ac:dyDescent="0.35">
      <c r="A17237" t="s">
        <v>241</v>
      </c>
      <c r="B17237" t="s">
        <v>594</v>
      </c>
      <c r="C17237">
        <v>189</v>
      </c>
      <c r="D17237" t="s">
        <v>164</v>
      </c>
      <c r="E17237" t="s">
        <v>860</v>
      </c>
      <c r="F17237" t="s">
        <v>205</v>
      </c>
      <c r="G17237" t="s">
        <v>107</v>
      </c>
      <c r="H17237" t="s">
        <v>194</v>
      </c>
      <c r="I17237" t="s">
        <v>186</v>
      </c>
    </row>
    <row r="17238" spans="1:9" x14ac:dyDescent="0.35">
      <c r="A17238" t="s">
        <v>241</v>
      </c>
      <c r="B17238" t="s">
        <v>595</v>
      </c>
      <c r="C17238">
        <v>459</v>
      </c>
      <c r="D17238" t="s">
        <v>330</v>
      </c>
      <c r="E17238" t="s">
        <v>722</v>
      </c>
      <c r="F17238" t="s">
        <v>205</v>
      </c>
      <c r="G17238" t="s">
        <v>79</v>
      </c>
      <c r="H17238" t="s">
        <v>216</v>
      </c>
      <c r="I17238" t="s">
        <v>74</v>
      </c>
    </row>
    <row r="17240" spans="1:9" x14ac:dyDescent="0.35">
      <c r="A17240" t="s">
        <v>2573</v>
      </c>
    </row>
    <row r="17241" spans="1:9" x14ac:dyDescent="0.35">
      <c r="A17241" t="s">
        <v>14</v>
      </c>
      <c r="B17241" t="s">
        <v>2</v>
      </c>
      <c r="C17241" t="s">
        <v>2565</v>
      </c>
      <c r="D17241" t="s">
        <v>2566</v>
      </c>
      <c r="E17241" t="s">
        <v>2564</v>
      </c>
      <c r="F17241" t="s">
        <v>49</v>
      </c>
      <c r="G17241" t="s">
        <v>1447</v>
      </c>
      <c r="H17241" t="s">
        <v>2567</v>
      </c>
    </row>
    <row r="17242" spans="1:9" x14ac:dyDescent="0.35">
      <c r="A17242" t="s">
        <v>3</v>
      </c>
      <c r="B17242">
        <v>6</v>
      </c>
      <c r="C17242" t="s">
        <v>456</v>
      </c>
      <c r="D17242" t="s">
        <v>182</v>
      </c>
      <c r="E17242" t="s">
        <v>490</v>
      </c>
      <c r="F17242" t="s">
        <v>76</v>
      </c>
      <c r="G17242" t="s">
        <v>76</v>
      </c>
      <c r="H17242" t="s">
        <v>76</v>
      </c>
    </row>
    <row r="17243" spans="1:9" x14ac:dyDescent="0.35">
      <c r="A17243" t="s">
        <v>4</v>
      </c>
      <c r="B17243">
        <v>143</v>
      </c>
      <c r="C17243" t="s">
        <v>617</v>
      </c>
      <c r="D17243" t="s">
        <v>294</v>
      </c>
      <c r="E17243" t="s">
        <v>255</v>
      </c>
      <c r="F17243" t="s">
        <v>93</v>
      </c>
      <c r="G17243" t="s">
        <v>107</v>
      </c>
      <c r="H17243" t="s">
        <v>175</v>
      </c>
    </row>
    <row r="17244" spans="1:9" x14ac:dyDescent="0.35">
      <c r="A17244" t="s">
        <v>5</v>
      </c>
      <c r="B17244">
        <v>420</v>
      </c>
      <c r="C17244" t="s">
        <v>670</v>
      </c>
      <c r="D17244" t="s">
        <v>191</v>
      </c>
      <c r="E17244" t="s">
        <v>296</v>
      </c>
      <c r="F17244" t="s">
        <v>138</v>
      </c>
      <c r="G17244" t="s">
        <v>138</v>
      </c>
      <c r="H17244" t="s">
        <v>244</v>
      </c>
    </row>
    <row r="17245" spans="1:9" x14ac:dyDescent="0.35">
      <c r="A17245" t="s">
        <v>6</v>
      </c>
      <c r="B17245">
        <v>70</v>
      </c>
      <c r="C17245" t="s">
        <v>1309</v>
      </c>
      <c r="D17245" t="s">
        <v>164</v>
      </c>
      <c r="E17245" t="s">
        <v>209</v>
      </c>
      <c r="F17245" t="s">
        <v>57</v>
      </c>
      <c r="G17245" t="s">
        <v>76</v>
      </c>
      <c r="H17245" t="s">
        <v>237</v>
      </c>
    </row>
    <row r="17246" spans="1:9" x14ac:dyDescent="0.35">
      <c r="A17246" t="s">
        <v>7</v>
      </c>
      <c r="B17246">
        <v>9</v>
      </c>
      <c r="C17246" t="s">
        <v>971</v>
      </c>
      <c r="D17246" t="s">
        <v>121</v>
      </c>
      <c r="E17246" t="s">
        <v>219</v>
      </c>
      <c r="F17246" t="s">
        <v>76</v>
      </c>
      <c r="G17246" t="s">
        <v>76</v>
      </c>
      <c r="H17246" t="s">
        <v>76</v>
      </c>
    </row>
    <row r="17247" spans="1:9" x14ac:dyDescent="0.35">
      <c r="A17247" t="s">
        <v>241</v>
      </c>
      <c r="B17247">
        <v>648</v>
      </c>
      <c r="C17247" t="s">
        <v>992</v>
      </c>
      <c r="D17247" t="s">
        <v>182</v>
      </c>
      <c r="E17247" t="s">
        <v>205</v>
      </c>
      <c r="F17247" t="s">
        <v>93</v>
      </c>
      <c r="G17247" t="s">
        <v>77</v>
      </c>
      <c r="H17247" t="s">
        <v>84</v>
      </c>
    </row>
    <row r="17249" spans="1:13" x14ac:dyDescent="0.35">
      <c r="A17249" t="s">
        <v>2574</v>
      </c>
    </row>
    <row r="17250" spans="1:13" x14ac:dyDescent="0.35">
      <c r="A17250" t="s">
        <v>14</v>
      </c>
      <c r="B17250" t="s">
        <v>15</v>
      </c>
      <c r="C17250" t="s">
        <v>2</v>
      </c>
      <c r="D17250" t="s">
        <v>2575</v>
      </c>
      <c r="E17250" t="s">
        <v>2576</v>
      </c>
      <c r="F17250" t="s">
        <v>2577</v>
      </c>
      <c r="G17250" t="s">
        <v>852</v>
      </c>
      <c r="H17250" t="s">
        <v>2578</v>
      </c>
      <c r="I17250" t="s">
        <v>2579</v>
      </c>
      <c r="J17250" t="s">
        <v>48</v>
      </c>
      <c r="K17250" t="s">
        <v>2580</v>
      </c>
      <c r="L17250" t="s">
        <v>2581</v>
      </c>
      <c r="M17250" t="s">
        <v>2582</v>
      </c>
    </row>
    <row r="17251" spans="1:13" x14ac:dyDescent="0.35">
      <c r="A17251" t="s">
        <v>3</v>
      </c>
      <c r="B17251" t="s">
        <v>52</v>
      </c>
      <c r="C17251">
        <v>445</v>
      </c>
      <c r="D17251" t="s">
        <v>320</v>
      </c>
      <c r="E17251" t="s">
        <v>446</v>
      </c>
      <c r="F17251" t="s">
        <v>79</v>
      </c>
      <c r="G17251" t="s">
        <v>71</v>
      </c>
      <c r="H17251" t="s">
        <v>55</v>
      </c>
      <c r="I17251" t="s">
        <v>79</v>
      </c>
      <c r="J17251" t="s">
        <v>77</v>
      </c>
      <c r="K17251" t="s">
        <v>178</v>
      </c>
      <c r="L17251" t="s">
        <v>76</v>
      </c>
      <c r="M17251" t="s">
        <v>76</v>
      </c>
    </row>
    <row r="17252" spans="1:13" x14ac:dyDescent="0.35">
      <c r="A17252" t="s">
        <v>3</v>
      </c>
      <c r="B17252" t="s">
        <v>83</v>
      </c>
      <c r="C17252">
        <v>1443</v>
      </c>
      <c r="D17252" t="s">
        <v>252</v>
      </c>
      <c r="E17252" t="s">
        <v>484</v>
      </c>
      <c r="F17252" t="s">
        <v>71</v>
      </c>
      <c r="G17252" t="s">
        <v>73</v>
      </c>
      <c r="H17252" t="s">
        <v>62</v>
      </c>
      <c r="I17252" t="s">
        <v>76</v>
      </c>
      <c r="J17252" t="s">
        <v>65</v>
      </c>
      <c r="K17252" t="s">
        <v>383</v>
      </c>
      <c r="L17252" t="s">
        <v>106</v>
      </c>
      <c r="M17252" t="s">
        <v>76</v>
      </c>
    </row>
    <row r="17253" spans="1:13" x14ac:dyDescent="0.35">
      <c r="A17253" t="s">
        <v>3</v>
      </c>
      <c r="B17253" t="s">
        <v>50</v>
      </c>
      <c r="C17253">
        <v>141</v>
      </c>
      <c r="D17253" t="s">
        <v>493</v>
      </c>
      <c r="E17253" t="s">
        <v>709</v>
      </c>
      <c r="F17253" t="s">
        <v>76</v>
      </c>
      <c r="G17253" t="s">
        <v>77</v>
      </c>
      <c r="H17253" t="s">
        <v>71</v>
      </c>
      <c r="I17253" t="s">
        <v>76</v>
      </c>
      <c r="J17253" t="s">
        <v>137</v>
      </c>
      <c r="K17253" t="s">
        <v>393</v>
      </c>
      <c r="L17253" t="s">
        <v>76</v>
      </c>
      <c r="M17253" t="s">
        <v>76</v>
      </c>
    </row>
    <row r="17254" spans="1:13" x14ac:dyDescent="0.35">
      <c r="A17254" t="s">
        <v>4</v>
      </c>
      <c r="B17254" t="s">
        <v>52</v>
      </c>
      <c r="C17254">
        <v>841</v>
      </c>
      <c r="D17254" t="s">
        <v>443</v>
      </c>
      <c r="E17254" t="s">
        <v>183</v>
      </c>
      <c r="F17254" t="s">
        <v>119</v>
      </c>
      <c r="G17254" t="s">
        <v>73</v>
      </c>
      <c r="H17254" t="s">
        <v>217</v>
      </c>
      <c r="I17254" t="s">
        <v>78</v>
      </c>
      <c r="J17254" t="s">
        <v>97</v>
      </c>
      <c r="K17254" t="s">
        <v>272</v>
      </c>
      <c r="L17254" t="s">
        <v>76</v>
      </c>
      <c r="M17254" t="s">
        <v>80</v>
      </c>
    </row>
    <row r="17255" spans="1:13" x14ac:dyDescent="0.35">
      <c r="A17255" t="s">
        <v>4</v>
      </c>
      <c r="B17255" t="s">
        <v>83</v>
      </c>
      <c r="C17255">
        <v>2175</v>
      </c>
      <c r="D17255" t="s">
        <v>189</v>
      </c>
      <c r="E17255" t="s">
        <v>698</v>
      </c>
      <c r="F17255" t="s">
        <v>130</v>
      </c>
      <c r="G17255" t="s">
        <v>77</v>
      </c>
      <c r="H17255" t="s">
        <v>221</v>
      </c>
      <c r="I17255" t="s">
        <v>81</v>
      </c>
      <c r="J17255" t="s">
        <v>78</v>
      </c>
      <c r="K17255" t="s">
        <v>393</v>
      </c>
      <c r="L17255" t="s">
        <v>76</v>
      </c>
      <c r="M17255" t="s">
        <v>106</v>
      </c>
    </row>
    <row r="17256" spans="1:13" x14ac:dyDescent="0.35">
      <c r="A17256" t="s">
        <v>4</v>
      </c>
      <c r="B17256" t="s">
        <v>50</v>
      </c>
      <c r="C17256">
        <v>260</v>
      </c>
      <c r="D17256" t="s">
        <v>356</v>
      </c>
      <c r="E17256" t="s">
        <v>184</v>
      </c>
      <c r="F17256" t="s">
        <v>72</v>
      </c>
      <c r="G17256" t="s">
        <v>76</v>
      </c>
      <c r="H17256" t="s">
        <v>361</v>
      </c>
      <c r="I17256" t="s">
        <v>71</v>
      </c>
      <c r="J17256" t="s">
        <v>186</v>
      </c>
      <c r="K17256" t="s">
        <v>110</v>
      </c>
      <c r="L17256" t="s">
        <v>76</v>
      </c>
      <c r="M17256" t="s">
        <v>76</v>
      </c>
    </row>
    <row r="17257" spans="1:13" x14ac:dyDescent="0.35">
      <c r="A17257" t="s">
        <v>5</v>
      </c>
      <c r="B17257" t="s">
        <v>52</v>
      </c>
      <c r="C17257">
        <v>964</v>
      </c>
      <c r="D17257" t="s">
        <v>558</v>
      </c>
      <c r="E17257" t="s">
        <v>601</v>
      </c>
      <c r="F17257" t="s">
        <v>76</v>
      </c>
      <c r="G17257" t="s">
        <v>76</v>
      </c>
      <c r="H17257" t="s">
        <v>104</v>
      </c>
      <c r="I17257" t="s">
        <v>249</v>
      </c>
      <c r="J17257" t="s">
        <v>93</v>
      </c>
      <c r="K17257" t="s">
        <v>502</v>
      </c>
      <c r="L17257" t="s">
        <v>107</v>
      </c>
      <c r="M17257" t="s">
        <v>107</v>
      </c>
    </row>
    <row r="17258" spans="1:13" x14ac:dyDescent="0.35">
      <c r="A17258" t="s">
        <v>5</v>
      </c>
      <c r="B17258" t="s">
        <v>83</v>
      </c>
      <c r="C17258">
        <v>2263</v>
      </c>
      <c r="D17258" t="s">
        <v>522</v>
      </c>
      <c r="E17258" t="s">
        <v>308</v>
      </c>
      <c r="F17258" t="s">
        <v>76</v>
      </c>
      <c r="G17258" t="s">
        <v>76</v>
      </c>
      <c r="H17258" t="s">
        <v>177</v>
      </c>
      <c r="I17258" t="s">
        <v>84</v>
      </c>
      <c r="J17258" t="s">
        <v>80</v>
      </c>
      <c r="K17258" t="s">
        <v>236</v>
      </c>
      <c r="L17258" t="s">
        <v>76</v>
      </c>
      <c r="M17258" t="s">
        <v>106</v>
      </c>
    </row>
    <row r="17259" spans="1:13" x14ac:dyDescent="0.35">
      <c r="A17259" t="s">
        <v>5</v>
      </c>
      <c r="B17259" t="s">
        <v>50</v>
      </c>
      <c r="C17259">
        <v>237</v>
      </c>
      <c r="D17259" t="s">
        <v>624</v>
      </c>
      <c r="E17259" t="s">
        <v>582</v>
      </c>
      <c r="F17259" t="s">
        <v>76</v>
      </c>
      <c r="G17259" t="s">
        <v>76</v>
      </c>
      <c r="H17259" t="s">
        <v>55</v>
      </c>
      <c r="I17259" t="s">
        <v>76</v>
      </c>
      <c r="J17259" t="s">
        <v>151</v>
      </c>
      <c r="K17259" t="s">
        <v>453</v>
      </c>
      <c r="L17259" t="s">
        <v>76</v>
      </c>
      <c r="M17259" t="s">
        <v>76</v>
      </c>
    </row>
    <row r="17260" spans="1:13" x14ac:dyDescent="0.35">
      <c r="A17260" t="s">
        <v>6</v>
      </c>
      <c r="B17260" t="s">
        <v>52</v>
      </c>
      <c r="C17260">
        <v>377</v>
      </c>
      <c r="D17260" t="s">
        <v>253</v>
      </c>
      <c r="E17260" t="s">
        <v>556</v>
      </c>
      <c r="F17260" t="s">
        <v>55</v>
      </c>
      <c r="G17260" t="s">
        <v>107</v>
      </c>
      <c r="H17260" t="s">
        <v>163</v>
      </c>
      <c r="I17260" t="s">
        <v>107</v>
      </c>
      <c r="J17260" t="s">
        <v>88</v>
      </c>
      <c r="K17260" t="s">
        <v>308</v>
      </c>
      <c r="L17260" t="s">
        <v>68</v>
      </c>
      <c r="M17260" t="s">
        <v>63</v>
      </c>
    </row>
    <row r="17261" spans="1:13" x14ac:dyDescent="0.35">
      <c r="A17261" t="s">
        <v>6</v>
      </c>
      <c r="B17261" t="s">
        <v>83</v>
      </c>
      <c r="C17261">
        <v>936</v>
      </c>
      <c r="D17261" t="s">
        <v>471</v>
      </c>
      <c r="E17261" t="s">
        <v>360</v>
      </c>
      <c r="F17261" t="s">
        <v>78</v>
      </c>
      <c r="G17261" t="s">
        <v>73</v>
      </c>
      <c r="H17261" t="s">
        <v>278</v>
      </c>
      <c r="I17261" t="s">
        <v>63</v>
      </c>
      <c r="J17261" t="s">
        <v>138</v>
      </c>
      <c r="K17261" t="s">
        <v>171</v>
      </c>
      <c r="L17261" t="s">
        <v>68</v>
      </c>
      <c r="M17261" t="s">
        <v>77</v>
      </c>
    </row>
    <row r="17262" spans="1:13" x14ac:dyDescent="0.35">
      <c r="A17262" t="s">
        <v>6</v>
      </c>
      <c r="B17262" t="s">
        <v>50</v>
      </c>
      <c r="C17262">
        <v>118</v>
      </c>
      <c r="D17262" t="s">
        <v>412</v>
      </c>
      <c r="E17262" t="s">
        <v>394</v>
      </c>
      <c r="F17262" t="s">
        <v>78</v>
      </c>
      <c r="G17262" t="s">
        <v>76</v>
      </c>
      <c r="H17262" t="s">
        <v>193</v>
      </c>
      <c r="I17262" t="s">
        <v>73</v>
      </c>
      <c r="J17262" t="s">
        <v>105</v>
      </c>
      <c r="K17262" t="s">
        <v>232</v>
      </c>
      <c r="L17262" t="s">
        <v>73</v>
      </c>
      <c r="M17262" t="s">
        <v>106</v>
      </c>
    </row>
    <row r="17263" spans="1:13" x14ac:dyDescent="0.35">
      <c r="A17263" t="s">
        <v>7</v>
      </c>
      <c r="B17263" t="s">
        <v>52</v>
      </c>
      <c r="C17263">
        <v>792</v>
      </c>
      <c r="D17263" t="s">
        <v>330</v>
      </c>
      <c r="E17263" t="s">
        <v>414</v>
      </c>
      <c r="F17263" t="s">
        <v>71</v>
      </c>
      <c r="G17263" t="s">
        <v>77</v>
      </c>
      <c r="H17263" t="s">
        <v>221</v>
      </c>
      <c r="I17263" t="s">
        <v>79</v>
      </c>
      <c r="J17263" t="s">
        <v>151</v>
      </c>
      <c r="K17263" t="s">
        <v>374</v>
      </c>
      <c r="L17263" t="s">
        <v>76</v>
      </c>
      <c r="M17263" t="s">
        <v>76</v>
      </c>
    </row>
    <row r="17264" spans="1:13" x14ac:dyDescent="0.35">
      <c r="A17264" t="s">
        <v>7</v>
      </c>
      <c r="B17264" t="s">
        <v>83</v>
      </c>
      <c r="C17264">
        <v>2105</v>
      </c>
      <c r="D17264" t="s">
        <v>418</v>
      </c>
      <c r="E17264" t="s">
        <v>698</v>
      </c>
      <c r="F17264" t="s">
        <v>107</v>
      </c>
      <c r="G17264" t="s">
        <v>76</v>
      </c>
      <c r="H17264" t="s">
        <v>249</v>
      </c>
      <c r="I17264" t="s">
        <v>71</v>
      </c>
      <c r="J17264" t="s">
        <v>88</v>
      </c>
      <c r="K17264" t="s">
        <v>443</v>
      </c>
      <c r="L17264" t="s">
        <v>73</v>
      </c>
      <c r="M17264" t="s">
        <v>68</v>
      </c>
    </row>
    <row r="17265" spans="1:13" x14ac:dyDescent="0.35">
      <c r="A17265" t="s">
        <v>7</v>
      </c>
      <c r="B17265" t="s">
        <v>50</v>
      </c>
      <c r="C17265">
        <v>348</v>
      </c>
      <c r="D17265" t="s">
        <v>503</v>
      </c>
      <c r="E17265" t="s">
        <v>321</v>
      </c>
      <c r="F17265" t="s">
        <v>73</v>
      </c>
      <c r="G17265" t="s">
        <v>107</v>
      </c>
      <c r="H17265" t="s">
        <v>119</v>
      </c>
      <c r="I17265" t="s">
        <v>138</v>
      </c>
      <c r="J17265" t="s">
        <v>217</v>
      </c>
      <c r="K17265" t="s">
        <v>471</v>
      </c>
      <c r="L17265" t="s">
        <v>107</v>
      </c>
      <c r="M17265" t="s">
        <v>77</v>
      </c>
    </row>
    <row r="17266" spans="1:13" x14ac:dyDescent="0.35">
      <c r="A17266" t="s">
        <v>241</v>
      </c>
      <c r="B17266" t="s">
        <v>52</v>
      </c>
      <c r="C17266">
        <v>3419</v>
      </c>
      <c r="D17266" t="s">
        <v>248</v>
      </c>
      <c r="E17266" t="s">
        <v>463</v>
      </c>
      <c r="F17266" t="s">
        <v>93</v>
      </c>
      <c r="G17266" t="s">
        <v>106</v>
      </c>
      <c r="H17266" t="s">
        <v>137</v>
      </c>
      <c r="I17266" t="s">
        <v>100</v>
      </c>
      <c r="J17266" t="s">
        <v>86</v>
      </c>
      <c r="K17266" t="s">
        <v>245</v>
      </c>
      <c r="L17266" t="s">
        <v>107</v>
      </c>
      <c r="M17266" t="s">
        <v>71</v>
      </c>
    </row>
    <row r="17267" spans="1:13" x14ac:dyDescent="0.35">
      <c r="A17267" t="s">
        <v>241</v>
      </c>
      <c r="B17267" t="s">
        <v>83</v>
      </c>
      <c r="C17267">
        <v>8922</v>
      </c>
      <c r="D17267" t="s">
        <v>524</v>
      </c>
      <c r="E17267" t="s">
        <v>275</v>
      </c>
      <c r="F17267" t="s">
        <v>150</v>
      </c>
      <c r="G17267" t="s">
        <v>107</v>
      </c>
      <c r="H17267" t="s">
        <v>146</v>
      </c>
      <c r="I17267" t="s">
        <v>80</v>
      </c>
      <c r="J17267" t="s">
        <v>130</v>
      </c>
      <c r="K17267" t="s">
        <v>393</v>
      </c>
      <c r="L17267" t="s">
        <v>73</v>
      </c>
      <c r="M17267" t="s">
        <v>77</v>
      </c>
    </row>
    <row r="17268" spans="1:13" x14ac:dyDescent="0.35">
      <c r="A17268" t="s">
        <v>241</v>
      </c>
      <c r="B17268" t="s">
        <v>50</v>
      </c>
      <c r="C17268">
        <v>1104</v>
      </c>
      <c r="D17268" t="s">
        <v>428</v>
      </c>
      <c r="E17268" t="s">
        <v>557</v>
      </c>
      <c r="F17268" t="s">
        <v>68</v>
      </c>
      <c r="G17268" t="s">
        <v>107</v>
      </c>
      <c r="H17268" t="s">
        <v>249</v>
      </c>
      <c r="I17268" t="s">
        <v>68</v>
      </c>
      <c r="J17268" t="s">
        <v>65</v>
      </c>
      <c r="K17268" t="s">
        <v>183</v>
      </c>
      <c r="L17268" t="s">
        <v>76</v>
      </c>
      <c r="M17268" t="s">
        <v>73</v>
      </c>
    </row>
    <row r="17270" spans="1:13" x14ac:dyDescent="0.35">
      <c r="A17270" t="s">
        <v>2583</v>
      </c>
    </row>
    <row r="17271" spans="1:13" x14ac:dyDescent="0.35">
      <c r="A17271" t="s">
        <v>14</v>
      </c>
      <c r="B17271" t="s">
        <v>266</v>
      </c>
      <c r="C17271" t="s">
        <v>2</v>
      </c>
      <c r="D17271" t="s">
        <v>2575</v>
      </c>
      <c r="E17271" t="s">
        <v>2576</v>
      </c>
      <c r="F17271" t="s">
        <v>852</v>
      </c>
      <c r="G17271" t="s">
        <v>2578</v>
      </c>
      <c r="H17271" t="s">
        <v>2579</v>
      </c>
      <c r="I17271" t="s">
        <v>48</v>
      </c>
      <c r="J17271" t="s">
        <v>2580</v>
      </c>
      <c r="K17271" t="s">
        <v>2581</v>
      </c>
      <c r="L17271" t="s">
        <v>2582</v>
      </c>
      <c r="M17271" t="s">
        <v>2577</v>
      </c>
    </row>
    <row r="17272" spans="1:13" x14ac:dyDescent="0.35">
      <c r="A17272" t="s">
        <v>3</v>
      </c>
      <c r="B17272" t="s">
        <v>267</v>
      </c>
      <c r="C17272">
        <v>264</v>
      </c>
      <c r="D17272" t="s">
        <v>451</v>
      </c>
      <c r="E17272" t="s">
        <v>555</v>
      </c>
      <c r="F17272" t="s">
        <v>74</v>
      </c>
      <c r="G17272" t="s">
        <v>122</v>
      </c>
      <c r="H17272" t="s">
        <v>106</v>
      </c>
      <c r="I17272" t="s">
        <v>68</v>
      </c>
      <c r="J17272" t="s">
        <v>131</v>
      </c>
      <c r="K17272" t="s">
        <v>76</v>
      </c>
      <c r="L17272" t="s">
        <v>76</v>
      </c>
      <c r="M17272" t="s">
        <v>76</v>
      </c>
    </row>
    <row r="17273" spans="1:13" x14ac:dyDescent="0.35">
      <c r="A17273" t="s">
        <v>3</v>
      </c>
      <c r="B17273" t="s">
        <v>279</v>
      </c>
      <c r="C17273">
        <v>1701</v>
      </c>
      <c r="D17273" t="s">
        <v>166</v>
      </c>
      <c r="E17273" t="s">
        <v>234</v>
      </c>
      <c r="F17273" t="s">
        <v>76</v>
      </c>
      <c r="G17273" t="s">
        <v>104</v>
      </c>
      <c r="H17273" t="s">
        <v>107</v>
      </c>
      <c r="I17273" t="s">
        <v>179</v>
      </c>
      <c r="J17273" t="s">
        <v>434</v>
      </c>
      <c r="K17273" t="s">
        <v>106</v>
      </c>
      <c r="L17273" t="s">
        <v>76</v>
      </c>
      <c r="M17273" t="s">
        <v>71</v>
      </c>
    </row>
    <row r="17274" spans="1:13" x14ac:dyDescent="0.35">
      <c r="A17274" t="s">
        <v>3</v>
      </c>
      <c r="B17274" t="s">
        <v>285</v>
      </c>
      <c r="C17274">
        <v>64</v>
      </c>
      <c r="D17274" t="s">
        <v>466</v>
      </c>
      <c r="E17274" t="s">
        <v>567</v>
      </c>
      <c r="F17274" t="s">
        <v>76</v>
      </c>
      <c r="G17274" t="s">
        <v>70</v>
      </c>
      <c r="H17274" t="s">
        <v>76</v>
      </c>
      <c r="I17274" t="s">
        <v>151</v>
      </c>
      <c r="J17274" t="s">
        <v>366</v>
      </c>
      <c r="K17274" t="s">
        <v>76</v>
      </c>
      <c r="L17274" t="s">
        <v>76</v>
      </c>
      <c r="M17274" t="s">
        <v>72</v>
      </c>
    </row>
    <row r="17275" spans="1:13" x14ac:dyDescent="0.35">
      <c r="A17275" t="s">
        <v>4</v>
      </c>
      <c r="B17275" t="s">
        <v>267</v>
      </c>
      <c r="C17275">
        <v>355</v>
      </c>
      <c r="D17275" t="s">
        <v>368</v>
      </c>
      <c r="E17275" t="s">
        <v>313</v>
      </c>
      <c r="F17275" t="s">
        <v>55</v>
      </c>
      <c r="G17275" t="s">
        <v>230</v>
      </c>
      <c r="H17275" t="s">
        <v>138</v>
      </c>
      <c r="I17275" t="s">
        <v>86</v>
      </c>
      <c r="J17275" t="s">
        <v>352</v>
      </c>
      <c r="K17275" t="s">
        <v>76</v>
      </c>
      <c r="L17275" t="s">
        <v>179</v>
      </c>
      <c r="M17275" t="s">
        <v>151</v>
      </c>
    </row>
    <row r="17276" spans="1:13" x14ac:dyDescent="0.35">
      <c r="A17276" t="s">
        <v>4</v>
      </c>
      <c r="B17276" t="s">
        <v>279</v>
      </c>
      <c r="C17276">
        <v>2643</v>
      </c>
      <c r="D17276" t="s">
        <v>323</v>
      </c>
      <c r="E17276" t="s">
        <v>212</v>
      </c>
      <c r="F17276" t="s">
        <v>76</v>
      </c>
      <c r="G17276" t="s">
        <v>96</v>
      </c>
      <c r="H17276" t="s">
        <v>79</v>
      </c>
      <c r="I17276" t="s">
        <v>130</v>
      </c>
      <c r="J17276" t="s">
        <v>590</v>
      </c>
      <c r="K17276" t="s">
        <v>76</v>
      </c>
      <c r="L17276" t="s">
        <v>73</v>
      </c>
      <c r="M17276" t="s">
        <v>100</v>
      </c>
    </row>
    <row r="17277" spans="1:13" x14ac:dyDescent="0.35">
      <c r="A17277" t="s">
        <v>4</v>
      </c>
      <c r="B17277" t="s">
        <v>285</v>
      </c>
      <c r="C17277">
        <v>278</v>
      </c>
      <c r="D17277" t="s">
        <v>189</v>
      </c>
      <c r="E17277" t="s">
        <v>270</v>
      </c>
      <c r="F17277" t="s">
        <v>76</v>
      </c>
      <c r="G17277" t="s">
        <v>180</v>
      </c>
      <c r="H17277" t="s">
        <v>149</v>
      </c>
      <c r="I17277" t="s">
        <v>75</v>
      </c>
      <c r="J17277" t="s">
        <v>261</v>
      </c>
      <c r="K17277" t="s">
        <v>76</v>
      </c>
      <c r="L17277" t="s">
        <v>76</v>
      </c>
      <c r="M17277" t="s">
        <v>278</v>
      </c>
    </row>
    <row r="17278" spans="1:13" x14ac:dyDescent="0.35">
      <c r="A17278" t="s">
        <v>5</v>
      </c>
      <c r="B17278" t="s">
        <v>267</v>
      </c>
      <c r="C17278">
        <v>135</v>
      </c>
      <c r="D17278" t="s">
        <v>641</v>
      </c>
      <c r="E17278" t="s">
        <v>364</v>
      </c>
      <c r="F17278" t="s">
        <v>76</v>
      </c>
      <c r="G17278" t="s">
        <v>100</v>
      </c>
      <c r="H17278" t="s">
        <v>244</v>
      </c>
      <c r="I17278" t="s">
        <v>71</v>
      </c>
      <c r="J17278" t="s">
        <v>11</v>
      </c>
      <c r="K17278" t="s">
        <v>76</v>
      </c>
      <c r="L17278" t="s">
        <v>76</v>
      </c>
      <c r="M17278" t="s">
        <v>76</v>
      </c>
    </row>
    <row r="17279" spans="1:13" x14ac:dyDescent="0.35">
      <c r="A17279" t="s">
        <v>5</v>
      </c>
      <c r="B17279" t="s">
        <v>279</v>
      </c>
      <c r="C17279">
        <v>2661</v>
      </c>
      <c r="D17279" t="s">
        <v>363</v>
      </c>
      <c r="E17279" t="s">
        <v>271</v>
      </c>
      <c r="F17279" t="s">
        <v>76</v>
      </c>
      <c r="G17279" t="s">
        <v>181</v>
      </c>
      <c r="H17279" t="s">
        <v>84</v>
      </c>
      <c r="I17279" t="s">
        <v>55</v>
      </c>
      <c r="J17279" t="s">
        <v>371</v>
      </c>
      <c r="K17279" t="s">
        <v>76</v>
      </c>
      <c r="L17279" t="s">
        <v>77</v>
      </c>
      <c r="M17279" t="s">
        <v>76</v>
      </c>
    </row>
    <row r="17280" spans="1:13" x14ac:dyDescent="0.35">
      <c r="A17280" t="s">
        <v>5</v>
      </c>
      <c r="B17280" t="s">
        <v>285</v>
      </c>
      <c r="C17280">
        <v>668</v>
      </c>
      <c r="D17280" t="s">
        <v>726</v>
      </c>
      <c r="E17280" t="s">
        <v>82</v>
      </c>
      <c r="F17280" t="s">
        <v>76</v>
      </c>
      <c r="G17280" t="s">
        <v>168</v>
      </c>
      <c r="H17280" t="s">
        <v>240</v>
      </c>
      <c r="I17280" t="s">
        <v>80</v>
      </c>
      <c r="J17280" t="s">
        <v>225</v>
      </c>
      <c r="K17280" t="s">
        <v>107</v>
      </c>
      <c r="L17280" t="s">
        <v>76</v>
      </c>
      <c r="M17280" t="s">
        <v>76</v>
      </c>
    </row>
    <row r="17281" spans="1:13" x14ac:dyDescent="0.35">
      <c r="A17281" t="s">
        <v>6</v>
      </c>
      <c r="B17281" t="s">
        <v>267</v>
      </c>
      <c r="C17281">
        <v>127</v>
      </c>
      <c r="D17281" t="s">
        <v>500</v>
      </c>
      <c r="E17281" t="s">
        <v>169</v>
      </c>
      <c r="F17281" t="s">
        <v>76</v>
      </c>
      <c r="G17281" t="s">
        <v>515</v>
      </c>
      <c r="H17281" t="s">
        <v>76</v>
      </c>
      <c r="I17281" t="s">
        <v>73</v>
      </c>
      <c r="J17281" t="s">
        <v>317</v>
      </c>
      <c r="K17281" t="s">
        <v>76</v>
      </c>
      <c r="L17281" t="s">
        <v>73</v>
      </c>
      <c r="M17281" t="s">
        <v>138</v>
      </c>
    </row>
    <row r="17282" spans="1:13" x14ac:dyDescent="0.35">
      <c r="A17282" t="s">
        <v>6</v>
      </c>
      <c r="B17282" t="s">
        <v>279</v>
      </c>
      <c r="C17282">
        <v>1141</v>
      </c>
      <c r="D17282" t="s">
        <v>453</v>
      </c>
      <c r="E17282" t="s">
        <v>258</v>
      </c>
      <c r="F17282" t="s">
        <v>73</v>
      </c>
      <c r="G17282" t="s">
        <v>442</v>
      </c>
      <c r="H17282" t="s">
        <v>94</v>
      </c>
      <c r="I17282" t="s">
        <v>130</v>
      </c>
      <c r="J17282" t="s">
        <v>140</v>
      </c>
      <c r="K17282" t="s">
        <v>68</v>
      </c>
      <c r="L17282" t="s">
        <v>75</v>
      </c>
      <c r="M17282" t="s">
        <v>72</v>
      </c>
    </row>
    <row r="17283" spans="1:13" x14ac:dyDescent="0.35">
      <c r="A17283" t="s">
        <v>6</v>
      </c>
      <c r="B17283" t="s">
        <v>285</v>
      </c>
      <c r="C17283">
        <v>163</v>
      </c>
      <c r="D17283" t="s">
        <v>329</v>
      </c>
      <c r="E17283" t="s">
        <v>490</v>
      </c>
      <c r="F17283" t="s">
        <v>76</v>
      </c>
      <c r="G17283" t="s">
        <v>164</v>
      </c>
      <c r="H17283" t="s">
        <v>55</v>
      </c>
      <c r="I17283" t="s">
        <v>73</v>
      </c>
      <c r="J17283" t="s">
        <v>372</v>
      </c>
      <c r="K17283" t="s">
        <v>79</v>
      </c>
      <c r="L17283" t="s">
        <v>107</v>
      </c>
      <c r="M17283" t="s">
        <v>71</v>
      </c>
    </row>
    <row r="17284" spans="1:13" x14ac:dyDescent="0.35">
      <c r="A17284" t="s">
        <v>7</v>
      </c>
      <c r="B17284" t="s">
        <v>267</v>
      </c>
      <c r="C17284">
        <v>199</v>
      </c>
      <c r="D17284" t="s">
        <v>516</v>
      </c>
      <c r="E17284" t="s">
        <v>335</v>
      </c>
      <c r="F17284" t="s">
        <v>80</v>
      </c>
      <c r="G17284" t="s">
        <v>89</v>
      </c>
      <c r="H17284" t="s">
        <v>102</v>
      </c>
      <c r="I17284" t="s">
        <v>81</v>
      </c>
      <c r="J17284" t="s">
        <v>58</v>
      </c>
      <c r="K17284" t="s">
        <v>76</v>
      </c>
      <c r="L17284" t="s">
        <v>76</v>
      </c>
      <c r="M17284" t="s">
        <v>76</v>
      </c>
    </row>
    <row r="17285" spans="1:13" x14ac:dyDescent="0.35">
      <c r="A17285" t="s">
        <v>7</v>
      </c>
      <c r="B17285" t="s">
        <v>279</v>
      </c>
      <c r="C17285">
        <v>2874</v>
      </c>
      <c r="D17285" t="s">
        <v>191</v>
      </c>
      <c r="E17285" t="s">
        <v>377</v>
      </c>
      <c r="F17285" t="s">
        <v>76</v>
      </c>
      <c r="G17285" t="s">
        <v>204</v>
      </c>
      <c r="H17285" t="s">
        <v>77</v>
      </c>
      <c r="I17285" t="s">
        <v>175</v>
      </c>
      <c r="J17285" t="s">
        <v>511</v>
      </c>
      <c r="K17285" t="s">
        <v>107</v>
      </c>
      <c r="L17285" t="s">
        <v>77</v>
      </c>
      <c r="M17285" t="s">
        <v>106</v>
      </c>
    </row>
    <row r="17286" spans="1:13" x14ac:dyDescent="0.35">
      <c r="A17286" t="s">
        <v>7</v>
      </c>
      <c r="B17286" t="s">
        <v>285</v>
      </c>
      <c r="C17286">
        <v>172</v>
      </c>
      <c r="D17286" t="s">
        <v>480</v>
      </c>
      <c r="E17286" t="s">
        <v>471</v>
      </c>
      <c r="F17286" t="s">
        <v>76</v>
      </c>
      <c r="G17286" t="s">
        <v>121</v>
      </c>
      <c r="H17286" t="s">
        <v>77</v>
      </c>
      <c r="I17286" t="s">
        <v>133</v>
      </c>
      <c r="J17286" t="s">
        <v>269</v>
      </c>
      <c r="K17286" t="s">
        <v>138</v>
      </c>
      <c r="L17286" t="s">
        <v>138</v>
      </c>
      <c r="M17286" t="s">
        <v>76</v>
      </c>
    </row>
    <row r="17287" spans="1:13" x14ac:dyDescent="0.35">
      <c r="A17287" t="s">
        <v>241</v>
      </c>
      <c r="B17287" t="s">
        <v>267</v>
      </c>
      <c r="C17287">
        <v>1080</v>
      </c>
      <c r="D17287" t="s">
        <v>228</v>
      </c>
      <c r="E17287" t="s">
        <v>499</v>
      </c>
      <c r="F17287" t="s">
        <v>72</v>
      </c>
      <c r="G17287" t="s">
        <v>290</v>
      </c>
      <c r="H17287" t="s">
        <v>93</v>
      </c>
      <c r="I17287" t="s">
        <v>63</v>
      </c>
      <c r="J17287" t="s">
        <v>101</v>
      </c>
      <c r="K17287" t="s">
        <v>76</v>
      </c>
      <c r="L17287" t="s">
        <v>138</v>
      </c>
      <c r="M17287" t="s">
        <v>94</v>
      </c>
    </row>
    <row r="17288" spans="1:13" x14ac:dyDescent="0.35">
      <c r="A17288" t="s">
        <v>241</v>
      </c>
      <c r="B17288" t="s">
        <v>279</v>
      </c>
      <c r="C17288">
        <v>11020</v>
      </c>
      <c r="D17288" t="s">
        <v>248</v>
      </c>
      <c r="E17288" t="s">
        <v>698</v>
      </c>
      <c r="F17288" t="s">
        <v>76</v>
      </c>
      <c r="G17288" t="s">
        <v>161</v>
      </c>
      <c r="H17288" t="s">
        <v>105</v>
      </c>
      <c r="I17288" t="s">
        <v>149</v>
      </c>
      <c r="J17288" t="s">
        <v>761</v>
      </c>
      <c r="K17288" t="s">
        <v>73</v>
      </c>
      <c r="L17288" t="s">
        <v>106</v>
      </c>
      <c r="M17288" t="s">
        <v>71</v>
      </c>
    </row>
    <row r="17289" spans="1:13" x14ac:dyDescent="0.35">
      <c r="A17289" t="s">
        <v>241</v>
      </c>
      <c r="B17289" t="s">
        <v>285</v>
      </c>
      <c r="C17289">
        <v>1345</v>
      </c>
      <c r="D17289" t="s">
        <v>446</v>
      </c>
      <c r="E17289" t="s">
        <v>306</v>
      </c>
      <c r="F17289" t="s">
        <v>76</v>
      </c>
      <c r="G17289" t="s">
        <v>53</v>
      </c>
      <c r="H17289" t="s">
        <v>62</v>
      </c>
      <c r="I17289" t="s">
        <v>72</v>
      </c>
      <c r="J17289" t="s">
        <v>8</v>
      </c>
      <c r="K17289" t="s">
        <v>106</v>
      </c>
      <c r="L17289" t="s">
        <v>73</v>
      </c>
      <c r="M17289" t="s">
        <v>108</v>
      </c>
    </row>
    <row r="17291" spans="1:13" x14ac:dyDescent="0.35">
      <c r="A17291" t="s">
        <v>2584</v>
      </c>
    </row>
    <row r="17292" spans="1:13" x14ac:dyDescent="0.35">
      <c r="A17292" t="s">
        <v>14</v>
      </c>
      <c r="B17292" t="s">
        <v>461</v>
      </c>
      <c r="C17292" t="s">
        <v>2</v>
      </c>
      <c r="D17292" t="s">
        <v>2581</v>
      </c>
      <c r="E17292" t="s">
        <v>2582</v>
      </c>
      <c r="F17292" t="s">
        <v>2575</v>
      </c>
      <c r="G17292" t="s">
        <v>2576</v>
      </c>
      <c r="H17292" t="s">
        <v>2577</v>
      </c>
      <c r="I17292" t="s">
        <v>852</v>
      </c>
      <c r="J17292" t="s">
        <v>2578</v>
      </c>
      <c r="K17292" t="s">
        <v>2579</v>
      </c>
      <c r="L17292" t="s">
        <v>48</v>
      </c>
      <c r="M17292" t="s">
        <v>2580</v>
      </c>
    </row>
    <row r="17293" spans="1:13" x14ac:dyDescent="0.35">
      <c r="A17293" t="s">
        <v>3</v>
      </c>
      <c r="B17293" t="s">
        <v>462</v>
      </c>
      <c r="C17293">
        <v>1093</v>
      </c>
      <c r="D17293" t="s">
        <v>73</v>
      </c>
      <c r="E17293" t="s">
        <v>76</v>
      </c>
      <c r="F17293" t="s">
        <v>409</v>
      </c>
      <c r="G17293" t="s">
        <v>259</v>
      </c>
      <c r="H17293" t="s">
        <v>75</v>
      </c>
      <c r="I17293" t="s">
        <v>79</v>
      </c>
      <c r="J17293" t="s">
        <v>65</v>
      </c>
      <c r="K17293" t="s">
        <v>107</v>
      </c>
      <c r="L17293" t="s">
        <v>163</v>
      </c>
      <c r="M17293" t="s">
        <v>301</v>
      </c>
    </row>
    <row r="17294" spans="1:13" x14ac:dyDescent="0.35">
      <c r="A17294" t="s">
        <v>3</v>
      </c>
      <c r="B17294" t="s">
        <v>464</v>
      </c>
      <c r="C17294">
        <v>935</v>
      </c>
      <c r="D17294" t="s">
        <v>106</v>
      </c>
      <c r="E17294" t="s">
        <v>76</v>
      </c>
      <c r="F17294" t="s">
        <v>269</v>
      </c>
      <c r="G17294" t="s">
        <v>526</v>
      </c>
      <c r="H17294" t="s">
        <v>106</v>
      </c>
      <c r="I17294" t="s">
        <v>107</v>
      </c>
      <c r="J17294" t="s">
        <v>80</v>
      </c>
      <c r="K17294" t="s">
        <v>73</v>
      </c>
      <c r="L17294" t="s">
        <v>81</v>
      </c>
      <c r="M17294" t="s">
        <v>501</v>
      </c>
    </row>
    <row r="17295" spans="1:13" x14ac:dyDescent="0.35">
      <c r="A17295" t="s">
        <v>3</v>
      </c>
      <c r="B17295" t="s">
        <v>468</v>
      </c>
      <c r="C17295">
        <v>1</v>
      </c>
      <c r="D17295" t="s">
        <v>76</v>
      </c>
      <c r="E17295" t="s">
        <v>76</v>
      </c>
      <c r="F17295" t="s">
        <v>76</v>
      </c>
      <c r="G17295" t="s">
        <v>76</v>
      </c>
      <c r="H17295" t="s">
        <v>76</v>
      </c>
      <c r="I17295" t="s">
        <v>76</v>
      </c>
      <c r="J17295" t="s">
        <v>395</v>
      </c>
      <c r="K17295" t="s">
        <v>76</v>
      </c>
      <c r="L17295" t="s">
        <v>76</v>
      </c>
      <c r="M17295" t="s">
        <v>76</v>
      </c>
    </row>
    <row r="17296" spans="1:13" x14ac:dyDescent="0.35">
      <c r="A17296" t="s">
        <v>4</v>
      </c>
      <c r="B17296" t="s">
        <v>462</v>
      </c>
      <c r="C17296">
        <v>1694</v>
      </c>
      <c r="D17296" t="s">
        <v>76</v>
      </c>
      <c r="E17296" t="s">
        <v>106</v>
      </c>
      <c r="F17296" t="s">
        <v>425</v>
      </c>
      <c r="G17296" t="s">
        <v>539</v>
      </c>
      <c r="H17296" t="s">
        <v>244</v>
      </c>
      <c r="I17296" t="s">
        <v>79</v>
      </c>
      <c r="J17296" t="s">
        <v>355</v>
      </c>
      <c r="K17296" t="s">
        <v>81</v>
      </c>
      <c r="L17296" t="s">
        <v>103</v>
      </c>
      <c r="M17296" t="s">
        <v>158</v>
      </c>
    </row>
    <row r="17297" spans="1:13" x14ac:dyDescent="0.35">
      <c r="A17297" t="s">
        <v>4</v>
      </c>
      <c r="B17297" t="s">
        <v>464</v>
      </c>
      <c r="C17297">
        <v>1582</v>
      </c>
      <c r="D17297" t="s">
        <v>76</v>
      </c>
      <c r="E17297" t="s">
        <v>105</v>
      </c>
      <c r="F17297" t="s">
        <v>399</v>
      </c>
      <c r="G17297" t="s">
        <v>394</v>
      </c>
      <c r="H17297" t="s">
        <v>93</v>
      </c>
      <c r="I17297" t="s">
        <v>76</v>
      </c>
      <c r="J17297" t="s">
        <v>146</v>
      </c>
      <c r="K17297" t="s">
        <v>75</v>
      </c>
      <c r="L17297" t="s">
        <v>78</v>
      </c>
      <c r="M17297" t="s">
        <v>503</v>
      </c>
    </row>
    <row r="17298" spans="1:13" x14ac:dyDescent="0.35">
      <c r="A17298" t="s">
        <v>5</v>
      </c>
      <c r="B17298" t="s">
        <v>462</v>
      </c>
      <c r="C17298">
        <v>1659</v>
      </c>
      <c r="D17298" t="s">
        <v>76</v>
      </c>
      <c r="E17298" t="s">
        <v>76</v>
      </c>
      <c r="F17298" t="s">
        <v>664</v>
      </c>
      <c r="G17298" t="s">
        <v>332</v>
      </c>
      <c r="H17298" t="s">
        <v>76</v>
      </c>
      <c r="I17298" t="s">
        <v>76</v>
      </c>
      <c r="J17298" t="s">
        <v>309</v>
      </c>
      <c r="K17298" t="s">
        <v>175</v>
      </c>
      <c r="L17298" t="s">
        <v>63</v>
      </c>
      <c r="M17298" t="s">
        <v>238</v>
      </c>
    </row>
    <row r="17299" spans="1:13" x14ac:dyDescent="0.35">
      <c r="A17299" t="s">
        <v>5</v>
      </c>
      <c r="B17299" t="s">
        <v>464</v>
      </c>
      <c r="C17299">
        <v>1805</v>
      </c>
      <c r="D17299" t="s">
        <v>76</v>
      </c>
      <c r="E17299" t="s">
        <v>79</v>
      </c>
      <c r="F17299" t="s">
        <v>411</v>
      </c>
      <c r="G17299" t="s">
        <v>503</v>
      </c>
      <c r="H17299" t="s">
        <v>76</v>
      </c>
      <c r="I17299" t="s">
        <v>76</v>
      </c>
      <c r="J17299" t="s">
        <v>87</v>
      </c>
      <c r="K17299" t="s">
        <v>87</v>
      </c>
      <c r="L17299" t="s">
        <v>93</v>
      </c>
      <c r="M17299" t="s">
        <v>373</v>
      </c>
    </row>
    <row r="17300" spans="1:13" x14ac:dyDescent="0.35">
      <c r="A17300" t="s">
        <v>6</v>
      </c>
      <c r="B17300" t="s">
        <v>462</v>
      </c>
      <c r="C17300">
        <v>905</v>
      </c>
      <c r="D17300" t="s">
        <v>71</v>
      </c>
      <c r="E17300" t="s">
        <v>68</v>
      </c>
      <c r="F17300" t="s">
        <v>323</v>
      </c>
      <c r="G17300" t="s">
        <v>516</v>
      </c>
      <c r="H17300" t="s">
        <v>63</v>
      </c>
      <c r="I17300" t="s">
        <v>73</v>
      </c>
      <c r="J17300" t="s">
        <v>307</v>
      </c>
      <c r="K17300" t="s">
        <v>105</v>
      </c>
      <c r="L17300" t="s">
        <v>55</v>
      </c>
      <c r="M17300" t="s">
        <v>171</v>
      </c>
    </row>
    <row r="17301" spans="1:13" x14ac:dyDescent="0.35">
      <c r="A17301" t="s">
        <v>6</v>
      </c>
      <c r="B17301" t="s">
        <v>464</v>
      </c>
      <c r="C17301">
        <v>526</v>
      </c>
      <c r="D17301" t="s">
        <v>106</v>
      </c>
      <c r="E17301" t="s">
        <v>75</v>
      </c>
      <c r="F17301" t="s">
        <v>339</v>
      </c>
      <c r="G17301" t="s">
        <v>406</v>
      </c>
      <c r="H17301" t="s">
        <v>75</v>
      </c>
      <c r="I17301" t="s">
        <v>76</v>
      </c>
      <c r="J17301" t="s">
        <v>67</v>
      </c>
      <c r="K17301" t="s">
        <v>71</v>
      </c>
      <c r="L17301" t="s">
        <v>74</v>
      </c>
      <c r="M17301" t="s">
        <v>338</v>
      </c>
    </row>
    <row r="17302" spans="1:13" x14ac:dyDescent="0.35">
      <c r="A17302" t="s">
        <v>7</v>
      </c>
      <c r="B17302" t="s">
        <v>462</v>
      </c>
      <c r="C17302">
        <v>1914</v>
      </c>
      <c r="D17302" t="s">
        <v>73</v>
      </c>
      <c r="E17302" t="s">
        <v>71</v>
      </c>
      <c r="F17302" t="s">
        <v>545</v>
      </c>
      <c r="G17302" t="s">
        <v>463</v>
      </c>
      <c r="H17302" t="s">
        <v>107</v>
      </c>
      <c r="I17302" t="s">
        <v>76</v>
      </c>
      <c r="J17302" t="s">
        <v>99</v>
      </c>
      <c r="K17302" t="s">
        <v>75</v>
      </c>
      <c r="L17302" t="s">
        <v>216</v>
      </c>
      <c r="M17302" t="s">
        <v>453</v>
      </c>
    </row>
    <row r="17303" spans="1:13" x14ac:dyDescent="0.35">
      <c r="A17303" t="s">
        <v>7</v>
      </c>
      <c r="B17303" t="s">
        <v>464</v>
      </c>
      <c r="C17303">
        <v>1330</v>
      </c>
      <c r="D17303" t="s">
        <v>107</v>
      </c>
      <c r="E17303" t="s">
        <v>107</v>
      </c>
      <c r="F17303" t="s">
        <v>184</v>
      </c>
      <c r="G17303" t="s">
        <v>289</v>
      </c>
      <c r="H17303" t="s">
        <v>77</v>
      </c>
      <c r="I17303" t="s">
        <v>73</v>
      </c>
      <c r="J17303" t="s">
        <v>355</v>
      </c>
      <c r="K17303" t="s">
        <v>77</v>
      </c>
      <c r="L17303" t="s">
        <v>133</v>
      </c>
      <c r="M17303" t="s">
        <v>516</v>
      </c>
    </row>
    <row r="17304" spans="1:13" x14ac:dyDescent="0.35">
      <c r="A17304" t="s">
        <v>7</v>
      </c>
      <c r="B17304" t="s">
        <v>468</v>
      </c>
      <c r="C17304">
        <v>1</v>
      </c>
      <c r="D17304" t="s">
        <v>76</v>
      </c>
      <c r="E17304" t="s">
        <v>76</v>
      </c>
      <c r="F17304" t="s">
        <v>76</v>
      </c>
      <c r="G17304" t="s">
        <v>76</v>
      </c>
      <c r="H17304" t="s">
        <v>76</v>
      </c>
      <c r="I17304" t="s">
        <v>76</v>
      </c>
      <c r="J17304" t="s">
        <v>76</v>
      </c>
      <c r="K17304" t="s">
        <v>76</v>
      </c>
      <c r="L17304" t="s">
        <v>76</v>
      </c>
      <c r="M17304" t="s">
        <v>395</v>
      </c>
    </row>
    <row r="17305" spans="1:13" x14ac:dyDescent="0.35">
      <c r="A17305" t="s">
        <v>241</v>
      </c>
      <c r="B17305" t="s">
        <v>462</v>
      </c>
      <c r="C17305">
        <v>7265</v>
      </c>
      <c r="D17305" t="s">
        <v>73</v>
      </c>
      <c r="E17305" t="s">
        <v>77</v>
      </c>
      <c r="F17305" t="s">
        <v>425</v>
      </c>
      <c r="G17305" t="s">
        <v>589</v>
      </c>
      <c r="H17305" t="s">
        <v>138</v>
      </c>
      <c r="I17305" t="s">
        <v>73</v>
      </c>
      <c r="J17305" t="s">
        <v>146</v>
      </c>
      <c r="K17305" t="s">
        <v>63</v>
      </c>
      <c r="L17305" t="s">
        <v>62</v>
      </c>
      <c r="M17305" t="s">
        <v>418</v>
      </c>
    </row>
    <row r="17306" spans="1:13" x14ac:dyDescent="0.35">
      <c r="A17306" t="s">
        <v>241</v>
      </c>
      <c r="B17306" t="s">
        <v>464</v>
      </c>
      <c r="C17306">
        <v>6178</v>
      </c>
      <c r="D17306" t="s">
        <v>107</v>
      </c>
      <c r="E17306" t="s">
        <v>79</v>
      </c>
      <c r="F17306" t="s">
        <v>452</v>
      </c>
      <c r="G17306" t="s">
        <v>517</v>
      </c>
      <c r="H17306" t="s">
        <v>71</v>
      </c>
      <c r="I17306" t="s">
        <v>107</v>
      </c>
      <c r="J17306" t="s">
        <v>161</v>
      </c>
      <c r="K17306" t="s">
        <v>100</v>
      </c>
      <c r="L17306" t="s">
        <v>55</v>
      </c>
      <c r="M17306" t="s">
        <v>443</v>
      </c>
    </row>
    <row r="17307" spans="1:13" x14ac:dyDescent="0.35">
      <c r="A17307" t="s">
        <v>241</v>
      </c>
      <c r="B17307" t="s">
        <v>468</v>
      </c>
      <c r="C17307">
        <v>2</v>
      </c>
      <c r="D17307" t="s">
        <v>76</v>
      </c>
      <c r="E17307" t="s">
        <v>76</v>
      </c>
      <c r="F17307" t="s">
        <v>76</v>
      </c>
      <c r="G17307" t="s">
        <v>76</v>
      </c>
      <c r="H17307" t="s">
        <v>76</v>
      </c>
      <c r="I17307" t="s">
        <v>76</v>
      </c>
      <c r="J17307" t="s">
        <v>483</v>
      </c>
      <c r="K17307" t="s">
        <v>76</v>
      </c>
      <c r="L17307" t="s">
        <v>76</v>
      </c>
      <c r="M17307" t="s">
        <v>484</v>
      </c>
    </row>
    <row r="17309" spans="1:13" x14ac:dyDescent="0.35">
      <c r="A17309" t="s">
        <v>2585</v>
      </c>
    </row>
    <row r="17310" spans="1:13" x14ac:dyDescent="0.35">
      <c r="A17310" t="s">
        <v>14</v>
      </c>
      <c r="B17310" t="s">
        <v>487</v>
      </c>
      <c r="C17310" t="s">
        <v>2</v>
      </c>
      <c r="D17310" t="s">
        <v>2582</v>
      </c>
      <c r="E17310" t="s">
        <v>2575</v>
      </c>
      <c r="F17310" t="s">
        <v>2576</v>
      </c>
      <c r="G17310" t="s">
        <v>2577</v>
      </c>
      <c r="H17310" t="s">
        <v>852</v>
      </c>
      <c r="I17310" t="s">
        <v>2578</v>
      </c>
      <c r="J17310" t="s">
        <v>2579</v>
      </c>
      <c r="K17310" t="s">
        <v>48</v>
      </c>
      <c r="L17310" t="s">
        <v>2580</v>
      </c>
      <c r="M17310" t="s">
        <v>2581</v>
      </c>
    </row>
    <row r="17311" spans="1:13" x14ac:dyDescent="0.35">
      <c r="A17311" t="s">
        <v>3</v>
      </c>
      <c r="B17311" t="s">
        <v>488</v>
      </c>
      <c r="C17311">
        <v>1119</v>
      </c>
      <c r="D17311" t="s">
        <v>76</v>
      </c>
      <c r="E17311" t="s">
        <v>294</v>
      </c>
      <c r="F17311" t="s">
        <v>527</v>
      </c>
      <c r="G17311" t="s">
        <v>150</v>
      </c>
      <c r="H17311" t="s">
        <v>79</v>
      </c>
      <c r="I17311" t="s">
        <v>198</v>
      </c>
      <c r="J17311" t="s">
        <v>73</v>
      </c>
      <c r="K17311" t="s">
        <v>96</v>
      </c>
      <c r="L17311" t="s">
        <v>408</v>
      </c>
      <c r="M17311" t="s">
        <v>76</v>
      </c>
    </row>
    <row r="17312" spans="1:13" x14ac:dyDescent="0.35">
      <c r="A17312" t="s">
        <v>3</v>
      </c>
      <c r="B17312" t="s">
        <v>491</v>
      </c>
      <c r="C17312">
        <v>910</v>
      </c>
      <c r="D17312" t="s">
        <v>76</v>
      </c>
      <c r="E17312" t="s">
        <v>458</v>
      </c>
      <c r="F17312" t="s">
        <v>621</v>
      </c>
      <c r="G17312" t="s">
        <v>77</v>
      </c>
      <c r="H17312" t="s">
        <v>76</v>
      </c>
      <c r="I17312" t="s">
        <v>149</v>
      </c>
      <c r="J17312" t="s">
        <v>76</v>
      </c>
      <c r="K17312" t="s">
        <v>93</v>
      </c>
      <c r="L17312" t="s">
        <v>440</v>
      </c>
      <c r="M17312" t="s">
        <v>79</v>
      </c>
    </row>
    <row r="17313" spans="1:13" x14ac:dyDescent="0.35">
      <c r="A17313" t="s">
        <v>4</v>
      </c>
      <c r="B17313" t="s">
        <v>488</v>
      </c>
      <c r="C17313">
        <v>1945</v>
      </c>
      <c r="D17313" t="s">
        <v>75</v>
      </c>
      <c r="E17313" t="s">
        <v>399</v>
      </c>
      <c r="F17313" t="s">
        <v>577</v>
      </c>
      <c r="G17313" t="s">
        <v>103</v>
      </c>
      <c r="H17313" t="s">
        <v>79</v>
      </c>
      <c r="I17313" t="s">
        <v>221</v>
      </c>
      <c r="J17313" t="s">
        <v>105</v>
      </c>
      <c r="K17313" t="s">
        <v>151</v>
      </c>
      <c r="L17313" t="s">
        <v>261</v>
      </c>
      <c r="M17313" t="s">
        <v>76</v>
      </c>
    </row>
    <row r="17314" spans="1:13" x14ac:dyDescent="0.35">
      <c r="A17314" t="s">
        <v>4</v>
      </c>
      <c r="B17314" t="s">
        <v>491</v>
      </c>
      <c r="C17314">
        <v>1331</v>
      </c>
      <c r="D17314" t="s">
        <v>77</v>
      </c>
      <c r="E17314" t="s">
        <v>310</v>
      </c>
      <c r="F17314" t="s">
        <v>271</v>
      </c>
      <c r="G17314" t="s">
        <v>62</v>
      </c>
      <c r="H17314" t="s">
        <v>76</v>
      </c>
      <c r="I17314" t="s">
        <v>188</v>
      </c>
      <c r="J17314" t="s">
        <v>105</v>
      </c>
      <c r="K17314" t="s">
        <v>142</v>
      </c>
      <c r="L17314" t="s">
        <v>214</v>
      </c>
      <c r="M17314" t="s">
        <v>76</v>
      </c>
    </row>
    <row r="17315" spans="1:13" x14ac:dyDescent="0.35">
      <c r="A17315" t="s">
        <v>5</v>
      </c>
      <c r="B17315" t="s">
        <v>488</v>
      </c>
      <c r="C17315">
        <v>2082</v>
      </c>
      <c r="D17315" t="s">
        <v>76</v>
      </c>
      <c r="E17315" t="s">
        <v>732</v>
      </c>
      <c r="F17315" t="s">
        <v>160</v>
      </c>
      <c r="G17315" t="s">
        <v>76</v>
      </c>
      <c r="H17315" t="s">
        <v>76</v>
      </c>
      <c r="I17315" t="s">
        <v>53</v>
      </c>
      <c r="J17315" t="s">
        <v>180</v>
      </c>
      <c r="K17315" t="s">
        <v>93</v>
      </c>
      <c r="L17315" t="s">
        <v>233</v>
      </c>
      <c r="M17315" t="s">
        <v>107</v>
      </c>
    </row>
    <row r="17316" spans="1:13" x14ac:dyDescent="0.35">
      <c r="A17316" t="s">
        <v>5</v>
      </c>
      <c r="B17316" t="s">
        <v>491</v>
      </c>
      <c r="C17316">
        <v>1382</v>
      </c>
      <c r="D17316" t="s">
        <v>71</v>
      </c>
      <c r="E17316" t="s">
        <v>495</v>
      </c>
      <c r="F17316" t="s">
        <v>172</v>
      </c>
      <c r="G17316" t="s">
        <v>76</v>
      </c>
      <c r="H17316" t="s">
        <v>76</v>
      </c>
      <c r="I17316" t="s">
        <v>121</v>
      </c>
      <c r="J17316" t="s">
        <v>109</v>
      </c>
      <c r="K17316" t="s">
        <v>138</v>
      </c>
      <c r="L17316" t="s">
        <v>291</v>
      </c>
      <c r="M17316" t="s">
        <v>76</v>
      </c>
    </row>
    <row r="17317" spans="1:13" x14ac:dyDescent="0.35">
      <c r="A17317" t="s">
        <v>6</v>
      </c>
      <c r="B17317" t="s">
        <v>488</v>
      </c>
      <c r="C17317">
        <v>804</v>
      </c>
      <c r="D17317" t="s">
        <v>71</v>
      </c>
      <c r="E17317" t="s">
        <v>183</v>
      </c>
      <c r="F17317" t="s">
        <v>201</v>
      </c>
      <c r="G17317" t="s">
        <v>80</v>
      </c>
      <c r="H17317" t="s">
        <v>76</v>
      </c>
      <c r="I17317" t="s">
        <v>99</v>
      </c>
      <c r="J17317" t="s">
        <v>75</v>
      </c>
      <c r="K17317" t="s">
        <v>93</v>
      </c>
      <c r="L17317" t="s">
        <v>120</v>
      </c>
      <c r="M17317" t="s">
        <v>79</v>
      </c>
    </row>
    <row r="17318" spans="1:13" x14ac:dyDescent="0.35">
      <c r="A17318" t="s">
        <v>6</v>
      </c>
      <c r="B17318" t="s">
        <v>491</v>
      </c>
      <c r="C17318">
        <v>627</v>
      </c>
      <c r="D17318" t="s">
        <v>68</v>
      </c>
      <c r="E17318" t="s">
        <v>232</v>
      </c>
      <c r="F17318" t="s">
        <v>591</v>
      </c>
      <c r="G17318" t="s">
        <v>75</v>
      </c>
      <c r="H17318" t="s">
        <v>106</v>
      </c>
      <c r="I17318" t="s">
        <v>278</v>
      </c>
      <c r="J17318" t="s">
        <v>138</v>
      </c>
      <c r="K17318" t="s">
        <v>55</v>
      </c>
      <c r="L17318" t="s">
        <v>195</v>
      </c>
      <c r="M17318" t="s">
        <v>79</v>
      </c>
    </row>
    <row r="17319" spans="1:13" x14ac:dyDescent="0.35">
      <c r="A17319" t="s">
        <v>7</v>
      </c>
      <c r="B17319" t="s">
        <v>488</v>
      </c>
      <c r="C17319">
        <v>1723</v>
      </c>
      <c r="D17319" t="s">
        <v>79</v>
      </c>
      <c r="E17319" t="s">
        <v>291</v>
      </c>
      <c r="F17319" t="s">
        <v>558</v>
      </c>
      <c r="G17319" t="s">
        <v>107</v>
      </c>
      <c r="H17319" t="s">
        <v>76</v>
      </c>
      <c r="I17319" t="s">
        <v>102</v>
      </c>
      <c r="J17319" t="s">
        <v>68</v>
      </c>
      <c r="K17319" t="s">
        <v>57</v>
      </c>
      <c r="L17319" t="s">
        <v>528</v>
      </c>
      <c r="M17319" t="s">
        <v>73</v>
      </c>
    </row>
    <row r="17320" spans="1:13" x14ac:dyDescent="0.35">
      <c r="A17320" t="s">
        <v>7</v>
      </c>
      <c r="B17320" t="s">
        <v>491</v>
      </c>
      <c r="C17320">
        <v>1522</v>
      </c>
      <c r="D17320" t="s">
        <v>77</v>
      </c>
      <c r="E17320" t="s">
        <v>453</v>
      </c>
      <c r="F17320" t="s">
        <v>329</v>
      </c>
      <c r="G17320" t="s">
        <v>77</v>
      </c>
      <c r="H17320" t="s">
        <v>73</v>
      </c>
      <c r="I17320" t="s">
        <v>366</v>
      </c>
      <c r="J17320" t="s">
        <v>71</v>
      </c>
      <c r="K17320" t="s">
        <v>194</v>
      </c>
      <c r="L17320" t="s">
        <v>477</v>
      </c>
      <c r="M17320" t="s">
        <v>73</v>
      </c>
    </row>
    <row r="17321" spans="1:13" x14ac:dyDescent="0.35">
      <c r="A17321" t="s">
        <v>241</v>
      </c>
      <c r="B17321" t="s">
        <v>488</v>
      </c>
      <c r="C17321">
        <v>7673</v>
      </c>
      <c r="D17321" t="s">
        <v>77</v>
      </c>
      <c r="E17321" t="s">
        <v>301</v>
      </c>
      <c r="F17321" t="s">
        <v>577</v>
      </c>
      <c r="G17321" t="s">
        <v>78</v>
      </c>
      <c r="H17321" t="s">
        <v>73</v>
      </c>
      <c r="I17321" t="s">
        <v>161</v>
      </c>
      <c r="J17321" t="s">
        <v>80</v>
      </c>
      <c r="K17321" t="s">
        <v>108</v>
      </c>
      <c r="L17321" t="s">
        <v>453</v>
      </c>
      <c r="M17321" t="s">
        <v>107</v>
      </c>
    </row>
    <row r="17322" spans="1:13" x14ac:dyDescent="0.35">
      <c r="A17322" t="s">
        <v>241</v>
      </c>
      <c r="B17322" t="s">
        <v>491</v>
      </c>
      <c r="C17322">
        <v>5772</v>
      </c>
      <c r="D17322" t="s">
        <v>77</v>
      </c>
      <c r="E17322" t="s">
        <v>539</v>
      </c>
      <c r="F17322" t="s">
        <v>329</v>
      </c>
      <c r="G17322" t="s">
        <v>78</v>
      </c>
      <c r="H17322" t="s">
        <v>107</v>
      </c>
      <c r="I17322" t="s">
        <v>99</v>
      </c>
      <c r="J17322" t="s">
        <v>63</v>
      </c>
      <c r="K17322" t="s">
        <v>130</v>
      </c>
      <c r="L17322" t="s">
        <v>453</v>
      </c>
      <c r="M17322" t="s">
        <v>73</v>
      </c>
    </row>
    <row r="17324" spans="1:13" x14ac:dyDescent="0.35">
      <c r="A17324" t="s">
        <v>2586</v>
      </c>
    </row>
    <row r="17325" spans="1:13" x14ac:dyDescent="0.35">
      <c r="A17325" t="s">
        <v>14</v>
      </c>
      <c r="B17325" t="s">
        <v>565</v>
      </c>
      <c r="C17325" t="s">
        <v>2</v>
      </c>
      <c r="D17325" t="s">
        <v>2575</v>
      </c>
      <c r="E17325" t="s">
        <v>2576</v>
      </c>
      <c r="F17325" t="s">
        <v>852</v>
      </c>
      <c r="G17325" t="s">
        <v>2578</v>
      </c>
      <c r="H17325" t="s">
        <v>2579</v>
      </c>
      <c r="I17325" t="s">
        <v>2580</v>
      </c>
      <c r="J17325" t="s">
        <v>2582</v>
      </c>
      <c r="K17325" t="s">
        <v>2577</v>
      </c>
      <c r="L17325" t="s">
        <v>48</v>
      </c>
      <c r="M17325" t="s">
        <v>2581</v>
      </c>
    </row>
    <row r="17326" spans="1:13" x14ac:dyDescent="0.35">
      <c r="A17326" t="s">
        <v>3</v>
      </c>
      <c r="B17326" t="s">
        <v>566</v>
      </c>
      <c r="C17326">
        <v>153</v>
      </c>
      <c r="D17326" t="s">
        <v>54</v>
      </c>
      <c r="E17326" t="s">
        <v>424</v>
      </c>
      <c r="F17326" t="s">
        <v>88</v>
      </c>
      <c r="G17326" t="s">
        <v>179</v>
      </c>
      <c r="H17326" t="s">
        <v>68</v>
      </c>
      <c r="I17326" t="s">
        <v>345</v>
      </c>
      <c r="J17326" t="s">
        <v>76</v>
      </c>
      <c r="K17326" t="s">
        <v>76</v>
      </c>
      <c r="L17326" t="s">
        <v>76</v>
      </c>
      <c r="M17326" t="s">
        <v>76</v>
      </c>
    </row>
    <row r="17327" spans="1:13" x14ac:dyDescent="0.35">
      <c r="A17327" t="s">
        <v>3</v>
      </c>
      <c r="B17327" t="s">
        <v>569</v>
      </c>
      <c r="C17327">
        <v>934</v>
      </c>
      <c r="D17327" t="s">
        <v>262</v>
      </c>
      <c r="E17327" t="s">
        <v>281</v>
      </c>
      <c r="F17327" t="s">
        <v>76</v>
      </c>
      <c r="G17327" t="s">
        <v>142</v>
      </c>
      <c r="H17327" t="s">
        <v>73</v>
      </c>
      <c r="I17327" t="s">
        <v>526</v>
      </c>
      <c r="J17327" t="s">
        <v>76</v>
      </c>
      <c r="K17327" t="s">
        <v>150</v>
      </c>
      <c r="L17327" t="s">
        <v>163</v>
      </c>
      <c r="M17327" t="s">
        <v>76</v>
      </c>
    </row>
    <row r="17328" spans="1:13" x14ac:dyDescent="0.35">
      <c r="A17328" t="s">
        <v>3</v>
      </c>
      <c r="B17328" t="s">
        <v>570</v>
      </c>
      <c r="C17328">
        <v>32</v>
      </c>
      <c r="D17328" t="s">
        <v>381</v>
      </c>
      <c r="E17328" t="s">
        <v>580</v>
      </c>
      <c r="F17328" t="s">
        <v>76</v>
      </c>
      <c r="G17328" t="s">
        <v>240</v>
      </c>
      <c r="H17328" t="s">
        <v>76</v>
      </c>
      <c r="I17328" t="s">
        <v>134</v>
      </c>
      <c r="J17328" t="s">
        <v>76</v>
      </c>
      <c r="K17328" t="s">
        <v>108</v>
      </c>
      <c r="L17328" t="s">
        <v>102</v>
      </c>
      <c r="M17328" t="s">
        <v>76</v>
      </c>
    </row>
    <row r="17329" spans="1:13" x14ac:dyDescent="0.35">
      <c r="A17329" t="s">
        <v>3</v>
      </c>
      <c r="B17329" t="s">
        <v>571</v>
      </c>
      <c r="C17329">
        <v>111</v>
      </c>
      <c r="D17329" t="s">
        <v>518</v>
      </c>
      <c r="E17329" t="s">
        <v>411</v>
      </c>
      <c r="F17329" t="s">
        <v>76</v>
      </c>
      <c r="G17329" t="s">
        <v>94</v>
      </c>
      <c r="H17329" t="s">
        <v>76</v>
      </c>
      <c r="I17329" t="s">
        <v>413</v>
      </c>
      <c r="J17329" t="s">
        <v>76</v>
      </c>
      <c r="K17329" t="s">
        <v>76</v>
      </c>
      <c r="L17329" t="s">
        <v>138</v>
      </c>
      <c r="M17329" t="s">
        <v>76</v>
      </c>
    </row>
    <row r="17330" spans="1:13" x14ac:dyDescent="0.35">
      <c r="A17330" t="s">
        <v>3</v>
      </c>
      <c r="B17330" t="s">
        <v>572</v>
      </c>
      <c r="C17330">
        <v>767</v>
      </c>
      <c r="D17330" t="s">
        <v>124</v>
      </c>
      <c r="E17330" t="s">
        <v>390</v>
      </c>
      <c r="F17330" t="s">
        <v>76</v>
      </c>
      <c r="G17330" t="s">
        <v>65</v>
      </c>
      <c r="H17330" t="s">
        <v>76</v>
      </c>
      <c r="I17330" t="s">
        <v>287</v>
      </c>
      <c r="J17330" t="s">
        <v>76</v>
      </c>
      <c r="K17330" t="s">
        <v>79</v>
      </c>
      <c r="L17330" t="s">
        <v>122</v>
      </c>
      <c r="M17330" t="s">
        <v>71</v>
      </c>
    </row>
    <row r="17331" spans="1:13" x14ac:dyDescent="0.35">
      <c r="A17331" t="s">
        <v>3</v>
      </c>
      <c r="B17331" t="s">
        <v>573</v>
      </c>
      <c r="C17331">
        <v>32</v>
      </c>
      <c r="D17331" t="s">
        <v>425</v>
      </c>
      <c r="E17331" t="s">
        <v>693</v>
      </c>
      <c r="F17331" t="s">
        <v>76</v>
      </c>
      <c r="G17331" t="s">
        <v>81</v>
      </c>
      <c r="H17331" t="s">
        <v>76</v>
      </c>
      <c r="I17331" t="s">
        <v>305</v>
      </c>
      <c r="J17331" t="s">
        <v>76</v>
      </c>
      <c r="K17331" t="s">
        <v>76</v>
      </c>
      <c r="L17331" t="s">
        <v>76</v>
      </c>
      <c r="M17331" t="s">
        <v>76</v>
      </c>
    </row>
    <row r="17332" spans="1:13" x14ac:dyDescent="0.35">
      <c r="A17332" t="s">
        <v>4</v>
      </c>
      <c r="B17332" t="s">
        <v>566</v>
      </c>
      <c r="C17332">
        <v>213</v>
      </c>
      <c r="D17332" t="s">
        <v>284</v>
      </c>
      <c r="E17332" t="s">
        <v>294</v>
      </c>
      <c r="F17332" t="s">
        <v>65</v>
      </c>
      <c r="G17332" t="s">
        <v>236</v>
      </c>
      <c r="H17332" t="s">
        <v>150</v>
      </c>
      <c r="I17332" t="s">
        <v>159</v>
      </c>
      <c r="J17332" t="s">
        <v>161</v>
      </c>
      <c r="K17332" t="s">
        <v>137</v>
      </c>
      <c r="L17332" t="s">
        <v>138</v>
      </c>
      <c r="M17332" t="s">
        <v>76</v>
      </c>
    </row>
    <row r="17333" spans="1:13" x14ac:dyDescent="0.35">
      <c r="A17333" t="s">
        <v>4</v>
      </c>
      <c r="B17333" t="s">
        <v>569</v>
      </c>
      <c r="C17333">
        <v>1578</v>
      </c>
      <c r="D17333" t="s">
        <v>443</v>
      </c>
      <c r="E17333" t="s">
        <v>755</v>
      </c>
      <c r="F17333" t="s">
        <v>76</v>
      </c>
      <c r="G17333" t="s">
        <v>179</v>
      </c>
      <c r="H17333" t="s">
        <v>106</v>
      </c>
      <c r="I17333" t="s">
        <v>308</v>
      </c>
      <c r="J17333" t="s">
        <v>73</v>
      </c>
      <c r="K17333" t="s">
        <v>198</v>
      </c>
      <c r="L17333" t="s">
        <v>62</v>
      </c>
      <c r="M17333" t="s">
        <v>76</v>
      </c>
    </row>
    <row r="17334" spans="1:13" x14ac:dyDescent="0.35">
      <c r="A17334" t="s">
        <v>4</v>
      </c>
      <c r="B17334" t="s">
        <v>570</v>
      </c>
      <c r="C17334">
        <v>154</v>
      </c>
      <c r="D17334" t="s">
        <v>306</v>
      </c>
      <c r="E17334" t="s">
        <v>292</v>
      </c>
      <c r="F17334" t="s">
        <v>76</v>
      </c>
      <c r="G17334" t="s">
        <v>70</v>
      </c>
      <c r="H17334" t="s">
        <v>163</v>
      </c>
      <c r="I17334" t="s">
        <v>429</v>
      </c>
      <c r="J17334" t="s">
        <v>76</v>
      </c>
      <c r="K17334" t="s">
        <v>102</v>
      </c>
      <c r="L17334" t="s">
        <v>79</v>
      </c>
      <c r="M17334" t="s">
        <v>76</v>
      </c>
    </row>
    <row r="17335" spans="1:13" x14ac:dyDescent="0.35">
      <c r="A17335" t="s">
        <v>4</v>
      </c>
      <c r="B17335" t="s">
        <v>571</v>
      </c>
      <c r="C17335">
        <v>142</v>
      </c>
      <c r="D17335" t="s">
        <v>316</v>
      </c>
      <c r="E17335" t="s">
        <v>590</v>
      </c>
      <c r="F17335" t="s">
        <v>76</v>
      </c>
      <c r="G17335" t="s">
        <v>348</v>
      </c>
      <c r="H17335" t="s">
        <v>100</v>
      </c>
      <c r="I17335" t="s">
        <v>185</v>
      </c>
      <c r="J17335" t="s">
        <v>81</v>
      </c>
      <c r="K17335" t="s">
        <v>73</v>
      </c>
      <c r="L17335" t="s">
        <v>102</v>
      </c>
      <c r="M17335" t="s">
        <v>76</v>
      </c>
    </row>
    <row r="17336" spans="1:13" x14ac:dyDescent="0.35">
      <c r="A17336" t="s">
        <v>4</v>
      </c>
      <c r="B17336" t="s">
        <v>572</v>
      </c>
      <c r="C17336">
        <v>1065</v>
      </c>
      <c r="D17336" t="s">
        <v>499</v>
      </c>
      <c r="E17336" t="s">
        <v>183</v>
      </c>
      <c r="F17336" t="s">
        <v>76</v>
      </c>
      <c r="G17336" t="s">
        <v>163</v>
      </c>
      <c r="H17336" t="s">
        <v>75</v>
      </c>
      <c r="I17336" t="s">
        <v>212</v>
      </c>
      <c r="J17336" t="s">
        <v>73</v>
      </c>
      <c r="K17336" t="s">
        <v>150</v>
      </c>
      <c r="L17336" t="s">
        <v>80</v>
      </c>
      <c r="M17336" t="s">
        <v>76</v>
      </c>
    </row>
    <row r="17337" spans="1:13" x14ac:dyDescent="0.35">
      <c r="A17337" t="s">
        <v>4</v>
      </c>
      <c r="B17337" t="s">
        <v>573</v>
      </c>
      <c r="C17337">
        <v>124</v>
      </c>
      <c r="D17337" t="s">
        <v>511</v>
      </c>
      <c r="E17337" t="s">
        <v>120</v>
      </c>
      <c r="F17337" t="s">
        <v>76</v>
      </c>
      <c r="G17337" t="s">
        <v>355</v>
      </c>
      <c r="H17337" t="s">
        <v>63</v>
      </c>
      <c r="I17337" t="s">
        <v>9</v>
      </c>
      <c r="J17337" t="s">
        <v>76</v>
      </c>
      <c r="K17337" t="s">
        <v>156</v>
      </c>
      <c r="L17337" t="s">
        <v>63</v>
      </c>
      <c r="M17337" t="s">
        <v>76</v>
      </c>
    </row>
    <row r="17338" spans="1:13" x14ac:dyDescent="0.35">
      <c r="A17338" t="s">
        <v>5</v>
      </c>
      <c r="B17338" t="s">
        <v>566</v>
      </c>
      <c r="C17338">
        <v>89</v>
      </c>
      <c r="D17338" t="s">
        <v>962</v>
      </c>
      <c r="E17338" t="s">
        <v>392</v>
      </c>
      <c r="F17338" t="s">
        <v>76</v>
      </c>
      <c r="G17338" t="s">
        <v>138</v>
      </c>
      <c r="H17338" t="s">
        <v>76</v>
      </c>
      <c r="I17338" t="s">
        <v>239</v>
      </c>
      <c r="J17338" t="s">
        <v>76</v>
      </c>
      <c r="K17338" t="s">
        <v>76</v>
      </c>
      <c r="L17338" t="s">
        <v>71</v>
      </c>
      <c r="M17338" t="s">
        <v>76</v>
      </c>
    </row>
    <row r="17339" spans="1:13" x14ac:dyDescent="0.35">
      <c r="A17339" t="s">
        <v>5</v>
      </c>
      <c r="B17339" t="s">
        <v>569</v>
      </c>
      <c r="C17339">
        <v>1594</v>
      </c>
      <c r="D17339" t="s">
        <v>259</v>
      </c>
      <c r="E17339" t="s">
        <v>582</v>
      </c>
      <c r="F17339" t="s">
        <v>107</v>
      </c>
      <c r="G17339" t="s">
        <v>56</v>
      </c>
      <c r="H17339" t="s">
        <v>109</v>
      </c>
      <c r="I17339" t="s">
        <v>196</v>
      </c>
      <c r="J17339" t="s">
        <v>76</v>
      </c>
      <c r="K17339" t="s">
        <v>76</v>
      </c>
      <c r="L17339" t="s">
        <v>151</v>
      </c>
      <c r="M17339" t="s">
        <v>76</v>
      </c>
    </row>
    <row r="17340" spans="1:13" x14ac:dyDescent="0.35">
      <c r="A17340" t="s">
        <v>5</v>
      </c>
      <c r="B17340" t="s">
        <v>570</v>
      </c>
      <c r="C17340">
        <v>399</v>
      </c>
      <c r="D17340" t="s">
        <v>660</v>
      </c>
      <c r="E17340" t="s">
        <v>196</v>
      </c>
      <c r="F17340" t="s">
        <v>76</v>
      </c>
      <c r="G17340" t="s">
        <v>367</v>
      </c>
      <c r="H17340" t="s">
        <v>84</v>
      </c>
      <c r="I17340" t="s">
        <v>132</v>
      </c>
      <c r="J17340" t="s">
        <v>76</v>
      </c>
      <c r="K17340" t="s">
        <v>76</v>
      </c>
      <c r="L17340" t="s">
        <v>80</v>
      </c>
      <c r="M17340" t="s">
        <v>107</v>
      </c>
    </row>
    <row r="17341" spans="1:13" x14ac:dyDescent="0.35">
      <c r="A17341" t="s">
        <v>5</v>
      </c>
      <c r="B17341" t="s">
        <v>571</v>
      </c>
      <c r="C17341">
        <v>46</v>
      </c>
      <c r="D17341" t="s">
        <v>721</v>
      </c>
      <c r="E17341" t="s">
        <v>162</v>
      </c>
      <c r="F17341" t="s">
        <v>76</v>
      </c>
      <c r="G17341" t="s">
        <v>86</v>
      </c>
      <c r="H17341" t="s">
        <v>129</v>
      </c>
      <c r="I17341" t="s">
        <v>233</v>
      </c>
      <c r="J17341" t="s">
        <v>76</v>
      </c>
      <c r="K17341" t="s">
        <v>76</v>
      </c>
      <c r="L17341" t="s">
        <v>71</v>
      </c>
      <c r="M17341" t="s">
        <v>76</v>
      </c>
    </row>
    <row r="17342" spans="1:13" x14ac:dyDescent="0.35">
      <c r="A17342" t="s">
        <v>5</v>
      </c>
      <c r="B17342" t="s">
        <v>572</v>
      </c>
      <c r="C17342">
        <v>1067</v>
      </c>
      <c r="D17342" t="s">
        <v>490</v>
      </c>
      <c r="E17342" t="s">
        <v>590</v>
      </c>
      <c r="F17342" t="s">
        <v>76</v>
      </c>
      <c r="G17342" t="s">
        <v>244</v>
      </c>
      <c r="H17342" t="s">
        <v>65</v>
      </c>
      <c r="I17342" t="s">
        <v>426</v>
      </c>
      <c r="J17342" t="s">
        <v>75</v>
      </c>
      <c r="K17342" t="s">
        <v>76</v>
      </c>
      <c r="L17342" t="s">
        <v>138</v>
      </c>
      <c r="M17342" t="s">
        <v>76</v>
      </c>
    </row>
    <row r="17343" spans="1:13" x14ac:dyDescent="0.35">
      <c r="A17343" t="s">
        <v>5</v>
      </c>
      <c r="B17343" t="s">
        <v>573</v>
      </c>
      <c r="C17343">
        <v>269</v>
      </c>
      <c r="D17343" t="s">
        <v>522</v>
      </c>
      <c r="E17343" t="s">
        <v>550</v>
      </c>
      <c r="F17343" t="s">
        <v>76</v>
      </c>
      <c r="G17343" t="s">
        <v>307</v>
      </c>
      <c r="H17343" t="s">
        <v>114</v>
      </c>
      <c r="I17343" t="s">
        <v>134</v>
      </c>
      <c r="J17343" t="s">
        <v>76</v>
      </c>
      <c r="K17343" t="s">
        <v>76</v>
      </c>
      <c r="L17343" t="s">
        <v>80</v>
      </c>
      <c r="M17343" t="s">
        <v>76</v>
      </c>
    </row>
    <row r="17344" spans="1:13" x14ac:dyDescent="0.35">
      <c r="A17344" t="s">
        <v>6</v>
      </c>
      <c r="B17344" t="s">
        <v>566</v>
      </c>
      <c r="C17344">
        <v>71</v>
      </c>
      <c r="D17344" t="s">
        <v>12</v>
      </c>
      <c r="E17344" t="s">
        <v>745</v>
      </c>
      <c r="F17344" t="s">
        <v>76</v>
      </c>
      <c r="G17344" t="s">
        <v>209</v>
      </c>
      <c r="H17344" t="s">
        <v>76</v>
      </c>
      <c r="I17344" t="s">
        <v>220</v>
      </c>
      <c r="J17344" t="s">
        <v>76</v>
      </c>
      <c r="K17344" t="s">
        <v>122</v>
      </c>
      <c r="L17344" t="s">
        <v>76</v>
      </c>
      <c r="M17344" t="s">
        <v>76</v>
      </c>
    </row>
    <row r="17345" spans="1:13" x14ac:dyDescent="0.35">
      <c r="A17345" t="s">
        <v>6</v>
      </c>
      <c r="B17345" t="s">
        <v>569</v>
      </c>
      <c r="C17345">
        <v>641</v>
      </c>
      <c r="D17345" t="s">
        <v>315</v>
      </c>
      <c r="E17345" t="s">
        <v>470</v>
      </c>
      <c r="F17345" t="s">
        <v>76</v>
      </c>
      <c r="G17345" t="s">
        <v>204</v>
      </c>
      <c r="H17345" t="s">
        <v>75</v>
      </c>
      <c r="I17345" t="s">
        <v>283</v>
      </c>
      <c r="J17345" t="s">
        <v>94</v>
      </c>
      <c r="K17345" t="s">
        <v>100</v>
      </c>
      <c r="L17345" t="s">
        <v>104</v>
      </c>
      <c r="M17345" t="s">
        <v>68</v>
      </c>
    </row>
    <row r="17346" spans="1:13" x14ac:dyDescent="0.35">
      <c r="A17346" t="s">
        <v>6</v>
      </c>
      <c r="B17346" t="s">
        <v>570</v>
      </c>
      <c r="C17346">
        <v>92</v>
      </c>
      <c r="D17346" t="s">
        <v>425</v>
      </c>
      <c r="E17346" t="s">
        <v>663</v>
      </c>
      <c r="F17346" t="s">
        <v>76</v>
      </c>
      <c r="G17346" t="s">
        <v>56</v>
      </c>
      <c r="H17346" t="s">
        <v>72</v>
      </c>
      <c r="I17346" t="s">
        <v>116</v>
      </c>
      <c r="J17346" t="s">
        <v>76</v>
      </c>
      <c r="K17346" t="s">
        <v>77</v>
      </c>
      <c r="L17346" t="s">
        <v>76</v>
      </c>
      <c r="M17346" t="s">
        <v>75</v>
      </c>
    </row>
    <row r="17347" spans="1:13" x14ac:dyDescent="0.35">
      <c r="A17347" t="s">
        <v>6</v>
      </c>
      <c r="B17347" t="s">
        <v>571</v>
      </c>
      <c r="C17347">
        <v>56</v>
      </c>
      <c r="D17347" t="s">
        <v>554</v>
      </c>
      <c r="E17347" t="s">
        <v>394</v>
      </c>
      <c r="F17347" t="s">
        <v>76</v>
      </c>
      <c r="G17347" t="s">
        <v>218</v>
      </c>
      <c r="H17347" t="s">
        <v>76</v>
      </c>
      <c r="I17347" t="s">
        <v>145</v>
      </c>
      <c r="J17347" t="s">
        <v>79</v>
      </c>
      <c r="K17347" t="s">
        <v>76</v>
      </c>
      <c r="L17347" t="s">
        <v>79</v>
      </c>
      <c r="M17347" t="s">
        <v>76</v>
      </c>
    </row>
    <row r="17348" spans="1:13" x14ac:dyDescent="0.35">
      <c r="A17348" t="s">
        <v>6</v>
      </c>
      <c r="B17348" t="s">
        <v>572</v>
      </c>
      <c r="C17348">
        <v>500</v>
      </c>
      <c r="D17348" t="s">
        <v>144</v>
      </c>
      <c r="E17348" t="s">
        <v>169</v>
      </c>
      <c r="F17348" t="s">
        <v>77</v>
      </c>
      <c r="G17348" t="s">
        <v>260</v>
      </c>
      <c r="H17348" t="s">
        <v>105</v>
      </c>
      <c r="I17348" t="s">
        <v>115</v>
      </c>
      <c r="J17348" t="s">
        <v>71</v>
      </c>
      <c r="K17348" t="s">
        <v>94</v>
      </c>
      <c r="L17348" t="s">
        <v>198</v>
      </c>
      <c r="M17348" t="s">
        <v>71</v>
      </c>
    </row>
    <row r="17349" spans="1:13" x14ac:dyDescent="0.35">
      <c r="A17349" t="s">
        <v>6</v>
      </c>
      <c r="B17349" t="s">
        <v>573</v>
      </c>
      <c r="C17349">
        <v>71</v>
      </c>
      <c r="D17349" t="s">
        <v>463</v>
      </c>
      <c r="E17349" t="s">
        <v>541</v>
      </c>
      <c r="F17349" t="s">
        <v>76</v>
      </c>
      <c r="G17349" t="s">
        <v>276</v>
      </c>
      <c r="H17349" t="s">
        <v>130</v>
      </c>
      <c r="I17349" t="s">
        <v>328</v>
      </c>
      <c r="J17349" t="s">
        <v>107</v>
      </c>
      <c r="K17349" t="s">
        <v>105</v>
      </c>
      <c r="L17349" t="s">
        <v>79</v>
      </c>
      <c r="M17349" t="s">
        <v>76</v>
      </c>
    </row>
    <row r="17350" spans="1:13" x14ac:dyDescent="0.35">
      <c r="A17350" t="s">
        <v>7</v>
      </c>
      <c r="B17350" t="s">
        <v>566</v>
      </c>
      <c r="C17350">
        <v>129</v>
      </c>
      <c r="D17350" t="s">
        <v>539</v>
      </c>
      <c r="E17350" t="s">
        <v>690</v>
      </c>
      <c r="F17350" t="s">
        <v>79</v>
      </c>
      <c r="G17350" t="s">
        <v>442</v>
      </c>
      <c r="H17350" t="s">
        <v>97</v>
      </c>
      <c r="I17350" t="s">
        <v>314</v>
      </c>
      <c r="J17350" t="s">
        <v>76</v>
      </c>
      <c r="K17350" t="s">
        <v>76</v>
      </c>
      <c r="L17350" t="s">
        <v>105</v>
      </c>
      <c r="M17350" t="s">
        <v>76</v>
      </c>
    </row>
    <row r="17351" spans="1:13" x14ac:dyDescent="0.35">
      <c r="A17351" t="s">
        <v>7</v>
      </c>
      <c r="B17351" t="s">
        <v>569</v>
      </c>
      <c r="C17351">
        <v>1488</v>
      </c>
      <c r="D17351" t="s">
        <v>416</v>
      </c>
      <c r="E17351" t="s">
        <v>500</v>
      </c>
      <c r="F17351" t="s">
        <v>76</v>
      </c>
      <c r="G17351" t="s">
        <v>180</v>
      </c>
      <c r="H17351" t="s">
        <v>106</v>
      </c>
      <c r="I17351" t="s">
        <v>556</v>
      </c>
      <c r="J17351" t="s">
        <v>68</v>
      </c>
      <c r="K17351" t="s">
        <v>107</v>
      </c>
      <c r="L17351" t="s">
        <v>175</v>
      </c>
      <c r="M17351" t="s">
        <v>73</v>
      </c>
    </row>
    <row r="17352" spans="1:13" x14ac:dyDescent="0.35">
      <c r="A17352" t="s">
        <v>7</v>
      </c>
      <c r="B17352" t="s">
        <v>570</v>
      </c>
      <c r="C17352">
        <v>106</v>
      </c>
      <c r="D17352" t="s">
        <v>775</v>
      </c>
      <c r="E17352" t="s">
        <v>201</v>
      </c>
      <c r="F17352" t="s">
        <v>76</v>
      </c>
      <c r="G17352" t="s">
        <v>119</v>
      </c>
      <c r="H17352" t="s">
        <v>76</v>
      </c>
      <c r="I17352" t="s">
        <v>227</v>
      </c>
      <c r="J17352" t="s">
        <v>76</v>
      </c>
      <c r="K17352" t="s">
        <v>76</v>
      </c>
      <c r="L17352" t="s">
        <v>103</v>
      </c>
      <c r="M17352" t="s">
        <v>76</v>
      </c>
    </row>
    <row r="17353" spans="1:13" x14ac:dyDescent="0.35">
      <c r="A17353" t="s">
        <v>7</v>
      </c>
      <c r="B17353" t="s">
        <v>571</v>
      </c>
      <c r="C17353">
        <v>70</v>
      </c>
      <c r="D17353" t="s">
        <v>420</v>
      </c>
      <c r="E17353" t="s">
        <v>409</v>
      </c>
      <c r="F17353" t="s">
        <v>65</v>
      </c>
      <c r="G17353" t="s">
        <v>181</v>
      </c>
      <c r="H17353" t="s">
        <v>216</v>
      </c>
      <c r="I17353" t="s">
        <v>192</v>
      </c>
      <c r="J17353" t="s">
        <v>76</v>
      </c>
      <c r="K17353" t="s">
        <v>76</v>
      </c>
      <c r="L17353" t="s">
        <v>80</v>
      </c>
      <c r="M17353" t="s">
        <v>76</v>
      </c>
    </row>
    <row r="17354" spans="1:13" x14ac:dyDescent="0.35">
      <c r="A17354" t="s">
        <v>7</v>
      </c>
      <c r="B17354" t="s">
        <v>572</v>
      </c>
      <c r="C17354">
        <v>1386</v>
      </c>
      <c r="D17354" t="s">
        <v>426</v>
      </c>
      <c r="E17354" t="s">
        <v>463</v>
      </c>
      <c r="F17354" t="s">
        <v>76</v>
      </c>
      <c r="G17354" t="s">
        <v>286</v>
      </c>
      <c r="H17354" t="s">
        <v>79</v>
      </c>
      <c r="I17354" t="s">
        <v>761</v>
      </c>
      <c r="J17354" t="s">
        <v>106</v>
      </c>
      <c r="K17354" t="s">
        <v>77</v>
      </c>
      <c r="L17354" t="s">
        <v>244</v>
      </c>
      <c r="M17354" t="s">
        <v>76</v>
      </c>
    </row>
    <row r="17355" spans="1:13" x14ac:dyDescent="0.35">
      <c r="A17355" t="s">
        <v>7</v>
      </c>
      <c r="B17355" t="s">
        <v>573</v>
      </c>
      <c r="C17355">
        <v>66</v>
      </c>
      <c r="D17355" t="s">
        <v>785</v>
      </c>
      <c r="E17355" t="s">
        <v>171</v>
      </c>
      <c r="F17355" t="s">
        <v>76</v>
      </c>
      <c r="G17355" t="s">
        <v>161</v>
      </c>
      <c r="H17355" t="s">
        <v>150</v>
      </c>
      <c r="I17355" t="s">
        <v>307</v>
      </c>
      <c r="J17355" t="s">
        <v>130</v>
      </c>
      <c r="K17355" t="s">
        <v>76</v>
      </c>
      <c r="L17355" t="s">
        <v>93</v>
      </c>
      <c r="M17355" t="s">
        <v>130</v>
      </c>
    </row>
    <row r="17356" spans="1:13" x14ac:dyDescent="0.35">
      <c r="A17356" t="s">
        <v>241</v>
      </c>
      <c r="B17356" t="s">
        <v>566</v>
      </c>
      <c r="C17356">
        <v>655</v>
      </c>
      <c r="D17356" t="s">
        <v>587</v>
      </c>
      <c r="E17356" t="s">
        <v>748</v>
      </c>
      <c r="F17356" t="s">
        <v>93</v>
      </c>
      <c r="G17356" t="s">
        <v>239</v>
      </c>
      <c r="H17356" t="s">
        <v>63</v>
      </c>
      <c r="I17356" t="s">
        <v>317</v>
      </c>
      <c r="J17356" t="s">
        <v>100</v>
      </c>
      <c r="K17356" t="s">
        <v>80</v>
      </c>
      <c r="L17356" t="s">
        <v>150</v>
      </c>
      <c r="M17356" t="s">
        <v>76</v>
      </c>
    </row>
    <row r="17357" spans="1:13" x14ac:dyDescent="0.35">
      <c r="A17357" t="s">
        <v>241</v>
      </c>
      <c r="B17357" t="s">
        <v>569</v>
      </c>
      <c r="C17357">
        <v>6235</v>
      </c>
      <c r="D17357" t="s">
        <v>550</v>
      </c>
      <c r="E17357" t="s">
        <v>383</v>
      </c>
      <c r="F17357" t="s">
        <v>76</v>
      </c>
      <c r="G17357" t="s">
        <v>180</v>
      </c>
      <c r="H17357" t="s">
        <v>81</v>
      </c>
      <c r="I17357" t="s">
        <v>524</v>
      </c>
      <c r="J17357" t="s">
        <v>106</v>
      </c>
      <c r="K17357" t="s">
        <v>75</v>
      </c>
      <c r="L17357" t="s">
        <v>179</v>
      </c>
      <c r="M17357" t="s">
        <v>107</v>
      </c>
    </row>
    <row r="17358" spans="1:13" x14ac:dyDescent="0.35">
      <c r="A17358" t="s">
        <v>241</v>
      </c>
      <c r="B17358" t="s">
        <v>570</v>
      </c>
      <c r="C17358">
        <v>783</v>
      </c>
      <c r="D17358" t="s">
        <v>490</v>
      </c>
      <c r="E17358" t="s">
        <v>310</v>
      </c>
      <c r="F17358" t="s">
        <v>76</v>
      </c>
      <c r="G17358" t="s">
        <v>99</v>
      </c>
      <c r="H17358" t="s">
        <v>103</v>
      </c>
      <c r="I17358" t="s">
        <v>236</v>
      </c>
      <c r="J17358" t="s">
        <v>76</v>
      </c>
      <c r="K17358" t="s">
        <v>80</v>
      </c>
      <c r="L17358" t="s">
        <v>72</v>
      </c>
      <c r="M17358" t="s">
        <v>107</v>
      </c>
    </row>
    <row r="17359" spans="1:13" x14ac:dyDescent="0.35">
      <c r="A17359" t="s">
        <v>241</v>
      </c>
      <c r="B17359" t="s">
        <v>571</v>
      </c>
      <c r="C17359">
        <v>425</v>
      </c>
      <c r="D17359" t="s">
        <v>169</v>
      </c>
      <c r="E17359" t="s">
        <v>428</v>
      </c>
      <c r="F17359" t="s">
        <v>71</v>
      </c>
      <c r="G17359" t="s">
        <v>69</v>
      </c>
      <c r="H17359" t="s">
        <v>104</v>
      </c>
      <c r="I17359" t="s">
        <v>95</v>
      </c>
      <c r="J17359" t="s">
        <v>68</v>
      </c>
      <c r="K17359" t="s">
        <v>107</v>
      </c>
      <c r="L17359" t="s">
        <v>130</v>
      </c>
      <c r="M17359" t="s">
        <v>76</v>
      </c>
    </row>
    <row r="17360" spans="1:13" x14ac:dyDescent="0.35">
      <c r="A17360" t="s">
        <v>241</v>
      </c>
      <c r="B17360" t="s">
        <v>572</v>
      </c>
      <c r="C17360">
        <v>4785</v>
      </c>
      <c r="D17360" t="s">
        <v>582</v>
      </c>
      <c r="E17360" t="s">
        <v>374</v>
      </c>
      <c r="F17360" t="s">
        <v>76</v>
      </c>
      <c r="G17360" t="s">
        <v>314</v>
      </c>
      <c r="H17360" t="s">
        <v>78</v>
      </c>
      <c r="I17360" t="s">
        <v>443</v>
      </c>
      <c r="J17360" t="s">
        <v>77</v>
      </c>
      <c r="K17360" t="s">
        <v>79</v>
      </c>
      <c r="L17360" t="s">
        <v>104</v>
      </c>
      <c r="M17360" t="s">
        <v>73</v>
      </c>
    </row>
    <row r="17361" spans="1:13" x14ac:dyDescent="0.35">
      <c r="A17361" t="s">
        <v>241</v>
      </c>
      <c r="B17361" t="s">
        <v>573</v>
      </c>
      <c r="C17361">
        <v>562</v>
      </c>
      <c r="D17361" t="s">
        <v>554</v>
      </c>
      <c r="E17361" t="s">
        <v>393</v>
      </c>
      <c r="F17361" t="s">
        <v>76</v>
      </c>
      <c r="G17361" t="s">
        <v>305</v>
      </c>
      <c r="H17361" t="s">
        <v>179</v>
      </c>
      <c r="I17361" t="s">
        <v>262</v>
      </c>
      <c r="J17361" t="s">
        <v>79</v>
      </c>
      <c r="K17361" t="s">
        <v>216</v>
      </c>
      <c r="L17361" t="s">
        <v>72</v>
      </c>
      <c r="M17361" t="s">
        <v>79</v>
      </c>
    </row>
    <row r="17363" spans="1:13" x14ac:dyDescent="0.35">
      <c r="A17363" t="s">
        <v>2587</v>
      </c>
    </row>
    <row r="17364" spans="1:13" x14ac:dyDescent="0.35">
      <c r="A17364" t="s">
        <v>14</v>
      </c>
      <c r="B17364" t="s">
        <v>593</v>
      </c>
      <c r="C17364" t="s">
        <v>2</v>
      </c>
      <c r="D17364" t="s">
        <v>2582</v>
      </c>
      <c r="E17364" t="s">
        <v>2575</v>
      </c>
      <c r="F17364" t="s">
        <v>2576</v>
      </c>
      <c r="G17364" t="s">
        <v>2577</v>
      </c>
      <c r="H17364" t="s">
        <v>2578</v>
      </c>
      <c r="I17364" t="s">
        <v>2579</v>
      </c>
      <c r="J17364" t="s">
        <v>48</v>
      </c>
      <c r="K17364" t="s">
        <v>2580</v>
      </c>
      <c r="L17364" t="s">
        <v>2581</v>
      </c>
      <c r="M17364" t="s">
        <v>852</v>
      </c>
    </row>
    <row r="17365" spans="1:13" x14ac:dyDescent="0.35">
      <c r="A17365" t="s">
        <v>3</v>
      </c>
      <c r="B17365" t="s">
        <v>594</v>
      </c>
      <c r="C17365">
        <v>948</v>
      </c>
      <c r="D17365" t="s">
        <v>76</v>
      </c>
      <c r="E17365" t="s">
        <v>138</v>
      </c>
      <c r="F17365" t="s">
        <v>397</v>
      </c>
      <c r="G17365" t="s">
        <v>68</v>
      </c>
      <c r="H17365" t="s">
        <v>122</v>
      </c>
      <c r="I17365" t="s">
        <v>73</v>
      </c>
      <c r="J17365" t="s">
        <v>173</v>
      </c>
      <c r="K17365" t="s">
        <v>883</v>
      </c>
      <c r="L17365" t="s">
        <v>76</v>
      </c>
      <c r="M17365" t="s">
        <v>76</v>
      </c>
    </row>
    <row r="17366" spans="1:13" x14ac:dyDescent="0.35">
      <c r="A17366" t="s">
        <v>3</v>
      </c>
      <c r="B17366" t="s">
        <v>595</v>
      </c>
      <c r="C17366">
        <v>1081</v>
      </c>
      <c r="D17366" t="s">
        <v>76</v>
      </c>
      <c r="E17366" t="s">
        <v>541</v>
      </c>
      <c r="F17366" t="s">
        <v>651</v>
      </c>
      <c r="G17366" t="s">
        <v>71</v>
      </c>
      <c r="H17366" t="s">
        <v>149</v>
      </c>
      <c r="I17366" t="s">
        <v>107</v>
      </c>
      <c r="J17366" t="s">
        <v>86</v>
      </c>
      <c r="K17366" t="s">
        <v>8</v>
      </c>
      <c r="L17366" t="s">
        <v>77</v>
      </c>
      <c r="M17366" t="s">
        <v>79</v>
      </c>
    </row>
    <row r="17367" spans="1:13" x14ac:dyDescent="0.35">
      <c r="A17367" t="s">
        <v>4</v>
      </c>
      <c r="B17367" t="s">
        <v>594</v>
      </c>
      <c r="C17367">
        <v>1729</v>
      </c>
      <c r="D17367" t="s">
        <v>73</v>
      </c>
      <c r="E17367" t="s">
        <v>254</v>
      </c>
      <c r="F17367" t="s">
        <v>498</v>
      </c>
      <c r="G17367" t="s">
        <v>70</v>
      </c>
      <c r="H17367" t="s">
        <v>119</v>
      </c>
      <c r="I17367" t="s">
        <v>79</v>
      </c>
      <c r="J17367" t="s">
        <v>68</v>
      </c>
      <c r="K17367" t="s">
        <v>496</v>
      </c>
      <c r="L17367" t="s">
        <v>76</v>
      </c>
      <c r="M17367" t="s">
        <v>76</v>
      </c>
    </row>
    <row r="17368" spans="1:13" x14ac:dyDescent="0.35">
      <c r="A17368" t="s">
        <v>4</v>
      </c>
      <c r="B17368" t="s">
        <v>595</v>
      </c>
      <c r="C17368">
        <v>1547</v>
      </c>
      <c r="D17368" t="s">
        <v>94</v>
      </c>
      <c r="E17368" t="s">
        <v>599</v>
      </c>
      <c r="F17368" t="s">
        <v>91</v>
      </c>
      <c r="G17368" t="s">
        <v>149</v>
      </c>
      <c r="H17368" t="s">
        <v>237</v>
      </c>
      <c r="I17368" t="s">
        <v>63</v>
      </c>
      <c r="J17368" t="s">
        <v>103</v>
      </c>
      <c r="K17368" t="s">
        <v>205</v>
      </c>
      <c r="L17368" t="s">
        <v>76</v>
      </c>
      <c r="M17368" t="s">
        <v>79</v>
      </c>
    </row>
    <row r="17369" spans="1:13" x14ac:dyDescent="0.35">
      <c r="A17369" t="s">
        <v>5</v>
      </c>
      <c r="B17369" t="s">
        <v>594</v>
      </c>
      <c r="C17369">
        <v>1276</v>
      </c>
      <c r="D17369" t="s">
        <v>76</v>
      </c>
      <c r="E17369" t="s">
        <v>70</v>
      </c>
      <c r="F17369" t="s">
        <v>523</v>
      </c>
      <c r="G17369" t="s">
        <v>76</v>
      </c>
      <c r="H17369" t="s">
        <v>108</v>
      </c>
      <c r="I17369" t="s">
        <v>107</v>
      </c>
      <c r="J17369" t="s">
        <v>94</v>
      </c>
      <c r="K17369" t="s">
        <v>812</v>
      </c>
      <c r="L17369" t="s">
        <v>73</v>
      </c>
      <c r="M17369" t="s">
        <v>107</v>
      </c>
    </row>
    <row r="17370" spans="1:13" x14ac:dyDescent="0.35">
      <c r="A17370" t="s">
        <v>5</v>
      </c>
      <c r="B17370" t="s">
        <v>595</v>
      </c>
      <c r="C17370">
        <v>2188</v>
      </c>
      <c r="D17370" t="s">
        <v>106</v>
      </c>
      <c r="E17370" t="s">
        <v>728</v>
      </c>
      <c r="F17370" t="s">
        <v>9</v>
      </c>
      <c r="G17370" t="s">
        <v>76</v>
      </c>
      <c r="H17370" t="s">
        <v>309</v>
      </c>
      <c r="I17370" t="s">
        <v>355</v>
      </c>
      <c r="J17370" t="s">
        <v>55</v>
      </c>
      <c r="K17370" t="s">
        <v>240</v>
      </c>
      <c r="L17370" t="s">
        <v>76</v>
      </c>
      <c r="M17370" t="s">
        <v>76</v>
      </c>
    </row>
    <row r="17371" spans="1:13" x14ac:dyDescent="0.35">
      <c r="A17371" t="s">
        <v>6</v>
      </c>
      <c r="B17371" t="s">
        <v>594</v>
      </c>
      <c r="C17371">
        <v>522</v>
      </c>
      <c r="D17371" t="s">
        <v>100</v>
      </c>
      <c r="E17371" t="s">
        <v>80</v>
      </c>
      <c r="F17371" t="s">
        <v>111</v>
      </c>
      <c r="G17371" t="s">
        <v>173</v>
      </c>
      <c r="H17371" t="s">
        <v>87</v>
      </c>
      <c r="I17371" t="s">
        <v>71</v>
      </c>
      <c r="J17371" t="s">
        <v>68</v>
      </c>
      <c r="K17371" t="s">
        <v>736</v>
      </c>
      <c r="L17371" t="s">
        <v>105</v>
      </c>
      <c r="M17371" t="s">
        <v>107</v>
      </c>
    </row>
    <row r="17372" spans="1:13" x14ac:dyDescent="0.35">
      <c r="A17372" t="s">
        <v>6</v>
      </c>
      <c r="B17372" t="s">
        <v>595</v>
      </c>
      <c r="C17372">
        <v>909</v>
      </c>
      <c r="D17372" t="s">
        <v>73</v>
      </c>
      <c r="E17372" t="s">
        <v>478</v>
      </c>
      <c r="F17372" t="s">
        <v>587</v>
      </c>
      <c r="G17372" t="s">
        <v>68</v>
      </c>
      <c r="H17372" t="s">
        <v>278</v>
      </c>
      <c r="I17372" t="s">
        <v>105</v>
      </c>
      <c r="J17372" t="s">
        <v>130</v>
      </c>
      <c r="K17372" t="s">
        <v>255</v>
      </c>
      <c r="L17372" t="s">
        <v>106</v>
      </c>
      <c r="M17372" t="s">
        <v>73</v>
      </c>
    </row>
    <row r="17373" spans="1:13" x14ac:dyDescent="0.35">
      <c r="A17373" t="s">
        <v>7</v>
      </c>
      <c r="B17373" t="s">
        <v>594</v>
      </c>
      <c r="C17373">
        <v>1601</v>
      </c>
      <c r="D17373" t="s">
        <v>107</v>
      </c>
      <c r="E17373" t="s">
        <v>103</v>
      </c>
      <c r="F17373" t="s">
        <v>292</v>
      </c>
      <c r="G17373" t="s">
        <v>73</v>
      </c>
      <c r="H17373" t="s">
        <v>216</v>
      </c>
      <c r="I17373" t="s">
        <v>73</v>
      </c>
      <c r="J17373" t="s">
        <v>86</v>
      </c>
      <c r="K17373" t="s">
        <v>694</v>
      </c>
      <c r="L17373" t="s">
        <v>73</v>
      </c>
      <c r="M17373" t="s">
        <v>76</v>
      </c>
    </row>
    <row r="17374" spans="1:13" x14ac:dyDescent="0.35">
      <c r="A17374" t="s">
        <v>7</v>
      </c>
      <c r="B17374" t="s">
        <v>595</v>
      </c>
      <c r="C17374">
        <v>1644</v>
      </c>
      <c r="D17374" t="s">
        <v>71</v>
      </c>
      <c r="E17374" t="s">
        <v>599</v>
      </c>
      <c r="F17374" t="s">
        <v>454</v>
      </c>
      <c r="G17374" t="s">
        <v>106</v>
      </c>
      <c r="H17374" t="s">
        <v>92</v>
      </c>
      <c r="I17374" t="s">
        <v>78</v>
      </c>
      <c r="J17374" t="s">
        <v>84</v>
      </c>
      <c r="K17374" t="s">
        <v>126</v>
      </c>
      <c r="L17374" t="s">
        <v>73</v>
      </c>
      <c r="M17374" t="s">
        <v>73</v>
      </c>
    </row>
    <row r="17375" spans="1:13" x14ac:dyDescent="0.35">
      <c r="A17375" t="s">
        <v>241</v>
      </c>
      <c r="B17375" t="s">
        <v>594</v>
      </c>
      <c r="C17375">
        <v>6076</v>
      </c>
      <c r="D17375" t="s">
        <v>106</v>
      </c>
      <c r="E17375" t="s">
        <v>264</v>
      </c>
      <c r="F17375" t="s">
        <v>329</v>
      </c>
      <c r="G17375" t="s">
        <v>138</v>
      </c>
      <c r="H17375" t="s">
        <v>244</v>
      </c>
      <c r="I17375" t="s">
        <v>106</v>
      </c>
      <c r="J17375" t="s">
        <v>93</v>
      </c>
      <c r="K17375" t="s">
        <v>357</v>
      </c>
      <c r="L17375" t="s">
        <v>73</v>
      </c>
      <c r="M17375" t="s">
        <v>76</v>
      </c>
    </row>
    <row r="17376" spans="1:13" x14ac:dyDescent="0.35">
      <c r="A17376" t="s">
        <v>241</v>
      </c>
      <c r="B17376" t="s">
        <v>595</v>
      </c>
      <c r="C17376">
        <v>7369</v>
      </c>
      <c r="D17376" t="s">
        <v>79</v>
      </c>
      <c r="E17376" t="s">
        <v>513</v>
      </c>
      <c r="F17376" t="s">
        <v>528</v>
      </c>
      <c r="G17376" t="s">
        <v>94</v>
      </c>
      <c r="H17376" t="s">
        <v>99</v>
      </c>
      <c r="I17376" t="s">
        <v>122</v>
      </c>
      <c r="J17376" t="s">
        <v>149</v>
      </c>
      <c r="K17376" t="s">
        <v>168</v>
      </c>
      <c r="L17376" t="s">
        <v>107</v>
      </c>
      <c r="M17376" t="s">
        <v>106</v>
      </c>
    </row>
    <row r="17378" spans="1:13" x14ac:dyDescent="0.35">
      <c r="A17378" t="s">
        <v>2588</v>
      </c>
    </row>
    <row r="17379" spans="1:13" x14ac:dyDescent="0.35">
      <c r="A17379" t="s">
        <v>14</v>
      </c>
      <c r="B17379" t="s">
        <v>2</v>
      </c>
      <c r="C17379" t="s">
        <v>2581</v>
      </c>
      <c r="D17379" t="s">
        <v>2582</v>
      </c>
      <c r="E17379" t="s">
        <v>2575</v>
      </c>
      <c r="F17379" t="s">
        <v>2576</v>
      </c>
      <c r="G17379" t="s">
        <v>2577</v>
      </c>
      <c r="H17379" t="s">
        <v>852</v>
      </c>
      <c r="I17379" t="s">
        <v>2578</v>
      </c>
      <c r="J17379" t="s">
        <v>2579</v>
      </c>
      <c r="K17379" t="s">
        <v>48</v>
      </c>
      <c r="L17379" t="s">
        <v>2580</v>
      </c>
    </row>
    <row r="17380" spans="1:13" x14ac:dyDescent="0.35">
      <c r="A17380" t="s">
        <v>3</v>
      </c>
      <c r="B17380">
        <v>2029</v>
      </c>
      <c r="C17380" t="s">
        <v>73</v>
      </c>
      <c r="D17380" t="s">
        <v>76</v>
      </c>
      <c r="E17380" t="s">
        <v>247</v>
      </c>
      <c r="F17380" t="s">
        <v>424</v>
      </c>
      <c r="G17380" t="s">
        <v>68</v>
      </c>
      <c r="H17380" t="s">
        <v>106</v>
      </c>
      <c r="I17380" t="s">
        <v>104</v>
      </c>
      <c r="J17380" t="s">
        <v>107</v>
      </c>
      <c r="K17380" t="s">
        <v>86</v>
      </c>
      <c r="L17380" t="s">
        <v>451</v>
      </c>
    </row>
    <row r="17381" spans="1:13" x14ac:dyDescent="0.35">
      <c r="A17381" t="s">
        <v>4</v>
      </c>
      <c r="B17381">
        <v>3276</v>
      </c>
      <c r="C17381" t="s">
        <v>76</v>
      </c>
      <c r="D17381" t="s">
        <v>71</v>
      </c>
      <c r="E17381" t="s">
        <v>574</v>
      </c>
      <c r="F17381" t="s">
        <v>333</v>
      </c>
      <c r="G17381" t="s">
        <v>103</v>
      </c>
      <c r="H17381" t="s">
        <v>106</v>
      </c>
      <c r="I17381" t="s">
        <v>67</v>
      </c>
      <c r="J17381" t="s">
        <v>105</v>
      </c>
      <c r="K17381" t="s">
        <v>122</v>
      </c>
      <c r="L17381" t="s">
        <v>348</v>
      </c>
    </row>
    <row r="17382" spans="1:13" x14ac:dyDescent="0.35">
      <c r="A17382" t="s">
        <v>5</v>
      </c>
      <c r="B17382">
        <v>3464</v>
      </c>
      <c r="C17382" t="s">
        <v>76</v>
      </c>
      <c r="D17382" t="s">
        <v>106</v>
      </c>
      <c r="E17382" t="s">
        <v>482</v>
      </c>
      <c r="F17382" t="s">
        <v>393</v>
      </c>
      <c r="G17382" t="s">
        <v>76</v>
      </c>
      <c r="H17382" t="s">
        <v>76</v>
      </c>
      <c r="I17382" t="s">
        <v>56</v>
      </c>
      <c r="J17382" t="s">
        <v>102</v>
      </c>
      <c r="K17382" t="s">
        <v>100</v>
      </c>
      <c r="L17382" t="s">
        <v>458</v>
      </c>
    </row>
    <row r="17383" spans="1:13" x14ac:dyDescent="0.35">
      <c r="A17383" t="s">
        <v>6</v>
      </c>
      <c r="B17383">
        <v>1431</v>
      </c>
      <c r="C17383" t="s">
        <v>79</v>
      </c>
      <c r="D17383" t="s">
        <v>71</v>
      </c>
      <c r="E17383" t="s">
        <v>256</v>
      </c>
      <c r="F17383" t="s">
        <v>169</v>
      </c>
      <c r="G17383" t="s">
        <v>81</v>
      </c>
      <c r="H17383" t="s">
        <v>107</v>
      </c>
      <c r="I17383" t="s">
        <v>177</v>
      </c>
      <c r="J17383" t="s">
        <v>94</v>
      </c>
      <c r="K17383" t="s">
        <v>93</v>
      </c>
      <c r="L17383" t="s">
        <v>445</v>
      </c>
    </row>
    <row r="17384" spans="1:13" x14ac:dyDescent="0.35">
      <c r="A17384" t="s">
        <v>7</v>
      </c>
      <c r="B17384">
        <v>3245</v>
      </c>
      <c r="C17384" t="s">
        <v>73</v>
      </c>
      <c r="D17384" t="s">
        <v>77</v>
      </c>
      <c r="E17384" t="s">
        <v>494</v>
      </c>
      <c r="F17384" t="s">
        <v>549</v>
      </c>
      <c r="G17384" t="s">
        <v>73</v>
      </c>
      <c r="H17384" t="s">
        <v>107</v>
      </c>
      <c r="I17384" t="s">
        <v>146</v>
      </c>
      <c r="J17384" t="s">
        <v>71</v>
      </c>
      <c r="K17384" t="s">
        <v>96</v>
      </c>
      <c r="L17384" t="s">
        <v>85</v>
      </c>
    </row>
    <row r="17385" spans="1:13" x14ac:dyDescent="0.35">
      <c r="A17385" t="s">
        <v>241</v>
      </c>
      <c r="B17385">
        <v>13445</v>
      </c>
      <c r="C17385" t="s">
        <v>73</v>
      </c>
      <c r="D17385" t="s">
        <v>77</v>
      </c>
      <c r="E17385" t="s">
        <v>548</v>
      </c>
      <c r="F17385" t="s">
        <v>275</v>
      </c>
      <c r="G17385" t="s">
        <v>78</v>
      </c>
      <c r="H17385" t="s">
        <v>73</v>
      </c>
      <c r="I17385" t="s">
        <v>176</v>
      </c>
      <c r="J17385" t="s">
        <v>80</v>
      </c>
      <c r="K17385" t="s">
        <v>104</v>
      </c>
      <c r="L17385" t="s">
        <v>453</v>
      </c>
    </row>
    <row r="17387" spans="1:13" x14ac:dyDescent="0.35">
      <c r="A17387" t="s">
        <v>2589</v>
      </c>
    </row>
    <row r="17388" spans="1:13" x14ac:dyDescent="0.35">
      <c r="A17388" t="s">
        <v>14</v>
      </c>
      <c r="B17388" t="s">
        <v>15</v>
      </c>
      <c r="C17388" t="s">
        <v>2</v>
      </c>
      <c r="D17388" t="s">
        <v>2590</v>
      </c>
      <c r="E17388" t="s">
        <v>2575</v>
      </c>
      <c r="F17388" t="s">
        <v>2591</v>
      </c>
      <c r="G17388" t="s">
        <v>2592</v>
      </c>
      <c r="H17388" t="s">
        <v>2593</v>
      </c>
      <c r="I17388" t="s">
        <v>2594</v>
      </c>
      <c r="J17388" t="s">
        <v>2595</v>
      </c>
      <c r="K17388" t="s">
        <v>2596</v>
      </c>
      <c r="L17388" t="s">
        <v>49</v>
      </c>
      <c r="M17388" t="s">
        <v>50</v>
      </c>
    </row>
    <row r="17389" spans="1:13" x14ac:dyDescent="0.35">
      <c r="A17389" t="s">
        <v>3</v>
      </c>
      <c r="B17389" t="s">
        <v>52</v>
      </c>
      <c r="C17389">
        <v>445</v>
      </c>
      <c r="D17389" t="s">
        <v>1518</v>
      </c>
      <c r="E17389" t="s">
        <v>77</v>
      </c>
      <c r="F17389" t="s">
        <v>74</v>
      </c>
      <c r="G17389" t="s">
        <v>74</v>
      </c>
      <c r="H17389" t="s">
        <v>137</v>
      </c>
      <c r="I17389" t="s">
        <v>557</v>
      </c>
      <c r="J17389" t="s">
        <v>73</v>
      </c>
      <c r="K17389" t="s">
        <v>175</v>
      </c>
      <c r="L17389" t="s">
        <v>77</v>
      </c>
      <c r="M17389" t="s">
        <v>73</v>
      </c>
    </row>
    <row r="17390" spans="1:13" x14ac:dyDescent="0.35">
      <c r="A17390" t="s">
        <v>3</v>
      </c>
      <c r="B17390" t="s">
        <v>83</v>
      </c>
      <c r="C17390">
        <v>1443</v>
      </c>
      <c r="D17390" t="s">
        <v>746</v>
      </c>
      <c r="E17390" t="s">
        <v>77</v>
      </c>
      <c r="F17390" t="s">
        <v>79</v>
      </c>
      <c r="G17390" t="s">
        <v>142</v>
      </c>
      <c r="H17390" t="s">
        <v>309</v>
      </c>
      <c r="I17390" t="s">
        <v>602</v>
      </c>
      <c r="J17390" t="s">
        <v>79</v>
      </c>
      <c r="K17390" t="s">
        <v>61</v>
      </c>
      <c r="L17390" t="s">
        <v>77</v>
      </c>
      <c r="M17390" t="s">
        <v>76</v>
      </c>
    </row>
    <row r="17391" spans="1:13" x14ac:dyDescent="0.35">
      <c r="A17391" t="s">
        <v>3</v>
      </c>
      <c r="B17391" t="s">
        <v>50</v>
      </c>
      <c r="C17391">
        <v>141</v>
      </c>
      <c r="D17391" t="s">
        <v>703</v>
      </c>
      <c r="E17391" t="s">
        <v>138</v>
      </c>
      <c r="F17391" t="s">
        <v>76</v>
      </c>
      <c r="G17391" t="s">
        <v>93</v>
      </c>
      <c r="H17391" t="s">
        <v>119</v>
      </c>
      <c r="I17391" t="s">
        <v>275</v>
      </c>
      <c r="J17391" t="s">
        <v>76</v>
      </c>
      <c r="K17391" t="s">
        <v>282</v>
      </c>
      <c r="L17391" t="s">
        <v>76</v>
      </c>
      <c r="M17391" t="s">
        <v>76</v>
      </c>
    </row>
    <row r="17392" spans="1:13" x14ac:dyDescent="0.35">
      <c r="A17392" t="s">
        <v>4</v>
      </c>
      <c r="B17392" t="s">
        <v>52</v>
      </c>
      <c r="C17392">
        <v>841</v>
      </c>
      <c r="D17392" t="s">
        <v>331</v>
      </c>
      <c r="E17392" t="s">
        <v>294</v>
      </c>
      <c r="F17392" t="s">
        <v>57</v>
      </c>
      <c r="G17392" t="s">
        <v>227</v>
      </c>
      <c r="H17392" t="s">
        <v>158</v>
      </c>
      <c r="I17392" t="s">
        <v>964</v>
      </c>
      <c r="J17392" t="s">
        <v>202</v>
      </c>
      <c r="K17392" t="s">
        <v>144</v>
      </c>
      <c r="L17392" t="s">
        <v>107</v>
      </c>
      <c r="M17392" t="s">
        <v>76</v>
      </c>
    </row>
    <row r="17393" spans="1:13" x14ac:dyDescent="0.35">
      <c r="A17393" t="s">
        <v>4</v>
      </c>
      <c r="B17393" t="s">
        <v>83</v>
      </c>
      <c r="C17393">
        <v>2175</v>
      </c>
      <c r="D17393" t="s">
        <v>259</v>
      </c>
      <c r="E17393" t="s">
        <v>116</v>
      </c>
      <c r="F17393" t="s">
        <v>57</v>
      </c>
      <c r="G17393" t="s">
        <v>255</v>
      </c>
      <c r="H17393" t="s">
        <v>9</v>
      </c>
      <c r="I17393" t="s">
        <v>749</v>
      </c>
      <c r="J17393" t="s">
        <v>177</v>
      </c>
      <c r="K17393" t="s">
        <v>129</v>
      </c>
      <c r="L17393" t="s">
        <v>73</v>
      </c>
      <c r="M17393" t="s">
        <v>76</v>
      </c>
    </row>
    <row r="17394" spans="1:13" x14ac:dyDescent="0.35">
      <c r="A17394" t="s">
        <v>4</v>
      </c>
      <c r="B17394" t="s">
        <v>50</v>
      </c>
      <c r="C17394">
        <v>260</v>
      </c>
      <c r="D17394" t="s">
        <v>753</v>
      </c>
      <c r="E17394" t="s">
        <v>112</v>
      </c>
      <c r="F17394" t="s">
        <v>175</v>
      </c>
      <c r="G17394" t="s">
        <v>89</v>
      </c>
      <c r="H17394" t="s">
        <v>342</v>
      </c>
      <c r="I17394" t="s">
        <v>599</v>
      </c>
      <c r="J17394" t="s">
        <v>151</v>
      </c>
      <c r="K17394" t="s">
        <v>202</v>
      </c>
      <c r="L17394" t="s">
        <v>76</v>
      </c>
      <c r="M17394" t="s">
        <v>76</v>
      </c>
    </row>
    <row r="17395" spans="1:13" x14ac:dyDescent="0.35">
      <c r="A17395" t="s">
        <v>5</v>
      </c>
      <c r="B17395" t="s">
        <v>52</v>
      </c>
      <c r="C17395">
        <v>965</v>
      </c>
      <c r="D17395" t="s">
        <v>339</v>
      </c>
      <c r="E17395" t="s">
        <v>305</v>
      </c>
      <c r="F17395" t="s">
        <v>88</v>
      </c>
      <c r="G17395" t="s">
        <v>69</v>
      </c>
      <c r="H17395" t="s">
        <v>286</v>
      </c>
      <c r="I17395" t="s">
        <v>421</v>
      </c>
      <c r="J17395" t="s">
        <v>94</v>
      </c>
      <c r="K17395" t="s">
        <v>305</v>
      </c>
      <c r="L17395" t="s">
        <v>81</v>
      </c>
      <c r="M17395" t="s">
        <v>76</v>
      </c>
    </row>
    <row r="17396" spans="1:13" x14ac:dyDescent="0.35">
      <c r="A17396" t="s">
        <v>5</v>
      </c>
      <c r="B17396" t="s">
        <v>83</v>
      </c>
      <c r="C17396">
        <v>2264</v>
      </c>
      <c r="D17396" t="s">
        <v>160</v>
      </c>
      <c r="E17396" t="s">
        <v>237</v>
      </c>
      <c r="F17396" t="s">
        <v>137</v>
      </c>
      <c r="G17396" t="s">
        <v>164</v>
      </c>
      <c r="H17396" t="s">
        <v>239</v>
      </c>
      <c r="I17396" t="s">
        <v>888</v>
      </c>
      <c r="J17396" t="s">
        <v>94</v>
      </c>
      <c r="K17396" t="s">
        <v>58</v>
      </c>
      <c r="L17396" t="s">
        <v>77</v>
      </c>
      <c r="M17396" t="s">
        <v>77</v>
      </c>
    </row>
    <row r="17397" spans="1:13" x14ac:dyDescent="0.35">
      <c r="A17397" t="s">
        <v>5</v>
      </c>
      <c r="B17397" t="s">
        <v>50</v>
      </c>
      <c r="C17397">
        <v>237</v>
      </c>
      <c r="D17397" t="s">
        <v>277</v>
      </c>
      <c r="E17397" t="s">
        <v>55</v>
      </c>
      <c r="F17397" t="s">
        <v>103</v>
      </c>
      <c r="G17397" t="s">
        <v>61</v>
      </c>
      <c r="H17397" t="s">
        <v>176</v>
      </c>
      <c r="I17397" t="s">
        <v>803</v>
      </c>
      <c r="J17397" t="s">
        <v>68</v>
      </c>
      <c r="K17397" t="s">
        <v>302</v>
      </c>
      <c r="L17397" t="s">
        <v>76</v>
      </c>
      <c r="M17397" t="s">
        <v>107</v>
      </c>
    </row>
    <row r="17398" spans="1:13" x14ac:dyDescent="0.35">
      <c r="A17398" t="s">
        <v>6</v>
      </c>
      <c r="B17398" t="s">
        <v>52</v>
      </c>
      <c r="C17398">
        <v>377</v>
      </c>
      <c r="D17398" t="s">
        <v>292</v>
      </c>
      <c r="E17398" t="s">
        <v>305</v>
      </c>
      <c r="F17398" t="s">
        <v>314</v>
      </c>
      <c r="G17398" t="s">
        <v>11</v>
      </c>
      <c r="H17398" t="s">
        <v>66</v>
      </c>
      <c r="I17398" t="s">
        <v>789</v>
      </c>
      <c r="J17398" t="s">
        <v>100</v>
      </c>
      <c r="K17398" t="s">
        <v>413</v>
      </c>
      <c r="L17398" t="s">
        <v>94</v>
      </c>
      <c r="M17398" t="s">
        <v>77</v>
      </c>
    </row>
    <row r="17399" spans="1:13" x14ac:dyDescent="0.35">
      <c r="A17399" t="s">
        <v>6</v>
      </c>
      <c r="B17399" t="s">
        <v>83</v>
      </c>
      <c r="C17399">
        <v>937</v>
      </c>
      <c r="D17399" t="s">
        <v>820</v>
      </c>
      <c r="E17399" t="s">
        <v>96</v>
      </c>
      <c r="F17399" t="s">
        <v>163</v>
      </c>
      <c r="G17399" t="s">
        <v>137</v>
      </c>
      <c r="H17399" t="s">
        <v>129</v>
      </c>
      <c r="I17399" t="s">
        <v>664</v>
      </c>
      <c r="J17399" t="s">
        <v>78</v>
      </c>
      <c r="K17399" t="s">
        <v>276</v>
      </c>
      <c r="L17399" t="s">
        <v>138</v>
      </c>
      <c r="M17399" t="s">
        <v>77</v>
      </c>
    </row>
    <row r="17400" spans="1:13" x14ac:dyDescent="0.35">
      <c r="A17400" t="s">
        <v>6</v>
      </c>
      <c r="B17400" t="s">
        <v>50</v>
      </c>
      <c r="C17400">
        <v>118</v>
      </c>
      <c r="D17400" t="s">
        <v>624</v>
      </c>
      <c r="E17400" t="s">
        <v>86</v>
      </c>
      <c r="F17400" t="s">
        <v>151</v>
      </c>
      <c r="G17400" t="s">
        <v>73</v>
      </c>
      <c r="H17400" t="s">
        <v>214</v>
      </c>
      <c r="I17400" t="s">
        <v>562</v>
      </c>
      <c r="J17400" t="s">
        <v>73</v>
      </c>
      <c r="K17400" t="s">
        <v>519</v>
      </c>
      <c r="L17400" t="s">
        <v>94</v>
      </c>
      <c r="M17400" t="s">
        <v>76</v>
      </c>
    </row>
    <row r="17401" spans="1:13" x14ac:dyDescent="0.35">
      <c r="A17401" t="s">
        <v>7</v>
      </c>
      <c r="B17401" t="s">
        <v>52</v>
      </c>
      <c r="C17401">
        <v>792</v>
      </c>
      <c r="D17401" t="s">
        <v>295</v>
      </c>
      <c r="E17401" t="s">
        <v>94</v>
      </c>
      <c r="F17401" t="s">
        <v>122</v>
      </c>
      <c r="G17401" t="s">
        <v>314</v>
      </c>
      <c r="H17401" t="s">
        <v>278</v>
      </c>
      <c r="I17401" t="s">
        <v>709</v>
      </c>
      <c r="J17401" t="s">
        <v>73</v>
      </c>
      <c r="K17401" t="s">
        <v>247</v>
      </c>
      <c r="L17401" t="s">
        <v>93</v>
      </c>
      <c r="M17401" t="s">
        <v>77</v>
      </c>
    </row>
    <row r="17402" spans="1:13" x14ac:dyDescent="0.35">
      <c r="A17402" t="s">
        <v>7</v>
      </c>
      <c r="B17402" t="s">
        <v>83</v>
      </c>
      <c r="C17402">
        <v>2106</v>
      </c>
      <c r="D17402" t="s">
        <v>311</v>
      </c>
      <c r="E17402" t="s">
        <v>78</v>
      </c>
      <c r="F17402" t="s">
        <v>221</v>
      </c>
      <c r="G17402" t="s">
        <v>209</v>
      </c>
      <c r="H17402" t="s">
        <v>317</v>
      </c>
      <c r="I17402" t="s">
        <v>663</v>
      </c>
      <c r="J17402" t="s">
        <v>78</v>
      </c>
      <c r="K17402" t="s">
        <v>372</v>
      </c>
      <c r="L17402" t="s">
        <v>78</v>
      </c>
      <c r="M17402" t="s">
        <v>73</v>
      </c>
    </row>
    <row r="17403" spans="1:13" x14ac:dyDescent="0.35">
      <c r="A17403" t="s">
        <v>7</v>
      </c>
      <c r="B17403" t="s">
        <v>50</v>
      </c>
      <c r="C17403">
        <v>348</v>
      </c>
      <c r="D17403" t="s">
        <v>411</v>
      </c>
      <c r="E17403" t="s">
        <v>72</v>
      </c>
      <c r="F17403" t="s">
        <v>355</v>
      </c>
      <c r="G17403" t="s">
        <v>192</v>
      </c>
      <c r="H17403" t="s">
        <v>131</v>
      </c>
      <c r="I17403" t="s">
        <v>465</v>
      </c>
      <c r="J17403" t="s">
        <v>73</v>
      </c>
      <c r="K17403" t="s">
        <v>502</v>
      </c>
      <c r="L17403" t="s">
        <v>78</v>
      </c>
      <c r="M17403" t="s">
        <v>79</v>
      </c>
    </row>
    <row r="17404" spans="1:13" x14ac:dyDescent="0.35">
      <c r="A17404" t="s">
        <v>241</v>
      </c>
      <c r="B17404" t="s">
        <v>52</v>
      </c>
      <c r="C17404">
        <v>3420</v>
      </c>
      <c r="D17404" t="s">
        <v>558</v>
      </c>
      <c r="E17404" t="s">
        <v>53</v>
      </c>
      <c r="F17404" t="s">
        <v>179</v>
      </c>
      <c r="G17404" t="s">
        <v>162</v>
      </c>
      <c r="H17404" t="s">
        <v>8</v>
      </c>
      <c r="I17404" t="s">
        <v>751</v>
      </c>
      <c r="J17404" t="s">
        <v>96</v>
      </c>
      <c r="K17404" t="s">
        <v>118</v>
      </c>
      <c r="L17404" t="s">
        <v>78</v>
      </c>
      <c r="M17404" t="s">
        <v>73</v>
      </c>
    </row>
    <row r="17405" spans="1:13" x14ac:dyDescent="0.35">
      <c r="A17405" t="s">
        <v>241</v>
      </c>
      <c r="B17405" t="s">
        <v>83</v>
      </c>
      <c r="C17405">
        <v>8925</v>
      </c>
      <c r="D17405" t="s">
        <v>745</v>
      </c>
      <c r="E17405" t="s">
        <v>180</v>
      </c>
      <c r="F17405" t="s">
        <v>96</v>
      </c>
      <c r="G17405" t="s">
        <v>177</v>
      </c>
      <c r="H17405" t="s">
        <v>205</v>
      </c>
      <c r="I17405" t="s">
        <v>60</v>
      </c>
      <c r="J17405" t="s">
        <v>122</v>
      </c>
      <c r="K17405" t="s">
        <v>69</v>
      </c>
      <c r="L17405" t="s">
        <v>71</v>
      </c>
      <c r="M17405" t="s">
        <v>73</v>
      </c>
    </row>
    <row r="17406" spans="1:13" x14ac:dyDescent="0.35">
      <c r="A17406" t="s">
        <v>241</v>
      </c>
      <c r="B17406" t="s">
        <v>50</v>
      </c>
      <c r="C17406">
        <v>1104</v>
      </c>
      <c r="D17406" t="s">
        <v>433</v>
      </c>
      <c r="E17406" t="s">
        <v>62</v>
      </c>
      <c r="F17406" t="s">
        <v>96</v>
      </c>
      <c r="G17406" t="s">
        <v>114</v>
      </c>
      <c r="H17406" t="s">
        <v>165</v>
      </c>
      <c r="I17406" t="s">
        <v>380</v>
      </c>
      <c r="J17406" t="s">
        <v>150</v>
      </c>
      <c r="K17406" t="s">
        <v>378</v>
      </c>
      <c r="L17406" t="s">
        <v>79</v>
      </c>
      <c r="M17406" t="s">
        <v>73</v>
      </c>
    </row>
    <row r="17408" spans="1:13" x14ac:dyDescent="0.35">
      <c r="A17408" t="s">
        <v>2597</v>
      </c>
    </row>
    <row r="17409" spans="1:13" x14ac:dyDescent="0.35">
      <c r="A17409" t="s">
        <v>14</v>
      </c>
      <c r="B17409" t="s">
        <v>266</v>
      </c>
      <c r="C17409" t="s">
        <v>2</v>
      </c>
      <c r="D17409" t="s">
        <v>2590</v>
      </c>
      <c r="E17409" t="s">
        <v>2575</v>
      </c>
      <c r="F17409" t="s">
        <v>2591</v>
      </c>
      <c r="G17409" t="s">
        <v>2592</v>
      </c>
      <c r="H17409" t="s">
        <v>2593</v>
      </c>
      <c r="I17409" t="s">
        <v>2594</v>
      </c>
      <c r="J17409" t="s">
        <v>2595</v>
      </c>
      <c r="K17409" t="s">
        <v>2596</v>
      </c>
      <c r="L17409" t="s">
        <v>49</v>
      </c>
      <c r="M17409" t="s">
        <v>50</v>
      </c>
    </row>
    <row r="17410" spans="1:13" x14ac:dyDescent="0.35">
      <c r="A17410" t="s">
        <v>3</v>
      </c>
      <c r="B17410" t="s">
        <v>267</v>
      </c>
      <c r="C17410">
        <v>264</v>
      </c>
      <c r="D17410" t="s">
        <v>812</v>
      </c>
      <c r="E17410" t="s">
        <v>106</v>
      </c>
      <c r="F17410" t="s">
        <v>94</v>
      </c>
      <c r="G17410" t="s">
        <v>175</v>
      </c>
      <c r="H17410" t="s">
        <v>132</v>
      </c>
      <c r="I17410" t="s">
        <v>258</v>
      </c>
      <c r="J17410" t="s">
        <v>77</v>
      </c>
      <c r="K17410" t="s">
        <v>225</v>
      </c>
      <c r="L17410" t="s">
        <v>78</v>
      </c>
      <c r="M17410" t="s">
        <v>106</v>
      </c>
    </row>
    <row r="17411" spans="1:13" x14ac:dyDescent="0.35">
      <c r="A17411" t="s">
        <v>3</v>
      </c>
      <c r="B17411" t="s">
        <v>279</v>
      </c>
      <c r="C17411">
        <v>1701</v>
      </c>
      <c r="D17411" t="s">
        <v>719</v>
      </c>
      <c r="E17411" t="s">
        <v>106</v>
      </c>
      <c r="F17411" t="s">
        <v>75</v>
      </c>
      <c r="G17411" t="s">
        <v>186</v>
      </c>
      <c r="H17411" t="s">
        <v>56</v>
      </c>
      <c r="I17411" t="s">
        <v>259</v>
      </c>
      <c r="J17411" t="s">
        <v>77</v>
      </c>
      <c r="K17411" t="s">
        <v>366</v>
      </c>
      <c r="L17411" t="s">
        <v>107</v>
      </c>
      <c r="M17411" t="s">
        <v>76</v>
      </c>
    </row>
    <row r="17412" spans="1:13" x14ac:dyDescent="0.35">
      <c r="A17412" t="s">
        <v>3</v>
      </c>
      <c r="B17412" t="s">
        <v>285</v>
      </c>
      <c r="C17412">
        <v>64</v>
      </c>
      <c r="D17412" t="s">
        <v>974</v>
      </c>
      <c r="E17412" t="s">
        <v>86</v>
      </c>
      <c r="F17412" t="s">
        <v>76</v>
      </c>
      <c r="G17412" t="s">
        <v>142</v>
      </c>
      <c r="H17412" t="s">
        <v>108</v>
      </c>
      <c r="I17412" t="s">
        <v>331</v>
      </c>
      <c r="J17412" t="s">
        <v>76</v>
      </c>
      <c r="K17412" t="s">
        <v>122</v>
      </c>
      <c r="L17412" t="s">
        <v>142</v>
      </c>
      <c r="M17412" t="s">
        <v>76</v>
      </c>
    </row>
    <row r="17413" spans="1:13" x14ac:dyDescent="0.35">
      <c r="A17413" t="s">
        <v>4</v>
      </c>
      <c r="B17413" t="s">
        <v>267</v>
      </c>
      <c r="C17413">
        <v>355</v>
      </c>
      <c r="D17413" t="s">
        <v>477</v>
      </c>
      <c r="E17413" t="s">
        <v>242</v>
      </c>
      <c r="F17413" t="s">
        <v>70</v>
      </c>
      <c r="G17413" t="s">
        <v>206</v>
      </c>
      <c r="H17413" t="s">
        <v>453</v>
      </c>
      <c r="I17413" t="s">
        <v>816</v>
      </c>
      <c r="J17413" t="s">
        <v>119</v>
      </c>
      <c r="K17413" t="s">
        <v>445</v>
      </c>
      <c r="L17413" t="s">
        <v>107</v>
      </c>
      <c r="M17413" t="s">
        <v>76</v>
      </c>
    </row>
    <row r="17414" spans="1:13" x14ac:dyDescent="0.35">
      <c r="A17414" t="s">
        <v>4</v>
      </c>
      <c r="B17414" t="s">
        <v>279</v>
      </c>
      <c r="C17414">
        <v>2643</v>
      </c>
      <c r="D17414" t="s">
        <v>726</v>
      </c>
      <c r="E17414" t="s">
        <v>92</v>
      </c>
      <c r="F17414" t="s">
        <v>133</v>
      </c>
      <c r="G17414" t="s">
        <v>99</v>
      </c>
      <c r="H17414" t="s">
        <v>364</v>
      </c>
      <c r="I17414" t="s">
        <v>675</v>
      </c>
      <c r="J17414" t="s">
        <v>217</v>
      </c>
      <c r="K17414" t="s">
        <v>192</v>
      </c>
      <c r="L17414" t="s">
        <v>73</v>
      </c>
      <c r="M17414" t="s">
        <v>76</v>
      </c>
    </row>
    <row r="17415" spans="1:13" x14ac:dyDescent="0.35">
      <c r="A17415" t="s">
        <v>4</v>
      </c>
      <c r="B17415" t="s">
        <v>285</v>
      </c>
      <c r="C17415">
        <v>278</v>
      </c>
      <c r="D17415" t="s">
        <v>56</v>
      </c>
      <c r="E17415" t="s">
        <v>381</v>
      </c>
      <c r="F17415" t="s">
        <v>53</v>
      </c>
      <c r="G17415" t="s">
        <v>98</v>
      </c>
      <c r="H17415" t="s">
        <v>558</v>
      </c>
      <c r="I17415" t="s">
        <v>1525</v>
      </c>
      <c r="J17415" t="s">
        <v>98</v>
      </c>
      <c r="K17415" t="s">
        <v>471</v>
      </c>
      <c r="L17415" t="s">
        <v>76</v>
      </c>
      <c r="M17415" t="s">
        <v>76</v>
      </c>
    </row>
    <row r="17416" spans="1:13" x14ac:dyDescent="0.35">
      <c r="A17416" t="s">
        <v>5</v>
      </c>
      <c r="B17416" t="s">
        <v>267</v>
      </c>
      <c r="C17416">
        <v>135</v>
      </c>
      <c r="D17416" t="s">
        <v>365</v>
      </c>
      <c r="E17416" t="s">
        <v>106</v>
      </c>
      <c r="F17416" t="s">
        <v>106</v>
      </c>
      <c r="G17416" t="s">
        <v>135</v>
      </c>
      <c r="H17416" t="s">
        <v>175</v>
      </c>
      <c r="I17416" t="s">
        <v>763</v>
      </c>
      <c r="J17416" t="s">
        <v>79</v>
      </c>
      <c r="K17416" t="s">
        <v>188</v>
      </c>
      <c r="L17416" t="s">
        <v>76</v>
      </c>
      <c r="M17416" t="s">
        <v>88</v>
      </c>
    </row>
    <row r="17417" spans="1:13" x14ac:dyDescent="0.35">
      <c r="A17417" t="s">
        <v>5</v>
      </c>
      <c r="B17417" t="s">
        <v>279</v>
      </c>
      <c r="C17417">
        <v>2662</v>
      </c>
      <c r="D17417" t="s">
        <v>418</v>
      </c>
      <c r="E17417" t="s">
        <v>280</v>
      </c>
      <c r="F17417" t="s">
        <v>180</v>
      </c>
      <c r="G17417" t="s">
        <v>290</v>
      </c>
      <c r="H17417" t="s">
        <v>249</v>
      </c>
      <c r="I17417" t="s">
        <v>743</v>
      </c>
      <c r="J17417" t="s">
        <v>78</v>
      </c>
      <c r="K17417" t="s">
        <v>92</v>
      </c>
      <c r="L17417" t="s">
        <v>79</v>
      </c>
      <c r="M17417" t="s">
        <v>76</v>
      </c>
    </row>
    <row r="17418" spans="1:13" x14ac:dyDescent="0.35">
      <c r="A17418" t="s">
        <v>5</v>
      </c>
      <c r="B17418" t="s">
        <v>285</v>
      </c>
      <c r="C17418">
        <v>669</v>
      </c>
      <c r="D17418" t="s">
        <v>344</v>
      </c>
      <c r="E17418" t="s">
        <v>112</v>
      </c>
      <c r="F17418" t="s">
        <v>244</v>
      </c>
      <c r="G17418" t="s">
        <v>218</v>
      </c>
      <c r="H17418" t="s">
        <v>293</v>
      </c>
      <c r="I17418" t="s">
        <v>1402</v>
      </c>
      <c r="J17418" t="s">
        <v>94</v>
      </c>
      <c r="K17418" t="s">
        <v>435</v>
      </c>
      <c r="L17418" t="s">
        <v>78</v>
      </c>
      <c r="M17418" t="s">
        <v>76</v>
      </c>
    </row>
    <row r="17419" spans="1:13" x14ac:dyDescent="0.35">
      <c r="A17419" t="s">
        <v>6</v>
      </c>
      <c r="B17419" t="s">
        <v>267</v>
      </c>
      <c r="C17419">
        <v>127</v>
      </c>
      <c r="D17419" t="s">
        <v>558</v>
      </c>
      <c r="E17419" t="s">
        <v>240</v>
      </c>
      <c r="F17419" t="s">
        <v>161</v>
      </c>
      <c r="G17419" t="s">
        <v>116</v>
      </c>
      <c r="H17419" t="s">
        <v>274</v>
      </c>
      <c r="I17419" t="s">
        <v>327</v>
      </c>
      <c r="J17419" t="s">
        <v>74</v>
      </c>
      <c r="K17419" t="s">
        <v>371</v>
      </c>
      <c r="L17419" t="s">
        <v>80</v>
      </c>
      <c r="M17419" t="s">
        <v>77</v>
      </c>
    </row>
    <row r="17420" spans="1:13" x14ac:dyDescent="0.35">
      <c r="A17420" t="s">
        <v>6</v>
      </c>
      <c r="B17420" t="s">
        <v>279</v>
      </c>
      <c r="C17420">
        <v>1142</v>
      </c>
      <c r="D17420" t="s">
        <v>820</v>
      </c>
      <c r="E17420" t="s">
        <v>137</v>
      </c>
      <c r="F17420" t="s">
        <v>102</v>
      </c>
      <c r="G17420" t="s">
        <v>88</v>
      </c>
      <c r="H17420" t="s">
        <v>233</v>
      </c>
      <c r="I17420" t="s">
        <v>343</v>
      </c>
      <c r="J17420" t="s">
        <v>71</v>
      </c>
      <c r="K17420" t="s">
        <v>156</v>
      </c>
      <c r="L17420" t="s">
        <v>138</v>
      </c>
      <c r="M17420" t="s">
        <v>77</v>
      </c>
    </row>
    <row r="17421" spans="1:13" x14ac:dyDescent="0.35">
      <c r="A17421" t="s">
        <v>6</v>
      </c>
      <c r="B17421" t="s">
        <v>285</v>
      </c>
      <c r="C17421">
        <v>163</v>
      </c>
      <c r="D17421" t="s">
        <v>187</v>
      </c>
      <c r="E17421" t="s">
        <v>217</v>
      </c>
      <c r="F17421" t="s">
        <v>57</v>
      </c>
      <c r="G17421" t="s">
        <v>307</v>
      </c>
      <c r="H17421" t="s">
        <v>523</v>
      </c>
      <c r="I17421" t="s">
        <v>703</v>
      </c>
      <c r="J17421" t="s">
        <v>108</v>
      </c>
      <c r="K17421" t="s">
        <v>453</v>
      </c>
      <c r="L17421" t="s">
        <v>76</v>
      </c>
      <c r="M17421" t="s">
        <v>107</v>
      </c>
    </row>
    <row r="17422" spans="1:13" x14ac:dyDescent="0.35">
      <c r="A17422" t="s">
        <v>7</v>
      </c>
      <c r="B17422" t="s">
        <v>267</v>
      </c>
      <c r="C17422">
        <v>199</v>
      </c>
      <c r="D17422" t="s">
        <v>562</v>
      </c>
      <c r="E17422" t="s">
        <v>63</v>
      </c>
      <c r="F17422" t="s">
        <v>237</v>
      </c>
      <c r="G17422" t="s">
        <v>373</v>
      </c>
      <c r="H17422" t="s">
        <v>147</v>
      </c>
      <c r="I17422" t="s">
        <v>402</v>
      </c>
      <c r="J17422" t="s">
        <v>76</v>
      </c>
      <c r="K17422" t="s">
        <v>230</v>
      </c>
      <c r="L17422" t="s">
        <v>142</v>
      </c>
      <c r="M17422" t="s">
        <v>76</v>
      </c>
    </row>
    <row r="17423" spans="1:13" x14ac:dyDescent="0.35">
      <c r="A17423" t="s">
        <v>7</v>
      </c>
      <c r="B17423" t="s">
        <v>279</v>
      </c>
      <c r="C17423">
        <v>2875</v>
      </c>
      <c r="D17423" t="s">
        <v>575</v>
      </c>
      <c r="E17423" t="s">
        <v>68</v>
      </c>
      <c r="F17423" t="s">
        <v>62</v>
      </c>
      <c r="G17423" t="s">
        <v>56</v>
      </c>
      <c r="H17423" t="s">
        <v>208</v>
      </c>
      <c r="I17423" t="s">
        <v>949</v>
      </c>
      <c r="J17423" t="s">
        <v>150</v>
      </c>
      <c r="K17423" t="s">
        <v>124</v>
      </c>
      <c r="L17423" t="s">
        <v>138</v>
      </c>
      <c r="M17423" t="s">
        <v>77</v>
      </c>
    </row>
    <row r="17424" spans="1:13" x14ac:dyDescent="0.35">
      <c r="A17424" t="s">
        <v>7</v>
      </c>
      <c r="B17424" t="s">
        <v>285</v>
      </c>
      <c r="C17424">
        <v>172</v>
      </c>
      <c r="D17424" t="s">
        <v>476</v>
      </c>
      <c r="E17424" t="s">
        <v>355</v>
      </c>
      <c r="F17424" t="s">
        <v>277</v>
      </c>
      <c r="G17424" t="s">
        <v>365</v>
      </c>
      <c r="H17424" t="s">
        <v>360</v>
      </c>
      <c r="I17424" t="s">
        <v>407</v>
      </c>
      <c r="J17424" t="s">
        <v>78</v>
      </c>
      <c r="K17424" t="s">
        <v>552</v>
      </c>
      <c r="L17424" t="s">
        <v>75</v>
      </c>
      <c r="M17424" t="s">
        <v>76</v>
      </c>
    </row>
    <row r="17425" spans="1:13" x14ac:dyDescent="0.35">
      <c r="A17425" t="s">
        <v>241</v>
      </c>
      <c r="B17425" t="s">
        <v>267</v>
      </c>
      <c r="C17425">
        <v>1080</v>
      </c>
      <c r="D17425" t="s">
        <v>288</v>
      </c>
      <c r="E17425" t="s">
        <v>314</v>
      </c>
      <c r="F17425" t="s">
        <v>70</v>
      </c>
      <c r="G17425" t="s">
        <v>326</v>
      </c>
      <c r="H17425" t="s">
        <v>159</v>
      </c>
      <c r="I17425" t="s">
        <v>763</v>
      </c>
      <c r="J17425" t="s">
        <v>142</v>
      </c>
      <c r="K17425" t="s">
        <v>334</v>
      </c>
      <c r="L17425" t="s">
        <v>75</v>
      </c>
      <c r="M17425" t="s">
        <v>68</v>
      </c>
    </row>
    <row r="17426" spans="1:13" x14ac:dyDescent="0.35">
      <c r="A17426" t="s">
        <v>241</v>
      </c>
      <c r="B17426" t="s">
        <v>279</v>
      </c>
      <c r="C17426">
        <v>11023</v>
      </c>
      <c r="D17426" t="s">
        <v>585</v>
      </c>
      <c r="E17426" t="s">
        <v>70</v>
      </c>
      <c r="F17426" t="s">
        <v>103</v>
      </c>
      <c r="G17426" t="s">
        <v>67</v>
      </c>
      <c r="H17426" t="s">
        <v>342</v>
      </c>
      <c r="I17426" t="s">
        <v>583</v>
      </c>
      <c r="J17426" t="s">
        <v>100</v>
      </c>
      <c r="K17426" t="s">
        <v>304</v>
      </c>
      <c r="L17426" t="s">
        <v>71</v>
      </c>
      <c r="M17426" t="s">
        <v>73</v>
      </c>
    </row>
    <row r="17427" spans="1:13" x14ac:dyDescent="0.35">
      <c r="A17427" t="s">
        <v>241</v>
      </c>
      <c r="B17427" t="s">
        <v>285</v>
      </c>
      <c r="C17427">
        <v>1346</v>
      </c>
      <c r="D17427" t="s">
        <v>413</v>
      </c>
      <c r="E17427" t="s">
        <v>269</v>
      </c>
      <c r="F17427" t="s">
        <v>280</v>
      </c>
      <c r="G17427" t="s">
        <v>378</v>
      </c>
      <c r="H17427" t="s">
        <v>453</v>
      </c>
      <c r="I17427" t="s">
        <v>1730</v>
      </c>
      <c r="J17427" t="s">
        <v>237</v>
      </c>
      <c r="K17427" t="s">
        <v>337</v>
      </c>
      <c r="L17427" t="s">
        <v>68</v>
      </c>
      <c r="M17427" t="s">
        <v>76</v>
      </c>
    </row>
    <row r="17429" spans="1:13" x14ac:dyDescent="0.35">
      <c r="A17429" t="s">
        <v>2598</v>
      </c>
    </row>
    <row r="17430" spans="1:13" x14ac:dyDescent="0.35">
      <c r="A17430" t="s">
        <v>14</v>
      </c>
      <c r="B17430" t="s">
        <v>461</v>
      </c>
      <c r="C17430" t="s">
        <v>2</v>
      </c>
      <c r="D17430" t="s">
        <v>2590</v>
      </c>
      <c r="E17430" t="s">
        <v>2575</v>
      </c>
      <c r="F17430" t="s">
        <v>2591</v>
      </c>
      <c r="G17430" t="s">
        <v>2592</v>
      </c>
      <c r="H17430" t="s">
        <v>2593</v>
      </c>
      <c r="I17430" t="s">
        <v>2594</v>
      </c>
      <c r="J17430" t="s">
        <v>2595</v>
      </c>
      <c r="K17430" t="s">
        <v>2596</v>
      </c>
      <c r="L17430" t="s">
        <v>49</v>
      </c>
      <c r="M17430" t="s">
        <v>50</v>
      </c>
    </row>
    <row r="17431" spans="1:13" x14ac:dyDescent="0.35">
      <c r="A17431" t="s">
        <v>3</v>
      </c>
      <c r="B17431" t="s">
        <v>462</v>
      </c>
      <c r="C17431">
        <v>1093</v>
      </c>
      <c r="D17431" t="s">
        <v>746</v>
      </c>
      <c r="E17431" t="s">
        <v>68</v>
      </c>
      <c r="F17431" t="s">
        <v>150</v>
      </c>
      <c r="G17431" t="s">
        <v>74</v>
      </c>
      <c r="H17431" t="s">
        <v>255</v>
      </c>
      <c r="I17431" t="s">
        <v>402</v>
      </c>
      <c r="J17431" t="s">
        <v>73</v>
      </c>
      <c r="K17431" t="s">
        <v>202</v>
      </c>
      <c r="L17431" t="s">
        <v>77</v>
      </c>
      <c r="M17431" t="s">
        <v>107</v>
      </c>
    </row>
    <row r="17432" spans="1:13" x14ac:dyDescent="0.35">
      <c r="A17432" t="s">
        <v>3</v>
      </c>
      <c r="B17432" t="s">
        <v>464</v>
      </c>
      <c r="C17432">
        <v>935</v>
      </c>
      <c r="D17432" t="s">
        <v>944</v>
      </c>
      <c r="E17432" t="s">
        <v>106</v>
      </c>
      <c r="F17432" t="s">
        <v>75</v>
      </c>
      <c r="G17432" t="s">
        <v>122</v>
      </c>
      <c r="H17432" t="s">
        <v>175</v>
      </c>
      <c r="I17432" t="s">
        <v>190</v>
      </c>
      <c r="J17432" t="s">
        <v>68</v>
      </c>
      <c r="K17432" t="s">
        <v>70</v>
      </c>
      <c r="L17432" t="s">
        <v>73</v>
      </c>
      <c r="M17432" t="s">
        <v>107</v>
      </c>
    </row>
    <row r="17433" spans="1:13" x14ac:dyDescent="0.35">
      <c r="A17433" t="s">
        <v>3</v>
      </c>
      <c r="B17433" t="s">
        <v>468</v>
      </c>
      <c r="C17433">
        <v>1</v>
      </c>
      <c r="D17433" t="s">
        <v>395</v>
      </c>
      <c r="E17433" t="s">
        <v>76</v>
      </c>
      <c r="F17433" t="s">
        <v>76</v>
      </c>
      <c r="G17433" t="s">
        <v>76</v>
      </c>
      <c r="H17433" t="s">
        <v>76</v>
      </c>
      <c r="I17433" t="s">
        <v>76</v>
      </c>
      <c r="J17433" t="s">
        <v>76</v>
      </c>
      <c r="K17433" t="s">
        <v>76</v>
      </c>
      <c r="L17433" t="s">
        <v>76</v>
      </c>
      <c r="M17433" t="s">
        <v>76</v>
      </c>
    </row>
    <row r="17434" spans="1:13" x14ac:dyDescent="0.35">
      <c r="A17434" t="s">
        <v>4</v>
      </c>
      <c r="B17434" t="s">
        <v>462</v>
      </c>
      <c r="C17434">
        <v>1694</v>
      </c>
      <c r="D17434" t="s">
        <v>408</v>
      </c>
      <c r="E17434" t="s">
        <v>262</v>
      </c>
      <c r="F17434" t="s">
        <v>119</v>
      </c>
      <c r="G17434" t="s">
        <v>116</v>
      </c>
      <c r="H17434" t="s">
        <v>467</v>
      </c>
      <c r="I17434" t="s">
        <v>729</v>
      </c>
      <c r="J17434" t="s">
        <v>164</v>
      </c>
      <c r="K17434" t="s">
        <v>9</v>
      </c>
      <c r="L17434" t="s">
        <v>107</v>
      </c>
      <c r="M17434" t="s">
        <v>76</v>
      </c>
    </row>
    <row r="17435" spans="1:13" x14ac:dyDescent="0.35">
      <c r="A17435" t="s">
        <v>4</v>
      </c>
      <c r="B17435" t="s">
        <v>464</v>
      </c>
      <c r="C17435">
        <v>1582</v>
      </c>
      <c r="D17435" t="s">
        <v>513</v>
      </c>
      <c r="E17435" t="s">
        <v>293</v>
      </c>
      <c r="F17435" t="s">
        <v>55</v>
      </c>
      <c r="G17435" t="s">
        <v>290</v>
      </c>
      <c r="H17435" t="s">
        <v>191</v>
      </c>
      <c r="I17435" t="s">
        <v>616</v>
      </c>
      <c r="J17435" t="s">
        <v>56</v>
      </c>
      <c r="K17435" t="s">
        <v>218</v>
      </c>
      <c r="L17435" t="s">
        <v>73</v>
      </c>
      <c r="M17435" t="s">
        <v>76</v>
      </c>
    </row>
    <row r="17436" spans="1:13" x14ac:dyDescent="0.35">
      <c r="A17436" t="s">
        <v>5</v>
      </c>
      <c r="B17436" t="s">
        <v>462</v>
      </c>
      <c r="C17436">
        <v>1659</v>
      </c>
      <c r="D17436" t="s">
        <v>447</v>
      </c>
      <c r="E17436" t="s">
        <v>121</v>
      </c>
      <c r="F17436" t="s">
        <v>161</v>
      </c>
      <c r="G17436" t="s">
        <v>58</v>
      </c>
      <c r="H17436" t="s">
        <v>185</v>
      </c>
      <c r="I17436" t="s">
        <v>1156</v>
      </c>
      <c r="J17436" t="s">
        <v>94</v>
      </c>
      <c r="K17436" t="s">
        <v>229</v>
      </c>
      <c r="L17436" t="s">
        <v>76</v>
      </c>
      <c r="M17436" t="s">
        <v>79</v>
      </c>
    </row>
    <row r="17437" spans="1:13" x14ac:dyDescent="0.35">
      <c r="A17437" t="s">
        <v>5</v>
      </c>
      <c r="B17437" t="s">
        <v>464</v>
      </c>
      <c r="C17437">
        <v>1807</v>
      </c>
      <c r="D17437" t="s">
        <v>412</v>
      </c>
      <c r="E17437" t="s">
        <v>92</v>
      </c>
      <c r="F17437" t="s">
        <v>173</v>
      </c>
      <c r="G17437" t="s">
        <v>210</v>
      </c>
      <c r="H17437" t="s">
        <v>204</v>
      </c>
      <c r="I17437" t="s">
        <v>720</v>
      </c>
      <c r="J17437" t="s">
        <v>94</v>
      </c>
      <c r="K17437" t="s">
        <v>180</v>
      </c>
      <c r="L17437" t="s">
        <v>105</v>
      </c>
      <c r="M17437" t="s">
        <v>76</v>
      </c>
    </row>
    <row r="17438" spans="1:13" x14ac:dyDescent="0.35">
      <c r="A17438" t="s">
        <v>6</v>
      </c>
      <c r="B17438" t="s">
        <v>462</v>
      </c>
      <c r="C17438">
        <v>906</v>
      </c>
      <c r="D17438" t="s">
        <v>363</v>
      </c>
      <c r="E17438" t="s">
        <v>97</v>
      </c>
      <c r="F17438" t="s">
        <v>161</v>
      </c>
      <c r="G17438" t="s">
        <v>121</v>
      </c>
      <c r="H17438" t="s">
        <v>413</v>
      </c>
      <c r="I17438" t="s">
        <v>521</v>
      </c>
      <c r="J17438" t="s">
        <v>105</v>
      </c>
      <c r="K17438" t="s">
        <v>447</v>
      </c>
      <c r="L17438" t="s">
        <v>81</v>
      </c>
      <c r="M17438" t="s">
        <v>79</v>
      </c>
    </row>
    <row r="17439" spans="1:13" x14ac:dyDescent="0.35">
      <c r="A17439" t="s">
        <v>6</v>
      </c>
      <c r="B17439" t="s">
        <v>464</v>
      </c>
      <c r="C17439">
        <v>526</v>
      </c>
      <c r="D17439" t="s">
        <v>629</v>
      </c>
      <c r="E17439" t="s">
        <v>180</v>
      </c>
      <c r="F17439" t="s">
        <v>70</v>
      </c>
      <c r="G17439" t="s">
        <v>217</v>
      </c>
      <c r="H17439" t="s">
        <v>361</v>
      </c>
      <c r="I17439" t="s">
        <v>579</v>
      </c>
      <c r="J17439" t="s">
        <v>105</v>
      </c>
      <c r="K17439" t="s">
        <v>185</v>
      </c>
      <c r="L17439" t="s">
        <v>71</v>
      </c>
      <c r="M17439" t="s">
        <v>73</v>
      </c>
    </row>
    <row r="17440" spans="1:13" x14ac:dyDescent="0.35">
      <c r="A17440" t="s">
        <v>7</v>
      </c>
      <c r="B17440" t="s">
        <v>462</v>
      </c>
      <c r="C17440">
        <v>1914</v>
      </c>
      <c r="D17440" t="s">
        <v>624</v>
      </c>
      <c r="E17440" t="s">
        <v>138</v>
      </c>
      <c r="F17440" t="s">
        <v>181</v>
      </c>
      <c r="G17440" t="s">
        <v>218</v>
      </c>
      <c r="H17440" t="s">
        <v>129</v>
      </c>
      <c r="I17440" t="s">
        <v>537</v>
      </c>
      <c r="J17440" t="s">
        <v>75</v>
      </c>
      <c r="K17440" t="s">
        <v>318</v>
      </c>
      <c r="L17440" t="s">
        <v>94</v>
      </c>
      <c r="M17440" t="s">
        <v>106</v>
      </c>
    </row>
    <row r="17441" spans="1:13" x14ac:dyDescent="0.35">
      <c r="A17441" t="s">
        <v>7</v>
      </c>
      <c r="B17441" t="s">
        <v>464</v>
      </c>
      <c r="C17441">
        <v>1331</v>
      </c>
      <c r="D17441" t="s">
        <v>627</v>
      </c>
      <c r="E17441" t="s">
        <v>75</v>
      </c>
      <c r="F17441" t="s">
        <v>86</v>
      </c>
      <c r="G17441" t="s">
        <v>161</v>
      </c>
      <c r="H17441" t="s">
        <v>188</v>
      </c>
      <c r="I17441" t="s">
        <v>525</v>
      </c>
      <c r="J17441" t="s">
        <v>71</v>
      </c>
      <c r="K17441" t="s">
        <v>307</v>
      </c>
      <c r="L17441" t="s">
        <v>80</v>
      </c>
      <c r="M17441" t="s">
        <v>73</v>
      </c>
    </row>
    <row r="17442" spans="1:13" x14ac:dyDescent="0.35">
      <c r="A17442" t="s">
        <v>7</v>
      </c>
      <c r="B17442" t="s">
        <v>468</v>
      </c>
      <c r="C17442">
        <v>1</v>
      </c>
      <c r="D17442" t="s">
        <v>395</v>
      </c>
      <c r="E17442" t="s">
        <v>76</v>
      </c>
      <c r="F17442" t="s">
        <v>76</v>
      </c>
      <c r="G17442" t="s">
        <v>76</v>
      </c>
      <c r="H17442" t="s">
        <v>76</v>
      </c>
      <c r="I17442" t="s">
        <v>76</v>
      </c>
      <c r="J17442" t="s">
        <v>76</v>
      </c>
      <c r="K17442" t="s">
        <v>76</v>
      </c>
      <c r="L17442" t="s">
        <v>76</v>
      </c>
      <c r="M17442" t="s">
        <v>76</v>
      </c>
    </row>
    <row r="17443" spans="1:13" x14ac:dyDescent="0.35">
      <c r="A17443" t="s">
        <v>241</v>
      </c>
      <c r="B17443" t="s">
        <v>462</v>
      </c>
      <c r="C17443">
        <v>7266</v>
      </c>
      <c r="D17443" t="s">
        <v>603</v>
      </c>
      <c r="E17443" t="s">
        <v>119</v>
      </c>
      <c r="F17443" t="s">
        <v>216</v>
      </c>
      <c r="G17443" t="s">
        <v>61</v>
      </c>
      <c r="H17443" t="s">
        <v>277</v>
      </c>
      <c r="I17443" t="s">
        <v>559</v>
      </c>
      <c r="J17443" t="s">
        <v>108</v>
      </c>
      <c r="K17443" t="s">
        <v>263</v>
      </c>
      <c r="L17443" t="s">
        <v>68</v>
      </c>
      <c r="M17443" t="s">
        <v>106</v>
      </c>
    </row>
    <row r="17444" spans="1:13" x14ac:dyDescent="0.35">
      <c r="A17444" t="s">
        <v>241</v>
      </c>
      <c r="B17444" t="s">
        <v>464</v>
      </c>
      <c r="C17444">
        <v>6181</v>
      </c>
      <c r="D17444" t="s">
        <v>340</v>
      </c>
      <c r="E17444" t="s">
        <v>109</v>
      </c>
      <c r="F17444" t="s">
        <v>198</v>
      </c>
      <c r="G17444" t="s">
        <v>309</v>
      </c>
      <c r="H17444" t="s">
        <v>164</v>
      </c>
      <c r="I17444" t="s">
        <v>726</v>
      </c>
      <c r="J17444" t="s">
        <v>74</v>
      </c>
      <c r="K17444" t="s">
        <v>114</v>
      </c>
      <c r="L17444" t="s">
        <v>75</v>
      </c>
      <c r="M17444" t="s">
        <v>107</v>
      </c>
    </row>
    <row r="17445" spans="1:13" x14ac:dyDescent="0.35">
      <c r="A17445" t="s">
        <v>241</v>
      </c>
      <c r="B17445" t="s">
        <v>468</v>
      </c>
      <c r="C17445">
        <v>2</v>
      </c>
      <c r="D17445" t="s">
        <v>395</v>
      </c>
      <c r="E17445" t="s">
        <v>76</v>
      </c>
      <c r="F17445" t="s">
        <v>76</v>
      </c>
      <c r="G17445" t="s">
        <v>76</v>
      </c>
      <c r="H17445" t="s">
        <v>76</v>
      </c>
      <c r="I17445" t="s">
        <v>76</v>
      </c>
      <c r="J17445" t="s">
        <v>76</v>
      </c>
      <c r="K17445" t="s">
        <v>76</v>
      </c>
      <c r="L17445" t="s">
        <v>76</v>
      </c>
      <c r="M17445" t="s">
        <v>76</v>
      </c>
    </row>
    <row r="17447" spans="1:13" x14ac:dyDescent="0.35">
      <c r="A17447" t="s">
        <v>2599</v>
      </c>
    </row>
    <row r="17448" spans="1:13" x14ac:dyDescent="0.35">
      <c r="A17448" t="s">
        <v>14</v>
      </c>
      <c r="B17448" t="s">
        <v>487</v>
      </c>
      <c r="C17448" t="s">
        <v>2</v>
      </c>
      <c r="D17448" t="s">
        <v>2590</v>
      </c>
      <c r="E17448" t="s">
        <v>2575</v>
      </c>
      <c r="F17448" t="s">
        <v>2591</v>
      </c>
      <c r="G17448" t="s">
        <v>2592</v>
      </c>
      <c r="H17448" t="s">
        <v>2593</v>
      </c>
      <c r="I17448" t="s">
        <v>2594</v>
      </c>
      <c r="J17448" t="s">
        <v>2595</v>
      </c>
      <c r="K17448" t="s">
        <v>2596</v>
      </c>
      <c r="L17448" t="s">
        <v>49</v>
      </c>
      <c r="M17448" t="s">
        <v>50</v>
      </c>
    </row>
    <row r="17449" spans="1:13" x14ac:dyDescent="0.35">
      <c r="A17449" t="s">
        <v>3</v>
      </c>
      <c r="B17449" t="s">
        <v>488</v>
      </c>
      <c r="C17449">
        <v>1119</v>
      </c>
      <c r="D17449" t="s">
        <v>753</v>
      </c>
      <c r="E17449" t="s">
        <v>77</v>
      </c>
      <c r="F17449" t="s">
        <v>78</v>
      </c>
      <c r="G17449" t="s">
        <v>122</v>
      </c>
      <c r="H17449" t="s">
        <v>204</v>
      </c>
      <c r="I17449" t="s">
        <v>470</v>
      </c>
      <c r="J17449" t="s">
        <v>106</v>
      </c>
      <c r="K17449" t="s">
        <v>309</v>
      </c>
      <c r="L17449" t="s">
        <v>77</v>
      </c>
      <c r="M17449" t="s">
        <v>76</v>
      </c>
    </row>
    <row r="17450" spans="1:13" x14ac:dyDescent="0.35">
      <c r="A17450" t="s">
        <v>3</v>
      </c>
      <c r="B17450" t="s">
        <v>491</v>
      </c>
      <c r="C17450">
        <v>910</v>
      </c>
      <c r="D17450" t="s">
        <v>654</v>
      </c>
      <c r="E17450" t="s">
        <v>68</v>
      </c>
      <c r="F17450" t="s">
        <v>79</v>
      </c>
      <c r="G17450" t="s">
        <v>93</v>
      </c>
      <c r="H17450" t="s">
        <v>314</v>
      </c>
      <c r="I17450" t="s">
        <v>295</v>
      </c>
      <c r="J17450" t="s">
        <v>77</v>
      </c>
      <c r="K17450" t="s">
        <v>61</v>
      </c>
      <c r="L17450" t="s">
        <v>73</v>
      </c>
      <c r="M17450" t="s">
        <v>73</v>
      </c>
    </row>
    <row r="17451" spans="1:13" x14ac:dyDescent="0.35">
      <c r="A17451" t="s">
        <v>4</v>
      </c>
      <c r="B17451" t="s">
        <v>488</v>
      </c>
      <c r="C17451">
        <v>1945</v>
      </c>
      <c r="D17451" t="s">
        <v>775</v>
      </c>
      <c r="E17451" t="s">
        <v>95</v>
      </c>
      <c r="F17451" t="s">
        <v>133</v>
      </c>
      <c r="G17451" t="s">
        <v>202</v>
      </c>
      <c r="H17451" t="s">
        <v>127</v>
      </c>
      <c r="I17451" t="s">
        <v>805</v>
      </c>
      <c r="J17451" t="s">
        <v>61</v>
      </c>
      <c r="K17451" t="s">
        <v>376</v>
      </c>
      <c r="L17451" t="s">
        <v>106</v>
      </c>
      <c r="M17451" t="s">
        <v>76</v>
      </c>
    </row>
    <row r="17452" spans="1:13" x14ac:dyDescent="0.35">
      <c r="A17452" t="s">
        <v>4</v>
      </c>
      <c r="B17452" t="s">
        <v>491</v>
      </c>
      <c r="C17452">
        <v>1331</v>
      </c>
      <c r="D17452" t="s">
        <v>555</v>
      </c>
      <c r="E17452" t="s">
        <v>218</v>
      </c>
      <c r="F17452" t="s">
        <v>119</v>
      </c>
      <c r="G17452" t="s">
        <v>286</v>
      </c>
      <c r="H17452" t="s">
        <v>147</v>
      </c>
      <c r="I17452" t="s">
        <v>758</v>
      </c>
      <c r="J17452" t="s">
        <v>188</v>
      </c>
      <c r="K17452" t="s">
        <v>347</v>
      </c>
      <c r="L17452" t="s">
        <v>76</v>
      </c>
      <c r="M17452" t="s">
        <v>76</v>
      </c>
    </row>
    <row r="17453" spans="1:13" x14ac:dyDescent="0.35">
      <c r="A17453" t="s">
        <v>5</v>
      </c>
      <c r="B17453" t="s">
        <v>488</v>
      </c>
      <c r="C17453">
        <v>2083</v>
      </c>
      <c r="D17453" t="s">
        <v>10</v>
      </c>
      <c r="E17453" t="s">
        <v>56</v>
      </c>
      <c r="F17453" t="s">
        <v>65</v>
      </c>
      <c r="G17453" t="s">
        <v>290</v>
      </c>
      <c r="H17453" t="s">
        <v>99</v>
      </c>
      <c r="I17453" t="s">
        <v>1382</v>
      </c>
      <c r="J17453" t="s">
        <v>150</v>
      </c>
      <c r="K17453" t="s">
        <v>168</v>
      </c>
      <c r="L17453" t="s">
        <v>107</v>
      </c>
      <c r="M17453" t="s">
        <v>76</v>
      </c>
    </row>
    <row r="17454" spans="1:13" x14ac:dyDescent="0.35">
      <c r="A17454" t="s">
        <v>5</v>
      </c>
      <c r="B17454" t="s">
        <v>491</v>
      </c>
      <c r="C17454">
        <v>1383</v>
      </c>
      <c r="D17454" t="s">
        <v>319</v>
      </c>
      <c r="E17454" t="s">
        <v>99</v>
      </c>
      <c r="F17454" t="s">
        <v>161</v>
      </c>
      <c r="G17454" t="s">
        <v>304</v>
      </c>
      <c r="H17454" t="s">
        <v>231</v>
      </c>
      <c r="I17454" t="s">
        <v>704</v>
      </c>
      <c r="J17454" t="s">
        <v>105</v>
      </c>
      <c r="K17454" t="s">
        <v>239</v>
      </c>
      <c r="L17454" t="s">
        <v>72</v>
      </c>
      <c r="M17454" t="s">
        <v>71</v>
      </c>
    </row>
    <row r="17455" spans="1:13" x14ac:dyDescent="0.35">
      <c r="A17455" t="s">
        <v>6</v>
      </c>
      <c r="B17455" t="s">
        <v>488</v>
      </c>
      <c r="C17455">
        <v>805</v>
      </c>
      <c r="D17455" t="s">
        <v>197</v>
      </c>
      <c r="E17455" t="s">
        <v>355</v>
      </c>
      <c r="F17455" t="s">
        <v>355</v>
      </c>
      <c r="G17455" t="s">
        <v>87</v>
      </c>
      <c r="H17455" t="s">
        <v>152</v>
      </c>
      <c r="I17455" t="s">
        <v>667</v>
      </c>
      <c r="J17455" t="s">
        <v>138</v>
      </c>
      <c r="K17455" t="s">
        <v>364</v>
      </c>
      <c r="L17455" t="s">
        <v>81</v>
      </c>
      <c r="M17455" t="s">
        <v>79</v>
      </c>
    </row>
    <row r="17456" spans="1:13" x14ac:dyDescent="0.35">
      <c r="A17456" t="s">
        <v>6</v>
      </c>
      <c r="B17456" t="s">
        <v>491</v>
      </c>
      <c r="C17456">
        <v>627</v>
      </c>
      <c r="D17456" t="s">
        <v>686</v>
      </c>
      <c r="E17456" t="s">
        <v>149</v>
      </c>
      <c r="F17456" t="s">
        <v>86</v>
      </c>
      <c r="G17456" t="s">
        <v>181</v>
      </c>
      <c r="H17456" t="s">
        <v>392</v>
      </c>
      <c r="I17456" t="s">
        <v>427</v>
      </c>
      <c r="J17456" t="s">
        <v>78</v>
      </c>
      <c r="K17456" t="s">
        <v>191</v>
      </c>
      <c r="L17456" t="s">
        <v>75</v>
      </c>
      <c r="M17456" t="s">
        <v>106</v>
      </c>
    </row>
    <row r="17457" spans="1:13" x14ac:dyDescent="0.35">
      <c r="A17457" t="s">
        <v>7</v>
      </c>
      <c r="B17457" t="s">
        <v>488</v>
      </c>
      <c r="C17457">
        <v>1724</v>
      </c>
      <c r="D17457" t="s">
        <v>808</v>
      </c>
      <c r="E17457" t="s">
        <v>68</v>
      </c>
      <c r="F17457" t="s">
        <v>86</v>
      </c>
      <c r="G17457" t="s">
        <v>89</v>
      </c>
      <c r="H17457" t="s">
        <v>226</v>
      </c>
      <c r="I17457" t="s">
        <v>664</v>
      </c>
      <c r="J17457" t="s">
        <v>79</v>
      </c>
      <c r="K17457" t="s">
        <v>342</v>
      </c>
      <c r="L17457" t="s">
        <v>105</v>
      </c>
      <c r="M17457" t="s">
        <v>107</v>
      </c>
    </row>
    <row r="17458" spans="1:13" x14ac:dyDescent="0.35">
      <c r="A17458" t="s">
        <v>7</v>
      </c>
      <c r="B17458" t="s">
        <v>491</v>
      </c>
      <c r="C17458">
        <v>1522</v>
      </c>
      <c r="D17458" t="s">
        <v>469</v>
      </c>
      <c r="E17458" t="s">
        <v>63</v>
      </c>
      <c r="F17458" t="s">
        <v>217</v>
      </c>
      <c r="G17458" t="s">
        <v>218</v>
      </c>
      <c r="H17458" t="s">
        <v>242</v>
      </c>
      <c r="I17458" t="s">
        <v>741</v>
      </c>
      <c r="J17458" t="s">
        <v>78</v>
      </c>
      <c r="K17458" t="s">
        <v>371</v>
      </c>
      <c r="L17458" t="s">
        <v>72</v>
      </c>
      <c r="M17458" t="s">
        <v>79</v>
      </c>
    </row>
    <row r="17459" spans="1:13" x14ac:dyDescent="0.35">
      <c r="A17459" t="s">
        <v>241</v>
      </c>
      <c r="B17459" t="s">
        <v>488</v>
      </c>
      <c r="C17459">
        <v>7676</v>
      </c>
      <c r="D17459" t="s">
        <v>197</v>
      </c>
      <c r="E17459" t="s">
        <v>161</v>
      </c>
      <c r="F17459" t="s">
        <v>173</v>
      </c>
      <c r="G17459" t="s">
        <v>114</v>
      </c>
      <c r="H17459" t="s">
        <v>269</v>
      </c>
      <c r="I17459" t="s">
        <v>945</v>
      </c>
      <c r="J17459" t="s">
        <v>130</v>
      </c>
      <c r="K17459" t="s">
        <v>199</v>
      </c>
      <c r="L17459" t="s">
        <v>68</v>
      </c>
      <c r="M17459" t="s">
        <v>107</v>
      </c>
    </row>
    <row r="17460" spans="1:13" x14ac:dyDescent="0.35">
      <c r="A17460" t="s">
        <v>241</v>
      </c>
      <c r="B17460" t="s">
        <v>491</v>
      </c>
      <c r="C17460">
        <v>5773</v>
      </c>
      <c r="D17460" t="s">
        <v>555</v>
      </c>
      <c r="E17460" t="s">
        <v>97</v>
      </c>
      <c r="F17460" t="s">
        <v>180</v>
      </c>
      <c r="G17460" t="s">
        <v>58</v>
      </c>
      <c r="H17460" t="s">
        <v>8</v>
      </c>
      <c r="I17460" t="s">
        <v>419</v>
      </c>
      <c r="J17460" t="s">
        <v>198</v>
      </c>
      <c r="K17460" t="s">
        <v>233</v>
      </c>
      <c r="L17460" t="s">
        <v>75</v>
      </c>
      <c r="M17460" t="s">
        <v>77</v>
      </c>
    </row>
    <row r="17462" spans="1:13" x14ac:dyDescent="0.35">
      <c r="A17462" t="s">
        <v>2600</v>
      </c>
    </row>
    <row r="17463" spans="1:13" x14ac:dyDescent="0.35">
      <c r="A17463" t="s">
        <v>14</v>
      </c>
      <c r="B17463" t="s">
        <v>565</v>
      </c>
      <c r="C17463" t="s">
        <v>2</v>
      </c>
      <c r="D17463" t="s">
        <v>2590</v>
      </c>
      <c r="E17463" t="s">
        <v>2575</v>
      </c>
      <c r="F17463" t="s">
        <v>2591</v>
      </c>
      <c r="G17463" t="s">
        <v>2592</v>
      </c>
      <c r="H17463" t="s">
        <v>2593</v>
      </c>
      <c r="I17463" t="s">
        <v>2594</v>
      </c>
      <c r="J17463" t="s">
        <v>2595</v>
      </c>
      <c r="K17463" t="s">
        <v>2596</v>
      </c>
      <c r="L17463" t="s">
        <v>49</v>
      </c>
      <c r="M17463" t="s">
        <v>50</v>
      </c>
    </row>
    <row r="17464" spans="1:13" x14ac:dyDescent="0.35">
      <c r="A17464" t="s">
        <v>3</v>
      </c>
      <c r="B17464" t="s">
        <v>566</v>
      </c>
      <c r="C17464">
        <v>153</v>
      </c>
      <c r="D17464" t="s">
        <v>623</v>
      </c>
      <c r="E17464" t="s">
        <v>76</v>
      </c>
      <c r="F17464" t="s">
        <v>68</v>
      </c>
      <c r="G17464" t="s">
        <v>65</v>
      </c>
      <c r="H17464" t="s">
        <v>112</v>
      </c>
      <c r="I17464" t="s">
        <v>710</v>
      </c>
      <c r="J17464" t="s">
        <v>77</v>
      </c>
      <c r="K17464" t="s">
        <v>309</v>
      </c>
      <c r="L17464" t="s">
        <v>68</v>
      </c>
      <c r="M17464" t="s">
        <v>76</v>
      </c>
    </row>
    <row r="17465" spans="1:13" x14ac:dyDescent="0.35">
      <c r="A17465" t="s">
        <v>3</v>
      </c>
      <c r="B17465" t="s">
        <v>569</v>
      </c>
      <c r="C17465">
        <v>934</v>
      </c>
      <c r="D17465" t="s">
        <v>873</v>
      </c>
      <c r="E17465" t="s">
        <v>77</v>
      </c>
      <c r="F17465" t="s">
        <v>138</v>
      </c>
      <c r="G17465" t="s">
        <v>142</v>
      </c>
      <c r="H17465" t="s">
        <v>280</v>
      </c>
      <c r="I17465" t="s">
        <v>587</v>
      </c>
      <c r="J17465" t="s">
        <v>77</v>
      </c>
      <c r="K17465" t="s">
        <v>177</v>
      </c>
      <c r="L17465" t="s">
        <v>73</v>
      </c>
      <c r="M17465" t="s">
        <v>76</v>
      </c>
    </row>
    <row r="17466" spans="1:13" x14ac:dyDescent="0.35">
      <c r="A17466" t="s">
        <v>3</v>
      </c>
      <c r="B17466" t="s">
        <v>570</v>
      </c>
      <c r="C17466">
        <v>32</v>
      </c>
      <c r="D17466" t="s">
        <v>796</v>
      </c>
      <c r="E17466" t="s">
        <v>78</v>
      </c>
      <c r="F17466" t="s">
        <v>76</v>
      </c>
      <c r="G17466" t="s">
        <v>76</v>
      </c>
      <c r="H17466" t="s">
        <v>65</v>
      </c>
      <c r="I17466" t="s">
        <v>376</v>
      </c>
      <c r="J17466" t="s">
        <v>76</v>
      </c>
      <c r="K17466" t="s">
        <v>76</v>
      </c>
      <c r="L17466" t="s">
        <v>163</v>
      </c>
      <c r="M17466" t="s">
        <v>76</v>
      </c>
    </row>
    <row r="17467" spans="1:13" x14ac:dyDescent="0.35">
      <c r="A17467" t="s">
        <v>3</v>
      </c>
      <c r="B17467" t="s">
        <v>571</v>
      </c>
      <c r="C17467">
        <v>111</v>
      </c>
      <c r="D17467" t="s">
        <v>689</v>
      </c>
      <c r="E17467" t="s">
        <v>71</v>
      </c>
      <c r="F17467" t="s">
        <v>72</v>
      </c>
      <c r="G17467" t="s">
        <v>180</v>
      </c>
      <c r="H17467" t="s">
        <v>366</v>
      </c>
      <c r="I17467" t="s">
        <v>495</v>
      </c>
      <c r="J17467" t="s">
        <v>77</v>
      </c>
      <c r="K17467" t="s">
        <v>164</v>
      </c>
      <c r="L17467" t="s">
        <v>80</v>
      </c>
      <c r="M17467" t="s">
        <v>71</v>
      </c>
    </row>
    <row r="17468" spans="1:13" x14ac:dyDescent="0.35">
      <c r="A17468" t="s">
        <v>3</v>
      </c>
      <c r="B17468" t="s">
        <v>572</v>
      </c>
      <c r="C17468">
        <v>767</v>
      </c>
      <c r="D17468" t="s">
        <v>567</v>
      </c>
      <c r="E17468" t="s">
        <v>106</v>
      </c>
      <c r="F17468" t="s">
        <v>106</v>
      </c>
      <c r="G17468" t="s">
        <v>81</v>
      </c>
      <c r="H17468" t="s">
        <v>67</v>
      </c>
      <c r="I17468" t="s">
        <v>340</v>
      </c>
      <c r="J17468" t="s">
        <v>77</v>
      </c>
      <c r="K17468" t="s">
        <v>58</v>
      </c>
      <c r="L17468" t="s">
        <v>76</v>
      </c>
      <c r="M17468" t="s">
        <v>107</v>
      </c>
    </row>
    <row r="17469" spans="1:13" x14ac:dyDescent="0.35">
      <c r="A17469" t="s">
        <v>3</v>
      </c>
      <c r="B17469" t="s">
        <v>573</v>
      </c>
      <c r="C17469">
        <v>32</v>
      </c>
      <c r="D17469" t="s">
        <v>60</v>
      </c>
      <c r="E17469" t="s">
        <v>97</v>
      </c>
      <c r="F17469" t="s">
        <v>76</v>
      </c>
      <c r="G17469" t="s">
        <v>137</v>
      </c>
      <c r="H17469" t="s">
        <v>74</v>
      </c>
      <c r="I17469" t="s">
        <v>289</v>
      </c>
      <c r="J17469" t="s">
        <v>76</v>
      </c>
      <c r="K17469" t="s">
        <v>216</v>
      </c>
      <c r="L17469" t="s">
        <v>76</v>
      </c>
      <c r="M17469" t="s">
        <v>76</v>
      </c>
    </row>
    <row r="17470" spans="1:13" x14ac:dyDescent="0.35">
      <c r="A17470" t="s">
        <v>4</v>
      </c>
      <c r="B17470" t="s">
        <v>566</v>
      </c>
      <c r="C17470">
        <v>213</v>
      </c>
      <c r="D17470" t="s">
        <v>322</v>
      </c>
      <c r="E17470" t="s">
        <v>145</v>
      </c>
      <c r="F17470" t="s">
        <v>71</v>
      </c>
      <c r="G17470" t="s">
        <v>252</v>
      </c>
      <c r="H17470" t="s">
        <v>296</v>
      </c>
      <c r="I17470" t="s">
        <v>1443</v>
      </c>
      <c r="J17470" t="s">
        <v>142</v>
      </c>
      <c r="K17470" t="s">
        <v>361</v>
      </c>
      <c r="L17470" t="s">
        <v>106</v>
      </c>
      <c r="M17470" t="s">
        <v>76</v>
      </c>
    </row>
    <row r="17471" spans="1:13" x14ac:dyDescent="0.35">
      <c r="A17471" t="s">
        <v>4</v>
      </c>
      <c r="B17471" t="s">
        <v>569</v>
      </c>
      <c r="C17471">
        <v>1578</v>
      </c>
      <c r="D17471" t="s">
        <v>311</v>
      </c>
      <c r="E17471" t="s">
        <v>342</v>
      </c>
      <c r="F17471" t="s">
        <v>86</v>
      </c>
      <c r="G17471" t="s">
        <v>307</v>
      </c>
      <c r="H17471" t="s">
        <v>131</v>
      </c>
      <c r="I17471" t="s">
        <v>663</v>
      </c>
      <c r="J17471" t="s">
        <v>305</v>
      </c>
      <c r="K17471" t="s">
        <v>238</v>
      </c>
      <c r="L17471" t="s">
        <v>106</v>
      </c>
      <c r="M17471" t="s">
        <v>76</v>
      </c>
    </row>
    <row r="17472" spans="1:13" x14ac:dyDescent="0.35">
      <c r="A17472" t="s">
        <v>4</v>
      </c>
      <c r="B17472" t="s">
        <v>570</v>
      </c>
      <c r="C17472">
        <v>154</v>
      </c>
      <c r="D17472" t="s">
        <v>237</v>
      </c>
      <c r="E17472" t="s">
        <v>337</v>
      </c>
      <c r="F17472" t="s">
        <v>149</v>
      </c>
      <c r="G17472" t="s">
        <v>252</v>
      </c>
      <c r="H17472" t="s">
        <v>558</v>
      </c>
      <c r="I17472" t="s">
        <v>970</v>
      </c>
      <c r="J17472" t="s">
        <v>263</v>
      </c>
      <c r="K17472" t="s">
        <v>358</v>
      </c>
      <c r="L17472" t="s">
        <v>76</v>
      </c>
      <c r="M17472" t="s">
        <v>76</v>
      </c>
    </row>
    <row r="17473" spans="1:13" x14ac:dyDescent="0.35">
      <c r="A17473" t="s">
        <v>4</v>
      </c>
      <c r="B17473" t="s">
        <v>571</v>
      </c>
      <c r="C17473">
        <v>142</v>
      </c>
      <c r="D17473" t="s">
        <v>358</v>
      </c>
      <c r="E17473" t="s">
        <v>235</v>
      </c>
      <c r="F17473" t="s">
        <v>146</v>
      </c>
      <c r="G17473" t="s">
        <v>61</v>
      </c>
      <c r="H17473" t="s">
        <v>399</v>
      </c>
      <c r="I17473" t="s">
        <v>889</v>
      </c>
      <c r="J17473" t="s">
        <v>366</v>
      </c>
      <c r="K17473" t="s">
        <v>300</v>
      </c>
      <c r="L17473" t="s">
        <v>76</v>
      </c>
      <c r="M17473" t="s">
        <v>76</v>
      </c>
    </row>
    <row r="17474" spans="1:13" x14ac:dyDescent="0.35">
      <c r="A17474" t="s">
        <v>4</v>
      </c>
      <c r="B17474" t="s">
        <v>572</v>
      </c>
      <c r="C17474">
        <v>1065</v>
      </c>
      <c r="D17474" t="s">
        <v>850</v>
      </c>
      <c r="E17474" t="s">
        <v>240</v>
      </c>
      <c r="F17474" t="s">
        <v>151</v>
      </c>
      <c r="G17474" t="s">
        <v>97</v>
      </c>
      <c r="H17474" t="s">
        <v>69</v>
      </c>
      <c r="I17474" t="s">
        <v>555</v>
      </c>
      <c r="J17474" t="s">
        <v>57</v>
      </c>
      <c r="K17474" t="s">
        <v>342</v>
      </c>
      <c r="L17474" t="s">
        <v>76</v>
      </c>
      <c r="M17474" t="s">
        <v>76</v>
      </c>
    </row>
    <row r="17475" spans="1:13" x14ac:dyDescent="0.35">
      <c r="A17475" t="s">
        <v>4</v>
      </c>
      <c r="B17475" t="s">
        <v>573</v>
      </c>
      <c r="C17475">
        <v>124</v>
      </c>
      <c r="D17475" t="s">
        <v>355</v>
      </c>
      <c r="E17475" t="s">
        <v>232</v>
      </c>
      <c r="F17475" t="s">
        <v>250</v>
      </c>
      <c r="G17475" t="s">
        <v>261</v>
      </c>
      <c r="H17475" t="s">
        <v>169</v>
      </c>
      <c r="I17475" t="s">
        <v>869</v>
      </c>
      <c r="J17475" t="s">
        <v>296</v>
      </c>
      <c r="K17475" t="s">
        <v>443</v>
      </c>
      <c r="L17475" t="s">
        <v>107</v>
      </c>
      <c r="M17475" t="s">
        <v>76</v>
      </c>
    </row>
    <row r="17476" spans="1:13" x14ac:dyDescent="0.35">
      <c r="A17476" t="s">
        <v>5</v>
      </c>
      <c r="B17476" t="s">
        <v>566</v>
      </c>
      <c r="C17476">
        <v>89</v>
      </c>
      <c r="D17476" t="s">
        <v>273</v>
      </c>
      <c r="E17476" t="s">
        <v>76</v>
      </c>
      <c r="F17476" t="s">
        <v>79</v>
      </c>
      <c r="G17476" t="s">
        <v>372</v>
      </c>
      <c r="H17476" t="s">
        <v>62</v>
      </c>
      <c r="I17476" t="s">
        <v>432</v>
      </c>
      <c r="J17476" t="s">
        <v>77</v>
      </c>
      <c r="K17476" t="s">
        <v>164</v>
      </c>
      <c r="L17476" t="s">
        <v>76</v>
      </c>
      <c r="M17476" t="s">
        <v>76</v>
      </c>
    </row>
    <row r="17477" spans="1:13" x14ac:dyDescent="0.35">
      <c r="A17477" t="s">
        <v>5</v>
      </c>
      <c r="B17477" t="s">
        <v>569</v>
      </c>
      <c r="C17477">
        <v>1595</v>
      </c>
      <c r="D17477" t="s">
        <v>409</v>
      </c>
      <c r="E17477" t="s">
        <v>157</v>
      </c>
      <c r="F17477" t="s">
        <v>70</v>
      </c>
      <c r="G17477" t="s">
        <v>307</v>
      </c>
      <c r="H17477" t="s">
        <v>67</v>
      </c>
      <c r="I17477" t="s">
        <v>644</v>
      </c>
      <c r="J17477" t="s">
        <v>75</v>
      </c>
      <c r="K17477" t="s">
        <v>225</v>
      </c>
      <c r="L17477" t="s">
        <v>107</v>
      </c>
      <c r="M17477" t="s">
        <v>76</v>
      </c>
    </row>
    <row r="17478" spans="1:13" x14ac:dyDescent="0.35">
      <c r="A17478" t="s">
        <v>5</v>
      </c>
      <c r="B17478" t="s">
        <v>570</v>
      </c>
      <c r="C17478">
        <v>399</v>
      </c>
      <c r="D17478" t="s">
        <v>247</v>
      </c>
      <c r="E17478" t="s">
        <v>119</v>
      </c>
      <c r="F17478" t="s">
        <v>216</v>
      </c>
      <c r="G17478" t="s">
        <v>326</v>
      </c>
      <c r="H17478" t="s">
        <v>135</v>
      </c>
      <c r="I17478" t="s">
        <v>1554</v>
      </c>
      <c r="J17478" t="s">
        <v>150</v>
      </c>
      <c r="K17478" t="s">
        <v>220</v>
      </c>
      <c r="L17478" t="s">
        <v>107</v>
      </c>
      <c r="M17478" t="s">
        <v>76</v>
      </c>
    </row>
    <row r="17479" spans="1:13" x14ac:dyDescent="0.35">
      <c r="A17479" t="s">
        <v>5</v>
      </c>
      <c r="B17479" t="s">
        <v>571</v>
      </c>
      <c r="C17479">
        <v>46</v>
      </c>
      <c r="D17479" t="s">
        <v>466</v>
      </c>
      <c r="E17479" t="s">
        <v>94</v>
      </c>
      <c r="F17479" t="s">
        <v>76</v>
      </c>
      <c r="G17479" t="s">
        <v>86</v>
      </c>
      <c r="H17479" t="s">
        <v>355</v>
      </c>
      <c r="I17479" t="s">
        <v>616</v>
      </c>
      <c r="J17479" t="s">
        <v>68</v>
      </c>
      <c r="K17479" t="s">
        <v>198</v>
      </c>
      <c r="L17479" t="s">
        <v>76</v>
      </c>
      <c r="M17479" t="s">
        <v>276</v>
      </c>
    </row>
    <row r="17480" spans="1:13" x14ac:dyDescent="0.35">
      <c r="A17480" t="s">
        <v>5</v>
      </c>
      <c r="B17480" t="s">
        <v>572</v>
      </c>
      <c r="C17480">
        <v>1067</v>
      </c>
      <c r="D17480" t="s">
        <v>601</v>
      </c>
      <c r="E17480" t="s">
        <v>121</v>
      </c>
      <c r="F17480" t="s">
        <v>314</v>
      </c>
      <c r="G17480" t="s">
        <v>299</v>
      </c>
      <c r="H17480" t="s">
        <v>185</v>
      </c>
      <c r="I17480" t="s">
        <v>421</v>
      </c>
      <c r="J17480" t="s">
        <v>138</v>
      </c>
      <c r="K17480" t="s">
        <v>114</v>
      </c>
      <c r="L17480" t="s">
        <v>78</v>
      </c>
      <c r="M17480" t="s">
        <v>107</v>
      </c>
    </row>
    <row r="17481" spans="1:13" x14ac:dyDescent="0.35">
      <c r="A17481" t="s">
        <v>5</v>
      </c>
      <c r="B17481" t="s">
        <v>573</v>
      </c>
      <c r="C17481">
        <v>270</v>
      </c>
      <c r="D17481" t="s">
        <v>274</v>
      </c>
      <c r="E17481" t="s">
        <v>372</v>
      </c>
      <c r="F17481" t="s">
        <v>62</v>
      </c>
      <c r="G17481" t="s">
        <v>101</v>
      </c>
      <c r="H17481" t="s">
        <v>326</v>
      </c>
      <c r="I17481" t="s">
        <v>1157</v>
      </c>
      <c r="J17481" t="s">
        <v>105</v>
      </c>
      <c r="K17481" t="s">
        <v>168</v>
      </c>
      <c r="L17481" t="s">
        <v>104</v>
      </c>
      <c r="M17481" t="s">
        <v>76</v>
      </c>
    </row>
    <row r="17482" spans="1:13" x14ac:dyDescent="0.35">
      <c r="A17482" t="s">
        <v>6</v>
      </c>
      <c r="B17482" t="s">
        <v>566</v>
      </c>
      <c r="C17482">
        <v>71</v>
      </c>
      <c r="D17482" t="s">
        <v>368</v>
      </c>
      <c r="E17482" t="s">
        <v>112</v>
      </c>
      <c r="F17482" t="s">
        <v>309</v>
      </c>
      <c r="G17482" t="s">
        <v>202</v>
      </c>
      <c r="H17482" t="s">
        <v>710</v>
      </c>
      <c r="I17482" t="s">
        <v>730</v>
      </c>
      <c r="J17482" t="s">
        <v>100</v>
      </c>
      <c r="K17482" t="s">
        <v>416</v>
      </c>
      <c r="L17482" t="s">
        <v>93</v>
      </c>
      <c r="M17482" t="s">
        <v>150</v>
      </c>
    </row>
    <row r="17483" spans="1:13" x14ac:dyDescent="0.35">
      <c r="A17483" t="s">
        <v>6</v>
      </c>
      <c r="B17483" t="s">
        <v>569</v>
      </c>
      <c r="C17483">
        <v>642</v>
      </c>
      <c r="D17483" t="s">
        <v>700</v>
      </c>
      <c r="E17483" t="s">
        <v>264</v>
      </c>
      <c r="F17483" t="s">
        <v>264</v>
      </c>
      <c r="G17483" t="s">
        <v>88</v>
      </c>
      <c r="H17483" t="s">
        <v>458</v>
      </c>
      <c r="I17483" t="s">
        <v>427</v>
      </c>
      <c r="J17483" t="s">
        <v>71</v>
      </c>
      <c r="K17483" t="s">
        <v>229</v>
      </c>
      <c r="L17483" t="s">
        <v>63</v>
      </c>
      <c r="M17483" t="s">
        <v>77</v>
      </c>
    </row>
    <row r="17484" spans="1:13" x14ac:dyDescent="0.35">
      <c r="A17484" t="s">
        <v>6</v>
      </c>
      <c r="B17484" t="s">
        <v>570</v>
      </c>
      <c r="C17484">
        <v>92</v>
      </c>
      <c r="D17484" t="s">
        <v>466</v>
      </c>
      <c r="E17484" t="s">
        <v>217</v>
      </c>
      <c r="F17484" t="s">
        <v>217</v>
      </c>
      <c r="G17484" t="s">
        <v>188</v>
      </c>
      <c r="H17484" t="s">
        <v>441</v>
      </c>
      <c r="I17484" t="s">
        <v>617</v>
      </c>
      <c r="J17484" t="s">
        <v>62</v>
      </c>
      <c r="K17484" t="s">
        <v>313</v>
      </c>
      <c r="L17484" t="s">
        <v>76</v>
      </c>
      <c r="M17484" t="s">
        <v>73</v>
      </c>
    </row>
    <row r="17485" spans="1:13" x14ac:dyDescent="0.35">
      <c r="A17485" t="s">
        <v>6</v>
      </c>
      <c r="B17485" t="s">
        <v>571</v>
      </c>
      <c r="C17485">
        <v>56</v>
      </c>
      <c r="D17485" t="s">
        <v>343</v>
      </c>
      <c r="E17485" t="s">
        <v>130</v>
      </c>
      <c r="F17485" t="s">
        <v>130</v>
      </c>
      <c r="G17485" t="s">
        <v>11</v>
      </c>
      <c r="H17485" t="s">
        <v>435</v>
      </c>
      <c r="I17485" t="s">
        <v>640</v>
      </c>
      <c r="J17485" t="s">
        <v>198</v>
      </c>
      <c r="K17485" t="s">
        <v>453</v>
      </c>
      <c r="L17485" t="s">
        <v>105</v>
      </c>
      <c r="M17485" t="s">
        <v>76</v>
      </c>
    </row>
    <row r="17486" spans="1:13" x14ac:dyDescent="0.35">
      <c r="A17486" t="s">
        <v>6</v>
      </c>
      <c r="B17486" t="s">
        <v>572</v>
      </c>
      <c r="C17486">
        <v>500</v>
      </c>
      <c r="D17486" t="s">
        <v>583</v>
      </c>
      <c r="E17486" t="s">
        <v>133</v>
      </c>
      <c r="F17486" t="s">
        <v>179</v>
      </c>
      <c r="G17486" t="s">
        <v>175</v>
      </c>
      <c r="H17486" t="s">
        <v>262</v>
      </c>
      <c r="I17486" t="s">
        <v>390</v>
      </c>
      <c r="J17486" t="s">
        <v>71</v>
      </c>
      <c r="K17486" t="s">
        <v>129</v>
      </c>
      <c r="L17486" t="s">
        <v>94</v>
      </c>
      <c r="M17486" t="s">
        <v>77</v>
      </c>
    </row>
    <row r="17487" spans="1:13" x14ac:dyDescent="0.35">
      <c r="A17487" t="s">
        <v>6</v>
      </c>
      <c r="B17487" t="s">
        <v>573</v>
      </c>
      <c r="C17487">
        <v>71</v>
      </c>
      <c r="D17487" t="s">
        <v>356</v>
      </c>
      <c r="E17487" t="s">
        <v>355</v>
      </c>
      <c r="F17487" t="s">
        <v>75</v>
      </c>
      <c r="G17487" t="s">
        <v>290</v>
      </c>
      <c r="H17487" t="s">
        <v>228</v>
      </c>
      <c r="I17487" t="s">
        <v>614</v>
      </c>
      <c r="J17487" t="s">
        <v>151</v>
      </c>
      <c r="K17487" t="s">
        <v>524</v>
      </c>
      <c r="L17487" t="s">
        <v>76</v>
      </c>
      <c r="M17487" t="s">
        <v>76</v>
      </c>
    </row>
    <row r="17488" spans="1:13" x14ac:dyDescent="0.35">
      <c r="A17488" t="s">
        <v>7</v>
      </c>
      <c r="B17488" t="s">
        <v>566</v>
      </c>
      <c r="C17488">
        <v>129</v>
      </c>
      <c r="D17488" t="s">
        <v>982</v>
      </c>
      <c r="E17488" t="s">
        <v>106</v>
      </c>
      <c r="F17488" t="s">
        <v>87</v>
      </c>
      <c r="G17488" t="s">
        <v>199</v>
      </c>
      <c r="H17488" t="s">
        <v>262</v>
      </c>
      <c r="I17488" t="s">
        <v>408</v>
      </c>
      <c r="J17488" t="s">
        <v>76</v>
      </c>
      <c r="K17488" t="s">
        <v>210</v>
      </c>
      <c r="L17488" t="s">
        <v>76</v>
      </c>
      <c r="M17488" t="s">
        <v>76</v>
      </c>
    </row>
    <row r="17489" spans="1:13" x14ac:dyDescent="0.35">
      <c r="A17489" t="s">
        <v>7</v>
      </c>
      <c r="B17489" t="s">
        <v>569</v>
      </c>
      <c r="C17489">
        <v>1489</v>
      </c>
      <c r="D17489" t="s">
        <v>629</v>
      </c>
      <c r="E17489" t="s">
        <v>79</v>
      </c>
      <c r="F17489" t="s">
        <v>151</v>
      </c>
      <c r="G17489" t="s">
        <v>102</v>
      </c>
      <c r="H17489" t="s">
        <v>239</v>
      </c>
      <c r="I17489" t="s">
        <v>664</v>
      </c>
      <c r="J17489" t="s">
        <v>68</v>
      </c>
      <c r="K17489" t="s">
        <v>286</v>
      </c>
      <c r="L17489" t="s">
        <v>81</v>
      </c>
      <c r="M17489" t="s">
        <v>107</v>
      </c>
    </row>
    <row r="17490" spans="1:13" x14ac:dyDescent="0.35">
      <c r="A17490" t="s">
        <v>7</v>
      </c>
      <c r="B17490" t="s">
        <v>570</v>
      </c>
      <c r="C17490">
        <v>106</v>
      </c>
      <c r="D17490" t="s">
        <v>411</v>
      </c>
      <c r="E17490" t="s">
        <v>122</v>
      </c>
      <c r="F17490" t="s">
        <v>67</v>
      </c>
      <c r="G17490" t="s">
        <v>302</v>
      </c>
      <c r="H17490" t="s">
        <v>235</v>
      </c>
      <c r="I17490" t="s">
        <v>1174</v>
      </c>
      <c r="J17490" t="s">
        <v>73</v>
      </c>
      <c r="K17490" t="s">
        <v>274</v>
      </c>
      <c r="L17490" t="s">
        <v>76</v>
      </c>
      <c r="M17490" t="s">
        <v>76</v>
      </c>
    </row>
    <row r="17491" spans="1:13" x14ac:dyDescent="0.35">
      <c r="A17491" t="s">
        <v>7</v>
      </c>
      <c r="B17491" t="s">
        <v>571</v>
      </c>
      <c r="C17491">
        <v>70</v>
      </c>
      <c r="D17491" t="s">
        <v>141</v>
      </c>
      <c r="E17491" t="s">
        <v>62</v>
      </c>
      <c r="F17491" t="s">
        <v>134</v>
      </c>
      <c r="G17491" t="s">
        <v>66</v>
      </c>
      <c r="H17491" t="s">
        <v>189</v>
      </c>
      <c r="I17491" t="s">
        <v>759</v>
      </c>
      <c r="J17491" t="s">
        <v>76</v>
      </c>
      <c r="K17491" t="s">
        <v>499</v>
      </c>
      <c r="L17491" t="s">
        <v>240</v>
      </c>
      <c r="M17491" t="s">
        <v>76</v>
      </c>
    </row>
    <row r="17492" spans="1:13" x14ac:dyDescent="0.35">
      <c r="A17492" t="s">
        <v>7</v>
      </c>
      <c r="B17492" t="s">
        <v>572</v>
      </c>
      <c r="C17492">
        <v>1386</v>
      </c>
      <c r="D17492" t="s">
        <v>677</v>
      </c>
      <c r="E17492" t="s">
        <v>150</v>
      </c>
      <c r="F17492" t="s">
        <v>244</v>
      </c>
      <c r="G17492" t="s">
        <v>112</v>
      </c>
      <c r="H17492" t="s">
        <v>293</v>
      </c>
      <c r="I17492" t="s">
        <v>726</v>
      </c>
      <c r="J17492" t="s">
        <v>94</v>
      </c>
      <c r="K17492" t="s">
        <v>182</v>
      </c>
      <c r="L17492" t="s">
        <v>105</v>
      </c>
      <c r="M17492" t="s">
        <v>68</v>
      </c>
    </row>
    <row r="17493" spans="1:13" x14ac:dyDescent="0.35">
      <c r="A17493" t="s">
        <v>7</v>
      </c>
      <c r="B17493" t="s">
        <v>573</v>
      </c>
      <c r="C17493">
        <v>66</v>
      </c>
      <c r="D17493" t="s">
        <v>291</v>
      </c>
      <c r="E17493" t="s">
        <v>168</v>
      </c>
      <c r="F17493" t="s">
        <v>601</v>
      </c>
      <c r="G17493" t="s">
        <v>660</v>
      </c>
      <c r="H17493" t="s">
        <v>705</v>
      </c>
      <c r="I17493" t="s">
        <v>1309</v>
      </c>
      <c r="J17493" t="s">
        <v>74</v>
      </c>
      <c r="K17493" t="s">
        <v>665</v>
      </c>
      <c r="L17493" t="s">
        <v>100</v>
      </c>
      <c r="M17493" t="s">
        <v>76</v>
      </c>
    </row>
    <row r="17494" spans="1:13" x14ac:dyDescent="0.35">
      <c r="A17494" t="s">
        <v>241</v>
      </c>
      <c r="B17494" t="s">
        <v>566</v>
      </c>
      <c r="C17494">
        <v>655</v>
      </c>
      <c r="D17494" t="s">
        <v>402</v>
      </c>
      <c r="E17494" t="s">
        <v>84</v>
      </c>
      <c r="F17494" t="s">
        <v>198</v>
      </c>
      <c r="G17494" t="s">
        <v>269</v>
      </c>
      <c r="H17494" t="s">
        <v>416</v>
      </c>
      <c r="I17494" t="s">
        <v>268</v>
      </c>
      <c r="J17494" t="s">
        <v>78</v>
      </c>
      <c r="K17494" t="s">
        <v>269</v>
      </c>
      <c r="L17494" t="s">
        <v>77</v>
      </c>
      <c r="M17494" t="s">
        <v>107</v>
      </c>
    </row>
    <row r="17495" spans="1:13" x14ac:dyDescent="0.35">
      <c r="A17495" t="s">
        <v>241</v>
      </c>
      <c r="B17495" t="s">
        <v>569</v>
      </c>
      <c r="C17495">
        <v>6238</v>
      </c>
      <c r="D17495" t="s">
        <v>762</v>
      </c>
      <c r="E17495" t="s">
        <v>84</v>
      </c>
      <c r="F17495" t="s">
        <v>108</v>
      </c>
      <c r="G17495" t="s">
        <v>217</v>
      </c>
      <c r="H17495" t="s">
        <v>164</v>
      </c>
      <c r="I17495" t="s">
        <v>562</v>
      </c>
      <c r="J17495" t="s">
        <v>93</v>
      </c>
      <c r="K17495" t="s">
        <v>386</v>
      </c>
      <c r="L17495" t="s">
        <v>71</v>
      </c>
      <c r="M17495" t="s">
        <v>107</v>
      </c>
    </row>
    <row r="17496" spans="1:13" x14ac:dyDescent="0.35">
      <c r="A17496" t="s">
        <v>241</v>
      </c>
      <c r="B17496" t="s">
        <v>570</v>
      </c>
      <c r="C17496">
        <v>783</v>
      </c>
      <c r="D17496" t="s">
        <v>82</v>
      </c>
      <c r="E17496" t="s">
        <v>168</v>
      </c>
      <c r="F17496" t="s">
        <v>137</v>
      </c>
      <c r="G17496" t="s">
        <v>372</v>
      </c>
      <c r="H17496" t="s">
        <v>283</v>
      </c>
      <c r="I17496" t="s">
        <v>999</v>
      </c>
      <c r="J17496" t="s">
        <v>67</v>
      </c>
      <c r="K17496" t="s">
        <v>147</v>
      </c>
      <c r="L17496" t="s">
        <v>73</v>
      </c>
      <c r="M17496" t="s">
        <v>76</v>
      </c>
    </row>
    <row r="17497" spans="1:13" x14ac:dyDescent="0.35">
      <c r="A17497" t="s">
        <v>241</v>
      </c>
      <c r="B17497" t="s">
        <v>571</v>
      </c>
      <c r="C17497">
        <v>425</v>
      </c>
      <c r="D17497" t="s">
        <v>128</v>
      </c>
      <c r="E17497" t="s">
        <v>225</v>
      </c>
      <c r="F17497" t="s">
        <v>221</v>
      </c>
      <c r="G17497" t="s">
        <v>135</v>
      </c>
      <c r="H17497" t="s">
        <v>200</v>
      </c>
      <c r="I17497" t="s">
        <v>691</v>
      </c>
      <c r="J17497" t="s">
        <v>57</v>
      </c>
      <c r="K17497" t="s">
        <v>222</v>
      </c>
      <c r="L17497" t="s">
        <v>80</v>
      </c>
      <c r="M17497" t="s">
        <v>81</v>
      </c>
    </row>
    <row r="17498" spans="1:13" x14ac:dyDescent="0.35">
      <c r="A17498" t="s">
        <v>241</v>
      </c>
      <c r="B17498" t="s">
        <v>572</v>
      </c>
      <c r="C17498">
        <v>4785</v>
      </c>
      <c r="D17498" t="s">
        <v>579</v>
      </c>
      <c r="E17498" t="s">
        <v>198</v>
      </c>
      <c r="F17498" t="s">
        <v>70</v>
      </c>
      <c r="G17498" t="s">
        <v>280</v>
      </c>
      <c r="H17498" t="s">
        <v>135</v>
      </c>
      <c r="I17498" t="s">
        <v>520</v>
      </c>
      <c r="J17498" t="s">
        <v>72</v>
      </c>
      <c r="K17498" t="s">
        <v>124</v>
      </c>
      <c r="L17498" t="s">
        <v>150</v>
      </c>
      <c r="M17498" t="s">
        <v>106</v>
      </c>
    </row>
    <row r="17499" spans="1:13" x14ac:dyDescent="0.35">
      <c r="A17499" t="s">
        <v>241</v>
      </c>
      <c r="B17499" t="s">
        <v>573</v>
      </c>
      <c r="C17499">
        <v>563</v>
      </c>
      <c r="D17499" t="s">
        <v>98</v>
      </c>
      <c r="E17499" t="s">
        <v>227</v>
      </c>
      <c r="F17499" t="s">
        <v>164</v>
      </c>
      <c r="G17499" t="s">
        <v>261</v>
      </c>
      <c r="H17499" t="s">
        <v>397</v>
      </c>
      <c r="I17499" t="s">
        <v>816</v>
      </c>
      <c r="J17499" t="s">
        <v>114</v>
      </c>
      <c r="K17499" t="s">
        <v>590</v>
      </c>
      <c r="L17499" t="s">
        <v>138</v>
      </c>
      <c r="M17499" t="s">
        <v>76</v>
      </c>
    </row>
    <row r="17501" spans="1:13" x14ac:dyDescent="0.35">
      <c r="A17501" t="s">
        <v>2601</v>
      </c>
    </row>
    <row r="17502" spans="1:13" x14ac:dyDescent="0.35">
      <c r="A17502" t="s">
        <v>14</v>
      </c>
      <c r="B17502" t="s">
        <v>593</v>
      </c>
      <c r="C17502" t="s">
        <v>2</v>
      </c>
      <c r="D17502" t="s">
        <v>2590</v>
      </c>
      <c r="E17502" t="s">
        <v>2575</v>
      </c>
      <c r="F17502" t="s">
        <v>2591</v>
      </c>
      <c r="G17502" t="s">
        <v>2592</v>
      </c>
      <c r="H17502" t="s">
        <v>2593</v>
      </c>
      <c r="I17502" t="s">
        <v>2594</v>
      </c>
      <c r="J17502" t="s">
        <v>2595</v>
      </c>
      <c r="K17502" t="s">
        <v>2596</v>
      </c>
      <c r="L17502" t="s">
        <v>49</v>
      </c>
      <c r="M17502" t="s">
        <v>50</v>
      </c>
    </row>
    <row r="17503" spans="1:13" x14ac:dyDescent="0.35">
      <c r="A17503" t="s">
        <v>3</v>
      </c>
      <c r="B17503" t="s">
        <v>594</v>
      </c>
      <c r="C17503">
        <v>948</v>
      </c>
      <c r="D17503" t="s">
        <v>155</v>
      </c>
      <c r="E17503" t="s">
        <v>73</v>
      </c>
      <c r="F17503" t="s">
        <v>77</v>
      </c>
      <c r="G17503" t="s">
        <v>79</v>
      </c>
      <c r="H17503" t="s">
        <v>70</v>
      </c>
      <c r="I17503" t="s">
        <v>525</v>
      </c>
      <c r="J17503" t="s">
        <v>106</v>
      </c>
      <c r="K17503" t="s">
        <v>226</v>
      </c>
      <c r="L17503" t="s">
        <v>107</v>
      </c>
      <c r="M17503" t="s">
        <v>76</v>
      </c>
    </row>
    <row r="17504" spans="1:13" x14ac:dyDescent="0.35">
      <c r="A17504" t="s">
        <v>3</v>
      </c>
      <c r="B17504" t="s">
        <v>595</v>
      </c>
      <c r="C17504">
        <v>1081</v>
      </c>
      <c r="D17504" t="s">
        <v>623</v>
      </c>
      <c r="E17504" t="s">
        <v>71</v>
      </c>
      <c r="F17504" t="s">
        <v>78</v>
      </c>
      <c r="G17504" t="s">
        <v>179</v>
      </c>
      <c r="H17504" t="s">
        <v>286</v>
      </c>
      <c r="I17504" t="s">
        <v>511</v>
      </c>
      <c r="J17504" t="s">
        <v>77</v>
      </c>
      <c r="K17504" t="s">
        <v>260</v>
      </c>
      <c r="L17504" t="s">
        <v>79</v>
      </c>
      <c r="M17504" t="s">
        <v>107</v>
      </c>
    </row>
    <row r="17505" spans="1:13" x14ac:dyDescent="0.35">
      <c r="A17505" t="s">
        <v>4</v>
      </c>
      <c r="B17505" t="s">
        <v>594</v>
      </c>
      <c r="C17505">
        <v>1729</v>
      </c>
      <c r="D17505" t="s">
        <v>746</v>
      </c>
      <c r="E17505" t="s">
        <v>103</v>
      </c>
      <c r="F17505" t="s">
        <v>105</v>
      </c>
      <c r="G17505" t="s">
        <v>198</v>
      </c>
      <c r="H17505" t="s">
        <v>217</v>
      </c>
      <c r="I17505" t="s">
        <v>823</v>
      </c>
      <c r="J17505" t="s">
        <v>86</v>
      </c>
      <c r="K17505" t="s">
        <v>249</v>
      </c>
      <c r="L17505" t="s">
        <v>107</v>
      </c>
      <c r="M17505" t="s">
        <v>76</v>
      </c>
    </row>
    <row r="17506" spans="1:13" x14ac:dyDescent="0.35">
      <c r="A17506" t="s">
        <v>4</v>
      </c>
      <c r="B17506" t="s">
        <v>595</v>
      </c>
      <c r="C17506">
        <v>1547</v>
      </c>
      <c r="D17506" t="s">
        <v>316</v>
      </c>
      <c r="E17506" t="s">
        <v>330</v>
      </c>
      <c r="F17506" t="s">
        <v>119</v>
      </c>
      <c r="G17506" t="s">
        <v>242</v>
      </c>
      <c r="H17506" t="s">
        <v>333</v>
      </c>
      <c r="I17506" t="s">
        <v>708</v>
      </c>
      <c r="J17506" t="s">
        <v>326</v>
      </c>
      <c r="K17506" t="s">
        <v>274</v>
      </c>
      <c r="L17506" t="s">
        <v>73</v>
      </c>
      <c r="M17506" t="s">
        <v>76</v>
      </c>
    </row>
    <row r="17507" spans="1:13" x14ac:dyDescent="0.35">
      <c r="A17507" t="s">
        <v>5</v>
      </c>
      <c r="B17507" t="s">
        <v>594</v>
      </c>
      <c r="C17507">
        <v>1277</v>
      </c>
      <c r="D17507" t="s">
        <v>313</v>
      </c>
      <c r="E17507" t="s">
        <v>106</v>
      </c>
      <c r="F17507" t="s">
        <v>150</v>
      </c>
      <c r="G17507" t="s">
        <v>55</v>
      </c>
      <c r="H17507" t="s">
        <v>240</v>
      </c>
      <c r="I17507" t="s">
        <v>796</v>
      </c>
      <c r="J17507" t="s">
        <v>105</v>
      </c>
      <c r="K17507" t="s">
        <v>205</v>
      </c>
      <c r="L17507" t="s">
        <v>107</v>
      </c>
      <c r="M17507" t="s">
        <v>107</v>
      </c>
    </row>
    <row r="17508" spans="1:13" x14ac:dyDescent="0.35">
      <c r="A17508" t="s">
        <v>5</v>
      </c>
      <c r="B17508" t="s">
        <v>595</v>
      </c>
      <c r="C17508">
        <v>2189</v>
      </c>
      <c r="D17508" t="s">
        <v>272</v>
      </c>
      <c r="E17508" t="s">
        <v>132</v>
      </c>
      <c r="F17508" t="s">
        <v>119</v>
      </c>
      <c r="G17508" t="s">
        <v>435</v>
      </c>
      <c r="H17508" t="s">
        <v>307</v>
      </c>
      <c r="I17508" t="s">
        <v>889</v>
      </c>
      <c r="J17508" t="s">
        <v>94</v>
      </c>
      <c r="K17508" t="s">
        <v>366</v>
      </c>
      <c r="L17508" t="s">
        <v>71</v>
      </c>
      <c r="M17508" t="s">
        <v>106</v>
      </c>
    </row>
    <row r="17509" spans="1:13" x14ac:dyDescent="0.35">
      <c r="A17509" t="s">
        <v>6</v>
      </c>
      <c r="B17509" t="s">
        <v>594</v>
      </c>
      <c r="C17509">
        <v>522</v>
      </c>
      <c r="D17509" t="s">
        <v>512</v>
      </c>
      <c r="E17509" t="s">
        <v>79</v>
      </c>
      <c r="F17509" t="s">
        <v>62</v>
      </c>
      <c r="G17509" t="s">
        <v>105</v>
      </c>
      <c r="H17509" t="s">
        <v>61</v>
      </c>
      <c r="I17509" t="s">
        <v>154</v>
      </c>
      <c r="J17509" t="s">
        <v>100</v>
      </c>
      <c r="K17509" t="s">
        <v>239</v>
      </c>
      <c r="L17509" t="s">
        <v>55</v>
      </c>
      <c r="M17509" t="s">
        <v>77</v>
      </c>
    </row>
    <row r="17510" spans="1:13" x14ac:dyDescent="0.35">
      <c r="A17510" t="s">
        <v>6</v>
      </c>
      <c r="B17510" t="s">
        <v>595</v>
      </c>
      <c r="C17510">
        <v>910</v>
      </c>
      <c r="D17510" t="s">
        <v>849</v>
      </c>
      <c r="E17510" t="s">
        <v>56</v>
      </c>
      <c r="F17510" t="s">
        <v>121</v>
      </c>
      <c r="G17510" t="s">
        <v>53</v>
      </c>
      <c r="H17510" t="s">
        <v>418</v>
      </c>
      <c r="I17510" t="s">
        <v>709</v>
      </c>
      <c r="J17510" t="s">
        <v>94</v>
      </c>
      <c r="K17510" t="s">
        <v>413</v>
      </c>
      <c r="L17510" t="s">
        <v>150</v>
      </c>
      <c r="M17510" t="s">
        <v>106</v>
      </c>
    </row>
    <row r="17511" spans="1:13" x14ac:dyDescent="0.35">
      <c r="A17511" t="s">
        <v>7</v>
      </c>
      <c r="B17511" t="s">
        <v>594</v>
      </c>
      <c r="C17511">
        <v>1602</v>
      </c>
      <c r="D17511" t="s">
        <v>385</v>
      </c>
      <c r="E17511" t="s">
        <v>76</v>
      </c>
      <c r="F17511" t="s">
        <v>73</v>
      </c>
      <c r="G17511" t="s">
        <v>71</v>
      </c>
      <c r="H17511" t="s">
        <v>75</v>
      </c>
      <c r="I17511" t="s">
        <v>690</v>
      </c>
      <c r="J17511" t="s">
        <v>71</v>
      </c>
      <c r="K17511" t="s">
        <v>515</v>
      </c>
      <c r="L17511" t="s">
        <v>80</v>
      </c>
      <c r="M17511" t="s">
        <v>73</v>
      </c>
    </row>
    <row r="17512" spans="1:13" x14ac:dyDescent="0.35">
      <c r="A17512" t="s">
        <v>7</v>
      </c>
      <c r="B17512" t="s">
        <v>595</v>
      </c>
      <c r="C17512">
        <v>1644</v>
      </c>
      <c r="D17512" t="s">
        <v>579</v>
      </c>
      <c r="E17512" t="s">
        <v>55</v>
      </c>
      <c r="F17512" t="s">
        <v>177</v>
      </c>
      <c r="G17512" t="s">
        <v>347</v>
      </c>
      <c r="H17512" t="s">
        <v>296</v>
      </c>
      <c r="I17512" t="s">
        <v>627</v>
      </c>
      <c r="J17512" t="s">
        <v>75</v>
      </c>
      <c r="K17512" t="s">
        <v>191</v>
      </c>
      <c r="L17512" t="s">
        <v>94</v>
      </c>
      <c r="M17512" t="s">
        <v>77</v>
      </c>
    </row>
    <row r="17513" spans="1:13" x14ac:dyDescent="0.35">
      <c r="A17513" t="s">
        <v>241</v>
      </c>
      <c r="B17513" t="s">
        <v>594</v>
      </c>
      <c r="C17513">
        <v>6078</v>
      </c>
      <c r="D17513" t="s">
        <v>522</v>
      </c>
      <c r="E17513" t="s">
        <v>75</v>
      </c>
      <c r="F17513" t="s">
        <v>150</v>
      </c>
      <c r="G17513" t="s">
        <v>138</v>
      </c>
      <c r="H17513" t="s">
        <v>57</v>
      </c>
      <c r="I17513" t="s">
        <v>726</v>
      </c>
      <c r="J17513" t="s">
        <v>138</v>
      </c>
      <c r="K17513" t="s">
        <v>290</v>
      </c>
      <c r="L17513" t="s">
        <v>75</v>
      </c>
      <c r="M17513" t="s">
        <v>107</v>
      </c>
    </row>
    <row r="17514" spans="1:13" x14ac:dyDescent="0.35">
      <c r="A17514" t="s">
        <v>241</v>
      </c>
      <c r="B17514" t="s">
        <v>595</v>
      </c>
      <c r="C17514">
        <v>7371</v>
      </c>
      <c r="D17514" t="s">
        <v>532</v>
      </c>
      <c r="E17514" t="s">
        <v>309</v>
      </c>
      <c r="F17514" t="s">
        <v>161</v>
      </c>
      <c r="G17514" t="s">
        <v>69</v>
      </c>
      <c r="H17514" t="s">
        <v>191</v>
      </c>
      <c r="I17514" t="s">
        <v>758</v>
      </c>
      <c r="J17514" t="s">
        <v>103</v>
      </c>
      <c r="K17514" t="s">
        <v>361</v>
      </c>
      <c r="L17514" t="s">
        <v>71</v>
      </c>
      <c r="M17514" t="s">
        <v>73</v>
      </c>
    </row>
    <row r="17516" spans="1:13" x14ac:dyDescent="0.35">
      <c r="A17516" t="s">
        <v>2602</v>
      </c>
    </row>
    <row r="17517" spans="1:13" x14ac:dyDescent="0.35">
      <c r="A17517" t="s">
        <v>14</v>
      </c>
      <c r="B17517" t="s">
        <v>2</v>
      </c>
      <c r="C17517" t="s">
        <v>2590</v>
      </c>
      <c r="D17517" t="s">
        <v>2575</v>
      </c>
      <c r="E17517" t="s">
        <v>2591</v>
      </c>
      <c r="F17517" t="s">
        <v>2592</v>
      </c>
      <c r="G17517" t="s">
        <v>2593</v>
      </c>
      <c r="H17517" t="s">
        <v>2594</v>
      </c>
      <c r="I17517" t="s">
        <v>2595</v>
      </c>
      <c r="J17517" t="s">
        <v>2596</v>
      </c>
      <c r="K17517" t="s">
        <v>49</v>
      </c>
      <c r="L17517" t="s">
        <v>50</v>
      </c>
    </row>
    <row r="17518" spans="1:13" x14ac:dyDescent="0.35">
      <c r="A17518" t="s">
        <v>3</v>
      </c>
      <c r="B17518">
        <v>2029</v>
      </c>
      <c r="C17518" t="s">
        <v>789</v>
      </c>
      <c r="D17518" t="s">
        <v>79</v>
      </c>
      <c r="E17518" t="s">
        <v>150</v>
      </c>
      <c r="F17518" t="s">
        <v>142</v>
      </c>
      <c r="G17518" t="s">
        <v>146</v>
      </c>
      <c r="H17518" t="s">
        <v>444</v>
      </c>
      <c r="I17518" t="s">
        <v>77</v>
      </c>
      <c r="J17518" t="s">
        <v>112</v>
      </c>
      <c r="K17518" t="s">
        <v>106</v>
      </c>
      <c r="L17518" t="s">
        <v>107</v>
      </c>
    </row>
    <row r="17519" spans="1:13" x14ac:dyDescent="0.35">
      <c r="A17519" t="s">
        <v>4</v>
      </c>
      <c r="B17519">
        <v>3276</v>
      </c>
      <c r="C17519" t="s">
        <v>414</v>
      </c>
      <c r="D17519" t="s">
        <v>435</v>
      </c>
      <c r="E17519" t="s">
        <v>57</v>
      </c>
      <c r="F17519" t="s">
        <v>386</v>
      </c>
      <c r="G17519" t="s">
        <v>312</v>
      </c>
      <c r="H17519" t="s">
        <v>683</v>
      </c>
      <c r="I17519" t="s">
        <v>255</v>
      </c>
      <c r="J17519" t="s">
        <v>171</v>
      </c>
      <c r="K17519" t="s">
        <v>73</v>
      </c>
      <c r="L17519" t="s">
        <v>76</v>
      </c>
    </row>
    <row r="17520" spans="1:13" x14ac:dyDescent="0.35">
      <c r="A17520" t="s">
        <v>5</v>
      </c>
      <c r="B17520">
        <v>3466</v>
      </c>
      <c r="C17520" t="s">
        <v>261</v>
      </c>
      <c r="D17520" t="s">
        <v>280</v>
      </c>
      <c r="E17520" t="s">
        <v>163</v>
      </c>
      <c r="F17520" t="s">
        <v>135</v>
      </c>
      <c r="G17520" t="s">
        <v>239</v>
      </c>
      <c r="H17520" t="s">
        <v>743</v>
      </c>
      <c r="I17520" t="s">
        <v>94</v>
      </c>
      <c r="J17520" t="s">
        <v>226</v>
      </c>
      <c r="K17520" t="s">
        <v>68</v>
      </c>
      <c r="L17520" t="s">
        <v>106</v>
      </c>
    </row>
    <row r="17521" spans="1:16" x14ac:dyDescent="0.35">
      <c r="A17521" t="s">
        <v>6</v>
      </c>
      <c r="B17521">
        <v>1432</v>
      </c>
      <c r="C17521" t="s">
        <v>362</v>
      </c>
      <c r="D17521" t="s">
        <v>102</v>
      </c>
      <c r="E17521" t="s">
        <v>216</v>
      </c>
      <c r="F17521" t="s">
        <v>181</v>
      </c>
      <c r="G17521" t="s">
        <v>376</v>
      </c>
      <c r="H17521" t="s">
        <v>223</v>
      </c>
      <c r="I17521" t="s">
        <v>105</v>
      </c>
      <c r="J17521" t="s">
        <v>373</v>
      </c>
      <c r="K17521" t="s">
        <v>105</v>
      </c>
      <c r="L17521" t="s">
        <v>77</v>
      </c>
    </row>
    <row r="17522" spans="1:16" x14ac:dyDescent="0.35">
      <c r="A17522" t="s">
        <v>7</v>
      </c>
      <c r="B17522">
        <v>3246</v>
      </c>
      <c r="C17522" t="s">
        <v>732</v>
      </c>
      <c r="D17522" t="s">
        <v>78</v>
      </c>
      <c r="E17522" t="s">
        <v>84</v>
      </c>
      <c r="F17522" t="s">
        <v>185</v>
      </c>
      <c r="G17522" t="s">
        <v>199</v>
      </c>
      <c r="H17522" t="s">
        <v>629</v>
      </c>
      <c r="I17522" t="s">
        <v>150</v>
      </c>
      <c r="J17522" t="s">
        <v>242</v>
      </c>
      <c r="K17522" t="s">
        <v>138</v>
      </c>
      <c r="L17522" t="s">
        <v>106</v>
      </c>
    </row>
    <row r="17523" spans="1:16" x14ac:dyDescent="0.35">
      <c r="A17523" t="s">
        <v>241</v>
      </c>
      <c r="B17523">
        <v>13449</v>
      </c>
      <c r="C17523" t="s">
        <v>417</v>
      </c>
      <c r="D17523" t="s">
        <v>119</v>
      </c>
      <c r="E17523" t="s">
        <v>57</v>
      </c>
      <c r="F17523" t="s">
        <v>132</v>
      </c>
      <c r="G17523" t="s">
        <v>250</v>
      </c>
      <c r="H17523" t="s">
        <v>721</v>
      </c>
      <c r="I17523" t="s">
        <v>198</v>
      </c>
      <c r="J17523" t="s">
        <v>192</v>
      </c>
      <c r="K17523" t="s">
        <v>71</v>
      </c>
      <c r="L17523" t="s">
        <v>73</v>
      </c>
    </row>
    <row r="17525" spans="1:16" x14ac:dyDescent="0.35">
      <c r="A17525" t="s">
        <v>2603</v>
      </c>
    </row>
    <row r="17526" spans="1:16" x14ac:dyDescent="0.35">
      <c r="A17526" t="s">
        <v>14</v>
      </c>
      <c r="B17526" t="s">
        <v>15</v>
      </c>
      <c r="C17526" t="s">
        <v>2</v>
      </c>
      <c r="D17526" t="s">
        <v>2604</v>
      </c>
      <c r="E17526" t="s">
        <v>2605</v>
      </c>
      <c r="F17526" t="s">
        <v>2606</v>
      </c>
      <c r="G17526" t="s">
        <v>2607</v>
      </c>
      <c r="H17526" t="s">
        <v>2608</v>
      </c>
      <c r="I17526" t="s">
        <v>2609</v>
      </c>
      <c r="J17526" t="s">
        <v>2610</v>
      </c>
      <c r="K17526" t="s">
        <v>2611</v>
      </c>
      <c r="L17526" t="s">
        <v>2612</v>
      </c>
      <c r="M17526" t="s">
        <v>2613</v>
      </c>
      <c r="N17526" t="s">
        <v>2614</v>
      </c>
      <c r="O17526" t="s">
        <v>2615</v>
      </c>
      <c r="P17526" t="s">
        <v>2616</v>
      </c>
    </row>
    <row r="17527" spans="1:16" x14ac:dyDescent="0.35">
      <c r="A17527" t="s">
        <v>3</v>
      </c>
      <c r="B17527" t="s">
        <v>52</v>
      </c>
      <c r="C17527">
        <v>445</v>
      </c>
      <c r="D17527" t="s">
        <v>199</v>
      </c>
      <c r="E17527" t="s">
        <v>143</v>
      </c>
      <c r="F17527" t="s">
        <v>294</v>
      </c>
      <c r="G17527" t="s">
        <v>309</v>
      </c>
      <c r="H17527" t="s">
        <v>65</v>
      </c>
      <c r="I17527" t="s">
        <v>104</v>
      </c>
      <c r="J17527" t="s">
        <v>179</v>
      </c>
      <c r="K17527" t="s">
        <v>226</v>
      </c>
      <c r="L17527" t="s">
        <v>62</v>
      </c>
      <c r="M17527" t="s">
        <v>202</v>
      </c>
      <c r="N17527" t="s">
        <v>96</v>
      </c>
      <c r="O17527" t="s">
        <v>97</v>
      </c>
      <c r="P17527" t="s">
        <v>1168</v>
      </c>
    </row>
    <row r="17528" spans="1:16" x14ac:dyDescent="0.35">
      <c r="A17528" t="s">
        <v>3</v>
      </c>
      <c r="B17528" t="s">
        <v>83</v>
      </c>
      <c r="C17528">
        <v>1443</v>
      </c>
      <c r="D17528" t="s">
        <v>135</v>
      </c>
      <c r="E17528" t="s">
        <v>210</v>
      </c>
      <c r="F17528" t="s">
        <v>282</v>
      </c>
      <c r="G17528" t="s">
        <v>88</v>
      </c>
      <c r="H17528" t="s">
        <v>149</v>
      </c>
      <c r="I17528" t="s">
        <v>194</v>
      </c>
      <c r="J17528" t="s">
        <v>151</v>
      </c>
      <c r="K17528" t="s">
        <v>260</v>
      </c>
      <c r="L17528" t="s">
        <v>186</v>
      </c>
      <c r="M17528" t="s">
        <v>69</v>
      </c>
      <c r="N17528" t="s">
        <v>198</v>
      </c>
      <c r="O17528" t="s">
        <v>119</v>
      </c>
      <c r="P17528" t="s">
        <v>707</v>
      </c>
    </row>
    <row r="17529" spans="1:16" x14ac:dyDescent="0.35">
      <c r="A17529" t="s">
        <v>3</v>
      </c>
      <c r="B17529" t="s">
        <v>50</v>
      </c>
      <c r="C17529">
        <v>141</v>
      </c>
      <c r="D17529" t="s">
        <v>136</v>
      </c>
      <c r="E17529" t="s">
        <v>192</v>
      </c>
      <c r="F17529" t="s">
        <v>445</v>
      </c>
      <c r="G17529" t="s">
        <v>109</v>
      </c>
      <c r="H17529" t="s">
        <v>204</v>
      </c>
      <c r="I17529" t="s">
        <v>56</v>
      </c>
      <c r="J17529" t="s">
        <v>194</v>
      </c>
      <c r="K17529" t="s">
        <v>58</v>
      </c>
      <c r="L17529" t="s">
        <v>108</v>
      </c>
      <c r="M17529" t="s">
        <v>157</v>
      </c>
      <c r="N17529" t="s">
        <v>97</v>
      </c>
      <c r="O17529" t="s">
        <v>355</v>
      </c>
      <c r="P17529" t="s">
        <v>1363</v>
      </c>
    </row>
    <row r="17530" spans="1:16" x14ac:dyDescent="0.35">
      <c r="A17530" t="s">
        <v>4</v>
      </c>
      <c r="B17530" t="s">
        <v>52</v>
      </c>
      <c r="C17530">
        <v>841</v>
      </c>
      <c r="D17530" t="s">
        <v>120</v>
      </c>
      <c r="E17530" t="s">
        <v>200</v>
      </c>
      <c r="F17530" t="s">
        <v>247</v>
      </c>
      <c r="G17530" t="s">
        <v>326</v>
      </c>
      <c r="H17530" t="s">
        <v>53</v>
      </c>
      <c r="I17530" t="s">
        <v>132</v>
      </c>
      <c r="J17530" t="s">
        <v>309</v>
      </c>
      <c r="K17530" t="s">
        <v>226</v>
      </c>
      <c r="L17530" t="s">
        <v>165</v>
      </c>
      <c r="M17530" t="s">
        <v>300</v>
      </c>
      <c r="N17530" t="s">
        <v>96</v>
      </c>
      <c r="O17530" t="s">
        <v>302</v>
      </c>
      <c r="P17530" t="s">
        <v>525</v>
      </c>
    </row>
    <row r="17531" spans="1:16" x14ac:dyDescent="0.35">
      <c r="A17531" t="s">
        <v>4</v>
      </c>
      <c r="B17531" t="s">
        <v>83</v>
      </c>
      <c r="C17531">
        <v>2175</v>
      </c>
      <c r="D17531" t="s">
        <v>157</v>
      </c>
      <c r="E17531" t="s">
        <v>209</v>
      </c>
      <c r="F17531" t="s">
        <v>177</v>
      </c>
      <c r="G17531" t="s">
        <v>221</v>
      </c>
      <c r="H17531" t="s">
        <v>108</v>
      </c>
      <c r="I17531" t="s">
        <v>198</v>
      </c>
      <c r="J17531" t="s">
        <v>100</v>
      </c>
      <c r="K17531" t="s">
        <v>70</v>
      </c>
      <c r="L17531" t="s">
        <v>173</v>
      </c>
      <c r="M17531" t="s">
        <v>366</v>
      </c>
      <c r="N17531" t="s">
        <v>138</v>
      </c>
      <c r="O17531" t="s">
        <v>11</v>
      </c>
      <c r="P17531" t="s">
        <v>867</v>
      </c>
    </row>
    <row r="17532" spans="1:16" x14ac:dyDescent="0.35">
      <c r="A17532" t="s">
        <v>4</v>
      </c>
      <c r="B17532" t="s">
        <v>50</v>
      </c>
      <c r="C17532">
        <v>260</v>
      </c>
      <c r="D17532" t="s">
        <v>498</v>
      </c>
      <c r="E17532" t="s">
        <v>171</v>
      </c>
      <c r="F17532" t="s">
        <v>500</v>
      </c>
      <c r="G17532" t="s">
        <v>127</v>
      </c>
      <c r="H17532" t="s">
        <v>116</v>
      </c>
      <c r="I17532" t="s">
        <v>352</v>
      </c>
      <c r="J17532" t="s">
        <v>136</v>
      </c>
      <c r="K17532" t="s">
        <v>144</v>
      </c>
      <c r="L17532" t="s">
        <v>319</v>
      </c>
      <c r="M17532" t="s">
        <v>334</v>
      </c>
      <c r="N17532" t="s">
        <v>55</v>
      </c>
      <c r="O17532" t="s">
        <v>115</v>
      </c>
      <c r="P17532" t="s">
        <v>633</v>
      </c>
    </row>
    <row r="17533" spans="1:16" x14ac:dyDescent="0.35">
      <c r="A17533" t="s">
        <v>5</v>
      </c>
      <c r="B17533" t="s">
        <v>52</v>
      </c>
      <c r="C17533">
        <v>965</v>
      </c>
      <c r="D17533" t="s">
        <v>318</v>
      </c>
      <c r="E17533" t="s">
        <v>227</v>
      </c>
      <c r="F17533" t="s">
        <v>191</v>
      </c>
      <c r="G17533" t="s">
        <v>121</v>
      </c>
      <c r="H17533" t="s">
        <v>84</v>
      </c>
      <c r="I17533" t="s">
        <v>133</v>
      </c>
      <c r="J17533" t="s">
        <v>63</v>
      </c>
      <c r="K17533" t="s">
        <v>146</v>
      </c>
      <c r="L17533" t="s">
        <v>309</v>
      </c>
      <c r="M17533" t="s">
        <v>118</v>
      </c>
      <c r="N17533" t="s">
        <v>72</v>
      </c>
      <c r="O17533" t="s">
        <v>455</v>
      </c>
      <c r="P17533" t="s">
        <v>583</v>
      </c>
    </row>
    <row r="17534" spans="1:16" x14ac:dyDescent="0.35">
      <c r="A17534" t="s">
        <v>5</v>
      </c>
      <c r="B17534" t="s">
        <v>83</v>
      </c>
      <c r="C17534">
        <v>2264</v>
      </c>
      <c r="D17534" t="s">
        <v>89</v>
      </c>
      <c r="E17534" t="s">
        <v>216</v>
      </c>
      <c r="F17534" t="s">
        <v>210</v>
      </c>
      <c r="G17534" t="s">
        <v>93</v>
      </c>
      <c r="H17534" t="s">
        <v>63</v>
      </c>
      <c r="I17534" t="s">
        <v>55</v>
      </c>
      <c r="J17534" t="s">
        <v>122</v>
      </c>
      <c r="K17534" t="s">
        <v>163</v>
      </c>
      <c r="L17534" t="s">
        <v>286</v>
      </c>
      <c r="M17534" t="s">
        <v>164</v>
      </c>
      <c r="N17534" t="s">
        <v>105</v>
      </c>
      <c r="O17534" t="s">
        <v>118</v>
      </c>
      <c r="P17534" t="s">
        <v>1153</v>
      </c>
    </row>
    <row r="17535" spans="1:16" x14ac:dyDescent="0.35">
      <c r="A17535" t="s">
        <v>5</v>
      </c>
      <c r="B17535" t="s">
        <v>50</v>
      </c>
      <c r="C17535">
        <v>237</v>
      </c>
      <c r="D17535" t="s">
        <v>264</v>
      </c>
      <c r="E17535" t="s">
        <v>442</v>
      </c>
      <c r="F17535" t="s">
        <v>255</v>
      </c>
      <c r="G17535" t="s">
        <v>151</v>
      </c>
      <c r="H17535" t="s">
        <v>62</v>
      </c>
      <c r="I17535" t="s">
        <v>104</v>
      </c>
      <c r="J17535" t="s">
        <v>142</v>
      </c>
      <c r="K17535" t="s">
        <v>181</v>
      </c>
      <c r="L17535" t="s">
        <v>177</v>
      </c>
      <c r="M17535" t="s">
        <v>233</v>
      </c>
      <c r="N17535" t="s">
        <v>72</v>
      </c>
      <c r="O17535" t="s">
        <v>209</v>
      </c>
      <c r="P17535" t="s">
        <v>773</v>
      </c>
    </row>
    <row r="17536" spans="1:16" x14ac:dyDescent="0.35">
      <c r="A17536" t="s">
        <v>6</v>
      </c>
      <c r="B17536" t="s">
        <v>52</v>
      </c>
      <c r="C17536">
        <v>377</v>
      </c>
      <c r="D17536" t="s">
        <v>136</v>
      </c>
      <c r="E17536" t="s">
        <v>202</v>
      </c>
      <c r="F17536" t="s">
        <v>416</v>
      </c>
      <c r="G17536" t="s">
        <v>208</v>
      </c>
      <c r="H17536" t="s">
        <v>181</v>
      </c>
      <c r="I17536" t="s">
        <v>97</v>
      </c>
      <c r="J17536" t="s">
        <v>87</v>
      </c>
      <c r="K17536" t="s">
        <v>249</v>
      </c>
      <c r="L17536" t="s">
        <v>168</v>
      </c>
      <c r="M17536" t="s">
        <v>418</v>
      </c>
      <c r="N17536" t="s">
        <v>74</v>
      </c>
      <c r="O17536" t="s">
        <v>126</v>
      </c>
      <c r="P17536" t="s">
        <v>432</v>
      </c>
    </row>
    <row r="17537" spans="1:16" x14ac:dyDescent="0.35">
      <c r="A17537" t="s">
        <v>6</v>
      </c>
      <c r="B17537" t="s">
        <v>83</v>
      </c>
      <c r="C17537">
        <v>937</v>
      </c>
      <c r="D17537" t="s">
        <v>305</v>
      </c>
      <c r="E17537" t="s">
        <v>209</v>
      </c>
      <c r="F17537" t="s">
        <v>366</v>
      </c>
      <c r="G17537" t="s">
        <v>97</v>
      </c>
      <c r="H17537" t="s">
        <v>122</v>
      </c>
      <c r="I17537" t="s">
        <v>108</v>
      </c>
      <c r="J17537" t="s">
        <v>104</v>
      </c>
      <c r="K17537" t="s">
        <v>87</v>
      </c>
      <c r="L17537" t="s">
        <v>181</v>
      </c>
      <c r="M17537" t="s">
        <v>290</v>
      </c>
      <c r="N17537" t="s">
        <v>63</v>
      </c>
      <c r="O17537" t="s">
        <v>87</v>
      </c>
      <c r="P17537" t="s">
        <v>973</v>
      </c>
    </row>
    <row r="17538" spans="1:16" x14ac:dyDescent="0.35">
      <c r="A17538" t="s">
        <v>6</v>
      </c>
      <c r="B17538" t="s">
        <v>50</v>
      </c>
      <c r="C17538">
        <v>118</v>
      </c>
      <c r="D17538" t="s">
        <v>227</v>
      </c>
      <c r="E17538" t="s">
        <v>392</v>
      </c>
      <c r="F17538" t="s">
        <v>98</v>
      </c>
      <c r="G17538" t="s">
        <v>61</v>
      </c>
      <c r="H17538" t="s">
        <v>163</v>
      </c>
      <c r="I17538" t="s">
        <v>231</v>
      </c>
      <c r="J17538" t="s">
        <v>290</v>
      </c>
      <c r="K17538" t="s">
        <v>442</v>
      </c>
      <c r="L17538" t="s">
        <v>222</v>
      </c>
      <c r="M17538" t="s">
        <v>222</v>
      </c>
      <c r="N17538" t="s">
        <v>97</v>
      </c>
      <c r="O17538" t="s">
        <v>166</v>
      </c>
      <c r="P17538" t="s">
        <v>937</v>
      </c>
    </row>
    <row r="17539" spans="1:16" x14ac:dyDescent="0.35">
      <c r="A17539" t="s">
        <v>7</v>
      </c>
      <c r="B17539" t="s">
        <v>52</v>
      </c>
      <c r="C17539">
        <v>792</v>
      </c>
      <c r="D17539" t="s">
        <v>136</v>
      </c>
      <c r="E17539" t="s">
        <v>8</v>
      </c>
      <c r="F17539" t="s">
        <v>101</v>
      </c>
      <c r="G17539" t="s">
        <v>146</v>
      </c>
      <c r="H17539" t="s">
        <v>137</v>
      </c>
      <c r="I17539" t="s">
        <v>88</v>
      </c>
      <c r="J17539" t="s">
        <v>103</v>
      </c>
      <c r="K17539" t="s">
        <v>260</v>
      </c>
      <c r="L17539" t="s">
        <v>67</v>
      </c>
      <c r="M17539" t="s">
        <v>206</v>
      </c>
      <c r="N17539" t="s">
        <v>103</v>
      </c>
      <c r="O17539" t="s">
        <v>92</v>
      </c>
      <c r="P17539" t="s">
        <v>922</v>
      </c>
    </row>
    <row r="17540" spans="1:16" x14ac:dyDescent="0.35">
      <c r="A17540" t="s">
        <v>7</v>
      </c>
      <c r="B17540" t="s">
        <v>83</v>
      </c>
      <c r="C17540">
        <v>2106</v>
      </c>
      <c r="D17540" t="s">
        <v>239</v>
      </c>
      <c r="E17540" t="s">
        <v>293</v>
      </c>
      <c r="F17540" t="s">
        <v>299</v>
      </c>
      <c r="G17540" t="s">
        <v>65</v>
      </c>
      <c r="H17540" t="s">
        <v>186</v>
      </c>
      <c r="I17540" t="s">
        <v>63</v>
      </c>
      <c r="J17540" t="s">
        <v>186</v>
      </c>
      <c r="K17540" t="s">
        <v>149</v>
      </c>
      <c r="L17540" t="s">
        <v>133</v>
      </c>
      <c r="M17540" t="s">
        <v>264</v>
      </c>
      <c r="N17540" t="s">
        <v>186</v>
      </c>
      <c r="O17540" t="s">
        <v>70</v>
      </c>
      <c r="P17540" t="s">
        <v>841</v>
      </c>
    </row>
    <row r="17541" spans="1:16" x14ac:dyDescent="0.35">
      <c r="A17541" t="s">
        <v>7</v>
      </c>
      <c r="B17541" t="s">
        <v>50</v>
      </c>
      <c r="C17541">
        <v>348</v>
      </c>
      <c r="D17541" t="s">
        <v>225</v>
      </c>
      <c r="E17541" t="s">
        <v>116</v>
      </c>
      <c r="F17541" t="s">
        <v>277</v>
      </c>
      <c r="G17541" t="s">
        <v>355</v>
      </c>
      <c r="H17541" t="s">
        <v>119</v>
      </c>
      <c r="I17541" t="s">
        <v>119</v>
      </c>
      <c r="J17541" t="s">
        <v>211</v>
      </c>
      <c r="K17541" t="s">
        <v>260</v>
      </c>
      <c r="L17541" t="s">
        <v>163</v>
      </c>
      <c r="M17541" t="s">
        <v>99</v>
      </c>
      <c r="N17541" t="s">
        <v>198</v>
      </c>
      <c r="O17541" t="s">
        <v>217</v>
      </c>
      <c r="P17541" t="s">
        <v>1600</v>
      </c>
    </row>
    <row r="17542" spans="1:16" x14ac:dyDescent="0.35">
      <c r="A17542" t="s">
        <v>241</v>
      </c>
      <c r="B17542" t="s">
        <v>52</v>
      </c>
      <c r="C17542">
        <v>3420</v>
      </c>
      <c r="D17542" t="s">
        <v>129</v>
      </c>
      <c r="E17542" t="s">
        <v>328</v>
      </c>
      <c r="F17542" t="s">
        <v>227</v>
      </c>
      <c r="G17542" t="s">
        <v>92</v>
      </c>
      <c r="H17542" t="s">
        <v>121</v>
      </c>
      <c r="I17542" t="s">
        <v>221</v>
      </c>
      <c r="J17542" t="s">
        <v>137</v>
      </c>
      <c r="K17542" t="s">
        <v>239</v>
      </c>
      <c r="L17542" t="s">
        <v>366</v>
      </c>
      <c r="M17542" t="s">
        <v>159</v>
      </c>
      <c r="N17542" t="s">
        <v>173</v>
      </c>
      <c r="O17542" t="s">
        <v>317</v>
      </c>
      <c r="P17542" t="s">
        <v>559</v>
      </c>
    </row>
    <row r="17543" spans="1:16" x14ac:dyDescent="0.35">
      <c r="A17543" t="s">
        <v>241</v>
      </c>
      <c r="B17543" t="s">
        <v>83</v>
      </c>
      <c r="C17543">
        <v>8925</v>
      </c>
      <c r="D17543" t="s">
        <v>177</v>
      </c>
      <c r="E17543" t="s">
        <v>185</v>
      </c>
      <c r="F17543" t="s">
        <v>386</v>
      </c>
      <c r="G17543" t="s">
        <v>57</v>
      </c>
      <c r="H17543" t="s">
        <v>142</v>
      </c>
      <c r="I17543" t="s">
        <v>122</v>
      </c>
      <c r="J17543" t="s">
        <v>74</v>
      </c>
      <c r="K17543" t="s">
        <v>163</v>
      </c>
      <c r="L17543" t="s">
        <v>137</v>
      </c>
      <c r="M17543" t="s">
        <v>307</v>
      </c>
      <c r="N17543" t="s">
        <v>80</v>
      </c>
      <c r="O17543" t="s">
        <v>239</v>
      </c>
      <c r="P17543" t="s">
        <v>915</v>
      </c>
    </row>
    <row r="17544" spans="1:16" x14ac:dyDescent="0.35">
      <c r="A17544" t="s">
        <v>241</v>
      </c>
      <c r="B17544" t="s">
        <v>50</v>
      </c>
      <c r="C17544">
        <v>1104</v>
      </c>
      <c r="D17544" t="s">
        <v>220</v>
      </c>
      <c r="E17544" t="s">
        <v>250</v>
      </c>
      <c r="F17544" t="s">
        <v>82</v>
      </c>
      <c r="G17544" t="s">
        <v>209</v>
      </c>
      <c r="H17544" t="s">
        <v>56</v>
      </c>
      <c r="I17544" t="s">
        <v>157</v>
      </c>
      <c r="J17544" t="s">
        <v>442</v>
      </c>
      <c r="K17544" t="s">
        <v>193</v>
      </c>
      <c r="L17544" t="s">
        <v>282</v>
      </c>
      <c r="M17544" t="s">
        <v>136</v>
      </c>
      <c r="N17544" t="s">
        <v>108</v>
      </c>
      <c r="O17544" t="s">
        <v>202</v>
      </c>
      <c r="P17544" t="s">
        <v>992</v>
      </c>
    </row>
    <row r="17546" spans="1:16" x14ac:dyDescent="0.35">
      <c r="A17546" t="s">
        <v>2617</v>
      </c>
    </row>
    <row r="17547" spans="1:16" x14ac:dyDescent="0.35">
      <c r="A17547" t="s">
        <v>14</v>
      </c>
      <c r="B17547" t="s">
        <v>266</v>
      </c>
      <c r="C17547" t="s">
        <v>2</v>
      </c>
      <c r="D17547" t="s">
        <v>2604</v>
      </c>
      <c r="E17547" t="s">
        <v>2605</v>
      </c>
      <c r="F17547" t="s">
        <v>2606</v>
      </c>
      <c r="G17547" t="s">
        <v>2607</v>
      </c>
      <c r="H17547" t="s">
        <v>2608</v>
      </c>
      <c r="I17547" t="s">
        <v>2609</v>
      </c>
      <c r="J17547" t="s">
        <v>2610</v>
      </c>
      <c r="K17547" t="s">
        <v>2611</v>
      </c>
      <c r="L17547" t="s">
        <v>2612</v>
      </c>
      <c r="M17547" t="s">
        <v>2613</v>
      </c>
      <c r="N17547" t="s">
        <v>2614</v>
      </c>
      <c r="O17547" t="s">
        <v>2615</v>
      </c>
      <c r="P17547" t="s">
        <v>2616</v>
      </c>
    </row>
    <row r="17548" spans="1:16" x14ac:dyDescent="0.35">
      <c r="A17548" t="s">
        <v>3</v>
      </c>
      <c r="B17548" t="s">
        <v>267</v>
      </c>
      <c r="C17548">
        <v>264</v>
      </c>
      <c r="D17548" t="s">
        <v>452</v>
      </c>
      <c r="E17548" t="s">
        <v>325</v>
      </c>
      <c r="F17548" t="s">
        <v>532</v>
      </c>
      <c r="G17548" t="s">
        <v>182</v>
      </c>
      <c r="H17548" t="s">
        <v>207</v>
      </c>
      <c r="I17548" t="s">
        <v>313</v>
      </c>
      <c r="J17548" t="s">
        <v>129</v>
      </c>
      <c r="K17548" t="s">
        <v>548</v>
      </c>
      <c r="L17548" t="s">
        <v>53</v>
      </c>
      <c r="M17548" t="s">
        <v>116</v>
      </c>
      <c r="N17548" t="s">
        <v>182</v>
      </c>
      <c r="O17548" t="s">
        <v>314</v>
      </c>
      <c r="P17548" t="s">
        <v>234</v>
      </c>
    </row>
    <row r="17549" spans="1:16" x14ac:dyDescent="0.35">
      <c r="A17549" t="s">
        <v>3</v>
      </c>
      <c r="B17549" t="s">
        <v>279</v>
      </c>
      <c r="C17549">
        <v>1701</v>
      </c>
      <c r="D17549" t="s">
        <v>61</v>
      </c>
      <c r="E17549" t="s">
        <v>293</v>
      </c>
      <c r="F17549" t="s">
        <v>231</v>
      </c>
      <c r="G17549" t="s">
        <v>103</v>
      </c>
      <c r="H17549" t="s">
        <v>93</v>
      </c>
      <c r="I17549" t="s">
        <v>78</v>
      </c>
      <c r="J17549" t="s">
        <v>150</v>
      </c>
      <c r="K17549" t="s">
        <v>180</v>
      </c>
      <c r="L17549" t="s">
        <v>72</v>
      </c>
      <c r="M17549" t="s">
        <v>199</v>
      </c>
      <c r="N17549" t="s">
        <v>71</v>
      </c>
      <c r="O17549" t="s">
        <v>102</v>
      </c>
      <c r="P17549" t="s">
        <v>907</v>
      </c>
    </row>
    <row r="17550" spans="1:16" x14ac:dyDescent="0.35">
      <c r="A17550" t="s">
        <v>3</v>
      </c>
      <c r="B17550" t="s">
        <v>285</v>
      </c>
      <c r="C17550">
        <v>64</v>
      </c>
      <c r="D17550" t="s">
        <v>84</v>
      </c>
      <c r="E17550" t="s">
        <v>307</v>
      </c>
      <c r="F17550" t="s">
        <v>276</v>
      </c>
      <c r="G17550" t="s">
        <v>55</v>
      </c>
      <c r="H17550" t="s">
        <v>78</v>
      </c>
      <c r="I17550" t="s">
        <v>179</v>
      </c>
      <c r="J17550" t="s">
        <v>55</v>
      </c>
      <c r="K17550" t="s">
        <v>442</v>
      </c>
      <c r="L17550" t="s">
        <v>186</v>
      </c>
      <c r="M17550" t="s">
        <v>305</v>
      </c>
      <c r="N17550" t="s">
        <v>119</v>
      </c>
      <c r="O17550" t="s">
        <v>61</v>
      </c>
      <c r="P17550" t="s">
        <v>905</v>
      </c>
    </row>
    <row r="17551" spans="1:16" x14ac:dyDescent="0.35">
      <c r="A17551" t="s">
        <v>4</v>
      </c>
      <c r="B17551" t="s">
        <v>267</v>
      </c>
      <c r="C17551">
        <v>355</v>
      </c>
      <c r="D17551" t="s">
        <v>698</v>
      </c>
      <c r="E17551" t="s">
        <v>589</v>
      </c>
      <c r="F17551" t="s">
        <v>710</v>
      </c>
      <c r="G17551" t="s">
        <v>127</v>
      </c>
      <c r="H17551" t="s">
        <v>342</v>
      </c>
      <c r="I17551" t="s">
        <v>458</v>
      </c>
      <c r="J17551" t="s">
        <v>126</v>
      </c>
      <c r="K17551" t="s">
        <v>158</v>
      </c>
      <c r="L17551" t="s">
        <v>373</v>
      </c>
      <c r="M17551" t="s">
        <v>416</v>
      </c>
      <c r="N17551" t="s">
        <v>299</v>
      </c>
      <c r="O17551" t="s">
        <v>399</v>
      </c>
      <c r="P17551" t="s">
        <v>484</v>
      </c>
    </row>
    <row r="17552" spans="1:16" x14ac:dyDescent="0.35">
      <c r="A17552" t="s">
        <v>4</v>
      </c>
      <c r="B17552" t="s">
        <v>279</v>
      </c>
      <c r="C17552">
        <v>2643</v>
      </c>
      <c r="D17552" t="s">
        <v>134</v>
      </c>
      <c r="E17552" t="s">
        <v>193</v>
      </c>
      <c r="F17552" t="s">
        <v>213</v>
      </c>
      <c r="G17552" t="s">
        <v>89</v>
      </c>
      <c r="H17552" t="s">
        <v>57</v>
      </c>
      <c r="I17552" t="s">
        <v>104</v>
      </c>
      <c r="J17552" t="s">
        <v>104</v>
      </c>
      <c r="K17552" t="s">
        <v>65</v>
      </c>
      <c r="L17552" t="s">
        <v>217</v>
      </c>
      <c r="M17552" t="s">
        <v>124</v>
      </c>
      <c r="N17552" t="s">
        <v>77</v>
      </c>
      <c r="O17552" t="s">
        <v>366</v>
      </c>
      <c r="P17552" t="s">
        <v>725</v>
      </c>
    </row>
    <row r="17553" spans="1:16" x14ac:dyDescent="0.35">
      <c r="A17553" t="s">
        <v>4</v>
      </c>
      <c r="B17553" t="s">
        <v>285</v>
      </c>
      <c r="C17553">
        <v>278</v>
      </c>
      <c r="D17553" t="s">
        <v>58</v>
      </c>
      <c r="E17553" t="s">
        <v>61</v>
      </c>
      <c r="F17553" t="s">
        <v>239</v>
      </c>
      <c r="G17553" t="s">
        <v>240</v>
      </c>
      <c r="H17553" t="s">
        <v>109</v>
      </c>
      <c r="I17553" t="s">
        <v>161</v>
      </c>
      <c r="J17553" t="s">
        <v>97</v>
      </c>
      <c r="K17553" t="s">
        <v>280</v>
      </c>
      <c r="L17553" t="s">
        <v>226</v>
      </c>
      <c r="M17553" t="s">
        <v>139</v>
      </c>
      <c r="N17553" t="s">
        <v>68</v>
      </c>
      <c r="O17553" t="s">
        <v>203</v>
      </c>
      <c r="P17553" t="s">
        <v>722</v>
      </c>
    </row>
    <row r="17554" spans="1:16" x14ac:dyDescent="0.35">
      <c r="A17554" t="s">
        <v>5</v>
      </c>
      <c r="B17554" t="s">
        <v>267</v>
      </c>
      <c r="C17554">
        <v>135</v>
      </c>
      <c r="D17554" t="s">
        <v>235</v>
      </c>
      <c r="E17554" t="s">
        <v>519</v>
      </c>
      <c r="F17554" t="s">
        <v>315</v>
      </c>
      <c r="G17554" t="s">
        <v>208</v>
      </c>
      <c r="H17554" t="s">
        <v>180</v>
      </c>
      <c r="I17554" t="s">
        <v>185</v>
      </c>
      <c r="J17554" t="s">
        <v>205</v>
      </c>
      <c r="K17554" t="s">
        <v>515</v>
      </c>
      <c r="L17554" t="s">
        <v>145</v>
      </c>
      <c r="M17554" t="s">
        <v>121</v>
      </c>
      <c r="N17554" t="s">
        <v>112</v>
      </c>
      <c r="O17554" t="s">
        <v>250</v>
      </c>
      <c r="P17554" t="s">
        <v>655</v>
      </c>
    </row>
    <row r="17555" spans="1:16" x14ac:dyDescent="0.35">
      <c r="A17555" t="s">
        <v>5</v>
      </c>
      <c r="B17555" t="s">
        <v>279</v>
      </c>
      <c r="C17555">
        <v>2662</v>
      </c>
      <c r="D17555" t="s">
        <v>114</v>
      </c>
      <c r="E17555" t="s">
        <v>146</v>
      </c>
      <c r="F17555" t="s">
        <v>124</v>
      </c>
      <c r="G17555" t="s">
        <v>104</v>
      </c>
      <c r="H17555" t="s">
        <v>122</v>
      </c>
      <c r="I17555" t="s">
        <v>63</v>
      </c>
      <c r="J17555" t="s">
        <v>81</v>
      </c>
      <c r="K17555" t="s">
        <v>175</v>
      </c>
      <c r="L17555" t="s">
        <v>226</v>
      </c>
      <c r="M17555" t="s">
        <v>166</v>
      </c>
      <c r="N17555" t="s">
        <v>150</v>
      </c>
      <c r="O17555" t="s">
        <v>220</v>
      </c>
      <c r="P17555" t="s">
        <v>170</v>
      </c>
    </row>
    <row r="17556" spans="1:16" x14ac:dyDescent="0.35">
      <c r="A17556" t="s">
        <v>5</v>
      </c>
      <c r="B17556" t="s">
        <v>285</v>
      </c>
      <c r="C17556">
        <v>669</v>
      </c>
      <c r="D17556" t="s">
        <v>290</v>
      </c>
      <c r="E17556" t="s">
        <v>109</v>
      </c>
      <c r="F17556" t="s">
        <v>304</v>
      </c>
      <c r="G17556" t="s">
        <v>94</v>
      </c>
      <c r="H17556" t="s">
        <v>81</v>
      </c>
      <c r="I17556" t="s">
        <v>55</v>
      </c>
      <c r="J17556" t="s">
        <v>93</v>
      </c>
      <c r="K17556" t="s">
        <v>161</v>
      </c>
      <c r="L17556" t="s">
        <v>211</v>
      </c>
      <c r="M17556" t="s">
        <v>366</v>
      </c>
      <c r="N17556" t="s">
        <v>94</v>
      </c>
      <c r="O17556" t="s">
        <v>127</v>
      </c>
      <c r="P17556" t="s">
        <v>613</v>
      </c>
    </row>
    <row r="17557" spans="1:16" x14ac:dyDescent="0.35">
      <c r="A17557" t="s">
        <v>6</v>
      </c>
      <c r="B17557" t="s">
        <v>267</v>
      </c>
      <c r="C17557">
        <v>127</v>
      </c>
      <c r="D17557" t="s">
        <v>308</v>
      </c>
      <c r="E17557" t="s">
        <v>474</v>
      </c>
      <c r="F17557" t="s">
        <v>329</v>
      </c>
      <c r="G17557" t="s">
        <v>242</v>
      </c>
      <c r="H17557" t="s">
        <v>121</v>
      </c>
      <c r="I17557" t="s">
        <v>317</v>
      </c>
      <c r="J17557" t="s">
        <v>220</v>
      </c>
      <c r="K17557" t="s">
        <v>261</v>
      </c>
      <c r="L17557" t="s">
        <v>372</v>
      </c>
      <c r="M17557" t="s">
        <v>168</v>
      </c>
      <c r="N17557" t="s">
        <v>112</v>
      </c>
      <c r="O17557" t="s">
        <v>347</v>
      </c>
      <c r="P17557" t="s">
        <v>382</v>
      </c>
    </row>
    <row r="17558" spans="1:16" x14ac:dyDescent="0.35">
      <c r="A17558" t="s">
        <v>6</v>
      </c>
      <c r="B17558" t="s">
        <v>279</v>
      </c>
      <c r="C17558">
        <v>1142</v>
      </c>
      <c r="D17558" t="s">
        <v>366</v>
      </c>
      <c r="E17558" t="s">
        <v>208</v>
      </c>
      <c r="F17558" t="s">
        <v>208</v>
      </c>
      <c r="G17558" t="s">
        <v>314</v>
      </c>
      <c r="H17558" t="s">
        <v>86</v>
      </c>
      <c r="I17558" t="s">
        <v>103</v>
      </c>
      <c r="J17558" t="s">
        <v>149</v>
      </c>
      <c r="K17558" t="s">
        <v>84</v>
      </c>
      <c r="L17558" t="s">
        <v>239</v>
      </c>
      <c r="M17558" t="s">
        <v>182</v>
      </c>
      <c r="N17558" t="s">
        <v>81</v>
      </c>
      <c r="O17558" t="s">
        <v>176</v>
      </c>
      <c r="P17558" t="s">
        <v>1518</v>
      </c>
    </row>
    <row r="17559" spans="1:16" x14ac:dyDescent="0.35">
      <c r="A17559" t="s">
        <v>6</v>
      </c>
      <c r="B17559" t="s">
        <v>285</v>
      </c>
      <c r="C17559">
        <v>163</v>
      </c>
      <c r="D17559" t="s">
        <v>240</v>
      </c>
      <c r="E17559" t="s">
        <v>442</v>
      </c>
      <c r="F17559" t="s">
        <v>67</v>
      </c>
      <c r="G17559" t="s">
        <v>94</v>
      </c>
      <c r="H17559" t="s">
        <v>88</v>
      </c>
      <c r="I17559" t="s">
        <v>80</v>
      </c>
      <c r="J17559" t="s">
        <v>80</v>
      </c>
      <c r="K17559" t="s">
        <v>133</v>
      </c>
      <c r="L17559" t="s">
        <v>97</v>
      </c>
      <c r="M17559" t="s">
        <v>188</v>
      </c>
      <c r="N17559" t="s">
        <v>94</v>
      </c>
      <c r="O17559" t="s">
        <v>58</v>
      </c>
      <c r="P17559" t="s">
        <v>773</v>
      </c>
    </row>
    <row r="17560" spans="1:16" x14ac:dyDescent="0.35">
      <c r="A17560" t="s">
        <v>7</v>
      </c>
      <c r="B17560" t="s">
        <v>267</v>
      </c>
      <c r="C17560">
        <v>199</v>
      </c>
      <c r="D17560" t="s">
        <v>589</v>
      </c>
      <c r="E17560" t="s">
        <v>532</v>
      </c>
      <c r="F17560" t="s">
        <v>649</v>
      </c>
      <c r="G17560" t="s">
        <v>499</v>
      </c>
      <c r="H17560" t="s">
        <v>118</v>
      </c>
      <c r="I17560" t="s">
        <v>409</v>
      </c>
      <c r="J17560" t="s">
        <v>341</v>
      </c>
      <c r="K17560" t="s">
        <v>90</v>
      </c>
      <c r="L17560" t="s">
        <v>255</v>
      </c>
      <c r="M17560" t="s">
        <v>280</v>
      </c>
      <c r="N17560" t="s">
        <v>430</v>
      </c>
      <c r="O17560" t="s">
        <v>109</v>
      </c>
      <c r="P17560" t="s">
        <v>365</v>
      </c>
    </row>
    <row r="17561" spans="1:16" x14ac:dyDescent="0.35">
      <c r="A17561" t="s">
        <v>7</v>
      </c>
      <c r="B17561" t="s">
        <v>279</v>
      </c>
      <c r="C17561">
        <v>2875</v>
      </c>
      <c r="D17561" t="s">
        <v>309</v>
      </c>
      <c r="E17561" t="s">
        <v>290</v>
      </c>
      <c r="F17561" t="s">
        <v>208</v>
      </c>
      <c r="G17561" t="s">
        <v>104</v>
      </c>
      <c r="H17561" t="s">
        <v>186</v>
      </c>
      <c r="I17561" t="s">
        <v>138</v>
      </c>
      <c r="J17561" t="s">
        <v>78</v>
      </c>
      <c r="K17561" t="s">
        <v>104</v>
      </c>
      <c r="L17561" t="s">
        <v>62</v>
      </c>
      <c r="M17561" t="s">
        <v>112</v>
      </c>
      <c r="N17561" t="s">
        <v>105</v>
      </c>
      <c r="O17561" t="s">
        <v>102</v>
      </c>
      <c r="P17561" t="s">
        <v>803</v>
      </c>
    </row>
    <row r="17562" spans="1:16" x14ac:dyDescent="0.35">
      <c r="A17562" t="s">
        <v>7</v>
      </c>
      <c r="B17562" t="s">
        <v>285</v>
      </c>
      <c r="C17562">
        <v>172</v>
      </c>
      <c r="D17562" t="s">
        <v>237</v>
      </c>
      <c r="E17562" t="s">
        <v>162</v>
      </c>
      <c r="F17562" t="s">
        <v>299</v>
      </c>
      <c r="G17562" t="s">
        <v>186</v>
      </c>
      <c r="H17562" t="s">
        <v>138</v>
      </c>
      <c r="I17562" t="s">
        <v>76</v>
      </c>
      <c r="J17562" t="s">
        <v>55</v>
      </c>
      <c r="K17562" t="s">
        <v>175</v>
      </c>
      <c r="L17562" t="s">
        <v>133</v>
      </c>
      <c r="M17562" t="s">
        <v>173</v>
      </c>
      <c r="N17562" t="s">
        <v>138</v>
      </c>
      <c r="O17562" t="s">
        <v>216</v>
      </c>
      <c r="P17562" t="s">
        <v>1402</v>
      </c>
    </row>
    <row r="17563" spans="1:16" x14ac:dyDescent="0.35">
      <c r="A17563" t="s">
        <v>241</v>
      </c>
      <c r="B17563" t="s">
        <v>267</v>
      </c>
      <c r="C17563">
        <v>1080</v>
      </c>
      <c r="D17563" t="s">
        <v>384</v>
      </c>
      <c r="E17563" t="s">
        <v>397</v>
      </c>
      <c r="F17563" t="s">
        <v>289</v>
      </c>
      <c r="G17563" t="s">
        <v>409</v>
      </c>
      <c r="H17563" t="s">
        <v>116</v>
      </c>
      <c r="I17563" t="s">
        <v>294</v>
      </c>
      <c r="J17563" t="s">
        <v>148</v>
      </c>
      <c r="K17563" t="s">
        <v>339</v>
      </c>
      <c r="L17563" t="s">
        <v>210</v>
      </c>
      <c r="M17563" t="s">
        <v>293</v>
      </c>
      <c r="N17563" t="s">
        <v>205</v>
      </c>
      <c r="O17563" t="s">
        <v>118</v>
      </c>
      <c r="P17563" t="s">
        <v>680</v>
      </c>
    </row>
    <row r="17564" spans="1:16" x14ac:dyDescent="0.35">
      <c r="A17564" t="s">
        <v>241</v>
      </c>
      <c r="B17564" t="s">
        <v>279</v>
      </c>
      <c r="C17564">
        <v>11023</v>
      </c>
      <c r="D17564" t="s">
        <v>92</v>
      </c>
      <c r="E17564" t="s">
        <v>231</v>
      </c>
      <c r="F17564" t="s">
        <v>342</v>
      </c>
      <c r="G17564" t="s">
        <v>194</v>
      </c>
      <c r="H17564" t="s">
        <v>151</v>
      </c>
      <c r="I17564" t="s">
        <v>100</v>
      </c>
      <c r="J17564" t="s">
        <v>80</v>
      </c>
      <c r="K17564" t="s">
        <v>65</v>
      </c>
      <c r="L17564" t="s">
        <v>119</v>
      </c>
      <c r="M17564" t="s">
        <v>193</v>
      </c>
      <c r="N17564" t="s">
        <v>75</v>
      </c>
      <c r="O17564" t="s">
        <v>249</v>
      </c>
      <c r="P17564" t="s">
        <v>794</v>
      </c>
    </row>
    <row r="17565" spans="1:16" x14ac:dyDescent="0.35">
      <c r="A17565" t="s">
        <v>241</v>
      </c>
      <c r="B17565" t="s">
        <v>285</v>
      </c>
      <c r="C17565">
        <v>1346</v>
      </c>
      <c r="D17565" t="s">
        <v>366</v>
      </c>
      <c r="E17565" t="s">
        <v>309</v>
      </c>
      <c r="F17565" t="s">
        <v>11</v>
      </c>
      <c r="G17565" t="s">
        <v>130</v>
      </c>
      <c r="H17565" t="s">
        <v>104</v>
      </c>
      <c r="I17565" t="s">
        <v>133</v>
      </c>
      <c r="J17565" t="s">
        <v>108</v>
      </c>
      <c r="K17565" t="s">
        <v>161</v>
      </c>
      <c r="L17565" t="s">
        <v>176</v>
      </c>
      <c r="M17565" t="s">
        <v>386</v>
      </c>
      <c r="N17565" t="s">
        <v>105</v>
      </c>
      <c r="O17565" t="s">
        <v>184</v>
      </c>
      <c r="P17565" t="s">
        <v>1168</v>
      </c>
    </row>
    <row r="17567" spans="1:16" x14ac:dyDescent="0.35">
      <c r="A17567" t="s">
        <v>2618</v>
      </c>
    </row>
    <row r="17568" spans="1:16" x14ac:dyDescent="0.35">
      <c r="A17568" t="s">
        <v>14</v>
      </c>
      <c r="B17568" t="s">
        <v>461</v>
      </c>
      <c r="C17568" t="s">
        <v>2</v>
      </c>
      <c r="D17568" t="s">
        <v>2604</v>
      </c>
      <c r="E17568" t="s">
        <v>2605</v>
      </c>
      <c r="F17568" t="s">
        <v>2606</v>
      </c>
      <c r="G17568" t="s">
        <v>2607</v>
      </c>
      <c r="H17568" t="s">
        <v>2608</v>
      </c>
      <c r="I17568" t="s">
        <v>2609</v>
      </c>
      <c r="J17568" t="s">
        <v>2610</v>
      </c>
      <c r="K17568" t="s">
        <v>2611</v>
      </c>
      <c r="L17568" t="s">
        <v>2612</v>
      </c>
      <c r="M17568" t="s">
        <v>2613</v>
      </c>
      <c r="N17568" t="s">
        <v>2614</v>
      </c>
      <c r="O17568" t="s">
        <v>2615</v>
      </c>
      <c r="P17568" t="s">
        <v>2616</v>
      </c>
    </row>
    <row r="17569" spans="1:16" x14ac:dyDescent="0.35">
      <c r="A17569" t="s">
        <v>3</v>
      </c>
      <c r="B17569" t="s">
        <v>462</v>
      </c>
      <c r="C17569">
        <v>1093</v>
      </c>
      <c r="D17569" t="s">
        <v>515</v>
      </c>
      <c r="E17569" t="s">
        <v>199</v>
      </c>
      <c r="F17569" t="s">
        <v>229</v>
      </c>
      <c r="G17569" t="s">
        <v>96</v>
      </c>
      <c r="H17569" t="s">
        <v>96</v>
      </c>
      <c r="I17569" t="s">
        <v>109</v>
      </c>
      <c r="J17569" t="s">
        <v>103</v>
      </c>
      <c r="K17569" t="s">
        <v>239</v>
      </c>
      <c r="L17569" t="s">
        <v>74</v>
      </c>
      <c r="M17569" t="s">
        <v>225</v>
      </c>
      <c r="N17569" t="s">
        <v>103</v>
      </c>
      <c r="O17569" t="s">
        <v>244</v>
      </c>
      <c r="P17569" t="s">
        <v>1730</v>
      </c>
    </row>
    <row r="17570" spans="1:16" x14ac:dyDescent="0.35">
      <c r="A17570" t="s">
        <v>3</v>
      </c>
      <c r="B17570" t="s">
        <v>464</v>
      </c>
      <c r="C17570">
        <v>935</v>
      </c>
      <c r="D17570" t="s">
        <v>193</v>
      </c>
      <c r="E17570" t="s">
        <v>148</v>
      </c>
      <c r="F17570" t="s">
        <v>206</v>
      </c>
      <c r="G17570" t="s">
        <v>176</v>
      </c>
      <c r="H17570" t="s">
        <v>103</v>
      </c>
      <c r="I17570" t="s">
        <v>198</v>
      </c>
      <c r="J17570" t="s">
        <v>142</v>
      </c>
      <c r="K17570" t="s">
        <v>157</v>
      </c>
      <c r="L17570" t="s">
        <v>198</v>
      </c>
      <c r="M17570" t="s">
        <v>227</v>
      </c>
      <c r="N17570" t="s">
        <v>133</v>
      </c>
      <c r="O17570" t="s">
        <v>89</v>
      </c>
      <c r="P17570" t="s">
        <v>708</v>
      </c>
    </row>
    <row r="17571" spans="1:16" x14ac:dyDescent="0.35">
      <c r="A17571" t="s">
        <v>3</v>
      </c>
      <c r="B17571" t="s">
        <v>468</v>
      </c>
      <c r="C17571">
        <v>1</v>
      </c>
      <c r="D17571" t="s">
        <v>76</v>
      </c>
      <c r="E17571" t="s">
        <v>76</v>
      </c>
      <c r="F17571" t="s">
        <v>76</v>
      </c>
      <c r="G17571" t="s">
        <v>76</v>
      </c>
      <c r="H17571" t="s">
        <v>76</v>
      </c>
      <c r="I17571" t="s">
        <v>76</v>
      </c>
      <c r="J17571" t="s">
        <v>76</v>
      </c>
      <c r="K17571" t="s">
        <v>76</v>
      </c>
      <c r="L17571" t="s">
        <v>76</v>
      </c>
      <c r="M17571" t="s">
        <v>76</v>
      </c>
      <c r="N17571" t="s">
        <v>76</v>
      </c>
      <c r="O17571" t="s">
        <v>76</v>
      </c>
      <c r="P17571" t="s">
        <v>395</v>
      </c>
    </row>
    <row r="17572" spans="1:16" x14ac:dyDescent="0.35">
      <c r="A17572" t="s">
        <v>4</v>
      </c>
      <c r="B17572" t="s">
        <v>462</v>
      </c>
      <c r="C17572">
        <v>1694</v>
      </c>
      <c r="D17572" t="s">
        <v>95</v>
      </c>
      <c r="E17572" t="s">
        <v>199</v>
      </c>
      <c r="F17572" t="s">
        <v>220</v>
      </c>
      <c r="G17572" t="s">
        <v>188</v>
      </c>
      <c r="H17572" t="s">
        <v>194</v>
      </c>
      <c r="I17572" t="s">
        <v>87</v>
      </c>
      <c r="J17572" t="s">
        <v>216</v>
      </c>
      <c r="K17572" t="s">
        <v>239</v>
      </c>
      <c r="L17572" t="s">
        <v>164</v>
      </c>
      <c r="M17572" t="s">
        <v>320</v>
      </c>
      <c r="N17572" t="s">
        <v>100</v>
      </c>
      <c r="O17572" t="s">
        <v>236</v>
      </c>
      <c r="P17572" t="s">
        <v>702</v>
      </c>
    </row>
    <row r="17573" spans="1:16" x14ac:dyDescent="0.35">
      <c r="A17573" t="s">
        <v>4</v>
      </c>
      <c r="B17573" t="s">
        <v>464</v>
      </c>
      <c r="C17573">
        <v>1582</v>
      </c>
      <c r="D17573" t="s">
        <v>317</v>
      </c>
      <c r="E17573" t="s">
        <v>347</v>
      </c>
      <c r="F17573" t="s">
        <v>69</v>
      </c>
      <c r="G17573" t="s">
        <v>231</v>
      </c>
      <c r="H17573" t="s">
        <v>146</v>
      </c>
      <c r="I17573" t="s">
        <v>161</v>
      </c>
      <c r="J17573" t="s">
        <v>163</v>
      </c>
      <c r="K17573" t="s">
        <v>67</v>
      </c>
      <c r="L17573" t="s">
        <v>217</v>
      </c>
      <c r="M17573" t="s">
        <v>220</v>
      </c>
      <c r="N17573" t="s">
        <v>133</v>
      </c>
      <c r="O17573" t="s">
        <v>166</v>
      </c>
      <c r="P17573" t="s">
        <v>1025</v>
      </c>
    </row>
    <row r="17574" spans="1:16" x14ac:dyDescent="0.35">
      <c r="A17574" t="s">
        <v>5</v>
      </c>
      <c r="B17574" t="s">
        <v>462</v>
      </c>
      <c r="C17574">
        <v>1659</v>
      </c>
      <c r="D17574" t="s">
        <v>132</v>
      </c>
      <c r="E17574" t="s">
        <v>355</v>
      </c>
      <c r="F17574" t="s">
        <v>210</v>
      </c>
      <c r="G17574" t="s">
        <v>86</v>
      </c>
      <c r="H17574" t="s">
        <v>108</v>
      </c>
      <c r="I17574" t="s">
        <v>104</v>
      </c>
      <c r="J17574" t="s">
        <v>104</v>
      </c>
      <c r="K17574" t="s">
        <v>217</v>
      </c>
      <c r="L17574" t="s">
        <v>255</v>
      </c>
      <c r="M17574" t="s">
        <v>299</v>
      </c>
      <c r="N17574" t="s">
        <v>100</v>
      </c>
      <c r="O17574" t="s">
        <v>277</v>
      </c>
      <c r="P17574" t="s">
        <v>1168</v>
      </c>
    </row>
    <row r="17575" spans="1:16" x14ac:dyDescent="0.35">
      <c r="A17575" t="s">
        <v>5</v>
      </c>
      <c r="B17575" t="s">
        <v>464</v>
      </c>
      <c r="C17575">
        <v>1807</v>
      </c>
      <c r="D17575" t="s">
        <v>208</v>
      </c>
      <c r="E17575" t="s">
        <v>239</v>
      </c>
      <c r="F17575" t="s">
        <v>236</v>
      </c>
      <c r="G17575" t="s">
        <v>122</v>
      </c>
      <c r="H17575" t="s">
        <v>63</v>
      </c>
      <c r="I17575" t="s">
        <v>81</v>
      </c>
      <c r="J17575" t="s">
        <v>72</v>
      </c>
      <c r="K17575" t="s">
        <v>65</v>
      </c>
      <c r="L17575" t="s">
        <v>307</v>
      </c>
      <c r="M17575" t="s">
        <v>299</v>
      </c>
      <c r="N17575" t="s">
        <v>71</v>
      </c>
      <c r="O17575" t="s">
        <v>328</v>
      </c>
      <c r="P17575" t="s">
        <v>1157</v>
      </c>
    </row>
    <row r="17576" spans="1:16" x14ac:dyDescent="0.35">
      <c r="A17576" t="s">
        <v>6</v>
      </c>
      <c r="B17576" t="s">
        <v>462</v>
      </c>
      <c r="C17576">
        <v>906</v>
      </c>
      <c r="D17576" t="s">
        <v>304</v>
      </c>
      <c r="E17576" t="s">
        <v>101</v>
      </c>
      <c r="F17576" t="s">
        <v>166</v>
      </c>
      <c r="G17576" t="s">
        <v>249</v>
      </c>
      <c r="H17576" t="s">
        <v>57</v>
      </c>
      <c r="I17576" t="s">
        <v>161</v>
      </c>
      <c r="J17576" t="s">
        <v>102</v>
      </c>
      <c r="K17576" t="s">
        <v>204</v>
      </c>
      <c r="L17576" t="s">
        <v>134</v>
      </c>
      <c r="M17576" t="s">
        <v>205</v>
      </c>
      <c r="N17576" t="s">
        <v>104</v>
      </c>
      <c r="O17576" t="s">
        <v>366</v>
      </c>
      <c r="P17576" t="s">
        <v>921</v>
      </c>
    </row>
    <row r="17577" spans="1:16" x14ac:dyDescent="0.35">
      <c r="A17577" t="s">
        <v>6</v>
      </c>
      <c r="B17577" t="s">
        <v>464</v>
      </c>
      <c r="C17577">
        <v>526</v>
      </c>
      <c r="D17577" t="s">
        <v>217</v>
      </c>
      <c r="E17577" t="s">
        <v>260</v>
      </c>
      <c r="F17577" t="s">
        <v>305</v>
      </c>
      <c r="G17577" t="s">
        <v>102</v>
      </c>
      <c r="H17577" t="s">
        <v>133</v>
      </c>
      <c r="I17577" t="s">
        <v>63</v>
      </c>
      <c r="J17577" t="s">
        <v>104</v>
      </c>
      <c r="K17577" t="s">
        <v>102</v>
      </c>
      <c r="L17577" t="s">
        <v>355</v>
      </c>
      <c r="M17577" t="s">
        <v>247</v>
      </c>
      <c r="N17577" t="s">
        <v>68</v>
      </c>
      <c r="O17577" t="s">
        <v>67</v>
      </c>
      <c r="P17577" t="s">
        <v>825</v>
      </c>
    </row>
    <row r="17578" spans="1:16" x14ac:dyDescent="0.35">
      <c r="A17578" t="s">
        <v>7</v>
      </c>
      <c r="B17578" t="s">
        <v>462</v>
      </c>
      <c r="C17578">
        <v>1914</v>
      </c>
      <c r="D17578" t="s">
        <v>278</v>
      </c>
      <c r="E17578" t="s">
        <v>299</v>
      </c>
      <c r="F17578" t="s">
        <v>435</v>
      </c>
      <c r="G17578" t="s">
        <v>87</v>
      </c>
      <c r="H17578" t="s">
        <v>104</v>
      </c>
      <c r="I17578" t="s">
        <v>104</v>
      </c>
      <c r="J17578" t="s">
        <v>149</v>
      </c>
      <c r="K17578" t="s">
        <v>84</v>
      </c>
      <c r="L17578" t="s">
        <v>103</v>
      </c>
      <c r="M17578" t="s">
        <v>217</v>
      </c>
      <c r="N17578" t="s">
        <v>86</v>
      </c>
      <c r="O17578" t="s">
        <v>88</v>
      </c>
      <c r="P17578" t="s">
        <v>845</v>
      </c>
    </row>
    <row r="17579" spans="1:16" x14ac:dyDescent="0.35">
      <c r="A17579" t="s">
        <v>7</v>
      </c>
      <c r="B17579" t="s">
        <v>464</v>
      </c>
      <c r="C17579">
        <v>1331</v>
      </c>
      <c r="D17579" t="s">
        <v>134</v>
      </c>
      <c r="E17579" t="s">
        <v>282</v>
      </c>
      <c r="F17579" t="s">
        <v>326</v>
      </c>
      <c r="G17579" t="s">
        <v>103</v>
      </c>
      <c r="H17579" t="s">
        <v>130</v>
      </c>
      <c r="I17579" t="s">
        <v>55</v>
      </c>
      <c r="J17579" t="s">
        <v>80</v>
      </c>
      <c r="K17579" t="s">
        <v>163</v>
      </c>
      <c r="L17579" t="s">
        <v>244</v>
      </c>
      <c r="M17579" t="s">
        <v>168</v>
      </c>
      <c r="N17579" t="s">
        <v>105</v>
      </c>
      <c r="O17579" t="s">
        <v>217</v>
      </c>
      <c r="P17579" t="s">
        <v>707</v>
      </c>
    </row>
    <row r="17580" spans="1:16" x14ac:dyDescent="0.35">
      <c r="A17580" t="s">
        <v>7</v>
      </c>
      <c r="B17580" t="s">
        <v>468</v>
      </c>
      <c r="C17580">
        <v>1</v>
      </c>
      <c r="D17580" t="s">
        <v>76</v>
      </c>
      <c r="E17580" t="s">
        <v>76</v>
      </c>
      <c r="F17580" t="s">
        <v>76</v>
      </c>
      <c r="G17580" t="s">
        <v>76</v>
      </c>
      <c r="H17580" t="s">
        <v>76</v>
      </c>
      <c r="I17580" t="s">
        <v>76</v>
      </c>
      <c r="J17580" t="s">
        <v>76</v>
      </c>
      <c r="K17580" t="s">
        <v>76</v>
      </c>
      <c r="L17580" t="s">
        <v>76</v>
      </c>
      <c r="M17580" t="s">
        <v>76</v>
      </c>
      <c r="N17580" t="s">
        <v>76</v>
      </c>
      <c r="O17580" t="s">
        <v>76</v>
      </c>
      <c r="P17580" t="s">
        <v>395</v>
      </c>
    </row>
    <row r="17581" spans="1:16" x14ac:dyDescent="0.35">
      <c r="A17581" t="s">
        <v>241</v>
      </c>
      <c r="B17581" t="s">
        <v>462</v>
      </c>
      <c r="C17581">
        <v>7266</v>
      </c>
      <c r="D17581" t="s">
        <v>342</v>
      </c>
      <c r="E17581" t="s">
        <v>293</v>
      </c>
      <c r="F17581" t="s">
        <v>165</v>
      </c>
      <c r="G17581" t="s">
        <v>181</v>
      </c>
      <c r="H17581" t="s">
        <v>62</v>
      </c>
      <c r="I17581" t="s">
        <v>88</v>
      </c>
      <c r="J17581" t="s">
        <v>65</v>
      </c>
      <c r="K17581" t="s">
        <v>314</v>
      </c>
      <c r="L17581" t="s">
        <v>314</v>
      </c>
      <c r="M17581" t="s">
        <v>164</v>
      </c>
      <c r="N17581" t="s">
        <v>198</v>
      </c>
      <c r="O17581" t="s">
        <v>61</v>
      </c>
      <c r="P17581" t="s">
        <v>1600</v>
      </c>
    </row>
    <row r="17582" spans="1:16" x14ac:dyDescent="0.35">
      <c r="A17582" t="s">
        <v>241</v>
      </c>
      <c r="B17582" t="s">
        <v>464</v>
      </c>
      <c r="C17582">
        <v>6181</v>
      </c>
      <c r="D17582" t="s">
        <v>168</v>
      </c>
      <c r="E17582" t="s">
        <v>210</v>
      </c>
      <c r="F17582" t="s">
        <v>69</v>
      </c>
      <c r="G17582" t="s">
        <v>221</v>
      </c>
      <c r="H17582" t="s">
        <v>62</v>
      </c>
      <c r="I17582" t="s">
        <v>130</v>
      </c>
      <c r="J17582" t="s">
        <v>151</v>
      </c>
      <c r="K17582" t="s">
        <v>119</v>
      </c>
      <c r="L17582" t="s">
        <v>181</v>
      </c>
      <c r="M17582" t="s">
        <v>317</v>
      </c>
      <c r="N17582" t="s">
        <v>63</v>
      </c>
      <c r="O17582" t="s">
        <v>168</v>
      </c>
      <c r="P17582" t="s">
        <v>613</v>
      </c>
    </row>
    <row r="17583" spans="1:16" x14ac:dyDescent="0.35">
      <c r="A17583" t="s">
        <v>241</v>
      </c>
      <c r="B17583" t="s">
        <v>468</v>
      </c>
      <c r="C17583">
        <v>2</v>
      </c>
      <c r="D17583" t="s">
        <v>76</v>
      </c>
      <c r="E17583" t="s">
        <v>76</v>
      </c>
      <c r="F17583" t="s">
        <v>76</v>
      </c>
      <c r="G17583" t="s">
        <v>76</v>
      </c>
      <c r="H17583" t="s">
        <v>76</v>
      </c>
      <c r="I17583" t="s">
        <v>76</v>
      </c>
      <c r="J17583" t="s">
        <v>76</v>
      </c>
      <c r="K17583" t="s">
        <v>76</v>
      </c>
      <c r="L17583" t="s">
        <v>76</v>
      </c>
      <c r="M17583" t="s">
        <v>76</v>
      </c>
      <c r="N17583" t="s">
        <v>76</v>
      </c>
      <c r="O17583" t="s">
        <v>76</v>
      </c>
      <c r="P17583" t="s">
        <v>395</v>
      </c>
    </row>
    <row r="17585" spans="1:16" x14ac:dyDescent="0.35">
      <c r="A17585" t="s">
        <v>2619</v>
      </c>
    </row>
    <row r="17586" spans="1:16" x14ac:dyDescent="0.35">
      <c r="A17586" t="s">
        <v>14</v>
      </c>
      <c r="B17586" t="s">
        <v>487</v>
      </c>
      <c r="C17586" t="s">
        <v>2</v>
      </c>
      <c r="D17586" t="s">
        <v>2604</v>
      </c>
      <c r="E17586" t="s">
        <v>2605</v>
      </c>
      <c r="F17586" t="s">
        <v>2606</v>
      </c>
      <c r="G17586" t="s">
        <v>2607</v>
      </c>
      <c r="H17586" t="s">
        <v>2608</v>
      </c>
      <c r="I17586" t="s">
        <v>2609</v>
      </c>
      <c r="J17586" t="s">
        <v>2610</v>
      </c>
      <c r="K17586" t="s">
        <v>2611</v>
      </c>
      <c r="L17586" t="s">
        <v>2612</v>
      </c>
      <c r="M17586" t="s">
        <v>2613</v>
      </c>
      <c r="N17586" t="s">
        <v>2614</v>
      </c>
      <c r="O17586" t="s">
        <v>2615</v>
      </c>
      <c r="P17586" t="s">
        <v>2616</v>
      </c>
    </row>
    <row r="17587" spans="1:16" x14ac:dyDescent="0.35">
      <c r="A17587" t="s">
        <v>3</v>
      </c>
      <c r="B17587" t="s">
        <v>488</v>
      </c>
      <c r="C17587">
        <v>1119</v>
      </c>
      <c r="D17587" t="s">
        <v>193</v>
      </c>
      <c r="E17587" t="s">
        <v>276</v>
      </c>
      <c r="F17587" t="s">
        <v>236</v>
      </c>
      <c r="G17587" t="s">
        <v>244</v>
      </c>
      <c r="H17587" t="s">
        <v>103</v>
      </c>
      <c r="I17587" t="s">
        <v>194</v>
      </c>
      <c r="J17587" t="s">
        <v>104</v>
      </c>
      <c r="K17587" t="s">
        <v>239</v>
      </c>
      <c r="L17587" t="s">
        <v>198</v>
      </c>
      <c r="M17587" t="s">
        <v>101</v>
      </c>
      <c r="N17587" t="s">
        <v>86</v>
      </c>
      <c r="O17587" t="s">
        <v>163</v>
      </c>
      <c r="P17587" t="s">
        <v>1158</v>
      </c>
    </row>
    <row r="17588" spans="1:16" x14ac:dyDescent="0.35">
      <c r="A17588" t="s">
        <v>3</v>
      </c>
      <c r="B17588" t="s">
        <v>491</v>
      </c>
      <c r="C17588">
        <v>910</v>
      </c>
      <c r="D17588" t="s">
        <v>386</v>
      </c>
      <c r="E17588" t="s">
        <v>326</v>
      </c>
      <c r="F17588" t="s">
        <v>101</v>
      </c>
      <c r="G17588" t="s">
        <v>211</v>
      </c>
      <c r="H17588" t="s">
        <v>88</v>
      </c>
      <c r="I17588" t="s">
        <v>194</v>
      </c>
      <c r="J17588" t="s">
        <v>108</v>
      </c>
      <c r="K17588" t="s">
        <v>157</v>
      </c>
      <c r="L17588" t="s">
        <v>93</v>
      </c>
      <c r="M17588" t="s">
        <v>213</v>
      </c>
      <c r="N17588" t="s">
        <v>173</v>
      </c>
      <c r="O17588" t="s">
        <v>67</v>
      </c>
      <c r="P17588" t="s">
        <v>905</v>
      </c>
    </row>
    <row r="17589" spans="1:16" x14ac:dyDescent="0.35">
      <c r="A17589" t="s">
        <v>4</v>
      </c>
      <c r="B17589" t="s">
        <v>488</v>
      </c>
      <c r="C17589">
        <v>1945</v>
      </c>
      <c r="D17589" t="s">
        <v>207</v>
      </c>
      <c r="E17589" t="s">
        <v>247</v>
      </c>
      <c r="F17589" t="s">
        <v>129</v>
      </c>
      <c r="G17589" t="s">
        <v>307</v>
      </c>
      <c r="H17589" t="s">
        <v>53</v>
      </c>
      <c r="I17589" t="s">
        <v>309</v>
      </c>
      <c r="J17589" t="s">
        <v>56</v>
      </c>
      <c r="K17589" t="s">
        <v>255</v>
      </c>
      <c r="L17589" t="s">
        <v>164</v>
      </c>
      <c r="M17589" t="s">
        <v>392</v>
      </c>
      <c r="N17589" t="s">
        <v>198</v>
      </c>
      <c r="O17589" t="s">
        <v>238</v>
      </c>
      <c r="P17589" t="s">
        <v>167</v>
      </c>
    </row>
    <row r="17590" spans="1:16" x14ac:dyDescent="0.35">
      <c r="A17590" t="s">
        <v>4</v>
      </c>
      <c r="B17590" t="s">
        <v>491</v>
      </c>
      <c r="C17590">
        <v>1331</v>
      </c>
      <c r="D17590" t="s">
        <v>367</v>
      </c>
      <c r="E17590" t="s">
        <v>342</v>
      </c>
      <c r="F17590" t="s">
        <v>386</v>
      </c>
      <c r="G17590" t="s">
        <v>225</v>
      </c>
      <c r="H17590" t="s">
        <v>142</v>
      </c>
      <c r="I17590" t="s">
        <v>104</v>
      </c>
      <c r="J17590" t="s">
        <v>55</v>
      </c>
      <c r="K17590" t="s">
        <v>240</v>
      </c>
      <c r="L17590" t="s">
        <v>217</v>
      </c>
      <c r="M17590" t="s">
        <v>168</v>
      </c>
      <c r="N17590" t="s">
        <v>100</v>
      </c>
      <c r="O17590" t="s">
        <v>515</v>
      </c>
      <c r="P17590" t="s">
        <v>727</v>
      </c>
    </row>
    <row r="17591" spans="1:16" x14ac:dyDescent="0.35">
      <c r="A17591" t="s">
        <v>5</v>
      </c>
      <c r="B17591" t="s">
        <v>488</v>
      </c>
      <c r="C17591">
        <v>2083</v>
      </c>
      <c r="D17591" t="s">
        <v>278</v>
      </c>
      <c r="E17591" t="s">
        <v>237</v>
      </c>
      <c r="F17591" t="s">
        <v>352</v>
      </c>
      <c r="G17591" t="s">
        <v>122</v>
      </c>
      <c r="H17591" t="s">
        <v>122</v>
      </c>
      <c r="I17591" t="s">
        <v>198</v>
      </c>
      <c r="J17591" t="s">
        <v>130</v>
      </c>
      <c r="K17591" t="s">
        <v>161</v>
      </c>
      <c r="L17591" t="s">
        <v>249</v>
      </c>
      <c r="M17591" t="s">
        <v>218</v>
      </c>
      <c r="N17591" t="s">
        <v>78</v>
      </c>
      <c r="O17591" t="s">
        <v>392</v>
      </c>
      <c r="P17591" t="s">
        <v>679</v>
      </c>
    </row>
    <row r="17592" spans="1:16" x14ac:dyDescent="0.35">
      <c r="A17592" t="s">
        <v>5</v>
      </c>
      <c r="B17592" t="s">
        <v>491</v>
      </c>
      <c r="C17592">
        <v>1383</v>
      </c>
      <c r="D17592" t="s">
        <v>58</v>
      </c>
      <c r="E17592" t="s">
        <v>99</v>
      </c>
      <c r="F17592" t="s">
        <v>210</v>
      </c>
      <c r="G17592" t="s">
        <v>62</v>
      </c>
      <c r="H17592" t="s">
        <v>93</v>
      </c>
      <c r="I17592" t="s">
        <v>63</v>
      </c>
      <c r="J17592" t="s">
        <v>63</v>
      </c>
      <c r="K17592" t="s">
        <v>194</v>
      </c>
      <c r="L17592" t="s">
        <v>113</v>
      </c>
      <c r="M17592" t="s">
        <v>515</v>
      </c>
      <c r="N17592" t="s">
        <v>63</v>
      </c>
      <c r="O17592" t="s">
        <v>262</v>
      </c>
      <c r="P17592" t="s">
        <v>717</v>
      </c>
    </row>
    <row r="17593" spans="1:16" x14ac:dyDescent="0.35">
      <c r="A17593" t="s">
        <v>6</v>
      </c>
      <c r="B17593" t="s">
        <v>488</v>
      </c>
      <c r="C17593">
        <v>805</v>
      </c>
      <c r="D17593" t="s">
        <v>112</v>
      </c>
      <c r="E17593" t="s">
        <v>162</v>
      </c>
      <c r="F17593" t="s">
        <v>213</v>
      </c>
      <c r="G17593" t="s">
        <v>264</v>
      </c>
      <c r="H17593" t="s">
        <v>86</v>
      </c>
      <c r="I17593" t="s">
        <v>137</v>
      </c>
      <c r="J17593" t="s">
        <v>119</v>
      </c>
      <c r="K17593" t="s">
        <v>314</v>
      </c>
      <c r="L17593" t="s">
        <v>355</v>
      </c>
      <c r="M17593" t="s">
        <v>148</v>
      </c>
      <c r="N17593" t="s">
        <v>142</v>
      </c>
      <c r="O17593" t="s">
        <v>113</v>
      </c>
      <c r="P17593" t="s">
        <v>730</v>
      </c>
    </row>
    <row r="17594" spans="1:16" x14ac:dyDescent="0.35">
      <c r="A17594" t="s">
        <v>6</v>
      </c>
      <c r="B17594" t="s">
        <v>491</v>
      </c>
      <c r="C17594">
        <v>627</v>
      </c>
      <c r="D17594" t="s">
        <v>126</v>
      </c>
      <c r="E17594" t="s">
        <v>69</v>
      </c>
      <c r="F17594" t="s">
        <v>124</v>
      </c>
      <c r="G17594" t="s">
        <v>260</v>
      </c>
      <c r="H17594" t="s">
        <v>194</v>
      </c>
      <c r="I17594" t="s">
        <v>70</v>
      </c>
      <c r="J17594" t="s">
        <v>104</v>
      </c>
      <c r="K17594" t="s">
        <v>211</v>
      </c>
      <c r="L17594" t="s">
        <v>293</v>
      </c>
      <c r="M17594" t="s">
        <v>206</v>
      </c>
      <c r="N17594" t="s">
        <v>100</v>
      </c>
      <c r="O17594" t="s">
        <v>88</v>
      </c>
      <c r="P17594" t="s">
        <v>1370</v>
      </c>
    </row>
    <row r="17595" spans="1:16" x14ac:dyDescent="0.35">
      <c r="A17595" t="s">
        <v>7</v>
      </c>
      <c r="B17595" t="s">
        <v>488</v>
      </c>
      <c r="C17595">
        <v>1724</v>
      </c>
      <c r="D17595" t="s">
        <v>386</v>
      </c>
      <c r="E17595" t="s">
        <v>250</v>
      </c>
      <c r="F17595" t="s">
        <v>269</v>
      </c>
      <c r="G17595" t="s">
        <v>97</v>
      </c>
      <c r="H17595" t="s">
        <v>70</v>
      </c>
      <c r="I17595" t="s">
        <v>103</v>
      </c>
      <c r="J17595" t="s">
        <v>173</v>
      </c>
      <c r="K17595" t="s">
        <v>180</v>
      </c>
      <c r="L17595" t="s">
        <v>175</v>
      </c>
      <c r="M17595" t="s">
        <v>255</v>
      </c>
      <c r="N17595" t="s">
        <v>130</v>
      </c>
      <c r="O17595" t="s">
        <v>221</v>
      </c>
      <c r="P17595" t="s">
        <v>794</v>
      </c>
    </row>
    <row r="17596" spans="1:16" x14ac:dyDescent="0.35">
      <c r="A17596" t="s">
        <v>7</v>
      </c>
      <c r="B17596" t="s">
        <v>491</v>
      </c>
      <c r="C17596">
        <v>1522</v>
      </c>
      <c r="D17596" t="s">
        <v>305</v>
      </c>
      <c r="E17596" t="s">
        <v>164</v>
      </c>
      <c r="F17596" t="s">
        <v>218</v>
      </c>
      <c r="G17596" t="s">
        <v>244</v>
      </c>
      <c r="H17596" t="s">
        <v>55</v>
      </c>
      <c r="I17596" t="s">
        <v>80</v>
      </c>
      <c r="J17596" t="s">
        <v>93</v>
      </c>
      <c r="K17596" t="s">
        <v>163</v>
      </c>
      <c r="L17596" t="s">
        <v>103</v>
      </c>
      <c r="M17596" t="s">
        <v>237</v>
      </c>
      <c r="N17596" t="s">
        <v>186</v>
      </c>
      <c r="O17596" t="s">
        <v>216</v>
      </c>
      <c r="P17596" t="s">
        <v>639</v>
      </c>
    </row>
    <row r="17597" spans="1:16" x14ac:dyDescent="0.35">
      <c r="A17597" t="s">
        <v>241</v>
      </c>
      <c r="B17597" t="s">
        <v>488</v>
      </c>
      <c r="C17597">
        <v>7676</v>
      </c>
      <c r="D17597" t="s">
        <v>293</v>
      </c>
      <c r="E17597" t="s">
        <v>269</v>
      </c>
      <c r="F17597" t="s">
        <v>206</v>
      </c>
      <c r="G17597" t="s">
        <v>119</v>
      </c>
      <c r="H17597" t="s">
        <v>88</v>
      </c>
      <c r="I17597" t="s">
        <v>244</v>
      </c>
      <c r="J17597" t="s">
        <v>194</v>
      </c>
      <c r="K17597" t="s">
        <v>314</v>
      </c>
      <c r="L17597" t="s">
        <v>67</v>
      </c>
      <c r="M17597" t="s">
        <v>435</v>
      </c>
      <c r="N17597" t="s">
        <v>142</v>
      </c>
      <c r="O17597" t="s">
        <v>367</v>
      </c>
      <c r="P17597" t="s">
        <v>848</v>
      </c>
    </row>
    <row r="17598" spans="1:16" x14ac:dyDescent="0.35">
      <c r="A17598" t="s">
        <v>241</v>
      </c>
      <c r="B17598" t="s">
        <v>491</v>
      </c>
      <c r="C17598">
        <v>5773</v>
      </c>
      <c r="D17598" t="s">
        <v>226</v>
      </c>
      <c r="E17598" t="s">
        <v>11</v>
      </c>
      <c r="F17598" t="s">
        <v>202</v>
      </c>
      <c r="G17598" t="s">
        <v>181</v>
      </c>
      <c r="H17598" t="s">
        <v>198</v>
      </c>
      <c r="I17598" t="s">
        <v>151</v>
      </c>
      <c r="J17598" t="s">
        <v>74</v>
      </c>
      <c r="K17598" t="s">
        <v>119</v>
      </c>
      <c r="L17598" t="s">
        <v>211</v>
      </c>
      <c r="M17598" t="s">
        <v>208</v>
      </c>
      <c r="N17598" t="s">
        <v>55</v>
      </c>
      <c r="O17598" t="s">
        <v>114</v>
      </c>
      <c r="P17598" t="s">
        <v>707</v>
      </c>
    </row>
    <row r="17600" spans="1:16" x14ac:dyDescent="0.35">
      <c r="A17600" t="s">
        <v>2620</v>
      </c>
    </row>
    <row r="17601" spans="1:16" x14ac:dyDescent="0.35">
      <c r="A17601" t="s">
        <v>14</v>
      </c>
      <c r="B17601" t="s">
        <v>565</v>
      </c>
      <c r="C17601" t="s">
        <v>2</v>
      </c>
      <c r="D17601" t="s">
        <v>2604</v>
      </c>
      <c r="E17601" t="s">
        <v>2605</v>
      </c>
      <c r="F17601" t="s">
        <v>2606</v>
      </c>
      <c r="G17601" t="s">
        <v>2607</v>
      </c>
      <c r="H17601" t="s">
        <v>2608</v>
      </c>
      <c r="I17601" t="s">
        <v>2609</v>
      </c>
      <c r="J17601" t="s">
        <v>2610</v>
      </c>
      <c r="K17601" t="s">
        <v>2611</v>
      </c>
      <c r="L17601" t="s">
        <v>2612</v>
      </c>
      <c r="M17601" t="s">
        <v>2613</v>
      </c>
      <c r="N17601" t="s">
        <v>2614</v>
      </c>
      <c r="O17601" t="s">
        <v>2615</v>
      </c>
      <c r="P17601" t="s">
        <v>2616</v>
      </c>
    </row>
    <row r="17602" spans="1:16" x14ac:dyDescent="0.35">
      <c r="A17602" t="s">
        <v>3</v>
      </c>
      <c r="B17602" t="s">
        <v>566</v>
      </c>
      <c r="C17602">
        <v>153</v>
      </c>
      <c r="D17602" t="s">
        <v>471</v>
      </c>
      <c r="E17602" t="s">
        <v>527</v>
      </c>
      <c r="F17602" t="s">
        <v>501</v>
      </c>
      <c r="G17602" t="s">
        <v>373</v>
      </c>
      <c r="H17602" t="s">
        <v>192</v>
      </c>
      <c r="I17602" t="s">
        <v>550</v>
      </c>
      <c r="J17602" t="s">
        <v>242</v>
      </c>
      <c r="K17602" t="s">
        <v>428</v>
      </c>
      <c r="L17602" t="s">
        <v>239</v>
      </c>
      <c r="M17602" t="s">
        <v>435</v>
      </c>
      <c r="N17602" t="s">
        <v>148</v>
      </c>
      <c r="O17602" t="s">
        <v>249</v>
      </c>
      <c r="P17602" t="s">
        <v>940</v>
      </c>
    </row>
    <row r="17603" spans="1:16" x14ac:dyDescent="0.35">
      <c r="A17603" t="s">
        <v>3</v>
      </c>
      <c r="B17603" t="s">
        <v>569</v>
      </c>
      <c r="C17603">
        <v>934</v>
      </c>
      <c r="D17603" t="s">
        <v>58</v>
      </c>
      <c r="E17603" t="s">
        <v>202</v>
      </c>
      <c r="F17603" t="s">
        <v>11</v>
      </c>
      <c r="G17603" t="s">
        <v>151</v>
      </c>
      <c r="H17603" t="s">
        <v>186</v>
      </c>
      <c r="I17603" t="s">
        <v>150</v>
      </c>
      <c r="J17603" t="s">
        <v>75</v>
      </c>
      <c r="K17603" t="s">
        <v>97</v>
      </c>
      <c r="L17603" t="s">
        <v>100</v>
      </c>
      <c r="M17603" t="s">
        <v>101</v>
      </c>
      <c r="N17603" t="s">
        <v>75</v>
      </c>
      <c r="O17603" t="s">
        <v>62</v>
      </c>
      <c r="P17603" t="s">
        <v>738</v>
      </c>
    </row>
    <row r="17604" spans="1:16" x14ac:dyDescent="0.35">
      <c r="A17604" t="s">
        <v>3</v>
      </c>
      <c r="B17604" t="s">
        <v>570</v>
      </c>
      <c r="C17604">
        <v>32</v>
      </c>
      <c r="D17604" t="s">
        <v>57</v>
      </c>
      <c r="E17604" t="s">
        <v>151</v>
      </c>
      <c r="F17604" t="s">
        <v>202</v>
      </c>
      <c r="G17604" t="s">
        <v>186</v>
      </c>
      <c r="H17604" t="s">
        <v>76</v>
      </c>
      <c r="I17604" t="s">
        <v>102</v>
      </c>
      <c r="J17604" t="s">
        <v>186</v>
      </c>
      <c r="K17604" t="s">
        <v>260</v>
      </c>
      <c r="L17604" t="s">
        <v>76</v>
      </c>
      <c r="M17604" t="s">
        <v>242</v>
      </c>
      <c r="N17604" t="s">
        <v>146</v>
      </c>
      <c r="O17604" t="s">
        <v>229</v>
      </c>
      <c r="P17604" t="s">
        <v>1233</v>
      </c>
    </row>
    <row r="17605" spans="1:16" x14ac:dyDescent="0.35">
      <c r="A17605" t="s">
        <v>3</v>
      </c>
      <c r="B17605" t="s">
        <v>571</v>
      </c>
      <c r="C17605">
        <v>111</v>
      </c>
      <c r="D17605" t="s">
        <v>296</v>
      </c>
      <c r="E17605" t="s">
        <v>261</v>
      </c>
      <c r="F17605" t="s">
        <v>577</v>
      </c>
      <c r="G17605" t="s">
        <v>233</v>
      </c>
      <c r="H17605" t="s">
        <v>233</v>
      </c>
      <c r="I17605" t="s">
        <v>344</v>
      </c>
      <c r="J17605" t="s">
        <v>416</v>
      </c>
      <c r="K17605" t="s">
        <v>306</v>
      </c>
      <c r="L17605" t="s">
        <v>67</v>
      </c>
      <c r="M17605" t="s">
        <v>134</v>
      </c>
      <c r="N17605" t="s">
        <v>143</v>
      </c>
      <c r="O17605" t="s">
        <v>121</v>
      </c>
      <c r="P17605" t="s">
        <v>732</v>
      </c>
    </row>
    <row r="17606" spans="1:16" x14ac:dyDescent="0.35">
      <c r="A17606" t="s">
        <v>3</v>
      </c>
      <c r="B17606" t="s">
        <v>572</v>
      </c>
      <c r="C17606">
        <v>767</v>
      </c>
      <c r="D17606" t="s">
        <v>61</v>
      </c>
      <c r="E17606" t="s">
        <v>208</v>
      </c>
      <c r="F17606" t="s">
        <v>58</v>
      </c>
      <c r="G17606" t="s">
        <v>163</v>
      </c>
      <c r="H17606" t="s">
        <v>142</v>
      </c>
      <c r="I17606" t="s">
        <v>81</v>
      </c>
      <c r="J17606" t="s">
        <v>71</v>
      </c>
      <c r="K17606" t="s">
        <v>163</v>
      </c>
      <c r="L17606" t="s">
        <v>105</v>
      </c>
      <c r="M17606" t="s">
        <v>126</v>
      </c>
      <c r="N17606" t="s">
        <v>79</v>
      </c>
      <c r="O17606" t="s">
        <v>146</v>
      </c>
      <c r="P17606" t="s">
        <v>829</v>
      </c>
    </row>
    <row r="17607" spans="1:16" x14ac:dyDescent="0.35">
      <c r="A17607" t="s">
        <v>3</v>
      </c>
      <c r="B17607" t="s">
        <v>573</v>
      </c>
      <c r="C17607">
        <v>32</v>
      </c>
      <c r="D17607" t="s">
        <v>121</v>
      </c>
      <c r="E17607" t="s">
        <v>364</v>
      </c>
      <c r="F17607" t="s">
        <v>143</v>
      </c>
      <c r="G17607" t="s">
        <v>74</v>
      </c>
      <c r="H17607" t="s">
        <v>74</v>
      </c>
      <c r="I17607" t="s">
        <v>74</v>
      </c>
      <c r="J17607" t="s">
        <v>74</v>
      </c>
      <c r="K17607" t="s">
        <v>204</v>
      </c>
      <c r="L17607" t="s">
        <v>65</v>
      </c>
      <c r="M17607" t="s">
        <v>76</v>
      </c>
      <c r="N17607" t="s">
        <v>65</v>
      </c>
      <c r="O17607" t="s">
        <v>244</v>
      </c>
      <c r="P17607" t="s">
        <v>1729</v>
      </c>
    </row>
    <row r="17608" spans="1:16" x14ac:dyDescent="0.35">
      <c r="A17608" t="s">
        <v>4</v>
      </c>
      <c r="B17608" t="s">
        <v>566</v>
      </c>
      <c r="C17608">
        <v>213</v>
      </c>
      <c r="D17608" t="s">
        <v>356</v>
      </c>
      <c r="E17608" t="s">
        <v>128</v>
      </c>
      <c r="F17608" t="s">
        <v>940</v>
      </c>
      <c r="G17608" t="s">
        <v>378</v>
      </c>
      <c r="H17608" t="s">
        <v>101</v>
      </c>
      <c r="I17608" t="s">
        <v>447</v>
      </c>
      <c r="J17608" t="s">
        <v>233</v>
      </c>
      <c r="K17608" t="s">
        <v>467</v>
      </c>
      <c r="L17608" t="s">
        <v>192</v>
      </c>
      <c r="M17608" t="s">
        <v>312</v>
      </c>
      <c r="N17608" t="s">
        <v>254</v>
      </c>
      <c r="O17608" t="s">
        <v>308</v>
      </c>
      <c r="P17608" t="s">
        <v>284</v>
      </c>
    </row>
    <row r="17609" spans="1:16" x14ac:dyDescent="0.35">
      <c r="A17609" t="s">
        <v>4</v>
      </c>
      <c r="B17609" t="s">
        <v>569</v>
      </c>
      <c r="C17609">
        <v>1578</v>
      </c>
      <c r="D17609" t="s">
        <v>282</v>
      </c>
      <c r="E17609" t="s">
        <v>372</v>
      </c>
      <c r="F17609" t="s">
        <v>101</v>
      </c>
      <c r="G17609" t="s">
        <v>442</v>
      </c>
      <c r="H17609" t="s">
        <v>217</v>
      </c>
      <c r="I17609" t="s">
        <v>84</v>
      </c>
      <c r="J17609" t="s">
        <v>163</v>
      </c>
      <c r="K17609" t="s">
        <v>109</v>
      </c>
      <c r="L17609" t="s">
        <v>255</v>
      </c>
      <c r="M17609" t="s">
        <v>238</v>
      </c>
      <c r="N17609" t="s">
        <v>107</v>
      </c>
      <c r="O17609" t="s">
        <v>136</v>
      </c>
      <c r="P17609" t="s">
        <v>806</v>
      </c>
    </row>
    <row r="17610" spans="1:16" x14ac:dyDescent="0.35">
      <c r="A17610" t="s">
        <v>4</v>
      </c>
      <c r="B17610" t="s">
        <v>570</v>
      </c>
      <c r="C17610">
        <v>154</v>
      </c>
      <c r="D17610" t="s">
        <v>145</v>
      </c>
      <c r="E17610" t="s">
        <v>69</v>
      </c>
      <c r="F17610" t="s">
        <v>135</v>
      </c>
      <c r="G17610" t="s">
        <v>112</v>
      </c>
      <c r="H17610" t="s">
        <v>157</v>
      </c>
      <c r="I17610" t="s">
        <v>157</v>
      </c>
      <c r="J17610" t="s">
        <v>53</v>
      </c>
      <c r="K17610" t="s">
        <v>208</v>
      </c>
      <c r="L17610" t="s">
        <v>317</v>
      </c>
      <c r="M17610" t="s">
        <v>159</v>
      </c>
      <c r="N17610" t="s">
        <v>76</v>
      </c>
      <c r="O17610" t="s">
        <v>348</v>
      </c>
      <c r="P17610" t="s">
        <v>693</v>
      </c>
    </row>
    <row r="17611" spans="1:16" x14ac:dyDescent="0.35">
      <c r="A17611" t="s">
        <v>4</v>
      </c>
      <c r="B17611" t="s">
        <v>571</v>
      </c>
      <c r="C17611">
        <v>142</v>
      </c>
      <c r="D17611" t="s">
        <v>591</v>
      </c>
      <c r="E17611" t="s">
        <v>66</v>
      </c>
      <c r="F17611" t="s">
        <v>310</v>
      </c>
      <c r="G17611" t="s">
        <v>183</v>
      </c>
      <c r="H17611" t="s">
        <v>309</v>
      </c>
      <c r="I17611" t="s">
        <v>202</v>
      </c>
      <c r="J17611" t="s">
        <v>237</v>
      </c>
      <c r="K17611" t="s">
        <v>123</v>
      </c>
      <c r="L17611" t="s">
        <v>147</v>
      </c>
      <c r="M17611" t="s">
        <v>208</v>
      </c>
      <c r="N17611" t="s">
        <v>211</v>
      </c>
      <c r="O17611" t="s">
        <v>111</v>
      </c>
      <c r="P17611" t="s">
        <v>732</v>
      </c>
    </row>
    <row r="17612" spans="1:16" x14ac:dyDescent="0.35">
      <c r="A17612" t="s">
        <v>4</v>
      </c>
      <c r="B17612" t="s">
        <v>572</v>
      </c>
      <c r="C17612">
        <v>1065</v>
      </c>
      <c r="D17612" t="s">
        <v>176</v>
      </c>
      <c r="E17612" t="s">
        <v>366</v>
      </c>
      <c r="F17612" t="s">
        <v>99</v>
      </c>
      <c r="G17612" t="s">
        <v>240</v>
      </c>
      <c r="H17612" t="s">
        <v>94</v>
      </c>
      <c r="I17612" t="s">
        <v>68</v>
      </c>
      <c r="J17612" t="s">
        <v>71</v>
      </c>
      <c r="K17612" t="s">
        <v>100</v>
      </c>
      <c r="L17612" t="s">
        <v>198</v>
      </c>
      <c r="M17612" t="s">
        <v>157</v>
      </c>
      <c r="N17612" t="s">
        <v>71</v>
      </c>
      <c r="O17612" t="s">
        <v>65</v>
      </c>
      <c r="P17612" t="s">
        <v>781</v>
      </c>
    </row>
    <row r="17613" spans="1:16" x14ac:dyDescent="0.35">
      <c r="A17613" t="s">
        <v>4</v>
      </c>
      <c r="B17613" t="s">
        <v>573</v>
      </c>
      <c r="C17613">
        <v>124</v>
      </c>
      <c r="D17613" t="s">
        <v>176</v>
      </c>
      <c r="E17613" t="s">
        <v>137</v>
      </c>
      <c r="F17613" t="s">
        <v>216</v>
      </c>
      <c r="G17613" t="s">
        <v>142</v>
      </c>
      <c r="H17613" t="s">
        <v>63</v>
      </c>
      <c r="I17613" t="s">
        <v>74</v>
      </c>
      <c r="J17613" t="s">
        <v>63</v>
      </c>
      <c r="K17613" t="s">
        <v>104</v>
      </c>
      <c r="L17613" t="s">
        <v>97</v>
      </c>
      <c r="M17613" t="s">
        <v>120</v>
      </c>
      <c r="N17613" t="s">
        <v>63</v>
      </c>
      <c r="O17613" t="s">
        <v>165</v>
      </c>
      <c r="P17613" t="s">
        <v>666</v>
      </c>
    </row>
    <row r="17614" spans="1:16" x14ac:dyDescent="0.35">
      <c r="A17614" t="s">
        <v>5</v>
      </c>
      <c r="B17614" t="s">
        <v>566</v>
      </c>
      <c r="C17614">
        <v>89</v>
      </c>
      <c r="D17614" t="s">
        <v>208</v>
      </c>
      <c r="E17614" t="s">
        <v>113</v>
      </c>
      <c r="F17614" t="s">
        <v>376</v>
      </c>
      <c r="G17614" t="s">
        <v>133</v>
      </c>
      <c r="H17614" t="s">
        <v>221</v>
      </c>
      <c r="I17614" t="s">
        <v>84</v>
      </c>
      <c r="J17614" t="s">
        <v>58</v>
      </c>
      <c r="K17614" t="s">
        <v>97</v>
      </c>
      <c r="L17614" t="s">
        <v>188</v>
      </c>
      <c r="M17614" t="s">
        <v>161</v>
      </c>
      <c r="N17614" t="s">
        <v>93</v>
      </c>
      <c r="O17614" t="s">
        <v>193</v>
      </c>
      <c r="P17614" t="s">
        <v>844</v>
      </c>
    </row>
    <row r="17615" spans="1:16" x14ac:dyDescent="0.35">
      <c r="A17615" t="s">
        <v>5</v>
      </c>
      <c r="B17615" t="s">
        <v>569</v>
      </c>
      <c r="C17615">
        <v>1595</v>
      </c>
      <c r="D17615" t="s">
        <v>188</v>
      </c>
      <c r="E17615" t="s">
        <v>260</v>
      </c>
      <c r="F17615" t="s">
        <v>250</v>
      </c>
      <c r="G17615" t="s">
        <v>108</v>
      </c>
      <c r="H17615" t="s">
        <v>198</v>
      </c>
      <c r="I17615" t="s">
        <v>142</v>
      </c>
      <c r="J17615" t="s">
        <v>55</v>
      </c>
      <c r="K17615" t="s">
        <v>97</v>
      </c>
      <c r="L17615" t="s">
        <v>114</v>
      </c>
      <c r="M17615" t="s">
        <v>117</v>
      </c>
      <c r="N17615" t="s">
        <v>78</v>
      </c>
      <c r="O17615" t="s">
        <v>361</v>
      </c>
      <c r="P17615" t="s">
        <v>739</v>
      </c>
    </row>
    <row r="17616" spans="1:16" x14ac:dyDescent="0.35">
      <c r="A17616" t="s">
        <v>5</v>
      </c>
      <c r="B17616" t="s">
        <v>570</v>
      </c>
      <c r="C17616">
        <v>399</v>
      </c>
      <c r="D17616" t="s">
        <v>293</v>
      </c>
      <c r="E17616" t="s">
        <v>121</v>
      </c>
      <c r="F17616" t="s">
        <v>372</v>
      </c>
      <c r="G17616" t="s">
        <v>68</v>
      </c>
      <c r="H17616" t="s">
        <v>81</v>
      </c>
      <c r="I17616" t="s">
        <v>130</v>
      </c>
      <c r="J17616" t="s">
        <v>133</v>
      </c>
      <c r="K17616" t="s">
        <v>146</v>
      </c>
      <c r="L17616" t="s">
        <v>355</v>
      </c>
      <c r="M17616" t="s">
        <v>53</v>
      </c>
      <c r="N17616" t="s">
        <v>75</v>
      </c>
      <c r="O17616" t="s">
        <v>332</v>
      </c>
      <c r="P17616" t="s">
        <v>795</v>
      </c>
    </row>
    <row r="17617" spans="1:16" x14ac:dyDescent="0.35">
      <c r="A17617" t="s">
        <v>5</v>
      </c>
      <c r="B17617" t="s">
        <v>571</v>
      </c>
      <c r="C17617">
        <v>46</v>
      </c>
      <c r="D17617" t="s">
        <v>154</v>
      </c>
      <c r="E17617" t="s">
        <v>450</v>
      </c>
      <c r="F17617" t="s">
        <v>575</v>
      </c>
      <c r="G17617" t="s">
        <v>466</v>
      </c>
      <c r="H17617" t="s">
        <v>57</v>
      </c>
      <c r="I17617" t="s">
        <v>9</v>
      </c>
      <c r="J17617" t="s">
        <v>418</v>
      </c>
      <c r="K17617" t="s">
        <v>315</v>
      </c>
      <c r="L17617" t="s">
        <v>318</v>
      </c>
      <c r="M17617" t="s">
        <v>119</v>
      </c>
      <c r="N17617" t="s">
        <v>550</v>
      </c>
      <c r="O17617" t="s">
        <v>330</v>
      </c>
      <c r="P17617" t="s">
        <v>718</v>
      </c>
    </row>
    <row r="17618" spans="1:16" x14ac:dyDescent="0.35">
      <c r="A17618" t="s">
        <v>5</v>
      </c>
      <c r="B17618" t="s">
        <v>572</v>
      </c>
      <c r="C17618">
        <v>1067</v>
      </c>
      <c r="D17618" t="s">
        <v>249</v>
      </c>
      <c r="E17618" t="s">
        <v>264</v>
      </c>
      <c r="F17618" t="s">
        <v>304</v>
      </c>
      <c r="G17618" t="s">
        <v>130</v>
      </c>
      <c r="H17618" t="s">
        <v>74</v>
      </c>
      <c r="I17618" t="s">
        <v>68</v>
      </c>
      <c r="J17618" t="s">
        <v>79</v>
      </c>
      <c r="K17618" t="s">
        <v>86</v>
      </c>
      <c r="L17618" t="s">
        <v>218</v>
      </c>
      <c r="M17618" t="s">
        <v>126</v>
      </c>
      <c r="N17618" t="s">
        <v>77</v>
      </c>
      <c r="O17618" t="s">
        <v>193</v>
      </c>
      <c r="P17618" t="s">
        <v>1025</v>
      </c>
    </row>
    <row r="17619" spans="1:16" x14ac:dyDescent="0.35">
      <c r="A17619" t="s">
        <v>5</v>
      </c>
      <c r="B17619" t="s">
        <v>573</v>
      </c>
      <c r="C17619">
        <v>270</v>
      </c>
      <c r="D17619" t="s">
        <v>177</v>
      </c>
      <c r="E17619" t="s">
        <v>180</v>
      </c>
      <c r="F17619" t="s">
        <v>157</v>
      </c>
      <c r="G17619" t="s">
        <v>63</v>
      </c>
      <c r="H17619" t="s">
        <v>138</v>
      </c>
      <c r="I17619" t="s">
        <v>150</v>
      </c>
      <c r="J17619" t="s">
        <v>150</v>
      </c>
      <c r="K17619" t="s">
        <v>149</v>
      </c>
      <c r="L17619" t="s">
        <v>121</v>
      </c>
      <c r="M17619" t="s">
        <v>213</v>
      </c>
      <c r="N17619" t="s">
        <v>138</v>
      </c>
      <c r="O17619" t="s">
        <v>82</v>
      </c>
      <c r="P17619" t="s">
        <v>1370</v>
      </c>
    </row>
    <row r="17620" spans="1:16" x14ac:dyDescent="0.35">
      <c r="A17620" t="s">
        <v>6</v>
      </c>
      <c r="B17620" t="s">
        <v>566</v>
      </c>
      <c r="C17620">
        <v>71</v>
      </c>
      <c r="D17620" t="s">
        <v>118</v>
      </c>
      <c r="E17620" t="s">
        <v>191</v>
      </c>
      <c r="F17620" t="s">
        <v>498</v>
      </c>
      <c r="G17620" t="s">
        <v>129</v>
      </c>
      <c r="H17620" t="s">
        <v>146</v>
      </c>
      <c r="I17620" t="s">
        <v>252</v>
      </c>
      <c r="J17620" t="s">
        <v>152</v>
      </c>
      <c r="K17620" t="s">
        <v>337</v>
      </c>
      <c r="L17620" t="s">
        <v>177</v>
      </c>
      <c r="M17620" t="s">
        <v>136</v>
      </c>
      <c r="N17620" t="s">
        <v>226</v>
      </c>
      <c r="O17620" t="s">
        <v>373</v>
      </c>
      <c r="P17620" t="s">
        <v>469</v>
      </c>
    </row>
    <row r="17621" spans="1:16" x14ac:dyDescent="0.35">
      <c r="A17621" t="s">
        <v>6</v>
      </c>
      <c r="B17621" t="s">
        <v>569</v>
      </c>
      <c r="C17621">
        <v>642</v>
      </c>
      <c r="D17621" t="s">
        <v>188</v>
      </c>
      <c r="E17621" t="s">
        <v>185</v>
      </c>
      <c r="F17621" t="s">
        <v>286</v>
      </c>
      <c r="G17621" t="s">
        <v>240</v>
      </c>
      <c r="H17621" t="s">
        <v>133</v>
      </c>
      <c r="I17621" t="s">
        <v>149</v>
      </c>
      <c r="J17621" t="s">
        <v>179</v>
      </c>
      <c r="K17621" t="s">
        <v>163</v>
      </c>
      <c r="L17621" t="s">
        <v>176</v>
      </c>
      <c r="M17621" t="s">
        <v>254</v>
      </c>
      <c r="N17621" t="s">
        <v>138</v>
      </c>
      <c r="O17621" t="s">
        <v>134</v>
      </c>
      <c r="P17621" t="s">
        <v>542</v>
      </c>
    </row>
    <row r="17622" spans="1:16" x14ac:dyDescent="0.35">
      <c r="A17622" t="s">
        <v>6</v>
      </c>
      <c r="B17622" t="s">
        <v>570</v>
      </c>
      <c r="C17622">
        <v>92</v>
      </c>
      <c r="D17622" t="s">
        <v>57</v>
      </c>
      <c r="E17622" t="s">
        <v>280</v>
      </c>
      <c r="F17622" t="s">
        <v>280</v>
      </c>
      <c r="G17622" t="s">
        <v>106</v>
      </c>
      <c r="H17622" t="s">
        <v>63</v>
      </c>
      <c r="I17622" t="s">
        <v>72</v>
      </c>
      <c r="J17622" t="s">
        <v>108</v>
      </c>
      <c r="K17622" t="s">
        <v>84</v>
      </c>
      <c r="L17622" t="s">
        <v>194</v>
      </c>
      <c r="M17622" t="s">
        <v>204</v>
      </c>
      <c r="N17622" t="s">
        <v>72</v>
      </c>
      <c r="O17622" t="s">
        <v>372</v>
      </c>
      <c r="P17622" t="s">
        <v>617</v>
      </c>
    </row>
    <row r="17623" spans="1:16" x14ac:dyDescent="0.35">
      <c r="A17623" t="s">
        <v>6</v>
      </c>
      <c r="B17623" t="s">
        <v>571</v>
      </c>
      <c r="C17623">
        <v>56</v>
      </c>
      <c r="D17623" t="s">
        <v>528</v>
      </c>
      <c r="E17623" t="s">
        <v>752</v>
      </c>
      <c r="F17623" t="s">
        <v>414</v>
      </c>
      <c r="G17623" t="s">
        <v>148</v>
      </c>
      <c r="H17623" t="s">
        <v>57</v>
      </c>
      <c r="I17623" t="s">
        <v>237</v>
      </c>
      <c r="J17623" t="s">
        <v>237</v>
      </c>
      <c r="K17623" t="s">
        <v>494</v>
      </c>
      <c r="L17623" t="s">
        <v>447</v>
      </c>
      <c r="M17623" t="s">
        <v>157</v>
      </c>
      <c r="N17623" t="s">
        <v>56</v>
      </c>
      <c r="O17623" t="s">
        <v>118</v>
      </c>
      <c r="P17623" t="s">
        <v>709</v>
      </c>
    </row>
    <row r="17624" spans="1:16" x14ac:dyDescent="0.35">
      <c r="A17624" t="s">
        <v>6</v>
      </c>
      <c r="B17624" t="s">
        <v>572</v>
      </c>
      <c r="C17624">
        <v>500</v>
      </c>
      <c r="D17624" t="s">
        <v>286</v>
      </c>
      <c r="E17624" t="s">
        <v>209</v>
      </c>
      <c r="F17624" t="s">
        <v>342</v>
      </c>
      <c r="G17624" t="s">
        <v>260</v>
      </c>
      <c r="H17624" t="s">
        <v>103</v>
      </c>
      <c r="I17624" t="s">
        <v>62</v>
      </c>
      <c r="J17624" t="s">
        <v>104</v>
      </c>
      <c r="K17624" t="s">
        <v>180</v>
      </c>
      <c r="L17624" t="s">
        <v>213</v>
      </c>
      <c r="M17624" t="s">
        <v>257</v>
      </c>
      <c r="N17624" t="s">
        <v>81</v>
      </c>
      <c r="O17624" t="s">
        <v>151</v>
      </c>
      <c r="P17624" t="s">
        <v>1404</v>
      </c>
    </row>
    <row r="17625" spans="1:16" x14ac:dyDescent="0.35">
      <c r="A17625" t="s">
        <v>6</v>
      </c>
      <c r="B17625" t="s">
        <v>573</v>
      </c>
      <c r="C17625">
        <v>71</v>
      </c>
      <c r="D17625" t="s">
        <v>239</v>
      </c>
      <c r="E17625" t="s">
        <v>249</v>
      </c>
      <c r="F17625" t="s">
        <v>181</v>
      </c>
      <c r="G17625" t="s">
        <v>100</v>
      </c>
      <c r="H17625" t="s">
        <v>99</v>
      </c>
      <c r="I17625" t="s">
        <v>100</v>
      </c>
      <c r="J17625" t="s">
        <v>76</v>
      </c>
      <c r="K17625" t="s">
        <v>77</v>
      </c>
      <c r="L17625" t="s">
        <v>67</v>
      </c>
      <c r="M17625" t="s">
        <v>208</v>
      </c>
      <c r="N17625" t="s">
        <v>77</v>
      </c>
      <c r="O17625" t="s">
        <v>65</v>
      </c>
      <c r="P17625" t="s">
        <v>738</v>
      </c>
    </row>
    <row r="17626" spans="1:16" x14ac:dyDescent="0.35">
      <c r="A17626" t="s">
        <v>7</v>
      </c>
      <c r="B17626" t="s">
        <v>566</v>
      </c>
      <c r="C17626">
        <v>129</v>
      </c>
      <c r="D17626" t="s">
        <v>597</v>
      </c>
      <c r="E17626" t="s">
        <v>141</v>
      </c>
      <c r="F17626" t="s">
        <v>670</v>
      </c>
      <c r="G17626" t="s">
        <v>557</v>
      </c>
      <c r="H17626" t="s">
        <v>158</v>
      </c>
      <c r="I17626" t="s">
        <v>474</v>
      </c>
      <c r="J17626" t="s">
        <v>248</v>
      </c>
      <c r="K17626" t="s">
        <v>577</v>
      </c>
      <c r="L17626" t="s">
        <v>134</v>
      </c>
      <c r="M17626" t="s">
        <v>92</v>
      </c>
      <c r="N17626" t="s">
        <v>203</v>
      </c>
      <c r="O17626" t="s">
        <v>121</v>
      </c>
      <c r="P17626" t="s">
        <v>292</v>
      </c>
    </row>
    <row r="17627" spans="1:16" x14ac:dyDescent="0.35">
      <c r="A17627" t="s">
        <v>7</v>
      </c>
      <c r="B17627" t="s">
        <v>569</v>
      </c>
      <c r="C17627">
        <v>1489</v>
      </c>
      <c r="D17627" t="s">
        <v>132</v>
      </c>
      <c r="E17627" t="s">
        <v>515</v>
      </c>
      <c r="F17627" t="s">
        <v>286</v>
      </c>
      <c r="G17627" t="s">
        <v>104</v>
      </c>
      <c r="H17627" t="s">
        <v>186</v>
      </c>
      <c r="I17627" t="s">
        <v>105</v>
      </c>
      <c r="J17627" t="s">
        <v>78</v>
      </c>
      <c r="K17627" t="s">
        <v>74</v>
      </c>
      <c r="L17627" t="s">
        <v>70</v>
      </c>
      <c r="M17627" t="s">
        <v>58</v>
      </c>
      <c r="N17627" t="s">
        <v>105</v>
      </c>
      <c r="O17627" t="s">
        <v>102</v>
      </c>
      <c r="P17627" t="s">
        <v>999</v>
      </c>
    </row>
    <row r="17628" spans="1:16" x14ac:dyDescent="0.35">
      <c r="A17628" t="s">
        <v>7</v>
      </c>
      <c r="B17628" t="s">
        <v>570</v>
      </c>
      <c r="C17628">
        <v>106</v>
      </c>
      <c r="D17628" t="s">
        <v>157</v>
      </c>
      <c r="E17628" t="s">
        <v>193</v>
      </c>
      <c r="F17628" t="s">
        <v>114</v>
      </c>
      <c r="G17628" t="s">
        <v>138</v>
      </c>
      <c r="H17628" t="s">
        <v>76</v>
      </c>
      <c r="I17628" t="s">
        <v>76</v>
      </c>
      <c r="J17628" t="s">
        <v>81</v>
      </c>
      <c r="K17628" t="s">
        <v>94</v>
      </c>
      <c r="L17628" t="s">
        <v>244</v>
      </c>
      <c r="M17628" t="s">
        <v>198</v>
      </c>
      <c r="N17628" t="s">
        <v>73</v>
      </c>
      <c r="O17628" t="s">
        <v>53</v>
      </c>
      <c r="P17628" t="s">
        <v>1729</v>
      </c>
    </row>
    <row r="17629" spans="1:16" x14ac:dyDescent="0.35">
      <c r="A17629" t="s">
        <v>7</v>
      </c>
      <c r="B17629" t="s">
        <v>571</v>
      </c>
      <c r="C17629">
        <v>70</v>
      </c>
      <c r="D17629" t="s">
        <v>332</v>
      </c>
      <c r="E17629" t="s">
        <v>549</v>
      </c>
      <c r="F17629" t="s">
        <v>513</v>
      </c>
      <c r="G17629" t="s">
        <v>589</v>
      </c>
      <c r="H17629" t="s">
        <v>194</v>
      </c>
      <c r="I17629" t="s">
        <v>11</v>
      </c>
      <c r="J17629" t="s">
        <v>328</v>
      </c>
      <c r="K17629" t="s">
        <v>233</v>
      </c>
      <c r="L17629" t="s">
        <v>260</v>
      </c>
      <c r="M17629" t="s">
        <v>244</v>
      </c>
      <c r="N17629" t="s">
        <v>435</v>
      </c>
      <c r="O17629" t="s">
        <v>97</v>
      </c>
      <c r="P17629" t="s">
        <v>599</v>
      </c>
    </row>
    <row r="17630" spans="1:16" x14ac:dyDescent="0.35">
      <c r="A17630" t="s">
        <v>7</v>
      </c>
      <c r="B17630" t="s">
        <v>572</v>
      </c>
      <c r="C17630">
        <v>1386</v>
      </c>
      <c r="D17630" t="s">
        <v>204</v>
      </c>
      <c r="E17630" t="s">
        <v>278</v>
      </c>
      <c r="F17630" t="s">
        <v>11</v>
      </c>
      <c r="G17630" t="s">
        <v>104</v>
      </c>
      <c r="H17630" t="s">
        <v>100</v>
      </c>
      <c r="I17630" t="s">
        <v>138</v>
      </c>
      <c r="J17630" t="s">
        <v>105</v>
      </c>
      <c r="K17630" t="s">
        <v>62</v>
      </c>
      <c r="L17630" t="s">
        <v>149</v>
      </c>
      <c r="M17630" t="s">
        <v>53</v>
      </c>
      <c r="N17630" t="s">
        <v>105</v>
      </c>
      <c r="O17630" t="s">
        <v>97</v>
      </c>
      <c r="P17630" t="s">
        <v>724</v>
      </c>
    </row>
    <row r="17631" spans="1:16" x14ac:dyDescent="0.35">
      <c r="A17631" t="s">
        <v>7</v>
      </c>
      <c r="B17631" t="s">
        <v>573</v>
      </c>
      <c r="C17631">
        <v>66</v>
      </c>
      <c r="D17631" t="s">
        <v>217</v>
      </c>
      <c r="E17631" t="s">
        <v>112</v>
      </c>
      <c r="F17631" t="s">
        <v>227</v>
      </c>
      <c r="G17631" t="s">
        <v>130</v>
      </c>
      <c r="H17631" t="s">
        <v>130</v>
      </c>
      <c r="I17631" t="s">
        <v>76</v>
      </c>
      <c r="J17631" t="s">
        <v>130</v>
      </c>
      <c r="K17631" t="s">
        <v>157</v>
      </c>
      <c r="L17631" t="s">
        <v>78</v>
      </c>
      <c r="M17631" t="s">
        <v>57</v>
      </c>
      <c r="N17631" t="s">
        <v>130</v>
      </c>
      <c r="O17631" t="s">
        <v>186</v>
      </c>
      <c r="P17631" t="s">
        <v>860</v>
      </c>
    </row>
    <row r="17632" spans="1:16" x14ac:dyDescent="0.35">
      <c r="A17632" t="s">
        <v>241</v>
      </c>
      <c r="B17632" t="s">
        <v>566</v>
      </c>
      <c r="C17632">
        <v>655</v>
      </c>
      <c r="D17632" t="s">
        <v>331</v>
      </c>
      <c r="E17632" t="s">
        <v>523</v>
      </c>
      <c r="F17632" t="s">
        <v>470</v>
      </c>
      <c r="G17632" t="s">
        <v>143</v>
      </c>
      <c r="H17632" t="s">
        <v>192</v>
      </c>
      <c r="I17632" t="s">
        <v>445</v>
      </c>
      <c r="J17632" t="s">
        <v>254</v>
      </c>
      <c r="K17632" t="s">
        <v>158</v>
      </c>
      <c r="L17632" t="s">
        <v>164</v>
      </c>
      <c r="M17632" t="s">
        <v>95</v>
      </c>
      <c r="N17632" t="s">
        <v>220</v>
      </c>
      <c r="O17632" t="s">
        <v>372</v>
      </c>
      <c r="P17632" t="s">
        <v>178</v>
      </c>
    </row>
    <row r="17633" spans="1:16" x14ac:dyDescent="0.35">
      <c r="A17633" t="s">
        <v>241</v>
      </c>
      <c r="B17633" t="s">
        <v>569</v>
      </c>
      <c r="C17633">
        <v>6238</v>
      </c>
      <c r="D17633" t="s">
        <v>61</v>
      </c>
      <c r="E17633" t="s">
        <v>386</v>
      </c>
      <c r="F17633" t="s">
        <v>293</v>
      </c>
      <c r="G17633" t="s">
        <v>96</v>
      </c>
      <c r="H17633" t="s">
        <v>108</v>
      </c>
      <c r="I17633" t="s">
        <v>142</v>
      </c>
      <c r="J17633" t="s">
        <v>74</v>
      </c>
      <c r="K17633" t="s">
        <v>194</v>
      </c>
      <c r="L17633" t="s">
        <v>87</v>
      </c>
      <c r="M17633" t="s">
        <v>95</v>
      </c>
      <c r="N17633" t="s">
        <v>75</v>
      </c>
      <c r="O17633" t="s">
        <v>307</v>
      </c>
      <c r="P17633" t="s">
        <v>978</v>
      </c>
    </row>
    <row r="17634" spans="1:16" x14ac:dyDescent="0.35">
      <c r="A17634" t="s">
        <v>241</v>
      </c>
      <c r="B17634" t="s">
        <v>570</v>
      </c>
      <c r="C17634">
        <v>783</v>
      </c>
      <c r="D17634" t="s">
        <v>208</v>
      </c>
      <c r="E17634" t="s">
        <v>132</v>
      </c>
      <c r="F17634" t="s">
        <v>367</v>
      </c>
      <c r="G17634" t="s">
        <v>173</v>
      </c>
      <c r="H17634" t="s">
        <v>173</v>
      </c>
      <c r="I17634" t="s">
        <v>57</v>
      </c>
      <c r="J17634" t="s">
        <v>194</v>
      </c>
      <c r="K17634" t="s">
        <v>56</v>
      </c>
      <c r="L17634" t="s">
        <v>249</v>
      </c>
      <c r="M17634" t="s">
        <v>164</v>
      </c>
      <c r="N17634" t="s">
        <v>150</v>
      </c>
      <c r="O17634" t="s">
        <v>152</v>
      </c>
      <c r="P17634" t="s">
        <v>848</v>
      </c>
    </row>
    <row r="17635" spans="1:16" x14ac:dyDescent="0.35">
      <c r="A17635" t="s">
        <v>241</v>
      </c>
      <c r="B17635" t="s">
        <v>571</v>
      </c>
      <c r="C17635">
        <v>425</v>
      </c>
      <c r="D17635" t="s">
        <v>325</v>
      </c>
      <c r="E17635" t="s">
        <v>541</v>
      </c>
      <c r="F17635" t="s">
        <v>287</v>
      </c>
      <c r="G17635" t="s">
        <v>348</v>
      </c>
      <c r="H17635" t="s">
        <v>114</v>
      </c>
      <c r="I17635" t="s">
        <v>250</v>
      </c>
      <c r="J17635" t="s">
        <v>202</v>
      </c>
      <c r="K17635" t="s">
        <v>337</v>
      </c>
      <c r="L17635" t="s">
        <v>156</v>
      </c>
      <c r="M17635" t="s">
        <v>177</v>
      </c>
      <c r="N17635" t="s">
        <v>145</v>
      </c>
      <c r="O17635" t="s">
        <v>344</v>
      </c>
      <c r="P17635" t="s">
        <v>496</v>
      </c>
    </row>
    <row r="17636" spans="1:16" x14ac:dyDescent="0.35">
      <c r="A17636" t="s">
        <v>241</v>
      </c>
      <c r="B17636" t="s">
        <v>572</v>
      </c>
      <c r="C17636">
        <v>4785</v>
      </c>
      <c r="D17636" t="s">
        <v>53</v>
      </c>
      <c r="E17636" t="s">
        <v>366</v>
      </c>
      <c r="F17636" t="s">
        <v>231</v>
      </c>
      <c r="G17636" t="s">
        <v>194</v>
      </c>
      <c r="H17636" t="s">
        <v>55</v>
      </c>
      <c r="I17636" t="s">
        <v>138</v>
      </c>
      <c r="J17636" t="s">
        <v>78</v>
      </c>
      <c r="K17636" t="s">
        <v>103</v>
      </c>
      <c r="L17636" t="s">
        <v>97</v>
      </c>
      <c r="M17636" t="s">
        <v>226</v>
      </c>
      <c r="N17636" t="s">
        <v>75</v>
      </c>
      <c r="O17636" t="s">
        <v>211</v>
      </c>
      <c r="P17636" t="s">
        <v>999</v>
      </c>
    </row>
    <row r="17637" spans="1:16" x14ac:dyDescent="0.35">
      <c r="A17637" t="s">
        <v>241</v>
      </c>
      <c r="B17637" t="s">
        <v>573</v>
      </c>
      <c r="C17637">
        <v>563</v>
      </c>
      <c r="D17637" t="s">
        <v>237</v>
      </c>
      <c r="E17637" t="s">
        <v>176</v>
      </c>
      <c r="F17637" t="s">
        <v>255</v>
      </c>
      <c r="G17637" t="s">
        <v>93</v>
      </c>
      <c r="H17637" t="s">
        <v>122</v>
      </c>
      <c r="I17637" t="s">
        <v>138</v>
      </c>
      <c r="J17637" t="s">
        <v>81</v>
      </c>
      <c r="K17637" t="s">
        <v>57</v>
      </c>
      <c r="L17637" t="s">
        <v>137</v>
      </c>
      <c r="M17637" t="s">
        <v>145</v>
      </c>
      <c r="N17637" t="s">
        <v>80</v>
      </c>
      <c r="O17637" t="s">
        <v>282</v>
      </c>
      <c r="P17637" t="s">
        <v>879</v>
      </c>
    </row>
    <row r="17639" spans="1:16" x14ac:dyDescent="0.35">
      <c r="A17639" t="s">
        <v>2621</v>
      </c>
    </row>
    <row r="17640" spans="1:16" x14ac:dyDescent="0.35">
      <c r="A17640" t="s">
        <v>14</v>
      </c>
      <c r="B17640" t="s">
        <v>593</v>
      </c>
      <c r="C17640" t="s">
        <v>2</v>
      </c>
      <c r="D17640" t="s">
        <v>2604</v>
      </c>
      <c r="E17640" t="s">
        <v>2605</v>
      </c>
      <c r="F17640" t="s">
        <v>2606</v>
      </c>
      <c r="G17640" t="s">
        <v>2607</v>
      </c>
      <c r="H17640" t="s">
        <v>2608</v>
      </c>
      <c r="I17640" t="s">
        <v>2609</v>
      </c>
      <c r="J17640" t="s">
        <v>2610</v>
      </c>
      <c r="K17640" t="s">
        <v>2611</v>
      </c>
      <c r="L17640" t="s">
        <v>2612</v>
      </c>
      <c r="M17640" t="s">
        <v>2613</v>
      </c>
      <c r="N17640" t="s">
        <v>2614</v>
      </c>
      <c r="O17640" t="s">
        <v>2615</v>
      </c>
      <c r="P17640" t="s">
        <v>2616</v>
      </c>
    </row>
    <row r="17641" spans="1:16" x14ac:dyDescent="0.35">
      <c r="A17641" t="s">
        <v>3</v>
      </c>
      <c r="B17641" t="s">
        <v>594</v>
      </c>
      <c r="C17641">
        <v>948</v>
      </c>
      <c r="D17641" t="s">
        <v>290</v>
      </c>
      <c r="E17641" t="s">
        <v>116</v>
      </c>
      <c r="F17641" t="s">
        <v>136</v>
      </c>
      <c r="G17641" t="s">
        <v>103</v>
      </c>
      <c r="H17641" t="s">
        <v>70</v>
      </c>
      <c r="I17641" t="s">
        <v>104</v>
      </c>
      <c r="J17641" t="s">
        <v>55</v>
      </c>
      <c r="K17641" t="s">
        <v>249</v>
      </c>
      <c r="L17641" t="s">
        <v>142</v>
      </c>
      <c r="M17641" t="s">
        <v>174</v>
      </c>
      <c r="N17641" t="s">
        <v>72</v>
      </c>
      <c r="O17641" t="s">
        <v>89</v>
      </c>
      <c r="P17641" t="s">
        <v>1370</v>
      </c>
    </row>
    <row r="17642" spans="1:16" x14ac:dyDescent="0.35">
      <c r="A17642" t="s">
        <v>3</v>
      </c>
      <c r="B17642" t="s">
        <v>595</v>
      </c>
      <c r="C17642">
        <v>1081</v>
      </c>
      <c r="D17642" t="s">
        <v>210</v>
      </c>
      <c r="E17642" t="s">
        <v>242</v>
      </c>
      <c r="F17642" t="s">
        <v>276</v>
      </c>
      <c r="G17642" t="s">
        <v>355</v>
      </c>
      <c r="H17642" t="s">
        <v>65</v>
      </c>
      <c r="I17642" t="s">
        <v>102</v>
      </c>
      <c r="J17642" t="s">
        <v>179</v>
      </c>
      <c r="K17642" t="s">
        <v>92</v>
      </c>
      <c r="L17642" t="s">
        <v>122</v>
      </c>
      <c r="M17642" t="s">
        <v>280</v>
      </c>
      <c r="N17642" t="s">
        <v>175</v>
      </c>
      <c r="O17642" t="s">
        <v>163</v>
      </c>
      <c r="P17642" t="s">
        <v>983</v>
      </c>
    </row>
    <row r="17643" spans="1:16" x14ac:dyDescent="0.35">
      <c r="A17643" t="s">
        <v>4</v>
      </c>
      <c r="B17643" t="s">
        <v>594</v>
      </c>
      <c r="C17643">
        <v>1729</v>
      </c>
      <c r="D17643" t="s">
        <v>291</v>
      </c>
      <c r="E17643" t="s">
        <v>373</v>
      </c>
      <c r="F17643" t="s">
        <v>203</v>
      </c>
      <c r="G17643" t="s">
        <v>320</v>
      </c>
      <c r="H17643" t="s">
        <v>92</v>
      </c>
      <c r="I17643" t="s">
        <v>314</v>
      </c>
      <c r="J17643" t="s">
        <v>161</v>
      </c>
      <c r="K17643" t="s">
        <v>213</v>
      </c>
      <c r="L17643" t="s">
        <v>61</v>
      </c>
      <c r="M17643" t="s">
        <v>430</v>
      </c>
      <c r="N17643" t="s">
        <v>150</v>
      </c>
      <c r="O17643" t="s">
        <v>124</v>
      </c>
      <c r="P17643" t="s">
        <v>622</v>
      </c>
    </row>
    <row r="17644" spans="1:16" x14ac:dyDescent="0.35">
      <c r="A17644" t="s">
        <v>4</v>
      </c>
      <c r="B17644" t="s">
        <v>595</v>
      </c>
      <c r="C17644">
        <v>1547</v>
      </c>
      <c r="D17644" t="s">
        <v>164</v>
      </c>
      <c r="E17644" t="s">
        <v>269</v>
      </c>
      <c r="F17644" t="s">
        <v>162</v>
      </c>
      <c r="G17644" t="s">
        <v>240</v>
      </c>
      <c r="H17644" t="s">
        <v>103</v>
      </c>
      <c r="I17644" t="s">
        <v>221</v>
      </c>
      <c r="J17644" t="s">
        <v>88</v>
      </c>
      <c r="K17644" t="s">
        <v>240</v>
      </c>
      <c r="L17644" t="s">
        <v>177</v>
      </c>
      <c r="M17644" t="s">
        <v>435</v>
      </c>
      <c r="N17644" t="s">
        <v>86</v>
      </c>
      <c r="O17644" t="s">
        <v>117</v>
      </c>
      <c r="P17644" t="s">
        <v>846</v>
      </c>
    </row>
    <row r="17645" spans="1:16" x14ac:dyDescent="0.35">
      <c r="A17645" t="s">
        <v>5</v>
      </c>
      <c r="B17645" t="s">
        <v>594</v>
      </c>
      <c r="C17645">
        <v>1277</v>
      </c>
      <c r="D17645" t="s">
        <v>164</v>
      </c>
      <c r="E17645" t="s">
        <v>278</v>
      </c>
      <c r="F17645" t="s">
        <v>326</v>
      </c>
      <c r="G17645" t="s">
        <v>130</v>
      </c>
      <c r="H17645" t="s">
        <v>104</v>
      </c>
      <c r="I17645" t="s">
        <v>108</v>
      </c>
      <c r="J17645" t="s">
        <v>93</v>
      </c>
      <c r="K17645" t="s">
        <v>70</v>
      </c>
      <c r="L17645" t="s">
        <v>65</v>
      </c>
      <c r="M17645" t="s">
        <v>503</v>
      </c>
      <c r="N17645" t="s">
        <v>81</v>
      </c>
      <c r="O17645" t="s">
        <v>112</v>
      </c>
      <c r="P17645" t="s">
        <v>553</v>
      </c>
    </row>
    <row r="17646" spans="1:16" x14ac:dyDescent="0.35">
      <c r="A17646" t="s">
        <v>5</v>
      </c>
      <c r="B17646" t="s">
        <v>595</v>
      </c>
      <c r="C17646">
        <v>2189</v>
      </c>
      <c r="D17646" t="s">
        <v>225</v>
      </c>
      <c r="E17646" t="s">
        <v>56</v>
      </c>
      <c r="F17646" t="s">
        <v>206</v>
      </c>
      <c r="G17646" t="s">
        <v>133</v>
      </c>
      <c r="H17646" t="s">
        <v>93</v>
      </c>
      <c r="I17646" t="s">
        <v>55</v>
      </c>
      <c r="J17646" t="s">
        <v>142</v>
      </c>
      <c r="K17646" t="s">
        <v>119</v>
      </c>
      <c r="L17646" t="s">
        <v>162</v>
      </c>
      <c r="M17646" t="s">
        <v>112</v>
      </c>
      <c r="N17646" t="s">
        <v>138</v>
      </c>
      <c r="O17646" t="s">
        <v>263</v>
      </c>
      <c r="P17646" t="s">
        <v>922</v>
      </c>
    </row>
    <row r="17647" spans="1:16" x14ac:dyDescent="0.35">
      <c r="A17647" t="s">
        <v>6</v>
      </c>
      <c r="B17647" t="s">
        <v>594</v>
      </c>
      <c r="C17647">
        <v>522</v>
      </c>
      <c r="D17647" t="s">
        <v>210</v>
      </c>
      <c r="E17647" t="s">
        <v>8</v>
      </c>
      <c r="F17647" t="s">
        <v>171</v>
      </c>
      <c r="G17647" t="s">
        <v>342</v>
      </c>
      <c r="H17647" t="s">
        <v>204</v>
      </c>
      <c r="I17647" t="s">
        <v>176</v>
      </c>
      <c r="J17647" t="s">
        <v>114</v>
      </c>
      <c r="K17647" t="s">
        <v>132</v>
      </c>
      <c r="L17647" t="s">
        <v>276</v>
      </c>
      <c r="M17647" t="s">
        <v>574</v>
      </c>
      <c r="N17647" t="s">
        <v>65</v>
      </c>
      <c r="O17647" t="s">
        <v>355</v>
      </c>
      <c r="P17647" t="s">
        <v>711</v>
      </c>
    </row>
    <row r="17648" spans="1:16" x14ac:dyDescent="0.35">
      <c r="A17648" t="s">
        <v>6</v>
      </c>
      <c r="B17648" t="s">
        <v>595</v>
      </c>
      <c r="C17648">
        <v>910</v>
      </c>
      <c r="D17648" t="s">
        <v>225</v>
      </c>
      <c r="E17648" t="s">
        <v>209</v>
      </c>
      <c r="F17648" t="s">
        <v>278</v>
      </c>
      <c r="G17648" t="s">
        <v>97</v>
      </c>
      <c r="H17648" t="s">
        <v>55</v>
      </c>
      <c r="I17648" t="s">
        <v>149</v>
      </c>
      <c r="J17648" t="s">
        <v>130</v>
      </c>
      <c r="K17648" t="s">
        <v>119</v>
      </c>
      <c r="L17648" t="s">
        <v>87</v>
      </c>
      <c r="M17648" t="s">
        <v>188</v>
      </c>
      <c r="N17648" t="s">
        <v>81</v>
      </c>
      <c r="O17648" t="s">
        <v>132</v>
      </c>
      <c r="P17648" t="s">
        <v>1152</v>
      </c>
    </row>
    <row r="17649" spans="1:16" x14ac:dyDescent="0.35">
      <c r="A17649" t="s">
        <v>7</v>
      </c>
      <c r="B17649" t="s">
        <v>594</v>
      </c>
      <c r="C17649">
        <v>1602</v>
      </c>
      <c r="D17649" t="s">
        <v>208</v>
      </c>
      <c r="E17649" t="s">
        <v>282</v>
      </c>
      <c r="F17649" t="s">
        <v>293</v>
      </c>
      <c r="G17649" t="s">
        <v>137</v>
      </c>
      <c r="H17649" t="s">
        <v>108</v>
      </c>
      <c r="I17649" t="s">
        <v>122</v>
      </c>
      <c r="J17649" t="s">
        <v>130</v>
      </c>
      <c r="K17649" t="s">
        <v>65</v>
      </c>
      <c r="L17649" t="s">
        <v>88</v>
      </c>
      <c r="M17649" t="s">
        <v>293</v>
      </c>
      <c r="N17649" t="s">
        <v>55</v>
      </c>
      <c r="O17649" t="s">
        <v>211</v>
      </c>
      <c r="P17649" t="s">
        <v>1312</v>
      </c>
    </row>
    <row r="17650" spans="1:16" x14ac:dyDescent="0.35">
      <c r="A17650" t="s">
        <v>7</v>
      </c>
      <c r="B17650" t="s">
        <v>595</v>
      </c>
      <c r="C17650">
        <v>1644</v>
      </c>
      <c r="D17650" t="s">
        <v>225</v>
      </c>
      <c r="E17650" t="s">
        <v>299</v>
      </c>
      <c r="F17650" t="s">
        <v>250</v>
      </c>
      <c r="G17650" t="s">
        <v>216</v>
      </c>
      <c r="H17650" t="s">
        <v>130</v>
      </c>
      <c r="I17650" t="s">
        <v>130</v>
      </c>
      <c r="J17650" t="s">
        <v>198</v>
      </c>
      <c r="K17650" t="s">
        <v>109</v>
      </c>
      <c r="L17650" t="s">
        <v>62</v>
      </c>
      <c r="M17650" t="s">
        <v>119</v>
      </c>
      <c r="N17650" t="s">
        <v>198</v>
      </c>
      <c r="O17650" t="s">
        <v>175</v>
      </c>
      <c r="P17650" t="s">
        <v>967</v>
      </c>
    </row>
    <row r="17651" spans="1:16" x14ac:dyDescent="0.35">
      <c r="A17651" t="s">
        <v>241</v>
      </c>
      <c r="B17651" t="s">
        <v>594</v>
      </c>
      <c r="C17651">
        <v>6078</v>
      </c>
      <c r="D17651" t="s">
        <v>282</v>
      </c>
      <c r="E17651" t="s">
        <v>124</v>
      </c>
      <c r="F17651" t="s">
        <v>352</v>
      </c>
      <c r="G17651" t="s">
        <v>280</v>
      </c>
      <c r="H17651" t="s">
        <v>84</v>
      </c>
      <c r="I17651" t="s">
        <v>65</v>
      </c>
      <c r="J17651" t="s">
        <v>179</v>
      </c>
      <c r="K17651" t="s">
        <v>176</v>
      </c>
      <c r="L17651" t="s">
        <v>240</v>
      </c>
      <c r="M17651" t="s">
        <v>430</v>
      </c>
      <c r="N17651" t="s">
        <v>80</v>
      </c>
      <c r="O17651" t="s">
        <v>157</v>
      </c>
      <c r="P17651" t="s">
        <v>716</v>
      </c>
    </row>
    <row r="17652" spans="1:16" x14ac:dyDescent="0.35">
      <c r="A17652" t="s">
        <v>241</v>
      </c>
      <c r="B17652" t="s">
        <v>595</v>
      </c>
      <c r="C17652">
        <v>7371</v>
      </c>
      <c r="D17652" t="s">
        <v>226</v>
      </c>
      <c r="E17652" t="s">
        <v>113</v>
      </c>
      <c r="F17652" t="s">
        <v>199</v>
      </c>
      <c r="G17652" t="s">
        <v>180</v>
      </c>
      <c r="H17652" t="s">
        <v>133</v>
      </c>
      <c r="I17652" t="s">
        <v>103</v>
      </c>
      <c r="J17652" t="s">
        <v>108</v>
      </c>
      <c r="K17652" t="s">
        <v>240</v>
      </c>
      <c r="L17652" t="s">
        <v>67</v>
      </c>
      <c r="M17652" t="s">
        <v>112</v>
      </c>
      <c r="N17652" t="s">
        <v>122</v>
      </c>
      <c r="O17652" t="s">
        <v>386</v>
      </c>
      <c r="P17652" t="s">
        <v>1518</v>
      </c>
    </row>
    <row r="17654" spans="1:16" x14ac:dyDescent="0.35">
      <c r="A17654" t="s">
        <v>2622</v>
      </c>
    </row>
    <row r="17655" spans="1:16" x14ac:dyDescent="0.35">
      <c r="A17655" t="s">
        <v>14</v>
      </c>
      <c r="B17655" t="s">
        <v>2</v>
      </c>
      <c r="C17655" t="s">
        <v>2604</v>
      </c>
      <c r="D17655" t="s">
        <v>2605</v>
      </c>
      <c r="E17655" t="s">
        <v>2606</v>
      </c>
      <c r="F17655" t="s">
        <v>2607</v>
      </c>
      <c r="G17655" t="s">
        <v>2608</v>
      </c>
      <c r="H17655" t="s">
        <v>2609</v>
      </c>
      <c r="I17655" t="s">
        <v>2610</v>
      </c>
      <c r="J17655" t="s">
        <v>2611</v>
      </c>
      <c r="K17655" t="s">
        <v>2612</v>
      </c>
      <c r="L17655" t="s">
        <v>2613</v>
      </c>
      <c r="M17655" t="s">
        <v>2614</v>
      </c>
      <c r="N17655" t="s">
        <v>2615</v>
      </c>
      <c r="O17655" t="s">
        <v>2616</v>
      </c>
    </row>
    <row r="17656" spans="1:16" x14ac:dyDescent="0.35">
      <c r="A17656" t="s">
        <v>3</v>
      </c>
      <c r="B17656">
        <v>2029</v>
      </c>
      <c r="C17656" t="s">
        <v>116</v>
      </c>
      <c r="D17656" t="s">
        <v>166</v>
      </c>
      <c r="E17656" t="s">
        <v>192</v>
      </c>
      <c r="F17656" t="s">
        <v>97</v>
      </c>
      <c r="G17656" t="s">
        <v>65</v>
      </c>
      <c r="H17656" t="s">
        <v>194</v>
      </c>
      <c r="I17656" t="s">
        <v>104</v>
      </c>
      <c r="J17656" t="s">
        <v>177</v>
      </c>
      <c r="K17656" t="s">
        <v>122</v>
      </c>
      <c r="L17656" t="s">
        <v>202</v>
      </c>
      <c r="M17656" t="s">
        <v>86</v>
      </c>
      <c r="N17656" t="s">
        <v>119</v>
      </c>
      <c r="O17656" t="s">
        <v>807</v>
      </c>
    </row>
    <row r="17657" spans="1:16" x14ac:dyDescent="0.35">
      <c r="A17657" t="s">
        <v>4</v>
      </c>
      <c r="B17657">
        <v>3276</v>
      </c>
      <c r="C17657" t="s">
        <v>101</v>
      </c>
      <c r="D17657" t="s">
        <v>262</v>
      </c>
      <c r="E17657" t="s">
        <v>166</v>
      </c>
      <c r="F17657" t="s">
        <v>307</v>
      </c>
      <c r="G17657" t="s">
        <v>109</v>
      </c>
      <c r="H17657" t="s">
        <v>87</v>
      </c>
      <c r="I17657" t="s">
        <v>84</v>
      </c>
      <c r="J17657" t="s">
        <v>53</v>
      </c>
      <c r="K17657" t="s">
        <v>92</v>
      </c>
      <c r="L17657" t="s">
        <v>236</v>
      </c>
      <c r="M17657" t="s">
        <v>74</v>
      </c>
      <c r="N17657" t="s">
        <v>229</v>
      </c>
      <c r="O17657" t="s">
        <v>776</v>
      </c>
    </row>
    <row r="17658" spans="1:16" x14ac:dyDescent="0.35">
      <c r="A17658" t="s">
        <v>5</v>
      </c>
      <c r="B17658">
        <v>3466</v>
      </c>
      <c r="C17658" t="s">
        <v>286</v>
      </c>
      <c r="D17658" t="s">
        <v>442</v>
      </c>
      <c r="E17658" t="s">
        <v>165</v>
      </c>
      <c r="F17658" t="s">
        <v>133</v>
      </c>
      <c r="G17658" t="s">
        <v>142</v>
      </c>
      <c r="H17658" t="s">
        <v>74</v>
      </c>
      <c r="I17658" t="s">
        <v>142</v>
      </c>
      <c r="J17658" t="s">
        <v>102</v>
      </c>
      <c r="K17658" t="s">
        <v>225</v>
      </c>
      <c r="L17658" t="s">
        <v>299</v>
      </c>
      <c r="M17658" t="s">
        <v>138</v>
      </c>
      <c r="N17658" t="s">
        <v>334</v>
      </c>
      <c r="O17658" t="s">
        <v>946</v>
      </c>
    </row>
    <row r="17659" spans="1:16" x14ac:dyDescent="0.35">
      <c r="A17659" t="s">
        <v>6</v>
      </c>
      <c r="B17659">
        <v>1432</v>
      </c>
      <c r="C17659" t="s">
        <v>231</v>
      </c>
      <c r="D17659" t="s">
        <v>367</v>
      </c>
      <c r="E17659" t="s">
        <v>193</v>
      </c>
      <c r="F17659" t="s">
        <v>89</v>
      </c>
      <c r="G17659" t="s">
        <v>62</v>
      </c>
      <c r="H17659" t="s">
        <v>88</v>
      </c>
      <c r="I17659" t="s">
        <v>175</v>
      </c>
      <c r="J17659" t="s">
        <v>176</v>
      </c>
      <c r="K17659" t="s">
        <v>112</v>
      </c>
      <c r="L17659" t="s">
        <v>236</v>
      </c>
      <c r="M17659" t="s">
        <v>93</v>
      </c>
      <c r="N17659" t="s">
        <v>157</v>
      </c>
      <c r="O17659" t="s">
        <v>708</v>
      </c>
    </row>
    <row r="17660" spans="1:16" x14ac:dyDescent="0.35">
      <c r="A17660" t="s">
        <v>7</v>
      </c>
      <c r="B17660">
        <v>3246</v>
      </c>
      <c r="C17660" t="s">
        <v>61</v>
      </c>
      <c r="D17660" t="s">
        <v>326</v>
      </c>
      <c r="E17660" t="s">
        <v>199</v>
      </c>
      <c r="F17660" t="s">
        <v>84</v>
      </c>
      <c r="G17660" t="s">
        <v>133</v>
      </c>
      <c r="H17660" t="s">
        <v>151</v>
      </c>
      <c r="I17660" t="s">
        <v>198</v>
      </c>
      <c r="J17660" t="s">
        <v>137</v>
      </c>
      <c r="K17660" t="s">
        <v>65</v>
      </c>
      <c r="L17660" t="s">
        <v>157</v>
      </c>
      <c r="M17660" t="s">
        <v>142</v>
      </c>
      <c r="N17660" t="s">
        <v>97</v>
      </c>
      <c r="O17660" t="s">
        <v>774</v>
      </c>
    </row>
    <row r="17661" spans="1:16" x14ac:dyDescent="0.35">
      <c r="A17661" t="s">
        <v>241</v>
      </c>
      <c r="B17661">
        <v>13449</v>
      </c>
      <c r="C17661" t="s">
        <v>168</v>
      </c>
      <c r="D17661" t="s">
        <v>193</v>
      </c>
      <c r="E17661" t="s">
        <v>317</v>
      </c>
      <c r="F17661" t="s">
        <v>161</v>
      </c>
      <c r="G17661" t="s">
        <v>62</v>
      </c>
      <c r="H17661" t="s">
        <v>179</v>
      </c>
      <c r="I17661" t="s">
        <v>173</v>
      </c>
      <c r="J17661" t="s">
        <v>264</v>
      </c>
      <c r="K17661" t="s">
        <v>355</v>
      </c>
      <c r="L17661" t="s">
        <v>126</v>
      </c>
      <c r="M17661" t="s">
        <v>74</v>
      </c>
      <c r="N17661" t="s">
        <v>208</v>
      </c>
      <c r="O17661" t="s">
        <v>889</v>
      </c>
    </row>
    <row r="17663" spans="1:16" x14ac:dyDescent="0.35">
      <c r="A17663" t="s">
        <v>2623</v>
      </c>
    </row>
    <row r="17664" spans="1:16" x14ac:dyDescent="0.35">
      <c r="A17664" t="s">
        <v>14</v>
      </c>
      <c r="B17664" t="s">
        <v>15</v>
      </c>
      <c r="C17664" t="s">
        <v>2</v>
      </c>
      <c r="D17664" t="s">
        <v>2624</v>
      </c>
      <c r="E17664" t="s">
        <v>2625</v>
      </c>
      <c r="F17664" t="s">
        <v>2626</v>
      </c>
      <c r="G17664" t="s">
        <v>2627</v>
      </c>
    </row>
    <row r="17665" spans="1:7" x14ac:dyDescent="0.35">
      <c r="A17665" t="s">
        <v>3</v>
      </c>
      <c r="B17665" t="s">
        <v>52</v>
      </c>
      <c r="C17665">
        <v>445</v>
      </c>
      <c r="D17665" t="s">
        <v>501</v>
      </c>
      <c r="E17665" t="s">
        <v>202</v>
      </c>
      <c r="F17665" t="s">
        <v>59</v>
      </c>
      <c r="G17665" t="s">
        <v>263</v>
      </c>
    </row>
    <row r="17666" spans="1:7" x14ac:dyDescent="0.35">
      <c r="A17666" t="s">
        <v>3</v>
      </c>
      <c r="B17666" t="s">
        <v>83</v>
      </c>
      <c r="C17666">
        <v>1443</v>
      </c>
      <c r="D17666" t="s">
        <v>128</v>
      </c>
      <c r="E17666" t="s">
        <v>320</v>
      </c>
      <c r="F17666" t="s">
        <v>550</v>
      </c>
      <c r="G17666" t="s">
        <v>195</v>
      </c>
    </row>
    <row r="17667" spans="1:7" x14ac:dyDescent="0.35">
      <c r="A17667" t="s">
        <v>3</v>
      </c>
      <c r="B17667" t="s">
        <v>50</v>
      </c>
      <c r="C17667">
        <v>141</v>
      </c>
      <c r="D17667" t="s">
        <v>474</v>
      </c>
      <c r="E17667" t="s">
        <v>135</v>
      </c>
      <c r="F17667" t="s">
        <v>494</v>
      </c>
      <c r="G17667" t="s">
        <v>125</v>
      </c>
    </row>
    <row r="17668" spans="1:7" x14ac:dyDescent="0.35">
      <c r="A17668" t="s">
        <v>4</v>
      </c>
      <c r="B17668" t="s">
        <v>52</v>
      </c>
      <c r="C17668">
        <v>841</v>
      </c>
      <c r="D17668" t="s">
        <v>428</v>
      </c>
      <c r="E17668" t="s">
        <v>123</v>
      </c>
      <c r="F17668" t="s">
        <v>66</v>
      </c>
      <c r="G17668" t="s">
        <v>341</v>
      </c>
    </row>
    <row r="17669" spans="1:7" x14ac:dyDescent="0.35">
      <c r="A17669" t="s">
        <v>4</v>
      </c>
      <c r="B17669" t="s">
        <v>83</v>
      </c>
      <c r="C17669">
        <v>2175</v>
      </c>
      <c r="D17669" t="s">
        <v>365</v>
      </c>
      <c r="E17669" t="s">
        <v>182</v>
      </c>
      <c r="F17669" t="s">
        <v>447</v>
      </c>
      <c r="G17669" t="s">
        <v>498</v>
      </c>
    </row>
    <row r="17670" spans="1:7" x14ac:dyDescent="0.35">
      <c r="A17670" t="s">
        <v>4</v>
      </c>
      <c r="B17670" t="s">
        <v>50</v>
      </c>
      <c r="C17670">
        <v>260</v>
      </c>
      <c r="D17670" t="s">
        <v>360</v>
      </c>
      <c r="E17670" t="s">
        <v>232</v>
      </c>
      <c r="F17670" t="s">
        <v>416</v>
      </c>
      <c r="G17670" t="s">
        <v>252</v>
      </c>
    </row>
    <row r="17671" spans="1:7" x14ac:dyDescent="0.35">
      <c r="A17671" t="s">
        <v>5</v>
      </c>
      <c r="B17671" t="s">
        <v>52</v>
      </c>
      <c r="C17671">
        <v>965</v>
      </c>
      <c r="D17671" t="s">
        <v>54</v>
      </c>
      <c r="E17671" t="s">
        <v>302</v>
      </c>
      <c r="F17671" t="s">
        <v>9</v>
      </c>
      <c r="G17671" t="s">
        <v>429</v>
      </c>
    </row>
    <row r="17672" spans="1:7" x14ac:dyDescent="0.35">
      <c r="A17672" t="s">
        <v>5</v>
      </c>
      <c r="B17672" t="s">
        <v>83</v>
      </c>
      <c r="C17672">
        <v>2264</v>
      </c>
      <c r="D17672" t="s">
        <v>601</v>
      </c>
      <c r="E17672" t="s">
        <v>364</v>
      </c>
      <c r="F17672" t="s">
        <v>140</v>
      </c>
      <c r="G17672" t="s">
        <v>549</v>
      </c>
    </row>
    <row r="17673" spans="1:7" x14ac:dyDescent="0.35">
      <c r="A17673" t="s">
        <v>5</v>
      </c>
      <c r="B17673" t="s">
        <v>50</v>
      </c>
      <c r="C17673">
        <v>237</v>
      </c>
      <c r="D17673" t="s">
        <v>294</v>
      </c>
      <c r="E17673" t="s">
        <v>210</v>
      </c>
      <c r="F17673" t="s">
        <v>140</v>
      </c>
      <c r="G17673" t="s">
        <v>820</v>
      </c>
    </row>
    <row r="17674" spans="1:7" x14ac:dyDescent="0.35">
      <c r="A17674" t="s">
        <v>6</v>
      </c>
      <c r="B17674" t="s">
        <v>52</v>
      </c>
      <c r="C17674">
        <v>377</v>
      </c>
      <c r="D17674" t="s">
        <v>588</v>
      </c>
      <c r="E17674" t="s">
        <v>413</v>
      </c>
      <c r="F17674" t="s">
        <v>172</v>
      </c>
      <c r="G17674" t="s">
        <v>359</v>
      </c>
    </row>
    <row r="17675" spans="1:7" x14ac:dyDescent="0.35">
      <c r="A17675" t="s">
        <v>6</v>
      </c>
      <c r="B17675" t="s">
        <v>83</v>
      </c>
      <c r="C17675">
        <v>937</v>
      </c>
      <c r="D17675" t="s">
        <v>581</v>
      </c>
      <c r="E17675" t="s">
        <v>11</v>
      </c>
      <c r="F17675" t="s">
        <v>324</v>
      </c>
      <c r="G17675" t="s">
        <v>428</v>
      </c>
    </row>
    <row r="17676" spans="1:7" x14ac:dyDescent="0.35">
      <c r="A17676" t="s">
        <v>6</v>
      </c>
      <c r="B17676" t="s">
        <v>50</v>
      </c>
      <c r="C17676">
        <v>118</v>
      </c>
      <c r="D17676" t="s">
        <v>212</v>
      </c>
      <c r="E17676" t="s">
        <v>148</v>
      </c>
      <c r="F17676" t="s">
        <v>940</v>
      </c>
      <c r="G17676" t="s">
        <v>294</v>
      </c>
    </row>
    <row r="17677" spans="1:7" x14ac:dyDescent="0.35">
      <c r="A17677" t="s">
        <v>7</v>
      </c>
      <c r="B17677" t="s">
        <v>52</v>
      </c>
      <c r="C17677">
        <v>792</v>
      </c>
      <c r="D17677" t="s">
        <v>377</v>
      </c>
      <c r="E17677" t="s">
        <v>447</v>
      </c>
      <c r="F17677" t="s">
        <v>519</v>
      </c>
      <c r="G17677" t="s">
        <v>272</v>
      </c>
    </row>
    <row r="17678" spans="1:7" x14ac:dyDescent="0.35">
      <c r="A17678" t="s">
        <v>7</v>
      </c>
      <c r="B17678" t="s">
        <v>83</v>
      </c>
      <c r="C17678">
        <v>2106</v>
      </c>
      <c r="D17678" t="s">
        <v>426</v>
      </c>
      <c r="E17678" t="s">
        <v>184</v>
      </c>
      <c r="F17678" t="s">
        <v>348</v>
      </c>
      <c r="G17678" t="s">
        <v>516</v>
      </c>
    </row>
    <row r="17679" spans="1:7" x14ac:dyDescent="0.35">
      <c r="A17679" t="s">
        <v>7</v>
      </c>
      <c r="B17679" t="s">
        <v>50</v>
      </c>
      <c r="C17679">
        <v>348</v>
      </c>
      <c r="D17679" t="s">
        <v>458</v>
      </c>
      <c r="E17679" t="s">
        <v>277</v>
      </c>
      <c r="F17679" t="s">
        <v>393</v>
      </c>
      <c r="G17679" t="s">
        <v>402</v>
      </c>
    </row>
    <row r="17680" spans="1:7" x14ac:dyDescent="0.35">
      <c r="A17680" t="s">
        <v>241</v>
      </c>
      <c r="B17680" t="s">
        <v>52</v>
      </c>
      <c r="C17680">
        <v>3420</v>
      </c>
      <c r="D17680" t="s">
        <v>518</v>
      </c>
      <c r="E17680" t="s">
        <v>445</v>
      </c>
      <c r="F17680" t="s">
        <v>337</v>
      </c>
      <c r="G17680" t="s">
        <v>341</v>
      </c>
    </row>
    <row r="17681" spans="1:7" x14ac:dyDescent="0.35">
      <c r="A17681" t="s">
        <v>241</v>
      </c>
      <c r="B17681" t="s">
        <v>83</v>
      </c>
      <c r="C17681">
        <v>8925</v>
      </c>
      <c r="D17681" t="s">
        <v>316</v>
      </c>
      <c r="E17681" t="s">
        <v>242</v>
      </c>
      <c r="F17681" t="s">
        <v>467</v>
      </c>
      <c r="G17681" t="s">
        <v>397</v>
      </c>
    </row>
    <row r="17682" spans="1:7" x14ac:dyDescent="0.35">
      <c r="A17682" t="s">
        <v>241</v>
      </c>
      <c r="B17682" t="s">
        <v>50</v>
      </c>
      <c r="C17682">
        <v>1104</v>
      </c>
      <c r="D17682" t="s">
        <v>453</v>
      </c>
      <c r="E17682" t="s">
        <v>294</v>
      </c>
      <c r="F17682" t="s">
        <v>502</v>
      </c>
      <c r="G17682" t="s">
        <v>463</v>
      </c>
    </row>
    <row r="17684" spans="1:7" x14ac:dyDescent="0.35">
      <c r="A17684" t="s">
        <v>2628</v>
      </c>
    </row>
    <row r="17685" spans="1:7" x14ac:dyDescent="0.35">
      <c r="A17685" t="s">
        <v>14</v>
      </c>
      <c r="B17685" t="s">
        <v>266</v>
      </c>
      <c r="C17685" t="s">
        <v>2</v>
      </c>
      <c r="D17685" t="s">
        <v>2624</v>
      </c>
      <c r="E17685" t="s">
        <v>2625</v>
      </c>
      <c r="F17685" t="s">
        <v>2626</v>
      </c>
      <c r="G17685" t="s">
        <v>2627</v>
      </c>
    </row>
    <row r="17686" spans="1:7" x14ac:dyDescent="0.35">
      <c r="A17686" t="s">
        <v>3</v>
      </c>
      <c r="B17686" t="s">
        <v>267</v>
      </c>
      <c r="C17686">
        <v>264</v>
      </c>
      <c r="D17686" t="s">
        <v>633</v>
      </c>
      <c r="E17686" t="s">
        <v>87</v>
      </c>
      <c r="F17686" t="s">
        <v>250</v>
      </c>
      <c r="G17686" t="s">
        <v>331</v>
      </c>
    </row>
    <row r="17687" spans="1:7" x14ac:dyDescent="0.35">
      <c r="A17687" t="s">
        <v>3</v>
      </c>
      <c r="B17687" t="s">
        <v>279</v>
      </c>
      <c r="C17687">
        <v>1701</v>
      </c>
      <c r="D17687" t="s">
        <v>289</v>
      </c>
      <c r="E17687" t="s">
        <v>242</v>
      </c>
      <c r="F17687" t="s">
        <v>214</v>
      </c>
      <c r="G17687" t="s">
        <v>10</v>
      </c>
    </row>
    <row r="17688" spans="1:7" x14ac:dyDescent="0.35">
      <c r="A17688" t="s">
        <v>3</v>
      </c>
      <c r="B17688" t="s">
        <v>285</v>
      </c>
      <c r="C17688">
        <v>64</v>
      </c>
      <c r="D17688" t="s">
        <v>577</v>
      </c>
      <c r="E17688" t="s">
        <v>239</v>
      </c>
      <c r="F17688" t="s">
        <v>453</v>
      </c>
      <c r="G17688" t="s">
        <v>91</v>
      </c>
    </row>
    <row r="17689" spans="1:7" x14ac:dyDescent="0.35">
      <c r="A17689" t="s">
        <v>4</v>
      </c>
      <c r="B17689" t="s">
        <v>267</v>
      </c>
      <c r="C17689">
        <v>355</v>
      </c>
      <c r="D17689" t="s">
        <v>382</v>
      </c>
      <c r="E17689" t="s">
        <v>95</v>
      </c>
      <c r="F17689" t="s">
        <v>409</v>
      </c>
      <c r="G17689" t="s">
        <v>139</v>
      </c>
    </row>
    <row r="17690" spans="1:7" x14ac:dyDescent="0.35">
      <c r="A17690" t="s">
        <v>4</v>
      </c>
      <c r="B17690" t="s">
        <v>279</v>
      </c>
      <c r="C17690">
        <v>2643</v>
      </c>
      <c r="D17690" t="s">
        <v>457</v>
      </c>
      <c r="E17690" t="s">
        <v>160</v>
      </c>
      <c r="F17690" t="s">
        <v>174</v>
      </c>
      <c r="G17690" t="s">
        <v>9</v>
      </c>
    </row>
    <row r="17691" spans="1:7" x14ac:dyDescent="0.35">
      <c r="A17691" t="s">
        <v>4</v>
      </c>
      <c r="B17691" t="s">
        <v>285</v>
      </c>
      <c r="C17691">
        <v>278</v>
      </c>
      <c r="D17691" t="s">
        <v>235</v>
      </c>
      <c r="E17691" t="s">
        <v>148</v>
      </c>
      <c r="F17691" t="s">
        <v>399</v>
      </c>
      <c r="G17691" t="s">
        <v>619</v>
      </c>
    </row>
    <row r="17692" spans="1:7" x14ac:dyDescent="0.35">
      <c r="A17692" t="s">
        <v>5</v>
      </c>
      <c r="B17692" t="s">
        <v>267</v>
      </c>
      <c r="C17692">
        <v>135</v>
      </c>
      <c r="D17692" t="s">
        <v>141</v>
      </c>
      <c r="E17692" t="s">
        <v>355</v>
      </c>
      <c r="F17692" t="s">
        <v>262</v>
      </c>
      <c r="G17692" t="s">
        <v>603</v>
      </c>
    </row>
    <row r="17693" spans="1:7" x14ac:dyDescent="0.35">
      <c r="A17693" t="s">
        <v>5</v>
      </c>
      <c r="B17693" t="s">
        <v>279</v>
      </c>
      <c r="C17693">
        <v>2662</v>
      </c>
      <c r="D17693" t="s">
        <v>256</v>
      </c>
      <c r="E17693" t="s">
        <v>230</v>
      </c>
      <c r="F17693" t="s">
        <v>261</v>
      </c>
      <c r="G17693" t="s">
        <v>761</v>
      </c>
    </row>
    <row r="17694" spans="1:7" x14ac:dyDescent="0.35">
      <c r="A17694" t="s">
        <v>5</v>
      </c>
      <c r="B17694" t="s">
        <v>285</v>
      </c>
      <c r="C17694">
        <v>669</v>
      </c>
      <c r="D17694" t="s">
        <v>348</v>
      </c>
      <c r="E17694" t="s">
        <v>307</v>
      </c>
      <c r="F17694" t="s">
        <v>158</v>
      </c>
      <c r="G17694" t="s">
        <v>495</v>
      </c>
    </row>
    <row r="17695" spans="1:7" x14ac:dyDescent="0.35">
      <c r="A17695" t="s">
        <v>6</v>
      </c>
      <c r="B17695" t="s">
        <v>267</v>
      </c>
      <c r="C17695">
        <v>127</v>
      </c>
      <c r="D17695" t="s">
        <v>246</v>
      </c>
      <c r="E17695" t="s">
        <v>210</v>
      </c>
      <c r="F17695" t="s">
        <v>205</v>
      </c>
      <c r="G17695" t="s">
        <v>253</v>
      </c>
    </row>
    <row r="17696" spans="1:7" x14ac:dyDescent="0.35">
      <c r="A17696" t="s">
        <v>6</v>
      </c>
      <c r="B17696" t="s">
        <v>279</v>
      </c>
      <c r="C17696">
        <v>1142</v>
      </c>
      <c r="D17696" t="s">
        <v>710</v>
      </c>
      <c r="E17696" t="s">
        <v>124</v>
      </c>
      <c r="F17696" t="s">
        <v>384</v>
      </c>
      <c r="G17696" t="s">
        <v>300</v>
      </c>
    </row>
    <row r="17697" spans="1:7" x14ac:dyDescent="0.35">
      <c r="A17697" t="s">
        <v>6</v>
      </c>
      <c r="B17697" t="s">
        <v>285</v>
      </c>
      <c r="C17697">
        <v>163</v>
      </c>
      <c r="D17697" t="s">
        <v>172</v>
      </c>
      <c r="E17697" t="s">
        <v>294</v>
      </c>
      <c r="F17697" t="s">
        <v>172</v>
      </c>
      <c r="G17697" t="s">
        <v>399</v>
      </c>
    </row>
    <row r="17698" spans="1:7" x14ac:dyDescent="0.35">
      <c r="A17698" t="s">
        <v>7</v>
      </c>
      <c r="B17698" t="s">
        <v>267</v>
      </c>
      <c r="C17698">
        <v>199</v>
      </c>
      <c r="D17698" t="s">
        <v>451</v>
      </c>
      <c r="E17698" t="s">
        <v>88</v>
      </c>
      <c r="F17698" t="s">
        <v>352</v>
      </c>
      <c r="G17698" t="s">
        <v>575</v>
      </c>
    </row>
    <row r="17699" spans="1:7" x14ac:dyDescent="0.35">
      <c r="A17699" t="s">
        <v>7</v>
      </c>
      <c r="B17699" t="s">
        <v>279</v>
      </c>
      <c r="C17699">
        <v>2875</v>
      </c>
      <c r="D17699" t="s">
        <v>393</v>
      </c>
      <c r="E17699" t="s">
        <v>98</v>
      </c>
      <c r="F17699" t="s">
        <v>123</v>
      </c>
      <c r="G17699" t="s">
        <v>499</v>
      </c>
    </row>
    <row r="17700" spans="1:7" x14ac:dyDescent="0.35">
      <c r="A17700" t="s">
        <v>7</v>
      </c>
      <c r="B17700" t="s">
        <v>285</v>
      </c>
      <c r="C17700">
        <v>172</v>
      </c>
      <c r="D17700" t="s">
        <v>156</v>
      </c>
      <c r="E17700" t="s">
        <v>216</v>
      </c>
      <c r="F17700" t="s">
        <v>140</v>
      </c>
      <c r="G17700" t="s">
        <v>650</v>
      </c>
    </row>
    <row r="17701" spans="1:7" x14ac:dyDescent="0.35">
      <c r="A17701" t="s">
        <v>241</v>
      </c>
      <c r="B17701" t="s">
        <v>267</v>
      </c>
      <c r="C17701">
        <v>1080</v>
      </c>
      <c r="D17701" t="s">
        <v>482</v>
      </c>
      <c r="E17701" t="s">
        <v>225</v>
      </c>
      <c r="F17701" t="s">
        <v>118</v>
      </c>
      <c r="G17701" t="s">
        <v>323</v>
      </c>
    </row>
    <row r="17702" spans="1:7" x14ac:dyDescent="0.35">
      <c r="A17702" t="s">
        <v>241</v>
      </c>
      <c r="B17702" t="s">
        <v>279</v>
      </c>
      <c r="C17702">
        <v>11023</v>
      </c>
      <c r="D17702" t="s">
        <v>187</v>
      </c>
      <c r="E17702" t="s">
        <v>376</v>
      </c>
      <c r="F17702" t="s">
        <v>158</v>
      </c>
      <c r="G17702" t="s">
        <v>214</v>
      </c>
    </row>
    <row r="17703" spans="1:7" x14ac:dyDescent="0.35">
      <c r="A17703" t="s">
        <v>241</v>
      </c>
      <c r="B17703" t="s">
        <v>285</v>
      </c>
      <c r="C17703">
        <v>1346</v>
      </c>
      <c r="D17703" t="s">
        <v>296</v>
      </c>
      <c r="E17703" t="s">
        <v>515</v>
      </c>
      <c r="F17703" t="s">
        <v>319</v>
      </c>
      <c r="G17703" t="s">
        <v>714</v>
      </c>
    </row>
    <row r="17705" spans="1:7" x14ac:dyDescent="0.35">
      <c r="A17705" t="s">
        <v>2629</v>
      </c>
    </row>
    <row r="17706" spans="1:7" x14ac:dyDescent="0.35">
      <c r="A17706" t="s">
        <v>14</v>
      </c>
      <c r="B17706" t="s">
        <v>461</v>
      </c>
      <c r="C17706" t="s">
        <v>2</v>
      </c>
      <c r="D17706" t="s">
        <v>2624</v>
      </c>
      <c r="E17706" t="s">
        <v>2625</v>
      </c>
      <c r="F17706" t="s">
        <v>2626</v>
      </c>
      <c r="G17706" t="s">
        <v>2627</v>
      </c>
    </row>
    <row r="17707" spans="1:7" x14ac:dyDescent="0.35">
      <c r="A17707" t="s">
        <v>3</v>
      </c>
      <c r="B17707" t="s">
        <v>462</v>
      </c>
      <c r="C17707">
        <v>1093</v>
      </c>
      <c r="D17707" t="s">
        <v>755</v>
      </c>
      <c r="E17707" t="s">
        <v>307</v>
      </c>
      <c r="F17707" t="s">
        <v>214</v>
      </c>
      <c r="G17707" t="s">
        <v>477</v>
      </c>
    </row>
    <row r="17708" spans="1:7" x14ac:dyDescent="0.35">
      <c r="A17708" t="s">
        <v>3</v>
      </c>
      <c r="B17708" t="s">
        <v>464</v>
      </c>
      <c r="C17708">
        <v>935</v>
      </c>
      <c r="D17708" t="s">
        <v>197</v>
      </c>
      <c r="E17708" t="s">
        <v>203</v>
      </c>
      <c r="F17708" t="s">
        <v>140</v>
      </c>
      <c r="G17708" t="s">
        <v>238</v>
      </c>
    </row>
    <row r="17709" spans="1:7" x14ac:dyDescent="0.35">
      <c r="A17709" t="s">
        <v>3</v>
      </c>
      <c r="B17709" t="s">
        <v>468</v>
      </c>
      <c r="C17709">
        <v>1</v>
      </c>
      <c r="D17709" t="s">
        <v>395</v>
      </c>
      <c r="E17709" t="s">
        <v>76</v>
      </c>
      <c r="F17709" t="s">
        <v>76</v>
      </c>
      <c r="G17709" t="s">
        <v>76</v>
      </c>
    </row>
    <row r="17710" spans="1:7" x14ac:dyDescent="0.35">
      <c r="A17710" t="s">
        <v>4</v>
      </c>
      <c r="B17710" t="s">
        <v>462</v>
      </c>
      <c r="C17710">
        <v>1694</v>
      </c>
      <c r="D17710" t="s">
        <v>275</v>
      </c>
      <c r="E17710" t="s">
        <v>118</v>
      </c>
      <c r="F17710" t="s">
        <v>248</v>
      </c>
      <c r="G17710" t="s">
        <v>322</v>
      </c>
    </row>
    <row r="17711" spans="1:7" x14ac:dyDescent="0.35">
      <c r="A17711" t="s">
        <v>4</v>
      </c>
      <c r="B17711" t="s">
        <v>464</v>
      </c>
      <c r="C17711">
        <v>1582</v>
      </c>
      <c r="D17711" t="s">
        <v>549</v>
      </c>
      <c r="E17711" t="s">
        <v>248</v>
      </c>
      <c r="F17711" t="s">
        <v>328</v>
      </c>
      <c r="G17711" t="s">
        <v>140</v>
      </c>
    </row>
    <row r="17712" spans="1:7" x14ac:dyDescent="0.35">
      <c r="A17712" t="s">
        <v>5</v>
      </c>
      <c r="B17712" t="s">
        <v>462</v>
      </c>
      <c r="C17712">
        <v>1659</v>
      </c>
      <c r="D17712" t="s">
        <v>381</v>
      </c>
      <c r="E17712" t="s">
        <v>227</v>
      </c>
      <c r="F17712" t="s">
        <v>418</v>
      </c>
      <c r="G17712" t="s">
        <v>619</v>
      </c>
    </row>
    <row r="17713" spans="1:7" x14ac:dyDescent="0.35">
      <c r="A17713" t="s">
        <v>5</v>
      </c>
      <c r="B17713" t="s">
        <v>464</v>
      </c>
      <c r="C17713">
        <v>1807</v>
      </c>
      <c r="D17713" t="s">
        <v>189</v>
      </c>
      <c r="E17713" t="s">
        <v>233</v>
      </c>
      <c r="F17713" t="s">
        <v>9</v>
      </c>
      <c r="G17713" t="s">
        <v>588</v>
      </c>
    </row>
    <row r="17714" spans="1:7" x14ac:dyDescent="0.35">
      <c r="A17714" t="s">
        <v>6</v>
      </c>
      <c r="B17714" t="s">
        <v>462</v>
      </c>
      <c r="C17714">
        <v>906</v>
      </c>
      <c r="D17714" t="s">
        <v>321</v>
      </c>
      <c r="E17714" t="s">
        <v>342</v>
      </c>
      <c r="F17714" t="s">
        <v>316</v>
      </c>
      <c r="G17714" t="s">
        <v>441</v>
      </c>
    </row>
    <row r="17715" spans="1:7" x14ac:dyDescent="0.35">
      <c r="A17715" t="s">
        <v>6</v>
      </c>
      <c r="B17715" t="s">
        <v>464</v>
      </c>
      <c r="C17715">
        <v>526</v>
      </c>
      <c r="D17715" t="s">
        <v>398</v>
      </c>
      <c r="E17715" t="s">
        <v>376</v>
      </c>
      <c r="F17715" t="s">
        <v>296</v>
      </c>
      <c r="G17715" t="s">
        <v>195</v>
      </c>
    </row>
    <row r="17716" spans="1:7" x14ac:dyDescent="0.35">
      <c r="A17716" t="s">
        <v>7</v>
      </c>
      <c r="B17716" t="s">
        <v>462</v>
      </c>
      <c r="C17716">
        <v>1914</v>
      </c>
      <c r="D17716" t="s">
        <v>291</v>
      </c>
      <c r="E17716" t="s">
        <v>207</v>
      </c>
      <c r="F17716" t="s">
        <v>123</v>
      </c>
      <c r="G17716" t="s">
        <v>568</v>
      </c>
    </row>
    <row r="17717" spans="1:7" x14ac:dyDescent="0.35">
      <c r="A17717" t="s">
        <v>7</v>
      </c>
      <c r="B17717" t="s">
        <v>464</v>
      </c>
      <c r="C17717">
        <v>1331</v>
      </c>
      <c r="D17717" t="s">
        <v>523</v>
      </c>
      <c r="E17717" t="s">
        <v>341</v>
      </c>
      <c r="F17717" t="s">
        <v>313</v>
      </c>
      <c r="G17717" t="s">
        <v>140</v>
      </c>
    </row>
    <row r="17718" spans="1:7" x14ac:dyDescent="0.35">
      <c r="A17718" t="s">
        <v>7</v>
      </c>
      <c r="B17718" t="s">
        <v>468</v>
      </c>
      <c r="C17718">
        <v>1</v>
      </c>
      <c r="D17718" t="s">
        <v>395</v>
      </c>
      <c r="E17718" t="s">
        <v>76</v>
      </c>
      <c r="F17718" t="s">
        <v>76</v>
      </c>
      <c r="G17718" t="s">
        <v>76</v>
      </c>
    </row>
    <row r="17719" spans="1:7" x14ac:dyDescent="0.35">
      <c r="A17719" t="s">
        <v>241</v>
      </c>
      <c r="B17719" t="s">
        <v>462</v>
      </c>
      <c r="C17719">
        <v>7266</v>
      </c>
      <c r="D17719" t="s">
        <v>477</v>
      </c>
      <c r="E17719" t="s">
        <v>352</v>
      </c>
      <c r="F17719" t="s">
        <v>582</v>
      </c>
      <c r="G17719" t="s">
        <v>528</v>
      </c>
    </row>
    <row r="17720" spans="1:7" x14ac:dyDescent="0.35">
      <c r="A17720" t="s">
        <v>241</v>
      </c>
      <c r="B17720" t="s">
        <v>464</v>
      </c>
      <c r="C17720">
        <v>6181</v>
      </c>
      <c r="D17720" t="s">
        <v>383</v>
      </c>
      <c r="E17720" t="s">
        <v>413</v>
      </c>
      <c r="F17720" t="s">
        <v>82</v>
      </c>
      <c r="G17720" t="s">
        <v>308</v>
      </c>
    </row>
    <row r="17721" spans="1:7" x14ac:dyDescent="0.35">
      <c r="A17721" t="s">
        <v>241</v>
      </c>
      <c r="B17721" t="s">
        <v>468</v>
      </c>
      <c r="C17721">
        <v>2</v>
      </c>
      <c r="D17721" t="s">
        <v>395</v>
      </c>
      <c r="E17721" t="s">
        <v>76</v>
      </c>
      <c r="F17721" t="s">
        <v>76</v>
      </c>
      <c r="G17721" t="s">
        <v>76</v>
      </c>
    </row>
    <row r="17723" spans="1:7" x14ac:dyDescent="0.35">
      <c r="A17723" t="s">
        <v>2630</v>
      </c>
    </row>
    <row r="17724" spans="1:7" x14ac:dyDescent="0.35">
      <c r="A17724" t="s">
        <v>14</v>
      </c>
      <c r="B17724" t="s">
        <v>487</v>
      </c>
      <c r="C17724" t="s">
        <v>2</v>
      </c>
      <c r="D17724" t="s">
        <v>2624</v>
      </c>
      <c r="E17724" t="s">
        <v>2625</v>
      </c>
      <c r="F17724" t="s">
        <v>2626</v>
      </c>
      <c r="G17724" t="s">
        <v>2627</v>
      </c>
    </row>
    <row r="17725" spans="1:7" x14ac:dyDescent="0.35">
      <c r="A17725" t="s">
        <v>3</v>
      </c>
      <c r="B17725" t="s">
        <v>488</v>
      </c>
      <c r="C17725">
        <v>1119</v>
      </c>
      <c r="D17725" t="s">
        <v>500</v>
      </c>
      <c r="E17725" t="s">
        <v>345</v>
      </c>
      <c r="F17725" t="s">
        <v>319</v>
      </c>
      <c r="G17725" t="s">
        <v>9</v>
      </c>
    </row>
    <row r="17726" spans="1:7" x14ac:dyDescent="0.35">
      <c r="A17726" t="s">
        <v>3</v>
      </c>
      <c r="B17726" t="s">
        <v>491</v>
      </c>
      <c r="C17726">
        <v>910</v>
      </c>
      <c r="D17726" t="s">
        <v>513</v>
      </c>
      <c r="E17726" t="s">
        <v>326</v>
      </c>
      <c r="F17726" t="s">
        <v>274</v>
      </c>
      <c r="G17726" t="s">
        <v>127</v>
      </c>
    </row>
    <row r="17727" spans="1:7" x14ac:dyDescent="0.35">
      <c r="A17727" t="s">
        <v>4</v>
      </c>
      <c r="B17727" t="s">
        <v>488</v>
      </c>
      <c r="C17727">
        <v>1945</v>
      </c>
      <c r="D17727" t="s">
        <v>275</v>
      </c>
      <c r="E17727" t="s">
        <v>219</v>
      </c>
      <c r="F17727" t="s">
        <v>274</v>
      </c>
      <c r="G17727" t="s">
        <v>429</v>
      </c>
    </row>
    <row r="17728" spans="1:7" x14ac:dyDescent="0.35">
      <c r="A17728" t="s">
        <v>4</v>
      </c>
      <c r="B17728" t="s">
        <v>491</v>
      </c>
      <c r="C17728">
        <v>1331</v>
      </c>
      <c r="D17728" t="s">
        <v>377</v>
      </c>
      <c r="E17728" t="s">
        <v>147</v>
      </c>
      <c r="F17728" t="s">
        <v>263</v>
      </c>
      <c r="G17728" t="s">
        <v>452</v>
      </c>
    </row>
    <row r="17729" spans="1:7" x14ac:dyDescent="0.35">
      <c r="A17729" t="s">
        <v>5</v>
      </c>
      <c r="B17729" t="s">
        <v>488</v>
      </c>
      <c r="C17729">
        <v>2083</v>
      </c>
      <c r="D17729" t="s">
        <v>453</v>
      </c>
      <c r="E17729" t="s">
        <v>247</v>
      </c>
      <c r="F17729" t="s">
        <v>200</v>
      </c>
      <c r="G17729" t="s">
        <v>215</v>
      </c>
    </row>
    <row r="17730" spans="1:7" x14ac:dyDescent="0.35">
      <c r="A17730" t="s">
        <v>5</v>
      </c>
      <c r="B17730" t="s">
        <v>491</v>
      </c>
      <c r="C17730">
        <v>1383</v>
      </c>
      <c r="D17730" t="s">
        <v>336</v>
      </c>
      <c r="E17730" t="s">
        <v>192</v>
      </c>
      <c r="F17730" t="s">
        <v>338</v>
      </c>
      <c r="G17730" t="s">
        <v>323</v>
      </c>
    </row>
    <row r="17731" spans="1:7" x14ac:dyDescent="0.35">
      <c r="A17731" t="s">
        <v>6</v>
      </c>
      <c r="B17731" t="s">
        <v>488</v>
      </c>
      <c r="C17731">
        <v>805</v>
      </c>
      <c r="D17731" t="s">
        <v>476</v>
      </c>
      <c r="E17731" t="s">
        <v>207</v>
      </c>
      <c r="F17731" t="s">
        <v>452</v>
      </c>
      <c r="G17731" t="s">
        <v>232</v>
      </c>
    </row>
    <row r="17732" spans="1:7" x14ac:dyDescent="0.35">
      <c r="A17732" t="s">
        <v>6</v>
      </c>
      <c r="B17732" t="s">
        <v>491</v>
      </c>
      <c r="C17732">
        <v>627</v>
      </c>
      <c r="D17732" t="s">
        <v>591</v>
      </c>
      <c r="E17732" t="s">
        <v>326</v>
      </c>
      <c r="F17732" t="s">
        <v>441</v>
      </c>
      <c r="G17732" t="s">
        <v>339</v>
      </c>
    </row>
    <row r="17733" spans="1:7" x14ac:dyDescent="0.35">
      <c r="A17733" t="s">
        <v>7</v>
      </c>
      <c r="B17733" t="s">
        <v>488</v>
      </c>
      <c r="C17733">
        <v>1724</v>
      </c>
      <c r="D17733" t="s">
        <v>590</v>
      </c>
      <c r="E17733" t="s">
        <v>430</v>
      </c>
      <c r="F17733" t="s">
        <v>253</v>
      </c>
      <c r="G17733" t="s">
        <v>384</v>
      </c>
    </row>
    <row r="17734" spans="1:7" x14ac:dyDescent="0.35">
      <c r="A17734" t="s">
        <v>7</v>
      </c>
      <c r="B17734" t="s">
        <v>491</v>
      </c>
      <c r="C17734">
        <v>1522</v>
      </c>
      <c r="D17734" t="s">
        <v>10</v>
      </c>
      <c r="E17734" t="s">
        <v>159</v>
      </c>
      <c r="F17734" t="s">
        <v>426</v>
      </c>
      <c r="G17734" t="s">
        <v>478</v>
      </c>
    </row>
    <row r="17735" spans="1:7" x14ac:dyDescent="0.35">
      <c r="A17735" t="s">
        <v>241</v>
      </c>
      <c r="B17735" t="s">
        <v>488</v>
      </c>
      <c r="C17735">
        <v>7676</v>
      </c>
      <c r="D17735" t="s">
        <v>557</v>
      </c>
      <c r="E17735" t="s">
        <v>430</v>
      </c>
      <c r="F17735" t="s">
        <v>66</v>
      </c>
      <c r="G17735" t="s">
        <v>183</v>
      </c>
    </row>
    <row r="17736" spans="1:7" x14ac:dyDescent="0.35">
      <c r="A17736" t="s">
        <v>241</v>
      </c>
      <c r="B17736" t="s">
        <v>491</v>
      </c>
      <c r="C17736">
        <v>5773</v>
      </c>
      <c r="D17736" t="s">
        <v>574</v>
      </c>
      <c r="E17736" t="s">
        <v>182</v>
      </c>
      <c r="F17736" t="s">
        <v>127</v>
      </c>
      <c r="G17736" t="s">
        <v>189</v>
      </c>
    </row>
    <row r="17738" spans="1:7" x14ac:dyDescent="0.35">
      <c r="A17738" t="s">
        <v>2631</v>
      </c>
    </row>
    <row r="17739" spans="1:7" x14ac:dyDescent="0.35">
      <c r="A17739" t="s">
        <v>14</v>
      </c>
      <c r="B17739" t="s">
        <v>565</v>
      </c>
      <c r="C17739" t="s">
        <v>2</v>
      </c>
      <c r="D17739" t="s">
        <v>2624</v>
      </c>
      <c r="E17739" t="s">
        <v>2625</v>
      </c>
      <c r="F17739" t="s">
        <v>2626</v>
      </c>
      <c r="G17739" t="s">
        <v>2627</v>
      </c>
    </row>
    <row r="17740" spans="1:7" x14ac:dyDescent="0.35">
      <c r="A17740" t="s">
        <v>3</v>
      </c>
      <c r="B17740" t="s">
        <v>566</v>
      </c>
      <c r="C17740">
        <v>153</v>
      </c>
      <c r="D17740" t="s">
        <v>657</v>
      </c>
      <c r="E17740" t="s">
        <v>67</v>
      </c>
      <c r="F17740" t="s">
        <v>8</v>
      </c>
      <c r="G17740" t="s">
        <v>476</v>
      </c>
    </row>
    <row r="17741" spans="1:7" x14ac:dyDescent="0.35">
      <c r="A17741" t="s">
        <v>3</v>
      </c>
      <c r="B17741" t="s">
        <v>569</v>
      </c>
      <c r="C17741">
        <v>934</v>
      </c>
      <c r="D17741" t="s">
        <v>377</v>
      </c>
      <c r="E17741" t="s">
        <v>430</v>
      </c>
      <c r="F17741" t="s">
        <v>232</v>
      </c>
      <c r="G17741" t="s">
        <v>318</v>
      </c>
    </row>
    <row r="17742" spans="1:7" x14ac:dyDescent="0.35">
      <c r="A17742" t="s">
        <v>3</v>
      </c>
      <c r="B17742" t="s">
        <v>570</v>
      </c>
      <c r="C17742">
        <v>32</v>
      </c>
      <c r="D17742" t="s">
        <v>474</v>
      </c>
      <c r="E17742" t="s">
        <v>180</v>
      </c>
      <c r="F17742" t="s">
        <v>574</v>
      </c>
      <c r="G17742" t="s">
        <v>599</v>
      </c>
    </row>
    <row r="17743" spans="1:7" x14ac:dyDescent="0.35">
      <c r="A17743" t="s">
        <v>3</v>
      </c>
      <c r="B17743" t="s">
        <v>571</v>
      </c>
      <c r="C17743">
        <v>111</v>
      </c>
      <c r="D17743" t="s">
        <v>167</v>
      </c>
      <c r="E17743" t="s">
        <v>84</v>
      </c>
      <c r="F17743" t="s">
        <v>199</v>
      </c>
      <c r="G17743" t="s">
        <v>160</v>
      </c>
    </row>
    <row r="17744" spans="1:7" x14ac:dyDescent="0.35">
      <c r="A17744" t="s">
        <v>3</v>
      </c>
      <c r="B17744" t="s">
        <v>572</v>
      </c>
      <c r="C17744">
        <v>767</v>
      </c>
      <c r="D17744" t="s">
        <v>532</v>
      </c>
      <c r="E17744" t="s">
        <v>101</v>
      </c>
      <c r="F17744" t="s">
        <v>324</v>
      </c>
      <c r="G17744" t="s">
        <v>9</v>
      </c>
    </row>
    <row r="17745" spans="1:7" x14ac:dyDescent="0.35">
      <c r="A17745" t="s">
        <v>3</v>
      </c>
      <c r="B17745" t="s">
        <v>573</v>
      </c>
      <c r="C17745">
        <v>32</v>
      </c>
      <c r="D17745" t="s">
        <v>303</v>
      </c>
      <c r="E17745" t="s">
        <v>299</v>
      </c>
      <c r="F17745" t="s">
        <v>10</v>
      </c>
      <c r="G17745" t="s">
        <v>477</v>
      </c>
    </row>
    <row r="17746" spans="1:7" x14ac:dyDescent="0.35">
      <c r="A17746" t="s">
        <v>4</v>
      </c>
      <c r="B17746" t="s">
        <v>566</v>
      </c>
      <c r="C17746">
        <v>213</v>
      </c>
      <c r="D17746" t="s">
        <v>420</v>
      </c>
      <c r="E17746" t="s">
        <v>515</v>
      </c>
      <c r="F17746" t="s">
        <v>458</v>
      </c>
      <c r="G17746" t="s">
        <v>429</v>
      </c>
    </row>
    <row r="17747" spans="1:7" x14ac:dyDescent="0.35">
      <c r="A17747" t="s">
        <v>4</v>
      </c>
      <c r="B17747" t="s">
        <v>569</v>
      </c>
      <c r="C17747">
        <v>1578</v>
      </c>
      <c r="D17747" t="s">
        <v>710</v>
      </c>
      <c r="E17747" t="s">
        <v>140</v>
      </c>
      <c r="F17747" t="s">
        <v>144</v>
      </c>
      <c r="G17747" t="s">
        <v>98</v>
      </c>
    </row>
    <row r="17748" spans="1:7" x14ac:dyDescent="0.35">
      <c r="A17748" t="s">
        <v>4</v>
      </c>
      <c r="B17748" t="s">
        <v>570</v>
      </c>
      <c r="C17748">
        <v>154</v>
      </c>
      <c r="D17748" t="s">
        <v>296</v>
      </c>
      <c r="E17748" t="s">
        <v>416</v>
      </c>
      <c r="F17748" t="s">
        <v>183</v>
      </c>
      <c r="G17748" t="s">
        <v>374</v>
      </c>
    </row>
    <row r="17749" spans="1:7" x14ac:dyDescent="0.35">
      <c r="A17749" t="s">
        <v>4</v>
      </c>
      <c r="B17749" t="s">
        <v>571</v>
      </c>
      <c r="C17749">
        <v>142</v>
      </c>
      <c r="D17749" t="s">
        <v>624</v>
      </c>
      <c r="E17749" t="s">
        <v>227</v>
      </c>
      <c r="F17749" t="s">
        <v>381</v>
      </c>
      <c r="G17749" t="s">
        <v>192</v>
      </c>
    </row>
    <row r="17750" spans="1:7" x14ac:dyDescent="0.35">
      <c r="A17750" t="s">
        <v>4</v>
      </c>
      <c r="B17750" t="s">
        <v>572</v>
      </c>
      <c r="C17750">
        <v>1065</v>
      </c>
      <c r="D17750" t="s">
        <v>228</v>
      </c>
      <c r="E17750" t="s">
        <v>339</v>
      </c>
      <c r="F17750" t="s">
        <v>199</v>
      </c>
      <c r="G17750" t="s">
        <v>503</v>
      </c>
    </row>
    <row r="17751" spans="1:7" x14ac:dyDescent="0.35">
      <c r="A17751" t="s">
        <v>4</v>
      </c>
      <c r="B17751" t="s">
        <v>573</v>
      </c>
      <c r="C17751">
        <v>124</v>
      </c>
      <c r="D17751" t="s">
        <v>334</v>
      </c>
      <c r="E17751" t="s">
        <v>372</v>
      </c>
      <c r="F17751" t="s">
        <v>329</v>
      </c>
      <c r="G17751" t="s">
        <v>556</v>
      </c>
    </row>
    <row r="17752" spans="1:7" x14ac:dyDescent="0.35">
      <c r="A17752" t="s">
        <v>5</v>
      </c>
      <c r="B17752" t="s">
        <v>566</v>
      </c>
      <c r="C17752">
        <v>89</v>
      </c>
      <c r="D17752" t="s">
        <v>154</v>
      </c>
      <c r="E17752" t="s">
        <v>280</v>
      </c>
      <c r="F17752" t="s">
        <v>345</v>
      </c>
      <c r="G17752" t="s">
        <v>321</v>
      </c>
    </row>
    <row r="17753" spans="1:7" x14ac:dyDescent="0.35">
      <c r="A17753" t="s">
        <v>5</v>
      </c>
      <c r="B17753" t="s">
        <v>569</v>
      </c>
      <c r="C17753">
        <v>1595</v>
      </c>
      <c r="D17753" t="s">
        <v>453</v>
      </c>
      <c r="E17753" t="s">
        <v>82</v>
      </c>
      <c r="F17753" t="s">
        <v>82</v>
      </c>
      <c r="G17753" t="s">
        <v>476</v>
      </c>
    </row>
    <row r="17754" spans="1:7" x14ac:dyDescent="0.35">
      <c r="A17754" t="s">
        <v>5</v>
      </c>
      <c r="B17754" t="s">
        <v>570</v>
      </c>
      <c r="C17754">
        <v>399</v>
      </c>
      <c r="D17754" t="s">
        <v>413</v>
      </c>
      <c r="E17754" t="s">
        <v>134</v>
      </c>
      <c r="F17754" t="s">
        <v>467</v>
      </c>
      <c r="G17754" t="s">
        <v>343</v>
      </c>
    </row>
    <row r="17755" spans="1:7" x14ac:dyDescent="0.35">
      <c r="A17755" t="s">
        <v>5</v>
      </c>
      <c r="B17755" t="s">
        <v>571</v>
      </c>
      <c r="C17755">
        <v>46</v>
      </c>
      <c r="D17755" t="s">
        <v>503</v>
      </c>
      <c r="E17755" t="s">
        <v>244</v>
      </c>
      <c r="F17755" t="s">
        <v>145</v>
      </c>
      <c r="G17755" t="s">
        <v>683</v>
      </c>
    </row>
    <row r="17756" spans="1:7" x14ac:dyDescent="0.35">
      <c r="A17756" t="s">
        <v>5</v>
      </c>
      <c r="B17756" t="s">
        <v>572</v>
      </c>
      <c r="C17756">
        <v>1067</v>
      </c>
      <c r="D17756" t="s">
        <v>310</v>
      </c>
      <c r="E17756" t="s">
        <v>347</v>
      </c>
      <c r="F17756" t="s">
        <v>322</v>
      </c>
      <c r="G17756" t="s">
        <v>271</v>
      </c>
    </row>
    <row r="17757" spans="1:7" x14ac:dyDescent="0.35">
      <c r="A17757" t="s">
        <v>5</v>
      </c>
      <c r="B17757" t="s">
        <v>573</v>
      </c>
      <c r="C17757">
        <v>270</v>
      </c>
      <c r="D17757" t="s">
        <v>321</v>
      </c>
      <c r="E17757" t="s">
        <v>157</v>
      </c>
      <c r="F17757" t="s">
        <v>348</v>
      </c>
      <c r="G17757" t="s">
        <v>287</v>
      </c>
    </row>
    <row r="17758" spans="1:7" x14ac:dyDescent="0.35">
      <c r="A17758" t="s">
        <v>6</v>
      </c>
      <c r="B17758" t="s">
        <v>566</v>
      </c>
      <c r="C17758">
        <v>71</v>
      </c>
      <c r="D17758" t="s">
        <v>808</v>
      </c>
      <c r="E17758" t="s">
        <v>294</v>
      </c>
      <c r="F17758" t="s">
        <v>355</v>
      </c>
      <c r="G17758" t="s">
        <v>391</v>
      </c>
    </row>
    <row r="17759" spans="1:7" x14ac:dyDescent="0.35">
      <c r="A17759" t="s">
        <v>6</v>
      </c>
      <c r="B17759" t="s">
        <v>569</v>
      </c>
      <c r="C17759">
        <v>642</v>
      </c>
      <c r="D17759" t="s">
        <v>588</v>
      </c>
      <c r="E17759" t="s">
        <v>166</v>
      </c>
      <c r="F17759" t="s">
        <v>183</v>
      </c>
      <c r="G17759" t="s">
        <v>498</v>
      </c>
    </row>
    <row r="17760" spans="1:7" x14ac:dyDescent="0.35">
      <c r="A17760" t="s">
        <v>6</v>
      </c>
      <c r="B17760" t="s">
        <v>570</v>
      </c>
      <c r="C17760">
        <v>92</v>
      </c>
      <c r="D17760" t="s">
        <v>152</v>
      </c>
      <c r="E17760" t="s">
        <v>493</v>
      </c>
      <c r="F17760" t="s">
        <v>541</v>
      </c>
      <c r="G17760" t="s">
        <v>589</v>
      </c>
    </row>
    <row r="17761" spans="1:7" x14ac:dyDescent="0.35">
      <c r="A17761" t="s">
        <v>6</v>
      </c>
      <c r="B17761" t="s">
        <v>571</v>
      </c>
      <c r="C17761">
        <v>56</v>
      </c>
      <c r="D17761" t="s">
        <v>657</v>
      </c>
      <c r="E17761" t="s">
        <v>240</v>
      </c>
      <c r="F17761" t="s">
        <v>296</v>
      </c>
      <c r="G17761" t="s">
        <v>66</v>
      </c>
    </row>
    <row r="17762" spans="1:7" x14ac:dyDescent="0.35">
      <c r="A17762" t="s">
        <v>6</v>
      </c>
      <c r="B17762" t="s">
        <v>572</v>
      </c>
      <c r="C17762">
        <v>500</v>
      </c>
      <c r="D17762" t="s">
        <v>581</v>
      </c>
      <c r="E17762" t="s">
        <v>299</v>
      </c>
      <c r="F17762" t="s">
        <v>85</v>
      </c>
      <c r="G17762" t="s">
        <v>160</v>
      </c>
    </row>
    <row r="17763" spans="1:7" x14ac:dyDescent="0.35">
      <c r="A17763" t="s">
        <v>6</v>
      </c>
      <c r="B17763" t="s">
        <v>573</v>
      </c>
      <c r="C17763">
        <v>71</v>
      </c>
      <c r="D17763" t="s">
        <v>698</v>
      </c>
      <c r="E17763" t="s">
        <v>238</v>
      </c>
      <c r="F17763" t="s">
        <v>313</v>
      </c>
      <c r="G17763" t="s">
        <v>315</v>
      </c>
    </row>
    <row r="17764" spans="1:7" x14ac:dyDescent="0.35">
      <c r="A17764" t="s">
        <v>7</v>
      </c>
      <c r="B17764" t="s">
        <v>566</v>
      </c>
      <c r="C17764">
        <v>129</v>
      </c>
      <c r="D17764" t="s">
        <v>526</v>
      </c>
      <c r="E17764" t="s">
        <v>86</v>
      </c>
      <c r="F17764" t="s">
        <v>129</v>
      </c>
      <c r="G17764" t="s">
        <v>406</v>
      </c>
    </row>
    <row r="17765" spans="1:7" x14ac:dyDescent="0.35">
      <c r="A17765" t="s">
        <v>7</v>
      </c>
      <c r="B17765" t="s">
        <v>569</v>
      </c>
      <c r="C17765">
        <v>1489</v>
      </c>
      <c r="D17765" t="s">
        <v>315</v>
      </c>
      <c r="E17765" t="s">
        <v>219</v>
      </c>
      <c r="F17765" t="s">
        <v>271</v>
      </c>
      <c r="G17765" t="s">
        <v>214</v>
      </c>
    </row>
    <row r="17766" spans="1:7" x14ac:dyDescent="0.35">
      <c r="A17766" t="s">
        <v>7</v>
      </c>
      <c r="B17766" t="s">
        <v>570</v>
      </c>
      <c r="C17766">
        <v>106</v>
      </c>
      <c r="D17766" t="s">
        <v>312</v>
      </c>
      <c r="E17766" t="s">
        <v>177</v>
      </c>
      <c r="F17766" t="s">
        <v>441</v>
      </c>
      <c r="G17766" t="s">
        <v>552</v>
      </c>
    </row>
    <row r="17767" spans="1:7" x14ac:dyDescent="0.35">
      <c r="A17767" t="s">
        <v>7</v>
      </c>
      <c r="B17767" t="s">
        <v>571</v>
      </c>
      <c r="C17767">
        <v>70</v>
      </c>
      <c r="D17767" t="s">
        <v>308</v>
      </c>
      <c r="E17767" t="s">
        <v>211</v>
      </c>
      <c r="F17767" t="s">
        <v>116</v>
      </c>
      <c r="G17767" t="s">
        <v>327</v>
      </c>
    </row>
    <row r="17768" spans="1:7" x14ac:dyDescent="0.35">
      <c r="A17768" t="s">
        <v>7</v>
      </c>
      <c r="B17768" t="s">
        <v>572</v>
      </c>
      <c r="C17768">
        <v>1386</v>
      </c>
      <c r="D17768" t="s">
        <v>341</v>
      </c>
      <c r="E17768" t="s">
        <v>445</v>
      </c>
      <c r="F17768" t="s">
        <v>140</v>
      </c>
      <c r="G17768" t="s">
        <v>581</v>
      </c>
    </row>
    <row r="17769" spans="1:7" x14ac:dyDescent="0.35">
      <c r="A17769" t="s">
        <v>7</v>
      </c>
      <c r="B17769" t="s">
        <v>573</v>
      </c>
      <c r="C17769">
        <v>66</v>
      </c>
      <c r="D17769" t="s">
        <v>442</v>
      </c>
      <c r="E17769" t="s">
        <v>105</v>
      </c>
      <c r="F17769" t="s">
        <v>458</v>
      </c>
      <c r="G17769" t="s">
        <v>1210</v>
      </c>
    </row>
    <row r="17770" spans="1:7" x14ac:dyDescent="0.35">
      <c r="A17770" t="s">
        <v>241</v>
      </c>
      <c r="B17770" t="s">
        <v>566</v>
      </c>
      <c r="C17770">
        <v>655</v>
      </c>
      <c r="D17770" t="s">
        <v>596</v>
      </c>
      <c r="E17770" t="s">
        <v>112</v>
      </c>
      <c r="F17770" t="s">
        <v>320</v>
      </c>
      <c r="G17770" t="s">
        <v>574</v>
      </c>
    </row>
    <row r="17771" spans="1:7" x14ac:dyDescent="0.35">
      <c r="A17771" t="s">
        <v>241</v>
      </c>
      <c r="B17771" t="s">
        <v>569</v>
      </c>
      <c r="C17771">
        <v>6238</v>
      </c>
      <c r="D17771" t="s">
        <v>761</v>
      </c>
      <c r="E17771" t="s">
        <v>344</v>
      </c>
      <c r="F17771" t="s">
        <v>300</v>
      </c>
      <c r="G17771" t="s">
        <v>582</v>
      </c>
    </row>
    <row r="17772" spans="1:7" x14ac:dyDescent="0.35">
      <c r="A17772" t="s">
        <v>241</v>
      </c>
      <c r="B17772" t="s">
        <v>570</v>
      </c>
      <c r="C17772">
        <v>783</v>
      </c>
      <c r="D17772" t="s">
        <v>359</v>
      </c>
      <c r="E17772" t="s">
        <v>282</v>
      </c>
      <c r="F17772" t="s">
        <v>601</v>
      </c>
      <c r="G17772" t="s">
        <v>303</v>
      </c>
    </row>
    <row r="17773" spans="1:7" x14ac:dyDescent="0.35">
      <c r="A17773" t="s">
        <v>241</v>
      </c>
      <c r="B17773" t="s">
        <v>571</v>
      </c>
      <c r="C17773">
        <v>425</v>
      </c>
      <c r="D17773" t="s">
        <v>544</v>
      </c>
      <c r="E17773" t="s">
        <v>185</v>
      </c>
      <c r="F17773" t="s">
        <v>159</v>
      </c>
      <c r="G17773" t="s">
        <v>316</v>
      </c>
    </row>
    <row r="17774" spans="1:7" x14ac:dyDescent="0.35">
      <c r="A17774" t="s">
        <v>241</v>
      </c>
      <c r="B17774" t="s">
        <v>572</v>
      </c>
      <c r="C17774">
        <v>4785</v>
      </c>
      <c r="D17774" t="s">
        <v>557</v>
      </c>
      <c r="E17774" t="s">
        <v>263</v>
      </c>
      <c r="F17774" t="s">
        <v>502</v>
      </c>
      <c r="G17774" t="s">
        <v>301</v>
      </c>
    </row>
    <row r="17775" spans="1:7" x14ac:dyDescent="0.35">
      <c r="A17775" t="s">
        <v>241</v>
      </c>
      <c r="B17775" t="s">
        <v>573</v>
      </c>
      <c r="C17775">
        <v>563</v>
      </c>
      <c r="D17775" t="s">
        <v>272</v>
      </c>
      <c r="E17775" t="s">
        <v>208</v>
      </c>
      <c r="F17775" t="s">
        <v>248</v>
      </c>
      <c r="G17775" t="s">
        <v>555</v>
      </c>
    </row>
    <row r="17777" spans="1:7" x14ac:dyDescent="0.35">
      <c r="A17777" t="s">
        <v>2632</v>
      </c>
    </row>
    <row r="17778" spans="1:7" x14ac:dyDescent="0.35">
      <c r="A17778" t="s">
        <v>14</v>
      </c>
      <c r="B17778" t="s">
        <v>593</v>
      </c>
      <c r="C17778" t="s">
        <v>2</v>
      </c>
      <c r="D17778" t="s">
        <v>2624</v>
      </c>
      <c r="E17778" t="s">
        <v>2625</v>
      </c>
      <c r="F17778" t="s">
        <v>2626</v>
      </c>
      <c r="G17778" t="s">
        <v>2627</v>
      </c>
    </row>
    <row r="17779" spans="1:7" x14ac:dyDescent="0.35">
      <c r="A17779" t="s">
        <v>3</v>
      </c>
      <c r="B17779" t="s">
        <v>594</v>
      </c>
      <c r="C17779">
        <v>948</v>
      </c>
      <c r="D17779" t="s">
        <v>513</v>
      </c>
      <c r="E17779" t="s">
        <v>557</v>
      </c>
      <c r="F17779" t="s">
        <v>238</v>
      </c>
      <c r="G17779" t="s">
        <v>326</v>
      </c>
    </row>
    <row r="17780" spans="1:7" x14ac:dyDescent="0.35">
      <c r="A17780" t="s">
        <v>3</v>
      </c>
      <c r="B17780" t="s">
        <v>595</v>
      </c>
      <c r="C17780">
        <v>1081</v>
      </c>
      <c r="D17780" t="s">
        <v>289</v>
      </c>
      <c r="E17780" t="s">
        <v>80</v>
      </c>
      <c r="F17780" t="s">
        <v>368</v>
      </c>
      <c r="G17780" t="s">
        <v>189</v>
      </c>
    </row>
    <row r="17781" spans="1:7" x14ac:dyDescent="0.35">
      <c r="A17781" t="s">
        <v>4</v>
      </c>
      <c r="B17781" t="s">
        <v>594</v>
      </c>
      <c r="C17781">
        <v>1729</v>
      </c>
      <c r="D17781" t="s">
        <v>511</v>
      </c>
      <c r="E17781" t="s">
        <v>599</v>
      </c>
      <c r="F17781" t="s">
        <v>355</v>
      </c>
      <c r="G17781" t="s">
        <v>261</v>
      </c>
    </row>
    <row r="17782" spans="1:7" x14ac:dyDescent="0.35">
      <c r="A17782" t="s">
        <v>4</v>
      </c>
      <c r="B17782" t="s">
        <v>595</v>
      </c>
      <c r="C17782">
        <v>1547</v>
      </c>
      <c r="D17782" t="s">
        <v>518</v>
      </c>
      <c r="E17782" t="s">
        <v>168</v>
      </c>
      <c r="F17782" t="s">
        <v>85</v>
      </c>
      <c r="G17782" t="s">
        <v>381</v>
      </c>
    </row>
    <row r="17783" spans="1:7" x14ac:dyDescent="0.35">
      <c r="A17783" t="s">
        <v>5</v>
      </c>
      <c r="B17783" t="s">
        <v>594</v>
      </c>
      <c r="C17783">
        <v>1277</v>
      </c>
      <c r="D17783" t="s">
        <v>358</v>
      </c>
      <c r="E17783" t="s">
        <v>406</v>
      </c>
      <c r="F17783" t="s">
        <v>191</v>
      </c>
      <c r="G17783" t="s">
        <v>282</v>
      </c>
    </row>
    <row r="17784" spans="1:7" x14ac:dyDescent="0.35">
      <c r="A17784" t="s">
        <v>5</v>
      </c>
      <c r="B17784" t="s">
        <v>595</v>
      </c>
      <c r="C17784">
        <v>2189</v>
      </c>
      <c r="D17784" t="s">
        <v>153</v>
      </c>
      <c r="E17784" t="s">
        <v>231</v>
      </c>
      <c r="F17784" t="s">
        <v>308</v>
      </c>
      <c r="G17784" t="s">
        <v>434</v>
      </c>
    </row>
    <row r="17785" spans="1:7" x14ac:dyDescent="0.35">
      <c r="A17785" t="s">
        <v>6</v>
      </c>
      <c r="B17785" t="s">
        <v>594</v>
      </c>
      <c r="C17785">
        <v>522</v>
      </c>
      <c r="D17785" t="s">
        <v>365</v>
      </c>
      <c r="E17785" t="s">
        <v>379</v>
      </c>
      <c r="F17785" t="s">
        <v>66</v>
      </c>
      <c r="G17785" t="s">
        <v>69</v>
      </c>
    </row>
    <row r="17786" spans="1:7" x14ac:dyDescent="0.35">
      <c r="A17786" t="s">
        <v>6</v>
      </c>
      <c r="B17786" t="s">
        <v>595</v>
      </c>
      <c r="C17786">
        <v>910</v>
      </c>
      <c r="D17786" t="s">
        <v>710</v>
      </c>
      <c r="E17786" t="s">
        <v>157</v>
      </c>
      <c r="F17786" t="s">
        <v>466</v>
      </c>
      <c r="G17786" t="s">
        <v>588</v>
      </c>
    </row>
    <row r="17787" spans="1:7" x14ac:dyDescent="0.35">
      <c r="A17787" t="s">
        <v>7</v>
      </c>
      <c r="B17787" t="s">
        <v>594</v>
      </c>
      <c r="C17787">
        <v>1602</v>
      </c>
      <c r="D17787" t="s">
        <v>256</v>
      </c>
      <c r="E17787" t="s">
        <v>940</v>
      </c>
      <c r="F17787" t="s">
        <v>361</v>
      </c>
      <c r="G17787" t="s">
        <v>195</v>
      </c>
    </row>
    <row r="17788" spans="1:7" x14ac:dyDescent="0.35">
      <c r="A17788" t="s">
        <v>7</v>
      </c>
      <c r="B17788" t="s">
        <v>595</v>
      </c>
      <c r="C17788">
        <v>1644</v>
      </c>
      <c r="D17788" t="s">
        <v>195</v>
      </c>
      <c r="E17788" t="s">
        <v>216</v>
      </c>
      <c r="F17788" t="s">
        <v>187</v>
      </c>
      <c r="G17788" t="s">
        <v>340</v>
      </c>
    </row>
    <row r="17789" spans="1:7" x14ac:dyDescent="0.35">
      <c r="A17789" t="s">
        <v>241</v>
      </c>
      <c r="B17789" t="s">
        <v>594</v>
      </c>
      <c r="C17789">
        <v>6078</v>
      </c>
      <c r="D17789" t="s">
        <v>748</v>
      </c>
      <c r="E17789" t="s">
        <v>489</v>
      </c>
      <c r="F17789" t="s">
        <v>117</v>
      </c>
      <c r="G17789" t="s">
        <v>159</v>
      </c>
    </row>
    <row r="17790" spans="1:7" x14ac:dyDescent="0.35">
      <c r="A17790" t="s">
        <v>241</v>
      </c>
      <c r="B17790" t="s">
        <v>595</v>
      </c>
      <c r="C17790">
        <v>7371</v>
      </c>
      <c r="D17790" t="s">
        <v>384</v>
      </c>
      <c r="E17790" t="s">
        <v>260</v>
      </c>
      <c r="F17790" t="s">
        <v>270</v>
      </c>
      <c r="G17790" t="s">
        <v>619</v>
      </c>
    </row>
    <row r="17792" spans="1:7" x14ac:dyDescent="0.35">
      <c r="A17792" t="s">
        <v>2633</v>
      </c>
    </row>
    <row r="17793" spans="1:8" x14ac:dyDescent="0.35">
      <c r="A17793" t="s">
        <v>14</v>
      </c>
      <c r="B17793" t="s">
        <v>2</v>
      </c>
      <c r="C17793" t="s">
        <v>2624</v>
      </c>
      <c r="D17793" t="s">
        <v>2625</v>
      </c>
      <c r="E17793" t="s">
        <v>2626</v>
      </c>
      <c r="F17793" t="s">
        <v>2627</v>
      </c>
    </row>
    <row r="17794" spans="1:8" x14ac:dyDescent="0.35">
      <c r="A17794" t="s">
        <v>3</v>
      </c>
      <c r="B17794">
        <v>2029</v>
      </c>
      <c r="C17794" t="s">
        <v>273</v>
      </c>
      <c r="D17794" t="s">
        <v>206</v>
      </c>
      <c r="E17794" t="s">
        <v>248</v>
      </c>
      <c r="F17794" t="s">
        <v>297</v>
      </c>
    </row>
    <row r="17795" spans="1:8" x14ac:dyDescent="0.35">
      <c r="A17795" t="s">
        <v>4</v>
      </c>
      <c r="B17795">
        <v>3276</v>
      </c>
      <c r="C17795" t="s">
        <v>463</v>
      </c>
      <c r="D17795" t="s">
        <v>98</v>
      </c>
      <c r="E17795" t="s">
        <v>195</v>
      </c>
      <c r="F17795" t="s">
        <v>393</v>
      </c>
    </row>
    <row r="17796" spans="1:8" x14ac:dyDescent="0.35">
      <c r="A17796" t="s">
        <v>5</v>
      </c>
      <c r="B17796">
        <v>3466</v>
      </c>
      <c r="C17796" t="s">
        <v>590</v>
      </c>
      <c r="D17796" t="s">
        <v>416</v>
      </c>
      <c r="E17796" t="s">
        <v>502</v>
      </c>
      <c r="F17796" t="s">
        <v>659</v>
      </c>
    </row>
    <row r="17797" spans="1:8" x14ac:dyDescent="0.35">
      <c r="A17797" t="s">
        <v>6</v>
      </c>
      <c r="B17797">
        <v>1432</v>
      </c>
      <c r="C17797" t="s">
        <v>577</v>
      </c>
      <c r="D17797" t="s">
        <v>95</v>
      </c>
      <c r="E17797" t="s">
        <v>214</v>
      </c>
      <c r="F17797" t="s">
        <v>319</v>
      </c>
    </row>
    <row r="17798" spans="1:8" x14ac:dyDescent="0.35">
      <c r="A17798" t="s">
        <v>7</v>
      </c>
      <c r="B17798">
        <v>3246</v>
      </c>
      <c r="C17798" t="s">
        <v>393</v>
      </c>
      <c r="D17798" t="s">
        <v>131</v>
      </c>
      <c r="E17798" t="s">
        <v>467</v>
      </c>
      <c r="F17798" t="s">
        <v>698</v>
      </c>
    </row>
    <row r="17799" spans="1:8" x14ac:dyDescent="0.35">
      <c r="A17799" t="s">
        <v>241</v>
      </c>
      <c r="B17799">
        <v>13449</v>
      </c>
      <c r="C17799" t="s">
        <v>85</v>
      </c>
      <c r="D17799" t="s">
        <v>184</v>
      </c>
      <c r="E17799" t="s">
        <v>337</v>
      </c>
      <c r="F17799" t="s">
        <v>471</v>
      </c>
    </row>
    <row r="17801" spans="1:8" x14ac:dyDescent="0.35">
      <c r="A17801" t="s">
        <v>2634</v>
      </c>
    </row>
    <row r="17802" spans="1:8" x14ac:dyDescent="0.35">
      <c r="A17802" t="s">
        <v>14</v>
      </c>
      <c r="B17802" t="s">
        <v>15</v>
      </c>
      <c r="C17802" t="s">
        <v>2</v>
      </c>
      <c r="D17802" t="s">
        <v>2635</v>
      </c>
      <c r="E17802" t="s">
        <v>2636</v>
      </c>
      <c r="F17802" t="s">
        <v>2637</v>
      </c>
      <c r="G17802" t="s">
        <v>2638</v>
      </c>
      <c r="H17802" t="s">
        <v>609</v>
      </c>
    </row>
    <row r="17803" spans="1:8" x14ac:dyDescent="0.35">
      <c r="A17803" t="s">
        <v>3</v>
      </c>
      <c r="B17803" t="s">
        <v>52</v>
      </c>
      <c r="C17803">
        <v>445</v>
      </c>
      <c r="D17803" t="s">
        <v>74</v>
      </c>
      <c r="E17803" t="s">
        <v>290</v>
      </c>
      <c r="F17803" t="s">
        <v>446</v>
      </c>
      <c r="G17803" t="s">
        <v>649</v>
      </c>
      <c r="H17803" t="s">
        <v>94</v>
      </c>
    </row>
    <row r="17804" spans="1:8" x14ac:dyDescent="0.35">
      <c r="A17804" t="s">
        <v>3</v>
      </c>
      <c r="B17804" t="s">
        <v>83</v>
      </c>
      <c r="C17804">
        <v>1443</v>
      </c>
      <c r="D17804" t="s">
        <v>198</v>
      </c>
      <c r="E17804" t="s">
        <v>282</v>
      </c>
      <c r="F17804" t="s">
        <v>694</v>
      </c>
      <c r="G17804" t="s">
        <v>599</v>
      </c>
      <c r="H17804" t="s">
        <v>79</v>
      </c>
    </row>
    <row r="17805" spans="1:8" x14ac:dyDescent="0.35">
      <c r="A17805" t="s">
        <v>3</v>
      </c>
      <c r="B17805" t="s">
        <v>50</v>
      </c>
      <c r="C17805">
        <v>141</v>
      </c>
      <c r="D17805" t="s">
        <v>119</v>
      </c>
      <c r="E17805" t="s">
        <v>148</v>
      </c>
      <c r="F17805" t="s">
        <v>942</v>
      </c>
      <c r="G17805" t="s">
        <v>368</v>
      </c>
      <c r="H17805" t="s">
        <v>76</v>
      </c>
    </row>
    <row r="17806" spans="1:8" x14ac:dyDescent="0.35">
      <c r="A17806" t="s">
        <v>4</v>
      </c>
      <c r="B17806" t="s">
        <v>52</v>
      </c>
      <c r="C17806">
        <v>841</v>
      </c>
      <c r="D17806" t="s">
        <v>74</v>
      </c>
      <c r="E17806" t="s">
        <v>313</v>
      </c>
      <c r="F17806" t="s">
        <v>820</v>
      </c>
      <c r="G17806" t="s">
        <v>270</v>
      </c>
      <c r="H17806" t="s">
        <v>108</v>
      </c>
    </row>
    <row r="17807" spans="1:8" x14ac:dyDescent="0.35">
      <c r="A17807" t="s">
        <v>4</v>
      </c>
      <c r="B17807" t="s">
        <v>83</v>
      </c>
      <c r="C17807">
        <v>2175</v>
      </c>
      <c r="D17807" t="s">
        <v>198</v>
      </c>
      <c r="E17807" t="s">
        <v>312</v>
      </c>
      <c r="F17807" t="s">
        <v>433</v>
      </c>
      <c r="G17807" t="s">
        <v>659</v>
      </c>
      <c r="H17807" t="s">
        <v>71</v>
      </c>
    </row>
    <row r="17808" spans="1:8" x14ac:dyDescent="0.35">
      <c r="A17808" t="s">
        <v>4</v>
      </c>
      <c r="B17808" t="s">
        <v>50</v>
      </c>
      <c r="C17808">
        <v>260</v>
      </c>
      <c r="D17808" t="s">
        <v>80</v>
      </c>
      <c r="E17808" t="s">
        <v>124</v>
      </c>
      <c r="F17808" t="s">
        <v>844</v>
      </c>
      <c r="G17808" t="s">
        <v>296</v>
      </c>
      <c r="H17808" t="s">
        <v>73</v>
      </c>
    </row>
    <row r="17809" spans="1:8" x14ac:dyDescent="0.35">
      <c r="A17809" t="s">
        <v>5</v>
      </c>
      <c r="B17809" t="s">
        <v>52</v>
      </c>
      <c r="C17809">
        <v>965</v>
      </c>
      <c r="D17809" t="s">
        <v>109</v>
      </c>
      <c r="E17809" t="s">
        <v>53</v>
      </c>
      <c r="F17809" t="s">
        <v>243</v>
      </c>
      <c r="G17809" t="s">
        <v>496</v>
      </c>
      <c r="H17809" t="s">
        <v>72</v>
      </c>
    </row>
    <row r="17810" spans="1:8" x14ac:dyDescent="0.35">
      <c r="A17810" t="s">
        <v>5</v>
      </c>
      <c r="B17810" t="s">
        <v>83</v>
      </c>
      <c r="C17810">
        <v>2264</v>
      </c>
      <c r="D17810" t="s">
        <v>236</v>
      </c>
      <c r="E17810" t="s">
        <v>156</v>
      </c>
      <c r="F17810" t="s">
        <v>625</v>
      </c>
      <c r="G17810" t="s">
        <v>90</v>
      </c>
      <c r="H17810" t="s">
        <v>75</v>
      </c>
    </row>
    <row r="17811" spans="1:8" x14ac:dyDescent="0.35">
      <c r="A17811" t="s">
        <v>5</v>
      </c>
      <c r="B17811" t="s">
        <v>50</v>
      </c>
      <c r="C17811">
        <v>237</v>
      </c>
      <c r="D17811" t="s">
        <v>191</v>
      </c>
      <c r="E17811" t="s">
        <v>64</v>
      </c>
      <c r="F17811" t="s">
        <v>737</v>
      </c>
      <c r="G17811" t="s">
        <v>272</v>
      </c>
      <c r="H17811" t="s">
        <v>150</v>
      </c>
    </row>
    <row r="17812" spans="1:8" x14ac:dyDescent="0.35">
      <c r="A17812" t="s">
        <v>6</v>
      </c>
      <c r="B17812" t="s">
        <v>52</v>
      </c>
      <c r="C17812">
        <v>377</v>
      </c>
      <c r="D17812" t="s">
        <v>194</v>
      </c>
      <c r="E17812" t="s">
        <v>347</v>
      </c>
      <c r="F17812" t="s">
        <v>934</v>
      </c>
      <c r="G17812" t="s">
        <v>141</v>
      </c>
      <c r="H17812" t="s">
        <v>186</v>
      </c>
    </row>
    <row r="17813" spans="1:8" x14ac:dyDescent="0.35">
      <c r="A17813" t="s">
        <v>6</v>
      </c>
      <c r="B17813" t="s">
        <v>83</v>
      </c>
      <c r="C17813">
        <v>937</v>
      </c>
      <c r="D17813" t="s">
        <v>55</v>
      </c>
      <c r="E17813" t="s">
        <v>145</v>
      </c>
      <c r="F17813" t="s">
        <v>554</v>
      </c>
      <c r="G17813" t="s">
        <v>575</v>
      </c>
      <c r="H17813" t="s">
        <v>81</v>
      </c>
    </row>
    <row r="17814" spans="1:8" x14ac:dyDescent="0.35">
      <c r="A17814" t="s">
        <v>6</v>
      </c>
      <c r="B17814" t="s">
        <v>50</v>
      </c>
      <c r="C17814">
        <v>118</v>
      </c>
      <c r="D17814" t="s">
        <v>81</v>
      </c>
      <c r="E17814" t="s">
        <v>378</v>
      </c>
      <c r="F17814" t="s">
        <v>456</v>
      </c>
      <c r="G17814" t="s">
        <v>513</v>
      </c>
      <c r="H17814" t="s">
        <v>81</v>
      </c>
    </row>
    <row r="17815" spans="1:8" x14ac:dyDescent="0.35">
      <c r="A17815" t="s">
        <v>7</v>
      </c>
      <c r="B17815" t="s">
        <v>52</v>
      </c>
      <c r="C17815">
        <v>792</v>
      </c>
      <c r="D17815" t="s">
        <v>122</v>
      </c>
      <c r="E17815" t="s">
        <v>308</v>
      </c>
      <c r="F17815" t="s">
        <v>316</v>
      </c>
      <c r="G17815" t="s">
        <v>670</v>
      </c>
      <c r="H17815" t="s">
        <v>68</v>
      </c>
    </row>
    <row r="17816" spans="1:8" x14ac:dyDescent="0.35">
      <c r="A17816" t="s">
        <v>7</v>
      </c>
      <c r="B17816" t="s">
        <v>83</v>
      </c>
      <c r="C17816">
        <v>2106</v>
      </c>
      <c r="D17816" t="s">
        <v>244</v>
      </c>
      <c r="E17816" t="s">
        <v>222</v>
      </c>
      <c r="F17816" t="s">
        <v>12</v>
      </c>
      <c r="G17816" t="s">
        <v>949</v>
      </c>
      <c r="H17816" t="s">
        <v>79</v>
      </c>
    </row>
    <row r="17817" spans="1:8" x14ac:dyDescent="0.35">
      <c r="A17817" t="s">
        <v>7</v>
      </c>
      <c r="B17817" t="s">
        <v>50</v>
      </c>
      <c r="C17817">
        <v>348</v>
      </c>
      <c r="D17817" t="s">
        <v>86</v>
      </c>
      <c r="E17817" t="s">
        <v>409</v>
      </c>
      <c r="F17817" t="s">
        <v>492</v>
      </c>
      <c r="G17817" t="s">
        <v>479</v>
      </c>
      <c r="H17817" t="s">
        <v>73</v>
      </c>
    </row>
    <row r="17818" spans="1:8" x14ac:dyDescent="0.35">
      <c r="A17818" t="s">
        <v>241</v>
      </c>
      <c r="B17818" t="s">
        <v>52</v>
      </c>
      <c r="C17818">
        <v>3420</v>
      </c>
      <c r="D17818" t="s">
        <v>108</v>
      </c>
      <c r="E17818" t="s">
        <v>143</v>
      </c>
      <c r="F17818" t="s">
        <v>197</v>
      </c>
      <c r="G17818" t="s">
        <v>495</v>
      </c>
      <c r="H17818" t="s">
        <v>63</v>
      </c>
    </row>
    <row r="17819" spans="1:8" x14ac:dyDescent="0.35">
      <c r="A17819" t="s">
        <v>241</v>
      </c>
      <c r="B17819" t="s">
        <v>83</v>
      </c>
      <c r="C17819">
        <v>8925</v>
      </c>
      <c r="D17819" t="s">
        <v>211</v>
      </c>
      <c r="E17819" t="s">
        <v>294</v>
      </c>
      <c r="F17819" t="s">
        <v>561</v>
      </c>
      <c r="G17819" t="s">
        <v>128</v>
      </c>
      <c r="H17819" t="s">
        <v>71</v>
      </c>
    </row>
    <row r="17820" spans="1:8" x14ac:dyDescent="0.35">
      <c r="A17820" t="s">
        <v>241</v>
      </c>
      <c r="B17820" t="s">
        <v>50</v>
      </c>
      <c r="C17820">
        <v>1104</v>
      </c>
      <c r="D17820" t="s">
        <v>109</v>
      </c>
      <c r="E17820" t="s">
        <v>378</v>
      </c>
      <c r="F17820" t="s">
        <v>611</v>
      </c>
      <c r="G17820" t="s">
        <v>284</v>
      </c>
      <c r="H17820" t="s">
        <v>77</v>
      </c>
    </row>
    <row r="17822" spans="1:8" x14ac:dyDescent="0.35">
      <c r="A17822" t="s">
        <v>2639</v>
      </c>
    </row>
    <row r="17823" spans="1:8" x14ac:dyDescent="0.35">
      <c r="A17823" t="s">
        <v>14</v>
      </c>
      <c r="B17823" t="s">
        <v>266</v>
      </c>
      <c r="C17823" t="s">
        <v>2</v>
      </c>
      <c r="D17823" t="s">
        <v>2635</v>
      </c>
      <c r="E17823" t="s">
        <v>2636</v>
      </c>
      <c r="F17823" t="s">
        <v>2637</v>
      </c>
      <c r="G17823" t="s">
        <v>2638</v>
      </c>
      <c r="H17823" t="s">
        <v>609</v>
      </c>
    </row>
    <row r="17824" spans="1:8" x14ac:dyDescent="0.35">
      <c r="A17824" t="s">
        <v>3</v>
      </c>
      <c r="B17824" t="s">
        <v>267</v>
      </c>
      <c r="C17824">
        <v>264</v>
      </c>
      <c r="D17824" t="s">
        <v>173</v>
      </c>
      <c r="E17824" t="s">
        <v>121</v>
      </c>
      <c r="F17824" t="s">
        <v>327</v>
      </c>
      <c r="G17824" t="s">
        <v>517</v>
      </c>
      <c r="H17824" t="s">
        <v>76</v>
      </c>
    </row>
    <row r="17825" spans="1:8" x14ac:dyDescent="0.35">
      <c r="A17825" t="s">
        <v>3</v>
      </c>
      <c r="B17825" t="s">
        <v>279</v>
      </c>
      <c r="C17825">
        <v>1701</v>
      </c>
      <c r="D17825" t="s">
        <v>74</v>
      </c>
      <c r="E17825" t="s">
        <v>124</v>
      </c>
      <c r="F17825" t="s">
        <v>512</v>
      </c>
      <c r="G17825" t="s">
        <v>417</v>
      </c>
      <c r="H17825" t="s">
        <v>68</v>
      </c>
    </row>
    <row r="17826" spans="1:8" x14ac:dyDescent="0.35">
      <c r="A17826" t="s">
        <v>3</v>
      </c>
      <c r="B17826" t="s">
        <v>285</v>
      </c>
      <c r="C17826">
        <v>64</v>
      </c>
      <c r="D17826" t="s">
        <v>145</v>
      </c>
      <c r="E17826" t="s">
        <v>95</v>
      </c>
      <c r="F17826" t="s">
        <v>644</v>
      </c>
      <c r="G17826" t="s">
        <v>302</v>
      </c>
      <c r="H17826" t="s">
        <v>76</v>
      </c>
    </row>
    <row r="17827" spans="1:8" x14ac:dyDescent="0.35">
      <c r="A17827" t="s">
        <v>4</v>
      </c>
      <c r="B17827" t="s">
        <v>267</v>
      </c>
      <c r="C17827">
        <v>355</v>
      </c>
      <c r="D17827" t="s">
        <v>56</v>
      </c>
      <c r="E17827" t="s">
        <v>182</v>
      </c>
      <c r="F17827" t="s">
        <v>155</v>
      </c>
      <c r="G17827" t="s">
        <v>153</v>
      </c>
      <c r="H17827" t="s">
        <v>80</v>
      </c>
    </row>
    <row r="17828" spans="1:8" x14ac:dyDescent="0.35">
      <c r="A17828" t="s">
        <v>4</v>
      </c>
      <c r="B17828" t="s">
        <v>279</v>
      </c>
      <c r="C17828">
        <v>2643</v>
      </c>
      <c r="D17828" t="s">
        <v>78</v>
      </c>
      <c r="E17828" t="s">
        <v>196</v>
      </c>
      <c r="F17828" t="s">
        <v>575</v>
      </c>
      <c r="G17828" t="s">
        <v>549</v>
      </c>
      <c r="H17828" t="s">
        <v>72</v>
      </c>
    </row>
    <row r="17829" spans="1:8" x14ac:dyDescent="0.35">
      <c r="A17829" t="s">
        <v>4</v>
      </c>
      <c r="B17829" t="s">
        <v>285</v>
      </c>
      <c r="C17829">
        <v>278</v>
      </c>
      <c r="D17829" t="s">
        <v>173</v>
      </c>
      <c r="E17829" t="s">
        <v>574</v>
      </c>
      <c r="F17829" t="s">
        <v>422</v>
      </c>
      <c r="G17829" t="s">
        <v>203</v>
      </c>
      <c r="H17829" t="s">
        <v>150</v>
      </c>
    </row>
    <row r="17830" spans="1:8" x14ac:dyDescent="0.35">
      <c r="A17830" t="s">
        <v>5</v>
      </c>
      <c r="B17830" t="s">
        <v>267</v>
      </c>
      <c r="C17830">
        <v>135</v>
      </c>
      <c r="D17830" t="s">
        <v>373</v>
      </c>
      <c r="E17830" t="s">
        <v>262</v>
      </c>
      <c r="F17830" t="s">
        <v>223</v>
      </c>
      <c r="G17830" t="s">
        <v>516</v>
      </c>
      <c r="H17830" t="s">
        <v>76</v>
      </c>
    </row>
    <row r="17831" spans="1:8" x14ac:dyDescent="0.35">
      <c r="A17831" t="s">
        <v>5</v>
      </c>
      <c r="B17831" t="s">
        <v>279</v>
      </c>
      <c r="C17831">
        <v>2662</v>
      </c>
      <c r="D17831" t="s">
        <v>58</v>
      </c>
      <c r="E17831" t="s">
        <v>148</v>
      </c>
      <c r="F17831" t="s">
        <v>155</v>
      </c>
      <c r="G17831" t="s">
        <v>497</v>
      </c>
      <c r="H17831" t="s">
        <v>71</v>
      </c>
    </row>
    <row r="17832" spans="1:8" x14ac:dyDescent="0.35">
      <c r="A17832" t="s">
        <v>5</v>
      </c>
      <c r="B17832" t="s">
        <v>285</v>
      </c>
      <c r="C17832">
        <v>669</v>
      </c>
      <c r="D17832" t="s">
        <v>426</v>
      </c>
      <c r="E17832" t="s">
        <v>231</v>
      </c>
      <c r="F17832" t="s">
        <v>922</v>
      </c>
      <c r="G17832" t="s">
        <v>447</v>
      </c>
      <c r="H17832" t="s">
        <v>55</v>
      </c>
    </row>
    <row r="17833" spans="1:8" x14ac:dyDescent="0.35">
      <c r="A17833" t="s">
        <v>6</v>
      </c>
      <c r="B17833" t="s">
        <v>267</v>
      </c>
      <c r="C17833">
        <v>127</v>
      </c>
      <c r="D17833" t="s">
        <v>221</v>
      </c>
      <c r="E17833" t="s">
        <v>328</v>
      </c>
      <c r="F17833" t="s">
        <v>620</v>
      </c>
      <c r="G17833" t="s">
        <v>374</v>
      </c>
      <c r="H17833" t="s">
        <v>78</v>
      </c>
    </row>
    <row r="17834" spans="1:8" x14ac:dyDescent="0.35">
      <c r="A17834" t="s">
        <v>6</v>
      </c>
      <c r="B17834" t="s">
        <v>279</v>
      </c>
      <c r="C17834">
        <v>1142</v>
      </c>
      <c r="D17834" t="s">
        <v>74</v>
      </c>
      <c r="E17834" t="s">
        <v>299</v>
      </c>
      <c r="F17834" t="s">
        <v>178</v>
      </c>
      <c r="G17834" t="s">
        <v>701</v>
      </c>
      <c r="H17834" t="s">
        <v>186</v>
      </c>
    </row>
    <row r="17835" spans="1:8" x14ac:dyDescent="0.35">
      <c r="A17835" t="s">
        <v>6</v>
      </c>
      <c r="B17835" t="s">
        <v>285</v>
      </c>
      <c r="C17835">
        <v>163</v>
      </c>
      <c r="D17835" t="s">
        <v>93</v>
      </c>
      <c r="E17835" t="s">
        <v>263</v>
      </c>
      <c r="F17835" t="s">
        <v>473</v>
      </c>
      <c r="G17835" t="s">
        <v>549</v>
      </c>
      <c r="H17835" t="s">
        <v>76</v>
      </c>
    </row>
    <row r="17836" spans="1:8" x14ac:dyDescent="0.35">
      <c r="A17836" t="s">
        <v>7</v>
      </c>
      <c r="B17836" t="s">
        <v>267</v>
      </c>
      <c r="C17836">
        <v>199</v>
      </c>
      <c r="D17836" t="s">
        <v>188</v>
      </c>
      <c r="E17836" t="s">
        <v>392</v>
      </c>
      <c r="F17836" t="s">
        <v>579</v>
      </c>
      <c r="G17836" t="s">
        <v>755</v>
      </c>
      <c r="H17836" t="s">
        <v>73</v>
      </c>
    </row>
    <row r="17837" spans="1:8" x14ac:dyDescent="0.35">
      <c r="A17837" t="s">
        <v>7</v>
      </c>
      <c r="B17837" t="s">
        <v>279</v>
      </c>
      <c r="C17837">
        <v>2875</v>
      </c>
      <c r="D17837" t="s">
        <v>149</v>
      </c>
      <c r="E17837" t="s">
        <v>222</v>
      </c>
      <c r="F17837" t="s">
        <v>358</v>
      </c>
      <c r="G17837" t="s">
        <v>521</v>
      </c>
      <c r="H17837" t="s">
        <v>79</v>
      </c>
    </row>
    <row r="17838" spans="1:8" x14ac:dyDescent="0.35">
      <c r="A17838" t="s">
        <v>7</v>
      </c>
      <c r="B17838" t="s">
        <v>285</v>
      </c>
      <c r="C17838">
        <v>172</v>
      </c>
      <c r="D17838" t="s">
        <v>109</v>
      </c>
      <c r="E17838" t="s">
        <v>448</v>
      </c>
      <c r="F17838" t="s">
        <v>650</v>
      </c>
      <c r="G17838" t="s">
        <v>90</v>
      </c>
      <c r="H17838" t="s">
        <v>76</v>
      </c>
    </row>
    <row r="17839" spans="1:8" x14ac:dyDescent="0.35">
      <c r="A17839" t="s">
        <v>241</v>
      </c>
      <c r="B17839" t="s">
        <v>267</v>
      </c>
      <c r="C17839">
        <v>1080</v>
      </c>
      <c r="D17839" t="s">
        <v>260</v>
      </c>
      <c r="E17839" t="s">
        <v>262</v>
      </c>
      <c r="F17839" t="s">
        <v>521</v>
      </c>
      <c r="G17839" t="s">
        <v>394</v>
      </c>
      <c r="H17839" t="s">
        <v>150</v>
      </c>
    </row>
    <row r="17840" spans="1:8" x14ac:dyDescent="0.35">
      <c r="A17840" t="s">
        <v>241</v>
      </c>
      <c r="B17840" t="s">
        <v>279</v>
      </c>
      <c r="C17840">
        <v>11023</v>
      </c>
      <c r="D17840" t="s">
        <v>65</v>
      </c>
      <c r="E17840" t="s">
        <v>294</v>
      </c>
      <c r="F17840" t="s">
        <v>417</v>
      </c>
      <c r="G17840" t="s">
        <v>586</v>
      </c>
      <c r="H17840" t="s">
        <v>75</v>
      </c>
    </row>
    <row r="17841" spans="1:8" x14ac:dyDescent="0.35">
      <c r="A17841" t="s">
        <v>241</v>
      </c>
      <c r="B17841" t="s">
        <v>285</v>
      </c>
      <c r="C17841">
        <v>1346</v>
      </c>
      <c r="D17841" t="s">
        <v>213</v>
      </c>
      <c r="E17841" t="s">
        <v>64</v>
      </c>
      <c r="F17841" t="s">
        <v>810</v>
      </c>
      <c r="G17841" t="s">
        <v>272</v>
      </c>
      <c r="H17841" t="s">
        <v>94</v>
      </c>
    </row>
    <row r="17843" spans="1:8" x14ac:dyDescent="0.35">
      <c r="A17843" t="s">
        <v>2640</v>
      </c>
    </row>
    <row r="17844" spans="1:8" x14ac:dyDescent="0.35">
      <c r="A17844" t="s">
        <v>14</v>
      </c>
      <c r="B17844" t="s">
        <v>461</v>
      </c>
      <c r="C17844" t="s">
        <v>2</v>
      </c>
      <c r="D17844" t="s">
        <v>2635</v>
      </c>
      <c r="E17844" t="s">
        <v>2636</v>
      </c>
      <c r="F17844" t="s">
        <v>2637</v>
      </c>
      <c r="G17844" t="s">
        <v>2638</v>
      </c>
      <c r="H17844" t="s">
        <v>609</v>
      </c>
    </row>
    <row r="17845" spans="1:8" x14ac:dyDescent="0.35">
      <c r="A17845" t="s">
        <v>3</v>
      </c>
      <c r="B17845" t="s">
        <v>462</v>
      </c>
      <c r="C17845">
        <v>1093</v>
      </c>
      <c r="D17845" t="s">
        <v>70</v>
      </c>
      <c r="E17845" t="s">
        <v>367</v>
      </c>
      <c r="F17845" t="s">
        <v>633</v>
      </c>
      <c r="G17845" t="s">
        <v>281</v>
      </c>
      <c r="H17845" t="s">
        <v>73</v>
      </c>
    </row>
    <row r="17846" spans="1:8" x14ac:dyDescent="0.35">
      <c r="A17846" t="s">
        <v>3</v>
      </c>
      <c r="B17846" t="s">
        <v>464</v>
      </c>
      <c r="C17846">
        <v>935</v>
      </c>
      <c r="D17846" t="s">
        <v>63</v>
      </c>
      <c r="E17846" t="s">
        <v>269</v>
      </c>
      <c r="F17846" t="s">
        <v>627</v>
      </c>
      <c r="G17846" t="s">
        <v>680</v>
      </c>
      <c r="H17846" t="s">
        <v>75</v>
      </c>
    </row>
    <row r="17847" spans="1:8" x14ac:dyDescent="0.35">
      <c r="A17847" t="s">
        <v>3</v>
      </c>
      <c r="B17847" t="s">
        <v>468</v>
      </c>
      <c r="C17847">
        <v>1</v>
      </c>
      <c r="D17847" t="s">
        <v>76</v>
      </c>
      <c r="E17847" t="s">
        <v>76</v>
      </c>
      <c r="F17847" t="s">
        <v>76</v>
      </c>
      <c r="G17847" t="s">
        <v>395</v>
      </c>
      <c r="H17847" t="s">
        <v>76</v>
      </c>
    </row>
    <row r="17848" spans="1:8" x14ac:dyDescent="0.35">
      <c r="A17848" t="s">
        <v>4</v>
      </c>
      <c r="B17848" t="s">
        <v>462</v>
      </c>
      <c r="C17848">
        <v>1694</v>
      </c>
      <c r="D17848" t="s">
        <v>198</v>
      </c>
      <c r="E17848" t="s">
        <v>147</v>
      </c>
      <c r="F17848" t="s">
        <v>465</v>
      </c>
      <c r="G17848" t="s">
        <v>601</v>
      </c>
      <c r="H17848" t="s">
        <v>138</v>
      </c>
    </row>
    <row r="17849" spans="1:8" x14ac:dyDescent="0.35">
      <c r="A17849" t="s">
        <v>4</v>
      </c>
      <c r="B17849" t="s">
        <v>464</v>
      </c>
      <c r="C17849">
        <v>1582</v>
      </c>
      <c r="D17849" t="s">
        <v>93</v>
      </c>
      <c r="E17849" t="s">
        <v>426</v>
      </c>
      <c r="F17849" t="s">
        <v>492</v>
      </c>
      <c r="G17849" t="s">
        <v>775</v>
      </c>
      <c r="H17849" t="s">
        <v>81</v>
      </c>
    </row>
    <row r="17850" spans="1:8" x14ac:dyDescent="0.35">
      <c r="A17850" t="s">
        <v>5</v>
      </c>
      <c r="B17850" t="s">
        <v>462</v>
      </c>
      <c r="C17850">
        <v>1659</v>
      </c>
      <c r="D17850" t="s">
        <v>430</v>
      </c>
      <c r="E17850" t="s">
        <v>238</v>
      </c>
      <c r="F17850" t="s">
        <v>654</v>
      </c>
      <c r="G17850" t="s">
        <v>172</v>
      </c>
      <c r="H17850" t="s">
        <v>78</v>
      </c>
    </row>
    <row r="17851" spans="1:8" x14ac:dyDescent="0.35">
      <c r="A17851" t="s">
        <v>5</v>
      </c>
      <c r="B17851" t="s">
        <v>464</v>
      </c>
      <c r="C17851">
        <v>1807</v>
      </c>
      <c r="D17851" t="s">
        <v>112</v>
      </c>
      <c r="E17851" t="s">
        <v>135</v>
      </c>
      <c r="F17851" t="s">
        <v>689</v>
      </c>
      <c r="G17851" t="s">
        <v>489</v>
      </c>
      <c r="H17851" t="s">
        <v>75</v>
      </c>
    </row>
    <row r="17852" spans="1:8" x14ac:dyDescent="0.35">
      <c r="A17852" t="s">
        <v>6</v>
      </c>
      <c r="B17852" t="s">
        <v>462</v>
      </c>
      <c r="C17852">
        <v>906</v>
      </c>
      <c r="D17852" t="s">
        <v>173</v>
      </c>
      <c r="E17852" t="s">
        <v>206</v>
      </c>
      <c r="F17852" t="s">
        <v>495</v>
      </c>
      <c r="G17852" t="s">
        <v>823</v>
      </c>
      <c r="H17852" t="s">
        <v>80</v>
      </c>
    </row>
    <row r="17853" spans="1:8" x14ac:dyDescent="0.35">
      <c r="A17853" t="s">
        <v>6</v>
      </c>
      <c r="B17853" t="s">
        <v>464</v>
      </c>
      <c r="C17853">
        <v>526</v>
      </c>
      <c r="D17853" t="s">
        <v>105</v>
      </c>
      <c r="E17853" t="s">
        <v>124</v>
      </c>
      <c r="F17853" t="s">
        <v>479</v>
      </c>
      <c r="G17853" t="s">
        <v>563</v>
      </c>
      <c r="H17853" t="s">
        <v>105</v>
      </c>
    </row>
    <row r="17854" spans="1:8" x14ac:dyDescent="0.35">
      <c r="A17854" t="s">
        <v>7</v>
      </c>
      <c r="B17854" t="s">
        <v>462</v>
      </c>
      <c r="C17854">
        <v>1914</v>
      </c>
      <c r="D17854" t="s">
        <v>244</v>
      </c>
      <c r="E17854" t="s">
        <v>195</v>
      </c>
      <c r="F17854" t="s">
        <v>251</v>
      </c>
      <c r="G17854" t="s">
        <v>677</v>
      </c>
      <c r="H17854" t="s">
        <v>79</v>
      </c>
    </row>
    <row r="17855" spans="1:8" x14ac:dyDescent="0.35">
      <c r="A17855" t="s">
        <v>7</v>
      </c>
      <c r="B17855" t="s">
        <v>464</v>
      </c>
      <c r="C17855">
        <v>1331</v>
      </c>
      <c r="D17855" t="s">
        <v>104</v>
      </c>
      <c r="E17855" t="s">
        <v>296</v>
      </c>
      <c r="F17855" t="s">
        <v>503</v>
      </c>
      <c r="G17855" t="s">
        <v>711</v>
      </c>
      <c r="H17855" t="s">
        <v>79</v>
      </c>
    </row>
    <row r="17856" spans="1:8" x14ac:dyDescent="0.35">
      <c r="A17856" t="s">
        <v>7</v>
      </c>
      <c r="B17856" t="s">
        <v>468</v>
      </c>
      <c r="C17856">
        <v>1</v>
      </c>
      <c r="D17856" t="s">
        <v>76</v>
      </c>
      <c r="E17856" t="s">
        <v>76</v>
      </c>
      <c r="F17856" t="s">
        <v>76</v>
      </c>
      <c r="G17856" t="s">
        <v>395</v>
      </c>
      <c r="H17856" t="s">
        <v>76</v>
      </c>
    </row>
    <row r="17857" spans="1:8" x14ac:dyDescent="0.35">
      <c r="A17857" t="s">
        <v>241</v>
      </c>
      <c r="B17857" t="s">
        <v>462</v>
      </c>
      <c r="C17857">
        <v>7266</v>
      </c>
      <c r="D17857" t="s">
        <v>355</v>
      </c>
      <c r="E17857" t="s">
        <v>143</v>
      </c>
      <c r="F17857" t="s">
        <v>575</v>
      </c>
      <c r="G17857" t="s">
        <v>775</v>
      </c>
      <c r="H17857" t="s">
        <v>75</v>
      </c>
    </row>
    <row r="17858" spans="1:8" x14ac:dyDescent="0.35">
      <c r="A17858" t="s">
        <v>241</v>
      </c>
      <c r="B17858" t="s">
        <v>464</v>
      </c>
      <c r="C17858">
        <v>6181</v>
      </c>
      <c r="D17858" t="s">
        <v>70</v>
      </c>
      <c r="E17858" t="s">
        <v>247</v>
      </c>
      <c r="F17858" t="s">
        <v>568</v>
      </c>
      <c r="G17858" t="s">
        <v>411</v>
      </c>
      <c r="H17858" t="s">
        <v>75</v>
      </c>
    </row>
    <row r="17859" spans="1:8" x14ac:dyDescent="0.35">
      <c r="A17859" t="s">
        <v>241</v>
      </c>
      <c r="B17859" t="s">
        <v>468</v>
      </c>
      <c r="C17859">
        <v>2</v>
      </c>
      <c r="D17859" t="s">
        <v>76</v>
      </c>
      <c r="E17859" t="s">
        <v>76</v>
      </c>
      <c r="F17859" t="s">
        <v>76</v>
      </c>
      <c r="G17859" t="s">
        <v>395</v>
      </c>
      <c r="H17859" t="s">
        <v>76</v>
      </c>
    </row>
    <row r="17861" spans="1:8" x14ac:dyDescent="0.35">
      <c r="A17861" t="s">
        <v>2641</v>
      </c>
    </row>
    <row r="17862" spans="1:8" x14ac:dyDescent="0.35">
      <c r="A17862" t="s">
        <v>14</v>
      </c>
      <c r="B17862" t="s">
        <v>487</v>
      </c>
      <c r="C17862" t="s">
        <v>2</v>
      </c>
      <c r="D17862" t="s">
        <v>2635</v>
      </c>
      <c r="E17862" t="s">
        <v>2636</v>
      </c>
      <c r="F17862" t="s">
        <v>2637</v>
      </c>
      <c r="G17862" t="s">
        <v>2638</v>
      </c>
      <c r="H17862" t="s">
        <v>609</v>
      </c>
    </row>
    <row r="17863" spans="1:8" x14ac:dyDescent="0.35">
      <c r="A17863" t="s">
        <v>3</v>
      </c>
      <c r="B17863" t="s">
        <v>488</v>
      </c>
      <c r="C17863">
        <v>1119</v>
      </c>
      <c r="D17863" t="s">
        <v>133</v>
      </c>
      <c r="E17863" t="s">
        <v>515</v>
      </c>
      <c r="F17863" t="s">
        <v>656</v>
      </c>
      <c r="G17863" t="s">
        <v>273</v>
      </c>
      <c r="H17863" t="s">
        <v>150</v>
      </c>
    </row>
    <row r="17864" spans="1:8" x14ac:dyDescent="0.35">
      <c r="A17864" t="s">
        <v>3</v>
      </c>
      <c r="B17864" t="s">
        <v>491</v>
      </c>
      <c r="C17864">
        <v>910</v>
      </c>
      <c r="D17864" t="s">
        <v>133</v>
      </c>
      <c r="E17864" t="s">
        <v>435</v>
      </c>
      <c r="F17864" t="s">
        <v>380</v>
      </c>
      <c r="G17864" t="s">
        <v>546</v>
      </c>
      <c r="H17864" t="s">
        <v>107</v>
      </c>
    </row>
    <row r="17865" spans="1:8" x14ac:dyDescent="0.35">
      <c r="A17865" t="s">
        <v>4</v>
      </c>
      <c r="B17865" t="s">
        <v>488</v>
      </c>
      <c r="C17865">
        <v>1945</v>
      </c>
      <c r="D17865" t="s">
        <v>122</v>
      </c>
      <c r="E17865" t="s">
        <v>308</v>
      </c>
      <c r="F17865" t="s">
        <v>224</v>
      </c>
      <c r="G17865" t="s">
        <v>315</v>
      </c>
      <c r="H17865" t="s">
        <v>138</v>
      </c>
    </row>
    <row r="17866" spans="1:8" x14ac:dyDescent="0.35">
      <c r="A17866" t="s">
        <v>4</v>
      </c>
      <c r="B17866" t="s">
        <v>491</v>
      </c>
      <c r="C17866">
        <v>1331</v>
      </c>
      <c r="D17866" t="s">
        <v>122</v>
      </c>
      <c r="E17866" t="s">
        <v>378</v>
      </c>
      <c r="F17866" t="s">
        <v>385</v>
      </c>
      <c r="G17866" t="s">
        <v>54</v>
      </c>
      <c r="H17866" t="s">
        <v>72</v>
      </c>
    </row>
    <row r="17867" spans="1:8" x14ac:dyDescent="0.35">
      <c r="A17867" t="s">
        <v>5</v>
      </c>
      <c r="B17867" t="s">
        <v>488</v>
      </c>
      <c r="C17867">
        <v>2083</v>
      </c>
      <c r="D17867" t="s">
        <v>205</v>
      </c>
      <c r="E17867" t="s">
        <v>209</v>
      </c>
      <c r="F17867" t="s">
        <v>711</v>
      </c>
      <c r="G17867" t="s">
        <v>321</v>
      </c>
      <c r="H17867" t="s">
        <v>105</v>
      </c>
    </row>
    <row r="17868" spans="1:8" x14ac:dyDescent="0.35">
      <c r="A17868" t="s">
        <v>5</v>
      </c>
      <c r="B17868" t="s">
        <v>491</v>
      </c>
      <c r="C17868">
        <v>1383</v>
      </c>
      <c r="D17868" t="s">
        <v>69</v>
      </c>
      <c r="E17868" t="s">
        <v>98</v>
      </c>
      <c r="F17868" t="s">
        <v>942</v>
      </c>
      <c r="G17868" t="s">
        <v>153</v>
      </c>
      <c r="H17868" t="s">
        <v>71</v>
      </c>
    </row>
    <row r="17869" spans="1:8" x14ac:dyDescent="0.35">
      <c r="A17869" t="s">
        <v>6</v>
      </c>
      <c r="B17869" t="s">
        <v>488</v>
      </c>
      <c r="C17869">
        <v>805</v>
      </c>
      <c r="D17869" t="s">
        <v>57</v>
      </c>
      <c r="E17869" t="s">
        <v>202</v>
      </c>
      <c r="F17869" t="s">
        <v>808</v>
      </c>
      <c r="G17869" t="s">
        <v>201</v>
      </c>
      <c r="H17869" t="s">
        <v>186</v>
      </c>
    </row>
    <row r="17870" spans="1:8" x14ac:dyDescent="0.35">
      <c r="A17870" t="s">
        <v>6</v>
      </c>
      <c r="B17870" t="s">
        <v>491</v>
      </c>
      <c r="C17870">
        <v>627</v>
      </c>
      <c r="D17870" t="s">
        <v>71</v>
      </c>
      <c r="E17870" t="s">
        <v>276</v>
      </c>
      <c r="F17870" t="s">
        <v>383</v>
      </c>
      <c r="G17870" t="s">
        <v>684</v>
      </c>
      <c r="H17870" t="s">
        <v>78</v>
      </c>
    </row>
    <row r="17871" spans="1:8" x14ac:dyDescent="0.35">
      <c r="A17871" t="s">
        <v>7</v>
      </c>
      <c r="B17871" t="s">
        <v>488</v>
      </c>
      <c r="C17871">
        <v>1724</v>
      </c>
      <c r="D17871" t="s">
        <v>179</v>
      </c>
      <c r="E17871" t="s">
        <v>330</v>
      </c>
      <c r="F17871" t="s">
        <v>440</v>
      </c>
      <c r="G17871" t="s">
        <v>726</v>
      </c>
      <c r="H17871" t="s">
        <v>150</v>
      </c>
    </row>
    <row r="17872" spans="1:8" x14ac:dyDescent="0.35">
      <c r="A17872" t="s">
        <v>7</v>
      </c>
      <c r="B17872" t="s">
        <v>491</v>
      </c>
      <c r="C17872">
        <v>1522</v>
      </c>
      <c r="D17872" t="s">
        <v>96</v>
      </c>
      <c r="E17872" t="s">
        <v>300</v>
      </c>
      <c r="F17872" t="s">
        <v>91</v>
      </c>
      <c r="G17872" t="s">
        <v>382</v>
      </c>
      <c r="H17872" t="s">
        <v>73</v>
      </c>
    </row>
    <row r="17873" spans="1:8" x14ac:dyDescent="0.35">
      <c r="A17873" t="s">
        <v>241</v>
      </c>
      <c r="B17873" t="s">
        <v>488</v>
      </c>
      <c r="C17873">
        <v>7676</v>
      </c>
      <c r="D17873" t="s">
        <v>161</v>
      </c>
      <c r="E17873" t="s">
        <v>277</v>
      </c>
      <c r="F17873" t="s">
        <v>480</v>
      </c>
      <c r="G17873" t="s">
        <v>228</v>
      </c>
      <c r="H17873" t="s">
        <v>78</v>
      </c>
    </row>
    <row r="17874" spans="1:8" x14ac:dyDescent="0.35">
      <c r="A17874" t="s">
        <v>241</v>
      </c>
      <c r="B17874" t="s">
        <v>491</v>
      </c>
      <c r="C17874">
        <v>5773</v>
      </c>
      <c r="D17874" t="s">
        <v>84</v>
      </c>
      <c r="E17874" t="s">
        <v>235</v>
      </c>
      <c r="F17874" t="s">
        <v>680</v>
      </c>
      <c r="G17874" t="s">
        <v>363</v>
      </c>
      <c r="H17874" t="s">
        <v>71</v>
      </c>
    </row>
    <row r="17876" spans="1:8" x14ac:dyDescent="0.35">
      <c r="A17876" t="s">
        <v>2642</v>
      </c>
    </row>
    <row r="17877" spans="1:8" x14ac:dyDescent="0.35">
      <c r="A17877" t="s">
        <v>14</v>
      </c>
      <c r="B17877" t="s">
        <v>565</v>
      </c>
      <c r="C17877" t="s">
        <v>2</v>
      </c>
      <c r="D17877" t="s">
        <v>2635</v>
      </c>
      <c r="E17877" t="s">
        <v>2636</v>
      </c>
      <c r="F17877" t="s">
        <v>2637</v>
      </c>
      <c r="G17877" t="s">
        <v>2638</v>
      </c>
      <c r="H17877" t="s">
        <v>609</v>
      </c>
    </row>
    <row r="17878" spans="1:8" x14ac:dyDescent="0.35">
      <c r="A17878" t="s">
        <v>3</v>
      </c>
      <c r="B17878" t="s">
        <v>566</v>
      </c>
      <c r="C17878">
        <v>153</v>
      </c>
      <c r="D17878" t="s">
        <v>173</v>
      </c>
      <c r="E17878" t="s">
        <v>53</v>
      </c>
      <c r="F17878" t="s">
        <v>521</v>
      </c>
      <c r="G17878" t="s">
        <v>201</v>
      </c>
      <c r="H17878" t="s">
        <v>76</v>
      </c>
    </row>
    <row r="17879" spans="1:8" x14ac:dyDescent="0.35">
      <c r="A17879" t="s">
        <v>3</v>
      </c>
      <c r="B17879" t="s">
        <v>569</v>
      </c>
      <c r="C17879">
        <v>934</v>
      </c>
      <c r="D17879" t="s">
        <v>198</v>
      </c>
      <c r="E17879" t="s">
        <v>367</v>
      </c>
      <c r="F17879" t="s">
        <v>224</v>
      </c>
      <c r="G17879" t="s">
        <v>125</v>
      </c>
      <c r="H17879" t="s">
        <v>94</v>
      </c>
    </row>
    <row r="17880" spans="1:8" x14ac:dyDescent="0.35">
      <c r="A17880" t="s">
        <v>3</v>
      </c>
      <c r="B17880" t="s">
        <v>570</v>
      </c>
      <c r="C17880">
        <v>32</v>
      </c>
      <c r="D17880" t="s">
        <v>87</v>
      </c>
      <c r="E17880" t="s">
        <v>139</v>
      </c>
      <c r="F17880" t="s">
        <v>1314</v>
      </c>
      <c r="G17880" t="s">
        <v>445</v>
      </c>
      <c r="H17880" t="s">
        <v>76</v>
      </c>
    </row>
    <row r="17881" spans="1:8" x14ac:dyDescent="0.35">
      <c r="A17881" t="s">
        <v>3</v>
      </c>
      <c r="B17881" t="s">
        <v>571</v>
      </c>
      <c r="C17881">
        <v>111</v>
      </c>
      <c r="D17881" t="s">
        <v>173</v>
      </c>
      <c r="E17881" t="s">
        <v>108</v>
      </c>
      <c r="F17881" t="s">
        <v>641</v>
      </c>
      <c r="G17881" t="s">
        <v>270</v>
      </c>
      <c r="H17881" t="s">
        <v>76</v>
      </c>
    </row>
    <row r="17882" spans="1:8" x14ac:dyDescent="0.35">
      <c r="A17882" t="s">
        <v>3</v>
      </c>
      <c r="B17882" t="s">
        <v>572</v>
      </c>
      <c r="C17882">
        <v>767</v>
      </c>
      <c r="D17882" t="s">
        <v>80</v>
      </c>
      <c r="E17882" t="s">
        <v>276</v>
      </c>
      <c r="F17882" t="s">
        <v>482</v>
      </c>
      <c r="G17882" t="s">
        <v>340</v>
      </c>
      <c r="H17882" t="s">
        <v>73</v>
      </c>
    </row>
    <row r="17883" spans="1:8" x14ac:dyDescent="0.35">
      <c r="A17883" t="s">
        <v>3</v>
      </c>
      <c r="B17883" t="s">
        <v>573</v>
      </c>
      <c r="C17883">
        <v>32</v>
      </c>
      <c r="D17883" t="s">
        <v>294</v>
      </c>
      <c r="E17883" t="s">
        <v>177</v>
      </c>
      <c r="F17883" t="s">
        <v>1309</v>
      </c>
      <c r="G17883" t="s">
        <v>373</v>
      </c>
      <c r="H17883" t="s">
        <v>76</v>
      </c>
    </row>
    <row r="17884" spans="1:8" x14ac:dyDescent="0.35">
      <c r="A17884" t="s">
        <v>4</v>
      </c>
      <c r="B17884" t="s">
        <v>566</v>
      </c>
      <c r="C17884">
        <v>213</v>
      </c>
      <c r="D17884" t="s">
        <v>278</v>
      </c>
      <c r="E17884" t="s">
        <v>9</v>
      </c>
      <c r="F17884" t="s">
        <v>735</v>
      </c>
      <c r="G17884" t="s">
        <v>306</v>
      </c>
      <c r="H17884" t="s">
        <v>138</v>
      </c>
    </row>
    <row r="17885" spans="1:8" x14ac:dyDescent="0.35">
      <c r="A17885" t="s">
        <v>4</v>
      </c>
      <c r="B17885" t="s">
        <v>569</v>
      </c>
      <c r="C17885">
        <v>1578</v>
      </c>
      <c r="D17885" t="s">
        <v>78</v>
      </c>
      <c r="E17885" t="s">
        <v>447</v>
      </c>
      <c r="F17885" t="s">
        <v>580</v>
      </c>
      <c r="G17885" t="s">
        <v>384</v>
      </c>
      <c r="H17885" t="s">
        <v>63</v>
      </c>
    </row>
    <row r="17886" spans="1:8" x14ac:dyDescent="0.35">
      <c r="A17886" t="s">
        <v>4</v>
      </c>
      <c r="B17886" t="s">
        <v>570</v>
      </c>
      <c r="C17886">
        <v>154</v>
      </c>
      <c r="D17886" t="s">
        <v>63</v>
      </c>
      <c r="E17886" t="s">
        <v>275</v>
      </c>
      <c r="F17886" t="s">
        <v>547</v>
      </c>
      <c r="G17886" t="s">
        <v>230</v>
      </c>
      <c r="H17886" t="s">
        <v>107</v>
      </c>
    </row>
    <row r="17887" spans="1:8" x14ac:dyDescent="0.35">
      <c r="A17887" t="s">
        <v>4</v>
      </c>
      <c r="B17887" t="s">
        <v>571</v>
      </c>
      <c r="C17887">
        <v>142</v>
      </c>
      <c r="D17887" t="s">
        <v>88</v>
      </c>
      <c r="E17887" t="s">
        <v>11</v>
      </c>
      <c r="F17887" t="s">
        <v>551</v>
      </c>
      <c r="G17887" t="s">
        <v>90</v>
      </c>
      <c r="H17887" t="s">
        <v>93</v>
      </c>
    </row>
    <row r="17888" spans="1:8" x14ac:dyDescent="0.35">
      <c r="A17888" t="s">
        <v>4</v>
      </c>
      <c r="B17888" t="s">
        <v>572</v>
      </c>
      <c r="C17888">
        <v>1065</v>
      </c>
      <c r="D17888" t="s">
        <v>94</v>
      </c>
      <c r="E17888" t="s">
        <v>458</v>
      </c>
      <c r="F17888" t="s">
        <v>568</v>
      </c>
      <c r="G17888" t="s">
        <v>680</v>
      </c>
      <c r="H17888" t="s">
        <v>105</v>
      </c>
    </row>
    <row r="17889" spans="1:8" x14ac:dyDescent="0.35">
      <c r="A17889" t="s">
        <v>4</v>
      </c>
      <c r="B17889" t="s">
        <v>573</v>
      </c>
      <c r="C17889">
        <v>124</v>
      </c>
      <c r="D17889" t="s">
        <v>119</v>
      </c>
      <c r="E17889" t="s">
        <v>90</v>
      </c>
      <c r="F17889" t="s">
        <v>433</v>
      </c>
      <c r="G17889" t="s">
        <v>409</v>
      </c>
      <c r="H17889" t="s">
        <v>100</v>
      </c>
    </row>
    <row r="17890" spans="1:8" x14ac:dyDescent="0.35">
      <c r="A17890" t="s">
        <v>5</v>
      </c>
      <c r="B17890" t="s">
        <v>566</v>
      </c>
      <c r="C17890">
        <v>89</v>
      </c>
      <c r="D17890" t="s">
        <v>217</v>
      </c>
      <c r="E17890" t="s">
        <v>95</v>
      </c>
      <c r="F17890" t="s">
        <v>465</v>
      </c>
      <c r="G17890" t="s">
        <v>178</v>
      </c>
      <c r="H17890" t="s">
        <v>76</v>
      </c>
    </row>
    <row r="17891" spans="1:8" x14ac:dyDescent="0.35">
      <c r="A17891" t="s">
        <v>5</v>
      </c>
      <c r="B17891" t="s">
        <v>569</v>
      </c>
      <c r="C17891">
        <v>1595</v>
      </c>
      <c r="D17891" t="s">
        <v>255</v>
      </c>
      <c r="E17891" t="s">
        <v>135</v>
      </c>
      <c r="F17891" t="s">
        <v>684</v>
      </c>
      <c r="G17891" t="s">
        <v>581</v>
      </c>
      <c r="H17891" t="s">
        <v>150</v>
      </c>
    </row>
    <row r="17892" spans="1:8" x14ac:dyDescent="0.35">
      <c r="A17892" t="s">
        <v>5</v>
      </c>
      <c r="B17892" t="s">
        <v>570</v>
      </c>
      <c r="C17892">
        <v>399</v>
      </c>
      <c r="D17892" t="s">
        <v>601</v>
      </c>
      <c r="E17892" t="s">
        <v>204</v>
      </c>
      <c r="F17892" t="s">
        <v>679</v>
      </c>
      <c r="G17892" t="s">
        <v>313</v>
      </c>
      <c r="H17892" t="s">
        <v>130</v>
      </c>
    </row>
    <row r="17893" spans="1:8" x14ac:dyDescent="0.35">
      <c r="A17893" t="s">
        <v>5</v>
      </c>
      <c r="B17893" t="s">
        <v>571</v>
      </c>
      <c r="C17893">
        <v>46</v>
      </c>
      <c r="D17893" t="s">
        <v>343</v>
      </c>
      <c r="E17893" t="s">
        <v>334</v>
      </c>
      <c r="F17893" t="s">
        <v>544</v>
      </c>
      <c r="G17893" t="s">
        <v>498</v>
      </c>
      <c r="H17893" t="s">
        <v>76</v>
      </c>
    </row>
    <row r="17894" spans="1:8" x14ac:dyDescent="0.35">
      <c r="A17894" t="s">
        <v>5</v>
      </c>
      <c r="B17894" t="s">
        <v>572</v>
      </c>
      <c r="C17894">
        <v>1067</v>
      </c>
      <c r="D17894" t="s">
        <v>164</v>
      </c>
      <c r="E17894" t="s">
        <v>283</v>
      </c>
      <c r="F17894" t="s">
        <v>640</v>
      </c>
      <c r="G17894" t="s">
        <v>189</v>
      </c>
      <c r="H17894" t="s">
        <v>68</v>
      </c>
    </row>
    <row r="17895" spans="1:8" x14ac:dyDescent="0.35">
      <c r="A17895" t="s">
        <v>5</v>
      </c>
      <c r="B17895" t="s">
        <v>573</v>
      </c>
      <c r="C17895">
        <v>270</v>
      </c>
      <c r="D17895" t="s">
        <v>250</v>
      </c>
      <c r="E17895" t="s">
        <v>117</v>
      </c>
      <c r="F17895" t="s">
        <v>1153</v>
      </c>
      <c r="G17895" t="s">
        <v>302</v>
      </c>
      <c r="H17895" t="s">
        <v>150</v>
      </c>
    </row>
    <row r="17896" spans="1:8" x14ac:dyDescent="0.35">
      <c r="A17896" t="s">
        <v>6</v>
      </c>
      <c r="B17896" t="s">
        <v>566</v>
      </c>
      <c r="C17896">
        <v>71</v>
      </c>
      <c r="D17896" t="s">
        <v>355</v>
      </c>
      <c r="E17896" t="s">
        <v>206</v>
      </c>
      <c r="F17896" t="s">
        <v>580</v>
      </c>
      <c r="G17896" t="s">
        <v>457</v>
      </c>
      <c r="H17896" t="s">
        <v>55</v>
      </c>
    </row>
    <row r="17897" spans="1:8" x14ac:dyDescent="0.35">
      <c r="A17897" t="s">
        <v>6</v>
      </c>
      <c r="B17897" t="s">
        <v>569</v>
      </c>
      <c r="C17897">
        <v>642</v>
      </c>
      <c r="D17897" t="s">
        <v>179</v>
      </c>
      <c r="E17897" t="s">
        <v>135</v>
      </c>
      <c r="F17897" t="s">
        <v>701</v>
      </c>
      <c r="G17897" t="s">
        <v>849</v>
      </c>
      <c r="H17897" t="s">
        <v>74</v>
      </c>
    </row>
    <row r="17898" spans="1:8" x14ac:dyDescent="0.35">
      <c r="A17898" t="s">
        <v>6</v>
      </c>
      <c r="B17898" t="s">
        <v>570</v>
      </c>
      <c r="C17898">
        <v>92</v>
      </c>
      <c r="D17898" t="s">
        <v>65</v>
      </c>
      <c r="E17898" t="s">
        <v>378</v>
      </c>
      <c r="F17898" t="s">
        <v>630</v>
      </c>
      <c r="G17898" t="s">
        <v>189</v>
      </c>
      <c r="H17898" t="s">
        <v>76</v>
      </c>
    </row>
    <row r="17899" spans="1:8" x14ac:dyDescent="0.35">
      <c r="A17899" t="s">
        <v>6</v>
      </c>
      <c r="B17899" t="s">
        <v>571</v>
      </c>
      <c r="C17899">
        <v>56</v>
      </c>
      <c r="D17899" t="s">
        <v>57</v>
      </c>
      <c r="E17899" t="s">
        <v>10</v>
      </c>
      <c r="F17899" t="s">
        <v>612</v>
      </c>
      <c r="G17899" t="s">
        <v>448</v>
      </c>
      <c r="H17899" t="s">
        <v>76</v>
      </c>
    </row>
    <row r="17900" spans="1:8" x14ac:dyDescent="0.35">
      <c r="A17900" t="s">
        <v>6</v>
      </c>
      <c r="B17900" t="s">
        <v>572</v>
      </c>
      <c r="C17900">
        <v>500</v>
      </c>
      <c r="D17900" t="s">
        <v>77</v>
      </c>
      <c r="E17900" t="s">
        <v>101</v>
      </c>
      <c r="F17900" t="s">
        <v>524</v>
      </c>
      <c r="G17900" t="s">
        <v>560</v>
      </c>
      <c r="H17900" t="s">
        <v>72</v>
      </c>
    </row>
    <row r="17901" spans="1:8" x14ac:dyDescent="0.35">
      <c r="A17901" t="s">
        <v>6</v>
      </c>
      <c r="B17901" t="s">
        <v>573</v>
      </c>
      <c r="C17901">
        <v>71</v>
      </c>
      <c r="D17901" t="s">
        <v>76</v>
      </c>
      <c r="E17901" t="s">
        <v>344</v>
      </c>
      <c r="F17901" t="s">
        <v>849</v>
      </c>
      <c r="G17901" t="s">
        <v>141</v>
      </c>
      <c r="H17901" t="s">
        <v>76</v>
      </c>
    </row>
    <row r="17902" spans="1:8" x14ac:dyDescent="0.35">
      <c r="A17902" t="s">
        <v>7</v>
      </c>
      <c r="B17902" t="s">
        <v>566</v>
      </c>
      <c r="C17902">
        <v>129</v>
      </c>
      <c r="D17902" t="s">
        <v>65</v>
      </c>
      <c r="E17902" t="s">
        <v>236</v>
      </c>
      <c r="F17902" t="s">
        <v>563</v>
      </c>
      <c r="G17902" t="s">
        <v>680</v>
      </c>
      <c r="H17902" t="s">
        <v>106</v>
      </c>
    </row>
    <row r="17903" spans="1:8" x14ac:dyDescent="0.35">
      <c r="A17903" t="s">
        <v>7</v>
      </c>
      <c r="B17903" t="s">
        <v>569</v>
      </c>
      <c r="C17903">
        <v>1489</v>
      </c>
      <c r="D17903" t="s">
        <v>103</v>
      </c>
      <c r="E17903" t="s">
        <v>159</v>
      </c>
      <c r="F17903" t="s">
        <v>301</v>
      </c>
      <c r="G17903" t="s">
        <v>742</v>
      </c>
      <c r="H17903" t="s">
        <v>75</v>
      </c>
    </row>
    <row r="17904" spans="1:8" x14ac:dyDescent="0.35">
      <c r="A17904" t="s">
        <v>7</v>
      </c>
      <c r="B17904" t="s">
        <v>570</v>
      </c>
      <c r="C17904">
        <v>106</v>
      </c>
      <c r="D17904" t="s">
        <v>240</v>
      </c>
      <c r="E17904" t="s">
        <v>339</v>
      </c>
      <c r="F17904" t="s">
        <v>763</v>
      </c>
      <c r="G17904" t="s">
        <v>358</v>
      </c>
      <c r="H17904" t="s">
        <v>107</v>
      </c>
    </row>
    <row r="17905" spans="1:8" x14ac:dyDescent="0.35">
      <c r="A17905" t="s">
        <v>7</v>
      </c>
      <c r="B17905" t="s">
        <v>571</v>
      </c>
      <c r="C17905">
        <v>70</v>
      </c>
      <c r="D17905" t="s">
        <v>257</v>
      </c>
      <c r="E17905" t="s">
        <v>502</v>
      </c>
      <c r="F17905" t="s">
        <v>718</v>
      </c>
      <c r="G17905" t="s">
        <v>590</v>
      </c>
      <c r="H17905" t="s">
        <v>76</v>
      </c>
    </row>
    <row r="17906" spans="1:8" x14ac:dyDescent="0.35">
      <c r="A17906" t="s">
        <v>7</v>
      </c>
      <c r="B17906" t="s">
        <v>572</v>
      </c>
      <c r="C17906">
        <v>1386</v>
      </c>
      <c r="D17906" t="s">
        <v>173</v>
      </c>
      <c r="E17906" t="s">
        <v>115</v>
      </c>
      <c r="F17906" t="s">
        <v>443</v>
      </c>
      <c r="G17906" t="s">
        <v>661</v>
      </c>
      <c r="H17906" t="s">
        <v>73</v>
      </c>
    </row>
    <row r="17907" spans="1:8" x14ac:dyDescent="0.35">
      <c r="A17907" t="s">
        <v>7</v>
      </c>
      <c r="B17907" t="s">
        <v>573</v>
      </c>
      <c r="C17907">
        <v>66</v>
      </c>
      <c r="D17907" t="s">
        <v>137</v>
      </c>
      <c r="E17907" t="s">
        <v>714</v>
      </c>
      <c r="F17907" t="s">
        <v>777</v>
      </c>
      <c r="G17907" t="s">
        <v>115</v>
      </c>
      <c r="H17907" t="s">
        <v>76</v>
      </c>
    </row>
    <row r="17908" spans="1:8" x14ac:dyDescent="0.35">
      <c r="A17908" t="s">
        <v>241</v>
      </c>
      <c r="B17908" t="s">
        <v>566</v>
      </c>
      <c r="C17908">
        <v>655</v>
      </c>
      <c r="D17908" t="s">
        <v>264</v>
      </c>
      <c r="E17908" t="s">
        <v>242</v>
      </c>
      <c r="F17908" t="s">
        <v>657</v>
      </c>
      <c r="G17908" t="s">
        <v>111</v>
      </c>
      <c r="H17908" t="s">
        <v>71</v>
      </c>
    </row>
    <row r="17909" spans="1:8" x14ac:dyDescent="0.35">
      <c r="A17909" t="s">
        <v>241</v>
      </c>
      <c r="B17909" t="s">
        <v>569</v>
      </c>
      <c r="C17909">
        <v>6238</v>
      </c>
      <c r="D17909" t="s">
        <v>96</v>
      </c>
      <c r="E17909" t="s">
        <v>345</v>
      </c>
      <c r="F17909" t="s">
        <v>481</v>
      </c>
      <c r="G17909" t="s">
        <v>526</v>
      </c>
      <c r="H17909" t="s">
        <v>105</v>
      </c>
    </row>
    <row r="17910" spans="1:8" x14ac:dyDescent="0.35">
      <c r="A17910" t="s">
        <v>241</v>
      </c>
      <c r="B17910" t="s">
        <v>570</v>
      </c>
      <c r="C17910">
        <v>783</v>
      </c>
      <c r="D17910" t="s">
        <v>136</v>
      </c>
      <c r="E17910" t="s">
        <v>191</v>
      </c>
      <c r="F17910" t="s">
        <v>693</v>
      </c>
      <c r="G17910" t="s">
        <v>418</v>
      </c>
      <c r="H17910" t="s">
        <v>78</v>
      </c>
    </row>
    <row r="17911" spans="1:8" x14ac:dyDescent="0.35">
      <c r="A17911" t="s">
        <v>241</v>
      </c>
      <c r="B17911" t="s">
        <v>571</v>
      </c>
      <c r="C17911">
        <v>425</v>
      </c>
      <c r="D17911" t="s">
        <v>61</v>
      </c>
      <c r="E17911" t="s">
        <v>269</v>
      </c>
      <c r="F17911" t="s">
        <v>719</v>
      </c>
      <c r="G17911" t="s">
        <v>590</v>
      </c>
      <c r="H17911" t="s">
        <v>150</v>
      </c>
    </row>
    <row r="17912" spans="1:8" x14ac:dyDescent="0.35">
      <c r="A17912" t="s">
        <v>241</v>
      </c>
      <c r="B17912" t="s">
        <v>572</v>
      </c>
      <c r="C17912">
        <v>4785</v>
      </c>
      <c r="D17912" t="s">
        <v>62</v>
      </c>
      <c r="E17912" t="s">
        <v>98</v>
      </c>
      <c r="F17912" t="s">
        <v>527</v>
      </c>
      <c r="G17912" t="s">
        <v>563</v>
      </c>
      <c r="H17912" t="s">
        <v>68</v>
      </c>
    </row>
    <row r="17913" spans="1:8" x14ac:dyDescent="0.35">
      <c r="A17913" t="s">
        <v>241</v>
      </c>
      <c r="B17913" t="s">
        <v>573</v>
      </c>
      <c r="C17913">
        <v>563</v>
      </c>
      <c r="D17913" t="s">
        <v>114</v>
      </c>
      <c r="E17913" t="s">
        <v>337</v>
      </c>
      <c r="F17913" t="s">
        <v>715</v>
      </c>
      <c r="G17913" t="s">
        <v>140</v>
      </c>
      <c r="H17913" t="s">
        <v>150</v>
      </c>
    </row>
    <row r="17915" spans="1:8" x14ac:dyDescent="0.35">
      <c r="A17915" t="s">
        <v>2643</v>
      </c>
    </row>
    <row r="17916" spans="1:8" x14ac:dyDescent="0.35">
      <c r="A17916" t="s">
        <v>14</v>
      </c>
      <c r="B17916" t="s">
        <v>593</v>
      </c>
      <c r="C17916" t="s">
        <v>2</v>
      </c>
      <c r="D17916" t="s">
        <v>2635</v>
      </c>
      <c r="E17916" t="s">
        <v>2636</v>
      </c>
      <c r="F17916" t="s">
        <v>2637</v>
      </c>
      <c r="G17916" t="s">
        <v>2638</v>
      </c>
      <c r="H17916" t="s">
        <v>609</v>
      </c>
    </row>
    <row r="17917" spans="1:8" x14ac:dyDescent="0.35">
      <c r="A17917" t="s">
        <v>3</v>
      </c>
      <c r="B17917" t="s">
        <v>594</v>
      </c>
      <c r="C17917">
        <v>948</v>
      </c>
      <c r="D17917" t="s">
        <v>68</v>
      </c>
      <c r="E17917" t="s">
        <v>225</v>
      </c>
      <c r="F17917" t="s">
        <v>563</v>
      </c>
      <c r="G17917" t="s">
        <v>512</v>
      </c>
      <c r="H17917" t="s">
        <v>150</v>
      </c>
    </row>
    <row r="17918" spans="1:8" x14ac:dyDescent="0.35">
      <c r="A17918" t="s">
        <v>3</v>
      </c>
      <c r="B17918" t="s">
        <v>595</v>
      </c>
      <c r="C17918">
        <v>1081</v>
      </c>
      <c r="D17918" t="s">
        <v>244</v>
      </c>
      <c r="E17918" t="s">
        <v>229</v>
      </c>
      <c r="F17918" t="s">
        <v>567</v>
      </c>
      <c r="G17918" t="s">
        <v>440</v>
      </c>
      <c r="H17918" t="s">
        <v>106</v>
      </c>
    </row>
    <row r="17919" spans="1:8" x14ac:dyDescent="0.35">
      <c r="A17919" t="s">
        <v>4</v>
      </c>
      <c r="B17919" t="s">
        <v>594</v>
      </c>
      <c r="C17919">
        <v>1729</v>
      </c>
      <c r="D17919" t="s">
        <v>106</v>
      </c>
      <c r="E17919" t="s">
        <v>430</v>
      </c>
      <c r="F17919" t="s">
        <v>745</v>
      </c>
      <c r="G17919" t="s">
        <v>490</v>
      </c>
      <c r="H17919" t="s">
        <v>93</v>
      </c>
    </row>
    <row r="17920" spans="1:8" x14ac:dyDescent="0.35">
      <c r="A17920" t="s">
        <v>4</v>
      </c>
      <c r="B17920" t="s">
        <v>595</v>
      </c>
      <c r="C17920">
        <v>1547</v>
      </c>
      <c r="D17920" t="s">
        <v>62</v>
      </c>
      <c r="E17920" t="s">
        <v>160</v>
      </c>
      <c r="F17920" t="s">
        <v>357</v>
      </c>
      <c r="G17920" t="s">
        <v>503</v>
      </c>
      <c r="H17920" t="s">
        <v>75</v>
      </c>
    </row>
    <row r="17921" spans="1:8" x14ac:dyDescent="0.35">
      <c r="A17921" t="s">
        <v>5</v>
      </c>
      <c r="B17921" t="s">
        <v>594</v>
      </c>
      <c r="C17921">
        <v>1277</v>
      </c>
      <c r="D17921" t="s">
        <v>105</v>
      </c>
      <c r="E17921" t="s">
        <v>334</v>
      </c>
      <c r="F17921" t="s">
        <v>513</v>
      </c>
      <c r="G17921" t="s">
        <v>657</v>
      </c>
      <c r="H17921" t="s">
        <v>86</v>
      </c>
    </row>
    <row r="17922" spans="1:8" x14ac:dyDescent="0.35">
      <c r="A17922" t="s">
        <v>5</v>
      </c>
      <c r="B17922" t="s">
        <v>595</v>
      </c>
      <c r="C17922">
        <v>2189</v>
      </c>
      <c r="D17922" t="s">
        <v>361</v>
      </c>
      <c r="E17922" t="s">
        <v>317</v>
      </c>
      <c r="F17922" t="s">
        <v>705</v>
      </c>
      <c r="G17922" t="s">
        <v>253</v>
      </c>
      <c r="H17922" t="s">
        <v>79</v>
      </c>
    </row>
    <row r="17923" spans="1:8" x14ac:dyDescent="0.35">
      <c r="A17923" t="s">
        <v>6</v>
      </c>
      <c r="B17923" t="s">
        <v>594</v>
      </c>
      <c r="C17923">
        <v>522</v>
      </c>
      <c r="D17923" t="s">
        <v>81</v>
      </c>
      <c r="E17923" t="s">
        <v>235</v>
      </c>
      <c r="F17923" t="s">
        <v>497</v>
      </c>
      <c r="G17923" t="s">
        <v>632</v>
      </c>
      <c r="H17923" t="s">
        <v>79</v>
      </c>
    </row>
    <row r="17924" spans="1:8" x14ac:dyDescent="0.35">
      <c r="A17924" t="s">
        <v>6</v>
      </c>
      <c r="B17924" t="s">
        <v>595</v>
      </c>
      <c r="C17924">
        <v>910</v>
      </c>
      <c r="D17924" t="s">
        <v>108</v>
      </c>
      <c r="E17924" t="s">
        <v>386</v>
      </c>
      <c r="F17924" t="s">
        <v>576</v>
      </c>
      <c r="G17924" t="s">
        <v>469</v>
      </c>
      <c r="H17924" t="s">
        <v>55</v>
      </c>
    </row>
    <row r="17925" spans="1:8" x14ac:dyDescent="0.35">
      <c r="A17925" t="s">
        <v>7</v>
      </c>
      <c r="B17925" t="s">
        <v>594</v>
      </c>
      <c r="C17925">
        <v>1602</v>
      </c>
      <c r="D17925" t="s">
        <v>94</v>
      </c>
      <c r="E17925" t="s">
        <v>254</v>
      </c>
      <c r="F17925" t="s">
        <v>392</v>
      </c>
      <c r="G17925" t="s">
        <v>1168</v>
      </c>
      <c r="H17925" t="s">
        <v>71</v>
      </c>
    </row>
    <row r="17926" spans="1:8" x14ac:dyDescent="0.35">
      <c r="A17926" t="s">
        <v>7</v>
      </c>
      <c r="B17926" t="s">
        <v>595</v>
      </c>
      <c r="C17926">
        <v>1644</v>
      </c>
      <c r="D17926" t="s">
        <v>211</v>
      </c>
      <c r="E17926" t="s">
        <v>582</v>
      </c>
      <c r="F17926" t="s">
        <v>481</v>
      </c>
      <c r="G17926" t="s">
        <v>454</v>
      </c>
      <c r="H17926" t="s">
        <v>106</v>
      </c>
    </row>
    <row r="17927" spans="1:8" x14ac:dyDescent="0.35">
      <c r="A17927" t="s">
        <v>241</v>
      </c>
      <c r="B17927" t="s">
        <v>594</v>
      </c>
      <c r="C17927">
        <v>6078</v>
      </c>
      <c r="D17927" t="s">
        <v>75</v>
      </c>
      <c r="E17927" t="s">
        <v>416</v>
      </c>
      <c r="F17927" t="s">
        <v>329</v>
      </c>
      <c r="G17927" t="s">
        <v>419</v>
      </c>
      <c r="H17927" t="s">
        <v>138</v>
      </c>
    </row>
    <row r="17928" spans="1:8" x14ac:dyDescent="0.35">
      <c r="A17928" t="s">
        <v>241</v>
      </c>
      <c r="B17928" t="s">
        <v>595</v>
      </c>
      <c r="C17928">
        <v>7371</v>
      </c>
      <c r="D17928" t="s">
        <v>53</v>
      </c>
      <c r="E17928" t="s">
        <v>291</v>
      </c>
      <c r="F17928" t="s">
        <v>670</v>
      </c>
      <c r="G17928" t="s">
        <v>336</v>
      </c>
      <c r="H17928" t="s">
        <v>71</v>
      </c>
    </row>
    <row r="17930" spans="1:8" x14ac:dyDescent="0.35">
      <c r="A17930" t="s">
        <v>2644</v>
      </c>
    </row>
    <row r="17931" spans="1:8" x14ac:dyDescent="0.35">
      <c r="A17931" t="s">
        <v>14</v>
      </c>
      <c r="B17931" t="s">
        <v>2</v>
      </c>
      <c r="C17931" t="s">
        <v>2635</v>
      </c>
      <c r="D17931" t="s">
        <v>2636</v>
      </c>
      <c r="E17931" t="s">
        <v>2637</v>
      </c>
      <c r="F17931" t="s">
        <v>2638</v>
      </c>
      <c r="G17931" t="s">
        <v>609</v>
      </c>
    </row>
    <row r="17932" spans="1:8" x14ac:dyDescent="0.35">
      <c r="A17932" t="s">
        <v>3</v>
      </c>
      <c r="B17932">
        <v>2029</v>
      </c>
      <c r="C17932" t="s">
        <v>133</v>
      </c>
      <c r="D17932" t="s">
        <v>299</v>
      </c>
      <c r="E17932" t="s">
        <v>562</v>
      </c>
      <c r="F17932" t="s">
        <v>603</v>
      </c>
      <c r="G17932" t="s">
        <v>79</v>
      </c>
    </row>
    <row r="17933" spans="1:8" x14ac:dyDescent="0.35">
      <c r="A17933" t="s">
        <v>4</v>
      </c>
      <c r="B17933">
        <v>3276</v>
      </c>
      <c r="C17933" t="s">
        <v>122</v>
      </c>
      <c r="D17933" t="s">
        <v>447</v>
      </c>
      <c r="E17933" t="s">
        <v>380</v>
      </c>
      <c r="F17933" t="s">
        <v>425</v>
      </c>
      <c r="G17933" t="s">
        <v>81</v>
      </c>
    </row>
    <row r="17934" spans="1:8" x14ac:dyDescent="0.35">
      <c r="A17934" t="s">
        <v>5</v>
      </c>
      <c r="B17934">
        <v>3466</v>
      </c>
      <c r="C17934" t="s">
        <v>435</v>
      </c>
      <c r="D17934" t="s">
        <v>206</v>
      </c>
      <c r="E17934" t="s">
        <v>616</v>
      </c>
      <c r="F17934" t="s">
        <v>557</v>
      </c>
      <c r="G17934" t="s">
        <v>94</v>
      </c>
    </row>
    <row r="17935" spans="1:8" x14ac:dyDescent="0.35">
      <c r="A17935" t="s">
        <v>6</v>
      </c>
      <c r="B17935">
        <v>1432</v>
      </c>
      <c r="C17935" t="s">
        <v>151</v>
      </c>
      <c r="D17935" t="s">
        <v>95</v>
      </c>
      <c r="E17935" t="s">
        <v>469</v>
      </c>
      <c r="F17935" t="s">
        <v>621</v>
      </c>
      <c r="G17935" t="s">
        <v>72</v>
      </c>
    </row>
    <row r="17936" spans="1:8" x14ac:dyDescent="0.35">
      <c r="A17936" t="s">
        <v>7</v>
      </c>
      <c r="B17936">
        <v>3246</v>
      </c>
      <c r="C17936" t="s">
        <v>65</v>
      </c>
      <c r="D17936" t="s">
        <v>426</v>
      </c>
      <c r="E17936" t="s">
        <v>356</v>
      </c>
      <c r="F17936" t="s">
        <v>473</v>
      </c>
      <c r="G17936" t="s">
        <v>79</v>
      </c>
    </row>
    <row r="17937" spans="1:8" x14ac:dyDescent="0.35">
      <c r="A17937" t="s">
        <v>241</v>
      </c>
      <c r="B17937">
        <v>13449</v>
      </c>
      <c r="C17937" t="s">
        <v>221</v>
      </c>
      <c r="D17937" t="s">
        <v>378</v>
      </c>
      <c r="E17937" t="s">
        <v>482</v>
      </c>
      <c r="F17937" t="s">
        <v>201</v>
      </c>
      <c r="G17937" t="s">
        <v>75</v>
      </c>
    </row>
    <row r="17939" spans="1:8" x14ac:dyDescent="0.35">
      <c r="A17939" t="s">
        <v>2645</v>
      </c>
    </row>
    <row r="17940" spans="1:8" x14ac:dyDescent="0.35">
      <c r="A17940" t="s">
        <v>14</v>
      </c>
      <c r="B17940" t="s">
        <v>266</v>
      </c>
      <c r="C17940" t="s">
        <v>2</v>
      </c>
      <c r="D17940" t="s">
        <v>2646</v>
      </c>
      <c r="E17940" t="s">
        <v>2647</v>
      </c>
      <c r="F17940" t="s">
        <v>2648</v>
      </c>
      <c r="G17940" t="s">
        <v>48</v>
      </c>
      <c r="H17940" t="s">
        <v>2649</v>
      </c>
    </row>
    <row r="17941" spans="1:8" x14ac:dyDescent="0.35">
      <c r="A17941" t="s">
        <v>3</v>
      </c>
      <c r="B17941" t="s">
        <v>267</v>
      </c>
      <c r="C17941">
        <v>260</v>
      </c>
      <c r="D17941" t="s">
        <v>159</v>
      </c>
      <c r="E17941" t="s">
        <v>494</v>
      </c>
      <c r="F17941" t="s">
        <v>575</v>
      </c>
      <c r="G17941" t="s">
        <v>65</v>
      </c>
      <c r="H17941" t="s">
        <v>112</v>
      </c>
    </row>
    <row r="17942" spans="1:8" x14ac:dyDescent="0.35">
      <c r="A17942" t="s">
        <v>3</v>
      </c>
      <c r="B17942" t="s">
        <v>279</v>
      </c>
      <c r="C17942">
        <v>1699</v>
      </c>
      <c r="D17942" t="s">
        <v>151</v>
      </c>
      <c r="E17942" t="s">
        <v>79</v>
      </c>
      <c r="F17942" t="s">
        <v>65</v>
      </c>
      <c r="G17942" t="s">
        <v>73</v>
      </c>
      <c r="H17942" t="s">
        <v>1137</v>
      </c>
    </row>
    <row r="17943" spans="1:8" x14ac:dyDescent="0.35">
      <c r="A17943" t="s">
        <v>3</v>
      </c>
      <c r="B17943" t="s">
        <v>285</v>
      </c>
      <c r="C17943">
        <v>64</v>
      </c>
      <c r="D17943" t="s">
        <v>62</v>
      </c>
      <c r="E17943" t="s">
        <v>63</v>
      </c>
      <c r="F17943" t="s">
        <v>157</v>
      </c>
      <c r="G17943" t="s">
        <v>76</v>
      </c>
      <c r="H17943" t="s">
        <v>834</v>
      </c>
    </row>
    <row r="17944" spans="1:8" x14ac:dyDescent="0.35">
      <c r="A17944" t="s">
        <v>4</v>
      </c>
      <c r="B17944" t="s">
        <v>267</v>
      </c>
      <c r="C17944">
        <v>353</v>
      </c>
      <c r="D17944" t="s">
        <v>376</v>
      </c>
      <c r="E17944" t="s">
        <v>245</v>
      </c>
      <c r="F17944" t="s">
        <v>752</v>
      </c>
      <c r="G17944" t="s">
        <v>77</v>
      </c>
      <c r="H17944" t="s">
        <v>192</v>
      </c>
    </row>
    <row r="17945" spans="1:8" x14ac:dyDescent="0.35">
      <c r="A17945" t="s">
        <v>4</v>
      </c>
      <c r="B17945" t="s">
        <v>279</v>
      </c>
      <c r="C17945">
        <v>2643</v>
      </c>
      <c r="D17945" t="s">
        <v>198</v>
      </c>
      <c r="E17945" t="s">
        <v>72</v>
      </c>
      <c r="F17945" t="s">
        <v>244</v>
      </c>
      <c r="G17945" t="s">
        <v>79</v>
      </c>
      <c r="H17945" t="s">
        <v>1472</v>
      </c>
    </row>
    <row r="17946" spans="1:8" x14ac:dyDescent="0.35">
      <c r="A17946" t="s">
        <v>4</v>
      </c>
      <c r="B17946" t="s">
        <v>285</v>
      </c>
      <c r="C17946">
        <v>278</v>
      </c>
      <c r="D17946" t="s">
        <v>80</v>
      </c>
      <c r="E17946" t="s">
        <v>88</v>
      </c>
      <c r="F17946" t="s">
        <v>163</v>
      </c>
      <c r="G17946" t="s">
        <v>73</v>
      </c>
      <c r="H17946" t="s">
        <v>1105</v>
      </c>
    </row>
    <row r="17947" spans="1:8" x14ac:dyDescent="0.35">
      <c r="A17947" t="s">
        <v>5</v>
      </c>
      <c r="B17947" t="s">
        <v>267</v>
      </c>
      <c r="C17947">
        <v>135</v>
      </c>
      <c r="D17947" t="s">
        <v>260</v>
      </c>
      <c r="E17947" t="s">
        <v>247</v>
      </c>
      <c r="F17947" t="s">
        <v>650</v>
      </c>
      <c r="G17947" t="s">
        <v>180</v>
      </c>
      <c r="H17947" t="s">
        <v>317</v>
      </c>
    </row>
    <row r="17948" spans="1:8" x14ac:dyDescent="0.35">
      <c r="A17948" t="s">
        <v>5</v>
      </c>
      <c r="B17948" t="s">
        <v>279</v>
      </c>
      <c r="C17948">
        <v>2658</v>
      </c>
      <c r="D17948" t="s">
        <v>149</v>
      </c>
      <c r="E17948" t="s">
        <v>68</v>
      </c>
      <c r="F17948" t="s">
        <v>211</v>
      </c>
      <c r="G17948" t="s">
        <v>79</v>
      </c>
      <c r="H17948" t="s">
        <v>1525</v>
      </c>
    </row>
    <row r="17949" spans="1:8" x14ac:dyDescent="0.35">
      <c r="A17949" t="s">
        <v>5</v>
      </c>
      <c r="B17949" t="s">
        <v>285</v>
      </c>
      <c r="C17949">
        <v>667</v>
      </c>
      <c r="D17949" t="s">
        <v>122</v>
      </c>
      <c r="E17949" t="s">
        <v>186</v>
      </c>
      <c r="F17949" t="s">
        <v>347</v>
      </c>
      <c r="G17949" t="s">
        <v>73</v>
      </c>
      <c r="H17949" t="s">
        <v>1181</v>
      </c>
    </row>
    <row r="17950" spans="1:8" x14ac:dyDescent="0.35">
      <c r="A17950" t="s">
        <v>6</v>
      </c>
      <c r="B17950" t="s">
        <v>267</v>
      </c>
      <c r="C17950">
        <v>127</v>
      </c>
      <c r="D17950" t="s">
        <v>302</v>
      </c>
      <c r="E17950" t="s">
        <v>442</v>
      </c>
      <c r="F17950" t="s">
        <v>508</v>
      </c>
      <c r="G17950" t="s">
        <v>78</v>
      </c>
      <c r="H17950" t="s">
        <v>373</v>
      </c>
    </row>
    <row r="17951" spans="1:8" x14ac:dyDescent="0.35">
      <c r="A17951" t="s">
        <v>6</v>
      </c>
      <c r="B17951" t="s">
        <v>279</v>
      </c>
      <c r="C17951">
        <v>1142</v>
      </c>
      <c r="D17951" t="s">
        <v>55</v>
      </c>
      <c r="E17951" t="s">
        <v>100</v>
      </c>
      <c r="F17951" t="s">
        <v>56</v>
      </c>
      <c r="G17951" t="s">
        <v>80</v>
      </c>
      <c r="H17951" t="s">
        <v>963</v>
      </c>
    </row>
    <row r="17952" spans="1:8" x14ac:dyDescent="0.35">
      <c r="A17952" t="s">
        <v>6</v>
      </c>
      <c r="B17952" t="s">
        <v>285</v>
      </c>
      <c r="C17952">
        <v>161</v>
      </c>
      <c r="D17952" t="s">
        <v>94</v>
      </c>
      <c r="E17952" t="s">
        <v>264</v>
      </c>
      <c r="F17952" t="s">
        <v>515</v>
      </c>
      <c r="G17952" t="s">
        <v>73</v>
      </c>
      <c r="H17952" t="s">
        <v>855</v>
      </c>
    </row>
    <row r="17953" spans="1:8" x14ac:dyDescent="0.35">
      <c r="A17953" t="s">
        <v>7</v>
      </c>
      <c r="B17953" t="s">
        <v>267</v>
      </c>
      <c r="C17953">
        <v>197</v>
      </c>
      <c r="D17953" t="s">
        <v>352</v>
      </c>
      <c r="E17953" t="s">
        <v>474</v>
      </c>
      <c r="F17953" t="s">
        <v>520</v>
      </c>
      <c r="G17953" t="s">
        <v>216</v>
      </c>
      <c r="H17953" t="s">
        <v>149</v>
      </c>
    </row>
    <row r="17954" spans="1:8" x14ac:dyDescent="0.35">
      <c r="A17954" t="s">
        <v>7</v>
      </c>
      <c r="B17954" t="s">
        <v>279</v>
      </c>
      <c r="C17954">
        <v>2874</v>
      </c>
      <c r="D17954" t="s">
        <v>63</v>
      </c>
      <c r="E17954" t="s">
        <v>77</v>
      </c>
      <c r="F17954" t="s">
        <v>161</v>
      </c>
      <c r="G17954" t="s">
        <v>150</v>
      </c>
      <c r="H17954" t="s">
        <v>1184</v>
      </c>
    </row>
    <row r="17955" spans="1:8" x14ac:dyDescent="0.35">
      <c r="A17955" t="s">
        <v>7</v>
      </c>
      <c r="B17955" t="s">
        <v>285</v>
      </c>
      <c r="C17955">
        <v>172</v>
      </c>
      <c r="D17955" t="s">
        <v>103</v>
      </c>
      <c r="E17955" t="s">
        <v>79</v>
      </c>
      <c r="F17955" t="s">
        <v>300</v>
      </c>
      <c r="G17955" t="s">
        <v>73</v>
      </c>
      <c r="H17955" t="s">
        <v>983</v>
      </c>
    </row>
    <row r="17956" spans="1:8" x14ac:dyDescent="0.35">
      <c r="A17956" t="s">
        <v>241</v>
      </c>
      <c r="B17956" t="s">
        <v>267</v>
      </c>
      <c r="C17956">
        <v>1072</v>
      </c>
      <c r="D17956" t="s">
        <v>334</v>
      </c>
      <c r="E17956" t="s">
        <v>160</v>
      </c>
      <c r="F17956" t="s">
        <v>480</v>
      </c>
      <c r="G17956" t="s">
        <v>130</v>
      </c>
      <c r="H17956" t="s">
        <v>135</v>
      </c>
    </row>
    <row r="17957" spans="1:8" x14ac:dyDescent="0.35">
      <c r="A17957" t="s">
        <v>241</v>
      </c>
      <c r="B17957" t="s">
        <v>279</v>
      </c>
      <c r="C17957">
        <v>11016</v>
      </c>
      <c r="D17957" t="s">
        <v>142</v>
      </c>
      <c r="E17957" t="s">
        <v>150</v>
      </c>
      <c r="F17957" t="s">
        <v>109</v>
      </c>
      <c r="G17957" t="s">
        <v>71</v>
      </c>
      <c r="H17957" t="s">
        <v>869</v>
      </c>
    </row>
    <row r="17958" spans="1:8" x14ac:dyDescent="0.35">
      <c r="A17958" t="s">
        <v>241</v>
      </c>
      <c r="B17958" t="s">
        <v>285</v>
      </c>
      <c r="C17958">
        <v>1342</v>
      </c>
      <c r="D17958" t="s">
        <v>74</v>
      </c>
      <c r="E17958" t="s">
        <v>133</v>
      </c>
      <c r="F17958" t="s">
        <v>205</v>
      </c>
      <c r="G17958" t="s">
        <v>73</v>
      </c>
      <c r="H17958" t="s">
        <v>642</v>
      </c>
    </row>
    <row r="17960" spans="1:8" x14ac:dyDescent="0.35">
      <c r="A17960" t="s">
        <v>2650</v>
      </c>
    </row>
    <row r="17961" spans="1:8" x14ac:dyDescent="0.35">
      <c r="A17961" t="s">
        <v>14</v>
      </c>
      <c r="B17961" t="s">
        <v>461</v>
      </c>
      <c r="C17961" t="s">
        <v>2</v>
      </c>
      <c r="D17961" t="s">
        <v>2646</v>
      </c>
      <c r="E17961" t="s">
        <v>2647</v>
      </c>
      <c r="F17961" t="s">
        <v>2648</v>
      </c>
      <c r="G17961" t="s">
        <v>48</v>
      </c>
      <c r="H17961" t="s">
        <v>2649</v>
      </c>
    </row>
    <row r="17962" spans="1:8" x14ac:dyDescent="0.35">
      <c r="A17962" t="s">
        <v>3</v>
      </c>
      <c r="B17962" t="s">
        <v>462</v>
      </c>
      <c r="C17962">
        <v>1090</v>
      </c>
      <c r="D17962" t="s">
        <v>355</v>
      </c>
      <c r="E17962" t="s">
        <v>137</v>
      </c>
      <c r="F17962" t="s">
        <v>192</v>
      </c>
      <c r="G17962" t="s">
        <v>105</v>
      </c>
      <c r="H17962" t="s">
        <v>1161</v>
      </c>
    </row>
    <row r="17963" spans="1:8" x14ac:dyDescent="0.35">
      <c r="A17963" t="s">
        <v>3</v>
      </c>
      <c r="B17963" t="s">
        <v>464</v>
      </c>
      <c r="C17963">
        <v>932</v>
      </c>
      <c r="D17963" t="s">
        <v>198</v>
      </c>
      <c r="E17963" t="s">
        <v>93</v>
      </c>
      <c r="F17963" t="s">
        <v>137</v>
      </c>
      <c r="G17963" t="s">
        <v>76</v>
      </c>
      <c r="H17963" t="s">
        <v>1112</v>
      </c>
    </row>
    <row r="17964" spans="1:8" x14ac:dyDescent="0.35">
      <c r="A17964" t="s">
        <v>3</v>
      </c>
      <c r="B17964" t="s">
        <v>468</v>
      </c>
      <c r="C17964">
        <v>1</v>
      </c>
      <c r="D17964" t="s">
        <v>395</v>
      </c>
      <c r="E17964" t="s">
        <v>76</v>
      </c>
      <c r="F17964" t="s">
        <v>76</v>
      </c>
      <c r="G17964" t="s">
        <v>76</v>
      </c>
      <c r="H17964" t="s">
        <v>76</v>
      </c>
    </row>
    <row r="17965" spans="1:8" x14ac:dyDescent="0.35">
      <c r="A17965" t="s">
        <v>4</v>
      </c>
      <c r="B17965" t="s">
        <v>462</v>
      </c>
      <c r="C17965">
        <v>1693</v>
      </c>
      <c r="D17965" t="s">
        <v>264</v>
      </c>
      <c r="E17965" t="s">
        <v>67</v>
      </c>
      <c r="F17965" t="s">
        <v>269</v>
      </c>
      <c r="G17965" t="s">
        <v>71</v>
      </c>
      <c r="H17965" t="s">
        <v>1612</v>
      </c>
    </row>
    <row r="17966" spans="1:8" x14ac:dyDescent="0.35">
      <c r="A17966" t="s">
        <v>4</v>
      </c>
      <c r="B17966" t="s">
        <v>464</v>
      </c>
      <c r="C17966">
        <v>1581</v>
      </c>
      <c r="D17966" t="s">
        <v>179</v>
      </c>
      <c r="E17966" t="s">
        <v>211</v>
      </c>
      <c r="F17966" t="s">
        <v>119</v>
      </c>
      <c r="G17966" t="s">
        <v>76</v>
      </c>
      <c r="H17966" t="s">
        <v>1117</v>
      </c>
    </row>
    <row r="17967" spans="1:8" x14ac:dyDescent="0.35">
      <c r="A17967" t="s">
        <v>5</v>
      </c>
      <c r="B17967" t="s">
        <v>462</v>
      </c>
      <c r="C17967">
        <v>1655</v>
      </c>
      <c r="D17967" t="s">
        <v>194</v>
      </c>
      <c r="E17967" t="s">
        <v>186</v>
      </c>
      <c r="F17967" t="s">
        <v>302</v>
      </c>
      <c r="G17967" t="s">
        <v>71</v>
      </c>
      <c r="H17967" t="s">
        <v>1210</v>
      </c>
    </row>
    <row r="17968" spans="1:8" x14ac:dyDescent="0.35">
      <c r="A17968" t="s">
        <v>5</v>
      </c>
      <c r="B17968" t="s">
        <v>464</v>
      </c>
      <c r="C17968">
        <v>1805</v>
      </c>
      <c r="D17968" t="s">
        <v>151</v>
      </c>
      <c r="E17968" t="s">
        <v>55</v>
      </c>
      <c r="F17968" t="s">
        <v>96</v>
      </c>
      <c r="G17968" t="s">
        <v>71</v>
      </c>
      <c r="H17968" t="s">
        <v>1131</v>
      </c>
    </row>
    <row r="17969" spans="1:8" x14ac:dyDescent="0.35">
      <c r="A17969" t="s">
        <v>6</v>
      </c>
      <c r="B17969" t="s">
        <v>462</v>
      </c>
      <c r="C17969">
        <v>905</v>
      </c>
      <c r="D17969" t="s">
        <v>57</v>
      </c>
      <c r="E17969" t="s">
        <v>96</v>
      </c>
      <c r="F17969" t="s">
        <v>328</v>
      </c>
      <c r="G17969" t="s">
        <v>80</v>
      </c>
      <c r="H17969" t="s">
        <v>738</v>
      </c>
    </row>
    <row r="17970" spans="1:8" x14ac:dyDescent="0.35">
      <c r="A17970" t="s">
        <v>6</v>
      </c>
      <c r="B17970" t="s">
        <v>464</v>
      </c>
      <c r="C17970">
        <v>525</v>
      </c>
      <c r="D17970" t="s">
        <v>86</v>
      </c>
      <c r="E17970" t="s">
        <v>138</v>
      </c>
      <c r="F17970" t="s">
        <v>137</v>
      </c>
      <c r="G17970" t="s">
        <v>150</v>
      </c>
      <c r="H17970" t="s">
        <v>882</v>
      </c>
    </row>
    <row r="17971" spans="1:8" x14ac:dyDescent="0.35">
      <c r="A17971" t="s">
        <v>7</v>
      </c>
      <c r="B17971" t="s">
        <v>462</v>
      </c>
      <c r="C17971">
        <v>1914</v>
      </c>
      <c r="D17971" t="s">
        <v>103</v>
      </c>
      <c r="E17971" t="s">
        <v>104</v>
      </c>
      <c r="F17971" t="s">
        <v>257</v>
      </c>
      <c r="G17971" t="s">
        <v>72</v>
      </c>
      <c r="H17971" t="s">
        <v>1167</v>
      </c>
    </row>
    <row r="17972" spans="1:8" x14ac:dyDescent="0.35">
      <c r="A17972" t="s">
        <v>7</v>
      </c>
      <c r="B17972" t="s">
        <v>464</v>
      </c>
      <c r="C17972">
        <v>1328</v>
      </c>
      <c r="D17972" t="s">
        <v>72</v>
      </c>
      <c r="E17972" t="s">
        <v>138</v>
      </c>
      <c r="F17972" t="s">
        <v>198</v>
      </c>
      <c r="G17972" t="s">
        <v>77</v>
      </c>
      <c r="H17972" t="s">
        <v>1110</v>
      </c>
    </row>
    <row r="17973" spans="1:8" x14ac:dyDescent="0.35">
      <c r="A17973" t="s">
        <v>7</v>
      </c>
      <c r="B17973" t="s">
        <v>468</v>
      </c>
      <c r="C17973">
        <v>1</v>
      </c>
      <c r="D17973" t="s">
        <v>76</v>
      </c>
      <c r="E17973" t="s">
        <v>76</v>
      </c>
      <c r="F17973" t="s">
        <v>76</v>
      </c>
      <c r="G17973" t="s">
        <v>76</v>
      </c>
      <c r="H17973" t="s">
        <v>395</v>
      </c>
    </row>
    <row r="17974" spans="1:8" x14ac:dyDescent="0.35">
      <c r="A17974" t="s">
        <v>241</v>
      </c>
      <c r="B17974" t="s">
        <v>462</v>
      </c>
      <c r="C17974">
        <v>7257</v>
      </c>
      <c r="D17974" t="s">
        <v>137</v>
      </c>
      <c r="E17974" t="s">
        <v>57</v>
      </c>
      <c r="F17974" t="s">
        <v>257</v>
      </c>
      <c r="G17974" t="s">
        <v>78</v>
      </c>
      <c r="H17974" t="s">
        <v>628</v>
      </c>
    </row>
    <row r="17975" spans="1:8" x14ac:dyDescent="0.35">
      <c r="A17975" t="s">
        <v>241</v>
      </c>
      <c r="B17975" t="s">
        <v>464</v>
      </c>
      <c r="C17975">
        <v>6171</v>
      </c>
      <c r="D17975" t="s">
        <v>151</v>
      </c>
      <c r="E17975" t="s">
        <v>198</v>
      </c>
      <c r="F17975" t="s">
        <v>96</v>
      </c>
      <c r="G17975" t="s">
        <v>106</v>
      </c>
      <c r="H17975" t="s">
        <v>1406</v>
      </c>
    </row>
    <row r="17976" spans="1:8" x14ac:dyDescent="0.35">
      <c r="A17976" t="s">
        <v>241</v>
      </c>
      <c r="B17976" t="s">
        <v>468</v>
      </c>
      <c r="C17976">
        <v>2</v>
      </c>
      <c r="D17976" t="s">
        <v>483</v>
      </c>
      <c r="E17976" t="s">
        <v>76</v>
      </c>
      <c r="F17976" t="s">
        <v>76</v>
      </c>
      <c r="G17976" t="s">
        <v>76</v>
      </c>
      <c r="H17976" t="s">
        <v>484</v>
      </c>
    </row>
    <row r="17978" spans="1:8" x14ac:dyDescent="0.35">
      <c r="A17978" t="s">
        <v>2651</v>
      </c>
    </row>
    <row r="17979" spans="1:8" x14ac:dyDescent="0.35">
      <c r="A17979" t="s">
        <v>14</v>
      </c>
      <c r="B17979" t="s">
        <v>487</v>
      </c>
      <c r="C17979" t="s">
        <v>2</v>
      </c>
      <c r="D17979" t="s">
        <v>2646</v>
      </c>
      <c r="E17979" t="s">
        <v>2647</v>
      </c>
      <c r="F17979" t="s">
        <v>2648</v>
      </c>
      <c r="G17979" t="s">
        <v>48</v>
      </c>
      <c r="H17979" t="s">
        <v>2649</v>
      </c>
    </row>
    <row r="17980" spans="1:8" x14ac:dyDescent="0.35">
      <c r="A17980" t="s">
        <v>3</v>
      </c>
      <c r="B17980" t="s">
        <v>488</v>
      </c>
      <c r="C17980">
        <v>1114</v>
      </c>
      <c r="D17980" t="s">
        <v>96</v>
      </c>
      <c r="E17980" t="s">
        <v>62</v>
      </c>
      <c r="F17980" t="s">
        <v>58</v>
      </c>
      <c r="G17980" t="s">
        <v>150</v>
      </c>
      <c r="H17980" t="s">
        <v>926</v>
      </c>
    </row>
    <row r="17981" spans="1:8" x14ac:dyDescent="0.35">
      <c r="A17981" t="s">
        <v>3</v>
      </c>
      <c r="B17981" t="s">
        <v>491</v>
      </c>
      <c r="C17981">
        <v>909</v>
      </c>
      <c r="D17981" t="s">
        <v>121</v>
      </c>
      <c r="E17981" t="s">
        <v>179</v>
      </c>
      <c r="F17981" t="s">
        <v>162</v>
      </c>
      <c r="G17981" t="s">
        <v>79</v>
      </c>
      <c r="H17981" t="s">
        <v>780</v>
      </c>
    </row>
    <row r="17982" spans="1:8" x14ac:dyDescent="0.35">
      <c r="A17982" t="s">
        <v>4</v>
      </c>
      <c r="B17982" t="s">
        <v>488</v>
      </c>
      <c r="C17982">
        <v>1943</v>
      </c>
      <c r="D17982" t="s">
        <v>86</v>
      </c>
      <c r="E17982" t="s">
        <v>217</v>
      </c>
      <c r="F17982" t="s">
        <v>185</v>
      </c>
      <c r="G17982" t="s">
        <v>79</v>
      </c>
      <c r="H17982" t="s">
        <v>403</v>
      </c>
    </row>
    <row r="17983" spans="1:8" x14ac:dyDescent="0.35">
      <c r="A17983" t="s">
        <v>4</v>
      </c>
      <c r="B17983" t="s">
        <v>491</v>
      </c>
      <c r="C17983">
        <v>1331</v>
      </c>
      <c r="D17983" t="s">
        <v>260</v>
      </c>
      <c r="E17983" t="s">
        <v>355</v>
      </c>
      <c r="F17983" t="s">
        <v>226</v>
      </c>
      <c r="G17983" t="s">
        <v>73</v>
      </c>
      <c r="H17983" t="s">
        <v>1305</v>
      </c>
    </row>
    <row r="17984" spans="1:8" x14ac:dyDescent="0.35">
      <c r="A17984" t="s">
        <v>5</v>
      </c>
      <c r="B17984" t="s">
        <v>488</v>
      </c>
      <c r="C17984">
        <v>2079</v>
      </c>
      <c r="D17984" t="s">
        <v>62</v>
      </c>
      <c r="E17984" t="s">
        <v>74</v>
      </c>
      <c r="F17984" t="s">
        <v>193</v>
      </c>
      <c r="G17984" t="s">
        <v>79</v>
      </c>
      <c r="H17984" t="s">
        <v>1639</v>
      </c>
    </row>
    <row r="17985" spans="1:8" x14ac:dyDescent="0.35">
      <c r="A17985" t="s">
        <v>5</v>
      </c>
      <c r="B17985" t="s">
        <v>491</v>
      </c>
      <c r="C17985">
        <v>1381</v>
      </c>
      <c r="D17985" t="s">
        <v>108</v>
      </c>
      <c r="E17985" t="s">
        <v>72</v>
      </c>
      <c r="F17985" t="s">
        <v>116</v>
      </c>
      <c r="G17985" t="s">
        <v>75</v>
      </c>
      <c r="H17985" t="s">
        <v>1397</v>
      </c>
    </row>
    <row r="17986" spans="1:8" x14ac:dyDescent="0.35">
      <c r="A17986" t="s">
        <v>6</v>
      </c>
      <c r="B17986" t="s">
        <v>488</v>
      </c>
      <c r="C17986">
        <v>804</v>
      </c>
      <c r="D17986" t="s">
        <v>70</v>
      </c>
      <c r="E17986" t="s">
        <v>74</v>
      </c>
      <c r="F17986" t="s">
        <v>168</v>
      </c>
      <c r="G17986" t="s">
        <v>63</v>
      </c>
      <c r="H17986" t="s">
        <v>827</v>
      </c>
    </row>
    <row r="17987" spans="1:8" x14ac:dyDescent="0.35">
      <c r="A17987" t="s">
        <v>6</v>
      </c>
      <c r="B17987" t="s">
        <v>491</v>
      </c>
      <c r="C17987">
        <v>626</v>
      </c>
      <c r="D17987" t="s">
        <v>179</v>
      </c>
      <c r="E17987" t="s">
        <v>194</v>
      </c>
      <c r="F17987" t="s">
        <v>242</v>
      </c>
      <c r="G17987" t="s">
        <v>105</v>
      </c>
      <c r="H17987" t="s">
        <v>999</v>
      </c>
    </row>
    <row r="17988" spans="1:8" x14ac:dyDescent="0.35">
      <c r="A17988" t="s">
        <v>7</v>
      </c>
      <c r="B17988" t="s">
        <v>488</v>
      </c>
      <c r="C17988">
        <v>1721</v>
      </c>
      <c r="D17988" t="s">
        <v>173</v>
      </c>
      <c r="E17988" t="s">
        <v>86</v>
      </c>
      <c r="F17988" t="s">
        <v>112</v>
      </c>
      <c r="G17988" t="s">
        <v>150</v>
      </c>
      <c r="H17988" t="s">
        <v>1430</v>
      </c>
    </row>
    <row r="17989" spans="1:8" x14ac:dyDescent="0.35">
      <c r="A17989" t="s">
        <v>7</v>
      </c>
      <c r="B17989" t="s">
        <v>491</v>
      </c>
      <c r="C17989">
        <v>1522</v>
      </c>
      <c r="D17989" t="s">
        <v>55</v>
      </c>
      <c r="E17989" t="s">
        <v>81</v>
      </c>
      <c r="F17989" t="s">
        <v>126</v>
      </c>
      <c r="G17989" t="s">
        <v>138</v>
      </c>
      <c r="H17989" t="s">
        <v>787</v>
      </c>
    </row>
    <row r="17990" spans="1:8" x14ac:dyDescent="0.35">
      <c r="A17990" t="s">
        <v>241</v>
      </c>
      <c r="B17990" t="s">
        <v>488</v>
      </c>
      <c r="C17990">
        <v>7661</v>
      </c>
      <c r="D17990" t="s">
        <v>103</v>
      </c>
      <c r="E17990" t="s">
        <v>179</v>
      </c>
      <c r="F17990" t="s">
        <v>208</v>
      </c>
      <c r="G17990" t="s">
        <v>150</v>
      </c>
      <c r="H17990" t="s">
        <v>926</v>
      </c>
    </row>
    <row r="17991" spans="1:8" x14ac:dyDescent="0.35">
      <c r="A17991" t="s">
        <v>241</v>
      </c>
      <c r="B17991" t="s">
        <v>491</v>
      </c>
      <c r="C17991">
        <v>5769</v>
      </c>
      <c r="D17991" t="s">
        <v>194</v>
      </c>
      <c r="E17991" t="s">
        <v>86</v>
      </c>
      <c r="F17991" t="s">
        <v>367</v>
      </c>
      <c r="G17991" t="s">
        <v>75</v>
      </c>
      <c r="H17991" t="s">
        <v>837</v>
      </c>
    </row>
    <row r="17993" spans="1:8" x14ac:dyDescent="0.35">
      <c r="A17993" t="s">
        <v>2652</v>
      </c>
    </row>
    <row r="17994" spans="1:8" x14ac:dyDescent="0.35">
      <c r="A17994" t="s">
        <v>14</v>
      </c>
      <c r="B17994" t="s">
        <v>565</v>
      </c>
      <c r="C17994" t="s">
        <v>2</v>
      </c>
      <c r="D17994" t="s">
        <v>2646</v>
      </c>
      <c r="E17994" t="s">
        <v>2647</v>
      </c>
      <c r="F17994" t="s">
        <v>2648</v>
      </c>
      <c r="G17994" t="s">
        <v>48</v>
      </c>
      <c r="H17994" t="s">
        <v>2649</v>
      </c>
    </row>
    <row r="17995" spans="1:8" x14ac:dyDescent="0.35">
      <c r="A17995" t="s">
        <v>3</v>
      </c>
      <c r="B17995" t="s">
        <v>566</v>
      </c>
      <c r="C17995">
        <v>149</v>
      </c>
      <c r="D17995" t="s">
        <v>263</v>
      </c>
      <c r="E17995" t="s">
        <v>195</v>
      </c>
      <c r="F17995" t="s">
        <v>808</v>
      </c>
      <c r="G17995" t="s">
        <v>84</v>
      </c>
      <c r="H17995" t="s">
        <v>121</v>
      </c>
    </row>
    <row r="17996" spans="1:8" x14ac:dyDescent="0.35">
      <c r="A17996" t="s">
        <v>3</v>
      </c>
      <c r="B17996" t="s">
        <v>569</v>
      </c>
      <c r="C17996">
        <v>933</v>
      </c>
      <c r="D17996" t="s">
        <v>63</v>
      </c>
      <c r="E17996" t="s">
        <v>150</v>
      </c>
      <c r="F17996" t="s">
        <v>149</v>
      </c>
      <c r="G17996" t="s">
        <v>73</v>
      </c>
      <c r="H17996" t="s">
        <v>1119</v>
      </c>
    </row>
    <row r="17997" spans="1:8" x14ac:dyDescent="0.35">
      <c r="A17997" t="s">
        <v>3</v>
      </c>
      <c r="B17997" t="s">
        <v>570</v>
      </c>
      <c r="C17997">
        <v>32</v>
      </c>
      <c r="D17997" t="s">
        <v>146</v>
      </c>
      <c r="E17997" t="s">
        <v>76</v>
      </c>
      <c r="F17997" t="s">
        <v>237</v>
      </c>
      <c r="G17997" t="s">
        <v>76</v>
      </c>
      <c r="H17997" t="s">
        <v>984</v>
      </c>
    </row>
    <row r="17998" spans="1:8" x14ac:dyDescent="0.35">
      <c r="A17998" t="s">
        <v>3</v>
      </c>
      <c r="B17998" t="s">
        <v>571</v>
      </c>
      <c r="C17998">
        <v>111</v>
      </c>
      <c r="D17998" t="s">
        <v>143</v>
      </c>
      <c r="E17998" t="s">
        <v>261</v>
      </c>
      <c r="F17998" t="s">
        <v>762</v>
      </c>
      <c r="G17998" t="s">
        <v>133</v>
      </c>
      <c r="H17998" t="s">
        <v>299</v>
      </c>
    </row>
    <row r="17999" spans="1:8" x14ac:dyDescent="0.35">
      <c r="A17999" t="s">
        <v>3</v>
      </c>
      <c r="B17999" t="s">
        <v>572</v>
      </c>
      <c r="C17999">
        <v>766</v>
      </c>
      <c r="D17999" t="s">
        <v>179</v>
      </c>
      <c r="E17999" t="s">
        <v>107</v>
      </c>
      <c r="F17999" t="s">
        <v>244</v>
      </c>
      <c r="G17999" t="s">
        <v>107</v>
      </c>
      <c r="H17999" t="s">
        <v>902</v>
      </c>
    </row>
    <row r="18000" spans="1:8" x14ac:dyDescent="0.35">
      <c r="A18000" t="s">
        <v>3</v>
      </c>
      <c r="B18000" t="s">
        <v>573</v>
      </c>
      <c r="C18000">
        <v>32</v>
      </c>
      <c r="D18000" t="s">
        <v>76</v>
      </c>
      <c r="E18000" t="s">
        <v>149</v>
      </c>
      <c r="F18000" t="s">
        <v>132</v>
      </c>
      <c r="G18000" t="s">
        <v>76</v>
      </c>
      <c r="H18000" t="s">
        <v>979</v>
      </c>
    </row>
    <row r="18001" spans="1:8" x14ac:dyDescent="0.35">
      <c r="A18001" t="s">
        <v>4</v>
      </c>
      <c r="B18001" t="s">
        <v>566</v>
      </c>
      <c r="C18001">
        <v>211</v>
      </c>
      <c r="D18001" t="s">
        <v>116</v>
      </c>
      <c r="E18001" t="s">
        <v>292</v>
      </c>
      <c r="F18001" t="s">
        <v>190</v>
      </c>
      <c r="G18001" t="s">
        <v>71</v>
      </c>
      <c r="H18001" t="s">
        <v>392</v>
      </c>
    </row>
    <row r="18002" spans="1:8" x14ac:dyDescent="0.35">
      <c r="A18002" t="s">
        <v>4</v>
      </c>
      <c r="B18002" t="s">
        <v>569</v>
      </c>
      <c r="C18002">
        <v>1578</v>
      </c>
      <c r="D18002" t="s">
        <v>93</v>
      </c>
      <c r="E18002" t="s">
        <v>75</v>
      </c>
      <c r="F18002" t="s">
        <v>161</v>
      </c>
      <c r="G18002" t="s">
        <v>71</v>
      </c>
      <c r="H18002" t="s">
        <v>1112</v>
      </c>
    </row>
    <row r="18003" spans="1:8" x14ac:dyDescent="0.35">
      <c r="A18003" t="s">
        <v>4</v>
      </c>
      <c r="B18003" t="s">
        <v>570</v>
      </c>
      <c r="C18003">
        <v>154</v>
      </c>
      <c r="D18003" t="s">
        <v>77</v>
      </c>
      <c r="E18003" t="s">
        <v>149</v>
      </c>
      <c r="F18003" t="s">
        <v>57</v>
      </c>
      <c r="G18003" t="s">
        <v>76</v>
      </c>
      <c r="H18003" t="s">
        <v>1422</v>
      </c>
    </row>
    <row r="18004" spans="1:8" x14ac:dyDescent="0.35">
      <c r="A18004" t="s">
        <v>4</v>
      </c>
      <c r="B18004" t="s">
        <v>571</v>
      </c>
      <c r="C18004">
        <v>142</v>
      </c>
      <c r="D18004" t="s">
        <v>232</v>
      </c>
      <c r="E18004" t="s">
        <v>283</v>
      </c>
      <c r="F18004" t="s">
        <v>363</v>
      </c>
      <c r="G18004" t="s">
        <v>76</v>
      </c>
      <c r="H18004" t="s">
        <v>231</v>
      </c>
    </row>
    <row r="18005" spans="1:8" x14ac:dyDescent="0.35">
      <c r="A18005" t="s">
        <v>4</v>
      </c>
      <c r="B18005" t="s">
        <v>572</v>
      </c>
      <c r="C18005">
        <v>1065</v>
      </c>
      <c r="D18005" t="s">
        <v>149</v>
      </c>
      <c r="E18005" t="s">
        <v>142</v>
      </c>
      <c r="F18005" t="s">
        <v>104</v>
      </c>
      <c r="G18005" t="s">
        <v>73</v>
      </c>
      <c r="H18005" t="s">
        <v>1244</v>
      </c>
    </row>
    <row r="18006" spans="1:8" x14ac:dyDescent="0.35">
      <c r="A18006" t="s">
        <v>4</v>
      </c>
      <c r="B18006" t="s">
        <v>573</v>
      </c>
      <c r="C18006">
        <v>124</v>
      </c>
      <c r="D18006" t="s">
        <v>179</v>
      </c>
      <c r="E18006" t="s">
        <v>121</v>
      </c>
      <c r="F18006" t="s">
        <v>109</v>
      </c>
      <c r="G18006" t="s">
        <v>68</v>
      </c>
      <c r="H18006" t="s">
        <v>1139</v>
      </c>
    </row>
    <row r="18007" spans="1:8" x14ac:dyDescent="0.35">
      <c r="A18007" t="s">
        <v>5</v>
      </c>
      <c r="B18007" t="s">
        <v>566</v>
      </c>
      <c r="C18007">
        <v>89</v>
      </c>
      <c r="D18007" t="s">
        <v>286</v>
      </c>
      <c r="E18007" t="s">
        <v>297</v>
      </c>
      <c r="F18007" t="s">
        <v>777</v>
      </c>
      <c r="G18007" t="s">
        <v>79</v>
      </c>
      <c r="H18007" t="s">
        <v>99</v>
      </c>
    </row>
    <row r="18008" spans="1:8" x14ac:dyDescent="0.35">
      <c r="A18008" t="s">
        <v>5</v>
      </c>
      <c r="B18008" t="s">
        <v>569</v>
      </c>
      <c r="C18008">
        <v>1592</v>
      </c>
      <c r="D18008" t="s">
        <v>179</v>
      </c>
      <c r="E18008" t="s">
        <v>68</v>
      </c>
      <c r="F18008" t="s">
        <v>217</v>
      </c>
      <c r="G18008" t="s">
        <v>71</v>
      </c>
      <c r="H18008" t="s">
        <v>875</v>
      </c>
    </row>
    <row r="18009" spans="1:8" x14ac:dyDescent="0.35">
      <c r="A18009" t="s">
        <v>5</v>
      </c>
      <c r="B18009" t="s">
        <v>570</v>
      </c>
      <c r="C18009">
        <v>398</v>
      </c>
      <c r="D18009" t="s">
        <v>186</v>
      </c>
      <c r="E18009" t="s">
        <v>94</v>
      </c>
      <c r="F18009" t="s">
        <v>206</v>
      </c>
      <c r="G18009" t="s">
        <v>107</v>
      </c>
      <c r="H18009" t="s">
        <v>1186</v>
      </c>
    </row>
    <row r="18010" spans="1:8" x14ac:dyDescent="0.35">
      <c r="A18010" t="s">
        <v>5</v>
      </c>
      <c r="B18010" t="s">
        <v>571</v>
      </c>
      <c r="C18010">
        <v>46</v>
      </c>
      <c r="D18010" t="s">
        <v>108</v>
      </c>
      <c r="E18010" t="s">
        <v>57</v>
      </c>
      <c r="F18010" t="s">
        <v>632</v>
      </c>
      <c r="G18010" t="s">
        <v>233</v>
      </c>
      <c r="H18010" t="s">
        <v>466</v>
      </c>
    </row>
    <row r="18011" spans="1:8" x14ac:dyDescent="0.35">
      <c r="A18011" t="s">
        <v>5</v>
      </c>
      <c r="B18011" t="s">
        <v>572</v>
      </c>
      <c r="C18011">
        <v>1066</v>
      </c>
      <c r="D18011" t="s">
        <v>108</v>
      </c>
      <c r="E18011" t="s">
        <v>71</v>
      </c>
      <c r="F18011" t="s">
        <v>87</v>
      </c>
      <c r="G18011" t="s">
        <v>107</v>
      </c>
      <c r="H18011" t="s">
        <v>908</v>
      </c>
    </row>
    <row r="18012" spans="1:8" x14ac:dyDescent="0.35">
      <c r="A18012" t="s">
        <v>5</v>
      </c>
      <c r="B18012" t="s">
        <v>573</v>
      </c>
      <c r="C18012">
        <v>269</v>
      </c>
      <c r="D18012" t="s">
        <v>173</v>
      </c>
      <c r="E18012" t="s">
        <v>62</v>
      </c>
      <c r="F18012" t="s">
        <v>283</v>
      </c>
      <c r="G18012" t="s">
        <v>79</v>
      </c>
      <c r="H18012" t="s">
        <v>725</v>
      </c>
    </row>
    <row r="18013" spans="1:8" x14ac:dyDescent="0.35">
      <c r="A18013" t="s">
        <v>6</v>
      </c>
      <c r="B18013" t="s">
        <v>566</v>
      </c>
      <c r="C18013">
        <v>71</v>
      </c>
      <c r="D18013" t="s">
        <v>171</v>
      </c>
      <c r="E18013" t="s">
        <v>99</v>
      </c>
      <c r="F18013" t="s">
        <v>763</v>
      </c>
      <c r="G18013" t="s">
        <v>76</v>
      </c>
      <c r="H18013" t="s">
        <v>219</v>
      </c>
    </row>
    <row r="18014" spans="1:8" x14ac:dyDescent="0.35">
      <c r="A18014" t="s">
        <v>6</v>
      </c>
      <c r="B18014" t="s">
        <v>569</v>
      </c>
      <c r="C18014">
        <v>642</v>
      </c>
      <c r="D18014" t="s">
        <v>142</v>
      </c>
      <c r="E18014" t="s">
        <v>78</v>
      </c>
      <c r="F18014" t="s">
        <v>96</v>
      </c>
      <c r="G18014" t="s">
        <v>93</v>
      </c>
      <c r="H18014" t="s">
        <v>1406</v>
      </c>
    </row>
    <row r="18015" spans="1:8" x14ac:dyDescent="0.35">
      <c r="A18015" t="s">
        <v>6</v>
      </c>
      <c r="B18015" t="s">
        <v>570</v>
      </c>
      <c r="C18015">
        <v>91</v>
      </c>
      <c r="D18015" t="s">
        <v>73</v>
      </c>
      <c r="E18015" t="s">
        <v>65</v>
      </c>
      <c r="F18015" t="s">
        <v>135</v>
      </c>
      <c r="G18015" t="s">
        <v>76</v>
      </c>
      <c r="H18015" t="s">
        <v>1139</v>
      </c>
    </row>
    <row r="18016" spans="1:8" x14ac:dyDescent="0.35">
      <c r="A18016" t="s">
        <v>6</v>
      </c>
      <c r="B18016" t="s">
        <v>571</v>
      </c>
      <c r="C18016">
        <v>56</v>
      </c>
      <c r="D18016" t="s">
        <v>120</v>
      </c>
      <c r="E18016" t="s">
        <v>204</v>
      </c>
      <c r="F18016" t="s">
        <v>652</v>
      </c>
      <c r="G18016" t="s">
        <v>198</v>
      </c>
      <c r="H18016" t="s">
        <v>166</v>
      </c>
    </row>
    <row r="18017" spans="1:8" x14ac:dyDescent="0.35">
      <c r="A18017" t="s">
        <v>6</v>
      </c>
      <c r="B18017" t="s">
        <v>572</v>
      </c>
      <c r="C18017">
        <v>500</v>
      </c>
      <c r="D18017" t="s">
        <v>63</v>
      </c>
      <c r="E18017" t="s">
        <v>130</v>
      </c>
      <c r="F18017" t="s">
        <v>11</v>
      </c>
      <c r="G18017" t="s">
        <v>105</v>
      </c>
      <c r="H18017" t="s">
        <v>1546</v>
      </c>
    </row>
    <row r="18018" spans="1:8" x14ac:dyDescent="0.35">
      <c r="A18018" t="s">
        <v>6</v>
      </c>
      <c r="B18018" t="s">
        <v>573</v>
      </c>
      <c r="C18018">
        <v>70</v>
      </c>
      <c r="D18018" t="s">
        <v>186</v>
      </c>
      <c r="E18018" t="s">
        <v>225</v>
      </c>
      <c r="F18018" t="s">
        <v>116</v>
      </c>
      <c r="G18018" t="s">
        <v>77</v>
      </c>
      <c r="H18018" t="s">
        <v>985</v>
      </c>
    </row>
    <row r="18019" spans="1:8" x14ac:dyDescent="0.35">
      <c r="A18019" t="s">
        <v>7</v>
      </c>
      <c r="B18019" t="s">
        <v>566</v>
      </c>
      <c r="C18019">
        <v>127</v>
      </c>
      <c r="D18019" t="s">
        <v>143</v>
      </c>
      <c r="E18019" t="s">
        <v>316</v>
      </c>
      <c r="F18019" t="s">
        <v>598</v>
      </c>
      <c r="G18019" t="s">
        <v>216</v>
      </c>
      <c r="H18019" t="s">
        <v>80</v>
      </c>
    </row>
    <row r="18020" spans="1:8" x14ac:dyDescent="0.35">
      <c r="A18020" t="s">
        <v>7</v>
      </c>
      <c r="B18020" t="s">
        <v>569</v>
      </c>
      <c r="C18020">
        <v>1488</v>
      </c>
      <c r="D18020" t="s">
        <v>72</v>
      </c>
      <c r="E18020" t="s">
        <v>68</v>
      </c>
      <c r="F18020" t="s">
        <v>57</v>
      </c>
      <c r="G18020" t="s">
        <v>77</v>
      </c>
      <c r="H18020" t="s">
        <v>1264</v>
      </c>
    </row>
    <row r="18021" spans="1:8" x14ac:dyDescent="0.35">
      <c r="A18021" t="s">
        <v>7</v>
      </c>
      <c r="B18021" t="s">
        <v>570</v>
      </c>
      <c r="C18021">
        <v>106</v>
      </c>
      <c r="D18021" t="s">
        <v>121</v>
      </c>
      <c r="E18021" t="s">
        <v>94</v>
      </c>
      <c r="F18021" t="s">
        <v>184</v>
      </c>
      <c r="G18021" t="s">
        <v>76</v>
      </c>
      <c r="H18021" t="s">
        <v>1167</v>
      </c>
    </row>
    <row r="18022" spans="1:8" x14ac:dyDescent="0.35">
      <c r="A18022" t="s">
        <v>7</v>
      </c>
      <c r="B18022" t="s">
        <v>571</v>
      </c>
      <c r="C18022">
        <v>70</v>
      </c>
      <c r="D18022" t="s">
        <v>305</v>
      </c>
      <c r="E18022" t="s">
        <v>158</v>
      </c>
      <c r="F18022" t="s">
        <v>669</v>
      </c>
      <c r="G18022" t="s">
        <v>216</v>
      </c>
      <c r="H18022" t="s">
        <v>181</v>
      </c>
    </row>
    <row r="18023" spans="1:8" x14ac:dyDescent="0.35">
      <c r="A18023" t="s">
        <v>7</v>
      </c>
      <c r="B18023" t="s">
        <v>572</v>
      </c>
      <c r="C18023">
        <v>1386</v>
      </c>
      <c r="D18023" t="s">
        <v>80</v>
      </c>
      <c r="E18023" t="s">
        <v>73</v>
      </c>
      <c r="F18023" t="s">
        <v>237</v>
      </c>
      <c r="G18023" t="s">
        <v>78</v>
      </c>
      <c r="H18023" t="s">
        <v>1135</v>
      </c>
    </row>
    <row r="18024" spans="1:8" x14ac:dyDescent="0.35">
      <c r="A18024" t="s">
        <v>7</v>
      </c>
      <c r="B18024" t="s">
        <v>573</v>
      </c>
      <c r="C18024">
        <v>66</v>
      </c>
      <c r="D18024" t="s">
        <v>78</v>
      </c>
      <c r="E18024" t="s">
        <v>76</v>
      </c>
      <c r="F18024" t="s">
        <v>292</v>
      </c>
      <c r="G18024" t="s">
        <v>79</v>
      </c>
      <c r="H18024" t="s">
        <v>1231</v>
      </c>
    </row>
    <row r="18025" spans="1:8" x14ac:dyDescent="0.35">
      <c r="A18025" t="s">
        <v>241</v>
      </c>
      <c r="B18025" t="s">
        <v>566</v>
      </c>
      <c r="C18025">
        <v>647</v>
      </c>
      <c r="D18025" t="s">
        <v>320</v>
      </c>
      <c r="E18025" t="s">
        <v>545</v>
      </c>
      <c r="F18025" t="s">
        <v>596</v>
      </c>
      <c r="G18025" t="s">
        <v>142</v>
      </c>
      <c r="H18025" t="s">
        <v>11</v>
      </c>
    </row>
    <row r="18026" spans="1:8" x14ac:dyDescent="0.35">
      <c r="A18026" t="s">
        <v>241</v>
      </c>
      <c r="B18026" t="s">
        <v>569</v>
      </c>
      <c r="C18026">
        <v>6233</v>
      </c>
      <c r="D18026" t="s">
        <v>74</v>
      </c>
      <c r="E18026" t="s">
        <v>71</v>
      </c>
      <c r="F18026" t="s">
        <v>84</v>
      </c>
      <c r="G18026" t="s">
        <v>71</v>
      </c>
      <c r="H18026" t="s">
        <v>863</v>
      </c>
    </row>
    <row r="18027" spans="1:8" x14ac:dyDescent="0.35">
      <c r="A18027" t="s">
        <v>241</v>
      </c>
      <c r="B18027" t="s">
        <v>570</v>
      </c>
      <c r="C18027">
        <v>781</v>
      </c>
      <c r="D18027" t="s">
        <v>55</v>
      </c>
      <c r="E18027" t="s">
        <v>55</v>
      </c>
      <c r="F18027" t="s">
        <v>342</v>
      </c>
      <c r="G18027" t="s">
        <v>76</v>
      </c>
      <c r="H18027" t="s">
        <v>831</v>
      </c>
    </row>
    <row r="18028" spans="1:8" x14ac:dyDescent="0.35">
      <c r="A18028" t="s">
        <v>241</v>
      </c>
      <c r="B18028" t="s">
        <v>571</v>
      </c>
      <c r="C18028">
        <v>425</v>
      </c>
      <c r="D18028" t="s">
        <v>302</v>
      </c>
      <c r="E18028" t="s">
        <v>196</v>
      </c>
      <c r="F18028" t="s">
        <v>820</v>
      </c>
      <c r="G18028" t="s">
        <v>86</v>
      </c>
      <c r="H18028" t="s">
        <v>116</v>
      </c>
    </row>
    <row r="18029" spans="1:8" x14ac:dyDescent="0.35">
      <c r="A18029" t="s">
        <v>241</v>
      </c>
      <c r="B18029" t="s">
        <v>572</v>
      </c>
      <c r="C18029">
        <v>4783</v>
      </c>
      <c r="D18029" t="s">
        <v>151</v>
      </c>
      <c r="E18029" t="s">
        <v>75</v>
      </c>
      <c r="F18029" t="s">
        <v>264</v>
      </c>
      <c r="G18029" t="s">
        <v>68</v>
      </c>
      <c r="H18029" t="s">
        <v>858</v>
      </c>
    </row>
    <row r="18030" spans="1:8" x14ac:dyDescent="0.35">
      <c r="A18030" t="s">
        <v>241</v>
      </c>
      <c r="B18030" t="s">
        <v>573</v>
      </c>
      <c r="C18030">
        <v>561</v>
      </c>
      <c r="D18030" t="s">
        <v>198</v>
      </c>
      <c r="E18030" t="s">
        <v>194</v>
      </c>
      <c r="F18030" t="s">
        <v>184</v>
      </c>
      <c r="G18030" t="s">
        <v>79</v>
      </c>
      <c r="H18030" t="s">
        <v>1314</v>
      </c>
    </row>
    <row r="18032" spans="1:8" x14ac:dyDescent="0.35">
      <c r="A18032" t="s">
        <v>2653</v>
      </c>
    </row>
    <row r="18033" spans="1:8" x14ac:dyDescent="0.35">
      <c r="A18033" t="s">
        <v>14</v>
      </c>
      <c r="B18033" t="s">
        <v>593</v>
      </c>
      <c r="C18033" t="s">
        <v>2</v>
      </c>
      <c r="D18033" t="s">
        <v>2646</v>
      </c>
      <c r="E18033" t="s">
        <v>2647</v>
      </c>
      <c r="F18033" t="s">
        <v>2648</v>
      </c>
      <c r="G18033" t="s">
        <v>48</v>
      </c>
      <c r="H18033" t="s">
        <v>2649</v>
      </c>
    </row>
    <row r="18034" spans="1:8" x14ac:dyDescent="0.35">
      <c r="A18034" t="s">
        <v>3</v>
      </c>
      <c r="B18034" t="s">
        <v>594</v>
      </c>
      <c r="C18034">
        <v>946</v>
      </c>
      <c r="D18034" t="s">
        <v>74</v>
      </c>
      <c r="E18034" t="s">
        <v>244</v>
      </c>
      <c r="F18034" t="s">
        <v>72</v>
      </c>
      <c r="G18034" t="s">
        <v>77</v>
      </c>
      <c r="H18034" t="s">
        <v>1125</v>
      </c>
    </row>
    <row r="18035" spans="1:8" x14ac:dyDescent="0.35">
      <c r="A18035" t="s">
        <v>3</v>
      </c>
      <c r="B18035" t="s">
        <v>595</v>
      </c>
      <c r="C18035">
        <v>1077</v>
      </c>
      <c r="D18035" t="s">
        <v>67</v>
      </c>
      <c r="E18035" t="s">
        <v>104</v>
      </c>
      <c r="F18035" t="s">
        <v>361</v>
      </c>
      <c r="G18035" t="s">
        <v>150</v>
      </c>
      <c r="H18035" t="s">
        <v>973</v>
      </c>
    </row>
    <row r="18036" spans="1:8" x14ac:dyDescent="0.35">
      <c r="A18036" t="s">
        <v>4</v>
      </c>
      <c r="B18036" t="s">
        <v>594</v>
      </c>
      <c r="C18036">
        <v>1728</v>
      </c>
      <c r="D18036" t="s">
        <v>216</v>
      </c>
      <c r="E18036" t="s">
        <v>216</v>
      </c>
      <c r="F18036" t="s">
        <v>56</v>
      </c>
      <c r="G18036" t="s">
        <v>77</v>
      </c>
      <c r="H18036" t="s">
        <v>1186</v>
      </c>
    </row>
    <row r="18037" spans="1:8" x14ac:dyDescent="0.35">
      <c r="A18037" t="s">
        <v>4</v>
      </c>
      <c r="B18037" t="s">
        <v>595</v>
      </c>
      <c r="C18037">
        <v>1546</v>
      </c>
      <c r="D18037" t="s">
        <v>97</v>
      </c>
      <c r="E18037" t="s">
        <v>280</v>
      </c>
      <c r="F18037" t="s">
        <v>293</v>
      </c>
      <c r="G18037" t="s">
        <v>77</v>
      </c>
      <c r="H18037" t="s">
        <v>1305</v>
      </c>
    </row>
    <row r="18038" spans="1:8" x14ac:dyDescent="0.35">
      <c r="A18038" t="s">
        <v>5</v>
      </c>
      <c r="B18038" t="s">
        <v>594</v>
      </c>
      <c r="C18038">
        <v>1274</v>
      </c>
      <c r="D18038" t="s">
        <v>173</v>
      </c>
      <c r="E18038" t="s">
        <v>93</v>
      </c>
      <c r="F18038" t="s">
        <v>80</v>
      </c>
      <c r="G18038" t="s">
        <v>107</v>
      </c>
      <c r="H18038" t="s">
        <v>1591</v>
      </c>
    </row>
    <row r="18039" spans="1:8" x14ac:dyDescent="0.35">
      <c r="A18039" t="s">
        <v>5</v>
      </c>
      <c r="B18039" t="s">
        <v>595</v>
      </c>
      <c r="C18039">
        <v>2186</v>
      </c>
      <c r="D18039" t="s">
        <v>103</v>
      </c>
      <c r="E18039" t="s">
        <v>186</v>
      </c>
      <c r="F18039" t="s">
        <v>229</v>
      </c>
      <c r="G18039" t="s">
        <v>150</v>
      </c>
      <c r="H18039" t="s">
        <v>830</v>
      </c>
    </row>
    <row r="18040" spans="1:8" x14ac:dyDescent="0.35">
      <c r="A18040" t="s">
        <v>6</v>
      </c>
      <c r="B18040" t="s">
        <v>594</v>
      </c>
      <c r="C18040">
        <v>521</v>
      </c>
      <c r="D18040" t="s">
        <v>96</v>
      </c>
      <c r="E18040" t="s">
        <v>103</v>
      </c>
      <c r="F18040" t="s">
        <v>84</v>
      </c>
      <c r="G18040" t="s">
        <v>77</v>
      </c>
      <c r="H18040" t="s">
        <v>1116</v>
      </c>
    </row>
    <row r="18041" spans="1:8" x14ac:dyDescent="0.35">
      <c r="A18041" t="s">
        <v>6</v>
      </c>
      <c r="B18041" t="s">
        <v>595</v>
      </c>
      <c r="C18041">
        <v>909</v>
      </c>
      <c r="D18041" t="s">
        <v>62</v>
      </c>
      <c r="E18041" t="s">
        <v>104</v>
      </c>
      <c r="F18041" t="s">
        <v>416</v>
      </c>
      <c r="G18041" t="s">
        <v>100</v>
      </c>
      <c r="H18041" t="s">
        <v>1175</v>
      </c>
    </row>
    <row r="18042" spans="1:8" x14ac:dyDescent="0.35">
      <c r="A18042" t="s">
        <v>7</v>
      </c>
      <c r="B18042" t="s">
        <v>594</v>
      </c>
      <c r="C18042">
        <v>1601</v>
      </c>
      <c r="D18042" t="s">
        <v>100</v>
      </c>
      <c r="E18042" t="s">
        <v>72</v>
      </c>
      <c r="F18042" t="s">
        <v>93</v>
      </c>
      <c r="G18042" t="s">
        <v>106</v>
      </c>
      <c r="H18042" t="s">
        <v>1435</v>
      </c>
    </row>
    <row r="18043" spans="1:8" x14ac:dyDescent="0.35">
      <c r="A18043" t="s">
        <v>7</v>
      </c>
      <c r="B18043" t="s">
        <v>595</v>
      </c>
      <c r="C18043">
        <v>1642</v>
      </c>
      <c r="D18043" t="s">
        <v>149</v>
      </c>
      <c r="E18043" t="s">
        <v>133</v>
      </c>
      <c r="F18043" t="s">
        <v>334</v>
      </c>
      <c r="G18043" t="s">
        <v>80</v>
      </c>
      <c r="H18043" t="s">
        <v>1175</v>
      </c>
    </row>
    <row r="18044" spans="1:8" x14ac:dyDescent="0.35">
      <c r="A18044" t="s">
        <v>241</v>
      </c>
      <c r="B18044" t="s">
        <v>594</v>
      </c>
      <c r="C18044">
        <v>6070</v>
      </c>
      <c r="D18044" t="s">
        <v>104</v>
      </c>
      <c r="E18044" t="s">
        <v>108</v>
      </c>
      <c r="F18044" t="s">
        <v>173</v>
      </c>
      <c r="G18044" t="s">
        <v>106</v>
      </c>
      <c r="H18044" t="s">
        <v>1406</v>
      </c>
    </row>
    <row r="18045" spans="1:8" x14ac:dyDescent="0.35">
      <c r="A18045" t="s">
        <v>241</v>
      </c>
      <c r="B18045" t="s">
        <v>595</v>
      </c>
      <c r="C18045">
        <v>7360</v>
      </c>
      <c r="D18045" t="s">
        <v>88</v>
      </c>
      <c r="E18045" t="s">
        <v>62</v>
      </c>
      <c r="F18045" t="s">
        <v>236</v>
      </c>
      <c r="G18045" t="s">
        <v>78</v>
      </c>
      <c r="H18045" t="s">
        <v>1167</v>
      </c>
    </row>
    <row r="18047" spans="1:8" x14ac:dyDescent="0.35">
      <c r="A18047" t="s">
        <v>2654</v>
      </c>
    </row>
    <row r="18048" spans="1:8" x14ac:dyDescent="0.35">
      <c r="A18048" t="s">
        <v>14</v>
      </c>
      <c r="B18048" t="s">
        <v>2</v>
      </c>
      <c r="C18048" t="s">
        <v>2646</v>
      </c>
      <c r="D18048" t="s">
        <v>2647</v>
      </c>
      <c r="E18048" t="s">
        <v>2648</v>
      </c>
      <c r="F18048" t="s">
        <v>48</v>
      </c>
      <c r="G18048" t="s">
        <v>2649</v>
      </c>
    </row>
    <row r="18049" spans="1:7" x14ac:dyDescent="0.35">
      <c r="A18049" t="s">
        <v>3</v>
      </c>
      <c r="B18049">
        <v>2023</v>
      </c>
      <c r="C18049" t="s">
        <v>84</v>
      </c>
      <c r="D18049" t="s">
        <v>62</v>
      </c>
      <c r="E18049" t="s">
        <v>208</v>
      </c>
      <c r="F18049" t="s">
        <v>68</v>
      </c>
      <c r="G18049" t="s">
        <v>1009</v>
      </c>
    </row>
    <row r="18050" spans="1:7" x14ac:dyDescent="0.35">
      <c r="A18050" t="s">
        <v>4</v>
      </c>
      <c r="B18050">
        <v>3274</v>
      </c>
      <c r="C18050" t="s">
        <v>102</v>
      </c>
      <c r="D18050" t="s">
        <v>355</v>
      </c>
      <c r="E18050" t="s">
        <v>134</v>
      </c>
      <c r="F18050" t="s">
        <v>77</v>
      </c>
      <c r="G18050" t="s">
        <v>1181</v>
      </c>
    </row>
    <row r="18051" spans="1:7" x14ac:dyDescent="0.35">
      <c r="A18051" t="s">
        <v>5</v>
      </c>
      <c r="B18051">
        <v>3460</v>
      </c>
      <c r="C18051" t="s">
        <v>149</v>
      </c>
      <c r="D18051" t="s">
        <v>186</v>
      </c>
      <c r="E18051" t="s">
        <v>126</v>
      </c>
      <c r="F18051" t="s">
        <v>71</v>
      </c>
      <c r="G18051" t="s">
        <v>1429</v>
      </c>
    </row>
    <row r="18052" spans="1:7" x14ac:dyDescent="0.35">
      <c r="A18052" t="s">
        <v>6</v>
      </c>
      <c r="B18052">
        <v>1430</v>
      </c>
      <c r="C18052" t="s">
        <v>179</v>
      </c>
      <c r="D18052" t="s">
        <v>108</v>
      </c>
      <c r="E18052" t="s">
        <v>69</v>
      </c>
      <c r="F18052" t="s">
        <v>81</v>
      </c>
      <c r="G18052" t="s">
        <v>1282</v>
      </c>
    </row>
    <row r="18053" spans="1:7" x14ac:dyDescent="0.35">
      <c r="A18053" t="s">
        <v>7</v>
      </c>
      <c r="B18053">
        <v>3243</v>
      </c>
      <c r="C18053" t="s">
        <v>198</v>
      </c>
      <c r="D18053" t="s">
        <v>142</v>
      </c>
      <c r="E18053" t="s">
        <v>209</v>
      </c>
      <c r="F18053" t="s">
        <v>94</v>
      </c>
      <c r="G18053" t="s">
        <v>856</v>
      </c>
    </row>
    <row r="18054" spans="1:7" x14ac:dyDescent="0.35">
      <c r="A18054" t="s">
        <v>241</v>
      </c>
      <c r="B18054">
        <v>13430</v>
      </c>
      <c r="C18054" t="s">
        <v>70</v>
      </c>
      <c r="D18054" t="s">
        <v>149</v>
      </c>
      <c r="E18054" t="s">
        <v>168</v>
      </c>
      <c r="F18054" t="s">
        <v>150</v>
      </c>
      <c r="G18054" t="s">
        <v>997</v>
      </c>
    </row>
    <row r="18056" spans="1:7" x14ac:dyDescent="0.35">
      <c r="A18056" t="s">
        <v>2655</v>
      </c>
    </row>
    <row r="18057" spans="1:7" x14ac:dyDescent="0.35">
      <c r="A18057" t="s">
        <v>14</v>
      </c>
      <c r="B18057" t="s">
        <v>266</v>
      </c>
      <c r="C18057" t="s">
        <v>2</v>
      </c>
      <c r="D18057" t="s">
        <v>853</v>
      </c>
      <c r="E18057" t="s">
        <v>854</v>
      </c>
      <c r="F18057" t="s">
        <v>852</v>
      </c>
      <c r="G18057" t="s">
        <v>2656</v>
      </c>
    </row>
    <row r="18058" spans="1:7" x14ac:dyDescent="0.35">
      <c r="A18058" t="s">
        <v>3</v>
      </c>
      <c r="B18058" t="s">
        <v>267</v>
      </c>
      <c r="C18058">
        <v>16</v>
      </c>
      <c r="D18058" t="s">
        <v>67</v>
      </c>
      <c r="E18058" t="s">
        <v>1264</v>
      </c>
      <c r="F18058" t="s">
        <v>76</v>
      </c>
      <c r="G18058" t="s">
        <v>76</v>
      </c>
    </row>
    <row r="18059" spans="1:7" x14ac:dyDescent="0.35">
      <c r="A18059" t="s">
        <v>3</v>
      </c>
      <c r="B18059" t="s">
        <v>279</v>
      </c>
      <c r="C18059">
        <v>1590</v>
      </c>
      <c r="D18059" t="s">
        <v>198</v>
      </c>
      <c r="E18059" t="s">
        <v>1243</v>
      </c>
      <c r="F18059" t="s">
        <v>106</v>
      </c>
      <c r="G18059" t="s">
        <v>79</v>
      </c>
    </row>
    <row r="18060" spans="1:7" x14ac:dyDescent="0.35">
      <c r="A18060" t="s">
        <v>3</v>
      </c>
      <c r="B18060" t="s">
        <v>285</v>
      </c>
      <c r="C18060">
        <v>54</v>
      </c>
      <c r="D18060" t="s">
        <v>76</v>
      </c>
      <c r="E18060" t="s">
        <v>1239</v>
      </c>
      <c r="F18060" t="s">
        <v>76</v>
      </c>
      <c r="G18060" t="s">
        <v>198</v>
      </c>
    </row>
    <row r="18061" spans="1:7" x14ac:dyDescent="0.35">
      <c r="A18061" t="s">
        <v>4</v>
      </c>
      <c r="B18061" t="s">
        <v>267</v>
      </c>
      <c r="C18061">
        <v>53</v>
      </c>
      <c r="D18061" t="s">
        <v>55</v>
      </c>
      <c r="E18061" t="s">
        <v>1248</v>
      </c>
      <c r="F18061" t="s">
        <v>76</v>
      </c>
      <c r="G18061" t="s">
        <v>76</v>
      </c>
    </row>
    <row r="18062" spans="1:7" x14ac:dyDescent="0.35">
      <c r="A18062" t="s">
        <v>4</v>
      </c>
      <c r="B18062" t="s">
        <v>279</v>
      </c>
      <c r="C18062">
        <v>2532</v>
      </c>
      <c r="D18062" t="s">
        <v>186</v>
      </c>
      <c r="E18062" t="s">
        <v>1421</v>
      </c>
      <c r="F18062" t="s">
        <v>107</v>
      </c>
      <c r="G18062" t="s">
        <v>76</v>
      </c>
    </row>
    <row r="18063" spans="1:7" x14ac:dyDescent="0.35">
      <c r="A18063" t="s">
        <v>4</v>
      </c>
      <c r="B18063" t="s">
        <v>285</v>
      </c>
      <c r="C18063">
        <v>248</v>
      </c>
      <c r="D18063" t="s">
        <v>244</v>
      </c>
      <c r="E18063" t="s">
        <v>1271</v>
      </c>
      <c r="F18063" t="s">
        <v>76</v>
      </c>
      <c r="G18063" t="s">
        <v>106</v>
      </c>
    </row>
    <row r="18064" spans="1:7" x14ac:dyDescent="0.35">
      <c r="A18064" t="s">
        <v>5</v>
      </c>
      <c r="B18064" t="s">
        <v>267</v>
      </c>
      <c r="C18064">
        <v>37</v>
      </c>
      <c r="D18064" t="s">
        <v>94</v>
      </c>
      <c r="E18064" t="s">
        <v>1541</v>
      </c>
      <c r="F18064" t="s">
        <v>76</v>
      </c>
      <c r="G18064" t="s">
        <v>76</v>
      </c>
    </row>
    <row r="18065" spans="1:7" x14ac:dyDescent="0.35">
      <c r="A18065" t="s">
        <v>5</v>
      </c>
      <c r="B18065" t="s">
        <v>279</v>
      </c>
      <c r="C18065">
        <v>2525</v>
      </c>
      <c r="D18065" t="s">
        <v>181</v>
      </c>
      <c r="E18065" t="s">
        <v>868</v>
      </c>
      <c r="F18065" t="s">
        <v>107</v>
      </c>
      <c r="G18065" t="s">
        <v>150</v>
      </c>
    </row>
    <row r="18066" spans="1:7" x14ac:dyDescent="0.35">
      <c r="A18066" t="s">
        <v>5</v>
      </c>
      <c r="B18066" t="s">
        <v>285</v>
      </c>
      <c r="C18066">
        <v>593</v>
      </c>
      <c r="D18066" t="s">
        <v>181</v>
      </c>
      <c r="E18066" t="s">
        <v>1119</v>
      </c>
      <c r="F18066" t="s">
        <v>76</v>
      </c>
      <c r="G18066" t="s">
        <v>107</v>
      </c>
    </row>
    <row r="18067" spans="1:7" x14ac:dyDescent="0.35">
      <c r="A18067" t="s">
        <v>6</v>
      </c>
      <c r="B18067" t="s">
        <v>267</v>
      </c>
      <c r="C18067">
        <v>22</v>
      </c>
      <c r="D18067" t="s">
        <v>100</v>
      </c>
      <c r="E18067" t="s">
        <v>998</v>
      </c>
      <c r="F18067" t="s">
        <v>76</v>
      </c>
      <c r="G18067" t="s">
        <v>76</v>
      </c>
    </row>
    <row r="18068" spans="1:7" x14ac:dyDescent="0.35">
      <c r="A18068" t="s">
        <v>6</v>
      </c>
      <c r="B18068" t="s">
        <v>279</v>
      </c>
      <c r="C18068">
        <v>1034</v>
      </c>
      <c r="D18068" t="s">
        <v>180</v>
      </c>
      <c r="E18068" t="s">
        <v>1435</v>
      </c>
      <c r="F18068" t="s">
        <v>73</v>
      </c>
      <c r="G18068" t="s">
        <v>71</v>
      </c>
    </row>
    <row r="18069" spans="1:7" x14ac:dyDescent="0.35">
      <c r="A18069" t="s">
        <v>6</v>
      </c>
      <c r="B18069" t="s">
        <v>285</v>
      </c>
      <c r="C18069">
        <v>130</v>
      </c>
      <c r="D18069" t="s">
        <v>122</v>
      </c>
      <c r="E18069" t="s">
        <v>987</v>
      </c>
      <c r="F18069" t="s">
        <v>78</v>
      </c>
      <c r="G18069" t="s">
        <v>72</v>
      </c>
    </row>
    <row r="18070" spans="1:7" x14ac:dyDescent="0.35">
      <c r="A18070" t="s">
        <v>7</v>
      </c>
      <c r="B18070" t="s">
        <v>267</v>
      </c>
      <c r="C18070">
        <v>9</v>
      </c>
      <c r="D18070" t="s">
        <v>147</v>
      </c>
      <c r="E18070" t="s">
        <v>771</v>
      </c>
      <c r="F18070" t="s">
        <v>76</v>
      </c>
      <c r="G18070" t="s">
        <v>76</v>
      </c>
    </row>
    <row r="18071" spans="1:7" x14ac:dyDescent="0.35">
      <c r="A18071" t="s">
        <v>7</v>
      </c>
      <c r="B18071" t="s">
        <v>279</v>
      </c>
      <c r="C18071">
        <v>2680</v>
      </c>
      <c r="D18071" t="s">
        <v>108</v>
      </c>
      <c r="E18071" t="s">
        <v>1243</v>
      </c>
      <c r="F18071" t="s">
        <v>106</v>
      </c>
      <c r="G18071" t="s">
        <v>76</v>
      </c>
    </row>
    <row r="18072" spans="1:7" x14ac:dyDescent="0.35">
      <c r="A18072" t="s">
        <v>7</v>
      </c>
      <c r="B18072" t="s">
        <v>285</v>
      </c>
      <c r="C18072">
        <v>133</v>
      </c>
      <c r="D18072" t="s">
        <v>198</v>
      </c>
      <c r="E18072" t="s">
        <v>1239</v>
      </c>
      <c r="F18072" t="s">
        <v>76</v>
      </c>
      <c r="G18072" t="s">
        <v>76</v>
      </c>
    </row>
    <row r="18073" spans="1:7" x14ac:dyDescent="0.35">
      <c r="A18073" t="s">
        <v>241</v>
      </c>
      <c r="B18073" t="s">
        <v>267</v>
      </c>
      <c r="C18073">
        <v>137</v>
      </c>
      <c r="D18073" t="s">
        <v>70</v>
      </c>
      <c r="E18073" t="s">
        <v>1418</v>
      </c>
      <c r="F18073" t="s">
        <v>76</v>
      </c>
      <c r="G18073" t="s">
        <v>76</v>
      </c>
    </row>
    <row r="18074" spans="1:7" x14ac:dyDescent="0.35">
      <c r="A18074" t="s">
        <v>241</v>
      </c>
      <c r="B18074" t="s">
        <v>279</v>
      </c>
      <c r="C18074">
        <v>10361</v>
      </c>
      <c r="D18074" t="s">
        <v>103</v>
      </c>
      <c r="E18074" t="s">
        <v>1250</v>
      </c>
      <c r="F18074" t="s">
        <v>73</v>
      </c>
      <c r="G18074" t="s">
        <v>106</v>
      </c>
    </row>
    <row r="18075" spans="1:7" x14ac:dyDescent="0.35">
      <c r="A18075" t="s">
        <v>241</v>
      </c>
      <c r="B18075" t="s">
        <v>285</v>
      </c>
      <c r="C18075">
        <v>1158</v>
      </c>
      <c r="D18075" t="s">
        <v>88</v>
      </c>
      <c r="E18075" t="s">
        <v>1271</v>
      </c>
      <c r="F18075" t="s">
        <v>107</v>
      </c>
      <c r="G18075" t="s">
        <v>77</v>
      </c>
    </row>
    <row r="18077" spans="1:7" x14ac:dyDescent="0.35">
      <c r="A18077" t="s">
        <v>2657</v>
      </c>
    </row>
    <row r="18078" spans="1:7" x14ac:dyDescent="0.35">
      <c r="A18078" t="s">
        <v>14</v>
      </c>
      <c r="B18078" t="s">
        <v>461</v>
      </c>
      <c r="C18078" t="s">
        <v>2</v>
      </c>
      <c r="D18078" t="s">
        <v>852</v>
      </c>
      <c r="E18078" t="s">
        <v>853</v>
      </c>
      <c r="F18078" t="s">
        <v>2656</v>
      </c>
      <c r="G18078" t="s">
        <v>854</v>
      </c>
    </row>
    <row r="18079" spans="1:7" x14ac:dyDescent="0.35">
      <c r="A18079" t="s">
        <v>3</v>
      </c>
      <c r="B18079" t="s">
        <v>462</v>
      </c>
      <c r="C18079">
        <v>804</v>
      </c>
      <c r="D18079" t="s">
        <v>106</v>
      </c>
      <c r="E18079" t="s">
        <v>70</v>
      </c>
      <c r="F18079" t="s">
        <v>68</v>
      </c>
      <c r="G18079" t="s">
        <v>1474</v>
      </c>
    </row>
    <row r="18080" spans="1:7" x14ac:dyDescent="0.35">
      <c r="A18080" t="s">
        <v>3</v>
      </c>
      <c r="B18080" t="s">
        <v>464</v>
      </c>
      <c r="C18080">
        <v>856</v>
      </c>
      <c r="D18080" t="s">
        <v>106</v>
      </c>
      <c r="E18080" t="s">
        <v>138</v>
      </c>
      <c r="F18080" t="s">
        <v>68</v>
      </c>
      <c r="G18080" t="s">
        <v>1421</v>
      </c>
    </row>
    <row r="18081" spans="1:7" x14ac:dyDescent="0.35">
      <c r="A18081" t="s">
        <v>4</v>
      </c>
      <c r="B18081" t="s">
        <v>462</v>
      </c>
      <c r="C18081">
        <v>1389</v>
      </c>
      <c r="D18081" t="s">
        <v>73</v>
      </c>
      <c r="E18081" t="s">
        <v>130</v>
      </c>
      <c r="F18081" t="s">
        <v>76</v>
      </c>
      <c r="G18081" t="s">
        <v>1240</v>
      </c>
    </row>
    <row r="18082" spans="1:7" x14ac:dyDescent="0.35">
      <c r="A18082" t="s">
        <v>4</v>
      </c>
      <c r="B18082" t="s">
        <v>464</v>
      </c>
      <c r="C18082">
        <v>1444</v>
      </c>
      <c r="D18082" t="s">
        <v>76</v>
      </c>
      <c r="E18082" t="s">
        <v>142</v>
      </c>
      <c r="F18082" t="s">
        <v>107</v>
      </c>
      <c r="G18082" t="s">
        <v>1138</v>
      </c>
    </row>
    <row r="18083" spans="1:7" x14ac:dyDescent="0.35">
      <c r="A18083" t="s">
        <v>5</v>
      </c>
      <c r="B18083" t="s">
        <v>462</v>
      </c>
      <c r="C18083">
        <v>1421</v>
      </c>
      <c r="D18083" t="s">
        <v>76</v>
      </c>
      <c r="E18083" t="s">
        <v>211</v>
      </c>
      <c r="F18083" t="s">
        <v>107</v>
      </c>
      <c r="G18083" t="s">
        <v>1420</v>
      </c>
    </row>
    <row r="18084" spans="1:7" x14ac:dyDescent="0.35">
      <c r="A18084" t="s">
        <v>5</v>
      </c>
      <c r="B18084" t="s">
        <v>464</v>
      </c>
      <c r="C18084">
        <v>1734</v>
      </c>
      <c r="D18084" t="s">
        <v>107</v>
      </c>
      <c r="E18084" t="s">
        <v>121</v>
      </c>
      <c r="F18084" t="s">
        <v>78</v>
      </c>
      <c r="G18084" t="s">
        <v>1241</v>
      </c>
    </row>
    <row r="18085" spans="1:7" x14ac:dyDescent="0.35">
      <c r="A18085" t="s">
        <v>6</v>
      </c>
      <c r="B18085" t="s">
        <v>462</v>
      </c>
      <c r="C18085">
        <v>699</v>
      </c>
      <c r="D18085" t="s">
        <v>79</v>
      </c>
      <c r="E18085" t="s">
        <v>102</v>
      </c>
      <c r="F18085" t="s">
        <v>71</v>
      </c>
      <c r="G18085" t="s">
        <v>916</v>
      </c>
    </row>
    <row r="18086" spans="1:7" x14ac:dyDescent="0.35">
      <c r="A18086" t="s">
        <v>6</v>
      </c>
      <c r="B18086" t="s">
        <v>464</v>
      </c>
      <c r="C18086">
        <v>487</v>
      </c>
      <c r="D18086" t="s">
        <v>107</v>
      </c>
      <c r="E18086" t="s">
        <v>149</v>
      </c>
      <c r="F18086" t="s">
        <v>94</v>
      </c>
      <c r="G18086" t="s">
        <v>1265</v>
      </c>
    </row>
    <row r="18087" spans="1:7" x14ac:dyDescent="0.35">
      <c r="A18087" t="s">
        <v>7</v>
      </c>
      <c r="B18087" t="s">
        <v>462</v>
      </c>
      <c r="C18087">
        <v>1556</v>
      </c>
      <c r="D18087" t="s">
        <v>73</v>
      </c>
      <c r="E18087" t="s">
        <v>103</v>
      </c>
      <c r="F18087" t="s">
        <v>76</v>
      </c>
      <c r="G18087" t="s">
        <v>1468</v>
      </c>
    </row>
    <row r="18088" spans="1:7" x14ac:dyDescent="0.35">
      <c r="A18088" t="s">
        <v>7</v>
      </c>
      <c r="B18088" t="s">
        <v>464</v>
      </c>
      <c r="C18088">
        <v>1265</v>
      </c>
      <c r="D18088" t="s">
        <v>106</v>
      </c>
      <c r="E18088" t="s">
        <v>130</v>
      </c>
      <c r="F18088" t="s">
        <v>76</v>
      </c>
      <c r="G18088" t="s">
        <v>1256</v>
      </c>
    </row>
    <row r="18089" spans="1:7" x14ac:dyDescent="0.35">
      <c r="A18089" t="s">
        <v>7</v>
      </c>
      <c r="B18089" t="s">
        <v>468</v>
      </c>
      <c r="C18089">
        <v>1</v>
      </c>
      <c r="D18089" t="s">
        <v>76</v>
      </c>
      <c r="E18089" t="s">
        <v>76</v>
      </c>
      <c r="F18089" t="s">
        <v>76</v>
      </c>
      <c r="G18089" t="s">
        <v>395</v>
      </c>
    </row>
    <row r="18090" spans="1:7" x14ac:dyDescent="0.35">
      <c r="A18090" t="s">
        <v>241</v>
      </c>
      <c r="B18090" t="s">
        <v>462</v>
      </c>
      <c r="C18090">
        <v>5869</v>
      </c>
      <c r="D18090" t="s">
        <v>73</v>
      </c>
      <c r="E18090" t="s">
        <v>96</v>
      </c>
      <c r="F18090" t="s">
        <v>73</v>
      </c>
      <c r="G18090" t="s">
        <v>1267</v>
      </c>
    </row>
    <row r="18091" spans="1:7" x14ac:dyDescent="0.35">
      <c r="A18091" t="s">
        <v>241</v>
      </c>
      <c r="B18091" t="s">
        <v>464</v>
      </c>
      <c r="C18091">
        <v>5786</v>
      </c>
      <c r="D18091" t="s">
        <v>73</v>
      </c>
      <c r="E18091" t="s">
        <v>86</v>
      </c>
      <c r="F18091" t="s">
        <v>79</v>
      </c>
      <c r="G18091" t="s">
        <v>1418</v>
      </c>
    </row>
    <row r="18092" spans="1:7" x14ac:dyDescent="0.35">
      <c r="A18092" t="s">
        <v>241</v>
      </c>
      <c r="B18092" t="s">
        <v>468</v>
      </c>
      <c r="C18092">
        <v>1</v>
      </c>
      <c r="D18092" t="s">
        <v>76</v>
      </c>
      <c r="E18092" t="s">
        <v>76</v>
      </c>
      <c r="F18092" t="s">
        <v>76</v>
      </c>
      <c r="G18092" t="s">
        <v>395</v>
      </c>
    </row>
    <row r="18094" spans="1:7" x14ac:dyDescent="0.35">
      <c r="A18094" t="s">
        <v>2658</v>
      </c>
    </row>
    <row r="18095" spans="1:7" x14ac:dyDescent="0.35">
      <c r="A18095" t="s">
        <v>14</v>
      </c>
      <c r="B18095" t="s">
        <v>487</v>
      </c>
      <c r="C18095" t="s">
        <v>2</v>
      </c>
      <c r="D18095" t="s">
        <v>852</v>
      </c>
      <c r="E18095" t="s">
        <v>853</v>
      </c>
      <c r="F18095" t="s">
        <v>2656</v>
      </c>
      <c r="G18095" t="s">
        <v>854</v>
      </c>
    </row>
    <row r="18096" spans="1:7" x14ac:dyDescent="0.35">
      <c r="A18096" t="s">
        <v>3</v>
      </c>
      <c r="B18096" t="s">
        <v>488</v>
      </c>
      <c r="C18096">
        <v>912</v>
      </c>
      <c r="D18096" t="s">
        <v>79</v>
      </c>
      <c r="E18096" t="s">
        <v>198</v>
      </c>
      <c r="F18096" t="s">
        <v>68</v>
      </c>
      <c r="G18096" t="s">
        <v>1418</v>
      </c>
    </row>
    <row r="18097" spans="1:7" x14ac:dyDescent="0.35">
      <c r="A18097" t="s">
        <v>3</v>
      </c>
      <c r="B18097" t="s">
        <v>491</v>
      </c>
      <c r="C18097">
        <v>748</v>
      </c>
      <c r="D18097" t="s">
        <v>76</v>
      </c>
      <c r="E18097" t="s">
        <v>142</v>
      </c>
      <c r="F18097" t="s">
        <v>79</v>
      </c>
      <c r="G18097" t="s">
        <v>1240</v>
      </c>
    </row>
    <row r="18098" spans="1:7" x14ac:dyDescent="0.35">
      <c r="A18098" t="s">
        <v>4</v>
      </c>
      <c r="B18098" t="s">
        <v>488</v>
      </c>
      <c r="C18098">
        <v>1691</v>
      </c>
      <c r="D18098" t="s">
        <v>73</v>
      </c>
      <c r="E18098" t="s">
        <v>151</v>
      </c>
      <c r="F18098" t="s">
        <v>107</v>
      </c>
      <c r="G18098" t="s">
        <v>1240</v>
      </c>
    </row>
    <row r="18099" spans="1:7" x14ac:dyDescent="0.35">
      <c r="A18099" t="s">
        <v>4</v>
      </c>
      <c r="B18099" t="s">
        <v>491</v>
      </c>
      <c r="C18099">
        <v>1142</v>
      </c>
      <c r="D18099" t="s">
        <v>76</v>
      </c>
      <c r="E18099" t="s">
        <v>151</v>
      </c>
      <c r="F18099" t="s">
        <v>76</v>
      </c>
      <c r="G18099" t="s">
        <v>1242</v>
      </c>
    </row>
    <row r="18100" spans="1:7" x14ac:dyDescent="0.35">
      <c r="A18100" t="s">
        <v>5</v>
      </c>
      <c r="B18100" t="s">
        <v>488</v>
      </c>
      <c r="C18100">
        <v>1902</v>
      </c>
      <c r="D18100" t="s">
        <v>107</v>
      </c>
      <c r="E18100" t="s">
        <v>240</v>
      </c>
      <c r="F18100" t="s">
        <v>79</v>
      </c>
      <c r="G18100" t="s">
        <v>1264</v>
      </c>
    </row>
    <row r="18101" spans="1:7" x14ac:dyDescent="0.35">
      <c r="A18101" t="s">
        <v>5</v>
      </c>
      <c r="B18101" t="s">
        <v>491</v>
      </c>
      <c r="C18101">
        <v>1253</v>
      </c>
      <c r="D18101" t="s">
        <v>76</v>
      </c>
      <c r="E18101" t="s">
        <v>119</v>
      </c>
      <c r="F18101" t="s">
        <v>150</v>
      </c>
      <c r="G18101" t="s">
        <v>916</v>
      </c>
    </row>
    <row r="18102" spans="1:7" x14ac:dyDescent="0.35">
      <c r="A18102" t="s">
        <v>6</v>
      </c>
      <c r="B18102" t="s">
        <v>488</v>
      </c>
      <c r="C18102">
        <v>682</v>
      </c>
      <c r="D18102" t="s">
        <v>68</v>
      </c>
      <c r="E18102" t="s">
        <v>121</v>
      </c>
      <c r="F18102" t="s">
        <v>75</v>
      </c>
      <c r="G18102" t="s">
        <v>914</v>
      </c>
    </row>
    <row r="18103" spans="1:7" x14ac:dyDescent="0.35">
      <c r="A18103" t="s">
        <v>6</v>
      </c>
      <c r="B18103" t="s">
        <v>491</v>
      </c>
      <c r="C18103">
        <v>504</v>
      </c>
      <c r="D18103" t="s">
        <v>107</v>
      </c>
      <c r="E18103" t="s">
        <v>130</v>
      </c>
      <c r="F18103" t="s">
        <v>71</v>
      </c>
      <c r="G18103" t="s">
        <v>1272</v>
      </c>
    </row>
    <row r="18104" spans="1:7" x14ac:dyDescent="0.35">
      <c r="A18104" t="s">
        <v>7</v>
      </c>
      <c r="B18104" t="s">
        <v>488</v>
      </c>
      <c r="C18104">
        <v>1495</v>
      </c>
      <c r="D18104" t="s">
        <v>107</v>
      </c>
      <c r="E18104" t="s">
        <v>130</v>
      </c>
      <c r="F18104" t="s">
        <v>76</v>
      </c>
      <c r="G18104" t="s">
        <v>1240</v>
      </c>
    </row>
    <row r="18105" spans="1:7" x14ac:dyDescent="0.35">
      <c r="A18105" t="s">
        <v>7</v>
      </c>
      <c r="B18105" t="s">
        <v>491</v>
      </c>
      <c r="C18105">
        <v>1327</v>
      </c>
      <c r="D18105" t="s">
        <v>77</v>
      </c>
      <c r="E18105" t="s">
        <v>103</v>
      </c>
      <c r="F18105" t="s">
        <v>76</v>
      </c>
      <c r="G18105" t="s">
        <v>1476</v>
      </c>
    </row>
    <row r="18106" spans="1:7" x14ac:dyDescent="0.35">
      <c r="A18106" t="s">
        <v>241</v>
      </c>
      <c r="B18106" t="s">
        <v>488</v>
      </c>
      <c r="C18106">
        <v>6682</v>
      </c>
      <c r="D18106" t="s">
        <v>73</v>
      </c>
      <c r="E18106" t="s">
        <v>70</v>
      </c>
      <c r="F18106" t="s">
        <v>106</v>
      </c>
      <c r="G18106" t="s">
        <v>1004</v>
      </c>
    </row>
    <row r="18107" spans="1:7" x14ac:dyDescent="0.35">
      <c r="A18107" t="s">
        <v>241</v>
      </c>
      <c r="B18107" t="s">
        <v>491</v>
      </c>
      <c r="C18107">
        <v>4974</v>
      </c>
      <c r="D18107" t="s">
        <v>73</v>
      </c>
      <c r="E18107" t="s">
        <v>103</v>
      </c>
      <c r="F18107" t="s">
        <v>106</v>
      </c>
      <c r="G18107" t="s">
        <v>1476</v>
      </c>
    </row>
    <row r="18109" spans="1:7" x14ac:dyDescent="0.35">
      <c r="A18109" t="s">
        <v>2659</v>
      </c>
    </row>
    <row r="18110" spans="1:7" x14ac:dyDescent="0.35">
      <c r="A18110" t="s">
        <v>14</v>
      </c>
      <c r="B18110" t="s">
        <v>565</v>
      </c>
      <c r="C18110" t="s">
        <v>2</v>
      </c>
      <c r="D18110" t="s">
        <v>853</v>
      </c>
      <c r="E18110" t="s">
        <v>854</v>
      </c>
      <c r="F18110" t="s">
        <v>852</v>
      </c>
      <c r="G18110" t="s">
        <v>2656</v>
      </c>
    </row>
    <row r="18111" spans="1:7" x14ac:dyDescent="0.35">
      <c r="A18111" t="s">
        <v>3</v>
      </c>
      <c r="B18111" t="s">
        <v>566</v>
      </c>
      <c r="C18111">
        <v>7</v>
      </c>
      <c r="D18111" t="s">
        <v>96</v>
      </c>
      <c r="E18111" t="s">
        <v>1103</v>
      </c>
      <c r="F18111" t="s">
        <v>76</v>
      </c>
      <c r="G18111" t="s">
        <v>76</v>
      </c>
    </row>
    <row r="18112" spans="1:7" x14ac:dyDescent="0.35">
      <c r="A18112" t="s">
        <v>3</v>
      </c>
      <c r="B18112" t="s">
        <v>569</v>
      </c>
      <c r="C18112">
        <v>878</v>
      </c>
      <c r="D18112" t="s">
        <v>130</v>
      </c>
      <c r="E18112" t="s">
        <v>1250</v>
      </c>
      <c r="F18112" t="s">
        <v>79</v>
      </c>
      <c r="G18112" t="s">
        <v>68</v>
      </c>
    </row>
    <row r="18113" spans="1:7" x14ac:dyDescent="0.35">
      <c r="A18113" t="s">
        <v>3</v>
      </c>
      <c r="B18113" t="s">
        <v>570</v>
      </c>
      <c r="C18113">
        <v>27</v>
      </c>
      <c r="D18113" t="s">
        <v>76</v>
      </c>
      <c r="E18113" t="s">
        <v>395</v>
      </c>
      <c r="F18113" t="s">
        <v>76</v>
      </c>
      <c r="G18113" t="s">
        <v>76</v>
      </c>
    </row>
    <row r="18114" spans="1:7" x14ac:dyDescent="0.35">
      <c r="A18114" t="s">
        <v>3</v>
      </c>
      <c r="B18114" t="s">
        <v>571</v>
      </c>
      <c r="C18114">
        <v>9</v>
      </c>
      <c r="D18114" t="s">
        <v>309</v>
      </c>
      <c r="E18114" t="s">
        <v>1388</v>
      </c>
      <c r="F18114" t="s">
        <v>76</v>
      </c>
      <c r="G18114" t="s">
        <v>76</v>
      </c>
    </row>
    <row r="18115" spans="1:7" x14ac:dyDescent="0.35">
      <c r="A18115" t="s">
        <v>3</v>
      </c>
      <c r="B18115" t="s">
        <v>572</v>
      </c>
      <c r="C18115">
        <v>712</v>
      </c>
      <c r="D18115" t="s">
        <v>142</v>
      </c>
      <c r="E18115" t="s">
        <v>1242</v>
      </c>
      <c r="F18115" t="s">
        <v>76</v>
      </c>
      <c r="G18115" t="s">
        <v>73</v>
      </c>
    </row>
    <row r="18116" spans="1:7" x14ac:dyDescent="0.35">
      <c r="A18116" t="s">
        <v>3</v>
      </c>
      <c r="B18116" t="s">
        <v>573</v>
      </c>
      <c r="C18116">
        <v>27</v>
      </c>
      <c r="D18116" t="s">
        <v>76</v>
      </c>
      <c r="E18116" t="s">
        <v>1270</v>
      </c>
      <c r="F18116" t="s">
        <v>76</v>
      </c>
      <c r="G18116" t="s">
        <v>221</v>
      </c>
    </row>
    <row r="18117" spans="1:7" x14ac:dyDescent="0.35">
      <c r="A18117" t="s">
        <v>4</v>
      </c>
      <c r="B18117" t="s">
        <v>566</v>
      </c>
      <c r="C18117">
        <v>30</v>
      </c>
      <c r="D18117" t="s">
        <v>76</v>
      </c>
      <c r="E18117" t="s">
        <v>395</v>
      </c>
      <c r="F18117" t="s">
        <v>76</v>
      </c>
      <c r="G18117" t="s">
        <v>76</v>
      </c>
    </row>
    <row r="18118" spans="1:7" x14ac:dyDescent="0.35">
      <c r="A18118" t="s">
        <v>4</v>
      </c>
      <c r="B18118" t="s">
        <v>569</v>
      </c>
      <c r="C18118">
        <v>1520</v>
      </c>
      <c r="D18118" t="s">
        <v>81</v>
      </c>
      <c r="E18118" t="s">
        <v>404</v>
      </c>
      <c r="F18118" t="s">
        <v>73</v>
      </c>
      <c r="G18118" t="s">
        <v>76</v>
      </c>
    </row>
    <row r="18119" spans="1:7" x14ac:dyDescent="0.35">
      <c r="A18119" t="s">
        <v>4</v>
      </c>
      <c r="B18119" t="s">
        <v>570</v>
      </c>
      <c r="C18119">
        <v>141</v>
      </c>
      <c r="D18119" t="s">
        <v>264</v>
      </c>
      <c r="E18119" t="s">
        <v>1264</v>
      </c>
      <c r="F18119" t="s">
        <v>76</v>
      </c>
      <c r="G18119" t="s">
        <v>77</v>
      </c>
    </row>
    <row r="18120" spans="1:7" x14ac:dyDescent="0.35">
      <c r="A18120" t="s">
        <v>4</v>
      </c>
      <c r="B18120" t="s">
        <v>571</v>
      </c>
      <c r="C18120">
        <v>23</v>
      </c>
      <c r="D18120" t="s">
        <v>240</v>
      </c>
      <c r="E18120" t="s">
        <v>1119</v>
      </c>
      <c r="F18120" t="s">
        <v>76</v>
      </c>
      <c r="G18120" t="s">
        <v>76</v>
      </c>
    </row>
    <row r="18121" spans="1:7" x14ac:dyDescent="0.35">
      <c r="A18121" t="s">
        <v>4</v>
      </c>
      <c r="B18121" t="s">
        <v>572</v>
      </c>
      <c r="C18121">
        <v>1012</v>
      </c>
      <c r="D18121" t="s">
        <v>198</v>
      </c>
      <c r="E18121" t="s">
        <v>1239</v>
      </c>
      <c r="F18121" t="s">
        <v>76</v>
      </c>
      <c r="G18121" t="s">
        <v>76</v>
      </c>
    </row>
    <row r="18122" spans="1:7" x14ac:dyDescent="0.35">
      <c r="A18122" t="s">
        <v>4</v>
      </c>
      <c r="B18122" t="s">
        <v>573</v>
      </c>
      <c r="C18122">
        <v>107</v>
      </c>
      <c r="D18122" t="s">
        <v>186</v>
      </c>
      <c r="E18122" t="s">
        <v>1001</v>
      </c>
      <c r="F18122" t="s">
        <v>76</v>
      </c>
      <c r="G18122" t="s">
        <v>76</v>
      </c>
    </row>
    <row r="18123" spans="1:7" x14ac:dyDescent="0.35">
      <c r="A18123" t="s">
        <v>5</v>
      </c>
      <c r="B18123" t="s">
        <v>566</v>
      </c>
      <c r="C18123">
        <v>22</v>
      </c>
      <c r="D18123" t="s">
        <v>138</v>
      </c>
      <c r="E18123" t="s">
        <v>1238</v>
      </c>
      <c r="F18123" t="s">
        <v>76</v>
      </c>
      <c r="G18123" t="s">
        <v>76</v>
      </c>
    </row>
    <row r="18124" spans="1:7" x14ac:dyDescent="0.35">
      <c r="A18124" t="s">
        <v>5</v>
      </c>
      <c r="B18124" t="s">
        <v>569</v>
      </c>
      <c r="C18124">
        <v>1519</v>
      </c>
      <c r="D18124" t="s">
        <v>176</v>
      </c>
      <c r="E18124" t="s">
        <v>1591</v>
      </c>
      <c r="F18124" t="s">
        <v>107</v>
      </c>
      <c r="G18124" t="s">
        <v>71</v>
      </c>
    </row>
    <row r="18125" spans="1:7" x14ac:dyDescent="0.35">
      <c r="A18125" t="s">
        <v>5</v>
      </c>
      <c r="B18125" t="s">
        <v>570</v>
      </c>
      <c r="C18125">
        <v>361</v>
      </c>
      <c r="D18125" t="s">
        <v>216</v>
      </c>
      <c r="E18125" t="s">
        <v>1263</v>
      </c>
      <c r="F18125" t="s">
        <v>76</v>
      </c>
      <c r="G18125" t="s">
        <v>107</v>
      </c>
    </row>
    <row r="18126" spans="1:7" x14ac:dyDescent="0.35">
      <c r="A18126" t="s">
        <v>5</v>
      </c>
      <c r="B18126" t="s">
        <v>571</v>
      </c>
      <c r="C18126">
        <v>15</v>
      </c>
      <c r="D18126" t="s">
        <v>150</v>
      </c>
      <c r="E18126" t="s">
        <v>1276</v>
      </c>
      <c r="F18126" t="s">
        <v>76</v>
      </c>
      <c r="G18126" t="s">
        <v>76</v>
      </c>
    </row>
    <row r="18127" spans="1:7" x14ac:dyDescent="0.35">
      <c r="A18127" t="s">
        <v>5</v>
      </c>
      <c r="B18127" t="s">
        <v>572</v>
      </c>
      <c r="C18127">
        <v>1006</v>
      </c>
      <c r="D18127" t="s">
        <v>216</v>
      </c>
      <c r="E18127" t="s">
        <v>1119</v>
      </c>
      <c r="F18127" t="s">
        <v>76</v>
      </c>
      <c r="G18127" t="s">
        <v>94</v>
      </c>
    </row>
    <row r="18128" spans="1:7" x14ac:dyDescent="0.35">
      <c r="A18128" t="s">
        <v>5</v>
      </c>
      <c r="B18128" t="s">
        <v>573</v>
      </c>
      <c r="C18128">
        <v>232</v>
      </c>
      <c r="D18128" t="s">
        <v>260</v>
      </c>
      <c r="E18128" t="s">
        <v>1422</v>
      </c>
      <c r="F18128" t="s">
        <v>76</v>
      </c>
      <c r="G18128" t="s">
        <v>107</v>
      </c>
    </row>
    <row r="18129" spans="1:7" x14ac:dyDescent="0.35">
      <c r="A18129" t="s">
        <v>6</v>
      </c>
      <c r="B18129" t="s">
        <v>566</v>
      </c>
      <c r="C18129">
        <v>15</v>
      </c>
      <c r="D18129" t="s">
        <v>133</v>
      </c>
      <c r="E18129" t="s">
        <v>1240</v>
      </c>
      <c r="F18129" t="s">
        <v>76</v>
      </c>
      <c r="G18129" t="s">
        <v>76</v>
      </c>
    </row>
    <row r="18130" spans="1:7" x14ac:dyDescent="0.35">
      <c r="A18130" t="s">
        <v>6</v>
      </c>
      <c r="B18130" t="s">
        <v>569</v>
      </c>
      <c r="C18130">
        <v>593</v>
      </c>
      <c r="D18130" t="s">
        <v>181</v>
      </c>
      <c r="E18130" t="s">
        <v>1133</v>
      </c>
      <c r="F18130" t="s">
        <v>77</v>
      </c>
      <c r="G18130" t="s">
        <v>78</v>
      </c>
    </row>
    <row r="18131" spans="1:7" x14ac:dyDescent="0.35">
      <c r="A18131" t="s">
        <v>6</v>
      </c>
      <c r="B18131" t="s">
        <v>570</v>
      </c>
      <c r="C18131">
        <v>74</v>
      </c>
      <c r="D18131" t="s">
        <v>96</v>
      </c>
      <c r="E18131" t="s">
        <v>1110</v>
      </c>
      <c r="F18131" t="s">
        <v>100</v>
      </c>
      <c r="G18131" t="s">
        <v>76</v>
      </c>
    </row>
    <row r="18132" spans="1:7" x14ac:dyDescent="0.35">
      <c r="A18132" t="s">
        <v>6</v>
      </c>
      <c r="B18132" t="s">
        <v>571</v>
      </c>
      <c r="C18132">
        <v>7</v>
      </c>
      <c r="D18132" t="s">
        <v>76</v>
      </c>
      <c r="E18132" t="s">
        <v>395</v>
      </c>
      <c r="F18132" t="s">
        <v>76</v>
      </c>
      <c r="G18132" t="s">
        <v>76</v>
      </c>
    </row>
    <row r="18133" spans="1:7" x14ac:dyDescent="0.35">
      <c r="A18133" t="s">
        <v>6</v>
      </c>
      <c r="B18133" t="s">
        <v>572</v>
      </c>
      <c r="C18133">
        <v>441</v>
      </c>
      <c r="D18133" t="s">
        <v>149</v>
      </c>
      <c r="E18133" t="s">
        <v>1468</v>
      </c>
      <c r="F18133" t="s">
        <v>107</v>
      </c>
      <c r="G18133" t="s">
        <v>73</v>
      </c>
    </row>
    <row r="18134" spans="1:7" x14ac:dyDescent="0.35">
      <c r="A18134" t="s">
        <v>6</v>
      </c>
      <c r="B18134" t="s">
        <v>573</v>
      </c>
      <c r="C18134">
        <v>56</v>
      </c>
      <c r="D18134" t="s">
        <v>76</v>
      </c>
      <c r="E18134" t="s">
        <v>1468</v>
      </c>
      <c r="F18134" t="s">
        <v>76</v>
      </c>
      <c r="G18134" t="s">
        <v>179</v>
      </c>
    </row>
    <row r="18135" spans="1:7" x14ac:dyDescent="0.35">
      <c r="A18135" t="s">
        <v>7</v>
      </c>
      <c r="B18135" t="s">
        <v>566</v>
      </c>
      <c r="C18135">
        <v>4</v>
      </c>
      <c r="D18135" t="s">
        <v>76</v>
      </c>
      <c r="E18135" t="s">
        <v>395</v>
      </c>
      <c r="F18135" t="s">
        <v>76</v>
      </c>
      <c r="G18135" t="s">
        <v>76</v>
      </c>
    </row>
    <row r="18136" spans="1:7" x14ac:dyDescent="0.35">
      <c r="A18136" t="s">
        <v>7</v>
      </c>
      <c r="B18136" t="s">
        <v>569</v>
      </c>
      <c r="C18136">
        <v>1405</v>
      </c>
      <c r="D18136" t="s">
        <v>198</v>
      </c>
      <c r="E18136" t="s">
        <v>1253</v>
      </c>
      <c r="F18136" t="s">
        <v>107</v>
      </c>
      <c r="G18136" t="s">
        <v>76</v>
      </c>
    </row>
    <row r="18137" spans="1:7" x14ac:dyDescent="0.35">
      <c r="A18137" t="s">
        <v>7</v>
      </c>
      <c r="B18137" t="s">
        <v>570</v>
      </c>
      <c r="C18137">
        <v>86</v>
      </c>
      <c r="D18137" t="s">
        <v>65</v>
      </c>
      <c r="E18137" t="s">
        <v>1476</v>
      </c>
      <c r="F18137" t="s">
        <v>76</v>
      </c>
      <c r="G18137" t="s">
        <v>76</v>
      </c>
    </row>
    <row r="18138" spans="1:7" x14ac:dyDescent="0.35">
      <c r="A18138" t="s">
        <v>7</v>
      </c>
      <c r="B18138" t="s">
        <v>571</v>
      </c>
      <c r="C18138">
        <v>5</v>
      </c>
      <c r="D18138" t="s">
        <v>574</v>
      </c>
      <c r="E18138" t="s">
        <v>773</v>
      </c>
      <c r="F18138" t="s">
        <v>76</v>
      </c>
      <c r="G18138" t="s">
        <v>76</v>
      </c>
    </row>
    <row r="18139" spans="1:7" x14ac:dyDescent="0.35">
      <c r="A18139" t="s">
        <v>7</v>
      </c>
      <c r="B18139" t="s">
        <v>572</v>
      </c>
      <c r="C18139">
        <v>1275</v>
      </c>
      <c r="D18139" t="s">
        <v>103</v>
      </c>
      <c r="E18139" t="s">
        <v>1250</v>
      </c>
      <c r="F18139" t="s">
        <v>77</v>
      </c>
      <c r="G18139" t="s">
        <v>76</v>
      </c>
    </row>
    <row r="18140" spans="1:7" x14ac:dyDescent="0.35">
      <c r="A18140" t="s">
        <v>7</v>
      </c>
      <c r="B18140" t="s">
        <v>573</v>
      </c>
      <c r="C18140">
        <v>47</v>
      </c>
      <c r="D18140" t="s">
        <v>94</v>
      </c>
      <c r="E18140" t="s">
        <v>1541</v>
      </c>
      <c r="F18140" t="s">
        <v>76</v>
      </c>
      <c r="G18140" t="s">
        <v>76</v>
      </c>
    </row>
    <row r="18141" spans="1:7" x14ac:dyDescent="0.35">
      <c r="A18141" t="s">
        <v>241</v>
      </c>
      <c r="B18141" t="s">
        <v>566</v>
      </c>
      <c r="C18141">
        <v>78</v>
      </c>
      <c r="D18141" t="s">
        <v>78</v>
      </c>
      <c r="E18141" t="s">
        <v>1283</v>
      </c>
      <c r="F18141" t="s">
        <v>76</v>
      </c>
      <c r="G18141" t="s">
        <v>76</v>
      </c>
    </row>
    <row r="18142" spans="1:7" x14ac:dyDescent="0.35">
      <c r="A18142" t="s">
        <v>241</v>
      </c>
      <c r="B18142" t="s">
        <v>569</v>
      </c>
      <c r="C18142">
        <v>5915</v>
      </c>
      <c r="D18142" t="s">
        <v>62</v>
      </c>
      <c r="E18142" t="s">
        <v>1108</v>
      </c>
      <c r="F18142" t="s">
        <v>73</v>
      </c>
      <c r="G18142" t="s">
        <v>77</v>
      </c>
    </row>
    <row r="18143" spans="1:7" x14ac:dyDescent="0.35">
      <c r="A18143" t="s">
        <v>241</v>
      </c>
      <c r="B18143" t="s">
        <v>570</v>
      </c>
      <c r="C18143">
        <v>689</v>
      </c>
      <c r="D18143" t="s">
        <v>216</v>
      </c>
      <c r="E18143" t="s">
        <v>1257</v>
      </c>
      <c r="F18143" t="s">
        <v>73</v>
      </c>
      <c r="G18143" t="s">
        <v>73</v>
      </c>
    </row>
    <row r="18144" spans="1:7" x14ac:dyDescent="0.35">
      <c r="A18144" t="s">
        <v>241</v>
      </c>
      <c r="B18144" t="s">
        <v>571</v>
      </c>
      <c r="C18144">
        <v>59</v>
      </c>
      <c r="D18144" t="s">
        <v>146</v>
      </c>
      <c r="E18144" t="s">
        <v>1137</v>
      </c>
      <c r="F18144" t="s">
        <v>76</v>
      </c>
      <c r="G18144" t="s">
        <v>76</v>
      </c>
    </row>
    <row r="18145" spans="1:7" x14ac:dyDescent="0.35">
      <c r="A18145" t="s">
        <v>241</v>
      </c>
      <c r="B18145" t="s">
        <v>572</v>
      </c>
      <c r="C18145">
        <v>4446</v>
      </c>
      <c r="D18145" t="s">
        <v>149</v>
      </c>
      <c r="E18145" t="s">
        <v>1476</v>
      </c>
      <c r="F18145" t="s">
        <v>73</v>
      </c>
      <c r="G18145" t="s">
        <v>73</v>
      </c>
    </row>
    <row r="18146" spans="1:7" x14ac:dyDescent="0.35">
      <c r="A18146" t="s">
        <v>241</v>
      </c>
      <c r="B18146" t="s">
        <v>573</v>
      </c>
      <c r="C18146">
        <v>469</v>
      </c>
      <c r="D18146" t="s">
        <v>86</v>
      </c>
      <c r="E18146" t="s">
        <v>1250</v>
      </c>
      <c r="F18146" t="s">
        <v>76</v>
      </c>
      <c r="G18146" t="s">
        <v>150</v>
      </c>
    </row>
    <row r="18148" spans="1:7" x14ac:dyDescent="0.35">
      <c r="A18148" t="s">
        <v>2660</v>
      </c>
    </row>
    <row r="18149" spans="1:7" x14ac:dyDescent="0.35">
      <c r="A18149" t="s">
        <v>14</v>
      </c>
      <c r="B18149" t="s">
        <v>593</v>
      </c>
      <c r="C18149" t="s">
        <v>2</v>
      </c>
      <c r="D18149" t="s">
        <v>852</v>
      </c>
      <c r="E18149" t="s">
        <v>853</v>
      </c>
      <c r="F18149" t="s">
        <v>2656</v>
      </c>
      <c r="G18149" t="s">
        <v>854</v>
      </c>
    </row>
    <row r="18150" spans="1:7" x14ac:dyDescent="0.35">
      <c r="A18150" t="s">
        <v>3</v>
      </c>
      <c r="B18150" t="s">
        <v>594</v>
      </c>
      <c r="C18150">
        <v>854</v>
      </c>
      <c r="D18150" t="s">
        <v>77</v>
      </c>
      <c r="E18150" t="s">
        <v>133</v>
      </c>
      <c r="F18150" t="s">
        <v>68</v>
      </c>
      <c r="G18150" t="s">
        <v>1476</v>
      </c>
    </row>
    <row r="18151" spans="1:7" x14ac:dyDescent="0.35">
      <c r="A18151" t="s">
        <v>3</v>
      </c>
      <c r="B18151" t="s">
        <v>595</v>
      </c>
      <c r="C18151">
        <v>806</v>
      </c>
      <c r="D18151" t="s">
        <v>73</v>
      </c>
      <c r="E18151" t="s">
        <v>74</v>
      </c>
      <c r="F18151" t="s">
        <v>68</v>
      </c>
      <c r="G18151" t="s">
        <v>1245</v>
      </c>
    </row>
    <row r="18152" spans="1:7" x14ac:dyDescent="0.35">
      <c r="A18152" t="s">
        <v>4</v>
      </c>
      <c r="B18152" t="s">
        <v>594</v>
      </c>
      <c r="C18152">
        <v>1545</v>
      </c>
      <c r="D18152" t="s">
        <v>76</v>
      </c>
      <c r="E18152" t="s">
        <v>198</v>
      </c>
      <c r="F18152" t="s">
        <v>76</v>
      </c>
      <c r="G18152" t="s">
        <v>1253</v>
      </c>
    </row>
    <row r="18153" spans="1:7" x14ac:dyDescent="0.35">
      <c r="A18153" t="s">
        <v>4</v>
      </c>
      <c r="B18153" t="s">
        <v>595</v>
      </c>
      <c r="C18153">
        <v>1288</v>
      </c>
      <c r="D18153" t="s">
        <v>107</v>
      </c>
      <c r="E18153" t="s">
        <v>122</v>
      </c>
      <c r="F18153" t="s">
        <v>107</v>
      </c>
      <c r="G18153" t="s">
        <v>1253</v>
      </c>
    </row>
    <row r="18154" spans="1:7" x14ac:dyDescent="0.35">
      <c r="A18154" t="s">
        <v>5</v>
      </c>
      <c r="B18154" t="s">
        <v>594</v>
      </c>
      <c r="C18154">
        <v>1209</v>
      </c>
      <c r="D18154" t="s">
        <v>107</v>
      </c>
      <c r="E18154" t="s">
        <v>186</v>
      </c>
      <c r="F18154" t="s">
        <v>76</v>
      </c>
      <c r="G18154" t="s">
        <v>1248</v>
      </c>
    </row>
    <row r="18155" spans="1:7" x14ac:dyDescent="0.35">
      <c r="A18155" t="s">
        <v>5</v>
      </c>
      <c r="B18155" t="s">
        <v>595</v>
      </c>
      <c r="C18155">
        <v>1946</v>
      </c>
      <c r="D18155" t="s">
        <v>76</v>
      </c>
      <c r="E18155" t="s">
        <v>146</v>
      </c>
      <c r="F18155" t="s">
        <v>150</v>
      </c>
      <c r="G18155" t="s">
        <v>1417</v>
      </c>
    </row>
    <row r="18156" spans="1:7" x14ac:dyDescent="0.35">
      <c r="A18156" t="s">
        <v>6</v>
      </c>
      <c r="B18156" t="s">
        <v>594</v>
      </c>
      <c r="C18156">
        <v>467</v>
      </c>
      <c r="D18156" t="s">
        <v>107</v>
      </c>
      <c r="E18156" t="s">
        <v>61</v>
      </c>
      <c r="F18156" t="s">
        <v>78</v>
      </c>
      <c r="G18156" t="s">
        <v>1534</v>
      </c>
    </row>
    <row r="18157" spans="1:7" x14ac:dyDescent="0.35">
      <c r="A18157" t="s">
        <v>6</v>
      </c>
      <c r="B18157" t="s">
        <v>595</v>
      </c>
      <c r="C18157">
        <v>719</v>
      </c>
      <c r="D18157" t="s">
        <v>79</v>
      </c>
      <c r="E18157" t="s">
        <v>186</v>
      </c>
      <c r="F18157" t="s">
        <v>71</v>
      </c>
      <c r="G18157" t="s">
        <v>1247</v>
      </c>
    </row>
    <row r="18158" spans="1:7" x14ac:dyDescent="0.35">
      <c r="A18158" t="s">
        <v>7</v>
      </c>
      <c r="B18158" t="s">
        <v>594</v>
      </c>
      <c r="C18158">
        <v>1515</v>
      </c>
      <c r="D18158" t="s">
        <v>73</v>
      </c>
      <c r="E18158" t="s">
        <v>149</v>
      </c>
      <c r="F18158" t="s">
        <v>76</v>
      </c>
      <c r="G18158" t="s">
        <v>1272</v>
      </c>
    </row>
    <row r="18159" spans="1:7" x14ac:dyDescent="0.35">
      <c r="A18159" t="s">
        <v>7</v>
      </c>
      <c r="B18159" t="s">
        <v>595</v>
      </c>
      <c r="C18159">
        <v>1307</v>
      </c>
      <c r="D18159" t="s">
        <v>106</v>
      </c>
      <c r="E18159" t="s">
        <v>133</v>
      </c>
      <c r="F18159" t="s">
        <v>76</v>
      </c>
      <c r="G18159" t="s">
        <v>1247</v>
      </c>
    </row>
    <row r="18160" spans="1:7" x14ac:dyDescent="0.35">
      <c r="A18160" t="s">
        <v>241</v>
      </c>
      <c r="B18160" t="s">
        <v>594</v>
      </c>
      <c r="C18160">
        <v>5590</v>
      </c>
      <c r="D18160" t="s">
        <v>73</v>
      </c>
      <c r="E18160" t="s">
        <v>103</v>
      </c>
      <c r="F18160" t="s">
        <v>73</v>
      </c>
      <c r="G18160" t="s">
        <v>1476</v>
      </c>
    </row>
    <row r="18161" spans="1:7" x14ac:dyDescent="0.35">
      <c r="A18161" t="s">
        <v>241</v>
      </c>
      <c r="B18161" t="s">
        <v>595</v>
      </c>
      <c r="C18161">
        <v>6066</v>
      </c>
      <c r="D18161" t="s">
        <v>73</v>
      </c>
      <c r="E18161" t="s">
        <v>179</v>
      </c>
      <c r="F18161" t="s">
        <v>77</v>
      </c>
      <c r="G18161" t="s">
        <v>1004</v>
      </c>
    </row>
    <row r="18163" spans="1:7" x14ac:dyDescent="0.35">
      <c r="A18163" t="s">
        <v>2661</v>
      </c>
    </row>
    <row r="18164" spans="1:7" x14ac:dyDescent="0.35">
      <c r="A18164" t="s">
        <v>14</v>
      </c>
      <c r="B18164" t="s">
        <v>2</v>
      </c>
      <c r="C18164" t="s">
        <v>852</v>
      </c>
      <c r="D18164" t="s">
        <v>853</v>
      </c>
      <c r="E18164" t="s">
        <v>2656</v>
      </c>
      <c r="F18164" t="s">
        <v>854</v>
      </c>
    </row>
    <row r="18165" spans="1:7" x14ac:dyDescent="0.35">
      <c r="A18165" t="s">
        <v>3</v>
      </c>
      <c r="B18165">
        <v>1660</v>
      </c>
      <c r="C18165" t="s">
        <v>106</v>
      </c>
      <c r="D18165" t="s">
        <v>151</v>
      </c>
      <c r="E18165" t="s">
        <v>68</v>
      </c>
      <c r="F18165" t="s">
        <v>1243</v>
      </c>
    </row>
    <row r="18166" spans="1:7" x14ac:dyDescent="0.35">
      <c r="A18166" t="s">
        <v>4</v>
      </c>
      <c r="B18166">
        <v>2833</v>
      </c>
      <c r="C18166" t="s">
        <v>107</v>
      </c>
      <c r="D18166" t="s">
        <v>151</v>
      </c>
      <c r="E18166" t="s">
        <v>107</v>
      </c>
      <c r="F18166" t="s">
        <v>1253</v>
      </c>
    </row>
    <row r="18167" spans="1:7" x14ac:dyDescent="0.35">
      <c r="A18167" t="s">
        <v>5</v>
      </c>
      <c r="B18167">
        <v>3155</v>
      </c>
      <c r="C18167" t="s">
        <v>76</v>
      </c>
      <c r="D18167" t="s">
        <v>87</v>
      </c>
      <c r="E18167" t="s">
        <v>68</v>
      </c>
      <c r="F18167" t="s">
        <v>1134</v>
      </c>
    </row>
    <row r="18168" spans="1:7" x14ac:dyDescent="0.35">
      <c r="A18168" t="s">
        <v>6</v>
      </c>
      <c r="B18168">
        <v>1186</v>
      </c>
      <c r="C18168" t="s">
        <v>77</v>
      </c>
      <c r="D18168" t="s">
        <v>175</v>
      </c>
      <c r="E18168" t="s">
        <v>150</v>
      </c>
      <c r="F18168" t="s">
        <v>906</v>
      </c>
    </row>
    <row r="18169" spans="1:7" x14ac:dyDescent="0.35">
      <c r="A18169" t="s">
        <v>7</v>
      </c>
      <c r="B18169">
        <v>2822</v>
      </c>
      <c r="C18169" t="s">
        <v>73</v>
      </c>
      <c r="D18169" t="s">
        <v>108</v>
      </c>
      <c r="E18169" t="s">
        <v>76</v>
      </c>
      <c r="F18169" t="s">
        <v>1243</v>
      </c>
    </row>
    <row r="18170" spans="1:7" x14ac:dyDescent="0.35">
      <c r="A18170" t="s">
        <v>241</v>
      </c>
      <c r="B18170">
        <v>11656</v>
      </c>
      <c r="C18170" t="s">
        <v>73</v>
      </c>
      <c r="D18170" t="s">
        <v>62</v>
      </c>
      <c r="E18170" t="s">
        <v>106</v>
      </c>
      <c r="F18170" t="s">
        <v>1108</v>
      </c>
    </row>
    <row r="18172" spans="1:7" x14ac:dyDescent="0.35">
      <c r="A18172" t="s">
        <v>2662</v>
      </c>
    </row>
    <row r="18173" spans="1:7" x14ac:dyDescent="0.35">
      <c r="A18173" t="s">
        <v>14</v>
      </c>
      <c r="B18173" t="s">
        <v>266</v>
      </c>
      <c r="C18173" t="s">
        <v>2</v>
      </c>
      <c r="D18173" t="s">
        <v>852</v>
      </c>
      <c r="E18173" t="s">
        <v>853</v>
      </c>
      <c r="F18173" t="s">
        <v>1447</v>
      </c>
      <c r="G18173" t="s">
        <v>854</v>
      </c>
    </row>
    <row r="18174" spans="1:7" x14ac:dyDescent="0.35">
      <c r="A18174" t="s">
        <v>3</v>
      </c>
      <c r="B18174" t="s">
        <v>267</v>
      </c>
      <c r="C18174">
        <v>118</v>
      </c>
      <c r="D18174" t="s">
        <v>71</v>
      </c>
      <c r="E18174" t="s">
        <v>633</v>
      </c>
      <c r="F18174" t="s">
        <v>78</v>
      </c>
      <c r="G18174" t="s">
        <v>450</v>
      </c>
    </row>
    <row r="18175" spans="1:7" x14ac:dyDescent="0.35">
      <c r="A18175" t="s">
        <v>3</v>
      </c>
      <c r="B18175" t="s">
        <v>279</v>
      </c>
      <c r="C18175">
        <v>68</v>
      </c>
      <c r="D18175" t="s">
        <v>76</v>
      </c>
      <c r="E18175" t="s">
        <v>880</v>
      </c>
      <c r="F18175" t="s">
        <v>63</v>
      </c>
      <c r="G18175" t="s">
        <v>408</v>
      </c>
    </row>
    <row r="18176" spans="1:7" x14ac:dyDescent="0.35">
      <c r="A18176" t="s">
        <v>3</v>
      </c>
      <c r="B18176" t="s">
        <v>285</v>
      </c>
      <c r="C18176">
        <v>6</v>
      </c>
      <c r="D18176" t="s">
        <v>76</v>
      </c>
      <c r="E18176" t="s">
        <v>744</v>
      </c>
      <c r="F18176" t="s">
        <v>76</v>
      </c>
      <c r="G18176" t="s">
        <v>326</v>
      </c>
    </row>
    <row r="18177" spans="1:7" x14ac:dyDescent="0.35">
      <c r="A18177" t="s">
        <v>4</v>
      </c>
      <c r="B18177" t="s">
        <v>267</v>
      </c>
      <c r="C18177">
        <v>98</v>
      </c>
      <c r="D18177" t="s">
        <v>70</v>
      </c>
      <c r="E18177" t="s">
        <v>1025</v>
      </c>
      <c r="F18177" t="s">
        <v>107</v>
      </c>
      <c r="G18177" t="s">
        <v>110</v>
      </c>
    </row>
    <row r="18178" spans="1:7" x14ac:dyDescent="0.35">
      <c r="A18178" t="s">
        <v>4</v>
      </c>
      <c r="B18178" t="s">
        <v>279</v>
      </c>
      <c r="C18178">
        <v>47</v>
      </c>
      <c r="D18178" t="s">
        <v>133</v>
      </c>
      <c r="E18178" t="s">
        <v>990</v>
      </c>
      <c r="F18178" t="s">
        <v>76</v>
      </c>
      <c r="G18178" t="s">
        <v>212</v>
      </c>
    </row>
    <row r="18179" spans="1:7" x14ac:dyDescent="0.35">
      <c r="A18179" t="s">
        <v>4</v>
      </c>
      <c r="B18179" t="s">
        <v>285</v>
      </c>
      <c r="C18179">
        <v>11</v>
      </c>
      <c r="D18179" t="s">
        <v>76</v>
      </c>
      <c r="E18179" t="s">
        <v>1385</v>
      </c>
      <c r="F18179" t="s">
        <v>76</v>
      </c>
      <c r="G18179" t="s">
        <v>320</v>
      </c>
    </row>
    <row r="18180" spans="1:7" x14ac:dyDescent="0.35">
      <c r="A18180" t="s">
        <v>5</v>
      </c>
      <c r="B18180" t="s">
        <v>267</v>
      </c>
      <c r="C18180">
        <v>51</v>
      </c>
      <c r="D18180" t="s">
        <v>76</v>
      </c>
      <c r="E18180" t="s">
        <v>110</v>
      </c>
      <c r="F18180" t="s">
        <v>79</v>
      </c>
      <c r="G18180" t="s">
        <v>964</v>
      </c>
    </row>
    <row r="18181" spans="1:7" x14ac:dyDescent="0.35">
      <c r="A18181" t="s">
        <v>5</v>
      </c>
      <c r="B18181" t="s">
        <v>279</v>
      </c>
      <c r="C18181">
        <v>69</v>
      </c>
      <c r="D18181" t="s">
        <v>240</v>
      </c>
      <c r="E18181" t="s">
        <v>577</v>
      </c>
      <c r="F18181" t="s">
        <v>73</v>
      </c>
      <c r="G18181" t="s">
        <v>805</v>
      </c>
    </row>
    <row r="18182" spans="1:7" x14ac:dyDescent="0.35">
      <c r="A18182" t="s">
        <v>5</v>
      </c>
      <c r="B18182" t="s">
        <v>285</v>
      </c>
      <c r="C18182">
        <v>49</v>
      </c>
      <c r="D18182" t="s">
        <v>76</v>
      </c>
      <c r="E18182" t="s">
        <v>634</v>
      </c>
      <c r="F18182" t="s">
        <v>75</v>
      </c>
      <c r="G18182" t="s">
        <v>369</v>
      </c>
    </row>
    <row r="18183" spans="1:7" x14ac:dyDescent="0.35">
      <c r="A18183" t="s">
        <v>6</v>
      </c>
      <c r="B18183" t="s">
        <v>267</v>
      </c>
      <c r="C18183">
        <v>56</v>
      </c>
      <c r="D18183" t="s">
        <v>76</v>
      </c>
      <c r="E18183" t="s">
        <v>756</v>
      </c>
      <c r="F18183" t="s">
        <v>76</v>
      </c>
      <c r="G18183" t="s">
        <v>808</v>
      </c>
    </row>
    <row r="18184" spans="1:7" x14ac:dyDescent="0.35">
      <c r="A18184" t="s">
        <v>6</v>
      </c>
      <c r="B18184" t="s">
        <v>279</v>
      </c>
      <c r="C18184">
        <v>59</v>
      </c>
      <c r="D18184" t="s">
        <v>122</v>
      </c>
      <c r="E18184" t="s">
        <v>111</v>
      </c>
      <c r="F18184" t="s">
        <v>122</v>
      </c>
      <c r="G18184" t="s">
        <v>695</v>
      </c>
    </row>
    <row r="18185" spans="1:7" x14ac:dyDescent="0.35">
      <c r="A18185" t="s">
        <v>6</v>
      </c>
      <c r="B18185" t="s">
        <v>285</v>
      </c>
      <c r="C18185">
        <v>20</v>
      </c>
      <c r="D18185" t="s">
        <v>99</v>
      </c>
      <c r="E18185" t="s">
        <v>545</v>
      </c>
      <c r="F18185" t="s">
        <v>76</v>
      </c>
      <c r="G18185" t="s">
        <v>1168</v>
      </c>
    </row>
    <row r="18186" spans="1:7" x14ac:dyDescent="0.35">
      <c r="A18186" t="s">
        <v>7</v>
      </c>
      <c r="B18186" t="s">
        <v>267</v>
      </c>
      <c r="C18186">
        <v>83</v>
      </c>
      <c r="D18186" t="s">
        <v>76</v>
      </c>
      <c r="E18186" t="s">
        <v>808</v>
      </c>
      <c r="F18186" t="s">
        <v>76</v>
      </c>
      <c r="G18186" t="s">
        <v>756</v>
      </c>
    </row>
    <row r="18187" spans="1:7" x14ac:dyDescent="0.35">
      <c r="A18187" t="s">
        <v>7</v>
      </c>
      <c r="B18187" t="s">
        <v>279</v>
      </c>
      <c r="C18187">
        <v>123</v>
      </c>
      <c r="D18187" t="s">
        <v>77</v>
      </c>
      <c r="E18187" t="s">
        <v>275</v>
      </c>
      <c r="F18187" t="s">
        <v>186</v>
      </c>
      <c r="G18187" t="s">
        <v>806</v>
      </c>
    </row>
    <row r="18188" spans="1:7" x14ac:dyDescent="0.35">
      <c r="A18188" t="s">
        <v>7</v>
      </c>
      <c r="B18188" t="s">
        <v>285</v>
      </c>
      <c r="C18188">
        <v>30</v>
      </c>
      <c r="D18188" t="s">
        <v>76</v>
      </c>
      <c r="E18188" t="s">
        <v>330</v>
      </c>
      <c r="F18188" t="s">
        <v>76</v>
      </c>
      <c r="G18188" t="s">
        <v>997</v>
      </c>
    </row>
    <row r="18189" spans="1:7" x14ac:dyDescent="0.35">
      <c r="A18189" t="s">
        <v>241</v>
      </c>
      <c r="B18189" t="s">
        <v>267</v>
      </c>
      <c r="C18189">
        <v>406</v>
      </c>
      <c r="D18189" t="s">
        <v>105</v>
      </c>
      <c r="E18189" t="s">
        <v>620</v>
      </c>
      <c r="F18189" t="s">
        <v>106</v>
      </c>
      <c r="G18189" t="s">
        <v>596</v>
      </c>
    </row>
    <row r="18190" spans="1:7" x14ac:dyDescent="0.35">
      <c r="A18190" t="s">
        <v>241</v>
      </c>
      <c r="B18190" t="s">
        <v>279</v>
      </c>
      <c r="C18190">
        <v>366</v>
      </c>
      <c r="D18190" t="s">
        <v>74</v>
      </c>
      <c r="E18190" t="s">
        <v>568</v>
      </c>
      <c r="F18190" t="s">
        <v>138</v>
      </c>
      <c r="G18190" t="s">
        <v>945</v>
      </c>
    </row>
    <row r="18191" spans="1:7" x14ac:dyDescent="0.35">
      <c r="A18191" t="s">
        <v>241</v>
      </c>
      <c r="B18191" t="s">
        <v>285</v>
      </c>
      <c r="C18191">
        <v>116</v>
      </c>
      <c r="D18191" t="s">
        <v>71</v>
      </c>
      <c r="E18191" t="s">
        <v>490</v>
      </c>
      <c r="F18191" t="s">
        <v>77</v>
      </c>
      <c r="G18191" t="s">
        <v>681</v>
      </c>
    </row>
    <row r="18193" spans="1:7" x14ac:dyDescent="0.35">
      <c r="A18193" t="s">
        <v>2663</v>
      </c>
    </row>
    <row r="18194" spans="1:7" x14ac:dyDescent="0.35">
      <c r="A18194" t="s">
        <v>14</v>
      </c>
      <c r="B18194" t="s">
        <v>461</v>
      </c>
      <c r="C18194" t="s">
        <v>2</v>
      </c>
      <c r="D18194" t="s">
        <v>852</v>
      </c>
      <c r="E18194" t="s">
        <v>853</v>
      </c>
      <c r="F18194" t="s">
        <v>1447</v>
      </c>
      <c r="G18194" t="s">
        <v>854</v>
      </c>
    </row>
    <row r="18195" spans="1:7" x14ac:dyDescent="0.35">
      <c r="A18195" t="s">
        <v>3</v>
      </c>
      <c r="B18195" t="s">
        <v>462</v>
      </c>
      <c r="C18195">
        <v>155</v>
      </c>
      <c r="D18195" t="s">
        <v>68</v>
      </c>
      <c r="E18195" t="s">
        <v>638</v>
      </c>
      <c r="F18195" t="s">
        <v>72</v>
      </c>
      <c r="G18195" t="s">
        <v>178</v>
      </c>
    </row>
    <row r="18196" spans="1:7" x14ac:dyDescent="0.35">
      <c r="A18196" t="s">
        <v>3</v>
      </c>
      <c r="B18196" t="s">
        <v>464</v>
      </c>
      <c r="C18196">
        <v>37</v>
      </c>
      <c r="D18196" t="s">
        <v>76</v>
      </c>
      <c r="E18196" t="s">
        <v>721</v>
      </c>
      <c r="F18196" t="s">
        <v>76</v>
      </c>
      <c r="G18196" t="s">
        <v>343</v>
      </c>
    </row>
    <row r="18197" spans="1:7" x14ac:dyDescent="0.35">
      <c r="A18197" t="s">
        <v>4</v>
      </c>
      <c r="B18197" t="s">
        <v>462</v>
      </c>
      <c r="C18197">
        <v>125</v>
      </c>
      <c r="D18197" t="s">
        <v>78</v>
      </c>
      <c r="E18197" t="s">
        <v>716</v>
      </c>
      <c r="F18197" t="s">
        <v>107</v>
      </c>
      <c r="G18197" t="s">
        <v>425</v>
      </c>
    </row>
    <row r="18198" spans="1:7" x14ac:dyDescent="0.35">
      <c r="A18198" t="s">
        <v>4</v>
      </c>
      <c r="B18198" t="s">
        <v>464</v>
      </c>
      <c r="C18198">
        <v>31</v>
      </c>
      <c r="D18198" t="s">
        <v>61</v>
      </c>
      <c r="E18198" t="s">
        <v>703</v>
      </c>
      <c r="F18198" t="s">
        <v>76</v>
      </c>
      <c r="G18198" t="s">
        <v>214</v>
      </c>
    </row>
    <row r="18199" spans="1:7" x14ac:dyDescent="0.35">
      <c r="A18199" t="s">
        <v>5</v>
      </c>
      <c r="B18199" t="s">
        <v>462</v>
      </c>
      <c r="C18199">
        <v>146</v>
      </c>
      <c r="D18199" t="s">
        <v>151</v>
      </c>
      <c r="E18199" t="s">
        <v>752</v>
      </c>
      <c r="F18199" t="s">
        <v>68</v>
      </c>
      <c r="G18199" t="s">
        <v>695</v>
      </c>
    </row>
    <row r="18200" spans="1:7" x14ac:dyDescent="0.35">
      <c r="A18200" t="s">
        <v>5</v>
      </c>
      <c r="B18200" t="s">
        <v>464</v>
      </c>
      <c r="C18200">
        <v>23</v>
      </c>
      <c r="D18200" t="s">
        <v>76</v>
      </c>
      <c r="E18200" t="s">
        <v>270</v>
      </c>
      <c r="F18200" t="s">
        <v>77</v>
      </c>
      <c r="G18200" t="s">
        <v>790</v>
      </c>
    </row>
    <row r="18201" spans="1:7" x14ac:dyDescent="0.35">
      <c r="A18201" t="s">
        <v>6</v>
      </c>
      <c r="B18201" t="s">
        <v>462</v>
      </c>
      <c r="C18201">
        <v>118</v>
      </c>
      <c r="D18201" t="s">
        <v>74</v>
      </c>
      <c r="E18201" t="s">
        <v>849</v>
      </c>
      <c r="F18201" t="s">
        <v>78</v>
      </c>
      <c r="G18201" t="s">
        <v>616</v>
      </c>
    </row>
    <row r="18202" spans="1:7" x14ac:dyDescent="0.35">
      <c r="A18202" t="s">
        <v>6</v>
      </c>
      <c r="B18202" t="s">
        <v>464</v>
      </c>
      <c r="C18202">
        <v>17</v>
      </c>
      <c r="D18202" t="s">
        <v>76</v>
      </c>
      <c r="E18202" t="s">
        <v>735</v>
      </c>
      <c r="F18202" t="s">
        <v>76</v>
      </c>
      <c r="G18202" t="s">
        <v>650</v>
      </c>
    </row>
    <row r="18203" spans="1:7" x14ac:dyDescent="0.35">
      <c r="A18203" t="s">
        <v>7</v>
      </c>
      <c r="B18203" t="s">
        <v>462</v>
      </c>
      <c r="C18203">
        <v>214</v>
      </c>
      <c r="D18203" t="s">
        <v>73</v>
      </c>
      <c r="E18203" t="s">
        <v>292</v>
      </c>
      <c r="F18203" t="s">
        <v>94</v>
      </c>
      <c r="G18203" t="s">
        <v>846</v>
      </c>
    </row>
    <row r="18204" spans="1:7" x14ac:dyDescent="0.35">
      <c r="A18204" t="s">
        <v>7</v>
      </c>
      <c r="B18204" t="s">
        <v>464</v>
      </c>
      <c r="C18204">
        <v>22</v>
      </c>
      <c r="D18204" t="s">
        <v>76</v>
      </c>
      <c r="E18204" t="s">
        <v>701</v>
      </c>
      <c r="F18204" t="s">
        <v>76</v>
      </c>
      <c r="G18204" t="s">
        <v>670</v>
      </c>
    </row>
    <row r="18205" spans="1:7" x14ac:dyDescent="0.35">
      <c r="A18205" t="s">
        <v>241</v>
      </c>
      <c r="B18205" t="s">
        <v>462</v>
      </c>
      <c r="C18205">
        <v>758</v>
      </c>
      <c r="D18205" t="s">
        <v>105</v>
      </c>
      <c r="E18205" t="s">
        <v>243</v>
      </c>
      <c r="F18205" t="s">
        <v>150</v>
      </c>
      <c r="G18205" t="s">
        <v>741</v>
      </c>
    </row>
    <row r="18206" spans="1:7" x14ac:dyDescent="0.35">
      <c r="A18206" t="s">
        <v>241</v>
      </c>
      <c r="B18206" t="s">
        <v>464</v>
      </c>
      <c r="C18206">
        <v>130</v>
      </c>
      <c r="D18206" t="s">
        <v>133</v>
      </c>
      <c r="E18206" t="s">
        <v>246</v>
      </c>
      <c r="F18206" t="s">
        <v>107</v>
      </c>
      <c r="G18206" t="s">
        <v>701</v>
      </c>
    </row>
    <row r="18208" spans="1:7" x14ac:dyDescent="0.35">
      <c r="A18208" t="s">
        <v>2664</v>
      </c>
    </row>
    <row r="18209" spans="1:7" x14ac:dyDescent="0.35">
      <c r="A18209" t="s">
        <v>14</v>
      </c>
      <c r="B18209" t="s">
        <v>487</v>
      </c>
      <c r="C18209" t="s">
        <v>2</v>
      </c>
      <c r="D18209" t="s">
        <v>852</v>
      </c>
      <c r="E18209" t="s">
        <v>853</v>
      </c>
      <c r="F18209" t="s">
        <v>1447</v>
      </c>
      <c r="G18209" t="s">
        <v>854</v>
      </c>
    </row>
    <row r="18210" spans="1:7" x14ac:dyDescent="0.35">
      <c r="A18210" t="s">
        <v>3</v>
      </c>
      <c r="B18210" t="s">
        <v>488</v>
      </c>
      <c r="C18210">
        <v>104</v>
      </c>
      <c r="D18210" t="s">
        <v>75</v>
      </c>
      <c r="E18210" t="s">
        <v>666</v>
      </c>
      <c r="F18210" t="s">
        <v>138</v>
      </c>
      <c r="G18210" t="s">
        <v>470</v>
      </c>
    </row>
    <row r="18211" spans="1:7" x14ac:dyDescent="0.35">
      <c r="A18211" t="s">
        <v>3</v>
      </c>
      <c r="B18211" t="s">
        <v>491</v>
      </c>
      <c r="C18211">
        <v>88</v>
      </c>
      <c r="D18211" t="s">
        <v>76</v>
      </c>
      <c r="E18211" t="s">
        <v>637</v>
      </c>
      <c r="F18211" t="s">
        <v>78</v>
      </c>
      <c r="G18211" t="s">
        <v>382</v>
      </c>
    </row>
    <row r="18212" spans="1:7" x14ac:dyDescent="0.35">
      <c r="A18212" t="s">
        <v>4</v>
      </c>
      <c r="B18212" t="s">
        <v>488</v>
      </c>
      <c r="C18212">
        <v>91</v>
      </c>
      <c r="D18212" t="s">
        <v>96</v>
      </c>
      <c r="E18212" t="s">
        <v>860</v>
      </c>
      <c r="F18212" t="s">
        <v>107</v>
      </c>
      <c r="G18212" t="s">
        <v>453</v>
      </c>
    </row>
    <row r="18213" spans="1:7" x14ac:dyDescent="0.35">
      <c r="A18213" t="s">
        <v>4</v>
      </c>
      <c r="B18213" t="s">
        <v>491</v>
      </c>
      <c r="C18213">
        <v>65</v>
      </c>
      <c r="D18213" t="s">
        <v>186</v>
      </c>
      <c r="E18213" t="s">
        <v>623</v>
      </c>
      <c r="F18213" t="s">
        <v>76</v>
      </c>
      <c r="G18213" t="s">
        <v>457</v>
      </c>
    </row>
    <row r="18214" spans="1:7" x14ac:dyDescent="0.35">
      <c r="A18214" t="s">
        <v>5</v>
      </c>
      <c r="B18214" t="s">
        <v>488</v>
      </c>
      <c r="C18214">
        <v>88</v>
      </c>
      <c r="D18214" t="s">
        <v>149</v>
      </c>
      <c r="E18214" t="s">
        <v>425</v>
      </c>
      <c r="F18214" t="s">
        <v>73</v>
      </c>
      <c r="G18214" t="s">
        <v>542</v>
      </c>
    </row>
    <row r="18215" spans="1:7" x14ac:dyDescent="0.35">
      <c r="A18215" t="s">
        <v>5</v>
      </c>
      <c r="B18215" t="s">
        <v>491</v>
      </c>
      <c r="C18215">
        <v>81</v>
      </c>
      <c r="D18215" t="s">
        <v>76</v>
      </c>
      <c r="E18215" t="s">
        <v>375</v>
      </c>
      <c r="F18215" t="s">
        <v>78</v>
      </c>
      <c r="G18215" t="s">
        <v>357</v>
      </c>
    </row>
    <row r="18216" spans="1:7" x14ac:dyDescent="0.35">
      <c r="A18216" t="s">
        <v>6</v>
      </c>
      <c r="B18216" t="s">
        <v>488</v>
      </c>
      <c r="C18216">
        <v>65</v>
      </c>
      <c r="D18216" t="s">
        <v>76</v>
      </c>
      <c r="E18216" t="s">
        <v>532</v>
      </c>
      <c r="F18216" t="s">
        <v>76</v>
      </c>
      <c r="G18216" t="s">
        <v>880</v>
      </c>
    </row>
    <row r="18217" spans="1:7" x14ac:dyDescent="0.35">
      <c r="A18217" t="s">
        <v>6</v>
      </c>
      <c r="B18217" t="s">
        <v>491</v>
      </c>
      <c r="C18217">
        <v>70</v>
      </c>
      <c r="D18217" t="s">
        <v>179</v>
      </c>
      <c r="E18217" t="s">
        <v>823</v>
      </c>
      <c r="F18217" t="s">
        <v>100</v>
      </c>
      <c r="G18217" t="s">
        <v>520</v>
      </c>
    </row>
    <row r="18218" spans="1:7" x14ac:dyDescent="0.35">
      <c r="A18218" t="s">
        <v>7</v>
      </c>
      <c r="B18218" t="s">
        <v>488</v>
      </c>
      <c r="C18218">
        <v>114</v>
      </c>
      <c r="D18218" t="s">
        <v>77</v>
      </c>
      <c r="E18218" t="s">
        <v>632</v>
      </c>
      <c r="F18218" t="s">
        <v>76</v>
      </c>
      <c r="G18218" t="s">
        <v>520</v>
      </c>
    </row>
    <row r="18219" spans="1:7" x14ac:dyDescent="0.35">
      <c r="A18219" t="s">
        <v>7</v>
      </c>
      <c r="B18219" t="s">
        <v>491</v>
      </c>
      <c r="C18219">
        <v>122</v>
      </c>
      <c r="D18219" t="s">
        <v>76</v>
      </c>
      <c r="E18219" t="s">
        <v>324</v>
      </c>
      <c r="F18219" t="s">
        <v>63</v>
      </c>
      <c r="G18219" t="s">
        <v>1166</v>
      </c>
    </row>
    <row r="18220" spans="1:7" x14ac:dyDescent="0.35">
      <c r="A18220" t="s">
        <v>241</v>
      </c>
      <c r="B18220" t="s">
        <v>488</v>
      </c>
      <c r="C18220">
        <v>462</v>
      </c>
      <c r="D18220" t="s">
        <v>93</v>
      </c>
      <c r="E18220" t="s">
        <v>380</v>
      </c>
      <c r="F18220" t="s">
        <v>106</v>
      </c>
      <c r="G18220" t="s">
        <v>627</v>
      </c>
    </row>
    <row r="18221" spans="1:7" x14ac:dyDescent="0.35">
      <c r="A18221" t="s">
        <v>241</v>
      </c>
      <c r="B18221" t="s">
        <v>491</v>
      </c>
      <c r="C18221">
        <v>426</v>
      </c>
      <c r="D18221" t="s">
        <v>75</v>
      </c>
      <c r="E18221" t="s">
        <v>687</v>
      </c>
      <c r="F18221" t="s">
        <v>105</v>
      </c>
      <c r="G18221" t="s">
        <v>654</v>
      </c>
    </row>
    <row r="18223" spans="1:7" x14ac:dyDescent="0.35">
      <c r="A18223" t="s">
        <v>2665</v>
      </c>
    </row>
    <row r="18224" spans="1:7" x14ac:dyDescent="0.35">
      <c r="A18224" t="s">
        <v>14</v>
      </c>
      <c r="B18224" t="s">
        <v>565</v>
      </c>
      <c r="C18224" t="s">
        <v>2</v>
      </c>
      <c r="D18224" t="s">
        <v>852</v>
      </c>
      <c r="E18224" t="s">
        <v>853</v>
      </c>
      <c r="F18224" t="s">
        <v>1447</v>
      </c>
      <c r="G18224" t="s">
        <v>854</v>
      </c>
    </row>
    <row r="18225" spans="1:7" x14ac:dyDescent="0.35">
      <c r="A18225" t="s">
        <v>3</v>
      </c>
      <c r="B18225" t="s">
        <v>566</v>
      </c>
      <c r="C18225">
        <v>66</v>
      </c>
      <c r="D18225" t="s">
        <v>138</v>
      </c>
      <c r="E18225" t="s">
        <v>672</v>
      </c>
      <c r="F18225" t="s">
        <v>138</v>
      </c>
      <c r="G18225" t="s">
        <v>335</v>
      </c>
    </row>
    <row r="18226" spans="1:7" x14ac:dyDescent="0.35">
      <c r="A18226" t="s">
        <v>3</v>
      </c>
      <c r="B18226" t="s">
        <v>569</v>
      </c>
      <c r="C18226">
        <v>35</v>
      </c>
      <c r="D18226" t="s">
        <v>76</v>
      </c>
      <c r="E18226" t="s">
        <v>703</v>
      </c>
      <c r="F18226" t="s">
        <v>81</v>
      </c>
      <c r="G18226" t="s">
        <v>377</v>
      </c>
    </row>
    <row r="18227" spans="1:7" x14ac:dyDescent="0.35">
      <c r="A18227" t="s">
        <v>3</v>
      </c>
      <c r="B18227" t="s">
        <v>570</v>
      </c>
      <c r="C18227">
        <v>3</v>
      </c>
      <c r="D18227" t="s">
        <v>76</v>
      </c>
      <c r="E18227" t="s">
        <v>395</v>
      </c>
      <c r="F18227" t="s">
        <v>76</v>
      </c>
      <c r="G18227" t="s">
        <v>76</v>
      </c>
    </row>
    <row r="18228" spans="1:7" x14ac:dyDescent="0.35">
      <c r="A18228" t="s">
        <v>3</v>
      </c>
      <c r="B18228" t="s">
        <v>571</v>
      </c>
      <c r="C18228">
        <v>52</v>
      </c>
      <c r="D18228" t="s">
        <v>76</v>
      </c>
      <c r="E18228" t="s">
        <v>664</v>
      </c>
      <c r="F18228" t="s">
        <v>150</v>
      </c>
      <c r="G18228" t="s">
        <v>640</v>
      </c>
    </row>
    <row r="18229" spans="1:7" x14ac:dyDescent="0.35">
      <c r="A18229" t="s">
        <v>3</v>
      </c>
      <c r="B18229" t="s">
        <v>572</v>
      </c>
      <c r="C18229">
        <v>33</v>
      </c>
      <c r="D18229" t="s">
        <v>76</v>
      </c>
      <c r="E18229" t="s">
        <v>431</v>
      </c>
      <c r="F18229" t="s">
        <v>80</v>
      </c>
      <c r="G18229" t="s">
        <v>587</v>
      </c>
    </row>
    <row r="18230" spans="1:7" x14ac:dyDescent="0.35">
      <c r="A18230" t="s">
        <v>3</v>
      </c>
      <c r="B18230" t="s">
        <v>573</v>
      </c>
      <c r="C18230">
        <v>3</v>
      </c>
      <c r="D18230" t="s">
        <v>76</v>
      </c>
      <c r="E18230" t="s">
        <v>829</v>
      </c>
      <c r="F18230" t="s">
        <v>76</v>
      </c>
      <c r="G18230" t="s">
        <v>494</v>
      </c>
    </row>
    <row r="18231" spans="1:7" x14ac:dyDescent="0.35">
      <c r="A18231" t="s">
        <v>4</v>
      </c>
      <c r="B18231" t="s">
        <v>566</v>
      </c>
      <c r="C18231">
        <v>57</v>
      </c>
      <c r="D18231" t="s">
        <v>260</v>
      </c>
      <c r="E18231" t="s">
        <v>799</v>
      </c>
      <c r="F18231" t="s">
        <v>73</v>
      </c>
      <c r="G18231" t="s">
        <v>412</v>
      </c>
    </row>
    <row r="18232" spans="1:7" x14ac:dyDescent="0.35">
      <c r="A18232" t="s">
        <v>4</v>
      </c>
      <c r="B18232" t="s">
        <v>569</v>
      </c>
      <c r="C18232">
        <v>28</v>
      </c>
      <c r="D18232" t="s">
        <v>76</v>
      </c>
      <c r="E18232" t="s">
        <v>1161</v>
      </c>
      <c r="F18232" t="s">
        <v>76</v>
      </c>
      <c r="G18232" t="s">
        <v>324</v>
      </c>
    </row>
    <row r="18233" spans="1:7" x14ac:dyDescent="0.35">
      <c r="A18233" t="s">
        <v>4</v>
      </c>
      <c r="B18233" t="s">
        <v>570</v>
      </c>
      <c r="C18233">
        <v>6</v>
      </c>
      <c r="D18233" t="s">
        <v>76</v>
      </c>
      <c r="E18233" t="s">
        <v>1306</v>
      </c>
      <c r="F18233" t="s">
        <v>76</v>
      </c>
      <c r="G18233" t="s">
        <v>358</v>
      </c>
    </row>
    <row r="18234" spans="1:7" x14ac:dyDescent="0.35">
      <c r="A18234" t="s">
        <v>4</v>
      </c>
      <c r="B18234" t="s">
        <v>571</v>
      </c>
      <c r="C18234">
        <v>41</v>
      </c>
      <c r="D18234" t="s">
        <v>76</v>
      </c>
      <c r="E18234" t="s">
        <v>990</v>
      </c>
      <c r="F18234" t="s">
        <v>76</v>
      </c>
      <c r="G18234" t="s">
        <v>298</v>
      </c>
    </row>
    <row r="18235" spans="1:7" x14ac:dyDescent="0.35">
      <c r="A18235" t="s">
        <v>4</v>
      </c>
      <c r="B18235" t="s">
        <v>572</v>
      </c>
      <c r="C18235">
        <v>19</v>
      </c>
      <c r="D18235" t="s">
        <v>290</v>
      </c>
      <c r="E18235" t="s">
        <v>128</v>
      </c>
      <c r="F18235" t="s">
        <v>76</v>
      </c>
      <c r="G18235" t="s">
        <v>580</v>
      </c>
    </row>
    <row r="18236" spans="1:7" x14ac:dyDescent="0.35">
      <c r="A18236" t="s">
        <v>4</v>
      </c>
      <c r="B18236" t="s">
        <v>573</v>
      </c>
      <c r="C18236">
        <v>5</v>
      </c>
      <c r="D18236" t="s">
        <v>76</v>
      </c>
      <c r="E18236" t="s">
        <v>395</v>
      </c>
      <c r="F18236" t="s">
        <v>76</v>
      </c>
      <c r="G18236" t="s">
        <v>76</v>
      </c>
    </row>
    <row r="18237" spans="1:7" x14ac:dyDescent="0.35">
      <c r="A18237" t="s">
        <v>5</v>
      </c>
      <c r="B18237" t="s">
        <v>566</v>
      </c>
      <c r="C18237">
        <v>31</v>
      </c>
      <c r="D18237" t="s">
        <v>76</v>
      </c>
      <c r="E18237" t="s">
        <v>313</v>
      </c>
      <c r="F18237" t="s">
        <v>71</v>
      </c>
      <c r="G18237" t="s">
        <v>803</v>
      </c>
    </row>
    <row r="18238" spans="1:7" x14ac:dyDescent="0.35">
      <c r="A18238" t="s">
        <v>5</v>
      </c>
      <c r="B18238" t="s">
        <v>569</v>
      </c>
      <c r="C18238">
        <v>34</v>
      </c>
      <c r="D18238" t="s">
        <v>58</v>
      </c>
      <c r="E18238" t="s">
        <v>550</v>
      </c>
      <c r="F18238" t="s">
        <v>76</v>
      </c>
      <c r="G18238" t="s">
        <v>1025</v>
      </c>
    </row>
    <row r="18239" spans="1:7" x14ac:dyDescent="0.35">
      <c r="A18239" t="s">
        <v>5</v>
      </c>
      <c r="B18239" t="s">
        <v>570</v>
      </c>
      <c r="C18239">
        <v>23</v>
      </c>
      <c r="D18239" t="s">
        <v>76</v>
      </c>
      <c r="E18239" t="s">
        <v>522</v>
      </c>
      <c r="F18239" t="s">
        <v>76</v>
      </c>
      <c r="G18239" t="s">
        <v>694</v>
      </c>
    </row>
    <row r="18240" spans="1:7" x14ac:dyDescent="0.35">
      <c r="A18240" t="s">
        <v>5</v>
      </c>
      <c r="B18240" t="s">
        <v>571</v>
      </c>
      <c r="C18240">
        <v>20</v>
      </c>
      <c r="D18240" t="s">
        <v>76</v>
      </c>
      <c r="E18240" t="s">
        <v>850</v>
      </c>
      <c r="F18240" t="s">
        <v>76</v>
      </c>
      <c r="G18240" t="s">
        <v>934</v>
      </c>
    </row>
    <row r="18241" spans="1:7" x14ac:dyDescent="0.35">
      <c r="A18241" t="s">
        <v>5</v>
      </c>
      <c r="B18241" t="s">
        <v>572</v>
      </c>
      <c r="C18241">
        <v>35</v>
      </c>
      <c r="D18241" t="s">
        <v>76</v>
      </c>
      <c r="E18241" t="s">
        <v>937</v>
      </c>
      <c r="F18241" t="s">
        <v>79</v>
      </c>
      <c r="G18241" t="s">
        <v>726</v>
      </c>
    </row>
    <row r="18242" spans="1:7" x14ac:dyDescent="0.35">
      <c r="A18242" t="s">
        <v>5</v>
      </c>
      <c r="B18242" t="s">
        <v>573</v>
      </c>
      <c r="C18242">
        <v>26</v>
      </c>
      <c r="D18242" t="s">
        <v>76</v>
      </c>
      <c r="E18242" t="s">
        <v>303</v>
      </c>
      <c r="F18242" t="s">
        <v>55</v>
      </c>
      <c r="G18242" t="s">
        <v>789</v>
      </c>
    </row>
    <row r="18243" spans="1:7" x14ac:dyDescent="0.35">
      <c r="A18243" t="s">
        <v>6</v>
      </c>
      <c r="B18243" t="s">
        <v>566</v>
      </c>
      <c r="C18243">
        <v>30</v>
      </c>
      <c r="D18243" t="s">
        <v>76</v>
      </c>
      <c r="E18243" t="s">
        <v>602</v>
      </c>
      <c r="F18243" t="s">
        <v>76</v>
      </c>
      <c r="G18243" t="s">
        <v>691</v>
      </c>
    </row>
    <row r="18244" spans="1:7" x14ac:dyDescent="0.35">
      <c r="A18244" t="s">
        <v>6</v>
      </c>
      <c r="B18244" t="s">
        <v>569</v>
      </c>
      <c r="C18244">
        <v>23</v>
      </c>
      <c r="D18244" t="s">
        <v>76</v>
      </c>
      <c r="E18244" t="s">
        <v>752</v>
      </c>
      <c r="F18244" t="s">
        <v>76</v>
      </c>
      <c r="G18244" t="s">
        <v>739</v>
      </c>
    </row>
    <row r="18245" spans="1:7" x14ac:dyDescent="0.35">
      <c r="A18245" t="s">
        <v>6</v>
      </c>
      <c r="B18245" t="s">
        <v>570</v>
      </c>
      <c r="C18245">
        <v>12</v>
      </c>
      <c r="D18245" t="s">
        <v>76</v>
      </c>
      <c r="E18245" t="s">
        <v>219</v>
      </c>
      <c r="F18245" t="s">
        <v>76</v>
      </c>
      <c r="G18245" t="s">
        <v>1183</v>
      </c>
    </row>
    <row r="18246" spans="1:7" x14ac:dyDescent="0.35">
      <c r="A18246" t="s">
        <v>6</v>
      </c>
      <c r="B18246" t="s">
        <v>571</v>
      </c>
      <c r="C18246">
        <v>26</v>
      </c>
      <c r="D18246" t="s">
        <v>76</v>
      </c>
      <c r="E18246" t="s">
        <v>681</v>
      </c>
      <c r="F18246" t="s">
        <v>76</v>
      </c>
      <c r="G18246" t="s">
        <v>288</v>
      </c>
    </row>
    <row r="18247" spans="1:7" x14ac:dyDescent="0.35">
      <c r="A18247" t="s">
        <v>6</v>
      </c>
      <c r="B18247" t="s">
        <v>572</v>
      </c>
      <c r="C18247">
        <v>36</v>
      </c>
      <c r="D18247" t="s">
        <v>179</v>
      </c>
      <c r="E18247" t="s">
        <v>619</v>
      </c>
      <c r="F18247" t="s">
        <v>179</v>
      </c>
      <c r="G18247" t="s">
        <v>671</v>
      </c>
    </row>
    <row r="18248" spans="1:7" x14ac:dyDescent="0.35">
      <c r="A18248" t="s">
        <v>6</v>
      </c>
      <c r="B18248" t="s">
        <v>573</v>
      </c>
      <c r="C18248">
        <v>8</v>
      </c>
      <c r="D18248" t="s">
        <v>227</v>
      </c>
      <c r="E18248" t="s">
        <v>374</v>
      </c>
      <c r="F18248" t="s">
        <v>76</v>
      </c>
      <c r="G18248" t="s">
        <v>911</v>
      </c>
    </row>
    <row r="18249" spans="1:7" x14ac:dyDescent="0.35">
      <c r="A18249" t="s">
        <v>7</v>
      </c>
      <c r="B18249" t="s">
        <v>566</v>
      </c>
      <c r="C18249">
        <v>49</v>
      </c>
      <c r="D18249" t="s">
        <v>76</v>
      </c>
      <c r="E18249" t="s">
        <v>327</v>
      </c>
      <c r="F18249" t="s">
        <v>76</v>
      </c>
      <c r="G18249" t="s">
        <v>513</v>
      </c>
    </row>
    <row r="18250" spans="1:7" x14ac:dyDescent="0.35">
      <c r="A18250" t="s">
        <v>7</v>
      </c>
      <c r="B18250" t="s">
        <v>569</v>
      </c>
      <c r="C18250">
        <v>51</v>
      </c>
      <c r="D18250" t="s">
        <v>78</v>
      </c>
      <c r="E18250" t="s">
        <v>303</v>
      </c>
      <c r="F18250" t="s">
        <v>76</v>
      </c>
      <c r="G18250" t="s">
        <v>167</v>
      </c>
    </row>
    <row r="18251" spans="1:7" x14ac:dyDescent="0.35">
      <c r="A18251" t="s">
        <v>7</v>
      </c>
      <c r="B18251" t="s">
        <v>570</v>
      </c>
      <c r="C18251">
        <v>14</v>
      </c>
      <c r="D18251" t="s">
        <v>76</v>
      </c>
      <c r="E18251" t="s">
        <v>598</v>
      </c>
      <c r="F18251" t="s">
        <v>76</v>
      </c>
      <c r="G18251" t="s">
        <v>737</v>
      </c>
    </row>
    <row r="18252" spans="1:7" x14ac:dyDescent="0.35">
      <c r="A18252" t="s">
        <v>7</v>
      </c>
      <c r="B18252" t="s">
        <v>571</v>
      </c>
      <c r="C18252">
        <v>34</v>
      </c>
      <c r="D18252" t="s">
        <v>76</v>
      </c>
      <c r="E18252" t="s">
        <v>752</v>
      </c>
      <c r="F18252" t="s">
        <v>76</v>
      </c>
      <c r="G18252" t="s">
        <v>739</v>
      </c>
    </row>
    <row r="18253" spans="1:7" x14ac:dyDescent="0.35">
      <c r="A18253" t="s">
        <v>7</v>
      </c>
      <c r="B18253" t="s">
        <v>572</v>
      </c>
      <c r="C18253">
        <v>72</v>
      </c>
      <c r="D18253" t="s">
        <v>76</v>
      </c>
      <c r="E18253" t="s">
        <v>443</v>
      </c>
      <c r="F18253" t="s">
        <v>104</v>
      </c>
      <c r="G18253" t="s">
        <v>879</v>
      </c>
    </row>
    <row r="18254" spans="1:7" x14ac:dyDescent="0.35">
      <c r="A18254" t="s">
        <v>7</v>
      </c>
      <c r="B18254" t="s">
        <v>573</v>
      </c>
      <c r="C18254">
        <v>16</v>
      </c>
      <c r="D18254" t="s">
        <v>76</v>
      </c>
      <c r="E18254" t="s">
        <v>103</v>
      </c>
      <c r="F18254" t="s">
        <v>76</v>
      </c>
      <c r="G18254" t="s">
        <v>1266</v>
      </c>
    </row>
    <row r="18255" spans="1:7" x14ac:dyDescent="0.35">
      <c r="A18255" t="s">
        <v>241</v>
      </c>
      <c r="B18255" t="s">
        <v>566</v>
      </c>
      <c r="C18255">
        <v>233</v>
      </c>
      <c r="D18255" t="s">
        <v>93</v>
      </c>
      <c r="E18255" t="s">
        <v>684</v>
      </c>
      <c r="F18255" t="s">
        <v>77</v>
      </c>
      <c r="G18255" t="s">
        <v>154</v>
      </c>
    </row>
    <row r="18256" spans="1:7" x14ac:dyDescent="0.35">
      <c r="A18256" t="s">
        <v>241</v>
      </c>
      <c r="B18256" t="s">
        <v>569</v>
      </c>
      <c r="C18256">
        <v>171</v>
      </c>
      <c r="D18256" t="s">
        <v>108</v>
      </c>
      <c r="E18256" t="s">
        <v>596</v>
      </c>
      <c r="F18256" t="s">
        <v>73</v>
      </c>
      <c r="G18256" t="s">
        <v>690</v>
      </c>
    </row>
    <row r="18257" spans="1:7" x14ac:dyDescent="0.35">
      <c r="A18257" t="s">
        <v>241</v>
      </c>
      <c r="B18257" t="s">
        <v>570</v>
      </c>
      <c r="C18257">
        <v>58</v>
      </c>
      <c r="D18257" t="s">
        <v>76</v>
      </c>
      <c r="E18257" t="s">
        <v>718</v>
      </c>
      <c r="F18257" t="s">
        <v>76</v>
      </c>
      <c r="G18257" t="s">
        <v>620</v>
      </c>
    </row>
    <row r="18258" spans="1:7" x14ac:dyDescent="0.35">
      <c r="A18258" t="s">
        <v>241</v>
      </c>
      <c r="B18258" t="s">
        <v>571</v>
      </c>
      <c r="C18258">
        <v>173</v>
      </c>
      <c r="D18258" t="s">
        <v>76</v>
      </c>
      <c r="E18258" t="s">
        <v>633</v>
      </c>
      <c r="F18258" t="s">
        <v>73</v>
      </c>
      <c r="G18258" t="s">
        <v>575</v>
      </c>
    </row>
    <row r="18259" spans="1:7" x14ac:dyDescent="0.35">
      <c r="A18259" t="s">
        <v>241</v>
      </c>
      <c r="B18259" t="s">
        <v>572</v>
      </c>
      <c r="C18259">
        <v>195</v>
      </c>
      <c r="D18259" t="s">
        <v>72</v>
      </c>
      <c r="E18259" t="s">
        <v>599</v>
      </c>
      <c r="F18259" t="s">
        <v>142</v>
      </c>
      <c r="G18259" t="s">
        <v>705</v>
      </c>
    </row>
    <row r="18260" spans="1:7" x14ac:dyDescent="0.35">
      <c r="A18260" t="s">
        <v>241</v>
      </c>
      <c r="B18260" t="s">
        <v>573</v>
      </c>
      <c r="C18260">
        <v>58</v>
      </c>
      <c r="D18260" t="s">
        <v>138</v>
      </c>
      <c r="E18260" t="s">
        <v>710</v>
      </c>
      <c r="F18260" t="s">
        <v>150</v>
      </c>
      <c r="G18260" t="s">
        <v>615</v>
      </c>
    </row>
    <row r="18262" spans="1:7" x14ac:dyDescent="0.35">
      <c r="A18262" t="s">
        <v>2666</v>
      </c>
    </row>
    <row r="18263" spans="1:7" x14ac:dyDescent="0.35">
      <c r="A18263" t="s">
        <v>14</v>
      </c>
      <c r="B18263" t="s">
        <v>593</v>
      </c>
      <c r="C18263" t="s">
        <v>2</v>
      </c>
      <c r="D18263" t="s">
        <v>853</v>
      </c>
      <c r="E18263" t="s">
        <v>854</v>
      </c>
      <c r="F18263" t="s">
        <v>852</v>
      </c>
      <c r="G18263" t="s">
        <v>1447</v>
      </c>
    </row>
    <row r="18264" spans="1:7" x14ac:dyDescent="0.35">
      <c r="A18264" t="s">
        <v>3</v>
      </c>
      <c r="B18264" t="s">
        <v>594</v>
      </c>
      <c r="C18264">
        <v>18</v>
      </c>
      <c r="D18264" t="s">
        <v>964</v>
      </c>
      <c r="E18264" t="s">
        <v>397</v>
      </c>
      <c r="F18264" t="s">
        <v>76</v>
      </c>
      <c r="G18264" t="s">
        <v>76</v>
      </c>
    </row>
    <row r="18265" spans="1:7" x14ac:dyDescent="0.35">
      <c r="A18265" t="s">
        <v>3</v>
      </c>
      <c r="B18265" t="s">
        <v>595</v>
      </c>
      <c r="C18265">
        <v>174</v>
      </c>
      <c r="D18265" t="s">
        <v>850</v>
      </c>
      <c r="E18265" t="s">
        <v>501</v>
      </c>
      <c r="F18265" t="s">
        <v>79</v>
      </c>
      <c r="G18265" t="s">
        <v>138</v>
      </c>
    </row>
    <row r="18266" spans="1:7" x14ac:dyDescent="0.35">
      <c r="A18266" t="s">
        <v>4</v>
      </c>
      <c r="B18266" t="s">
        <v>594</v>
      </c>
      <c r="C18266">
        <v>34</v>
      </c>
      <c r="D18266" t="s">
        <v>902</v>
      </c>
      <c r="E18266" t="s">
        <v>188</v>
      </c>
      <c r="F18266" t="s">
        <v>76</v>
      </c>
      <c r="G18266" t="s">
        <v>76</v>
      </c>
    </row>
    <row r="18267" spans="1:7" x14ac:dyDescent="0.35">
      <c r="A18267" t="s">
        <v>4</v>
      </c>
      <c r="B18267" t="s">
        <v>595</v>
      </c>
      <c r="C18267">
        <v>122</v>
      </c>
      <c r="D18267" t="s">
        <v>327</v>
      </c>
      <c r="E18267" t="s">
        <v>251</v>
      </c>
      <c r="F18267" t="s">
        <v>194</v>
      </c>
      <c r="G18267" t="s">
        <v>107</v>
      </c>
    </row>
    <row r="18268" spans="1:7" x14ac:dyDescent="0.35">
      <c r="A18268" t="s">
        <v>5</v>
      </c>
      <c r="B18268" t="s">
        <v>594</v>
      </c>
      <c r="C18268">
        <v>14</v>
      </c>
      <c r="D18268" t="s">
        <v>253</v>
      </c>
      <c r="E18268" t="s">
        <v>867</v>
      </c>
      <c r="F18268" t="s">
        <v>76</v>
      </c>
      <c r="G18268" t="s">
        <v>76</v>
      </c>
    </row>
    <row r="18269" spans="1:7" x14ac:dyDescent="0.35">
      <c r="A18269" t="s">
        <v>5</v>
      </c>
      <c r="B18269" t="s">
        <v>595</v>
      </c>
      <c r="C18269">
        <v>155</v>
      </c>
      <c r="D18269" t="s">
        <v>281</v>
      </c>
      <c r="E18269" t="s">
        <v>729</v>
      </c>
      <c r="F18269" t="s">
        <v>74</v>
      </c>
      <c r="G18269" t="s">
        <v>68</v>
      </c>
    </row>
    <row r="18270" spans="1:7" x14ac:dyDescent="0.35">
      <c r="A18270" t="s">
        <v>6</v>
      </c>
      <c r="B18270" t="s">
        <v>594</v>
      </c>
      <c r="C18270">
        <v>17</v>
      </c>
      <c r="D18270" t="s">
        <v>1422</v>
      </c>
      <c r="E18270" t="s">
        <v>53</v>
      </c>
      <c r="F18270" t="s">
        <v>76</v>
      </c>
      <c r="G18270" t="s">
        <v>76</v>
      </c>
    </row>
    <row r="18271" spans="1:7" x14ac:dyDescent="0.35">
      <c r="A18271" t="s">
        <v>6</v>
      </c>
      <c r="B18271" t="s">
        <v>595</v>
      </c>
      <c r="C18271">
        <v>118</v>
      </c>
      <c r="D18271" t="s">
        <v>365</v>
      </c>
      <c r="E18271" t="s">
        <v>666</v>
      </c>
      <c r="F18271" t="s">
        <v>74</v>
      </c>
      <c r="G18271" t="s">
        <v>78</v>
      </c>
    </row>
    <row r="18272" spans="1:7" x14ac:dyDescent="0.35">
      <c r="A18272" t="s">
        <v>7</v>
      </c>
      <c r="B18272" t="s">
        <v>594</v>
      </c>
      <c r="C18272">
        <v>20</v>
      </c>
      <c r="D18272" t="s">
        <v>685</v>
      </c>
      <c r="E18272" t="s">
        <v>54</v>
      </c>
      <c r="F18272" t="s">
        <v>76</v>
      </c>
      <c r="G18272" t="s">
        <v>76</v>
      </c>
    </row>
    <row r="18273" spans="1:7" x14ac:dyDescent="0.35">
      <c r="A18273" t="s">
        <v>7</v>
      </c>
      <c r="B18273" t="s">
        <v>595</v>
      </c>
      <c r="C18273">
        <v>216</v>
      </c>
      <c r="D18273" t="s">
        <v>212</v>
      </c>
      <c r="E18273" t="s">
        <v>717</v>
      </c>
      <c r="F18273" t="s">
        <v>73</v>
      </c>
      <c r="G18273" t="s">
        <v>94</v>
      </c>
    </row>
    <row r="18274" spans="1:7" x14ac:dyDescent="0.35">
      <c r="A18274" t="s">
        <v>241</v>
      </c>
      <c r="B18274" t="s">
        <v>594</v>
      </c>
      <c r="C18274">
        <v>103</v>
      </c>
      <c r="D18274" t="s">
        <v>839</v>
      </c>
      <c r="E18274" t="s">
        <v>82</v>
      </c>
      <c r="F18274" t="s">
        <v>76</v>
      </c>
      <c r="G18274" t="s">
        <v>76</v>
      </c>
    </row>
    <row r="18275" spans="1:7" x14ac:dyDescent="0.35">
      <c r="A18275" t="s">
        <v>241</v>
      </c>
      <c r="B18275" t="s">
        <v>595</v>
      </c>
      <c r="C18275">
        <v>785</v>
      </c>
      <c r="D18275" t="s">
        <v>501</v>
      </c>
      <c r="E18275" t="s">
        <v>508</v>
      </c>
      <c r="F18275" t="s">
        <v>80</v>
      </c>
      <c r="G18275" t="s">
        <v>150</v>
      </c>
    </row>
    <row r="18277" spans="1:7" x14ac:dyDescent="0.35">
      <c r="A18277" t="s">
        <v>2667</v>
      </c>
    </row>
    <row r="18278" spans="1:7" x14ac:dyDescent="0.35">
      <c r="A18278" t="s">
        <v>14</v>
      </c>
      <c r="B18278" t="s">
        <v>2</v>
      </c>
      <c r="C18278" t="s">
        <v>852</v>
      </c>
      <c r="D18278" t="s">
        <v>853</v>
      </c>
      <c r="E18278" t="s">
        <v>1447</v>
      </c>
      <c r="F18278" t="s">
        <v>854</v>
      </c>
    </row>
    <row r="18279" spans="1:7" x14ac:dyDescent="0.35">
      <c r="A18279" t="s">
        <v>3</v>
      </c>
      <c r="B18279">
        <v>192</v>
      </c>
      <c r="C18279" t="s">
        <v>79</v>
      </c>
      <c r="D18279" t="s">
        <v>653</v>
      </c>
      <c r="E18279" t="s">
        <v>105</v>
      </c>
      <c r="F18279" t="s">
        <v>526</v>
      </c>
    </row>
    <row r="18280" spans="1:7" x14ac:dyDescent="0.35">
      <c r="A18280" t="s">
        <v>4</v>
      </c>
      <c r="B18280">
        <v>156</v>
      </c>
      <c r="C18280" t="s">
        <v>86</v>
      </c>
      <c r="D18280" t="s">
        <v>584</v>
      </c>
      <c r="E18280" t="s">
        <v>107</v>
      </c>
      <c r="F18280" t="s">
        <v>187</v>
      </c>
    </row>
    <row r="18281" spans="1:7" x14ac:dyDescent="0.35">
      <c r="A18281" t="s">
        <v>5</v>
      </c>
      <c r="B18281">
        <v>169</v>
      </c>
      <c r="C18281" t="s">
        <v>93</v>
      </c>
      <c r="D18281" t="s">
        <v>289</v>
      </c>
      <c r="E18281" t="s">
        <v>68</v>
      </c>
      <c r="F18281" t="s">
        <v>824</v>
      </c>
    </row>
    <row r="18282" spans="1:7" x14ac:dyDescent="0.35">
      <c r="A18282" t="s">
        <v>6</v>
      </c>
      <c r="B18282">
        <v>135</v>
      </c>
      <c r="C18282" t="s">
        <v>186</v>
      </c>
      <c r="D18282" t="s">
        <v>354</v>
      </c>
      <c r="E18282" t="s">
        <v>94</v>
      </c>
      <c r="F18282" t="s">
        <v>508</v>
      </c>
    </row>
    <row r="18283" spans="1:7" x14ac:dyDescent="0.35">
      <c r="A18283" t="s">
        <v>7</v>
      </c>
      <c r="B18283">
        <v>236</v>
      </c>
      <c r="C18283" t="s">
        <v>73</v>
      </c>
      <c r="D18283" t="s">
        <v>298</v>
      </c>
      <c r="E18283" t="s">
        <v>75</v>
      </c>
      <c r="F18283" t="s">
        <v>622</v>
      </c>
    </row>
    <row r="18284" spans="1:7" x14ac:dyDescent="0.35">
      <c r="A18284" t="s">
        <v>241</v>
      </c>
      <c r="B18284">
        <v>888</v>
      </c>
      <c r="C18284" t="s">
        <v>72</v>
      </c>
      <c r="D18284" t="s">
        <v>579</v>
      </c>
      <c r="E18284" t="s">
        <v>71</v>
      </c>
      <c r="F18284" t="s">
        <v>521</v>
      </c>
    </row>
    <row r="18286" spans="1:7" x14ac:dyDescent="0.35">
      <c r="A18286" t="s">
        <v>2668</v>
      </c>
    </row>
    <row r="18287" spans="1:7" x14ac:dyDescent="0.35">
      <c r="A18287" t="s">
        <v>14</v>
      </c>
      <c r="B18287" t="s">
        <v>15</v>
      </c>
      <c r="C18287" t="s">
        <v>2</v>
      </c>
      <c r="D18287" t="s">
        <v>852</v>
      </c>
      <c r="E18287" t="s">
        <v>853</v>
      </c>
      <c r="F18287" t="s">
        <v>854</v>
      </c>
      <c r="G18287" t="s">
        <v>1447</v>
      </c>
    </row>
    <row r="18288" spans="1:7" x14ac:dyDescent="0.35">
      <c r="A18288" t="s">
        <v>3</v>
      </c>
      <c r="B18288" t="s">
        <v>52</v>
      </c>
      <c r="C18288">
        <v>54</v>
      </c>
      <c r="D18288" t="s">
        <v>53</v>
      </c>
      <c r="E18288" t="s">
        <v>442</v>
      </c>
      <c r="F18288" t="s">
        <v>1139</v>
      </c>
      <c r="G18288" t="s">
        <v>76</v>
      </c>
    </row>
    <row r="18289" spans="1:7" x14ac:dyDescent="0.35">
      <c r="A18289" t="s">
        <v>3</v>
      </c>
      <c r="B18289" t="s">
        <v>83</v>
      </c>
      <c r="C18289">
        <v>180</v>
      </c>
      <c r="D18289" t="s">
        <v>76</v>
      </c>
      <c r="E18289" t="s">
        <v>386</v>
      </c>
      <c r="F18289" t="s">
        <v>836</v>
      </c>
      <c r="G18289" t="s">
        <v>133</v>
      </c>
    </row>
    <row r="18290" spans="1:7" x14ac:dyDescent="0.35">
      <c r="A18290" t="s">
        <v>3</v>
      </c>
      <c r="B18290" t="s">
        <v>50</v>
      </c>
      <c r="C18290">
        <v>38</v>
      </c>
      <c r="D18290" t="s">
        <v>76</v>
      </c>
      <c r="E18290" t="s">
        <v>240</v>
      </c>
      <c r="F18290" t="s">
        <v>1119</v>
      </c>
      <c r="G18290" t="s">
        <v>76</v>
      </c>
    </row>
    <row r="18291" spans="1:7" x14ac:dyDescent="0.35">
      <c r="A18291" t="s">
        <v>4</v>
      </c>
      <c r="B18291" t="s">
        <v>52</v>
      </c>
      <c r="C18291">
        <v>82</v>
      </c>
      <c r="D18291" t="s">
        <v>181</v>
      </c>
      <c r="E18291" t="s">
        <v>603</v>
      </c>
      <c r="F18291" t="s">
        <v>630</v>
      </c>
      <c r="G18291" t="s">
        <v>107</v>
      </c>
    </row>
    <row r="18292" spans="1:7" x14ac:dyDescent="0.35">
      <c r="A18292" t="s">
        <v>4</v>
      </c>
      <c r="B18292" t="s">
        <v>83</v>
      </c>
      <c r="C18292">
        <v>184</v>
      </c>
      <c r="D18292" t="s">
        <v>79</v>
      </c>
      <c r="E18292" t="s">
        <v>322</v>
      </c>
      <c r="F18292" t="s">
        <v>915</v>
      </c>
      <c r="G18292" t="s">
        <v>68</v>
      </c>
    </row>
    <row r="18293" spans="1:7" x14ac:dyDescent="0.35">
      <c r="A18293" t="s">
        <v>4</v>
      </c>
      <c r="B18293" t="s">
        <v>50</v>
      </c>
      <c r="C18293">
        <v>49</v>
      </c>
      <c r="D18293" t="s">
        <v>122</v>
      </c>
      <c r="E18293" t="s">
        <v>763</v>
      </c>
      <c r="F18293" t="s">
        <v>295</v>
      </c>
      <c r="G18293" t="s">
        <v>76</v>
      </c>
    </row>
    <row r="18294" spans="1:7" x14ac:dyDescent="0.35">
      <c r="A18294" t="s">
        <v>5</v>
      </c>
      <c r="B18294" t="s">
        <v>52</v>
      </c>
      <c r="C18294">
        <v>27</v>
      </c>
      <c r="D18294" t="s">
        <v>81</v>
      </c>
      <c r="E18294" t="s">
        <v>11</v>
      </c>
      <c r="F18294" t="s">
        <v>1183</v>
      </c>
      <c r="G18294" t="s">
        <v>305</v>
      </c>
    </row>
    <row r="18295" spans="1:7" x14ac:dyDescent="0.35">
      <c r="A18295" t="s">
        <v>5</v>
      </c>
      <c r="B18295" t="s">
        <v>83</v>
      </c>
      <c r="C18295">
        <v>170</v>
      </c>
      <c r="D18295" t="s">
        <v>55</v>
      </c>
      <c r="E18295" t="s">
        <v>286</v>
      </c>
      <c r="F18295" t="s">
        <v>1126</v>
      </c>
      <c r="G18295" t="s">
        <v>73</v>
      </c>
    </row>
    <row r="18296" spans="1:7" x14ac:dyDescent="0.35">
      <c r="A18296" t="s">
        <v>5</v>
      </c>
      <c r="B18296" t="s">
        <v>50</v>
      </c>
      <c r="C18296">
        <v>30</v>
      </c>
      <c r="D18296" t="s">
        <v>77</v>
      </c>
      <c r="E18296" t="s">
        <v>208</v>
      </c>
      <c r="F18296" t="s">
        <v>904</v>
      </c>
      <c r="G18296" t="s">
        <v>76</v>
      </c>
    </row>
    <row r="18297" spans="1:7" x14ac:dyDescent="0.35">
      <c r="A18297" t="s">
        <v>6</v>
      </c>
      <c r="B18297" t="s">
        <v>52</v>
      </c>
      <c r="C18297">
        <v>28</v>
      </c>
      <c r="D18297" t="s">
        <v>106</v>
      </c>
      <c r="E18297" t="s">
        <v>741</v>
      </c>
      <c r="F18297" t="s">
        <v>563</v>
      </c>
      <c r="G18297" t="s">
        <v>74</v>
      </c>
    </row>
    <row r="18298" spans="1:7" x14ac:dyDescent="0.35">
      <c r="A18298" t="s">
        <v>6</v>
      </c>
      <c r="B18298" t="s">
        <v>83</v>
      </c>
      <c r="C18298">
        <v>120</v>
      </c>
      <c r="D18298" t="s">
        <v>84</v>
      </c>
      <c r="E18298" t="s">
        <v>307</v>
      </c>
      <c r="F18298" t="s">
        <v>855</v>
      </c>
      <c r="G18298" t="s">
        <v>137</v>
      </c>
    </row>
    <row r="18299" spans="1:7" x14ac:dyDescent="0.35">
      <c r="A18299" t="s">
        <v>6</v>
      </c>
      <c r="B18299" t="s">
        <v>50</v>
      </c>
      <c r="C18299">
        <v>25</v>
      </c>
      <c r="D18299" t="s">
        <v>76</v>
      </c>
      <c r="E18299" t="s">
        <v>358</v>
      </c>
      <c r="F18299" t="s">
        <v>1306</v>
      </c>
      <c r="G18299" t="s">
        <v>76</v>
      </c>
    </row>
    <row r="18300" spans="1:7" x14ac:dyDescent="0.35">
      <c r="A18300" t="s">
        <v>7</v>
      </c>
      <c r="B18300" t="s">
        <v>52</v>
      </c>
      <c r="C18300">
        <v>36</v>
      </c>
      <c r="D18300" t="s">
        <v>76</v>
      </c>
      <c r="E18300" t="s">
        <v>191</v>
      </c>
      <c r="F18300" t="s">
        <v>403</v>
      </c>
      <c r="G18300" t="s">
        <v>77</v>
      </c>
    </row>
    <row r="18301" spans="1:7" x14ac:dyDescent="0.35">
      <c r="A18301" t="s">
        <v>7</v>
      </c>
      <c r="B18301" t="s">
        <v>83</v>
      </c>
      <c r="C18301">
        <v>219</v>
      </c>
      <c r="D18301" t="s">
        <v>68</v>
      </c>
      <c r="E18301" t="s">
        <v>260</v>
      </c>
      <c r="F18301" t="s">
        <v>882</v>
      </c>
      <c r="G18301" t="s">
        <v>80</v>
      </c>
    </row>
    <row r="18302" spans="1:7" x14ac:dyDescent="0.35">
      <c r="A18302" t="s">
        <v>7</v>
      </c>
      <c r="B18302" t="s">
        <v>50</v>
      </c>
      <c r="C18302">
        <v>49</v>
      </c>
      <c r="D18302" t="s">
        <v>142</v>
      </c>
      <c r="E18302" t="s">
        <v>264</v>
      </c>
      <c r="F18302" t="s">
        <v>994</v>
      </c>
      <c r="G18302" t="s">
        <v>77</v>
      </c>
    </row>
    <row r="18303" spans="1:7" x14ac:dyDescent="0.35">
      <c r="A18303" t="s">
        <v>241</v>
      </c>
      <c r="B18303" t="s">
        <v>52</v>
      </c>
      <c r="C18303">
        <v>227</v>
      </c>
      <c r="D18303" t="s">
        <v>96</v>
      </c>
      <c r="E18303" t="s">
        <v>541</v>
      </c>
      <c r="F18303" t="s">
        <v>542</v>
      </c>
      <c r="G18303" t="s">
        <v>150</v>
      </c>
    </row>
    <row r="18304" spans="1:7" x14ac:dyDescent="0.35">
      <c r="A18304" t="s">
        <v>241</v>
      </c>
      <c r="B18304" t="s">
        <v>83</v>
      </c>
      <c r="C18304">
        <v>873</v>
      </c>
      <c r="D18304" t="s">
        <v>138</v>
      </c>
      <c r="E18304" t="s">
        <v>218</v>
      </c>
      <c r="F18304" t="s">
        <v>886</v>
      </c>
      <c r="G18304" t="s">
        <v>72</v>
      </c>
    </row>
    <row r="18305" spans="1:7" x14ac:dyDescent="0.35">
      <c r="A18305" t="s">
        <v>241</v>
      </c>
      <c r="B18305" t="s">
        <v>50</v>
      </c>
      <c r="C18305">
        <v>191</v>
      </c>
      <c r="D18305" t="s">
        <v>81</v>
      </c>
      <c r="E18305" t="s">
        <v>261</v>
      </c>
      <c r="F18305" t="s">
        <v>999</v>
      </c>
      <c r="G18305" t="s">
        <v>107</v>
      </c>
    </row>
    <row r="18307" spans="1:7" x14ac:dyDescent="0.35">
      <c r="A18307" t="s">
        <v>2669</v>
      </c>
    </row>
    <row r="18308" spans="1:7" x14ac:dyDescent="0.35">
      <c r="A18308" t="s">
        <v>14</v>
      </c>
      <c r="B18308" t="s">
        <v>266</v>
      </c>
      <c r="C18308" t="s">
        <v>2</v>
      </c>
      <c r="D18308" t="s">
        <v>852</v>
      </c>
      <c r="E18308" t="s">
        <v>853</v>
      </c>
      <c r="F18308" t="s">
        <v>1447</v>
      </c>
      <c r="G18308" t="s">
        <v>854</v>
      </c>
    </row>
    <row r="18309" spans="1:7" x14ac:dyDescent="0.35">
      <c r="A18309" t="s">
        <v>3</v>
      </c>
      <c r="B18309" t="s">
        <v>267</v>
      </c>
      <c r="C18309">
        <v>192</v>
      </c>
      <c r="D18309" t="s">
        <v>142</v>
      </c>
      <c r="E18309" t="s">
        <v>304</v>
      </c>
      <c r="F18309" t="s">
        <v>151</v>
      </c>
      <c r="G18309" t="s">
        <v>840</v>
      </c>
    </row>
    <row r="18310" spans="1:7" x14ac:dyDescent="0.35">
      <c r="A18310" t="s">
        <v>3</v>
      </c>
      <c r="B18310" t="s">
        <v>279</v>
      </c>
      <c r="C18310">
        <v>73</v>
      </c>
      <c r="D18310" t="s">
        <v>76</v>
      </c>
      <c r="E18310" t="s">
        <v>142</v>
      </c>
      <c r="F18310" t="s">
        <v>76</v>
      </c>
      <c r="G18310" t="s">
        <v>1252</v>
      </c>
    </row>
    <row r="18311" spans="1:7" x14ac:dyDescent="0.35">
      <c r="A18311" t="s">
        <v>3</v>
      </c>
      <c r="B18311" t="s">
        <v>285</v>
      </c>
      <c r="C18311">
        <v>7</v>
      </c>
      <c r="D18311" t="s">
        <v>76</v>
      </c>
      <c r="E18311" t="s">
        <v>326</v>
      </c>
      <c r="F18311" t="s">
        <v>76</v>
      </c>
      <c r="G18311" t="s">
        <v>744</v>
      </c>
    </row>
    <row r="18312" spans="1:7" x14ac:dyDescent="0.35">
      <c r="A18312" t="s">
        <v>4</v>
      </c>
      <c r="B18312" t="s">
        <v>267</v>
      </c>
      <c r="C18312">
        <v>224</v>
      </c>
      <c r="D18312" t="s">
        <v>151</v>
      </c>
      <c r="E18312" t="s">
        <v>275</v>
      </c>
      <c r="F18312" t="s">
        <v>79</v>
      </c>
      <c r="G18312" t="s">
        <v>990</v>
      </c>
    </row>
    <row r="18313" spans="1:7" x14ac:dyDescent="0.35">
      <c r="A18313" t="s">
        <v>4</v>
      </c>
      <c r="B18313" t="s">
        <v>279</v>
      </c>
      <c r="C18313">
        <v>70</v>
      </c>
      <c r="D18313" t="s">
        <v>198</v>
      </c>
      <c r="E18313" t="s">
        <v>554</v>
      </c>
      <c r="F18313" t="s">
        <v>107</v>
      </c>
      <c r="G18313" t="s">
        <v>728</v>
      </c>
    </row>
    <row r="18314" spans="1:7" x14ac:dyDescent="0.35">
      <c r="A18314" t="s">
        <v>4</v>
      </c>
      <c r="B18314" t="s">
        <v>285</v>
      </c>
      <c r="C18314">
        <v>21</v>
      </c>
      <c r="D18314" t="s">
        <v>76</v>
      </c>
      <c r="E18314" t="s">
        <v>493</v>
      </c>
      <c r="F18314" t="s">
        <v>76</v>
      </c>
      <c r="G18314" t="s">
        <v>896</v>
      </c>
    </row>
    <row r="18315" spans="1:7" x14ac:dyDescent="0.35">
      <c r="A18315" t="s">
        <v>5</v>
      </c>
      <c r="B18315" t="s">
        <v>267</v>
      </c>
      <c r="C18315">
        <v>74</v>
      </c>
      <c r="D18315" t="s">
        <v>107</v>
      </c>
      <c r="E18315" t="s">
        <v>309</v>
      </c>
      <c r="F18315" t="s">
        <v>63</v>
      </c>
      <c r="G18315" t="s">
        <v>1406</v>
      </c>
    </row>
    <row r="18316" spans="1:7" x14ac:dyDescent="0.35">
      <c r="A18316" t="s">
        <v>5</v>
      </c>
      <c r="B18316" t="s">
        <v>279</v>
      </c>
      <c r="C18316">
        <v>94</v>
      </c>
      <c r="D18316" t="s">
        <v>161</v>
      </c>
      <c r="E18316" t="s">
        <v>225</v>
      </c>
      <c r="F18316" t="s">
        <v>76</v>
      </c>
      <c r="G18316" t="s">
        <v>1115</v>
      </c>
    </row>
    <row r="18317" spans="1:7" x14ac:dyDescent="0.35">
      <c r="A18317" t="s">
        <v>5</v>
      </c>
      <c r="B18317" t="s">
        <v>285</v>
      </c>
      <c r="C18317">
        <v>59</v>
      </c>
      <c r="D18317" t="s">
        <v>76</v>
      </c>
      <c r="E18317" t="s">
        <v>293</v>
      </c>
      <c r="F18317" t="s">
        <v>76</v>
      </c>
      <c r="G18317" t="s">
        <v>970</v>
      </c>
    </row>
    <row r="18318" spans="1:7" x14ac:dyDescent="0.35">
      <c r="A18318" t="s">
        <v>6</v>
      </c>
      <c r="B18318" t="s">
        <v>267</v>
      </c>
      <c r="C18318">
        <v>72</v>
      </c>
      <c r="D18318" t="s">
        <v>55</v>
      </c>
      <c r="E18318" t="s">
        <v>322</v>
      </c>
      <c r="F18318" t="s">
        <v>75</v>
      </c>
      <c r="G18318" t="s">
        <v>801</v>
      </c>
    </row>
    <row r="18319" spans="1:7" x14ac:dyDescent="0.35">
      <c r="A18319" t="s">
        <v>6</v>
      </c>
      <c r="B18319" t="s">
        <v>279</v>
      </c>
      <c r="C18319">
        <v>73</v>
      </c>
      <c r="D18319" t="s">
        <v>181</v>
      </c>
      <c r="E18319" t="s">
        <v>159</v>
      </c>
      <c r="F18319" t="s">
        <v>121</v>
      </c>
      <c r="G18319" t="s">
        <v>793</v>
      </c>
    </row>
    <row r="18320" spans="1:7" x14ac:dyDescent="0.35">
      <c r="A18320" t="s">
        <v>6</v>
      </c>
      <c r="B18320" t="s">
        <v>285</v>
      </c>
      <c r="C18320">
        <v>28</v>
      </c>
      <c r="D18320" t="s">
        <v>76</v>
      </c>
      <c r="E18320" t="s">
        <v>168</v>
      </c>
      <c r="F18320" t="s">
        <v>180</v>
      </c>
      <c r="G18320" t="s">
        <v>782</v>
      </c>
    </row>
    <row r="18321" spans="1:7" x14ac:dyDescent="0.35">
      <c r="A18321" t="s">
        <v>7</v>
      </c>
      <c r="B18321" t="s">
        <v>267</v>
      </c>
      <c r="C18321">
        <v>142</v>
      </c>
      <c r="D18321" t="s">
        <v>105</v>
      </c>
      <c r="E18321" t="s">
        <v>242</v>
      </c>
      <c r="F18321" t="s">
        <v>186</v>
      </c>
      <c r="G18321" t="s">
        <v>1009</v>
      </c>
    </row>
    <row r="18322" spans="1:7" x14ac:dyDescent="0.35">
      <c r="A18322" t="s">
        <v>7</v>
      </c>
      <c r="B18322" t="s">
        <v>279</v>
      </c>
      <c r="C18322">
        <v>131</v>
      </c>
      <c r="D18322" t="s">
        <v>76</v>
      </c>
      <c r="E18322" t="s">
        <v>86</v>
      </c>
      <c r="F18322" t="s">
        <v>138</v>
      </c>
      <c r="G18322" t="s">
        <v>1265</v>
      </c>
    </row>
    <row r="18323" spans="1:7" x14ac:dyDescent="0.35">
      <c r="A18323" t="s">
        <v>7</v>
      </c>
      <c r="B18323" t="s">
        <v>285</v>
      </c>
      <c r="C18323">
        <v>31</v>
      </c>
      <c r="D18323" t="s">
        <v>55</v>
      </c>
      <c r="E18323" t="s">
        <v>96</v>
      </c>
      <c r="F18323" t="s">
        <v>76</v>
      </c>
      <c r="G18323" t="s">
        <v>1130</v>
      </c>
    </row>
    <row r="18324" spans="1:7" x14ac:dyDescent="0.35">
      <c r="A18324" t="s">
        <v>241</v>
      </c>
      <c r="B18324" t="s">
        <v>267</v>
      </c>
      <c r="C18324">
        <v>704</v>
      </c>
      <c r="D18324" t="s">
        <v>100</v>
      </c>
      <c r="E18324" t="s">
        <v>147</v>
      </c>
      <c r="F18324" t="s">
        <v>81</v>
      </c>
      <c r="G18324" t="s">
        <v>1305</v>
      </c>
    </row>
    <row r="18325" spans="1:7" x14ac:dyDescent="0.35">
      <c r="A18325" t="s">
        <v>241</v>
      </c>
      <c r="B18325" t="s">
        <v>279</v>
      </c>
      <c r="C18325">
        <v>441</v>
      </c>
      <c r="D18325" t="s">
        <v>151</v>
      </c>
      <c r="E18325" t="s">
        <v>95</v>
      </c>
      <c r="F18325" t="s">
        <v>138</v>
      </c>
      <c r="G18325" t="s">
        <v>1144</v>
      </c>
    </row>
    <row r="18326" spans="1:7" x14ac:dyDescent="0.35">
      <c r="A18326" t="s">
        <v>241</v>
      </c>
      <c r="B18326" t="s">
        <v>285</v>
      </c>
      <c r="C18326">
        <v>146</v>
      </c>
      <c r="D18326" t="s">
        <v>79</v>
      </c>
      <c r="E18326" t="s">
        <v>168</v>
      </c>
      <c r="F18326" t="s">
        <v>79</v>
      </c>
      <c r="G18326" t="s">
        <v>1126</v>
      </c>
    </row>
    <row r="18328" spans="1:7" x14ac:dyDescent="0.35">
      <c r="A18328" t="s">
        <v>2670</v>
      </c>
    </row>
    <row r="18329" spans="1:7" x14ac:dyDescent="0.35">
      <c r="A18329" t="s">
        <v>14</v>
      </c>
      <c r="B18329" t="s">
        <v>461</v>
      </c>
      <c r="C18329" t="s">
        <v>2</v>
      </c>
      <c r="D18329" t="s">
        <v>852</v>
      </c>
      <c r="E18329" t="s">
        <v>853</v>
      </c>
      <c r="F18329" t="s">
        <v>1447</v>
      </c>
      <c r="G18329" t="s">
        <v>854</v>
      </c>
    </row>
    <row r="18330" spans="1:7" x14ac:dyDescent="0.35">
      <c r="A18330" t="s">
        <v>3</v>
      </c>
      <c r="B18330" t="s">
        <v>462</v>
      </c>
      <c r="C18330">
        <v>216</v>
      </c>
      <c r="D18330" t="s">
        <v>80</v>
      </c>
      <c r="E18330" t="s">
        <v>255</v>
      </c>
      <c r="F18330" t="s">
        <v>74</v>
      </c>
      <c r="G18330" t="s">
        <v>872</v>
      </c>
    </row>
    <row r="18331" spans="1:7" x14ac:dyDescent="0.35">
      <c r="A18331" t="s">
        <v>3</v>
      </c>
      <c r="B18331" t="s">
        <v>464</v>
      </c>
      <c r="C18331">
        <v>56</v>
      </c>
      <c r="D18331" t="s">
        <v>63</v>
      </c>
      <c r="E18331" t="s">
        <v>367</v>
      </c>
      <c r="F18331" t="s">
        <v>76</v>
      </c>
      <c r="G18331" t="s">
        <v>1006</v>
      </c>
    </row>
    <row r="18332" spans="1:7" x14ac:dyDescent="0.35">
      <c r="A18332" t="s">
        <v>4</v>
      </c>
      <c r="B18332" t="s">
        <v>462</v>
      </c>
      <c r="C18332">
        <v>219</v>
      </c>
      <c r="D18332" t="s">
        <v>94</v>
      </c>
      <c r="E18332" t="s">
        <v>449</v>
      </c>
      <c r="F18332" t="s">
        <v>79</v>
      </c>
      <c r="G18332" t="s">
        <v>666</v>
      </c>
    </row>
    <row r="18333" spans="1:7" x14ac:dyDescent="0.35">
      <c r="A18333" t="s">
        <v>4</v>
      </c>
      <c r="B18333" t="s">
        <v>464</v>
      </c>
      <c r="C18333">
        <v>96</v>
      </c>
      <c r="D18333" t="s">
        <v>97</v>
      </c>
      <c r="E18333" t="s">
        <v>123</v>
      </c>
      <c r="F18333" t="s">
        <v>76</v>
      </c>
      <c r="G18333" t="s">
        <v>888</v>
      </c>
    </row>
    <row r="18334" spans="1:7" x14ac:dyDescent="0.35">
      <c r="A18334" t="s">
        <v>5</v>
      </c>
      <c r="B18334" t="s">
        <v>462</v>
      </c>
      <c r="C18334">
        <v>188</v>
      </c>
      <c r="D18334" t="s">
        <v>142</v>
      </c>
      <c r="E18334" t="s">
        <v>204</v>
      </c>
      <c r="F18334" t="s">
        <v>73</v>
      </c>
      <c r="G18334" t="s">
        <v>1000</v>
      </c>
    </row>
    <row r="18335" spans="1:7" x14ac:dyDescent="0.35">
      <c r="A18335" t="s">
        <v>5</v>
      </c>
      <c r="B18335" t="s">
        <v>464</v>
      </c>
      <c r="C18335">
        <v>39</v>
      </c>
      <c r="D18335" t="s">
        <v>106</v>
      </c>
      <c r="E18335" t="s">
        <v>143</v>
      </c>
      <c r="F18335" t="s">
        <v>80</v>
      </c>
      <c r="G18335" t="s">
        <v>423</v>
      </c>
    </row>
    <row r="18336" spans="1:7" x14ac:dyDescent="0.35">
      <c r="A18336" t="s">
        <v>6</v>
      </c>
      <c r="B18336" t="s">
        <v>462</v>
      </c>
      <c r="C18336">
        <v>153</v>
      </c>
      <c r="D18336" t="s">
        <v>179</v>
      </c>
      <c r="E18336" t="s">
        <v>371</v>
      </c>
      <c r="F18336" t="s">
        <v>57</v>
      </c>
      <c r="G18336" t="s">
        <v>794</v>
      </c>
    </row>
    <row r="18337" spans="1:7" x14ac:dyDescent="0.35">
      <c r="A18337" t="s">
        <v>6</v>
      </c>
      <c r="B18337" t="s">
        <v>464</v>
      </c>
      <c r="C18337">
        <v>20</v>
      </c>
      <c r="D18337" t="s">
        <v>76</v>
      </c>
      <c r="E18337" t="s">
        <v>196</v>
      </c>
      <c r="F18337" t="s">
        <v>76</v>
      </c>
      <c r="G18337" t="s">
        <v>837</v>
      </c>
    </row>
    <row r="18338" spans="1:7" x14ac:dyDescent="0.35">
      <c r="A18338" t="s">
        <v>7</v>
      </c>
      <c r="B18338" t="s">
        <v>462</v>
      </c>
      <c r="C18338">
        <v>263</v>
      </c>
      <c r="D18338" t="s">
        <v>150</v>
      </c>
      <c r="E18338" t="s">
        <v>99</v>
      </c>
      <c r="F18338" t="s">
        <v>72</v>
      </c>
      <c r="G18338" t="s">
        <v>1111</v>
      </c>
    </row>
    <row r="18339" spans="1:7" x14ac:dyDescent="0.35">
      <c r="A18339" t="s">
        <v>7</v>
      </c>
      <c r="B18339" t="s">
        <v>464</v>
      </c>
      <c r="C18339">
        <v>41</v>
      </c>
      <c r="D18339" t="s">
        <v>75</v>
      </c>
      <c r="E18339" t="s">
        <v>334</v>
      </c>
      <c r="F18339" t="s">
        <v>77</v>
      </c>
      <c r="G18339" t="s">
        <v>1121</v>
      </c>
    </row>
    <row r="18340" spans="1:7" x14ac:dyDescent="0.35">
      <c r="A18340" t="s">
        <v>241</v>
      </c>
      <c r="B18340" t="s">
        <v>462</v>
      </c>
      <c r="C18340">
        <v>1039</v>
      </c>
      <c r="D18340" t="s">
        <v>63</v>
      </c>
      <c r="E18340" t="s">
        <v>129</v>
      </c>
      <c r="F18340" t="s">
        <v>81</v>
      </c>
      <c r="G18340" t="s">
        <v>813</v>
      </c>
    </row>
    <row r="18341" spans="1:7" x14ac:dyDescent="0.35">
      <c r="A18341" t="s">
        <v>241</v>
      </c>
      <c r="B18341" t="s">
        <v>464</v>
      </c>
      <c r="C18341">
        <v>252</v>
      </c>
      <c r="D18341" t="s">
        <v>122</v>
      </c>
      <c r="E18341" t="s">
        <v>196</v>
      </c>
      <c r="F18341" t="s">
        <v>77</v>
      </c>
      <c r="G18341" t="s">
        <v>829</v>
      </c>
    </row>
    <row r="18343" spans="1:7" x14ac:dyDescent="0.35">
      <c r="A18343" t="s">
        <v>2671</v>
      </c>
    </row>
    <row r="18344" spans="1:7" x14ac:dyDescent="0.35">
      <c r="A18344" t="s">
        <v>14</v>
      </c>
      <c r="B18344" t="s">
        <v>487</v>
      </c>
      <c r="C18344" t="s">
        <v>2</v>
      </c>
      <c r="D18344" t="s">
        <v>852</v>
      </c>
      <c r="E18344" t="s">
        <v>853</v>
      </c>
      <c r="F18344" t="s">
        <v>854</v>
      </c>
      <c r="G18344" t="s">
        <v>1447</v>
      </c>
    </row>
    <row r="18345" spans="1:7" x14ac:dyDescent="0.35">
      <c r="A18345" t="s">
        <v>3</v>
      </c>
      <c r="B18345" t="s">
        <v>488</v>
      </c>
      <c r="C18345">
        <v>155</v>
      </c>
      <c r="D18345" t="s">
        <v>63</v>
      </c>
      <c r="E18345" t="s">
        <v>193</v>
      </c>
      <c r="F18345" t="s">
        <v>1113</v>
      </c>
      <c r="G18345" t="s">
        <v>76</v>
      </c>
    </row>
    <row r="18346" spans="1:7" x14ac:dyDescent="0.35">
      <c r="A18346" t="s">
        <v>3</v>
      </c>
      <c r="B18346" t="s">
        <v>491</v>
      </c>
      <c r="C18346">
        <v>117</v>
      </c>
      <c r="D18346" t="s">
        <v>100</v>
      </c>
      <c r="E18346" t="s">
        <v>314</v>
      </c>
      <c r="F18346" t="s">
        <v>1426</v>
      </c>
      <c r="G18346" t="s">
        <v>65</v>
      </c>
    </row>
    <row r="18347" spans="1:7" x14ac:dyDescent="0.35">
      <c r="A18347" t="s">
        <v>4</v>
      </c>
      <c r="B18347" t="s">
        <v>488</v>
      </c>
      <c r="C18347">
        <v>186</v>
      </c>
      <c r="D18347" t="s">
        <v>93</v>
      </c>
      <c r="E18347" t="s">
        <v>383</v>
      </c>
      <c r="F18347" t="s">
        <v>778</v>
      </c>
      <c r="G18347" t="s">
        <v>76</v>
      </c>
    </row>
    <row r="18348" spans="1:7" x14ac:dyDescent="0.35">
      <c r="A18348" t="s">
        <v>4</v>
      </c>
      <c r="B18348" t="s">
        <v>491</v>
      </c>
      <c r="C18348">
        <v>129</v>
      </c>
      <c r="D18348" t="s">
        <v>122</v>
      </c>
      <c r="E18348" t="s">
        <v>394</v>
      </c>
      <c r="F18348" t="s">
        <v>400</v>
      </c>
      <c r="G18348" t="s">
        <v>150</v>
      </c>
    </row>
    <row r="18349" spans="1:7" x14ac:dyDescent="0.35">
      <c r="A18349" t="s">
        <v>5</v>
      </c>
      <c r="B18349" t="s">
        <v>488</v>
      </c>
      <c r="C18349">
        <v>127</v>
      </c>
      <c r="D18349" t="s">
        <v>108</v>
      </c>
      <c r="E18349" t="s">
        <v>293</v>
      </c>
      <c r="F18349" t="s">
        <v>881</v>
      </c>
      <c r="G18349" t="s">
        <v>107</v>
      </c>
    </row>
    <row r="18350" spans="1:7" x14ac:dyDescent="0.35">
      <c r="A18350" t="s">
        <v>5</v>
      </c>
      <c r="B18350" t="s">
        <v>491</v>
      </c>
      <c r="C18350">
        <v>100</v>
      </c>
      <c r="D18350" t="s">
        <v>76</v>
      </c>
      <c r="E18350" t="s">
        <v>264</v>
      </c>
      <c r="F18350" t="s">
        <v>1133</v>
      </c>
      <c r="G18350" t="s">
        <v>105</v>
      </c>
    </row>
    <row r="18351" spans="1:7" x14ac:dyDescent="0.35">
      <c r="A18351" t="s">
        <v>6</v>
      </c>
      <c r="B18351" t="s">
        <v>488</v>
      </c>
      <c r="C18351">
        <v>82</v>
      </c>
      <c r="D18351" t="s">
        <v>186</v>
      </c>
      <c r="E18351" t="s">
        <v>306</v>
      </c>
      <c r="F18351" t="s">
        <v>964</v>
      </c>
      <c r="G18351" t="s">
        <v>75</v>
      </c>
    </row>
    <row r="18352" spans="1:7" x14ac:dyDescent="0.35">
      <c r="A18352" t="s">
        <v>6</v>
      </c>
      <c r="B18352" t="s">
        <v>491</v>
      </c>
      <c r="C18352">
        <v>91</v>
      </c>
      <c r="D18352" t="s">
        <v>88</v>
      </c>
      <c r="E18352" t="s">
        <v>250</v>
      </c>
      <c r="F18352" t="s">
        <v>1167</v>
      </c>
      <c r="G18352" t="s">
        <v>119</v>
      </c>
    </row>
    <row r="18353" spans="1:7" x14ac:dyDescent="0.35">
      <c r="A18353" t="s">
        <v>7</v>
      </c>
      <c r="B18353" t="s">
        <v>488</v>
      </c>
      <c r="C18353">
        <v>159</v>
      </c>
      <c r="D18353" t="s">
        <v>80</v>
      </c>
      <c r="E18353" t="s">
        <v>202</v>
      </c>
      <c r="F18353" t="s">
        <v>1397</v>
      </c>
      <c r="G18353" t="s">
        <v>104</v>
      </c>
    </row>
    <row r="18354" spans="1:7" x14ac:dyDescent="0.35">
      <c r="A18354" t="s">
        <v>7</v>
      </c>
      <c r="B18354" t="s">
        <v>491</v>
      </c>
      <c r="C18354">
        <v>145</v>
      </c>
      <c r="D18354" t="s">
        <v>76</v>
      </c>
      <c r="E18354" t="s">
        <v>119</v>
      </c>
      <c r="F18354" t="s">
        <v>1254</v>
      </c>
      <c r="G18354" t="s">
        <v>76</v>
      </c>
    </row>
    <row r="18355" spans="1:7" x14ac:dyDescent="0.35">
      <c r="A18355" t="s">
        <v>241</v>
      </c>
      <c r="B18355" t="s">
        <v>488</v>
      </c>
      <c r="C18355">
        <v>709</v>
      </c>
      <c r="D18355" t="s">
        <v>93</v>
      </c>
      <c r="E18355" t="s">
        <v>230</v>
      </c>
      <c r="F18355" t="s">
        <v>1398</v>
      </c>
      <c r="G18355" t="s">
        <v>75</v>
      </c>
    </row>
    <row r="18356" spans="1:7" x14ac:dyDescent="0.35">
      <c r="A18356" t="s">
        <v>241</v>
      </c>
      <c r="B18356" t="s">
        <v>491</v>
      </c>
      <c r="C18356">
        <v>582</v>
      </c>
      <c r="D18356" t="s">
        <v>81</v>
      </c>
      <c r="E18356" t="s">
        <v>101</v>
      </c>
      <c r="F18356" t="s">
        <v>733</v>
      </c>
      <c r="G18356" t="s">
        <v>80</v>
      </c>
    </row>
    <row r="18358" spans="1:7" x14ac:dyDescent="0.35">
      <c r="A18358" t="s">
        <v>2672</v>
      </c>
    </row>
    <row r="18359" spans="1:7" x14ac:dyDescent="0.35">
      <c r="A18359" t="s">
        <v>14</v>
      </c>
      <c r="B18359" t="s">
        <v>505</v>
      </c>
      <c r="C18359" t="s">
        <v>2</v>
      </c>
      <c r="D18359" t="s">
        <v>852</v>
      </c>
      <c r="E18359" t="s">
        <v>853</v>
      </c>
      <c r="F18359" t="s">
        <v>854</v>
      </c>
      <c r="G18359" t="s">
        <v>1447</v>
      </c>
    </row>
    <row r="18360" spans="1:7" x14ac:dyDescent="0.35">
      <c r="A18360" t="s">
        <v>3</v>
      </c>
      <c r="B18360" t="s">
        <v>506</v>
      </c>
      <c r="C18360">
        <v>127</v>
      </c>
      <c r="D18360" t="s">
        <v>105</v>
      </c>
      <c r="E18360" t="s">
        <v>135</v>
      </c>
      <c r="F18360" t="s">
        <v>744</v>
      </c>
      <c r="G18360" t="s">
        <v>76</v>
      </c>
    </row>
    <row r="18361" spans="1:7" x14ac:dyDescent="0.35">
      <c r="A18361" t="s">
        <v>3</v>
      </c>
      <c r="B18361" t="s">
        <v>507</v>
      </c>
      <c r="C18361">
        <v>28</v>
      </c>
      <c r="D18361" t="s">
        <v>108</v>
      </c>
      <c r="E18361" t="s">
        <v>345</v>
      </c>
      <c r="F18361" t="s">
        <v>855</v>
      </c>
      <c r="G18361" t="s">
        <v>76</v>
      </c>
    </row>
    <row r="18362" spans="1:7" x14ac:dyDescent="0.35">
      <c r="A18362" t="s">
        <v>3</v>
      </c>
      <c r="B18362" t="s">
        <v>509</v>
      </c>
      <c r="C18362">
        <v>89</v>
      </c>
      <c r="D18362" t="s">
        <v>142</v>
      </c>
      <c r="E18362" t="s">
        <v>67</v>
      </c>
      <c r="F18362" t="s">
        <v>410</v>
      </c>
      <c r="G18362" t="s">
        <v>216</v>
      </c>
    </row>
    <row r="18363" spans="1:7" x14ac:dyDescent="0.35">
      <c r="A18363" t="s">
        <v>3</v>
      </c>
      <c r="B18363" t="s">
        <v>510</v>
      </c>
      <c r="C18363">
        <v>28</v>
      </c>
      <c r="D18363" t="s">
        <v>76</v>
      </c>
      <c r="E18363" t="s">
        <v>280</v>
      </c>
      <c r="F18363" t="s">
        <v>914</v>
      </c>
      <c r="G18363" t="s">
        <v>76</v>
      </c>
    </row>
    <row r="18364" spans="1:7" x14ac:dyDescent="0.35">
      <c r="A18364" t="s">
        <v>4</v>
      </c>
      <c r="B18364" t="s">
        <v>506</v>
      </c>
      <c r="C18364">
        <v>121</v>
      </c>
      <c r="D18364" t="s">
        <v>150</v>
      </c>
      <c r="E18364" t="s">
        <v>459</v>
      </c>
      <c r="F18364" t="s">
        <v>683</v>
      </c>
      <c r="G18364" t="s">
        <v>107</v>
      </c>
    </row>
    <row r="18365" spans="1:7" x14ac:dyDescent="0.35">
      <c r="A18365" t="s">
        <v>4</v>
      </c>
      <c r="B18365" t="s">
        <v>507</v>
      </c>
      <c r="C18365">
        <v>65</v>
      </c>
      <c r="D18365" t="s">
        <v>88</v>
      </c>
      <c r="E18365" t="s">
        <v>502</v>
      </c>
      <c r="F18365" t="s">
        <v>1382</v>
      </c>
      <c r="G18365" t="s">
        <v>76</v>
      </c>
    </row>
    <row r="18366" spans="1:7" x14ac:dyDescent="0.35">
      <c r="A18366" t="s">
        <v>4</v>
      </c>
      <c r="B18366" t="s">
        <v>509</v>
      </c>
      <c r="C18366">
        <v>98</v>
      </c>
      <c r="D18366" t="s">
        <v>78</v>
      </c>
      <c r="E18366" t="s">
        <v>518</v>
      </c>
      <c r="F18366" t="s">
        <v>990</v>
      </c>
      <c r="G18366" t="s">
        <v>94</v>
      </c>
    </row>
    <row r="18367" spans="1:7" x14ac:dyDescent="0.35">
      <c r="A18367" t="s">
        <v>4</v>
      </c>
      <c r="B18367" t="s">
        <v>510</v>
      </c>
      <c r="C18367">
        <v>31</v>
      </c>
      <c r="D18367" t="s">
        <v>204</v>
      </c>
      <c r="E18367" t="s">
        <v>245</v>
      </c>
      <c r="F18367" t="s">
        <v>846</v>
      </c>
      <c r="G18367" t="s">
        <v>76</v>
      </c>
    </row>
    <row r="18368" spans="1:7" x14ac:dyDescent="0.35">
      <c r="A18368" t="s">
        <v>5</v>
      </c>
      <c r="B18368" t="s">
        <v>506</v>
      </c>
      <c r="C18368">
        <v>106</v>
      </c>
      <c r="D18368" t="s">
        <v>65</v>
      </c>
      <c r="E18368" t="s">
        <v>204</v>
      </c>
      <c r="F18368" t="s">
        <v>875</v>
      </c>
      <c r="G18368" t="s">
        <v>73</v>
      </c>
    </row>
    <row r="18369" spans="1:7" x14ac:dyDescent="0.35">
      <c r="A18369" t="s">
        <v>5</v>
      </c>
      <c r="B18369" t="s">
        <v>507</v>
      </c>
      <c r="C18369">
        <v>21</v>
      </c>
      <c r="D18369" t="s">
        <v>77</v>
      </c>
      <c r="E18369" t="s">
        <v>66</v>
      </c>
      <c r="F18369" t="s">
        <v>845</v>
      </c>
      <c r="G18369" t="s">
        <v>76</v>
      </c>
    </row>
    <row r="18370" spans="1:7" x14ac:dyDescent="0.35">
      <c r="A18370" t="s">
        <v>5</v>
      </c>
      <c r="B18370" t="s">
        <v>509</v>
      </c>
      <c r="C18370">
        <v>82</v>
      </c>
      <c r="D18370" t="s">
        <v>76</v>
      </c>
      <c r="E18370" t="s">
        <v>204</v>
      </c>
      <c r="F18370" t="s">
        <v>1133</v>
      </c>
      <c r="G18370" t="s">
        <v>106</v>
      </c>
    </row>
    <row r="18371" spans="1:7" x14ac:dyDescent="0.35">
      <c r="A18371" t="s">
        <v>5</v>
      </c>
      <c r="B18371" t="s">
        <v>510</v>
      </c>
      <c r="C18371">
        <v>18</v>
      </c>
      <c r="D18371" t="s">
        <v>76</v>
      </c>
      <c r="E18371" t="s">
        <v>94</v>
      </c>
      <c r="F18371" t="s">
        <v>1438</v>
      </c>
      <c r="G18371" t="s">
        <v>217</v>
      </c>
    </row>
    <row r="18372" spans="1:7" x14ac:dyDescent="0.35">
      <c r="A18372" t="s">
        <v>6</v>
      </c>
      <c r="B18372" t="s">
        <v>506</v>
      </c>
      <c r="C18372">
        <v>71</v>
      </c>
      <c r="D18372" t="s">
        <v>74</v>
      </c>
      <c r="E18372" t="s">
        <v>471</v>
      </c>
      <c r="F18372" t="s">
        <v>578</v>
      </c>
      <c r="G18372" t="s">
        <v>78</v>
      </c>
    </row>
    <row r="18373" spans="1:7" x14ac:dyDescent="0.35">
      <c r="A18373" t="s">
        <v>6</v>
      </c>
      <c r="B18373" t="s">
        <v>507</v>
      </c>
      <c r="C18373">
        <v>11</v>
      </c>
      <c r="D18373" t="s">
        <v>76</v>
      </c>
      <c r="E18373" t="s">
        <v>339</v>
      </c>
      <c r="F18373" t="s">
        <v>1403</v>
      </c>
      <c r="G18373" t="s">
        <v>76</v>
      </c>
    </row>
    <row r="18374" spans="1:7" x14ac:dyDescent="0.35">
      <c r="A18374" t="s">
        <v>6</v>
      </c>
      <c r="B18374" t="s">
        <v>509</v>
      </c>
      <c r="C18374">
        <v>82</v>
      </c>
      <c r="D18374" t="s">
        <v>84</v>
      </c>
      <c r="E18374" t="s">
        <v>95</v>
      </c>
      <c r="F18374" t="s">
        <v>999</v>
      </c>
      <c r="G18374" t="s">
        <v>264</v>
      </c>
    </row>
    <row r="18375" spans="1:7" x14ac:dyDescent="0.35">
      <c r="A18375" t="s">
        <v>6</v>
      </c>
      <c r="B18375" t="s">
        <v>510</v>
      </c>
      <c r="C18375">
        <v>9</v>
      </c>
      <c r="D18375" t="s">
        <v>76</v>
      </c>
      <c r="E18375" t="s">
        <v>8</v>
      </c>
      <c r="F18375" t="s">
        <v>1115</v>
      </c>
      <c r="G18375" t="s">
        <v>76</v>
      </c>
    </row>
    <row r="18376" spans="1:7" x14ac:dyDescent="0.35">
      <c r="A18376" t="s">
        <v>7</v>
      </c>
      <c r="B18376" t="s">
        <v>506</v>
      </c>
      <c r="C18376">
        <v>130</v>
      </c>
      <c r="D18376" t="s">
        <v>100</v>
      </c>
      <c r="E18376" t="s">
        <v>209</v>
      </c>
      <c r="F18376" t="s">
        <v>886</v>
      </c>
      <c r="G18376" t="s">
        <v>103</v>
      </c>
    </row>
    <row r="18377" spans="1:7" x14ac:dyDescent="0.35">
      <c r="A18377" t="s">
        <v>7</v>
      </c>
      <c r="B18377" t="s">
        <v>507</v>
      </c>
      <c r="C18377">
        <v>29</v>
      </c>
      <c r="D18377" t="s">
        <v>81</v>
      </c>
      <c r="E18377" t="s">
        <v>9</v>
      </c>
      <c r="F18377" t="s">
        <v>784</v>
      </c>
      <c r="G18377" t="s">
        <v>68</v>
      </c>
    </row>
    <row r="18378" spans="1:7" x14ac:dyDescent="0.35">
      <c r="A18378" t="s">
        <v>7</v>
      </c>
      <c r="B18378" t="s">
        <v>509</v>
      </c>
      <c r="C18378">
        <v>133</v>
      </c>
      <c r="D18378" t="s">
        <v>76</v>
      </c>
      <c r="E18378" t="s">
        <v>109</v>
      </c>
      <c r="F18378" t="s">
        <v>1257</v>
      </c>
      <c r="G18378" t="s">
        <v>76</v>
      </c>
    </row>
    <row r="18379" spans="1:7" x14ac:dyDescent="0.35">
      <c r="A18379" t="s">
        <v>7</v>
      </c>
      <c r="B18379" t="s">
        <v>510</v>
      </c>
      <c r="C18379">
        <v>12</v>
      </c>
      <c r="D18379" t="s">
        <v>76</v>
      </c>
      <c r="E18379" t="s">
        <v>355</v>
      </c>
      <c r="F18379" t="s">
        <v>1101</v>
      </c>
      <c r="G18379" t="s">
        <v>76</v>
      </c>
    </row>
    <row r="18380" spans="1:7" x14ac:dyDescent="0.35">
      <c r="A18380" t="s">
        <v>241</v>
      </c>
      <c r="B18380" t="s">
        <v>506</v>
      </c>
      <c r="C18380">
        <v>555</v>
      </c>
      <c r="D18380" t="s">
        <v>55</v>
      </c>
      <c r="E18380" t="s">
        <v>330</v>
      </c>
      <c r="F18380" t="s">
        <v>828</v>
      </c>
      <c r="G18380" t="s">
        <v>78</v>
      </c>
    </row>
    <row r="18381" spans="1:7" x14ac:dyDescent="0.35">
      <c r="A18381" t="s">
        <v>241</v>
      </c>
      <c r="B18381" t="s">
        <v>507</v>
      </c>
      <c r="C18381">
        <v>154</v>
      </c>
      <c r="D18381" t="s">
        <v>122</v>
      </c>
      <c r="E18381" t="s">
        <v>494</v>
      </c>
      <c r="F18381" t="s">
        <v>907</v>
      </c>
      <c r="G18381" t="s">
        <v>107</v>
      </c>
    </row>
    <row r="18382" spans="1:7" x14ac:dyDescent="0.35">
      <c r="A18382" t="s">
        <v>241</v>
      </c>
      <c r="B18382" t="s">
        <v>509</v>
      </c>
      <c r="C18382">
        <v>484</v>
      </c>
      <c r="D18382" t="s">
        <v>105</v>
      </c>
      <c r="E18382" t="s">
        <v>205</v>
      </c>
      <c r="F18382" t="s">
        <v>832</v>
      </c>
      <c r="G18382" t="s">
        <v>100</v>
      </c>
    </row>
    <row r="18383" spans="1:7" x14ac:dyDescent="0.35">
      <c r="A18383" t="s">
        <v>241</v>
      </c>
      <c r="B18383" t="s">
        <v>510</v>
      </c>
      <c r="C18383">
        <v>98</v>
      </c>
      <c r="D18383" t="s">
        <v>151</v>
      </c>
      <c r="E18383" t="s">
        <v>192</v>
      </c>
      <c r="F18383" t="s">
        <v>1429</v>
      </c>
      <c r="G18383" t="s">
        <v>94</v>
      </c>
    </row>
    <row r="18385" spans="1:7" x14ac:dyDescent="0.35">
      <c r="A18385" t="s">
        <v>2673</v>
      </c>
    </row>
    <row r="18386" spans="1:7" x14ac:dyDescent="0.35">
      <c r="A18386" t="s">
        <v>14</v>
      </c>
      <c r="B18386" t="s">
        <v>530</v>
      </c>
      <c r="C18386" t="s">
        <v>2</v>
      </c>
      <c r="D18386" t="s">
        <v>852</v>
      </c>
      <c r="E18386" t="s">
        <v>853</v>
      </c>
      <c r="F18386" t="s">
        <v>854</v>
      </c>
      <c r="G18386" t="s">
        <v>1447</v>
      </c>
    </row>
    <row r="18387" spans="1:7" x14ac:dyDescent="0.35">
      <c r="A18387" t="s">
        <v>3</v>
      </c>
      <c r="B18387" t="s">
        <v>531</v>
      </c>
      <c r="C18387">
        <v>30</v>
      </c>
      <c r="D18387" t="s">
        <v>204</v>
      </c>
      <c r="E18387" t="s">
        <v>299</v>
      </c>
      <c r="F18387" t="s">
        <v>783</v>
      </c>
      <c r="G18387" t="s">
        <v>76</v>
      </c>
    </row>
    <row r="18388" spans="1:7" x14ac:dyDescent="0.35">
      <c r="A18388" t="s">
        <v>3</v>
      </c>
      <c r="B18388" t="s">
        <v>534</v>
      </c>
      <c r="C18388">
        <v>99</v>
      </c>
      <c r="D18388" t="s">
        <v>76</v>
      </c>
      <c r="E18388" t="s">
        <v>317</v>
      </c>
      <c r="F18388" t="s">
        <v>1578</v>
      </c>
      <c r="G18388" t="s">
        <v>76</v>
      </c>
    </row>
    <row r="18389" spans="1:7" x14ac:dyDescent="0.35">
      <c r="A18389" t="s">
        <v>3</v>
      </c>
      <c r="B18389" t="s">
        <v>535</v>
      </c>
      <c r="C18389">
        <v>26</v>
      </c>
      <c r="D18389" t="s">
        <v>76</v>
      </c>
      <c r="E18389" t="s">
        <v>280</v>
      </c>
      <c r="F18389" t="s">
        <v>914</v>
      </c>
      <c r="G18389" t="s">
        <v>76</v>
      </c>
    </row>
    <row r="18390" spans="1:7" x14ac:dyDescent="0.35">
      <c r="A18390" t="s">
        <v>3</v>
      </c>
      <c r="B18390" t="s">
        <v>536</v>
      </c>
      <c r="C18390">
        <v>24</v>
      </c>
      <c r="D18390" t="s">
        <v>177</v>
      </c>
      <c r="E18390" t="s">
        <v>80</v>
      </c>
      <c r="F18390" t="s">
        <v>882</v>
      </c>
      <c r="G18390" t="s">
        <v>76</v>
      </c>
    </row>
    <row r="18391" spans="1:7" x14ac:dyDescent="0.35">
      <c r="A18391" t="s">
        <v>3</v>
      </c>
      <c r="B18391" t="s">
        <v>538</v>
      </c>
      <c r="C18391">
        <v>81</v>
      </c>
      <c r="D18391" t="s">
        <v>76</v>
      </c>
      <c r="E18391" t="s">
        <v>132</v>
      </c>
      <c r="F18391" t="s">
        <v>881</v>
      </c>
      <c r="G18391" t="s">
        <v>87</v>
      </c>
    </row>
    <row r="18392" spans="1:7" x14ac:dyDescent="0.35">
      <c r="A18392" t="s">
        <v>3</v>
      </c>
      <c r="B18392" t="s">
        <v>540</v>
      </c>
      <c r="C18392">
        <v>12</v>
      </c>
      <c r="D18392" t="s">
        <v>76</v>
      </c>
      <c r="E18392" t="s">
        <v>96</v>
      </c>
      <c r="F18392" t="s">
        <v>1103</v>
      </c>
      <c r="G18392" t="s">
        <v>76</v>
      </c>
    </row>
    <row r="18393" spans="1:7" x14ac:dyDescent="0.35">
      <c r="A18393" t="s">
        <v>4</v>
      </c>
      <c r="B18393" t="s">
        <v>531</v>
      </c>
      <c r="C18393">
        <v>53</v>
      </c>
      <c r="D18393" t="s">
        <v>87</v>
      </c>
      <c r="E18393" t="s">
        <v>333</v>
      </c>
      <c r="F18393" t="s">
        <v>703</v>
      </c>
      <c r="G18393" t="s">
        <v>73</v>
      </c>
    </row>
    <row r="18394" spans="1:7" x14ac:dyDescent="0.35">
      <c r="A18394" t="s">
        <v>4</v>
      </c>
      <c r="B18394" t="s">
        <v>534</v>
      </c>
      <c r="C18394">
        <v>105</v>
      </c>
      <c r="D18394" t="s">
        <v>75</v>
      </c>
      <c r="E18394" t="s">
        <v>393</v>
      </c>
      <c r="F18394" t="s">
        <v>772</v>
      </c>
      <c r="G18394" t="s">
        <v>76</v>
      </c>
    </row>
    <row r="18395" spans="1:7" x14ac:dyDescent="0.35">
      <c r="A18395" t="s">
        <v>4</v>
      </c>
      <c r="B18395" t="s">
        <v>535</v>
      </c>
      <c r="C18395">
        <v>28</v>
      </c>
      <c r="D18395" t="s">
        <v>76</v>
      </c>
      <c r="E18395" t="s">
        <v>964</v>
      </c>
      <c r="F18395" t="s">
        <v>397</v>
      </c>
      <c r="G18395" t="s">
        <v>76</v>
      </c>
    </row>
    <row r="18396" spans="1:7" x14ac:dyDescent="0.35">
      <c r="A18396" t="s">
        <v>4</v>
      </c>
      <c r="B18396" t="s">
        <v>536</v>
      </c>
      <c r="C18396">
        <v>29</v>
      </c>
      <c r="D18396" t="s">
        <v>211</v>
      </c>
      <c r="E18396" t="s">
        <v>583</v>
      </c>
      <c r="F18396" t="s">
        <v>456</v>
      </c>
      <c r="G18396" t="s">
        <v>76</v>
      </c>
    </row>
    <row r="18397" spans="1:7" x14ac:dyDescent="0.35">
      <c r="A18397" t="s">
        <v>4</v>
      </c>
      <c r="B18397" t="s">
        <v>538</v>
      </c>
      <c r="C18397">
        <v>79</v>
      </c>
      <c r="D18397" t="s">
        <v>107</v>
      </c>
      <c r="E18397" t="s">
        <v>214</v>
      </c>
      <c r="F18397" t="s">
        <v>1155</v>
      </c>
      <c r="G18397" t="s">
        <v>105</v>
      </c>
    </row>
    <row r="18398" spans="1:7" x14ac:dyDescent="0.35">
      <c r="A18398" t="s">
        <v>4</v>
      </c>
      <c r="B18398" t="s">
        <v>540</v>
      </c>
      <c r="C18398">
        <v>21</v>
      </c>
      <c r="D18398" t="s">
        <v>305</v>
      </c>
      <c r="E18398" t="s">
        <v>82</v>
      </c>
      <c r="F18398" t="s">
        <v>1152</v>
      </c>
      <c r="G18398" t="s">
        <v>76</v>
      </c>
    </row>
    <row r="18399" spans="1:7" x14ac:dyDescent="0.35">
      <c r="A18399" t="s">
        <v>5</v>
      </c>
      <c r="B18399" t="s">
        <v>531</v>
      </c>
      <c r="C18399">
        <v>14</v>
      </c>
      <c r="D18399" t="s">
        <v>86</v>
      </c>
      <c r="E18399" t="s">
        <v>386</v>
      </c>
      <c r="F18399" t="s">
        <v>1009</v>
      </c>
      <c r="G18399" t="s">
        <v>137</v>
      </c>
    </row>
    <row r="18400" spans="1:7" x14ac:dyDescent="0.35">
      <c r="A18400" t="s">
        <v>5</v>
      </c>
      <c r="B18400" t="s">
        <v>534</v>
      </c>
      <c r="C18400">
        <v>93</v>
      </c>
      <c r="D18400" t="s">
        <v>173</v>
      </c>
      <c r="E18400" t="s">
        <v>293</v>
      </c>
      <c r="F18400" t="s">
        <v>857</v>
      </c>
      <c r="G18400" t="s">
        <v>76</v>
      </c>
    </row>
    <row r="18401" spans="1:7" x14ac:dyDescent="0.35">
      <c r="A18401" t="s">
        <v>5</v>
      </c>
      <c r="B18401" t="s">
        <v>535</v>
      </c>
      <c r="C18401">
        <v>20</v>
      </c>
      <c r="D18401" t="s">
        <v>79</v>
      </c>
      <c r="E18401" t="s">
        <v>113</v>
      </c>
      <c r="F18401" t="s">
        <v>1126</v>
      </c>
      <c r="G18401" t="s">
        <v>76</v>
      </c>
    </row>
    <row r="18402" spans="1:7" x14ac:dyDescent="0.35">
      <c r="A18402" t="s">
        <v>5</v>
      </c>
      <c r="B18402" t="s">
        <v>536</v>
      </c>
      <c r="C18402">
        <v>13</v>
      </c>
      <c r="D18402" t="s">
        <v>76</v>
      </c>
      <c r="E18402" t="s">
        <v>231</v>
      </c>
      <c r="F18402" t="s">
        <v>771</v>
      </c>
      <c r="G18402" t="s">
        <v>164</v>
      </c>
    </row>
    <row r="18403" spans="1:7" x14ac:dyDescent="0.35">
      <c r="A18403" t="s">
        <v>5</v>
      </c>
      <c r="B18403" t="s">
        <v>538</v>
      </c>
      <c r="C18403">
        <v>77</v>
      </c>
      <c r="D18403" t="s">
        <v>76</v>
      </c>
      <c r="E18403" t="s">
        <v>240</v>
      </c>
      <c r="F18403" t="s">
        <v>1264</v>
      </c>
      <c r="G18403" t="s">
        <v>68</v>
      </c>
    </row>
    <row r="18404" spans="1:7" x14ac:dyDescent="0.35">
      <c r="A18404" t="s">
        <v>5</v>
      </c>
      <c r="B18404" t="s">
        <v>540</v>
      </c>
      <c r="C18404">
        <v>10</v>
      </c>
      <c r="D18404" t="s">
        <v>76</v>
      </c>
      <c r="E18404" t="s">
        <v>244</v>
      </c>
      <c r="F18404" t="s">
        <v>1265</v>
      </c>
      <c r="G18404" t="s">
        <v>76</v>
      </c>
    </row>
    <row r="18405" spans="1:7" x14ac:dyDescent="0.35">
      <c r="A18405" t="s">
        <v>6</v>
      </c>
      <c r="B18405" t="s">
        <v>531</v>
      </c>
      <c r="C18405">
        <v>18</v>
      </c>
      <c r="D18405" t="s">
        <v>79</v>
      </c>
      <c r="E18405" t="s">
        <v>682</v>
      </c>
      <c r="F18405" t="s">
        <v>549</v>
      </c>
      <c r="G18405" t="s">
        <v>86</v>
      </c>
    </row>
    <row r="18406" spans="1:7" x14ac:dyDescent="0.35">
      <c r="A18406" t="s">
        <v>6</v>
      </c>
      <c r="B18406" t="s">
        <v>534</v>
      </c>
      <c r="C18406">
        <v>50</v>
      </c>
      <c r="D18406" t="s">
        <v>62</v>
      </c>
      <c r="E18406" t="s">
        <v>67</v>
      </c>
      <c r="F18406" t="s">
        <v>1255</v>
      </c>
      <c r="G18406" t="s">
        <v>76</v>
      </c>
    </row>
    <row r="18407" spans="1:7" x14ac:dyDescent="0.35">
      <c r="A18407" t="s">
        <v>6</v>
      </c>
      <c r="B18407" t="s">
        <v>535</v>
      </c>
      <c r="C18407">
        <v>14</v>
      </c>
      <c r="D18407" t="s">
        <v>76</v>
      </c>
      <c r="E18407" t="s">
        <v>377</v>
      </c>
      <c r="F18407" t="s">
        <v>795</v>
      </c>
      <c r="G18407" t="s">
        <v>76</v>
      </c>
    </row>
    <row r="18408" spans="1:7" x14ac:dyDescent="0.35">
      <c r="A18408" t="s">
        <v>6</v>
      </c>
      <c r="B18408" t="s">
        <v>536</v>
      </c>
      <c r="C18408">
        <v>10</v>
      </c>
      <c r="D18408" t="s">
        <v>76</v>
      </c>
      <c r="E18408" t="s">
        <v>284</v>
      </c>
      <c r="F18408" t="s">
        <v>641</v>
      </c>
      <c r="G18408" t="s">
        <v>76</v>
      </c>
    </row>
    <row r="18409" spans="1:7" x14ac:dyDescent="0.35">
      <c r="A18409" t="s">
        <v>6</v>
      </c>
      <c r="B18409" t="s">
        <v>538</v>
      </c>
      <c r="C18409">
        <v>70</v>
      </c>
      <c r="D18409" t="s">
        <v>109</v>
      </c>
      <c r="E18409" t="s">
        <v>11</v>
      </c>
      <c r="F18409" t="s">
        <v>815</v>
      </c>
      <c r="G18409" t="s">
        <v>146</v>
      </c>
    </row>
    <row r="18410" spans="1:7" x14ac:dyDescent="0.35">
      <c r="A18410" t="s">
        <v>6</v>
      </c>
      <c r="B18410" t="s">
        <v>540</v>
      </c>
      <c r="C18410">
        <v>11</v>
      </c>
      <c r="D18410" t="s">
        <v>76</v>
      </c>
      <c r="E18410" t="s">
        <v>174</v>
      </c>
      <c r="F18410" t="s">
        <v>804</v>
      </c>
      <c r="G18410" t="s">
        <v>76</v>
      </c>
    </row>
    <row r="18411" spans="1:7" x14ac:dyDescent="0.35">
      <c r="A18411" t="s">
        <v>7</v>
      </c>
      <c r="B18411" t="s">
        <v>531</v>
      </c>
      <c r="C18411">
        <v>24</v>
      </c>
      <c r="D18411" t="s">
        <v>76</v>
      </c>
      <c r="E18411" t="s">
        <v>187</v>
      </c>
      <c r="F18411" t="s">
        <v>838</v>
      </c>
      <c r="G18411" t="s">
        <v>71</v>
      </c>
    </row>
    <row r="18412" spans="1:7" x14ac:dyDescent="0.35">
      <c r="A18412" t="s">
        <v>7</v>
      </c>
      <c r="B18412" t="s">
        <v>534</v>
      </c>
      <c r="C18412">
        <v>102</v>
      </c>
      <c r="D18412" t="s">
        <v>72</v>
      </c>
      <c r="E18412" t="s">
        <v>134</v>
      </c>
      <c r="F18412" t="s">
        <v>782</v>
      </c>
      <c r="G18412" t="s">
        <v>88</v>
      </c>
    </row>
    <row r="18413" spans="1:7" x14ac:dyDescent="0.35">
      <c r="A18413" t="s">
        <v>7</v>
      </c>
      <c r="B18413" t="s">
        <v>535</v>
      </c>
      <c r="C18413">
        <v>33</v>
      </c>
      <c r="D18413" t="s">
        <v>65</v>
      </c>
      <c r="E18413" t="s">
        <v>67</v>
      </c>
      <c r="F18413" t="s">
        <v>1128</v>
      </c>
      <c r="G18413" t="s">
        <v>68</v>
      </c>
    </row>
    <row r="18414" spans="1:7" x14ac:dyDescent="0.35">
      <c r="A18414" t="s">
        <v>7</v>
      </c>
      <c r="B18414" t="s">
        <v>536</v>
      </c>
      <c r="C18414">
        <v>12</v>
      </c>
      <c r="D18414" t="s">
        <v>76</v>
      </c>
      <c r="E18414" t="s">
        <v>76</v>
      </c>
      <c r="F18414" t="s">
        <v>395</v>
      </c>
      <c r="G18414" t="s">
        <v>76</v>
      </c>
    </row>
    <row r="18415" spans="1:7" x14ac:dyDescent="0.35">
      <c r="A18415" t="s">
        <v>7</v>
      </c>
      <c r="B18415" t="s">
        <v>538</v>
      </c>
      <c r="C18415">
        <v>117</v>
      </c>
      <c r="D18415" t="s">
        <v>76</v>
      </c>
      <c r="E18415" t="s">
        <v>240</v>
      </c>
      <c r="F18415" t="s">
        <v>1119</v>
      </c>
      <c r="G18415" t="s">
        <v>76</v>
      </c>
    </row>
    <row r="18416" spans="1:7" x14ac:dyDescent="0.35">
      <c r="A18416" t="s">
        <v>7</v>
      </c>
      <c r="B18416" t="s">
        <v>540</v>
      </c>
      <c r="C18416">
        <v>16</v>
      </c>
      <c r="D18416" t="s">
        <v>76</v>
      </c>
      <c r="E18416" t="s">
        <v>121</v>
      </c>
      <c r="F18416" t="s">
        <v>906</v>
      </c>
      <c r="G18416" t="s">
        <v>76</v>
      </c>
    </row>
    <row r="18417" spans="1:7" x14ac:dyDescent="0.35">
      <c r="A18417" t="s">
        <v>241</v>
      </c>
      <c r="B18417" t="s">
        <v>531</v>
      </c>
      <c r="C18417">
        <v>139</v>
      </c>
      <c r="D18417" t="s">
        <v>65</v>
      </c>
      <c r="E18417" t="s">
        <v>397</v>
      </c>
      <c r="F18417" t="s">
        <v>990</v>
      </c>
      <c r="G18417" t="s">
        <v>75</v>
      </c>
    </row>
    <row r="18418" spans="1:7" x14ac:dyDescent="0.35">
      <c r="A18418" t="s">
        <v>241</v>
      </c>
      <c r="B18418" t="s">
        <v>534</v>
      </c>
      <c r="C18418">
        <v>449</v>
      </c>
      <c r="D18418" t="s">
        <v>186</v>
      </c>
      <c r="E18418" t="s">
        <v>166</v>
      </c>
      <c r="F18418" t="s">
        <v>840</v>
      </c>
      <c r="G18418" t="s">
        <v>94</v>
      </c>
    </row>
    <row r="18419" spans="1:7" x14ac:dyDescent="0.35">
      <c r="A18419" t="s">
        <v>241</v>
      </c>
      <c r="B18419" t="s">
        <v>535</v>
      </c>
      <c r="C18419">
        <v>121</v>
      </c>
      <c r="D18419" t="s">
        <v>105</v>
      </c>
      <c r="E18419" t="s">
        <v>358</v>
      </c>
      <c r="F18419" t="s">
        <v>773</v>
      </c>
      <c r="G18419" t="s">
        <v>73</v>
      </c>
    </row>
    <row r="18420" spans="1:7" x14ac:dyDescent="0.35">
      <c r="A18420" t="s">
        <v>241</v>
      </c>
      <c r="B18420" t="s">
        <v>536</v>
      </c>
      <c r="C18420">
        <v>88</v>
      </c>
      <c r="D18420" t="s">
        <v>175</v>
      </c>
      <c r="E18420" t="s">
        <v>214</v>
      </c>
      <c r="F18420" t="s">
        <v>716</v>
      </c>
      <c r="G18420" t="s">
        <v>71</v>
      </c>
    </row>
    <row r="18421" spans="1:7" x14ac:dyDescent="0.35">
      <c r="A18421" t="s">
        <v>241</v>
      </c>
      <c r="B18421" t="s">
        <v>538</v>
      </c>
      <c r="C18421">
        <v>424</v>
      </c>
      <c r="D18421" t="s">
        <v>150</v>
      </c>
      <c r="E18421" t="s">
        <v>113</v>
      </c>
      <c r="F18421" t="s">
        <v>920</v>
      </c>
      <c r="G18421" t="s">
        <v>55</v>
      </c>
    </row>
    <row r="18422" spans="1:7" x14ac:dyDescent="0.35">
      <c r="A18422" t="s">
        <v>241</v>
      </c>
      <c r="B18422" t="s">
        <v>540</v>
      </c>
      <c r="C18422">
        <v>70</v>
      </c>
      <c r="D18422" t="s">
        <v>186</v>
      </c>
      <c r="E18422" t="s">
        <v>515</v>
      </c>
      <c r="F18422" t="s">
        <v>834</v>
      </c>
      <c r="G18422" t="s">
        <v>76</v>
      </c>
    </row>
    <row r="18424" spans="1:7" x14ac:dyDescent="0.35">
      <c r="A18424" t="s">
        <v>2674</v>
      </c>
    </row>
    <row r="18425" spans="1:7" x14ac:dyDescent="0.35">
      <c r="A18425" t="s">
        <v>14</v>
      </c>
      <c r="B18425" t="s">
        <v>565</v>
      </c>
      <c r="C18425" t="s">
        <v>2</v>
      </c>
      <c r="D18425" t="s">
        <v>852</v>
      </c>
      <c r="E18425" t="s">
        <v>853</v>
      </c>
      <c r="F18425" t="s">
        <v>854</v>
      </c>
      <c r="G18425" t="s">
        <v>1447</v>
      </c>
    </row>
    <row r="18426" spans="1:7" x14ac:dyDescent="0.35">
      <c r="A18426" t="s">
        <v>3</v>
      </c>
      <c r="B18426" t="s">
        <v>566</v>
      </c>
      <c r="C18426">
        <v>113</v>
      </c>
      <c r="D18426" t="s">
        <v>74</v>
      </c>
      <c r="E18426" t="s">
        <v>364</v>
      </c>
      <c r="F18426" t="s">
        <v>786</v>
      </c>
      <c r="G18426" t="s">
        <v>76</v>
      </c>
    </row>
    <row r="18427" spans="1:7" x14ac:dyDescent="0.35">
      <c r="A18427" t="s">
        <v>3</v>
      </c>
      <c r="B18427" t="s">
        <v>569</v>
      </c>
      <c r="C18427">
        <v>39</v>
      </c>
      <c r="D18427" t="s">
        <v>76</v>
      </c>
      <c r="E18427" t="s">
        <v>100</v>
      </c>
      <c r="F18427" t="s">
        <v>998</v>
      </c>
      <c r="G18427" t="s">
        <v>76</v>
      </c>
    </row>
    <row r="18428" spans="1:7" x14ac:dyDescent="0.35">
      <c r="A18428" t="s">
        <v>3</v>
      </c>
      <c r="B18428" t="s">
        <v>570</v>
      </c>
      <c r="C18428">
        <v>3</v>
      </c>
      <c r="D18428" t="s">
        <v>76</v>
      </c>
      <c r="E18428" t="s">
        <v>76</v>
      </c>
      <c r="F18428" t="s">
        <v>395</v>
      </c>
      <c r="G18428" t="s">
        <v>76</v>
      </c>
    </row>
    <row r="18429" spans="1:7" x14ac:dyDescent="0.35">
      <c r="A18429" t="s">
        <v>3</v>
      </c>
      <c r="B18429" t="s">
        <v>571</v>
      </c>
      <c r="C18429">
        <v>79</v>
      </c>
      <c r="D18429" t="s">
        <v>151</v>
      </c>
      <c r="E18429" t="s">
        <v>442</v>
      </c>
      <c r="F18429" t="s">
        <v>415</v>
      </c>
      <c r="G18429" t="s">
        <v>121</v>
      </c>
    </row>
    <row r="18430" spans="1:7" x14ac:dyDescent="0.35">
      <c r="A18430" t="s">
        <v>3</v>
      </c>
      <c r="B18430" t="s">
        <v>572</v>
      </c>
      <c r="C18430">
        <v>34</v>
      </c>
      <c r="D18430" t="s">
        <v>76</v>
      </c>
      <c r="E18430" t="s">
        <v>133</v>
      </c>
      <c r="F18430" t="s">
        <v>1240</v>
      </c>
      <c r="G18430" t="s">
        <v>76</v>
      </c>
    </row>
    <row r="18431" spans="1:7" x14ac:dyDescent="0.35">
      <c r="A18431" t="s">
        <v>3</v>
      </c>
      <c r="B18431" t="s">
        <v>573</v>
      </c>
      <c r="C18431">
        <v>4</v>
      </c>
      <c r="D18431" t="s">
        <v>76</v>
      </c>
      <c r="E18431" t="s">
        <v>152</v>
      </c>
      <c r="F18431" t="s">
        <v>859</v>
      </c>
      <c r="G18431" t="s">
        <v>76</v>
      </c>
    </row>
    <row r="18432" spans="1:7" x14ac:dyDescent="0.35">
      <c r="A18432" t="s">
        <v>4</v>
      </c>
      <c r="B18432" t="s">
        <v>566</v>
      </c>
      <c r="C18432">
        <v>136</v>
      </c>
      <c r="D18432" t="s">
        <v>151</v>
      </c>
      <c r="E18432" t="s">
        <v>358</v>
      </c>
      <c r="F18432" t="s">
        <v>844</v>
      </c>
      <c r="G18432" t="s">
        <v>76</v>
      </c>
    </row>
    <row r="18433" spans="1:7" x14ac:dyDescent="0.35">
      <c r="A18433" t="s">
        <v>4</v>
      </c>
      <c r="B18433" t="s">
        <v>569</v>
      </c>
      <c r="C18433">
        <v>39</v>
      </c>
      <c r="D18433" t="s">
        <v>80</v>
      </c>
      <c r="E18433" t="s">
        <v>756</v>
      </c>
      <c r="F18433" t="s">
        <v>649</v>
      </c>
      <c r="G18433" t="s">
        <v>73</v>
      </c>
    </row>
    <row r="18434" spans="1:7" x14ac:dyDescent="0.35">
      <c r="A18434" t="s">
        <v>4</v>
      </c>
      <c r="B18434" t="s">
        <v>570</v>
      </c>
      <c r="C18434">
        <v>11</v>
      </c>
      <c r="D18434" t="s">
        <v>76</v>
      </c>
      <c r="E18434" t="s">
        <v>9</v>
      </c>
      <c r="F18434" t="s">
        <v>1398</v>
      </c>
      <c r="G18434" t="s">
        <v>76</v>
      </c>
    </row>
    <row r="18435" spans="1:7" x14ac:dyDescent="0.35">
      <c r="A18435" t="s">
        <v>4</v>
      </c>
      <c r="B18435" t="s">
        <v>571</v>
      </c>
      <c r="C18435">
        <v>88</v>
      </c>
      <c r="D18435" t="s">
        <v>122</v>
      </c>
      <c r="E18435" t="s">
        <v>556</v>
      </c>
      <c r="F18435" t="s">
        <v>327</v>
      </c>
      <c r="G18435" t="s">
        <v>105</v>
      </c>
    </row>
    <row r="18436" spans="1:7" x14ac:dyDescent="0.35">
      <c r="A18436" t="s">
        <v>4</v>
      </c>
      <c r="B18436" t="s">
        <v>572</v>
      </c>
      <c r="C18436">
        <v>31</v>
      </c>
      <c r="D18436" t="s">
        <v>96</v>
      </c>
      <c r="E18436" t="s">
        <v>466</v>
      </c>
      <c r="F18436" t="s">
        <v>1158</v>
      </c>
      <c r="G18436" t="s">
        <v>76</v>
      </c>
    </row>
    <row r="18437" spans="1:7" x14ac:dyDescent="0.35">
      <c r="A18437" t="s">
        <v>4</v>
      </c>
      <c r="B18437" t="s">
        <v>573</v>
      </c>
      <c r="C18437">
        <v>10</v>
      </c>
      <c r="D18437" t="s">
        <v>76</v>
      </c>
      <c r="E18437" t="s">
        <v>262</v>
      </c>
      <c r="F18437" t="s">
        <v>881</v>
      </c>
      <c r="G18437" t="s">
        <v>76</v>
      </c>
    </row>
    <row r="18438" spans="1:7" x14ac:dyDescent="0.35">
      <c r="A18438" t="s">
        <v>5</v>
      </c>
      <c r="B18438" t="s">
        <v>566</v>
      </c>
      <c r="C18438">
        <v>50</v>
      </c>
      <c r="D18438" t="s">
        <v>107</v>
      </c>
      <c r="E18438" t="s">
        <v>134</v>
      </c>
      <c r="F18438" t="s">
        <v>858</v>
      </c>
      <c r="G18438" t="s">
        <v>106</v>
      </c>
    </row>
    <row r="18439" spans="1:7" x14ac:dyDescent="0.35">
      <c r="A18439" t="s">
        <v>5</v>
      </c>
      <c r="B18439" t="s">
        <v>569</v>
      </c>
      <c r="C18439">
        <v>47</v>
      </c>
      <c r="D18439" t="s">
        <v>225</v>
      </c>
      <c r="E18439" t="s">
        <v>269</v>
      </c>
      <c r="F18439" t="s">
        <v>724</v>
      </c>
      <c r="G18439" t="s">
        <v>76</v>
      </c>
    </row>
    <row r="18440" spans="1:7" x14ac:dyDescent="0.35">
      <c r="A18440" t="s">
        <v>5</v>
      </c>
      <c r="B18440" t="s">
        <v>570</v>
      </c>
      <c r="C18440">
        <v>30</v>
      </c>
      <c r="D18440" t="s">
        <v>76</v>
      </c>
      <c r="E18440" t="s">
        <v>126</v>
      </c>
      <c r="F18440" t="s">
        <v>901</v>
      </c>
      <c r="G18440" t="s">
        <v>76</v>
      </c>
    </row>
    <row r="18441" spans="1:7" x14ac:dyDescent="0.35">
      <c r="A18441" t="s">
        <v>5</v>
      </c>
      <c r="B18441" t="s">
        <v>571</v>
      </c>
      <c r="C18441">
        <v>24</v>
      </c>
      <c r="D18441" t="s">
        <v>76</v>
      </c>
      <c r="E18441" t="s">
        <v>76</v>
      </c>
      <c r="F18441" t="s">
        <v>1137</v>
      </c>
      <c r="G18441" t="s">
        <v>146</v>
      </c>
    </row>
    <row r="18442" spans="1:7" x14ac:dyDescent="0.35">
      <c r="A18442" t="s">
        <v>5</v>
      </c>
      <c r="B18442" t="s">
        <v>572</v>
      </c>
      <c r="C18442">
        <v>47</v>
      </c>
      <c r="D18442" t="s">
        <v>76</v>
      </c>
      <c r="E18442" t="s">
        <v>130</v>
      </c>
      <c r="F18442" t="s">
        <v>1253</v>
      </c>
      <c r="G18442" t="s">
        <v>76</v>
      </c>
    </row>
    <row r="18443" spans="1:7" x14ac:dyDescent="0.35">
      <c r="A18443" t="s">
        <v>5</v>
      </c>
      <c r="B18443" t="s">
        <v>573</v>
      </c>
      <c r="C18443">
        <v>29</v>
      </c>
      <c r="D18443" t="s">
        <v>76</v>
      </c>
      <c r="E18443" t="s">
        <v>213</v>
      </c>
      <c r="F18443" t="s">
        <v>892</v>
      </c>
      <c r="G18443" t="s">
        <v>76</v>
      </c>
    </row>
    <row r="18444" spans="1:7" x14ac:dyDescent="0.35">
      <c r="A18444" t="s">
        <v>6</v>
      </c>
      <c r="B18444" t="s">
        <v>566</v>
      </c>
      <c r="C18444">
        <v>38</v>
      </c>
      <c r="D18444" t="s">
        <v>179</v>
      </c>
      <c r="E18444" t="s">
        <v>587</v>
      </c>
      <c r="F18444" t="s">
        <v>715</v>
      </c>
      <c r="G18444" t="s">
        <v>80</v>
      </c>
    </row>
    <row r="18445" spans="1:7" x14ac:dyDescent="0.35">
      <c r="A18445" t="s">
        <v>6</v>
      </c>
      <c r="B18445" t="s">
        <v>569</v>
      </c>
      <c r="C18445">
        <v>28</v>
      </c>
      <c r="D18445" t="s">
        <v>76</v>
      </c>
      <c r="E18445" t="s">
        <v>324</v>
      </c>
      <c r="F18445" t="s">
        <v>1161</v>
      </c>
      <c r="G18445" t="s">
        <v>76</v>
      </c>
    </row>
    <row r="18446" spans="1:7" x14ac:dyDescent="0.35">
      <c r="A18446" t="s">
        <v>6</v>
      </c>
      <c r="B18446" t="s">
        <v>570</v>
      </c>
      <c r="C18446">
        <v>16</v>
      </c>
      <c r="D18446" t="s">
        <v>76</v>
      </c>
      <c r="E18446" t="s">
        <v>74</v>
      </c>
      <c r="F18446" t="s">
        <v>1132</v>
      </c>
      <c r="G18446" t="s">
        <v>76</v>
      </c>
    </row>
    <row r="18447" spans="1:7" x14ac:dyDescent="0.35">
      <c r="A18447" t="s">
        <v>6</v>
      </c>
      <c r="B18447" t="s">
        <v>571</v>
      </c>
      <c r="C18447">
        <v>34</v>
      </c>
      <c r="D18447" t="s">
        <v>76</v>
      </c>
      <c r="E18447" t="s">
        <v>164</v>
      </c>
      <c r="F18447" t="s">
        <v>405</v>
      </c>
      <c r="G18447" t="s">
        <v>76</v>
      </c>
    </row>
    <row r="18448" spans="1:7" x14ac:dyDescent="0.35">
      <c r="A18448" t="s">
        <v>6</v>
      </c>
      <c r="B18448" t="s">
        <v>572</v>
      </c>
      <c r="C18448">
        <v>45</v>
      </c>
      <c r="D18448" t="s">
        <v>112</v>
      </c>
      <c r="E18448" t="s">
        <v>8</v>
      </c>
      <c r="F18448" t="s">
        <v>964</v>
      </c>
      <c r="G18448" t="s">
        <v>114</v>
      </c>
    </row>
    <row r="18449" spans="1:7" x14ac:dyDescent="0.35">
      <c r="A18449" t="s">
        <v>6</v>
      </c>
      <c r="B18449" t="s">
        <v>573</v>
      </c>
      <c r="C18449">
        <v>12</v>
      </c>
      <c r="D18449" t="s">
        <v>76</v>
      </c>
      <c r="E18449" t="s">
        <v>171</v>
      </c>
      <c r="F18449" t="s">
        <v>967</v>
      </c>
      <c r="G18449" t="s">
        <v>307</v>
      </c>
    </row>
    <row r="18450" spans="1:7" x14ac:dyDescent="0.35">
      <c r="A18450" t="s">
        <v>7</v>
      </c>
      <c r="B18450" t="s">
        <v>566</v>
      </c>
      <c r="C18450">
        <v>88</v>
      </c>
      <c r="D18450" t="s">
        <v>55</v>
      </c>
      <c r="E18450" t="s">
        <v>330</v>
      </c>
      <c r="F18450" t="s">
        <v>1729</v>
      </c>
      <c r="G18450" t="s">
        <v>86</v>
      </c>
    </row>
    <row r="18451" spans="1:7" x14ac:dyDescent="0.35">
      <c r="A18451" t="s">
        <v>7</v>
      </c>
      <c r="B18451" t="s">
        <v>569</v>
      </c>
      <c r="C18451">
        <v>56</v>
      </c>
      <c r="D18451" t="s">
        <v>76</v>
      </c>
      <c r="E18451" t="s">
        <v>175</v>
      </c>
      <c r="F18451" t="s">
        <v>1142</v>
      </c>
      <c r="G18451" t="s">
        <v>70</v>
      </c>
    </row>
    <row r="18452" spans="1:7" x14ac:dyDescent="0.35">
      <c r="A18452" t="s">
        <v>7</v>
      </c>
      <c r="B18452" t="s">
        <v>570</v>
      </c>
      <c r="C18452">
        <v>15</v>
      </c>
      <c r="D18452" t="s">
        <v>109</v>
      </c>
      <c r="E18452" t="s">
        <v>161</v>
      </c>
      <c r="F18452" t="s">
        <v>1128</v>
      </c>
      <c r="G18452" t="s">
        <v>76</v>
      </c>
    </row>
    <row r="18453" spans="1:7" x14ac:dyDescent="0.35">
      <c r="A18453" t="s">
        <v>7</v>
      </c>
      <c r="B18453" t="s">
        <v>571</v>
      </c>
      <c r="C18453">
        <v>54</v>
      </c>
      <c r="D18453" t="s">
        <v>76</v>
      </c>
      <c r="E18453" t="s">
        <v>367</v>
      </c>
      <c r="F18453" t="s">
        <v>1448</v>
      </c>
      <c r="G18453" t="s">
        <v>76</v>
      </c>
    </row>
    <row r="18454" spans="1:7" x14ac:dyDescent="0.35">
      <c r="A18454" t="s">
        <v>7</v>
      </c>
      <c r="B18454" t="s">
        <v>572</v>
      </c>
      <c r="C18454">
        <v>75</v>
      </c>
      <c r="D18454" t="s">
        <v>76</v>
      </c>
      <c r="E18454" t="s">
        <v>142</v>
      </c>
      <c r="F18454" t="s">
        <v>1252</v>
      </c>
      <c r="G18454" t="s">
        <v>76</v>
      </c>
    </row>
    <row r="18455" spans="1:7" x14ac:dyDescent="0.35">
      <c r="A18455" t="s">
        <v>7</v>
      </c>
      <c r="B18455" t="s">
        <v>573</v>
      </c>
      <c r="C18455">
        <v>16</v>
      </c>
      <c r="D18455" t="s">
        <v>76</v>
      </c>
      <c r="E18455" t="s">
        <v>86</v>
      </c>
      <c r="F18455" t="s">
        <v>1247</v>
      </c>
      <c r="G18455" t="s">
        <v>76</v>
      </c>
    </row>
    <row r="18456" spans="1:7" x14ac:dyDescent="0.35">
      <c r="A18456" t="s">
        <v>241</v>
      </c>
      <c r="B18456" t="s">
        <v>566</v>
      </c>
      <c r="C18456">
        <v>425</v>
      </c>
      <c r="D18456" t="s">
        <v>55</v>
      </c>
      <c r="E18456" t="s">
        <v>200</v>
      </c>
      <c r="F18456" t="s">
        <v>999</v>
      </c>
      <c r="G18456" t="s">
        <v>94</v>
      </c>
    </row>
    <row r="18457" spans="1:7" x14ac:dyDescent="0.35">
      <c r="A18457" t="s">
        <v>241</v>
      </c>
      <c r="B18457" t="s">
        <v>569</v>
      </c>
      <c r="C18457">
        <v>209</v>
      </c>
      <c r="D18457" t="s">
        <v>133</v>
      </c>
      <c r="E18457" t="s">
        <v>344</v>
      </c>
      <c r="F18457" t="s">
        <v>1407</v>
      </c>
      <c r="G18457" t="s">
        <v>94</v>
      </c>
    </row>
    <row r="18458" spans="1:7" x14ac:dyDescent="0.35">
      <c r="A18458" t="s">
        <v>241</v>
      </c>
      <c r="B18458" t="s">
        <v>570</v>
      </c>
      <c r="C18458">
        <v>75</v>
      </c>
      <c r="D18458" t="s">
        <v>78</v>
      </c>
      <c r="E18458" t="s">
        <v>386</v>
      </c>
      <c r="F18458" t="s">
        <v>744</v>
      </c>
      <c r="G18458" t="s">
        <v>76</v>
      </c>
    </row>
    <row r="18459" spans="1:7" x14ac:dyDescent="0.35">
      <c r="A18459" t="s">
        <v>241</v>
      </c>
      <c r="B18459" t="s">
        <v>571</v>
      </c>
      <c r="C18459">
        <v>279</v>
      </c>
      <c r="D18459" t="s">
        <v>81</v>
      </c>
      <c r="E18459" t="s">
        <v>174</v>
      </c>
      <c r="F18459" t="s">
        <v>817</v>
      </c>
      <c r="G18459" t="s">
        <v>93</v>
      </c>
    </row>
    <row r="18460" spans="1:7" x14ac:dyDescent="0.35">
      <c r="A18460" t="s">
        <v>241</v>
      </c>
      <c r="B18460" t="s">
        <v>572</v>
      </c>
      <c r="C18460">
        <v>232</v>
      </c>
      <c r="D18460" t="s">
        <v>93</v>
      </c>
      <c r="E18460" t="s">
        <v>114</v>
      </c>
      <c r="F18460" t="s">
        <v>901</v>
      </c>
      <c r="G18460" t="s">
        <v>72</v>
      </c>
    </row>
    <row r="18461" spans="1:7" x14ac:dyDescent="0.35">
      <c r="A18461" t="s">
        <v>241</v>
      </c>
      <c r="B18461" t="s">
        <v>573</v>
      </c>
      <c r="C18461">
        <v>71</v>
      </c>
      <c r="D18461" t="s">
        <v>76</v>
      </c>
      <c r="E18461" t="s">
        <v>290</v>
      </c>
      <c r="F18461" t="s">
        <v>1104</v>
      </c>
      <c r="G18461" t="s">
        <v>94</v>
      </c>
    </row>
    <row r="18463" spans="1:7" x14ac:dyDescent="0.35">
      <c r="A18463" t="s">
        <v>2675</v>
      </c>
    </row>
    <row r="18464" spans="1:7" x14ac:dyDescent="0.35">
      <c r="A18464" t="s">
        <v>14</v>
      </c>
      <c r="B18464" t="s">
        <v>593</v>
      </c>
      <c r="C18464" t="s">
        <v>2</v>
      </c>
      <c r="D18464" t="s">
        <v>852</v>
      </c>
      <c r="E18464" t="s">
        <v>853</v>
      </c>
      <c r="F18464" t="s">
        <v>1447</v>
      </c>
      <c r="G18464" t="s">
        <v>854</v>
      </c>
    </row>
    <row r="18465" spans="1:7" x14ac:dyDescent="0.35">
      <c r="A18465" t="s">
        <v>3</v>
      </c>
      <c r="B18465" t="s">
        <v>594</v>
      </c>
      <c r="C18465">
        <v>67</v>
      </c>
      <c r="D18465" t="s">
        <v>75</v>
      </c>
      <c r="E18465" t="s">
        <v>430</v>
      </c>
      <c r="F18465" t="s">
        <v>87</v>
      </c>
      <c r="G18465" t="s">
        <v>1403</v>
      </c>
    </row>
    <row r="18466" spans="1:7" x14ac:dyDescent="0.35">
      <c r="A18466" t="s">
        <v>3</v>
      </c>
      <c r="B18466" t="s">
        <v>595</v>
      </c>
      <c r="C18466">
        <v>205</v>
      </c>
      <c r="D18466" t="s">
        <v>100</v>
      </c>
      <c r="E18466" t="s">
        <v>53</v>
      </c>
      <c r="F18466" t="s">
        <v>150</v>
      </c>
      <c r="G18466" t="s">
        <v>904</v>
      </c>
    </row>
    <row r="18467" spans="1:7" x14ac:dyDescent="0.35">
      <c r="A18467" t="s">
        <v>4</v>
      </c>
      <c r="B18467" t="s">
        <v>594</v>
      </c>
      <c r="C18467">
        <v>124</v>
      </c>
      <c r="D18467" t="s">
        <v>107</v>
      </c>
      <c r="E18467" t="s">
        <v>513</v>
      </c>
      <c r="F18467" t="s">
        <v>76</v>
      </c>
      <c r="G18467" t="s">
        <v>785</v>
      </c>
    </row>
    <row r="18468" spans="1:7" x14ac:dyDescent="0.35">
      <c r="A18468" t="s">
        <v>4</v>
      </c>
      <c r="B18468" t="s">
        <v>595</v>
      </c>
      <c r="C18468">
        <v>191</v>
      </c>
      <c r="D18468" t="s">
        <v>108</v>
      </c>
      <c r="E18468" t="s">
        <v>425</v>
      </c>
      <c r="F18468" t="s">
        <v>79</v>
      </c>
      <c r="G18468" t="s">
        <v>1005</v>
      </c>
    </row>
    <row r="18469" spans="1:7" x14ac:dyDescent="0.35">
      <c r="A18469" t="s">
        <v>5</v>
      </c>
      <c r="B18469" t="s">
        <v>594</v>
      </c>
      <c r="C18469">
        <v>36</v>
      </c>
      <c r="D18469" t="s">
        <v>76</v>
      </c>
      <c r="E18469" t="s">
        <v>135</v>
      </c>
      <c r="F18469" t="s">
        <v>76</v>
      </c>
      <c r="G18469" t="s">
        <v>1128</v>
      </c>
    </row>
    <row r="18470" spans="1:7" x14ac:dyDescent="0.35">
      <c r="A18470" t="s">
        <v>5</v>
      </c>
      <c r="B18470" t="s">
        <v>595</v>
      </c>
      <c r="C18470">
        <v>191</v>
      </c>
      <c r="D18470" t="s">
        <v>55</v>
      </c>
      <c r="E18470" t="s">
        <v>286</v>
      </c>
      <c r="F18470" t="s">
        <v>79</v>
      </c>
      <c r="G18470" t="s">
        <v>1129</v>
      </c>
    </row>
    <row r="18471" spans="1:7" x14ac:dyDescent="0.35">
      <c r="A18471" t="s">
        <v>6</v>
      </c>
      <c r="B18471" t="s">
        <v>594</v>
      </c>
      <c r="C18471">
        <v>31</v>
      </c>
      <c r="D18471" t="s">
        <v>76</v>
      </c>
      <c r="E18471" t="s">
        <v>470</v>
      </c>
      <c r="F18471" t="s">
        <v>134</v>
      </c>
      <c r="G18471" t="s">
        <v>419</v>
      </c>
    </row>
    <row r="18472" spans="1:7" x14ac:dyDescent="0.35">
      <c r="A18472" t="s">
        <v>6</v>
      </c>
      <c r="B18472" t="s">
        <v>595</v>
      </c>
      <c r="C18472">
        <v>142</v>
      </c>
      <c r="D18472" t="s">
        <v>70</v>
      </c>
      <c r="E18472" t="s">
        <v>430</v>
      </c>
      <c r="F18472" t="s">
        <v>142</v>
      </c>
      <c r="G18472" t="s">
        <v>1167</v>
      </c>
    </row>
    <row r="18473" spans="1:7" x14ac:dyDescent="0.35">
      <c r="A18473" t="s">
        <v>7</v>
      </c>
      <c r="B18473" t="s">
        <v>594</v>
      </c>
      <c r="C18473">
        <v>46</v>
      </c>
      <c r="D18473" t="s">
        <v>105</v>
      </c>
      <c r="E18473" t="s">
        <v>308</v>
      </c>
      <c r="F18473" t="s">
        <v>93</v>
      </c>
      <c r="G18473" t="s">
        <v>696</v>
      </c>
    </row>
    <row r="18474" spans="1:7" x14ac:dyDescent="0.35">
      <c r="A18474" t="s">
        <v>7</v>
      </c>
      <c r="B18474" t="s">
        <v>595</v>
      </c>
      <c r="C18474">
        <v>258</v>
      </c>
      <c r="D18474" t="s">
        <v>150</v>
      </c>
      <c r="E18474" t="s">
        <v>355</v>
      </c>
      <c r="F18474" t="s">
        <v>105</v>
      </c>
      <c r="G18474" t="s">
        <v>902</v>
      </c>
    </row>
    <row r="18475" spans="1:7" x14ac:dyDescent="0.35">
      <c r="A18475" t="s">
        <v>241</v>
      </c>
      <c r="B18475" t="s">
        <v>594</v>
      </c>
      <c r="C18475">
        <v>304</v>
      </c>
      <c r="D18475" t="s">
        <v>79</v>
      </c>
      <c r="E18475" t="s">
        <v>110</v>
      </c>
      <c r="F18475" t="s">
        <v>151</v>
      </c>
      <c r="G18475" t="s">
        <v>1168</v>
      </c>
    </row>
    <row r="18476" spans="1:7" x14ac:dyDescent="0.35">
      <c r="A18476" t="s">
        <v>241</v>
      </c>
      <c r="B18476" t="s">
        <v>595</v>
      </c>
      <c r="C18476">
        <v>987</v>
      </c>
      <c r="D18476" t="s">
        <v>55</v>
      </c>
      <c r="E18476" t="s">
        <v>372</v>
      </c>
      <c r="F18476" t="s">
        <v>94</v>
      </c>
      <c r="G18476" t="s">
        <v>1186</v>
      </c>
    </row>
    <row r="18478" spans="1:7" x14ac:dyDescent="0.35">
      <c r="A18478" t="s">
        <v>2676</v>
      </c>
    </row>
    <row r="18479" spans="1:7" x14ac:dyDescent="0.35">
      <c r="A18479" t="s">
        <v>14</v>
      </c>
      <c r="B18479" t="s">
        <v>2</v>
      </c>
      <c r="C18479" t="s">
        <v>852</v>
      </c>
      <c r="D18479" t="s">
        <v>853</v>
      </c>
      <c r="E18479" t="s">
        <v>1447</v>
      </c>
      <c r="F18479" t="s">
        <v>854</v>
      </c>
    </row>
    <row r="18480" spans="1:7" x14ac:dyDescent="0.35">
      <c r="A18480" t="s">
        <v>3</v>
      </c>
      <c r="B18480">
        <v>272</v>
      </c>
      <c r="C18480" t="s">
        <v>80</v>
      </c>
      <c r="D18480" t="s">
        <v>61</v>
      </c>
      <c r="E18480" t="s">
        <v>100</v>
      </c>
      <c r="F18480" t="s">
        <v>872</v>
      </c>
    </row>
    <row r="18481" spans="1:7" x14ac:dyDescent="0.35">
      <c r="A18481" t="s">
        <v>4</v>
      </c>
      <c r="B18481">
        <v>315</v>
      </c>
      <c r="C18481" t="s">
        <v>74</v>
      </c>
      <c r="D18481" t="s">
        <v>511</v>
      </c>
      <c r="E18481" t="s">
        <v>77</v>
      </c>
      <c r="F18481" t="s">
        <v>1231</v>
      </c>
    </row>
    <row r="18482" spans="1:7" x14ac:dyDescent="0.35">
      <c r="A18482" t="s">
        <v>5</v>
      </c>
      <c r="B18482">
        <v>227</v>
      </c>
      <c r="C18482" t="s">
        <v>186</v>
      </c>
      <c r="D18482" t="s">
        <v>61</v>
      </c>
      <c r="E18482" t="s">
        <v>79</v>
      </c>
      <c r="F18482" t="s">
        <v>1316</v>
      </c>
    </row>
    <row r="18483" spans="1:7" x14ac:dyDescent="0.35">
      <c r="A18483" t="s">
        <v>6</v>
      </c>
      <c r="B18483">
        <v>173</v>
      </c>
      <c r="C18483" t="s">
        <v>173</v>
      </c>
      <c r="D18483" t="s">
        <v>152</v>
      </c>
      <c r="E18483" t="s">
        <v>103</v>
      </c>
      <c r="F18483" t="s">
        <v>905</v>
      </c>
    </row>
    <row r="18484" spans="1:7" x14ac:dyDescent="0.35">
      <c r="A18484" t="s">
        <v>7</v>
      </c>
      <c r="B18484">
        <v>304</v>
      </c>
      <c r="C18484" t="s">
        <v>150</v>
      </c>
      <c r="D18484" t="s">
        <v>92</v>
      </c>
      <c r="E18484" t="s">
        <v>81</v>
      </c>
      <c r="F18484" t="s">
        <v>892</v>
      </c>
    </row>
    <row r="18485" spans="1:7" x14ac:dyDescent="0.35">
      <c r="A18485" t="s">
        <v>241</v>
      </c>
      <c r="B18485">
        <v>1291</v>
      </c>
      <c r="C18485" t="s">
        <v>100</v>
      </c>
      <c r="D18485" t="s">
        <v>182</v>
      </c>
      <c r="E18485" t="s">
        <v>105</v>
      </c>
      <c r="F18485" t="s">
        <v>788</v>
      </c>
    </row>
    <row r="18487" spans="1:7" x14ac:dyDescent="0.35">
      <c r="A18487" t="s">
        <v>2677</v>
      </c>
    </row>
    <row r="18488" spans="1:7" x14ac:dyDescent="0.35">
      <c r="A18488" t="s">
        <v>14</v>
      </c>
      <c r="B18488" t="s">
        <v>15</v>
      </c>
      <c r="C18488" t="s">
        <v>2</v>
      </c>
      <c r="D18488" t="s">
        <v>1189</v>
      </c>
      <c r="E18488" t="s">
        <v>1190</v>
      </c>
      <c r="F18488" t="s">
        <v>1191</v>
      </c>
      <c r="G18488" t="s">
        <v>1192</v>
      </c>
    </row>
    <row r="18489" spans="1:7" x14ac:dyDescent="0.35">
      <c r="A18489" t="s">
        <v>3</v>
      </c>
      <c r="B18489" t="s">
        <v>52</v>
      </c>
      <c r="C18489">
        <v>6</v>
      </c>
      <c r="D18489">
        <v>2.42</v>
      </c>
      <c r="E18489">
        <v>2</v>
      </c>
      <c r="F18489">
        <v>0</v>
      </c>
      <c r="G18489">
        <v>7</v>
      </c>
    </row>
    <row r="18490" spans="1:7" x14ac:dyDescent="0.35">
      <c r="A18490" t="s">
        <v>3</v>
      </c>
      <c r="B18490" t="s">
        <v>83</v>
      </c>
      <c r="C18490">
        <v>27</v>
      </c>
      <c r="D18490">
        <v>2.08</v>
      </c>
      <c r="E18490">
        <v>1</v>
      </c>
      <c r="F18490">
        <v>0</v>
      </c>
      <c r="G18490">
        <v>7</v>
      </c>
    </row>
    <row r="18491" spans="1:7" x14ac:dyDescent="0.35">
      <c r="A18491" t="s">
        <v>3</v>
      </c>
      <c r="B18491" t="s">
        <v>50</v>
      </c>
      <c r="C18491">
        <v>5</v>
      </c>
      <c r="D18491">
        <v>3.3</v>
      </c>
      <c r="E18491">
        <v>2</v>
      </c>
      <c r="F18491">
        <v>1</v>
      </c>
      <c r="G18491">
        <v>6</v>
      </c>
    </row>
    <row r="18492" spans="1:7" x14ac:dyDescent="0.35">
      <c r="A18492" t="s">
        <v>4</v>
      </c>
      <c r="B18492" t="s">
        <v>52</v>
      </c>
      <c r="C18492">
        <v>12</v>
      </c>
      <c r="D18492">
        <v>2.6</v>
      </c>
      <c r="E18492">
        <v>2</v>
      </c>
      <c r="F18492">
        <v>0</v>
      </c>
      <c r="G18492">
        <v>6</v>
      </c>
    </row>
    <row r="18493" spans="1:7" x14ac:dyDescent="0.35">
      <c r="A18493" t="s">
        <v>4</v>
      </c>
      <c r="B18493" t="s">
        <v>83</v>
      </c>
      <c r="C18493">
        <v>19</v>
      </c>
      <c r="D18493">
        <v>1.89</v>
      </c>
      <c r="E18493">
        <v>1</v>
      </c>
      <c r="F18493">
        <v>0</v>
      </c>
      <c r="G18493">
        <v>11</v>
      </c>
    </row>
    <row r="18494" spans="1:7" x14ac:dyDescent="0.35">
      <c r="A18494" t="s">
        <v>4</v>
      </c>
      <c r="B18494" t="s">
        <v>50</v>
      </c>
      <c r="C18494">
        <v>8</v>
      </c>
      <c r="D18494">
        <v>9.44</v>
      </c>
      <c r="E18494">
        <v>10</v>
      </c>
      <c r="F18494">
        <v>2</v>
      </c>
      <c r="G18494">
        <v>10</v>
      </c>
    </row>
    <row r="18495" spans="1:7" x14ac:dyDescent="0.35">
      <c r="A18495" t="s">
        <v>5</v>
      </c>
      <c r="B18495" t="s">
        <v>52</v>
      </c>
      <c r="C18495">
        <v>5</v>
      </c>
      <c r="D18495">
        <v>1.31</v>
      </c>
      <c r="E18495">
        <v>0</v>
      </c>
      <c r="F18495">
        <v>0</v>
      </c>
      <c r="G18495">
        <v>4</v>
      </c>
    </row>
    <row r="18496" spans="1:7" x14ac:dyDescent="0.35">
      <c r="A18496" t="s">
        <v>5</v>
      </c>
      <c r="B18496" t="s">
        <v>83</v>
      </c>
      <c r="C18496">
        <v>18</v>
      </c>
      <c r="D18496">
        <v>4.82</v>
      </c>
      <c r="E18496">
        <v>6</v>
      </c>
      <c r="F18496">
        <v>0</v>
      </c>
      <c r="G18496">
        <v>7</v>
      </c>
    </row>
    <row r="18497" spans="1:7" x14ac:dyDescent="0.35">
      <c r="A18497" t="s">
        <v>5</v>
      </c>
      <c r="B18497" t="s">
        <v>50</v>
      </c>
      <c r="C18497">
        <v>7</v>
      </c>
      <c r="D18497">
        <v>4.47</v>
      </c>
      <c r="E18497">
        <v>6</v>
      </c>
      <c r="F18497">
        <v>0</v>
      </c>
      <c r="G18497">
        <v>7</v>
      </c>
    </row>
    <row r="18498" spans="1:7" x14ac:dyDescent="0.35">
      <c r="A18498" t="s">
        <v>6</v>
      </c>
      <c r="B18498" t="s">
        <v>52</v>
      </c>
      <c r="C18498">
        <v>9</v>
      </c>
      <c r="D18498">
        <v>4.16</v>
      </c>
      <c r="E18498">
        <v>3</v>
      </c>
      <c r="F18498">
        <v>0</v>
      </c>
      <c r="G18498">
        <v>7</v>
      </c>
    </row>
    <row r="18499" spans="1:7" x14ac:dyDescent="0.35">
      <c r="A18499" t="s">
        <v>6</v>
      </c>
      <c r="B18499" t="s">
        <v>83</v>
      </c>
      <c r="C18499">
        <v>13</v>
      </c>
      <c r="D18499">
        <v>2.4500000000000002</v>
      </c>
      <c r="E18499">
        <v>3</v>
      </c>
      <c r="F18499">
        <v>0</v>
      </c>
      <c r="G18499">
        <v>6</v>
      </c>
    </row>
    <row r="18500" spans="1:7" x14ac:dyDescent="0.35">
      <c r="A18500" t="s">
        <v>6</v>
      </c>
      <c r="B18500" t="s">
        <v>50</v>
      </c>
      <c r="C18500">
        <v>2</v>
      </c>
      <c r="D18500">
        <v>3.26</v>
      </c>
      <c r="E18500">
        <v>6</v>
      </c>
      <c r="F18500">
        <v>2</v>
      </c>
      <c r="G18500">
        <v>6</v>
      </c>
    </row>
    <row r="18501" spans="1:7" x14ac:dyDescent="0.35">
      <c r="A18501" t="s">
        <v>7</v>
      </c>
      <c r="B18501" t="s">
        <v>52</v>
      </c>
      <c r="C18501">
        <v>6</v>
      </c>
      <c r="D18501">
        <v>3.33</v>
      </c>
      <c r="E18501">
        <v>3</v>
      </c>
      <c r="F18501">
        <v>0</v>
      </c>
      <c r="G18501">
        <v>8</v>
      </c>
    </row>
    <row r="18502" spans="1:7" x14ac:dyDescent="0.35">
      <c r="A18502" t="s">
        <v>7</v>
      </c>
      <c r="B18502" t="s">
        <v>83</v>
      </c>
      <c r="C18502">
        <v>22</v>
      </c>
      <c r="D18502">
        <v>4.16</v>
      </c>
      <c r="E18502">
        <v>5</v>
      </c>
      <c r="F18502">
        <v>0</v>
      </c>
      <c r="G18502">
        <v>9</v>
      </c>
    </row>
    <row r="18503" spans="1:7" x14ac:dyDescent="0.35">
      <c r="A18503" t="s">
        <v>7</v>
      </c>
      <c r="B18503" t="s">
        <v>50</v>
      </c>
      <c r="C18503">
        <v>6</v>
      </c>
      <c r="D18503">
        <v>2.2999999999999998</v>
      </c>
      <c r="E18503">
        <v>2</v>
      </c>
      <c r="F18503">
        <v>0</v>
      </c>
      <c r="G18503">
        <v>6</v>
      </c>
    </row>
    <row r="18504" spans="1:7" x14ac:dyDescent="0.35">
      <c r="A18504" t="s">
        <v>241</v>
      </c>
      <c r="B18504" t="s">
        <v>52</v>
      </c>
      <c r="C18504">
        <v>38</v>
      </c>
      <c r="D18504">
        <v>3.4</v>
      </c>
      <c r="E18504">
        <v>3</v>
      </c>
      <c r="F18504">
        <v>0</v>
      </c>
      <c r="G18504">
        <v>8</v>
      </c>
    </row>
    <row r="18505" spans="1:7" x14ac:dyDescent="0.35">
      <c r="A18505" t="s">
        <v>241</v>
      </c>
      <c r="B18505" t="s">
        <v>83</v>
      </c>
      <c r="C18505">
        <v>99</v>
      </c>
      <c r="D18505">
        <v>3.61</v>
      </c>
      <c r="E18505">
        <v>3</v>
      </c>
      <c r="F18505">
        <v>0</v>
      </c>
      <c r="G18505">
        <v>11</v>
      </c>
    </row>
    <row r="18506" spans="1:7" x14ac:dyDescent="0.35">
      <c r="A18506" t="s">
        <v>241</v>
      </c>
      <c r="B18506" t="s">
        <v>50</v>
      </c>
      <c r="C18506">
        <v>28</v>
      </c>
      <c r="D18506">
        <v>7.67</v>
      </c>
      <c r="E18506">
        <v>10</v>
      </c>
      <c r="F18506">
        <v>0</v>
      </c>
      <c r="G18506">
        <v>10</v>
      </c>
    </row>
    <row r="18508" spans="1:7" x14ac:dyDescent="0.35">
      <c r="A18508" t="s">
        <v>2678</v>
      </c>
    </row>
    <row r="18509" spans="1:7" x14ac:dyDescent="0.35">
      <c r="A18509" t="s">
        <v>14</v>
      </c>
      <c r="B18509" t="s">
        <v>266</v>
      </c>
      <c r="C18509" t="s">
        <v>2</v>
      </c>
      <c r="D18509" t="s">
        <v>1189</v>
      </c>
      <c r="E18509" t="s">
        <v>1190</v>
      </c>
      <c r="F18509" t="s">
        <v>1191</v>
      </c>
      <c r="G18509" t="s">
        <v>1192</v>
      </c>
    </row>
    <row r="18510" spans="1:7" x14ac:dyDescent="0.35">
      <c r="A18510" t="s">
        <v>3</v>
      </c>
      <c r="B18510" t="s">
        <v>267</v>
      </c>
      <c r="C18510">
        <v>35</v>
      </c>
      <c r="D18510">
        <v>2.16</v>
      </c>
      <c r="E18510">
        <v>2</v>
      </c>
      <c r="F18510">
        <v>0</v>
      </c>
      <c r="G18510">
        <v>7</v>
      </c>
    </row>
    <row r="18511" spans="1:7" x14ac:dyDescent="0.35">
      <c r="A18511" t="s">
        <v>3</v>
      </c>
      <c r="B18511" t="s">
        <v>279</v>
      </c>
      <c r="C18511">
        <v>2</v>
      </c>
      <c r="D18511">
        <v>1.83</v>
      </c>
      <c r="E18511">
        <v>3</v>
      </c>
      <c r="F18511">
        <v>1</v>
      </c>
      <c r="G18511">
        <v>3</v>
      </c>
    </row>
    <row r="18512" spans="1:7" x14ac:dyDescent="0.35">
      <c r="A18512" t="s">
        <v>3</v>
      </c>
      <c r="B18512" t="s">
        <v>285</v>
      </c>
      <c r="C18512">
        <v>1</v>
      </c>
      <c r="D18512">
        <v>5</v>
      </c>
      <c r="E18512">
        <v>5</v>
      </c>
      <c r="F18512">
        <v>5</v>
      </c>
      <c r="G18512">
        <v>5</v>
      </c>
    </row>
    <row r="18513" spans="1:7" x14ac:dyDescent="0.35">
      <c r="A18513" t="s">
        <v>4</v>
      </c>
      <c r="B18513" t="s">
        <v>267</v>
      </c>
      <c r="C18513">
        <v>29</v>
      </c>
      <c r="D18513">
        <v>2.34</v>
      </c>
      <c r="E18513">
        <v>2</v>
      </c>
      <c r="F18513">
        <v>0</v>
      </c>
      <c r="G18513">
        <v>8</v>
      </c>
    </row>
    <row r="18514" spans="1:7" x14ac:dyDescent="0.35">
      <c r="A18514" t="s">
        <v>4</v>
      </c>
      <c r="B18514" t="s">
        <v>279</v>
      </c>
      <c r="C18514">
        <v>9</v>
      </c>
      <c r="D18514">
        <v>9.33</v>
      </c>
      <c r="E18514">
        <v>10</v>
      </c>
      <c r="F18514">
        <v>0</v>
      </c>
      <c r="G18514">
        <v>11</v>
      </c>
    </row>
    <row r="18515" spans="1:7" x14ac:dyDescent="0.35">
      <c r="A18515" t="s">
        <v>4</v>
      </c>
      <c r="B18515" t="s">
        <v>285</v>
      </c>
      <c r="C18515">
        <v>1</v>
      </c>
      <c r="D18515">
        <v>2</v>
      </c>
      <c r="E18515">
        <v>2</v>
      </c>
      <c r="F18515">
        <v>2</v>
      </c>
      <c r="G18515">
        <v>2</v>
      </c>
    </row>
    <row r="18516" spans="1:7" x14ac:dyDescent="0.35">
      <c r="A18516" t="s">
        <v>5</v>
      </c>
      <c r="B18516" t="s">
        <v>267</v>
      </c>
      <c r="C18516">
        <v>9</v>
      </c>
      <c r="D18516">
        <v>1.29</v>
      </c>
      <c r="E18516">
        <v>1</v>
      </c>
      <c r="F18516">
        <v>0</v>
      </c>
      <c r="G18516">
        <v>7</v>
      </c>
    </row>
    <row r="18517" spans="1:7" x14ac:dyDescent="0.35">
      <c r="A18517" t="s">
        <v>5</v>
      </c>
      <c r="B18517" t="s">
        <v>279</v>
      </c>
      <c r="C18517">
        <v>14</v>
      </c>
      <c r="D18517">
        <v>5.32</v>
      </c>
      <c r="E18517">
        <v>7</v>
      </c>
      <c r="F18517">
        <v>0</v>
      </c>
      <c r="G18517">
        <v>7</v>
      </c>
    </row>
    <row r="18518" spans="1:7" x14ac:dyDescent="0.35">
      <c r="A18518" t="s">
        <v>5</v>
      </c>
      <c r="B18518" t="s">
        <v>285</v>
      </c>
      <c r="C18518">
        <v>7</v>
      </c>
      <c r="D18518">
        <v>6.18</v>
      </c>
      <c r="E18518">
        <v>6</v>
      </c>
      <c r="F18518">
        <v>2</v>
      </c>
      <c r="G18518">
        <v>7</v>
      </c>
    </row>
    <row r="18519" spans="1:7" x14ac:dyDescent="0.35">
      <c r="A18519" t="s">
        <v>6</v>
      </c>
      <c r="B18519" t="s">
        <v>267</v>
      </c>
      <c r="C18519">
        <v>8</v>
      </c>
      <c r="D18519">
        <v>4.78</v>
      </c>
      <c r="E18519">
        <v>7</v>
      </c>
      <c r="F18519">
        <v>1</v>
      </c>
      <c r="G18519">
        <v>7</v>
      </c>
    </row>
    <row r="18520" spans="1:7" x14ac:dyDescent="0.35">
      <c r="A18520" t="s">
        <v>6</v>
      </c>
      <c r="B18520" t="s">
        <v>279</v>
      </c>
      <c r="C18520">
        <v>12</v>
      </c>
      <c r="D18520">
        <v>2.44</v>
      </c>
      <c r="E18520">
        <v>3</v>
      </c>
      <c r="F18520">
        <v>0</v>
      </c>
      <c r="G18520">
        <v>6</v>
      </c>
    </row>
    <row r="18521" spans="1:7" x14ac:dyDescent="0.35">
      <c r="A18521" t="s">
        <v>6</v>
      </c>
      <c r="B18521" t="s">
        <v>285</v>
      </c>
      <c r="C18521">
        <v>4</v>
      </c>
      <c r="D18521">
        <v>2.48</v>
      </c>
      <c r="E18521">
        <v>2</v>
      </c>
      <c r="F18521">
        <v>0</v>
      </c>
      <c r="G18521">
        <v>6</v>
      </c>
    </row>
    <row r="18522" spans="1:7" x14ac:dyDescent="0.35">
      <c r="A18522" t="s">
        <v>7</v>
      </c>
      <c r="B18522" t="s">
        <v>267</v>
      </c>
      <c r="C18522">
        <v>26</v>
      </c>
      <c r="D18522">
        <v>3.82</v>
      </c>
      <c r="E18522">
        <v>3</v>
      </c>
      <c r="F18522">
        <v>0</v>
      </c>
      <c r="G18522">
        <v>8</v>
      </c>
    </row>
    <row r="18523" spans="1:7" x14ac:dyDescent="0.35">
      <c r="A18523" t="s">
        <v>7</v>
      </c>
      <c r="B18523" t="s">
        <v>279</v>
      </c>
      <c r="C18523">
        <v>5</v>
      </c>
      <c r="D18523">
        <v>2.44</v>
      </c>
      <c r="E18523">
        <v>1</v>
      </c>
      <c r="F18523">
        <v>0</v>
      </c>
      <c r="G18523">
        <v>9</v>
      </c>
    </row>
    <row r="18524" spans="1:7" x14ac:dyDescent="0.35">
      <c r="A18524" t="s">
        <v>7</v>
      </c>
      <c r="B18524" t="s">
        <v>285</v>
      </c>
      <c r="C18524">
        <v>3</v>
      </c>
      <c r="D18524">
        <v>5.51</v>
      </c>
      <c r="E18524">
        <v>6</v>
      </c>
      <c r="F18524">
        <v>5</v>
      </c>
      <c r="G18524">
        <v>6</v>
      </c>
    </row>
    <row r="18525" spans="1:7" x14ac:dyDescent="0.35">
      <c r="A18525" t="s">
        <v>241</v>
      </c>
      <c r="B18525" t="s">
        <v>267</v>
      </c>
      <c r="C18525">
        <v>107</v>
      </c>
      <c r="D18525">
        <v>3.07</v>
      </c>
      <c r="E18525">
        <v>2</v>
      </c>
      <c r="F18525">
        <v>0</v>
      </c>
      <c r="G18525">
        <v>8</v>
      </c>
    </row>
    <row r="18526" spans="1:7" x14ac:dyDescent="0.35">
      <c r="A18526" t="s">
        <v>241</v>
      </c>
      <c r="B18526" t="s">
        <v>279</v>
      </c>
      <c r="C18526">
        <v>42</v>
      </c>
      <c r="D18526">
        <v>6.46</v>
      </c>
      <c r="E18526">
        <v>7</v>
      </c>
      <c r="F18526">
        <v>0</v>
      </c>
      <c r="G18526">
        <v>11</v>
      </c>
    </row>
    <row r="18527" spans="1:7" x14ac:dyDescent="0.35">
      <c r="A18527" t="s">
        <v>241</v>
      </c>
      <c r="B18527" t="s">
        <v>285</v>
      </c>
      <c r="C18527">
        <v>16</v>
      </c>
      <c r="D18527">
        <v>5.41</v>
      </c>
      <c r="E18527">
        <v>6</v>
      </c>
      <c r="F18527">
        <v>0</v>
      </c>
      <c r="G18527">
        <v>7</v>
      </c>
    </row>
    <row r="18529" spans="1:7" x14ac:dyDescent="0.35">
      <c r="A18529" t="s">
        <v>2679</v>
      </c>
    </row>
    <row r="18530" spans="1:7" x14ac:dyDescent="0.35">
      <c r="A18530" t="s">
        <v>14</v>
      </c>
      <c r="B18530" t="s">
        <v>461</v>
      </c>
      <c r="C18530" t="s">
        <v>2</v>
      </c>
      <c r="D18530" t="s">
        <v>1189</v>
      </c>
      <c r="E18530" t="s">
        <v>1190</v>
      </c>
      <c r="F18530" t="s">
        <v>1191</v>
      </c>
      <c r="G18530" t="s">
        <v>1192</v>
      </c>
    </row>
    <row r="18531" spans="1:7" x14ac:dyDescent="0.35">
      <c r="A18531" t="s">
        <v>3</v>
      </c>
      <c r="B18531" t="s">
        <v>462</v>
      </c>
      <c r="C18531">
        <v>31</v>
      </c>
      <c r="D18531">
        <v>2.56</v>
      </c>
      <c r="E18531">
        <v>2</v>
      </c>
      <c r="F18531">
        <v>0</v>
      </c>
      <c r="G18531">
        <v>7</v>
      </c>
    </row>
    <row r="18532" spans="1:7" x14ac:dyDescent="0.35">
      <c r="A18532" t="s">
        <v>3</v>
      </c>
      <c r="B18532" t="s">
        <v>464</v>
      </c>
      <c r="C18532">
        <v>7</v>
      </c>
      <c r="D18532">
        <v>1.4</v>
      </c>
      <c r="E18532">
        <v>0</v>
      </c>
      <c r="F18532">
        <v>0</v>
      </c>
      <c r="G18532">
        <v>6</v>
      </c>
    </row>
    <row r="18533" spans="1:7" x14ac:dyDescent="0.35">
      <c r="A18533" t="s">
        <v>4</v>
      </c>
      <c r="B18533" t="s">
        <v>462</v>
      </c>
      <c r="C18533">
        <v>23</v>
      </c>
      <c r="D18533">
        <v>8.19</v>
      </c>
      <c r="E18533">
        <v>10</v>
      </c>
      <c r="F18533">
        <v>0</v>
      </c>
      <c r="G18533">
        <v>10</v>
      </c>
    </row>
    <row r="18534" spans="1:7" x14ac:dyDescent="0.35">
      <c r="A18534" t="s">
        <v>4</v>
      </c>
      <c r="B18534" t="s">
        <v>464</v>
      </c>
      <c r="C18534">
        <v>16</v>
      </c>
      <c r="D18534">
        <v>2.15</v>
      </c>
      <c r="E18534">
        <v>1</v>
      </c>
      <c r="F18534">
        <v>0</v>
      </c>
      <c r="G18534">
        <v>11</v>
      </c>
    </row>
    <row r="18535" spans="1:7" x14ac:dyDescent="0.35">
      <c r="A18535" t="s">
        <v>5</v>
      </c>
      <c r="B18535" t="s">
        <v>462</v>
      </c>
      <c r="C18535">
        <v>26</v>
      </c>
      <c r="D18535">
        <v>5.0199999999999996</v>
      </c>
      <c r="E18535">
        <v>6</v>
      </c>
      <c r="F18535">
        <v>0</v>
      </c>
      <c r="G18535">
        <v>7</v>
      </c>
    </row>
    <row r="18536" spans="1:7" x14ac:dyDescent="0.35">
      <c r="A18536" t="s">
        <v>5</v>
      </c>
      <c r="B18536" t="s">
        <v>464</v>
      </c>
      <c r="C18536">
        <v>4</v>
      </c>
      <c r="D18536">
        <v>4.0599999999999996</v>
      </c>
      <c r="E18536">
        <v>7</v>
      </c>
      <c r="F18536">
        <v>0</v>
      </c>
      <c r="G18536">
        <v>7</v>
      </c>
    </row>
    <row r="18537" spans="1:7" x14ac:dyDescent="0.35">
      <c r="A18537" t="s">
        <v>6</v>
      </c>
      <c r="B18537" t="s">
        <v>462</v>
      </c>
      <c r="C18537">
        <v>22</v>
      </c>
      <c r="D18537">
        <v>3.63</v>
      </c>
      <c r="E18537">
        <v>3</v>
      </c>
      <c r="F18537">
        <v>0</v>
      </c>
      <c r="G18537">
        <v>7</v>
      </c>
    </row>
    <row r="18538" spans="1:7" x14ac:dyDescent="0.35">
      <c r="A18538" t="s">
        <v>6</v>
      </c>
      <c r="B18538" t="s">
        <v>464</v>
      </c>
      <c r="C18538">
        <v>2</v>
      </c>
      <c r="D18538">
        <v>1.1200000000000001</v>
      </c>
      <c r="E18538">
        <v>2</v>
      </c>
      <c r="F18538">
        <v>1</v>
      </c>
      <c r="G18538">
        <v>2</v>
      </c>
    </row>
    <row r="18539" spans="1:7" x14ac:dyDescent="0.35">
      <c r="A18539" t="s">
        <v>7</v>
      </c>
      <c r="B18539" t="s">
        <v>462</v>
      </c>
      <c r="C18539">
        <v>26</v>
      </c>
      <c r="D18539">
        <v>3.59</v>
      </c>
      <c r="E18539">
        <v>2</v>
      </c>
      <c r="F18539">
        <v>0</v>
      </c>
      <c r="G18539">
        <v>9</v>
      </c>
    </row>
    <row r="18540" spans="1:7" x14ac:dyDescent="0.35">
      <c r="A18540" t="s">
        <v>7</v>
      </c>
      <c r="B18540" t="s">
        <v>464</v>
      </c>
      <c r="C18540">
        <v>8</v>
      </c>
      <c r="D18540">
        <v>4.1900000000000004</v>
      </c>
      <c r="E18540">
        <v>5</v>
      </c>
      <c r="F18540">
        <v>0</v>
      </c>
      <c r="G18540">
        <v>8</v>
      </c>
    </row>
    <row r="18541" spans="1:7" x14ac:dyDescent="0.35">
      <c r="A18541" t="s">
        <v>241</v>
      </c>
      <c r="B18541" t="s">
        <v>462</v>
      </c>
      <c r="C18541">
        <v>128</v>
      </c>
      <c r="D18541">
        <v>4.99</v>
      </c>
      <c r="E18541">
        <v>5</v>
      </c>
      <c r="F18541">
        <v>0</v>
      </c>
      <c r="G18541">
        <v>10</v>
      </c>
    </row>
    <row r="18542" spans="1:7" x14ac:dyDescent="0.35">
      <c r="A18542" t="s">
        <v>241</v>
      </c>
      <c r="B18542" t="s">
        <v>464</v>
      </c>
      <c r="C18542">
        <v>37</v>
      </c>
      <c r="D18542">
        <v>3.25</v>
      </c>
      <c r="E18542">
        <v>2</v>
      </c>
      <c r="F18542">
        <v>0</v>
      </c>
      <c r="G18542">
        <v>11</v>
      </c>
    </row>
    <row r="18544" spans="1:7" x14ac:dyDescent="0.35">
      <c r="A18544" t="s">
        <v>2680</v>
      </c>
    </row>
    <row r="18545" spans="1:7" x14ac:dyDescent="0.35">
      <c r="A18545" t="s">
        <v>14</v>
      </c>
      <c r="B18545" t="s">
        <v>487</v>
      </c>
      <c r="C18545" t="s">
        <v>2</v>
      </c>
      <c r="D18545" t="s">
        <v>1189</v>
      </c>
      <c r="E18545" t="s">
        <v>1190</v>
      </c>
      <c r="F18545" t="s">
        <v>1191</v>
      </c>
      <c r="G18545" t="s">
        <v>1192</v>
      </c>
    </row>
    <row r="18546" spans="1:7" x14ac:dyDescent="0.35">
      <c r="A18546" t="s">
        <v>3</v>
      </c>
      <c r="B18546" t="s">
        <v>488</v>
      </c>
      <c r="C18546">
        <v>27</v>
      </c>
      <c r="D18546">
        <v>2.09</v>
      </c>
      <c r="E18546">
        <v>2</v>
      </c>
      <c r="F18546">
        <v>0</v>
      </c>
      <c r="G18546">
        <v>7</v>
      </c>
    </row>
    <row r="18547" spans="1:7" x14ac:dyDescent="0.35">
      <c r="A18547" t="s">
        <v>3</v>
      </c>
      <c r="B18547" t="s">
        <v>491</v>
      </c>
      <c r="C18547">
        <v>11</v>
      </c>
      <c r="D18547">
        <v>2.59</v>
      </c>
      <c r="E18547">
        <v>1</v>
      </c>
      <c r="F18547">
        <v>0</v>
      </c>
      <c r="G18547">
        <v>7</v>
      </c>
    </row>
    <row r="18548" spans="1:7" x14ac:dyDescent="0.35">
      <c r="A18548" t="s">
        <v>4</v>
      </c>
      <c r="B18548" t="s">
        <v>488</v>
      </c>
      <c r="C18548">
        <v>24</v>
      </c>
      <c r="D18548">
        <v>8.1300000000000008</v>
      </c>
      <c r="E18548">
        <v>10</v>
      </c>
      <c r="F18548">
        <v>0</v>
      </c>
      <c r="G18548">
        <v>11</v>
      </c>
    </row>
    <row r="18549" spans="1:7" x14ac:dyDescent="0.35">
      <c r="A18549" t="s">
        <v>4</v>
      </c>
      <c r="B18549" t="s">
        <v>491</v>
      </c>
      <c r="C18549">
        <v>15</v>
      </c>
      <c r="D18549">
        <v>1.67</v>
      </c>
      <c r="E18549">
        <v>1</v>
      </c>
      <c r="F18549">
        <v>0</v>
      </c>
      <c r="G18549">
        <v>7</v>
      </c>
    </row>
    <row r="18550" spans="1:7" x14ac:dyDescent="0.35">
      <c r="A18550" t="s">
        <v>5</v>
      </c>
      <c r="B18550" t="s">
        <v>488</v>
      </c>
      <c r="C18550">
        <v>24</v>
      </c>
      <c r="D18550">
        <v>4.46</v>
      </c>
      <c r="E18550">
        <v>7</v>
      </c>
      <c r="F18550">
        <v>0</v>
      </c>
      <c r="G18550">
        <v>7</v>
      </c>
    </row>
    <row r="18551" spans="1:7" x14ac:dyDescent="0.35">
      <c r="A18551" t="s">
        <v>5</v>
      </c>
      <c r="B18551" t="s">
        <v>491</v>
      </c>
      <c r="C18551">
        <v>6</v>
      </c>
      <c r="D18551">
        <v>5.2</v>
      </c>
      <c r="E18551">
        <v>6</v>
      </c>
      <c r="F18551">
        <v>0</v>
      </c>
      <c r="G18551">
        <v>6</v>
      </c>
    </row>
    <row r="18552" spans="1:7" x14ac:dyDescent="0.35">
      <c r="A18552" t="s">
        <v>6</v>
      </c>
      <c r="B18552" t="s">
        <v>488</v>
      </c>
      <c r="C18552">
        <v>10</v>
      </c>
      <c r="D18552">
        <v>4.99</v>
      </c>
      <c r="E18552">
        <v>7</v>
      </c>
      <c r="F18552">
        <v>0</v>
      </c>
      <c r="G18552">
        <v>7</v>
      </c>
    </row>
    <row r="18553" spans="1:7" x14ac:dyDescent="0.35">
      <c r="A18553" t="s">
        <v>6</v>
      </c>
      <c r="B18553" t="s">
        <v>491</v>
      </c>
      <c r="C18553">
        <v>14</v>
      </c>
      <c r="D18553">
        <v>2.2999999999999998</v>
      </c>
      <c r="E18553">
        <v>2</v>
      </c>
      <c r="F18553">
        <v>0</v>
      </c>
      <c r="G18553">
        <v>6</v>
      </c>
    </row>
    <row r="18554" spans="1:7" x14ac:dyDescent="0.35">
      <c r="A18554" t="s">
        <v>7</v>
      </c>
      <c r="B18554" t="s">
        <v>488</v>
      </c>
      <c r="C18554">
        <v>23</v>
      </c>
      <c r="D18554">
        <v>4.96</v>
      </c>
      <c r="E18554">
        <v>6</v>
      </c>
      <c r="F18554">
        <v>0</v>
      </c>
      <c r="G18554">
        <v>9</v>
      </c>
    </row>
    <row r="18555" spans="1:7" x14ac:dyDescent="0.35">
      <c r="A18555" t="s">
        <v>7</v>
      </c>
      <c r="B18555" t="s">
        <v>491</v>
      </c>
      <c r="C18555">
        <v>11</v>
      </c>
      <c r="D18555">
        <v>1.32</v>
      </c>
      <c r="E18555">
        <v>0</v>
      </c>
      <c r="F18555">
        <v>0</v>
      </c>
      <c r="G18555">
        <v>6</v>
      </c>
    </row>
    <row r="18556" spans="1:7" x14ac:dyDescent="0.35">
      <c r="A18556" t="s">
        <v>241</v>
      </c>
      <c r="B18556" t="s">
        <v>488</v>
      </c>
      <c r="C18556">
        <v>108</v>
      </c>
      <c r="D18556">
        <v>5.47</v>
      </c>
      <c r="E18556">
        <v>7</v>
      </c>
      <c r="F18556">
        <v>0</v>
      </c>
      <c r="G18556">
        <v>11</v>
      </c>
    </row>
    <row r="18557" spans="1:7" x14ac:dyDescent="0.35">
      <c r="A18557" t="s">
        <v>241</v>
      </c>
      <c r="B18557" t="s">
        <v>491</v>
      </c>
      <c r="C18557">
        <v>57</v>
      </c>
      <c r="D18557">
        <v>2.4700000000000002</v>
      </c>
      <c r="E18557">
        <v>2</v>
      </c>
      <c r="F18557">
        <v>0</v>
      </c>
      <c r="G18557">
        <v>7</v>
      </c>
    </row>
    <row r="18559" spans="1:7" x14ac:dyDescent="0.35">
      <c r="A18559" t="s">
        <v>2681</v>
      </c>
    </row>
    <row r="18560" spans="1:7" x14ac:dyDescent="0.35">
      <c r="A18560" t="s">
        <v>14</v>
      </c>
      <c r="B18560" t="s">
        <v>565</v>
      </c>
      <c r="C18560" t="s">
        <v>2</v>
      </c>
      <c r="D18560" t="s">
        <v>1189</v>
      </c>
      <c r="E18560" t="s">
        <v>1190</v>
      </c>
      <c r="F18560" t="s">
        <v>1191</v>
      </c>
      <c r="G18560" t="s">
        <v>1192</v>
      </c>
    </row>
    <row r="18561" spans="1:7" x14ac:dyDescent="0.35">
      <c r="A18561" t="s">
        <v>3</v>
      </c>
      <c r="B18561" t="s">
        <v>566</v>
      </c>
      <c r="C18561">
        <v>26</v>
      </c>
      <c r="D18561">
        <v>2.06</v>
      </c>
      <c r="E18561">
        <v>2</v>
      </c>
      <c r="F18561">
        <v>0</v>
      </c>
      <c r="G18561">
        <v>7</v>
      </c>
    </row>
    <row r="18562" spans="1:7" x14ac:dyDescent="0.35">
      <c r="A18562" t="s">
        <v>3</v>
      </c>
      <c r="B18562" t="s">
        <v>569</v>
      </c>
      <c r="C18562">
        <v>1</v>
      </c>
      <c r="D18562">
        <v>3</v>
      </c>
      <c r="E18562">
        <v>3</v>
      </c>
      <c r="F18562">
        <v>3</v>
      </c>
      <c r="G18562">
        <v>3</v>
      </c>
    </row>
    <row r="18563" spans="1:7" x14ac:dyDescent="0.35">
      <c r="A18563" t="s">
        <v>3</v>
      </c>
      <c r="B18563" t="s">
        <v>571</v>
      </c>
      <c r="C18563">
        <v>9</v>
      </c>
      <c r="D18563">
        <v>2.4300000000000002</v>
      </c>
      <c r="E18563">
        <v>1</v>
      </c>
      <c r="F18563">
        <v>0</v>
      </c>
      <c r="G18563">
        <v>7</v>
      </c>
    </row>
    <row r="18564" spans="1:7" x14ac:dyDescent="0.35">
      <c r="A18564" t="s">
        <v>3</v>
      </c>
      <c r="B18564" t="s">
        <v>572</v>
      </c>
      <c r="C18564">
        <v>1</v>
      </c>
      <c r="D18564">
        <v>1</v>
      </c>
      <c r="E18564">
        <v>1</v>
      </c>
      <c r="F18564">
        <v>1</v>
      </c>
      <c r="G18564">
        <v>1</v>
      </c>
    </row>
    <row r="18565" spans="1:7" x14ac:dyDescent="0.35">
      <c r="A18565" t="s">
        <v>3</v>
      </c>
      <c r="B18565" t="s">
        <v>573</v>
      </c>
      <c r="C18565">
        <v>1</v>
      </c>
      <c r="D18565">
        <v>5</v>
      </c>
      <c r="E18565">
        <v>5</v>
      </c>
      <c r="F18565">
        <v>5</v>
      </c>
      <c r="G18565">
        <v>5</v>
      </c>
    </row>
    <row r="18566" spans="1:7" x14ac:dyDescent="0.35">
      <c r="A18566" t="s">
        <v>4</v>
      </c>
      <c r="B18566" t="s">
        <v>566</v>
      </c>
      <c r="C18566">
        <v>18</v>
      </c>
      <c r="D18566">
        <v>2.2599999999999998</v>
      </c>
      <c r="E18566">
        <v>2</v>
      </c>
      <c r="F18566">
        <v>0</v>
      </c>
      <c r="G18566">
        <v>8</v>
      </c>
    </row>
    <row r="18567" spans="1:7" x14ac:dyDescent="0.35">
      <c r="A18567" t="s">
        <v>4</v>
      </c>
      <c r="B18567" t="s">
        <v>569</v>
      </c>
      <c r="C18567">
        <v>5</v>
      </c>
      <c r="D18567">
        <v>9.93</v>
      </c>
      <c r="E18567">
        <v>10</v>
      </c>
      <c r="F18567">
        <v>3</v>
      </c>
      <c r="G18567">
        <v>11</v>
      </c>
    </row>
    <row r="18568" spans="1:7" x14ac:dyDescent="0.35">
      <c r="A18568" t="s">
        <v>4</v>
      </c>
      <c r="B18568" t="s">
        <v>570</v>
      </c>
      <c r="C18568">
        <v>1</v>
      </c>
      <c r="D18568">
        <v>2</v>
      </c>
      <c r="E18568">
        <v>2</v>
      </c>
      <c r="F18568">
        <v>2</v>
      </c>
      <c r="G18568">
        <v>2</v>
      </c>
    </row>
    <row r="18569" spans="1:7" x14ac:dyDescent="0.35">
      <c r="A18569" t="s">
        <v>4</v>
      </c>
      <c r="B18569" t="s">
        <v>571</v>
      </c>
      <c r="C18569">
        <v>11</v>
      </c>
      <c r="D18569">
        <v>2.58</v>
      </c>
      <c r="E18569">
        <v>2</v>
      </c>
      <c r="F18569">
        <v>0</v>
      </c>
      <c r="G18569">
        <v>7</v>
      </c>
    </row>
    <row r="18570" spans="1:7" x14ac:dyDescent="0.35">
      <c r="A18570" t="s">
        <v>4</v>
      </c>
      <c r="B18570" t="s">
        <v>572</v>
      </c>
      <c r="C18570">
        <v>4</v>
      </c>
      <c r="D18570">
        <v>0.14000000000000001</v>
      </c>
      <c r="E18570">
        <v>0</v>
      </c>
      <c r="F18570">
        <v>0</v>
      </c>
      <c r="G18570">
        <v>2</v>
      </c>
    </row>
    <row r="18571" spans="1:7" x14ac:dyDescent="0.35">
      <c r="A18571" t="s">
        <v>5</v>
      </c>
      <c r="B18571" t="s">
        <v>566</v>
      </c>
      <c r="C18571">
        <v>9</v>
      </c>
      <c r="D18571">
        <v>1.29</v>
      </c>
      <c r="E18571">
        <v>1</v>
      </c>
      <c r="F18571">
        <v>0</v>
      </c>
      <c r="G18571">
        <v>7</v>
      </c>
    </row>
    <row r="18572" spans="1:7" x14ac:dyDescent="0.35">
      <c r="A18572" t="s">
        <v>5</v>
      </c>
      <c r="B18572" t="s">
        <v>569</v>
      </c>
      <c r="C18572">
        <v>10</v>
      </c>
      <c r="D18572">
        <v>5.77</v>
      </c>
      <c r="E18572">
        <v>7</v>
      </c>
      <c r="F18572">
        <v>0</v>
      </c>
      <c r="G18572">
        <v>7</v>
      </c>
    </row>
    <row r="18573" spans="1:7" x14ac:dyDescent="0.35">
      <c r="A18573" t="s">
        <v>5</v>
      </c>
      <c r="B18573" t="s">
        <v>570</v>
      </c>
      <c r="C18573">
        <v>5</v>
      </c>
      <c r="D18573">
        <v>6.5</v>
      </c>
      <c r="E18573">
        <v>7</v>
      </c>
      <c r="F18573">
        <v>2</v>
      </c>
      <c r="G18573">
        <v>7</v>
      </c>
    </row>
    <row r="18574" spans="1:7" x14ac:dyDescent="0.35">
      <c r="A18574" t="s">
        <v>5</v>
      </c>
      <c r="B18574" t="s">
        <v>572</v>
      </c>
      <c r="C18574">
        <v>4</v>
      </c>
      <c r="D18574">
        <v>1.77</v>
      </c>
      <c r="E18574">
        <v>0</v>
      </c>
      <c r="F18574">
        <v>0</v>
      </c>
      <c r="G18574">
        <v>6</v>
      </c>
    </row>
    <row r="18575" spans="1:7" x14ac:dyDescent="0.35">
      <c r="A18575" t="s">
        <v>5</v>
      </c>
      <c r="B18575" t="s">
        <v>573</v>
      </c>
      <c r="C18575">
        <v>2</v>
      </c>
      <c r="D18575">
        <v>5.83</v>
      </c>
      <c r="E18575">
        <v>6</v>
      </c>
      <c r="F18575">
        <v>2</v>
      </c>
      <c r="G18575">
        <v>6</v>
      </c>
    </row>
    <row r="18576" spans="1:7" x14ac:dyDescent="0.35">
      <c r="A18576" t="s">
        <v>6</v>
      </c>
      <c r="B18576" t="s">
        <v>566</v>
      </c>
      <c r="C18576">
        <v>5</v>
      </c>
      <c r="D18576">
        <v>5.45</v>
      </c>
      <c r="E18576">
        <v>7</v>
      </c>
      <c r="F18576">
        <v>1</v>
      </c>
      <c r="G18576">
        <v>7</v>
      </c>
    </row>
    <row r="18577" spans="1:7" x14ac:dyDescent="0.35">
      <c r="A18577" t="s">
        <v>6</v>
      </c>
      <c r="B18577" t="s">
        <v>569</v>
      </c>
      <c r="C18577">
        <v>3</v>
      </c>
      <c r="D18577">
        <v>3.75</v>
      </c>
      <c r="E18577">
        <v>6</v>
      </c>
      <c r="F18577">
        <v>3</v>
      </c>
      <c r="G18577">
        <v>6</v>
      </c>
    </row>
    <row r="18578" spans="1:7" x14ac:dyDescent="0.35">
      <c r="A18578" t="s">
        <v>6</v>
      </c>
      <c r="B18578" t="s">
        <v>570</v>
      </c>
      <c r="C18578">
        <v>2</v>
      </c>
      <c r="D18578">
        <v>2.27</v>
      </c>
      <c r="E18578">
        <v>6</v>
      </c>
      <c r="F18578">
        <v>0</v>
      </c>
      <c r="G18578">
        <v>6</v>
      </c>
    </row>
    <row r="18579" spans="1:7" x14ac:dyDescent="0.35">
      <c r="A18579" t="s">
        <v>6</v>
      </c>
      <c r="B18579" t="s">
        <v>571</v>
      </c>
      <c r="C18579">
        <v>3</v>
      </c>
      <c r="D18579">
        <v>2.7</v>
      </c>
      <c r="E18579">
        <v>4</v>
      </c>
      <c r="F18579">
        <v>1</v>
      </c>
      <c r="G18579">
        <v>6</v>
      </c>
    </row>
    <row r="18580" spans="1:7" x14ac:dyDescent="0.35">
      <c r="A18580" t="s">
        <v>6</v>
      </c>
      <c r="B18580" t="s">
        <v>572</v>
      </c>
      <c r="C18580">
        <v>9</v>
      </c>
      <c r="D18580">
        <v>2.09</v>
      </c>
      <c r="E18580">
        <v>2</v>
      </c>
      <c r="F18580">
        <v>0</v>
      </c>
      <c r="G18580">
        <v>4</v>
      </c>
    </row>
    <row r="18581" spans="1:7" x14ac:dyDescent="0.35">
      <c r="A18581" t="s">
        <v>6</v>
      </c>
      <c r="B18581" t="s">
        <v>573</v>
      </c>
      <c r="C18581">
        <v>2</v>
      </c>
      <c r="D18581">
        <v>2.5</v>
      </c>
      <c r="E18581">
        <v>2</v>
      </c>
      <c r="F18581">
        <v>2</v>
      </c>
      <c r="G18581">
        <v>3</v>
      </c>
    </row>
    <row r="18582" spans="1:7" x14ac:dyDescent="0.35">
      <c r="A18582" t="s">
        <v>7</v>
      </c>
      <c r="B18582" t="s">
        <v>566</v>
      </c>
      <c r="C18582">
        <v>18</v>
      </c>
      <c r="D18582">
        <v>4.9800000000000004</v>
      </c>
      <c r="E18582">
        <v>6</v>
      </c>
      <c r="F18582">
        <v>0</v>
      </c>
      <c r="G18582">
        <v>8</v>
      </c>
    </row>
    <row r="18583" spans="1:7" x14ac:dyDescent="0.35">
      <c r="A18583" t="s">
        <v>7</v>
      </c>
      <c r="B18583" t="s">
        <v>569</v>
      </c>
      <c r="C18583">
        <v>3</v>
      </c>
      <c r="D18583">
        <v>4.75</v>
      </c>
      <c r="E18583">
        <v>2</v>
      </c>
      <c r="F18583">
        <v>1</v>
      </c>
      <c r="G18583">
        <v>9</v>
      </c>
    </row>
    <row r="18584" spans="1:7" x14ac:dyDescent="0.35">
      <c r="A18584" t="s">
        <v>7</v>
      </c>
      <c r="B18584" t="s">
        <v>570</v>
      </c>
      <c r="C18584">
        <v>2</v>
      </c>
      <c r="D18584">
        <v>5.05</v>
      </c>
      <c r="E18584">
        <v>6</v>
      </c>
      <c r="F18584">
        <v>5</v>
      </c>
      <c r="G18584">
        <v>6</v>
      </c>
    </row>
    <row r="18585" spans="1:7" x14ac:dyDescent="0.35">
      <c r="A18585" t="s">
        <v>7</v>
      </c>
      <c r="B18585" t="s">
        <v>571</v>
      </c>
      <c r="C18585">
        <v>8</v>
      </c>
      <c r="D18585">
        <v>1.02</v>
      </c>
      <c r="E18585">
        <v>1</v>
      </c>
      <c r="F18585">
        <v>0</v>
      </c>
      <c r="G18585">
        <v>6</v>
      </c>
    </row>
    <row r="18586" spans="1:7" x14ac:dyDescent="0.35">
      <c r="A18586" t="s">
        <v>7</v>
      </c>
      <c r="B18586" t="s">
        <v>572</v>
      </c>
      <c r="C18586">
        <v>2</v>
      </c>
      <c r="D18586">
        <v>0</v>
      </c>
      <c r="E18586">
        <v>0</v>
      </c>
      <c r="F18586">
        <v>0</v>
      </c>
      <c r="G18586">
        <v>0</v>
      </c>
    </row>
    <row r="18587" spans="1:7" x14ac:dyDescent="0.35">
      <c r="A18587" t="s">
        <v>7</v>
      </c>
      <c r="B18587" t="s">
        <v>573</v>
      </c>
      <c r="C18587">
        <v>1</v>
      </c>
      <c r="D18587">
        <v>6</v>
      </c>
      <c r="E18587">
        <v>6</v>
      </c>
      <c r="F18587">
        <v>6</v>
      </c>
      <c r="G18587">
        <v>6</v>
      </c>
    </row>
    <row r="18588" spans="1:7" x14ac:dyDescent="0.35">
      <c r="A18588" t="s">
        <v>241</v>
      </c>
      <c r="B18588" t="s">
        <v>566</v>
      </c>
      <c r="C18588">
        <v>76</v>
      </c>
      <c r="D18588">
        <v>3.48</v>
      </c>
      <c r="E18588">
        <v>3</v>
      </c>
      <c r="F18588">
        <v>0</v>
      </c>
      <c r="G18588">
        <v>8</v>
      </c>
    </row>
    <row r="18589" spans="1:7" x14ac:dyDescent="0.35">
      <c r="A18589" t="s">
        <v>241</v>
      </c>
      <c r="B18589" t="s">
        <v>569</v>
      </c>
      <c r="C18589">
        <v>22</v>
      </c>
      <c r="D18589">
        <v>8.24</v>
      </c>
      <c r="E18589">
        <v>10</v>
      </c>
      <c r="F18589">
        <v>0</v>
      </c>
      <c r="G18589">
        <v>11</v>
      </c>
    </row>
    <row r="18590" spans="1:7" x14ac:dyDescent="0.35">
      <c r="A18590" t="s">
        <v>241</v>
      </c>
      <c r="B18590" t="s">
        <v>570</v>
      </c>
      <c r="C18590">
        <v>10</v>
      </c>
      <c r="D18590">
        <v>6.05</v>
      </c>
      <c r="E18590">
        <v>7</v>
      </c>
      <c r="F18590">
        <v>0</v>
      </c>
      <c r="G18590">
        <v>7</v>
      </c>
    </row>
    <row r="18591" spans="1:7" x14ac:dyDescent="0.35">
      <c r="A18591" t="s">
        <v>241</v>
      </c>
      <c r="B18591" t="s">
        <v>571</v>
      </c>
      <c r="C18591">
        <v>31</v>
      </c>
      <c r="D18591">
        <v>1.84</v>
      </c>
      <c r="E18591">
        <v>1</v>
      </c>
      <c r="F18591">
        <v>0</v>
      </c>
      <c r="G18591">
        <v>7</v>
      </c>
    </row>
    <row r="18592" spans="1:7" x14ac:dyDescent="0.35">
      <c r="A18592" t="s">
        <v>241</v>
      </c>
      <c r="B18592" t="s">
        <v>572</v>
      </c>
      <c r="C18592">
        <v>20</v>
      </c>
      <c r="D18592">
        <v>1.35</v>
      </c>
      <c r="E18592">
        <v>1</v>
      </c>
      <c r="F18592">
        <v>0</v>
      </c>
      <c r="G18592">
        <v>6</v>
      </c>
    </row>
    <row r="18593" spans="1:7" x14ac:dyDescent="0.35">
      <c r="A18593" t="s">
        <v>241</v>
      </c>
      <c r="B18593" t="s">
        <v>573</v>
      </c>
      <c r="C18593">
        <v>6</v>
      </c>
      <c r="D18593">
        <v>4.92</v>
      </c>
      <c r="E18593">
        <v>6</v>
      </c>
      <c r="F18593">
        <v>2</v>
      </c>
      <c r="G18593">
        <v>6</v>
      </c>
    </row>
    <row r="18595" spans="1:7" x14ac:dyDescent="0.35">
      <c r="A18595" t="s">
        <v>2682</v>
      </c>
    </row>
    <row r="18596" spans="1:7" x14ac:dyDescent="0.35">
      <c r="A18596" t="s">
        <v>14</v>
      </c>
      <c r="B18596" t="s">
        <v>593</v>
      </c>
      <c r="C18596" t="s">
        <v>2</v>
      </c>
      <c r="D18596" t="s">
        <v>1189</v>
      </c>
      <c r="E18596" t="s">
        <v>1190</v>
      </c>
      <c r="F18596" t="s">
        <v>1191</v>
      </c>
      <c r="G18596" t="s">
        <v>1192</v>
      </c>
    </row>
    <row r="18597" spans="1:7" x14ac:dyDescent="0.35">
      <c r="A18597" t="s">
        <v>3</v>
      </c>
      <c r="B18597" t="s">
        <v>594</v>
      </c>
      <c r="C18597">
        <v>19</v>
      </c>
      <c r="D18597">
        <v>2.58</v>
      </c>
      <c r="E18597">
        <v>2</v>
      </c>
      <c r="F18597">
        <v>0</v>
      </c>
      <c r="G18597">
        <v>6</v>
      </c>
    </row>
    <row r="18598" spans="1:7" x14ac:dyDescent="0.35">
      <c r="A18598" t="s">
        <v>3</v>
      </c>
      <c r="B18598" t="s">
        <v>595</v>
      </c>
      <c r="C18598">
        <v>19</v>
      </c>
      <c r="D18598">
        <v>2.08</v>
      </c>
      <c r="E18598">
        <v>1</v>
      </c>
      <c r="F18598">
        <v>0</v>
      </c>
      <c r="G18598">
        <v>7</v>
      </c>
    </row>
    <row r="18599" spans="1:7" x14ac:dyDescent="0.35">
      <c r="A18599" t="s">
        <v>4</v>
      </c>
      <c r="B18599" t="s">
        <v>594</v>
      </c>
      <c r="C18599">
        <v>27</v>
      </c>
      <c r="D18599">
        <v>9.1999999999999993</v>
      </c>
      <c r="E18599">
        <v>10</v>
      </c>
      <c r="F18599">
        <v>0</v>
      </c>
      <c r="G18599">
        <v>11</v>
      </c>
    </row>
    <row r="18600" spans="1:7" x14ac:dyDescent="0.35">
      <c r="A18600" t="s">
        <v>4</v>
      </c>
      <c r="B18600" t="s">
        <v>595</v>
      </c>
      <c r="C18600">
        <v>12</v>
      </c>
      <c r="D18600">
        <v>1.53</v>
      </c>
      <c r="E18600">
        <v>2</v>
      </c>
      <c r="F18600">
        <v>0</v>
      </c>
      <c r="G18600">
        <v>6</v>
      </c>
    </row>
    <row r="18601" spans="1:7" x14ac:dyDescent="0.35">
      <c r="A18601" t="s">
        <v>5</v>
      </c>
      <c r="B18601" t="s">
        <v>594</v>
      </c>
      <c r="C18601">
        <v>7</v>
      </c>
      <c r="D18601">
        <v>0.7</v>
      </c>
      <c r="E18601">
        <v>0</v>
      </c>
      <c r="F18601">
        <v>0</v>
      </c>
      <c r="G18601">
        <v>3</v>
      </c>
    </row>
    <row r="18602" spans="1:7" x14ac:dyDescent="0.35">
      <c r="A18602" t="s">
        <v>5</v>
      </c>
      <c r="B18602" t="s">
        <v>595</v>
      </c>
      <c r="C18602">
        <v>23</v>
      </c>
      <c r="D18602">
        <v>4.92</v>
      </c>
      <c r="E18602">
        <v>6</v>
      </c>
      <c r="F18602">
        <v>0</v>
      </c>
      <c r="G18602">
        <v>7</v>
      </c>
    </row>
    <row r="18603" spans="1:7" x14ac:dyDescent="0.35">
      <c r="A18603" t="s">
        <v>6</v>
      </c>
      <c r="B18603" t="s">
        <v>594</v>
      </c>
      <c r="C18603">
        <v>11</v>
      </c>
      <c r="D18603">
        <v>5.82</v>
      </c>
      <c r="E18603">
        <v>7</v>
      </c>
      <c r="F18603">
        <v>2</v>
      </c>
      <c r="G18603">
        <v>7</v>
      </c>
    </row>
    <row r="18604" spans="1:7" x14ac:dyDescent="0.35">
      <c r="A18604" t="s">
        <v>6</v>
      </c>
      <c r="B18604" t="s">
        <v>595</v>
      </c>
      <c r="C18604">
        <v>13</v>
      </c>
      <c r="D18604">
        <v>2.04</v>
      </c>
      <c r="E18604">
        <v>2</v>
      </c>
      <c r="F18604">
        <v>0</v>
      </c>
      <c r="G18604">
        <v>6</v>
      </c>
    </row>
    <row r="18605" spans="1:7" x14ac:dyDescent="0.35">
      <c r="A18605" t="s">
        <v>7</v>
      </c>
      <c r="B18605" t="s">
        <v>594</v>
      </c>
      <c r="C18605">
        <v>13</v>
      </c>
      <c r="D18605">
        <v>5.9</v>
      </c>
      <c r="E18605">
        <v>8</v>
      </c>
      <c r="F18605">
        <v>0</v>
      </c>
      <c r="G18605">
        <v>9</v>
      </c>
    </row>
    <row r="18606" spans="1:7" x14ac:dyDescent="0.35">
      <c r="A18606" t="s">
        <v>7</v>
      </c>
      <c r="B18606" t="s">
        <v>595</v>
      </c>
      <c r="C18606">
        <v>21</v>
      </c>
      <c r="D18606">
        <v>2.52</v>
      </c>
      <c r="E18606">
        <v>1</v>
      </c>
      <c r="F18606">
        <v>0</v>
      </c>
      <c r="G18606">
        <v>8</v>
      </c>
    </row>
    <row r="18607" spans="1:7" x14ac:dyDescent="0.35">
      <c r="A18607" t="s">
        <v>241</v>
      </c>
      <c r="B18607" t="s">
        <v>594</v>
      </c>
      <c r="C18607">
        <v>77</v>
      </c>
      <c r="D18607">
        <v>6.89</v>
      </c>
      <c r="E18607">
        <v>8</v>
      </c>
      <c r="F18607">
        <v>0</v>
      </c>
      <c r="G18607">
        <v>11</v>
      </c>
    </row>
    <row r="18608" spans="1:7" x14ac:dyDescent="0.35">
      <c r="A18608" t="s">
        <v>241</v>
      </c>
      <c r="B18608" t="s">
        <v>595</v>
      </c>
      <c r="C18608">
        <v>88</v>
      </c>
      <c r="D18608">
        <v>3.05</v>
      </c>
      <c r="E18608">
        <v>2</v>
      </c>
      <c r="F18608">
        <v>0</v>
      </c>
      <c r="G18608">
        <v>8</v>
      </c>
    </row>
    <row r="18610" spans="1:16" x14ac:dyDescent="0.35">
      <c r="A18610" t="s">
        <v>2683</v>
      </c>
    </row>
    <row r="18611" spans="1:16" x14ac:dyDescent="0.35">
      <c r="A18611" t="s">
        <v>14</v>
      </c>
      <c r="B18611" t="s">
        <v>2</v>
      </c>
      <c r="C18611" t="s">
        <v>1189</v>
      </c>
      <c r="D18611" t="s">
        <v>1190</v>
      </c>
      <c r="E18611" t="s">
        <v>1191</v>
      </c>
      <c r="F18611" t="s">
        <v>1192</v>
      </c>
    </row>
    <row r="18612" spans="1:16" x14ac:dyDescent="0.35">
      <c r="A18612" t="s">
        <v>3</v>
      </c>
      <c r="B18612">
        <v>38</v>
      </c>
      <c r="C18612">
        <v>2.2599999999999998</v>
      </c>
      <c r="D18612">
        <v>2</v>
      </c>
      <c r="E18612">
        <v>0</v>
      </c>
      <c r="F18612">
        <v>7</v>
      </c>
    </row>
    <row r="18613" spans="1:16" x14ac:dyDescent="0.35">
      <c r="A18613" t="s">
        <v>4</v>
      </c>
      <c r="B18613">
        <v>39</v>
      </c>
      <c r="C18613">
        <v>7.37</v>
      </c>
      <c r="D18613">
        <v>10</v>
      </c>
      <c r="E18613">
        <v>0</v>
      </c>
      <c r="F18613">
        <v>11</v>
      </c>
    </row>
    <row r="18614" spans="1:16" x14ac:dyDescent="0.35">
      <c r="A18614" t="s">
        <v>5</v>
      </c>
      <c r="B18614">
        <v>30</v>
      </c>
      <c r="C18614">
        <v>4.6399999999999997</v>
      </c>
      <c r="D18614">
        <v>6</v>
      </c>
      <c r="E18614">
        <v>0</v>
      </c>
      <c r="F18614">
        <v>7</v>
      </c>
    </row>
    <row r="18615" spans="1:16" x14ac:dyDescent="0.35">
      <c r="A18615" t="s">
        <v>6</v>
      </c>
      <c r="B18615">
        <v>24</v>
      </c>
      <c r="C18615">
        <v>3.44</v>
      </c>
      <c r="D18615">
        <v>3</v>
      </c>
      <c r="E18615">
        <v>0</v>
      </c>
      <c r="F18615">
        <v>7</v>
      </c>
    </row>
    <row r="18616" spans="1:16" x14ac:dyDescent="0.35">
      <c r="A18616" t="s">
        <v>7</v>
      </c>
      <c r="B18616">
        <v>34</v>
      </c>
      <c r="C18616">
        <v>3.74</v>
      </c>
      <c r="D18616">
        <v>3</v>
      </c>
      <c r="E18616">
        <v>0</v>
      </c>
      <c r="F18616">
        <v>9</v>
      </c>
    </row>
    <row r="18617" spans="1:16" x14ac:dyDescent="0.35">
      <c r="A18617" t="s">
        <v>241</v>
      </c>
      <c r="B18617">
        <v>165</v>
      </c>
      <c r="C18617">
        <v>4.59</v>
      </c>
      <c r="D18617">
        <v>4</v>
      </c>
      <c r="E18617">
        <v>0</v>
      </c>
      <c r="F18617">
        <v>11</v>
      </c>
    </row>
    <row r="18619" spans="1:16" x14ac:dyDescent="0.35">
      <c r="A18619" t="s">
        <v>2684</v>
      </c>
    </row>
    <row r="18620" spans="1:16" x14ac:dyDescent="0.35">
      <c r="A18620" t="s">
        <v>14</v>
      </c>
      <c r="B18620" t="s">
        <v>15</v>
      </c>
      <c r="C18620" t="s">
        <v>2</v>
      </c>
      <c r="D18620" t="s">
        <v>2685</v>
      </c>
      <c r="E18620" t="s">
        <v>2686</v>
      </c>
      <c r="F18620" t="s">
        <v>2687</v>
      </c>
      <c r="G18620" t="s">
        <v>2688</v>
      </c>
      <c r="H18620" t="s">
        <v>2689</v>
      </c>
      <c r="I18620" t="s">
        <v>2690</v>
      </c>
      <c r="J18620" t="s">
        <v>2691</v>
      </c>
      <c r="K18620" t="s">
        <v>2692</v>
      </c>
      <c r="L18620" t="s">
        <v>2693</v>
      </c>
      <c r="M18620" t="s">
        <v>609</v>
      </c>
      <c r="N18620" t="s">
        <v>2694</v>
      </c>
      <c r="O18620" t="s">
        <v>49</v>
      </c>
      <c r="P18620" t="s">
        <v>50</v>
      </c>
    </row>
    <row r="18621" spans="1:16" x14ac:dyDescent="0.35">
      <c r="A18621" t="s">
        <v>3</v>
      </c>
      <c r="B18621" t="s">
        <v>52</v>
      </c>
      <c r="C18621">
        <v>444</v>
      </c>
      <c r="D18621" t="s">
        <v>113</v>
      </c>
      <c r="E18621" t="s">
        <v>134</v>
      </c>
      <c r="F18621" t="s">
        <v>72</v>
      </c>
      <c r="G18621" t="s">
        <v>63</v>
      </c>
      <c r="H18621" t="s">
        <v>75</v>
      </c>
      <c r="I18621" t="s">
        <v>309</v>
      </c>
      <c r="J18621" t="s">
        <v>186</v>
      </c>
      <c r="K18621" t="s">
        <v>309</v>
      </c>
      <c r="L18621" t="s">
        <v>76</v>
      </c>
      <c r="M18621" t="s">
        <v>73</v>
      </c>
      <c r="N18621" t="s">
        <v>738</v>
      </c>
      <c r="O18621" t="s">
        <v>75</v>
      </c>
      <c r="P18621" t="s">
        <v>79</v>
      </c>
    </row>
    <row r="18622" spans="1:16" x14ac:dyDescent="0.35">
      <c r="A18622" t="s">
        <v>3</v>
      </c>
      <c r="B18622" t="s">
        <v>83</v>
      </c>
      <c r="C18622">
        <v>1440</v>
      </c>
      <c r="D18622" t="s">
        <v>193</v>
      </c>
      <c r="E18622" t="s">
        <v>221</v>
      </c>
      <c r="F18622" t="s">
        <v>105</v>
      </c>
      <c r="G18622" t="s">
        <v>68</v>
      </c>
      <c r="H18622" t="s">
        <v>81</v>
      </c>
      <c r="I18622" t="s">
        <v>70</v>
      </c>
      <c r="J18622" t="s">
        <v>150</v>
      </c>
      <c r="K18622" t="s">
        <v>137</v>
      </c>
      <c r="L18622" t="s">
        <v>76</v>
      </c>
      <c r="M18622" t="s">
        <v>94</v>
      </c>
      <c r="N18622" t="s">
        <v>1106</v>
      </c>
      <c r="O18622" t="s">
        <v>71</v>
      </c>
      <c r="P18622" t="s">
        <v>73</v>
      </c>
    </row>
    <row r="18623" spans="1:16" x14ac:dyDescent="0.35">
      <c r="A18623" t="s">
        <v>3</v>
      </c>
      <c r="B18623" t="s">
        <v>50</v>
      </c>
      <c r="C18623">
        <v>141</v>
      </c>
      <c r="D18623" t="s">
        <v>162</v>
      </c>
      <c r="E18623" t="s">
        <v>151</v>
      </c>
      <c r="F18623" t="s">
        <v>138</v>
      </c>
      <c r="G18623" t="s">
        <v>76</v>
      </c>
      <c r="H18623" t="s">
        <v>150</v>
      </c>
      <c r="I18623" t="s">
        <v>72</v>
      </c>
      <c r="J18623" t="s">
        <v>76</v>
      </c>
      <c r="K18623" t="s">
        <v>151</v>
      </c>
      <c r="L18623" t="s">
        <v>76</v>
      </c>
      <c r="M18623" t="s">
        <v>81</v>
      </c>
      <c r="N18623" t="s">
        <v>835</v>
      </c>
      <c r="O18623" t="s">
        <v>105</v>
      </c>
      <c r="P18623" t="s">
        <v>186</v>
      </c>
    </row>
    <row r="18624" spans="1:16" x14ac:dyDescent="0.35">
      <c r="A18624" t="s">
        <v>4</v>
      </c>
      <c r="B18624" t="s">
        <v>52</v>
      </c>
      <c r="C18624">
        <v>840</v>
      </c>
      <c r="D18624" t="s">
        <v>317</v>
      </c>
      <c r="E18624" t="s">
        <v>286</v>
      </c>
      <c r="F18624" t="s">
        <v>103</v>
      </c>
      <c r="G18624" t="s">
        <v>186</v>
      </c>
      <c r="H18624" t="s">
        <v>309</v>
      </c>
      <c r="I18624" t="s">
        <v>126</v>
      </c>
      <c r="J18624" t="s">
        <v>105</v>
      </c>
      <c r="K18624" t="s">
        <v>198</v>
      </c>
      <c r="L18624" t="s">
        <v>109</v>
      </c>
      <c r="M18624" t="s">
        <v>240</v>
      </c>
      <c r="N18624" t="s">
        <v>789</v>
      </c>
      <c r="O18624" t="s">
        <v>150</v>
      </c>
      <c r="P18624" t="s">
        <v>76</v>
      </c>
    </row>
    <row r="18625" spans="1:16" x14ac:dyDescent="0.35">
      <c r="A18625" t="s">
        <v>4</v>
      </c>
      <c r="B18625" t="s">
        <v>83</v>
      </c>
      <c r="C18625">
        <v>2175</v>
      </c>
      <c r="D18625" t="s">
        <v>97</v>
      </c>
      <c r="E18625" t="s">
        <v>162</v>
      </c>
      <c r="F18625" t="s">
        <v>63</v>
      </c>
      <c r="G18625" t="s">
        <v>106</v>
      </c>
      <c r="H18625" t="s">
        <v>231</v>
      </c>
      <c r="I18625" t="s">
        <v>102</v>
      </c>
      <c r="J18625" t="s">
        <v>71</v>
      </c>
      <c r="K18625" t="s">
        <v>133</v>
      </c>
      <c r="L18625" t="s">
        <v>76</v>
      </c>
      <c r="M18625" t="s">
        <v>173</v>
      </c>
      <c r="N18625" t="s">
        <v>1177</v>
      </c>
      <c r="O18625" t="s">
        <v>73</v>
      </c>
      <c r="P18625" t="s">
        <v>76</v>
      </c>
    </row>
    <row r="18626" spans="1:16" x14ac:dyDescent="0.35">
      <c r="A18626" t="s">
        <v>4</v>
      </c>
      <c r="B18626" t="s">
        <v>50</v>
      </c>
      <c r="C18626">
        <v>260</v>
      </c>
      <c r="D18626" t="s">
        <v>160</v>
      </c>
      <c r="E18626" t="s">
        <v>262</v>
      </c>
      <c r="F18626" t="s">
        <v>86</v>
      </c>
      <c r="G18626" t="s">
        <v>76</v>
      </c>
      <c r="H18626" t="s">
        <v>81</v>
      </c>
      <c r="I18626" t="s">
        <v>103</v>
      </c>
      <c r="J18626" t="s">
        <v>107</v>
      </c>
      <c r="K18626" t="s">
        <v>75</v>
      </c>
      <c r="L18626" t="s">
        <v>76</v>
      </c>
      <c r="M18626" t="s">
        <v>94</v>
      </c>
      <c r="N18626" t="s">
        <v>613</v>
      </c>
      <c r="O18626" t="s">
        <v>76</v>
      </c>
      <c r="P18626" t="s">
        <v>76</v>
      </c>
    </row>
    <row r="18627" spans="1:16" x14ac:dyDescent="0.35">
      <c r="A18627" t="s">
        <v>5</v>
      </c>
      <c r="B18627" t="s">
        <v>52</v>
      </c>
      <c r="C18627">
        <v>965</v>
      </c>
      <c r="D18627" t="s">
        <v>229</v>
      </c>
      <c r="E18627" t="s">
        <v>168</v>
      </c>
      <c r="F18627" t="s">
        <v>198</v>
      </c>
      <c r="G18627" t="s">
        <v>68</v>
      </c>
      <c r="H18627" t="s">
        <v>194</v>
      </c>
      <c r="I18627" t="s">
        <v>175</v>
      </c>
      <c r="J18627" t="s">
        <v>100</v>
      </c>
      <c r="K18627" t="s">
        <v>88</v>
      </c>
      <c r="L18627" t="s">
        <v>79</v>
      </c>
      <c r="M18627" t="s">
        <v>71</v>
      </c>
      <c r="N18627" t="s">
        <v>1363</v>
      </c>
      <c r="O18627" t="s">
        <v>73</v>
      </c>
      <c r="P18627" t="s">
        <v>107</v>
      </c>
    </row>
    <row r="18628" spans="1:16" x14ac:dyDescent="0.35">
      <c r="A18628" t="s">
        <v>5</v>
      </c>
      <c r="B18628" t="s">
        <v>83</v>
      </c>
      <c r="C18628">
        <v>2262</v>
      </c>
      <c r="D18628" t="s">
        <v>92</v>
      </c>
      <c r="E18628" t="s">
        <v>86</v>
      </c>
      <c r="F18628" t="s">
        <v>81</v>
      </c>
      <c r="G18628" t="s">
        <v>68</v>
      </c>
      <c r="H18628" t="s">
        <v>186</v>
      </c>
      <c r="I18628" t="s">
        <v>62</v>
      </c>
      <c r="J18628" t="s">
        <v>68</v>
      </c>
      <c r="K18628" t="s">
        <v>175</v>
      </c>
      <c r="L18628" t="s">
        <v>79</v>
      </c>
      <c r="M18628" t="s">
        <v>79</v>
      </c>
      <c r="N18628" t="s">
        <v>870</v>
      </c>
      <c r="O18628" t="s">
        <v>107</v>
      </c>
      <c r="P18628" t="s">
        <v>79</v>
      </c>
    </row>
    <row r="18629" spans="1:16" x14ac:dyDescent="0.35">
      <c r="A18629" t="s">
        <v>5</v>
      </c>
      <c r="B18629" t="s">
        <v>50</v>
      </c>
      <c r="C18629">
        <v>237</v>
      </c>
      <c r="D18629" t="s">
        <v>177</v>
      </c>
      <c r="E18629" t="s">
        <v>87</v>
      </c>
      <c r="F18629" t="s">
        <v>106</v>
      </c>
      <c r="G18629" t="s">
        <v>77</v>
      </c>
      <c r="H18629" t="s">
        <v>103</v>
      </c>
      <c r="I18629" t="s">
        <v>186</v>
      </c>
      <c r="J18629" t="s">
        <v>76</v>
      </c>
      <c r="K18629" t="s">
        <v>173</v>
      </c>
      <c r="L18629" t="s">
        <v>73</v>
      </c>
      <c r="M18629" t="s">
        <v>71</v>
      </c>
      <c r="N18629" t="s">
        <v>642</v>
      </c>
      <c r="O18629" t="s">
        <v>76</v>
      </c>
      <c r="P18629" t="s">
        <v>73</v>
      </c>
    </row>
    <row r="18630" spans="1:16" x14ac:dyDescent="0.35">
      <c r="A18630" t="s">
        <v>6</v>
      </c>
      <c r="B18630" t="s">
        <v>52</v>
      </c>
      <c r="C18630">
        <v>377</v>
      </c>
      <c r="D18630" t="s">
        <v>345</v>
      </c>
      <c r="E18630" t="s">
        <v>184</v>
      </c>
      <c r="F18630" t="s">
        <v>209</v>
      </c>
      <c r="G18630" t="s">
        <v>72</v>
      </c>
      <c r="H18630" t="s">
        <v>218</v>
      </c>
      <c r="I18630" t="s">
        <v>165</v>
      </c>
      <c r="J18630" t="s">
        <v>163</v>
      </c>
      <c r="K18630" t="s">
        <v>309</v>
      </c>
      <c r="L18630" t="s">
        <v>75</v>
      </c>
      <c r="M18630" t="s">
        <v>175</v>
      </c>
      <c r="N18630" t="s">
        <v>945</v>
      </c>
      <c r="O18630" t="s">
        <v>76</v>
      </c>
      <c r="P18630" t="s">
        <v>79</v>
      </c>
    </row>
    <row r="18631" spans="1:16" x14ac:dyDescent="0.35">
      <c r="A18631" t="s">
        <v>6</v>
      </c>
      <c r="B18631" t="s">
        <v>83</v>
      </c>
      <c r="C18631">
        <v>937</v>
      </c>
      <c r="D18631" t="s">
        <v>92</v>
      </c>
      <c r="E18631" t="s">
        <v>255</v>
      </c>
      <c r="F18631" t="s">
        <v>84</v>
      </c>
      <c r="G18631" t="s">
        <v>138</v>
      </c>
      <c r="H18631" t="s">
        <v>260</v>
      </c>
      <c r="I18631" t="s">
        <v>264</v>
      </c>
      <c r="J18631" t="s">
        <v>70</v>
      </c>
      <c r="K18631" t="s">
        <v>194</v>
      </c>
      <c r="L18631" t="s">
        <v>106</v>
      </c>
      <c r="M18631" t="s">
        <v>93</v>
      </c>
      <c r="N18631" t="s">
        <v>699</v>
      </c>
      <c r="O18631" t="s">
        <v>71</v>
      </c>
      <c r="P18631" t="s">
        <v>103</v>
      </c>
    </row>
    <row r="18632" spans="1:16" x14ac:dyDescent="0.35">
      <c r="A18632" t="s">
        <v>6</v>
      </c>
      <c r="B18632" t="s">
        <v>50</v>
      </c>
      <c r="C18632">
        <v>118</v>
      </c>
      <c r="D18632" t="s">
        <v>180</v>
      </c>
      <c r="E18632" t="s">
        <v>157</v>
      </c>
      <c r="F18632" t="s">
        <v>65</v>
      </c>
      <c r="G18632" t="s">
        <v>80</v>
      </c>
      <c r="H18632" t="s">
        <v>181</v>
      </c>
      <c r="I18632" t="s">
        <v>109</v>
      </c>
      <c r="J18632" t="s">
        <v>109</v>
      </c>
      <c r="K18632" t="s">
        <v>134</v>
      </c>
      <c r="L18632" t="s">
        <v>81</v>
      </c>
      <c r="M18632" t="s">
        <v>81</v>
      </c>
      <c r="N18632" t="s">
        <v>968</v>
      </c>
      <c r="O18632" t="s">
        <v>76</v>
      </c>
      <c r="P18632" t="s">
        <v>76</v>
      </c>
    </row>
    <row r="18633" spans="1:16" x14ac:dyDescent="0.35">
      <c r="A18633" t="s">
        <v>7</v>
      </c>
      <c r="B18633" t="s">
        <v>52</v>
      </c>
      <c r="C18633">
        <v>792</v>
      </c>
      <c r="D18633" t="s">
        <v>372</v>
      </c>
      <c r="E18633" t="s">
        <v>286</v>
      </c>
      <c r="F18633" t="s">
        <v>78</v>
      </c>
      <c r="G18633" t="s">
        <v>138</v>
      </c>
      <c r="H18633" t="s">
        <v>63</v>
      </c>
      <c r="I18633" t="s">
        <v>114</v>
      </c>
      <c r="J18633" t="s">
        <v>63</v>
      </c>
      <c r="K18633" t="s">
        <v>231</v>
      </c>
      <c r="L18633" t="s">
        <v>107</v>
      </c>
      <c r="M18633" t="s">
        <v>72</v>
      </c>
      <c r="N18633" t="s">
        <v>1306</v>
      </c>
      <c r="O18633" t="s">
        <v>77</v>
      </c>
      <c r="P18633" t="s">
        <v>107</v>
      </c>
    </row>
    <row r="18634" spans="1:16" x14ac:dyDescent="0.35">
      <c r="A18634" t="s">
        <v>7</v>
      </c>
      <c r="B18634" t="s">
        <v>83</v>
      </c>
      <c r="C18634">
        <v>2105</v>
      </c>
      <c r="D18634" t="s">
        <v>11</v>
      </c>
      <c r="E18634" t="s">
        <v>96</v>
      </c>
      <c r="F18634" t="s">
        <v>81</v>
      </c>
      <c r="G18634" t="s">
        <v>138</v>
      </c>
      <c r="H18634" t="s">
        <v>78</v>
      </c>
      <c r="I18634" t="s">
        <v>130</v>
      </c>
      <c r="J18634" t="s">
        <v>75</v>
      </c>
      <c r="K18634" t="s">
        <v>173</v>
      </c>
      <c r="L18634" t="s">
        <v>107</v>
      </c>
      <c r="M18634" t="s">
        <v>71</v>
      </c>
      <c r="N18634" t="s">
        <v>1639</v>
      </c>
      <c r="O18634" t="s">
        <v>73</v>
      </c>
      <c r="P18634" t="s">
        <v>107</v>
      </c>
    </row>
    <row r="18635" spans="1:16" x14ac:dyDescent="0.35">
      <c r="A18635" t="s">
        <v>7</v>
      </c>
      <c r="B18635" t="s">
        <v>50</v>
      </c>
      <c r="C18635">
        <v>348</v>
      </c>
      <c r="D18635" t="s">
        <v>225</v>
      </c>
      <c r="E18635" t="s">
        <v>137</v>
      </c>
      <c r="F18635" t="s">
        <v>130</v>
      </c>
      <c r="G18635" t="s">
        <v>55</v>
      </c>
      <c r="H18635" t="s">
        <v>78</v>
      </c>
      <c r="I18635" t="s">
        <v>63</v>
      </c>
      <c r="J18635" t="s">
        <v>108</v>
      </c>
      <c r="K18635" t="s">
        <v>86</v>
      </c>
      <c r="L18635" t="s">
        <v>76</v>
      </c>
      <c r="M18635" t="s">
        <v>94</v>
      </c>
      <c r="N18635" t="s">
        <v>896</v>
      </c>
      <c r="O18635" t="s">
        <v>73</v>
      </c>
      <c r="P18635" t="s">
        <v>76</v>
      </c>
    </row>
    <row r="18636" spans="1:16" x14ac:dyDescent="0.35">
      <c r="A18636" t="s">
        <v>241</v>
      </c>
      <c r="B18636" t="s">
        <v>52</v>
      </c>
      <c r="C18636">
        <v>3418</v>
      </c>
      <c r="D18636" t="s">
        <v>95</v>
      </c>
      <c r="E18636" t="s">
        <v>11</v>
      </c>
      <c r="F18636" t="s">
        <v>86</v>
      </c>
      <c r="G18636" t="s">
        <v>81</v>
      </c>
      <c r="H18636" t="s">
        <v>216</v>
      </c>
      <c r="I18636" t="s">
        <v>307</v>
      </c>
      <c r="J18636" t="s">
        <v>186</v>
      </c>
      <c r="K18636" t="s">
        <v>176</v>
      </c>
      <c r="L18636" t="s">
        <v>80</v>
      </c>
      <c r="M18636" t="s">
        <v>133</v>
      </c>
      <c r="N18636" t="s">
        <v>1025</v>
      </c>
      <c r="O18636" t="s">
        <v>79</v>
      </c>
      <c r="P18636" t="s">
        <v>73</v>
      </c>
    </row>
    <row r="18637" spans="1:16" x14ac:dyDescent="0.35">
      <c r="A18637" t="s">
        <v>241</v>
      </c>
      <c r="B18637" t="s">
        <v>83</v>
      </c>
      <c r="C18637">
        <v>8919</v>
      </c>
      <c r="D18637" t="s">
        <v>255</v>
      </c>
      <c r="E18637" t="s">
        <v>87</v>
      </c>
      <c r="F18637" t="s">
        <v>80</v>
      </c>
      <c r="G18637" t="s">
        <v>150</v>
      </c>
      <c r="H18637" t="s">
        <v>70</v>
      </c>
      <c r="I18637" t="s">
        <v>65</v>
      </c>
      <c r="J18637" t="s">
        <v>78</v>
      </c>
      <c r="K18637" t="s">
        <v>70</v>
      </c>
      <c r="L18637" t="s">
        <v>73</v>
      </c>
      <c r="M18637" t="s">
        <v>138</v>
      </c>
      <c r="N18637" t="s">
        <v>968</v>
      </c>
      <c r="O18637" t="s">
        <v>106</v>
      </c>
      <c r="P18637" t="s">
        <v>79</v>
      </c>
    </row>
    <row r="18638" spans="1:16" x14ac:dyDescent="0.35">
      <c r="A18638" t="s">
        <v>241</v>
      </c>
      <c r="B18638" t="s">
        <v>50</v>
      </c>
      <c r="C18638">
        <v>1104</v>
      </c>
      <c r="D18638" t="s">
        <v>202</v>
      </c>
      <c r="E18638" t="s">
        <v>442</v>
      </c>
      <c r="F18638" t="s">
        <v>122</v>
      </c>
      <c r="G18638" t="s">
        <v>75</v>
      </c>
      <c r="H18638" t="s">
        <v>55</v>
      </c>
      <c r="I18638" t="s">
        <v>151</v>
      </c>
      <c r="J18638" t="s">
        <v>63</v>
      </c>
      <c r="K18638" t="s">
        <v>173</v>
      </c>
      <c r="L18638" t="s">
        <v>73</v>
      </c>
      <c r="M18638" t="s">
        <v>94</v>
      </c>
      <c r="N18638" t="s">
        <v>817</v>
      </c>
      <c r="O18638" t="s">
        <v>73</v>
      </c>
      <c r="P18638" t="s">
        <v>106</v>
      </c>
    </row>
    <row r="18640" spans="1:16" x14ac:dyDescent="0.35">
      <c r="A18640" t="s">
        <v>2695</v>
      </c>
    </row>
    <row r="18641" spans="1:16" x14ac:dyDescent="0.35">
      <c r="A18641" t="s">
        <v>14</v>
      </c>
      <c r="B18641" t="s">
        <v>266</v>
      </c>
      <c r="C18641" t="s">
        <v>2</v>
      </c>
      <c r="D18641" t="s">
        <v>2685</v>
      </c>
      <c r="E18641" t="s">
        <v>2686</v>
      </c>
      <c r="F18641" t="s">
        <v>2687</v>
      </c>
      <c r="G18641" t="s">
        <v>2688</v>
      </c>
      <c r="H18641" t="s">
        <v>2689</v>
      </c>
      <c r="I18641" t="s">
        <v>2690</v>
      </c>
      <c r="J18641" t="s">
        <v>2691</v>
      </c>
      <c r="K18641" t="s">
        <v>2692</v>
      </c>
      <c r="L18641" t="s">
        <v>2693</v>
      </c>
      <c r="M18641" t="s">
        <v>609</v>
      </c>
      <c r="N18641" t="s">
        <v>2694</v>
      </c>
      <c r="O18641" t="s">
        <v>49</v>
      </c>
      <c r="P18641" t="s">
        <v>50</v>
      </c>
    </row>
    <row r="18642" spans="1:16" x14ac:dyDescent="0.35">
      <c r="A18642" t="s">
        <v>3</v>
      </c>
      <c r="B18642" t="s">
        <v>267</v>
      </c>
      <c r="C18642">
        <v>262</v>
      </c>
      <c r="D18642" t="s">
        <v>262</v>
      </c>
      <c r="E18642" t="s">
        <v>264</v>
      </c>
      <c r="F18642" t="s">
        <v>175</v>
      </c>
      <c r="G18642" t="s">
        <v>104</v>
      </c>
      <c r="H18642" t="s">
        <v>142</v>
      </c>
      <c r="I18642" t="s">
        <v>112</v>
      </c>
      <c r="J18642" t="s">
        <v>100</v>
      </c>
      <c r="K18642" t="s">
        <v>290</v>
      </c>
      <c r="L18642" t="s">
        <v>76</v>
      </c>
      <c r="M18642" t="s">
        <v>73</v>
      </c>
      <c r="N18642" t="s">
        <v>1404</v>
      </c>
      <c r="O18642" t="s">
        <v>57</v>
      </c>
      <c r="P18642" t="s">
        <v>71</v>
      </c>
    </row>
    <row r="18643" spans="1:16" x14ac:dyDescent="0.35">
      <c r="A18643" t="s">
        <v>3</v>
      </c>
      <c r="B18643" t="s">
        <v>279</v>
      </c>
      <c r="C18643">
        <v>1699</v>
      </c>
      <c r="D18643" t="s">
        <v>386</v>
      </c>
      <c r="E18643" t="s">
        <v>211</v>
      </c>
      <c r="F18643" t="s">
        <v>71</v>
      </c>
      <c r="G18643" t="s">
        <v>77</v>
      </c>
      <c r="H18643" t="s">
        <v>78</v>
      </c>
      <c r="I18643" t="s">
        <v>96</v>
      </c>
      <c r="J18643" t="s">
        <v>75</v>
      </c>
      <c r="K18643" t="s">
        <v>137</v>
      </c>
      <c r="L18643" t="s">
        <v>76</v>
      </c>
      <c r="M18643" t="s">
        <v>94</v>
      </c>
      <c r="N18643" t="s">
        <v>839</v>
      </c>
      <c r="O18643" t="s">
        <v>77</v>
      </c>
      <c r="P18643" t="s">
        <v>77</v>
      </c>
    </row>
    <row r="18644" spans="1:16" x14ac:dyDescent="0.35">
      <c r="A18644" t="s">
        <v>3</v>
      </c>
      <c r="B18644" t="s">
        <v>285</v>
      </c>
      <c r="C18644">
        <v>64</v>
      </c>
      <c r="D18644" t="s">
        <v>515</v>
      </c>
      <c r="E18644" t="s">
        <v>87</v>
      </c>
      <c r="F18644" t="s">
        <v>179</v>
      </c>
      <c r="G18644" t="s">
        <v>94</v>
      </c>
      <c r="H18644" t="s">
        <v>76</v>
      </c>
      <c r="I18644" t="s">
        <v>76</v>
      </c>
      <c r="J18644" t="s">
        <v>76</v>
      </c>
      <c r="K18644" t="s">
        <v>76</v>
      </c>
      <c r="L18644" t="s">
        <v>76</v>
      </c>
      <c r="M18644" t="s">
        <v>76</v>
      </c>
      <c r="N18644" t="s">
        <v>1546</v>
      </c>
      <c r="O18644" t="s">
        <v>76</v>
      </c>
      <c r="P18644" t="s">
        <v>68</v>
      </c>
    </row>
    <row r="18645" spans="1:16" x14ac:dyDescent="0.35">
      <c r="A18645" t="s">
        <v>4</v>
      </c>
      <c r="B18645" t="s">
        <v>267</v>
      </c>
      <c r="C18645">
        <v>355</v>
      </c>
      <c r="D18645" t="s">
        <v>326</v>
      </c>
      <c r="E18645" t="s">
        <v>342</v>
      </c>
      <c r="F18645" t="s">
        <v>96</v>
      </c>
      <c r="G18645" t="s">
        <v>76</v>
      </c>
      <c r="H18645" t="s">
        <v>186</v>
      </c>
      <c r="I18645" t="s">
        <v>239</v>
      </c>
      <c r="J18645" t="s">
        <v>107</v>
      </c>
      <c r="K18645" t="s">
        <v>67</v>
      </c>
      <c r="L18645" t="s">
        <v>65</v>
      </c>
      <c r="M18645" t="s">
        <v>249</v>
      </c>
      <c r="N18645" t="s">
        <v>1231</v>
      </c>
      <c r="O18645" t="s">
        <v>71</v>
      </c>
      <c r="P18645" t="s">
        <v>76</v>
      </c>
    </row>
    <row r="18646" spans="1:16" x14ac:dyDescent="0.35">
      <c r="A18646" t="s">
        <v>4</v>
      </c>
      <c r="B18646" t="s">
        <v>279</v>
      </c>
      <c r="C18646">
        <v>2642</v>
      </c>
      <c r="D18646" t="s">
        <v>225</v>
      </c>
      <c r="E18646" t="s">
        <v>135</v>
      </c>
      <c r="F18646" t="s">
        <v>138</v>
      </c>
      <c r="G18646" t="s">
        <v>150</v>
      </c>
      <c r="H18646" t="s">
        <v>53</v>
      </c>
      <c r="I18646" t="s">
        <v>240</v>
      </c>
      <c r="J18646" t="s">
        <v>105</v>
      </c>
      <c r="K18646" t="s">
        <v>93</v>
      </c>
      <c r="L18646" t="s">
        <v>76</v>
      </c>
      <c r="M18646" t="s">
        <v>104</v>
      </c>
      <c r="N18646" t="s">
        <v>644</v>
      </c>
      <c r="O18646" t="s">
        <v>107</v>
      </c>
      <c r="P18646" t="s">
        <v>76</v>
      </c>
    </row>
    <row r="18647" spans="1:16" x14ac:dyDescent="0.35">
      <c r="A18647" t="s">
        <v>4</v>
      </c>
      <c r="B18647" t="s">
        <v>285</v>
      </c>
      <c r="C18647">
        <v>278</v>
      </c>
      <c r="D18647" t="s">
        <v>132</v>
      </c>
      <c r="E18647" t="s">
        <v>239</v>
      </c>
      <c r="F18647" t="s">
        <v>96</v>
      </c>
      <c r="G18647" t="s">
        <v>138</v>
      </c>
      <c r="H18647" t="s">
        <v>361</v>
      </c>
      <c r="I18647" t="s">
        <v>225</v>
      </c>
      <c r="J18647" t="s">
        <v>106</v>
      </c>
      <c r="K18647" t="s">
        <v>78</v>
      </c>
      <c r="L18647" t="s">
        <v>97</v>
      </c>
      <c r="M18647" t="s">
        <v>57</v>
      </c>
      <c r="N18647" t="s">
        <v>898</v>
      </c>
      <c r="O18647" t="s">
        <v>150</v>
      </c>
      <c r="P18647" t="s">
        <v>76</v>
      </c>
    </row>
    <row r="18648" spans="1:16" x14ac:dyDescent="0.35">
      <c r="A18648" t="s">
        <v>5</v>
      </c>
      <c r="B18648" t="s">
        <v>267</v>
      </c>
      <c r="C18648">
        <v>135</v>
      </c>
      <c r="D18648" t="s">
        <v>175</v>
      </c>
      <c r="E18648" t="s">
        <v>122</v>
      </c>
      <c r="F18648" t="s">
        <v>107</v>
      </c>
      <c r="G18648" t="s">
        <v>106</v>
      </c>
      <c r="H18648" t="s">
        <v>72</v>
      </c>
      <c r="I18648" t="s">
        <v>74</v>
      </c>
      <c r="J18648" t="s">
        <v>75</v>
      </c>
      <c r="K18648" t="s">
        <v>133</v>
      </c>
      <c r="L18648" t="s">
        <v>88</v>
      </c>
      <c r="M18648" t="s">
        <v>71</v>
      </c>
      <c r="N18648" t="s">
        <v>1426</v>
      </c>
      <c r="O18648" t="s">
        <v>107</v>
      </c>
      <c r="P18648" t="s">
        <v>76</v>
      </c>
    </row>
    <row r="18649" spans="1:16" x14ac:dyDescent="0.35">
      <c r="A18649" t="s">
        <v>5</v>
      </c>
      <c r="B18649" t="s">
        <v>279</v>
      </c>
      <c r="C18649">
        <v>2661</v>
      </c>
      <c r="D18649" t="s">
        <v>135</v>
      </c>
      <c r="E18649" t="s">
        <v>119</v>
      </c>
      <c r="F18649" t="s">
        <v>80</v>
      </c>
      <c r="G18649" t="s">
        <v>77</v>
      </c>
      <c r="H18649" t="s">
        <v>100</v>
      </c>
      <c r="I18649" t="s">
        <v>179</v>
      </c>
      <c r="J18649" t="s">
        <v>68</v>
      </c>
      <c r="K18649" t="s">
        <v>96</v>
      </c>
      <c r="L18649" t="s">
        <v>107</v>
      </c>
      <c r="M18649" t="s">
        <v>68</v>
      </c>
      <c r="N18649" t="s">
        <v>1282</v>
      </c>
      <c r="O18649" t="s">
        <v>107</v>
      </c>
      <c r="P18649" t="s">
        <v>73</v>
      </c>
    </row>
    <row r="18650" spans="1:16" x14ac:dyDescent="0.35">
      <c r="A18650" t="s">
        <v>5</v>
      </c>
      <c r="B18650" t="s">
        <v>285</v>
      </c>
      <c r="C18650">
        <v>668</v>
      </c>
      <c r="D18650" t="s">
        <v>99</v>
      </c>
      <c r="E18650" t="s">
        <v>103</v>
      </c>
      <c r="F18650" t="s">
        <v>72</v>
      </c>
      <c r="G18650" t="s">
        <v>94</v>
      </c>
      <c r="H18650" t="s">
        <v>88</v>
      </c>
      <c r="I18650" t="s">
        <v>57</v>
      </c>
      <c r="J18650" t="s">
        <v>105</v>
      </c>
      <c r="K18650" t="s">
        <v>221</v>
      </c>
      <c r="L18650" t="s">
        <v>79</v>
      </c>
      <c r="M18650" t="s">
        <v>77</v>
      </c>
      <c r="N18650" t="s">
        <v>724</v>
      </c>
      <c r="O18650" t="s">
        <v>107</v>
      </c>
      <c r="P18650" t="s">
        <v>94</v>
      </c>
    </row>
    <row r="18651" spans="1:16" x14ac:dyDescent="0.35">
      <c r="A18651" t="s">
        <v>6</v>
      </c>
      <c r="B18651" t="s">
        <v>267</v>
      </c>
      <c r="C18651">
        <v>127</v>
      </c>
      <c r="D18651" t="s">
        <v>93</v>
      </c>
      <c r="E18651" t="s">
        <v>96</v>
      </c>
      <c r="F18651" t="s">
        <v>81</v>
      </c>
      <c r="G18651" t="s">
        <v>106</v>
      </c>
      <c r="H18651" t="s">
        <v>84</v>
      </c>
      <c r="I18651" t="s">
        <v>355</v>
      </c>
      <c r="J18651" t="s">
        <v>72</v>
      </c>
      <c r="K18651" t="s">
        <v>96</v>
      </c>
      <c r="L18651" t="s">
        <v>74</v>
      </c>
      <c r="M18651" t="s">
        <v>221</v>
      </c>
      <c r="N18651" t="s">
        <v>771</v>
      </c>
      <c r="O18651" t="s">
        <v>76</v>
      </c>
      <c r="P18651" t="s">
        <v>78</v>
      </c>
    </row>
    <row r="18652" spans="1:16" x14ac:dyDescent="0.35">
      <c r="A18652" t="s">
        <v>6</v>
      </c>
      <c r="B18652" t="s">
        <v>279</v>
      </c>
      <c r="C18652">
        <v>1142</v>
      </c>
      <c r="D18652" t="s">
        <v>299</v>
      </c>
      <c r="E18652" t="s">
        <v>367</v>
      </c>
      <c r="F18652" t="s">
        <v>89</v>
      </c>
      <c r="G18652" t="s">
        <v>186</v>
      </c>
      <c r="H18652" t="s">
        <v>225</v>
      </c>
      <c r="I18652" t="s">
        <v>442</v>
      </c>
      <c r="J18652" t="s">
        <v>96</v>
      </c>
      <c r="K18652" t="s">
        <v>87</v>
      </c>
      <c r="L18652" t="s">
        <v>106</v>
      </c>
      <c r="M18652" t="s">
        <v>55</v>
      </c>
      <c r="N18652" t="s">
        <v>806</v>
      </c>
      <c r="O18652" t="s">
        <v>68</v>
      </c>
      <c r="P18652" t="s">
        <v>104</v>
      </c>
    </row>
    <row r="18653" spans="1:16" x14ac:dyDescent="0.35">
      <c r="A18653" t="s">
        <v>6</v>
      </c>
      <c r="B18653" t="s">
        <v>285</v>
      </c>
      <c r="C18653">
        <v>163</v>
      </c>
      <c r="D18653" t="s">
        <v>176</v>
      </c>
      <c r="E18653" t="s">
        <v>206</v>
      </c>
      <c r="F18653" t="s">
        <v>264</v>
      </c>
      <c r="G18653" t="s">
        <v>76</v>
      </c>
      <c r="H18653" t="s">
        <v>162</v>
      </c>
      <c r="I18653" t="s">
        <v>269</v>
      </c>
      <c r="J18653" t="s">
        <v>264</v>
      </c>
      <c r="K18653" t="s">
        <v>211</v>
      </c>
      <c r="L18653" t="s">
        <v>150</v>
      </c>
      <c r="M18653" t="s">
        <v>70</v>
      </c>
      <c r="N18653" t="s">
        <v>688</v>
      </c>
      <c r="O18653" t="s">
        <v>76</v>
      </c>
      <c r="P18653" t="s">
        <v>76</v>
      </c>
    </row>
    <row r="18654" spans="1:16" x14ac:dyDescent="0.35">
      <c r="A18654" t="s">
        <v>7</v>
      </c>
      <c r="B18654" t="s">
        <v>267</v>
      </c>
      <c r="C18654">
        <v>199</v>
      </c>
      <c r="D18654" t="s">
        <v>99</v>
      </c>
      <c r="E18654" t="s">
        <v>142</v>
      </c>
      <c r="F18654" t="s">
        <v>186</v>
      </c>
      <c r="G18654" t="s">
        <v>173</v>
      </c>
      <c r="H18654" t="s">
        <v>198</v>
      </c>
      <c r="I18654" t="s">
        <v>78</v>
      </c>
      <c r="J18654" t="s">
        <v>70</v>
      </c>
      <c r="K18654" t="s">
        <v>93</v>
      </c>
      <c r="L18654" t="s">
        <v>76</v>
      </c>
      <c r="M18654" t="s">
        <v>71</v>
      </c>
      <c r="N18654" t="s">
        <v>827</v>
      </c>
      <c r="O18654" t="s">
        <v>73</v>
      </c>
      <c r="P18654" t="s">
        <v>76</v>
      </c>
    </row>
    <row r="18655" spans="1:16" x14ac:dyDescent="0.35">
      <c r="A18655" t="s">
        <v>7</v>
      </c>
      <c r="B18655" t="s">
        <v>279</v>
      </c>
      <c r="C18655">
        <v>2874</v>
      </c>
      <c r="D18655" t="s">
        <v>386</v>
      </c>
      <c r="E18655" t="s">
        <v>221</v>
      </c>
      <c r="F18655" t="s">
        <v>138</v>
      </c>
      <c r="G18655" t="s">
        <v>81</v>
      </c>
      <c r="H18655" t="s">
        <v>105</v>
      </c>
      <c r="I18655" t="s">
        <v>175</v>
      </c>
      <c r="J18655" t="s">
        <v>105</v>
      </c>
      <c r="K18655" t="s">
        <v>221</v>
      </c>
      <c r="L18655" t="s">
        <v>107</v>
      </c>
      <c r="M18655" t="s">
        <v>94</v>
      </c>
      <c r="N18655" t="s">
        <v>771</v>
      </c>
      <c r="O18655" t="s">
        <v>106</v>
      </c>
      <c r="P18655" t="s">
        <v>107</v>
      </c>
    </row>
    <row r="18656" spans="1:16" x14ac:dyDescent="0.35">
      <c r="A18656" t="s">
        <v>7</v>
      </c>
      <c r="B18656" t="s">
        <v>285</v>
      </c>
      <c r="C18656">
        <v>172</v>
      </c>
      <c r="D18656" t="s">
        <v>257</v>
      </c>
      <c r="E18656" t="s">
        <v>112</v>
      </c>
      <c r="F18656" t="s">
        <v>186</v>
      </c>
      <c r="G18656" t="s">
        <v>76</v>
      </c>
      <c r="H18656" t="s">
        <v>76</v>
      </c>
      <c r="I18656" t="s">
        <v>150</v>
      </c>
      <c r="J18656" t="s">
        <v>76</v>
      </c>
      <c r="K18656" t="s">
        <v>81</v>
      </c>
      <c r="L18656" t="s">
        <v>76</v>
      </c>
      <c r="M18656" t="s">
        <v>68</v>
      </c>
      <c r="N18656" t="s">
        <v>1407</v>
      </c>
      <c r="O18656" t="s">
        <v>76</v>
      </c>
      <c r="P18656" t="s">
        <v>76</v>
      </c>
    </row>
    <row r="18657" spans="1:16" x14ac:dyDescent="0.35">
      <c r="A18657" t="s">
        <v>241</v>
      </c>
      <c r="B18657" t="s">
        <v>267</v>
      </c>
      <c r="C18657">
        <v>1078</v>
      </c>
      <c r="D18657" t="s">
        <v>61</v>
      </c>
      <c r="E18657" t="s">
        <v>217</v>
      </c>
      <c r="F18657" t="s">
        <v>133</v>
      </c>
      <c r="G18657" t="s">
        <v>138</v>
      </c>
      <c r="H18657" t="s">
        <v>122</v>
      </c>
      <c r="I18657" t="s">
        <v>181</v>
      </c>
      <c r="J18657" t="s">
        <v>72</v>
      </c>
      <c r="K18657" t="s">
        <v>121</v>
      </c>
      <c r="L18657" t="s">
        <v>93</v>
      </c>
      <c r="M18657" t="s">
        <v>179</v>
      </c>
      <c r="N18657" t="s">
        <v>734</v>
      </c>
      <c r="O18657" t="s">
        <v>78</v>
      </c>
      <c r="P18657" t="s">
        <v>106</v>
      </c>
    </row>
    <row r="18658" spans="1:16" x14ac:dyDescent="0.35">
      <c r="A18658" t="s">
        <v>241</v>
      </c>
      <c r="B18658" t="s">
        <v>279</v>
      </c>
      <c r="C18658">
        <v>11018</v>
      </c>
      <c r="D18658" t="s">
        <v>342</v>
      </c>
      <c r="E18658" t="s">
        <v>204</v>
      </c>
      <c r="F18658" t="s">
        <v>100</v>
      </c>
      <c r="G18658" t="s">
        <v>94</v>
      </c>
      <c r="H18658" t="s">
        <v>149</v>
      </c>
      <c r="I18658" t="s">
        <v>84</v>
      </c>
      <c r="J18658" t="s">
        <v>138</v>
      </c>
      <c r="K18658" t="s">
        <v>175</v>
      </c>
      <c r="L18658" t="s">
        <v>107</v>
      </c>
      <c r="M18658" t="s">
        <v>81</v>
      </c>
      <c r="N18658" t="s">
        <v>1729</v>
      </c>
      <c r="O18658" t="s">
        <v>106</v>
      </c>
      <c r="P18658" t="s">
        <v>77</v>
      </c>
    </row>
    <row r="18659" spans="1:16" x14ac:dyDescent="0.35">
      <c r="A18659" t="s">
        <v>241</v>
      </c>
      <c r="B18659" t="s">
        <v>285</v>
      </c>
      <c r="C18659">
        <v>1345</v>
      </c>
      <c r="D18659" t="s">
        <v>278</v>
      </c>
      <c r="E18659" t="s">
        <v>280</v>
      </c>
      <c r="F18659" t="s">
        <v>104</v>
      </c>
      <c r="G18659" t="s">
        <v>150</v>
      </c>
      <c r="H18659" t="s">
        <v>249</v>
      </c>
      <c r="I18659" t="s">
        <v>181</v>
      </c>
      <c r="J18659" t="s">
        <v>105</v>
      </c>
      <c r="K18659" t="s">
        <v>173</v>
      </c>
      <c r="L18659" t="s">
        <v>186</v>
      </c>
      <c r="M18659" t="s">
        <v>100</v>
      </c>
      <c r="N18659" t="s">
        <v>1363</v>
      </c>
      <c r="O18659" t="s">
        <v>106</v>
      </c>
      <c r="P18659" t="s">
        <v>77</v>
      </c>
    </row>
    <row r="18661" spans="1:16" x14ac:dyDescent="0.35">
      <c r="A18661" t="s">
        <v>2696</v>
      </c>
    </row>
    <row r="18662" spans="1:16" x14ac:dyDescent="0.35">
      <c r="A18662" t="s">
        <v>14</v>
      </c>
      <c r="B18662" t="s">
        <v>461</v>
      </c>
      <c r="C18662" t="s">
        <v>2</v>
      </c>
      <c r="D18662" t="s">
        <v>2685</v>
      </c>
      <c r="E18662" t="s">
        <v>2686</v>
      </c>
      <c r="F18662" t="s">
        <v>2687</v>
      </c>
      <c r="G18662" t="s">
        <v>2688</v>
      </c>
      <c r="H18662" t="s">
        <v>2689</v>
      </c>
      <c r="I18662" t="s">
        <v>2690</v>
      </c>
      <c r="J18662" t="s">
        <v>2691</v>
      </c>
      <c r="K18662" t="s">
        <v>2692</v>
      </c>
      <c r="L18662" t="s">
        <v>2693</v>
      </c>
      <c r="M18662" t="s">
        <v>609</v>
      </c>
      <c r="N18662" t="s">
        <v>2694</v>
      </c>
      <c r="O18662" t="s">
        <v>49</v>
      </c>
      <c r="P18662" t="s">
        <v>50</v>
      </c>
    </row>
    <row r="18663" spans="1:16" x14ac:dyDescent="0.35">
      <c r="A18663" t="s">
        <v>3</v>
      </c>
      <c r="B18663" t="s">
        <v>462</v>
      </c>
      <c r="C18663">
        <v>1091</v>
      </c>
      <c r="D18663" t="s">
        <v>112</v>
      </c>
      <c r="E18663" t="s">
        <v>96</v>
      </c>
      <c r="F18663" t="s">
        <v>81</v>
      </c>
      <c r="G18663" t="s">
        <v>68</v>
      </c>
      <c r="H18663" t="s">
        <v>78</v>
      </c>
      <c r="I18663" t="s">
        <v>57</v>
      </c>
      <c r="J18663" t="s">
        <v>75</v>
      </c>
      <c r="K18663" t="s">
        <v>175</v>
      </c>
      <c r="L18663" t="s">
        <v>76</v>
      </c>
      <c r="M18663" t="s">
        <v>138</v>
      </c>
      <c r="N18663" t="s">
        <v>642</v>
      </c>
      <c r="O18663" t="s">
        <v>94</v>
      </c>
      <c r="P18663" t="s">
        <v>71</v>
      </c>
    </row>
    <row r="18664" spans="1:16" x14ac:dyDescent="0.35">
      <c r="A18664" t="s">
        <v>3</v>
      </c>
      <c r="B18664" t="s">
        <v>464</v>
      </c>
      <c r="C18664">
        <v>933</v>
      </c>
      <c r="D18664" t="s">
        <v>276</v>
      </c>
      <c r="E18664" t="s">
        <v>239</v>
      </c>
      <c r="F18664" t="s">
        <v>78</v>
      </c>
      <c r="G18664" t="s">
        <v>75</v>
      </c>
      <c r="H18664" t="s">
        <v>72</v>
      </c>
      <c r="I18664" t="s">
        <v>97</v>
      </c>
      <c r="J18664" t="s">
        <v>94</v>
      </c>
      <c r="K18664" t="s">
        <v>217</v>
      </c>
      <c r="L18664" t="s">
        <v>76</v>
      </c>
      <c r="M18664" t="s">
        <v>106</v>
      </c>
      <c r="N18664" t="s">
        <v>774</v>
      </c>
      <c r="O18664" t="s">
        <v>68</v>
      </c>
      <c r="P18664" t="s">
        <v>107</v>
      </c>
    </row>
    <row r="18665" spans="1:16" x14ac:dyDescent="0.35">
      <c r="A18665" t="s">
        <v>3</v>
      </c>
      <c r="B18665" t="s">
        <v>468</v>
      </c>
      <c r="C18665">
        <v>1</v>
      </c>
      <c r="D18665" t="s">
        <v>76</v>
      </c>
      <c r="E18665" t="s">
        <v>76</v>
      </c>
      <c r="F18665" t="s">
        <v>76</v>
      </c>
      <c r="G18665" t="s">
        <v>76</v>
      </c>
      <c r="H18665" t="s">
        <v>76</v>
      </c>
      <c r="I18665" t="s">
        <v>76</v>
      </c>
      <c r="J18665" t="s">
        <v>76</v>
      </c>
      <c r="K18665" t="s">
        <v>76</v>
      </c>
      <c r="L18665" t="s">
        <v>76</v>
      </c>
      <c r="M18665" t="s">
        <v>76</v>
      </c>
      <c r="N18665" t="s">
        <v>395</v>
      </c>
      <c r="O18665" t="s">
        <v>76</v>
      </c>
      <c r="P18665" t="s">
        <v>76</v>
      </c>
    </row>
    <row r="18666" spans="1:16" x14ac:dyDescent="0.35">
      <c r="A18666" t="s">
        <v>4</v>
      </c>
      <c r="B18666" t="s">
        <v>462</v>
      </c>
      <c r="C18666">
        <v>1694</v>
      </c>
      <c r="D18666" t="s">
        <v>304</v>
      </c>
      <c r="E18666" t="s">
        <v>307</v>
      </c>
      <c r="F18666" t="s">
        <v>108</v>
      </c>
      <c r="G18666" t="s">
        <v>105</v>
      </c>
      <c r="H18666" t="s">
        <v>442</v>
      </c>
      <c r="I18666" t="s">
        <v>260</v>
      </c>
      <c r="J18666" t="s">
        <v>78</v>
      </c>
      <c r="K18666" t="s">
        <v>198</v>
      </c>
      <c r="L18666" t="s">
        <v>77</v>
      </c>
      <c r="M18666" t="s">
        <v>57</v>
      </c>
      <c r="N18666" t="s">
        <v>1008</v>
      </c>
      <c r="O18666" t="s">
        <v>79</v>
      </c>
      <c r="P18666" t="s">
        <v>76</v>
      </c>
    </row>
    <row r="18667" spans="1:16" x14ac:dyDescent="0.35">
      <c r="A18667" t="s">
        <v>4</v>
      </c>
      <c r="B18667" t="s">
        <v>464</v>
      </c>
      <c r="C18667">
        <v>1581</v>
      </c>
      <c r="D18667" t="s">
        <v>264</v>
      </c>
      <c r="E18667" t="s">
        <v>326</v>
      </c>
      <c r="F18667" t="s">
        <v>81</v>
      </c>
      <c r="G18667" t="s">
        <v>73</v>
      </c>
      <c r="H18667" t="s">
        <v>208</v>
      </c>
      <c r="I18667" t="s">
        <v>264</v>
      </c>
      <c r="J18667" t="s">
        <v>79</v>
      </c>
      <c r="K18667" t="s">
        <v>151</v>
      </c>
      <c r="L18667" t="s">
        <v>149</v>
      </c>
      <c r="M18667" t="s">
        <v>70</v>
      </c>
      <c r="N18667" t="s">
        <v>899</v>
      </c>
      <c r="O18667" t="s">
        <v>107</v>
      </c>
      <c r="P18667" t="s">
        <v>76</v>
      </c>
    </row>
    <row r="18668" spans="1:16" x14ac:dyDescent="0.35">
      <c r="A18668" t="s">
        <v>5</v>
      </c>
      <c r="B18668" t="s">
        <v>462</v>
      </c>
      <c r="C18668">
        <v>1658</v>
      </c>
      <c r="D18668" t="s">
        <v>225</v>
      </c>
      <c r="E18668" t="s">
        <v>57</v>
      </c>
      <c r="F18668" t="s">
        <v>55</v>
      </c>
      <c r="G18668" t="s">
        <v>77</v>
      </c>
      <c r="H18668" t="s">
        <v>198</v>
      </c>
      <c r="I18668" t="s">
        <v>70</v>
      </c>
      <c r="J18668" t="s">
        <v>150</v>
      </c>
      <c r="K18668" t="s">
        <v>102</v>
      </c>
      <c r="L18668" t="s">
        <v>71</v>
      </c>
      <c r="M18668" t="s">
        <v>106</v>
      </c>
      <c r="N18668" t="s">
        <v>877</v>
      </c>
      <c r="O18668" t="s">
        <v>76</v>
      </c>
      <c r="P18668" t="s">
        <v>68</v>
      </c>
    </row>
    <row r="18669" spans="1:16" x14ac:dyDescent="0.35">
      <c r="A18669" t="s">
        <v>5</v>
      </c>
      <c r="B18669" t="s">
        <v>464</v>
      </c>
      <c r="C18669">
        <v>1806</v>
      </c>
      <c r="D18669" t="s">
        <v>162</v>
      </c>
      <c r="E18669" t="s">
        <v>121</v>
      </c>
      <c r="F18669" t="s">
        <v>78</v>
      </c>
      <c r="G18669" t="s">
        <v>150</v>
      </c>
      <c r="H18669" t="s">
        <v>93</v>
      </c>
      <c r="I18669" t="s">
        <v>62</v>
      </c>
      <c r="J18669" t="s">
        <v>150</v>
      </c>
      <c r="K18669" t="s">
        <v>62</v>
      </c>
      <c r="L18669" t="s">
        <v>107</v>
      </c>
      <c r="M18669" t="s">
        <v>150</v>
      </c>
      <c r="N18669" t="s">
        <v>1282</v>
      </c>
      <c r="O18669" t="s">
        <v>73</v>
      </c>
      <c r="P18669" t="s">
        <v>73</v>
      </c>
    </row>
    <row r="18670" spans="1:16" x14ac:dyDescent="0.35">
      <c r="A18670" t="s">
        <v>6</v>
      </c>
      <c r="B18670" t="s">
        <v>462</v>
      </c>
      <c r="C18670">
        <v>906</v>
      </c>
      <c r="D18670" t="s">
        <v>286</v>
      </c>
      <c r="E18670" t="s">
        <v>135</v>
      </c>
      <c r="F18670" t="s">
        <v>97</v>
      </c>
      <c r="G18670" t="s">
        <v>138</v>
      </c>
      <c r="H18670" t="s">
        <v>56</v>
      </c>
      <c r="I18670" t="s">
        <v>99</v>
      </c>
      <c r="J18670" t="s">
        <v>70</v>
      </c>
      <c r="K18670" t="s">
        <v>119</v>
      </c>
      <c r="L18670" t="s">
        <v>150</v>
      </c>
      <c r="M18670" t="s">
        <v>74</v>
      </c>
      <c r="N18670" t="s">
        <v>860</v>
      </c>
      <c r="O18670" t="s">
        <v>68</v>
      </c>
      <c r="P18670" t="s">
        <v>71</v>
      </c>
    </row>
    <row r="18671" spans="1:16" x14ac:dyDescent="0.35">
      <c r="A18671" t="s">
        <v>6</v>
      </c>
      <c r="B18671" t="s">
        <v>464</v>
      </c>
      <c r="C18671">
        <v>526</v>
      </c>
      <c r="D18671" t="s">
        <v>126</v>
      </c>
      <c r="E18671" t="s">
        <v>515</v>
      </c>
      <c r="F18671" t="s">
        <v>305</v>
      </c>
      <c r="G18671" t="s">
        <v>80</v>
      </c>
      <c r="H18671" t="s">
        <v>282</v>
      </c>
      <c r="I18671" t="s">
        <v>307</v>
      </c>
      <c r="J18671" t="s">
        <v>180</v>
      </c>
      <c r="K18671" t="s">
        <v>240</v>
      </c>
      <c r="L18671" t="s">
        <v>73</v>
      </c>
      <c r="M18671" t="s">
        <v>149</v>
      </c>
      <c r="N18671" t="s">
        <v>672</v>
      </c>
      <c r="O18671" t="s">
        <v>76</v>
      </c>
      <c r="P18671" t="s">
        <v>119</v>
      </c>
    </row>
    <row r="18672" spans="1:16" x14ac:dyDescent="0.35">
      <c r="A18672" t="s">
        <v>7</v>
      </c>
      <c r="B18672" t="s">
        <v>462</v>
      </c>
      <c r="C18672">
        <v>1913</v>
      </c>
      <c r="D18672" t="s">
        <v>185</v>
      </c>
      <c r="E18672" t="s">
        <v>57</v>
      </c>
      <c r="F18672" t="s">
        <v>81</v>
      </c>
      <c r="G18672" t="s">
        <v>80</v>
      </c>
      <c r="H18672" t="s">
        <v>78</v>
      </c>
      <c r="I18672" t="s">
        <v>104</v>
      </c>
      <c r="J18672" t="s">
        <v>78</v>
      </c>
      <c r="K18672" t="s">
        <v>57</v>
      </c>
      <c r="L18672" t="s">
        <v>107</v>
      </c>
      <c r="M18672" t="s">
        <v>71</v>
      </c>
      <c r="N18672" t="s">
        <v>1144</v>
      </c>
      <c r="O18672" t="s">
        <v>106</v>
      </c>
      <c r="P18672" t="s">
        <v>76</v>
      </c>
    </row>
    <row r="18673" spans="1:16" x14ac:dyDescent="0.35">
      <c r="A18673" t="s">
        <v>7</v>
      </c>
      <c r="B18673" t="s">
        <v>464</v>
      </c>
      <c r="C18673">
        <v>1331</v>
      </c>
      <c r="D18673" t="s">
        <v>317</v>
      </c>
      <c r="E18673" t="s">
        <v>204</v>
      </c>
      <c r="F18673" t="s">
        <v>81</v>
      </c>
      <c r="G18673" t="s">
        <v>75</v>
      </c>
      <c r="H18673" t="s">
        <v>81</v>
      </c>
      <c r="I18673" t="s">
        <v>97</v>
      </c>
      <c r="J18673" t="s">
        <v>72</v>
      </c>
      <c r="K18673" t="s">
        <v>211</v>
      </c>
      <c r="L18673" t="s">
        <v>107</v>
      </c>
      <c r="M18673" t="s">
        <v>138</v>
      </c>
      <c r="N18673" t="s">
        <v>628</v>
      </c>
      <c r="O18673" t="s">
        <v>73</v>
      </c>
      <c r="P18673" t="s">
        <v>107</v>
      </c>
    </row>
    <row r="18674" spans="1:16" x14ac:dyDescent="0.35">
      <c r="A18674" t="s">
        <v>7</v>
      </c>
      <c r="B18674" t="s">
        <v>468</v>
      </c>
      <c r="C18674">
        <v>1</v>
      </c>
      <c r="D18674" t="s">
        <v>76</v>
      </c>
      <c r="E18674" t="s">
        <v>76</v>
      </c>
      <c r="F18674" t="s">
        <v>76</v>
      </c>
      <c r="G18674" t="s">
        <v>76</v>
      </c>
      <c r="H18674" t="s">
        <v>76</v>
      </c>
      <c r="I18674" t="s">
        <v>76</v>
      </c>
      <c r="J18674" t="s">
        <v>76</v>
      </c>
      <c r="K18674" t="s">
        <v>76</v>
      </c>
      <c r="L18674" t="s">
        <v>76</v>
      </c>
      <c r="M18674" t="s">
        <v>76</v>
      </c>
      <c r="N18674" t="s">
        <v>395</v>
      </c>
      <c r="O18674" t="s">
        <v>76</v>
      </c>
      <c r="P18674" t="s">
        <v>76</v>
      </c>
    </row>
    <row r="18675" spans="1:16" x14ac:dyDescent="0.35">
      <c r="A18675" t="s">
        <v>241</v>
      </c>
      <c r="B18675" t="s">
        <v>462</v>
      </c>
      <c r="C18675">
        <v>7262</v>
      </c>
      <c r="D18675" t="s">
        <v>226</v>
      </c>
      <c r="E18675" t="s">
        <v>240</v>
      </c>
      <c r="F18675" t="s">
        <v>142</v>
      </c>
      <c r="G18675" t="s">
        <v>78</v>
      </c>
      <c r="H18675" t="s">
        <v>62</v>
      </c>
      <c r="I18675" t="s">
        <v>180</v>
      </c>
      <c r="J18675" t="s">
        <v>138</v>
      </c>
      <c r="K18675" t="s">
        <v>96</v>
      </c>
      <c r="L18675" t="s">
        <v>106</v>
      </c>
      <c r="M18675" t="s">
        <v>63</v>
      </c>
      <c r="N18675" t="s">
        <v>1109</v>
      </c>
      <c r="O18675" t="s">
        <v>77</v>
      </c>
      <c r="P18675" t="s">
        <v>106</v>
      </c>
    </row>
    <row r="18676" spans="1:16" x14ac:dyDescent="0.35">
      <c r="A18676" t="s">
        <v>241</v>
      </c>
      <c r="B18676" t="s">
        <v>464</v>
      </c>
      <c r="C18676">
        <v>6177</v>
      </c>
      <c r="D18676" t="s">
        <v>113</v>
      </c>
      <c r="E18676" t="s">
        <v>239</v>
      </c>
      <c r="F18676" t="s">
        <v>100</v>
      </c>
      <c r="G18676" t="s">
        <v>150</v>
      </c>
      <c r="H18676" t="s">
        <v>244</v>
      </c>
      <c r="I18676" t="s">
        <v>109</v>
      </c>
      <c r="J18676" t="s">
        <v>138</v>
      </c>
      <c r="K18676" t="s">
        <v>137</v>
      </c>
      <c r="L18676" t="s">
        <v>150</v>
      </c>
      <c r="M18676" t="s">
        <v>80</v>
      </c>
      <c r="N18676" t="s">
        <v>967</v>
      </c>
      <c r="O18676" t="s">
        <v>73</v>
      </c>
      <c r="P18676" t="s">
        <v>79</v>
      </c>
    </row>
    <row r="18677" spans="1:16" x14ac:dyDescent="0.35">
      <c r="A18677" t="s">
        <v>241</v>
      </c>
      <c r="B18677" t="s">
        <v>468</v>
      </c>
      <c r="C18677">
        <v>2</v>
      </c>
      <c r="D18677" t="s">
        <v>76</v>
      </c>
      <c r="E18677" t="s">
        <v>76</v>
      </c>
      <c r="F18677" t="s">
        <v>76</v>
      </c>
      <c r="G18677" t="s">
        <v>76</v>
      </c>
      <c r="H18677" t="s">
        <v>76</v>
      </c>
      <c r="I18677" t="s">
        <v>76</v>
      </c>
      <c r="J18677" t="s">
        <v>76</v>
      </c>
      <c r="K18677" t="s">
        <v>76</v>
      </c>
      <c r="L18677" t="s">
        <v>76</v>
      </c>
      <c r="M18677" t="s">
        <v>76</v>
      </c>
      <c r="N18677" t="s">
        <v>395</v>
      </c>
      <c r="O18677" t="s">
        <v>76</v>
      </c>
      <c r="P18677" t="s">
        <v>76</v>
      </c>
    </row>
    <row r="18679" spans="1:16" x14ac:dyDescent="0.35">
      <c r="A18679" t="s">
        <v>2697</v>
      </c>
    </row>
    <row r="18680" spans="1:16" x14ac:dyDescent="0.35">
      <c r="A18680" t="s">
        <v>14</v>
      </c>
      <c r="B18680" t="s">
        <v>487</v>
      </c>
      <c r="C18680" t="s">
        <v>2</v>
      </c>
      <c r="D18680" t="s">
        <v>2685</v>
      </c>
      <c r="E18680" t="s">
        <v>2686</v>
      </c>
      <c r="F18680" t="s">
        <v>2687</v>
      </c>
      <c r="G18680" t="s">
        <v>2688</v>
      </c>
      <c r="H18680" t="s">
        <v>2689</v>
      </c>
      <c r="I18680" t="s">
        <v>2690</v>
      </c>
      <c r="J18680" t="s">
        <v>2691</v>
      </c>
      <c r="K18680" t="s">
        <v>2692</v>
      </c>
      <c r="L18680" t="s">
        <v>2693</v>
      </c>
      <c r="M18680" t="s">
        <v>609</v>
      </c>
      <c r="N18680" t="s">
        <v>2694</v>
      </c>
      <c r="O18680" t="s">
        <v>49</v>
      </c>
      <c r="P18680" t="s">
        <v>50</v>
      </c>
    </row>
    <row r="18681" spans="1:16" x14ac:dyDescent="0.35">
      <c r="A18681" t="s">
        <v>3</v>
      </c>
      <c r="B18681" t="s">
        <v>488</v>
      </c>
      <c r="C18681">
        <v>1116</v>
      </c>
      <c r="D18681" t="s">
        <v>367</v>
      </c>
      <c r="E18681" t="s">
        <v>157</v>
      </c>
      <c r="F18681" t="s">
        <v>105</v>
      </c>
      <c r="G18681" t="s">
        <v>68</v>
      </c>
      <c r="H18681" t="s">
        <v>80</v>
      </c>
      <c r="I18681" t="s">
        <v>119</v>
      </c>
      <c r="J18681" t="s">
        <v>78</v>
      </c>
      <c r="K18681" t="s">
        <v>211</v>
      </c>
      <c r="L18681" t="s">
        <v>76</v>
      </c>
      <c r="M18681" t="s">
        <v>71</v>
      </c>
      <c r="N18681" t="s">
        <v>1305</v>
      </c>
      <c r="O18681" t="s">
        <v>68</v>
      </c>
      <c r="P18681" t="s">
        <v>106</v>
      </c>
    </row>
    <row r="18682" spans="1:16" x14ac:dyDescent="0.35">
      <c r="A18682" t="s">
        <v>3</v>
      </c>
      <c r="B18682" t="s">
        <v>491</v>
      </c>
      <c r="C18682">
        <v>909</v>
      </c>
      <c r="D18682" t="s">
        <v>145</v>
      </c>
      <c r="E18682" t="s">
        <v>62</v>
      </c>
      <c r="F18682" t="s">
        <v>81</v>
      </c>
      <c r="G18682" t="s">
        <v>94</v>
      </c>
      <c r="H18682" t="s">
        <v>71</v>
      </c>
      <c r="I18682" t="s">
        <v>173</v>
      </c>
      <c r="J18682" t="s">
        <v>150</v>
      </c>
      <c r="K18682" t="s">
        <v>194</v>
      </c>
      <c r="L18682" t="s">
        <v>76</v>
      </c>
      <c r="M18682" t="s">
        <v>94</v>
      </c>
      <c r="N18682" t="s">
        <v>788</v>
      </c>
      <c r="O18682" t="s">
        <v>78</v>
      </c>
      <c r="P18682" t="s">
        <v>68</v>
      </c>
    </row>
    <row r="18683" spans="1:16" x14ac:dyDescent="0.35">
      <c r="A18683" t="s">
        <v>4</v>
      </c>
      <c r="B18683" t="s">
        <v>488</v>
      </c>
      <c r="C18683">
        <v>1945</v>
      </c>
      <c r="D18683" t="s">
        <v>307</v>
      </c>
      <c r="E18683" t="s">
        <v>213</v>
      </c>
      <c r="F18683" t="s">
        <v>186</v>
      </c>
      <c r="G18683" t="s">
        <v>138</v>
      </c>
      <c r="H18683" t="s">
        <v>132</v>
      </c>
      <c r="I18683" t="s">
        <v>237</v>
      </c>
      <c r="J18683" t="s">
        <v>105</v>
      </c>
      <c r="K18683" t="s">
        <v>133</v>
      </c>
      <c r="L18683" t="s">
        <v>151</v>
      </c>
      <c r="M18683" t="s">
        <v>88</v>
      </c>
      <c r="N18683" t="s">
        <v>1005</v>
      </c>
      <c r="O18683" t="s">
        <v>68</v>
      </c>
      <c r="P18683" t="s">
        <v>76</v>
      </c>
    </row>
    <row r="18684" spans="1:16" x14ac:dyDescent="0.35">
      <c r="A18684" t="s">
        <v>4</v>
      </c>
      <c r="B18684" t="s">
        <v>491</v>
      </c>
      <c r="C18684">
        <v>1330</v>
      </c>
      <c r="D18684" t="s">
        <v>226</v>
      </c>
      <c r="E18684" t="s">
        <v>208</v>
      </c>
      <c r="F18684" t="s">
        <v>130</v>
      </c>
      <c r="G18684" t="s">
        <v>107</v>
      </c>
      <c r="H18684" t="s">
        <v>114</v>
      </c>
      <c r="I18684" t="s">
        <v>67</v>
      </c>
      <c r="J18684" t="s">
        <v>106</v>
      </c>
      <c r="K18684" t="s">
        <v>74</v>
      </c>
      <c r="L18684" t="s">
        <v>79</v>
      </c>
      <c r="M18684" t="s">
        <v>103</v>
      </c>
      <c r="N18684" t="s">
        <v>838</v>
      </c>
      <c r="O18684" t="s">
        <v>76</v>
      </c>
      <c r="P18684" t="s">
        <v>76</v>
      </c>
    </row>
    <row r="18685" spans="1:16" x14ac:dyDescent="0.35">
      <c r="A18685" t="s">
        <v>5</v>
      </c>
      <c r="B18685" t="s">
        <v>488</v>
      </c>
      <c r="C18685">
        <v>2081</v>
      </c>
      <c r="D18685" t="s">
        <v>162</v>
      </c>
      <c r="E18685" t="s">
        <v>97</v>
      </c>
      <c r="F18685" t="s">
        <v>81</v>
      </c>
      <c r="G18685" t="s">
        <v>71</v>
      </c>
      <c r="H18685" t="s">
        <v>133</v>
      </c>
      <c r="I18685" t="s">
        <v>173</v>
      </c>
      <c r="J18685" t="s">
        <v>105</v>
      </c>
      <c r="K18685" t="s">
        <v>96</v>
      </c>
      <c r="L18685" t="s">
        <v>107</v>
      </c>
      <c r="M18685" t="s">
        <v>71</v>
      </c>
      <c r="N18685" t="s">
        <v>724</v>
      </c>
      <c r="O18685" t="s">
        <v>107</v>
      </c>
      <c r="P18685" t="s">
        <v>77</v>
      </c>
    </row>
    <row r="18686" spans="1:16" x14ac:dyDescent="0.35">
      <c r="A18686" t="s">
        <v>5</v>
      </c>
      <c r="B18686" t="s">
        <v>491</v>
      </c>
      <c r="C18686">
        <v>1383</v>
      </c>
      <c r="D18686" t="s">
        <v>132</v>
      </c>
      <c r="E18686" t="s">
        <v>96</v>
      </c>
      <c r="F18686" t="s">
        <v>100</v>
      </c>
      <c r="G18686" t="s">
        <v>106</v>
      </c>
      <c r="H18686" t="s">
        <v>80</v>
      </c>
      <c r="I18686" t="s">
        <v>88</v>
      </c>
      <c r="J18686" t="s">
        <v>73</v>
      </c>
      <c r="K18686" t="s">
        <v>137</v>
      </c>
      <c r="L18686" t="s">
        <v>75</v>
      </c>
      <c r="M18686" t="s">
        <v>106</v>
      </c>
      <c r="N18686" t="s">
        <v>1009</v>
      </c>
      <c r="O18686" t="s">
        <v>107</v>
      </c>
      <c r="P18686" t="s">
        <v>106</v>
      </c>
    </row>
    <row r="18687" spans="1:16" x14ac:dyDescent="0.35">
      <c r="A18687" t="s">
        <v>6</v>
      </c>
      <c r="B18687" t="s">
        <v>488</v>
      </c>
      <c r="C18687">
        <v>805</v>
      </c>
      <c r="D18687" t="s">
        <v>307</v>
      </c>
      <c r="E18687" t="s">
        <v>213</v>
      </c>
      <c r="F18687" t="s">
        <v>161</v>
      </c>
      <c r="G18687" t="s">
        <v>78</v>
      </c>
      <c r="H18687" t="s">
        <v>92</v>
      </c>
      <c r="I18687" t="s">
        <v>249</v>
      </c>
      <c r="J18687" t="s">
        <v>102</v>
      </c>
      <c r="K18687" t="s">
        <v>161</v>
      </c>
      <c r="L18687" t="s">
        <v>71</v>
      </c>
      <c r="M18687" t="s">
        <v>86</v>
      </c>
      <c r="N18687" t="s">
        <v>706</v>
      </c>
      <c r="O18687" t="s">
        <v>68</v>
      </c>
      <c r="P18687" t="s">
        <v>103</v>
      </c>
    </row>
    <row r="18688" spans="1:16" x14ac:dyDescent="0.35">
      <c r="A18688" t="s">
        <v>6</v>
      </c>
      <c r="B18688" t="s">
        <v>491</v>
      </c>
      <c r="C18688">
        <v>627</v>
      </c>
      <c r="D18688" t="s">
        <v>293</v>
      </c>
      <c r="E18688" t="s">
        <v>515</v>
      </c>
      <c r="F18688" t="s">
        <v>314</v>
      </c>
      <c r="G18688" t="s">
        <v>100</v>
      </c>
      <c r="H18688" t="s">
        <v>366</v>
      </c>
      <c r="I18688" t="s">
        <v>239</v>
      </c>
      <c r="J18688" t="s">
        <v>104</v>
      </c>
      <c r="K18688" t="s">
        <v>121</v>
      </c>
      <c r="L18688" t="s">
        <v>77</v>
      </c>
      <c r="M18688" t="s">
        <v>55</v>
      </c>
      <c r="N18688" t="s">
        <v>879</v>
      </c>
      <c r="O18688" t="s">
        <v>106</v>
      </c>
      <c r="P18688" t="s">
        <v>94</v>
      </c>
    </row>
    <row r="18689" spans="1:16" x14ac:dyDescent="0.35">
      <c r="A18689" t="s">
        <v>7</v>
      </c>
      <c r="B18689" t="s">
        <v>488</v>
      </c>
      <c r="C18689">
        <v>1723</v>
      </c>
      <c r="D18689" t="s">
        <v>113</v>
      </c>
      <c r="E18689" t="s">
        <v>87</v>
      </c>
      <c r="F18689" t="s">
        <v>63</v>
      </c>
      <c r="G18689" t="s">
        <v>138</v>
      </c>
      <c r="H18689" t="s">
        <v>63</v>
      </c>
      <c r="I18689" t="s">
        <v>96</v>
      </c>
      <c r="J18689" t="s">
        <v>100</v>
      </c>
      <c r="K18689" t="s">
        <v>84</v>
      </c>
      <c r="L18689" t="s">
        <v>107</v>
      </c>
      <c r="M18689" t="s">
        <v>78</v>
      </c>
      <c r="N18689" t="s">
        <v>740</v>
      </c>
      <c r="O18689" t="s">
        <v>106</v>
      </c>
      <c r="P18689" t="s">
        <v>107</v>
      </c>
    </row>
    <row r="18690" spans="1:16" x14ac:dyDescent="0.35">
      <c r="A18690" t="s">
        <v>7</v>
      </c>
      <c r="B18690" t="s">
        <v>491</v>
      </c>
      <c r="C18690">
        <v>1522</v>
      </c>
      <c r="D18690" t="s">
        <v>386</v>
      </c>
      <c r="E18690" t="s">
        <v>180</v>
      </c>
      <c r="F18690" t="s">
        <v>105</v>
      </c>
      <c r="G18690" t="s">
        <v>72</v>
      </c>
      <c r="H18690" t="s">
        <v>150</v>
      </c>
      <c r="I18690" t="s">
        <v>70</v>
      </c>
      <c r="J18690" t="s">
        <v>150</v>
      </c>
      <c r="K18690" t="s">
        <v>180</v>
      </c>
      <c r="L18690" t="s">
        <v>76</v>
      </c>
      <c r="M18690" t="s">
        <v>150</v>
      </c>
      <c r="N18690" t="s">
        <v>835</v>
      </c>
      <c r="O18690" t="s">
        <v>73</v>
      </c>
      <c r="P18690" t="s">
        <v>76</v>
      </c>
    </row>
    <row r="18691" spans="1:16" x14ac:dyDescent="0.35">
      <c r="A18691" t="s">
        <v>241</v>
      </c>
      <c r="B18691" t="s">
        <v>488</v>
      </c>
      <c r="C18691">
        <v>7670</v>
      </c>
      <c r="D18691" t="s">
        <v>162</v>
      </c>
      <c r="E18691" t="s">
        <v>53</v>
      </c>
      <c r="F18691" t="s">
        <v>55</v>
      </c>
      <c r="G18691" t="s">
        <v>94</v>
      </c>
      <c r="H18691" t="s">
        <v>175</v>
      </c>
      <c r="I18691" t="s">
        <v>97</v>
      </c>
      <c r="J18691" t="s">
        <v>80</v>
      </c>
      <c r="K18691" t="s">
        <v>244</v>
      </c>
      <c r="L18691" t="s">
        <v>71</v>
      </c>
      <c r="M18691" t="s">
        <v>100</v>
      </c>
      <c r="N18691" t="s">
        <v>973</v>
      </c>
      <c r="O18691" t="s">
        <v>77</v>
      </c>
      <c r="P18691" t="s">
        <v>79</v>
      </c>
    </row>
    <row r="18692" spans="1:16" x14ac:dyDescent="0.35">
      <c r="A18692" t="s">
        <v>241</v>
      </c>
      <c r="B18692" t="s">
        <v>491</v>
      </c>
      <c r="C18692">
        <v>5771</v>
      </c>
      <c r="D18692" t="s">
        <v>164</v>
      </c>
      <c r="E18692" t="s">
        <v>217</v>
      </c>
      <c r="F18692" t="s">
        <v>74</v>
      </c>
      <c r="G18692" t="s">
        <v>75</v>
      </c>
      <c r="H18692" t="s">
        <v>103</v>
      </c>
      <c r="I18692" t="s">
        <v>180</v>
      </c>
      <c r="J18692" t="s">
        <v>150</v>
      </c>
      <c r="K18692" t="s">
        <v>88</v>
      </c>
      <c r="L18692" t="s">
        <v>106</v>
      </c>
      <c r="M18692" t="s">
        <v>81</v>
      </c>
      <c r="N18692" t="s">
        <v>1109</v>
      </c>
      <c r="O18692" t="s">
        <v>106</v>
      </c>
      <c r="P18692" t="s">
        <v>106</v>
      </c>
    </row>
    <row r="18694" spans="1:16" x14ac:dyDescent="0.35">
      <c r="A18694" t="s">
        <v>2698</v>
      </c>
    </row>
    <row r="18695" spans="1:16" x14ac:dyDescent="0.35">
      <c r="A18695" t="s">
        <v>14</v>
      </c>
      <c r="B18695" t="s">
        <v>565</v>
      </c>
      <c r="C18695" t="s">
        <v>2</v>
      </c>
      <c r="D18695" t="s">
        <v>2685</v>
      </c>
      <c r="E18695" t="s">
        <v>2686</v>
      </c>
      <c r="F18695" t="s">
        <v>2687</v>
      </c>
      <c r="G18695" t="s">
        <v>2688</v>
      </c>
      <c r="H18695" t="s">
        <v>2689</v>
      </c>
      <c r="I18695" t="s">
        <v>2690</v>
      </c>
      <c r="J18695" t="s">
        <v>2691</v>
      </c>
      <c r="K18695" t="s">
        <v>2692</v>
      </c>
      <c r="L18695" t="s">
        <v>2693</v>
      </c>
      <c r="M18695" t="s">
        <v>609</v>
      </c>
      <c r="N18695" t="s">
        <v>2694</v>
      </c>
      <c r="O18695" t="s">
        <v>49</v>
      </c>
      <c r="P18695" t="s">
        <v>50</v>
      </c>
    </row>
    <row r="18696" spans="1:16" x14ac:dyDescent="0.35">
      <c r="A18696" t="s">
        <v>3</v>
      </c>
      <c r="B18696" t="s">
        <v>566</v>
      </c>
      <c r="C18696">
        <v>151</v>
      </c>
      <c r="D18696" t="s">
        <v>372</v>
      </c>
      <c r="E18696" t="s">
        <v>366</v>
      </c>
      <c r="F18696" t="s">
        <v>179</v>
      </c>
      <c r="G18696" t="s">
        <v>103</v>
      </c>
      <c r="H18696" t="s">
        <v>122</v>
      </c>
      <c r="I18696" t="s">
        <v>164</v>
      </c>
      <c r="J18696" t="s">
        <v>75</v>
      </c>
      <c r="K18696" t="s">
        <v>342</v>
      </c>
      <c r="L18696" t="s">
        <v>76</v>
      </c>
      <c r="M18696" t="s">
        <v>79</v>
      </c>
      <c r="N18696" t="s">
        <v>1091</v>
      </c>
      <c r="O18696" t="s">
        <v>244</v>
      </c>
      <c r="P18696" t="s">
        <v>68</v>
      </c>
    </row>
    <row r="18697" spans="1:16" x14ac:dyDescent="0.35">
      <c r="A18697" t="s">
        <v>3</v>
      </c>
      <c r="B18697" t="s">
        <v>569</v>
      </c>
      <c r="C18697">
        <v>933</v>
      </c>
      <c r="D18697" t="s">
        <v>135</v>
      </c>
      <c r="E18697" t="s">
        <v>305</v>
      </c>
      <c r="F18697" t="s">
        <v>71</v>
      </c>
      <c r="G18697" t="s">
        <v>107</v>
      </c>
      <c r="H18697" t="s">
        <v>80</v>
      </c>
      <c r="I18697" t="s">
        <v>216</v>
      </c>
      <c r="J18697" t="s">
        <v>105</v>
      </c>
      <c r="K18697" t="s">
        <v>161</v>
      </c>
      <c r="L18697" t="s">
        <v>76</v>
      </c>
      <c r="M18697" t="s">
        <v>71</v>
      </c>
      <c r="N18697" t="s">
        <v>750</v>
      </c>
      <c r="O18697" t="s">
        <v>76</v>
      </c>
      <c r="P18697" t="s">
        <v>73</v>
      </c>
    </row>
    <row r="18698" spans="1:16" x14ac:dyDescent="0.35">
      <c r="A18698" t="s">
        <v>3</v>
      </c>
      <c r="B18698" t="s">
        <v>570</v>
      </c>
      <c r="C18698">
        <v>32</v>
      </c>
      <c r="D18698" t="s">
        <v>218</v>
      </c>
      <c r="E18698" t="s">
        <v>309</v>
      </c>
      <c r="F18698" t="s">
        <v>102</v>
      </c>
      <c r="G18698" t="s">
        <v>76</v>
      </c>
      <c r="H18698" t="s">
        <v>76</v>
      </c>
      <c r="I18698" t="s">
        <v>76</v>
      </c>
      <c r="J18698" t="s">
        <v>76</v>
      </c>
      <c r="K18698" t="s">
        <v>76</v>
      </c>
      <c r="L18698" t="s">
        <v>76</v>
      </c>
      <c r="M18698" t="s">
        <v>76</v>
      </c>
      <c r="N18698" t="s">
        <v>1009</v>
      </c>
      <c r="O18698" t="s">
        <v>76</v>
      </c>
      <c r="P18698" t="s">
        <v>105</v>
      </c>
    </row>
    <row r="18699" spans="1:16" x14ac:dyDescent="0.35">
      <c r="A18699" t="s">
        <v>3</v>
      </c>
      <c r="B18699" t="s">
        <v>571</v>
      </c>
      <c r="C18699">
        <v>111</v>
      </c>
      <c r="D18699" t="s">
        <v>320</v>
      </c>
      <c r="E18699" t="s">
        <v>86</v>
      </c>
      <c r="F18699" t="s">
        <v>97</v>
      </c>
      <c r="G18699" t="s">
        <v>74</v>
      </c>
      <c r="H18699" t="s">
        <v>74</v>
      </c>
      <c r="I18699" t="s">
        <v>217</v>
      </c>
      <c r="J18699" t="s">
        <v>104</v>
      </c>
      <c r="K18699" t="s">
        <v>134</v>
      </c>
      <c r="L18699" t="s">
        <v>76</v>
      </c>
      <c r="M18699" t="s">
        <v>76</v>
      </c>
      <c r="N18699" t="s">
        <v>1210</v>
      </c>
      <c r="O18699" t="s">
        <v>149</v>
      </c>
      <c r="P18699" t="s">
        <v>71</v>
      </c>
    </row>
    <row r="18700" spans="1:16" x14ac:dyDescent="0.35">
      <c r="A18700" t="s">
        <v>3</v>
      </c>
      <c r="B18700" t="s">
        <v>572</v>
      </c>
      <c r="C18700">
        <v>766</v>
      </c>
      <c r="D18700" t="s">
        <v>113</v>
      </c>
      <c r="E18700" t="s">
        <v>62</v>
      </c>
      <c r="F18700" t="s">
        <v>71</v>
      </c>
      <c r="G18700" t="s">
        <v>71</v>
      </c>
      <c r="H18700" t="s">
        <v>77</v>
      </c>
      <c r="I18700" t="s">
        <v>104</v>
      </c>
      <c r="J18700" t="s">
        <v>77</v>
      </c>
      <c r="K18700" t="s">
        <v>149</v>
      </c>
      <c r="L18700" t="s">
        <v>76</v>
      </c>
      <c r="M18700" t="s">
        <v>138</v>
      </c>
      <c r="N18700" t="s">
        <v>783</v>
      </c>
      <c r="O18700" t="s">
        <v>150</v>
      </c>
      <c r="P18700" t="s">
        <v>68</v>
      </c>
    </row>
    <row r="18701" spans="1:16" x14ac:dyDescent="0.35">
      <c r="A18701" t="s">
        <v>3</v>
      </c>
      <c r="B18701" t="s">
        <v>573</v>
      </c>
      <c r="C18701">
        <v>32</v>
      </c>
      <c r="D18701" t="s">
        <v>208</v>
      </c>
      <c r="E18701" t="s">
        <v>62</v>
      </c>
      <c r="F18701" t="s">
        <v>74</v>
      </c>
      <c r="G18701" t="s">
        <v>55</v>
      </c>
      <c r="H18701" t="s">
        <v>76</v>
      </c>
      <c r="I18701" t="s">
        <v>76</v>
      </c>
      <c r="J18701" t="s">
        <v>76</v>
      </c>
      <c r="K18701" t="s">
        <v>76</v>
      </c>
      <c r="L18701" t="s">
        <v>76</v>
      </c>
      <c r="M18701" t="s">
        <v>76</v>
      </c>
      <c r="N18701" t="s">
        <v>834</v>
      </c>
      <c r="O18701" t="s">
        <v>76</v>
      </c>
      <c r="P18701" t="s">
        <v>76</v>
      </c>
    </row>
    <row r="18702" spans="1:16" x14ac:dyDescent="0.35">
      <c r="A18702" t="s">
        <v>4</v>
      </c>
      <c r="B18702" t="s">
        <v>566</v>
      </c>
      <c r="C18702">
        <v>213</v>
      </c>
      <c r="D18702" t="s">
        <v>57</v>
      </c>
      <c r="E18702" t="s">
        <v>119</v>
      </c>
      <c r="F18702" t="s">
        <v>221</v>
      </c>
      <c r="G18702" t="s">
        <v>76</v>
      </c>
      <c r="H18702" t="s">
        <v>73</v>
      </c>
      <c r="I18702" t="s">
        <v>58</v>
      </c>
      <c r="J18702" t="s">
        <v>107</v>
      </c>
      <c r="K18702" t="s">
        <v>442</v>
      </c>
      <c r="L18702" t="s">
        <v>176</v>
      </c>
      <c r="M18702" t="s">
        <v>163</v>
      </c>
      <c r="N18702" t="s">
        <v>1370</v>
      </c>
      <c r="O18702" t="s">
        <v>81</v>
      </c>
      <c r="P18702" t="s">
        <v>76</v>
      </c>
    </row>
    <row r="18703" spans="1:16" x14ac:dyDescent="0.35">
      <c r="A18703" t="s">
        <v>4</v>
      </c>
      <c r="B18703" t="s">
        <v>569</v>
      </c>
      <c r="C18703">
        <v>1578</v>
      </c>
      <c r="D18703" t="s">
        <v>386</v>
      </c>
      <c r="E18703" t="s">
        <v>136</v>
      </c>
      <c r="F18703" t="s">
        <v>138</v>
      </c>
      <c r="G18703" t="s">
        <v>81</v>
      </c>
      <c r="H18703" t="s">
        <v>204</v>
      </c>
      <c r="I18703" t="s">
        <v>67</v>
      </c>
      <c r="J18703" t="s">
        <v>80</v>
      </c>
      <c r="K18703" t="s">
        <v>198</v>
      </c>
      <c r="L18703" t="s">
        <v>76</v>
      </c>
      <c r="M18703" t="s">
        <v>244</v>
      </c>
      <c r="N18703" t="s">
        <v>844</v>
      </c>
      <c r="O18703" t="s">
        <v>73</v>
      </c>
      <c r="P18703" t="s">
        <v>76</v>
      </c>
    </row>
    <row r="18704" spans="1:16" x14ac:dyDescent="0.35">
      <c r="A18704" t="s">
        <v>4</v>
      </c>
      <c r="B18704" t="s">
        <v>570</v>
      </c>
      <c r="C18704">
        <v>154</v>
      </c>
      <c r="D18704" t="s">
        <v>89</v>
      </c>
      <c r="E18704" t="s">
        <v>132</v>
      </c>
      <c r="F18704" t="s">
        <v>80</v>
      </c>
      <c r="G18704" t="s">
        <v>93</v>
      </c>
      <c r="H18704" t="s">
        <v>376</v>
      </c>
      <c r="I18704" t="s">
        <v>157</v>
      </c>
      <c r="J18704" t="s">
        <v>79</v>
      </c>
      <c r="K18704" t="s">
        <v>68</v>
      </c>
      <c r="L18704" t="s">
        <v>53</v>
      </c>
      <c r="M18704" t="s">
        <v>149</v>
      </c>
      <c r="N18704" t="s">
        <v>616</v>
      </c>
      <c r="O18704" t="s">
        <v>138</v>
      </c>
      <c r="P18704" t="s">
        <v>76</v>
      </c>
    </row>
    <row r="18705" spans="1:16" x14ac:dyDescent="0.35">
      <c r="A18705" t="s">
        <v>4</v>
      </c>
      <c r="B18705" t="s">
        <v>571</v>
      </c>
      <c r="C18705">
        <v>142</v>
      </c>
      <c r="D18705" t="s">
        <v>64</v>
      </c>
      <c r="E18705" t="s">
        <v>182</v>
      </c>
      <c r="F18705" t="s">
        <v>130</v>
      </c>
      <c r="G18705" t="s">
        <v>76</v>
      </c>
      <c r="H18705" t="s">
        <v>70</v>
      </c>
      <c r="I18705" t="s">
        <v>237</v>
      </c>
      <c r="J18705" t="s">
        <v>107</v>
      </c>
      <c r="K18705" t="s">
        <v>87</v>
      </c>
      <c r="L18705" t="s">
        <v>94</v>
      </c>
      <c r="M18705" t="s">
        <v>515</v>
      </c>
      <c r="N18705" t="s">
        <v>638</v>
      </c>
      <c r="O18705" t="s">
        <v>76</v>
      </c>
      <c r="P18705" t="s">
        <v>76</v>
      </c>
    </row>
    <row r="18706" spans="1:16" x14ac:dyDescent="0.35">
      <c r="A18706" t="s">
        <v>4</v>
      </c>
      <c r="B18706" t="s">
        <v>572</v>
      </c>
      <c r="C18706">
        <v>1064</v>
      </c>
      <c r="D18706" t="s">
        <v>355</v>
      </c>
      <c r="E18706" t="s">
        <v>92</v>
      </c>
      <c r="F18706" t="s">
        <v>81</v>
      </c>
      <c r="G18706" t="s">
        <v>107</v>
      </c>
      <c r="H18706" t="s">
        <v>114</v>
      </c>
      <c r="I18706" t="s">
        <v>97</v>
      </c>
      <c r="J18706" t="s">
        <v>79</v>
      </c>
      <c r="K18706" t="s">
        <v>81</v>
      </c>
      <c r="L18706" t="s">
        <v>76</v>
      </c>
      <c r="M18706" t="s">
        <v>75</v>
      </c>
      <c r="N18706" t="s">
        <v>1109</v>
      </c>
      <c r="O18706" t="s">
        <v>76</v>
      </c>
      <c r="P18706" t="s">
        <v>76</v>
      </c>
    </row>
    <row r="18707" spans="1:16" x14ac:dyDescent="0.35">
      <c r="A18707" t="s">
        <v>4</v>
      </c>
      <c r="B18707" t="s">
        <v>573</v>
      </c>
      <c r="C18707">
        <v>124</v>
      </c>
      <c r="D18707" t="s">
        <v>145</v>
      </c>
      <c r="E18707" t="s">
        <v>157</v>
      </c>
      <c r="F18707" t="s">
        <v>204</v>
      </c>
      <c r="G18707" t="s">
        <v>107</v>
      </c>
      <c r="H18707" t="s">
        <v>326</v>
      </c>
      <c r="I18707" t="s">
        <v>164</v>
      </c>
      <c r="J18707" t="s">
        <v>76</v>
      </c>
      <c r="K18707" t="s">
        <v>186</v>
      </c>
      <c r="L18707" t="s">
        <v>63</v>
      </c>
      <c r="M18707" t="s">
        <v>137</v>
      </c>
      <c r="N18707" t="s">
        <v>942</v>
      </c>
      <c r="O18707" t="s">
        <v>76</v>
      </c>
      <c r="P18707" t="s">
        <v>76</v>
      </c>
    </row>
    <row r="18708" spans="1:16" x14ac:dyDescent="0.35">
      <c r="A18708" t="s">
        <v>5</v>
      </c>
      <c r="B18708" t="s">
        <v>566</v>
      </c>
      <c r="C18708">
        <v>89</v>
      </c>
      <c r="D18708" t="s">
        <v>198</v>
      </c>
      <c r="E18708" t="s">
        <v>81</v>
      </c>
      <c r="F18708" t="s">
        <v>76</v>
      </c>
      <c r="G18708" t="s">
        <v>76</v>
      </c>
      <c r="H18708" t="s">
        <v>80</v>
      </c>
      <c r="I18708" t="s">
        <v>63</v>
      </c>
      <c r="J18708" t="s">
        <v>79</v>
      </c>
      <c r="K18708" t="s">
        <v>55</v>
      </c>
      <c r="L18708" t="s">
        <v>76</v>
      </c>
      <c r="M18708" t="s">
        <v>75</v>
      </c>
      <c r="N18708" t="s">
        <v>1422</v>
      </c>
      <c r="O18708" t="s">
        <v>76</v>
      </c>
      <c r="P18708" t="s">
        <v>76</v>
      </c>
    </row>
    <row r="18709" spans="1:16" x14ac:dyDescent="0.35">
      <c r="A18709" t="s">
        <v>5</v>
      </c>
      <c r="B18709" t="s">
        <v>569</v>
      </c>
      <c r="C18709">
        <v>1594</v>
      </c>
      <c r="D18709" t="s">
        <v>304</v>
      </c>
      <c r="E18709" t="s">
        <v>211</v>
      </c>
      <c r="F18709" t="s">
        <v>55</v>
      </c>
      <c r="G18709" t="s">
        <v>77</v>
      </c>
      <c r="H18709" t="s">
        <v>55</v>
      </c>
      <c r="I18709" t="s">
        <v>179</v>
      </c>
      <c r="J18709" t="s">
        <v>94</v>
      </c>
      <c r="K18709" t="s">
        <v>96</v>
      </c>
      <c r="L18709" t="s">
        <v>107</v>
      </c>
      <c r="M18709" t="s">
        <v>75</v>
      </c>
      <c r="N18709" t="s">
        <v>1433</v>
      </c>
      <c r="O18709" t="s">
        <v>107</v>
      </c>
      <c r="P18709" t="s">
        <v>76</v>
      </c>
    </row>
    <row r="18710" spans="1:16" x14ac:dyDescent="0.35">
      <c r="A18710" t="s">
        <v>5</v>
      </c>
      <c r="B18710" t="s">
        <v>570</v>
      </c>
      <c r="C18710">
        <v>398</v>
      </c>
      <c r="D18710" t="s">
        <v>114</v>
      </c>
      <c r="E18710" t="s">
        <v>70</v>
      </c>
      <c r="F18710" t="s">
        <v>77</v>
      </c>
      <c r="G18710" t="s">
        <v>72</v>
      </c>
      <c r="H18710" t="s">
        <v>221</v>
      </c>
      <c r="I18710" t="s">
        <v>198</v>
      </c>
      <c r="J18710" t="s">
        <v>100</v>
      </c>
      <c r="K18710" t="s">
        <v>137</v>
      </c>
      <c r="L18710" t="s">
        <v>77</v>
      </c>
      <c r="M18710" t="s">
        <v>77</v>
      </c>
      <c r="N18710" t="s">
        <v>845</v>
      </c>
      <c r="O18710" t="s">
        <v>73</v>
      </c>
      <c r="P18710" t="s">
        <v>72</v>
      </c>
    </row>
    <row r="18711" spans="1:16" x14ac:dyDescent="0.35">
      <c r="A18711" t="s">
        <v>5</v>
      </c>
      <c r="B18711" t="s">
        <v>571</v>
      </c>
      <c r="C18711">
        <v>46</v>
      </c>
      <c r="D18711" t="s">
        <v>239</v>
      </c>
      <c r="E18711" t="s">
        <v>180</v>
      </c>
      <c r="F18711" t="s">
        <v>73</v>
      </c>
      <c r="G18711" t="s">
        <v>94</v>
      </c>
      <c r="H18711" t="s">
        <v>94</v>
      </c>
      <c r="I18711" t="s">
        <v>70</v>
      </c>
      <c r="J18711" t="s">
        <v>186</v>
      </c>
      <c r="K18711" t="s">
        <v>216</v>
      </c>
      <c r="L18711" t="s">
        <v>276</v>
      </c>
      <c r="M18711" t="s">
        <v>76</v>
      </c>
      <c r="N18711" t="s">
        <v>976</v>
      </c>
      <c r="O18711" t="s">
        <v>79</v>
      </c>
      <c r="P18711" t="s">
        <v>76</v>
      </c>
    </row>
    <row r="18712" spans="1:16" x14ac:dyDescent="0.35">
      <c r="A18712" t="s">
        <v>5</v>
      </c>
      <c r="B18712" t="s">
        <v>572</v>
      </c>
      <c r="C18712">
        <v>1067</v>
      </c>
      <c r="D18712" t="s">
        <v>58</v>
      </c>
      <c r="E18712" t="s">
        <v>244</v>
      </c>
      <c r="F18712" t="s">
        <v>138</v>
      </c>
      <c r="G18712" t="s">
        <v>77</v>
      </c>
      <c r="H18712" t="s">
        <v>72</v>
      </c>
      <c r="I18712" t="s">
        <v>179</v>
      </c>
      <c r="J18712" t="s">
        <v>107</v>
      </c>
      <c r="K18712" t="s">
        <v>96</v>
      </c>
      <c r="L18712" t="s">
        <v>73</v>
      </c>
      <c r="M18712" t="s">
        <v>73</v>
      </c>
      <c r="N18712" t="s">
        <v>813</v>
      </c>
      <c r="O18712" t="s">
        <v>73</v>
      </c>
      <c r="P18712" t="s">
        <v>79</v>
      </c>
    </row>
    <row r="18713" spans="1:16" x14ac:dyDescent="0.35">
      <c r="A18713" t="s">
        <v>5</v>
      </c>
      <c r="B18713" t="s">
        <v>573</v>
      </c>
      <c r="C18713">
        <v>270</v>
      </c>
      <c r="D18713" t="s">
        <v>355</v>
      </c>
      <c r="E18713" t="s">
        <v>133</v>
      </c>
      <c r="F18713" t="s">
        <v>179</v>
      </c>
      <c r="G18713" t="s">
        <v>107</v>
      </c>
      <c r="H18713" t="s">
        <v>142</v>
      </c>
      <c r="I18713" t="s">
        <v>355</v>
      </c>
      <c r="J18713" t="s">
        <v>106</v>
      </c>
      <c r="K18713" t="s">
        <v>355</v>
      </c>
      <c r="L18713" t="s">
        <v>68</v>
      </c>
      <c r="M18713" t="s">
        <v>77</v>
      </c>
      <c r="N18713" t="s">
        <v>1186</v>
      </c>
      <c r="O18713" t="s">
        <v>76</v>
      </c>
      <c r="P18713" t="s">
        <v>76</v>
      </c>
    </row>
    <row r="18714" spans="1:16" x14ac:dyDescent="0.35">
      <c r="A18714" t="s">
        <v>6</v>
      </c>
      <c r="B18714" t="s">
        <v>566</v>
      </c>
      <c r="C18714">
        <v>71</v>
      </c>
      <c r="D18714" t="s">
        <v>186</v>
      </c>
      <c r="E18714" t="s">
        <v>70</v>
      </c>
      <c r="F18714" t="s">
        <v>106</v>
      </c>
      <c r="G18714" t="s">
        <v>79</v>
      </c>
      <c r="H18714" t="s">
        <v>108</v>
      </c>
      <c r="I18714" t="s">
        <v>280</v>
      </c>
      <c r="J18714" t="s">
        <v>130</v>
      </c>
      <c r="K18714" t="s">
        <v>216</v>
      </c>
      <c r="L18714" t="s">
        <v>96</v>
      </c>
      <c r="M18714" t="s">
        <v>97</v>
      </c>
      <c r="N18714" t="s">
        <v>724</v>
      </c>
      <c r="O18714" t="s">
        <v>76</v>
      </c>
      <c r="P18714" t="s">
        <v>76</v>
      </c>
    </row>
    <row r="18715" spans="1:16" x14ac:dyDescent="0.35">
      <c r="A18715" t="s">
        <v>6</v>
      </c>
      <c r="B18715" t="s">
        <v>569</v>
      </c>
      <c r="C18715">
        <v>642</v>
      </c>
      <c r="D18715" t="s">
        <v>193</v>
      </c>
      <c r="E18715" t="s">
        <v>116</v>
      </c>
      <c r="F18715" t="s">
        <v>146</v>
      </c>
      <c r="G18715" t="s">
        <v>81</v>
      </c>
      <c r="H18715" t="s">
        <v>307</v>
      </c>
      <c r="I18715" t="s">
        <v>237</v>
      </c>
      <c r="J18715" t="s">
        <v>244</v>
      </c>
      <c r="K18715" t="s">
        <v>161</v>
      </c>
      <c r="L18715" t="s">
        <v>77</v>
      </c>
      <c r="M18715" t="s">
        <v>142</v>
      </c>
      <c r="N18715" t="s">
        <v>894</v>
      </c>
      <c r="O18715" t="s">
        <v>71</v>
      </c>
      <c r="P18715" t="s">
        <v>137</v>
      </c>
    </row>
    <row r="18716" spans="1:16" x14ac:dyDescent="0.35">
      <c r="A18716" t="s">
        <v>6</v>
      </c>
      <c r="B18716" t="s">
        <v>570</v>
      </c>
      <c r="C18716">
        <v>92</v>
      </c>
      <c r="D18716" t="s">
        <v>105</v>
      </c>
      <c r="E18716" t="s">
        <v>199</v>
      </c>
      <c r="F18716" t="s">
        <v>149</v>
      </c>
      <c r="G18716" t="s">
        <v>76</v>
      </c>
      <c r="H18716" t="s">
        <v>162</v>
      </c>
      <c r="I18716" t="s">
        <v>113</v>
      </c>
      <c r="J18716" t="s">
        <v>278</v>
      </c>
      <c r="K18716" t="s">
        <v>240</v>
      </c>
      <c r="L18716" t="s">
        <v>76</v>
      </c>
      <c r="M18716" t="s">
        <v>221</v>
      </c>
      <c r="N18716" t="s">
        <v>712</v>
      </c>
      <c r="O18716" t="s">
        <v>76</v>
      </c>
      <c r="P18716" t="s">
        <v>76</v>
      </c>
    </row>
    <row r="18717" spans="1:16" x14ac:dyDescent="0.35">
      <c r="A18717" t="s">
        <v>6</v>
      </c>
      <c r="B18717" t="s">
        <v>571</v>
      </c>
      <c r="C18717">
        <v>56</v>
      </c>
      <c r="D18717" t="s">
        <v>142</v>
      </c>
      <c r="E18717" t="s">
        <v>175</v>
      </c>
      <c r="F18717" t="s">
        <v>133</v>
      </c>
      <c r="G18717" t="s">
        <v>76</v>
      </c>
      <c r="H18717" t="s">
        <v>146</v>
      </c>
      <c r="I18717" t="s">
        <v>121</v>
      </c>
      <c r="J18717" t="s">
        <v>76</v>
      </c>
      <c r="K18717" t="s">
        <v>133</v>
      </c>
      <c r="L18717" t="s">
        <v>76</v>
      </c>
      <c r="M18717" t="s">
        <v>221</v>
      </c>
      <c r="N18717" t="s">
        <v>813</v>
      </c>
      <c r="O18717" t="s">
        <v>76</v>
      </c>
      <c r="P18717" t="s">
        <v>198</v>
      </c>
    </row>
    <row r="18718" spans="1:16" x14ac:dyDescent="0.35">
      <c r="A18718" t="s">
        <v>6</v>
      </c>
      <c r="B18718" t="s">
        <v>572</v>
      </c>
      <c r="C18718">
        <v>500</v>
      </c>
      <c r="D18718" t="s">
        <v>282</v>
      </c>
      <c r="E18718" t="s">
        <v>367</v>
      </c>
      <c r="F18718" t="s">
        <v>67</v>
      </c>
      <c r="G18718" t="s">
        <v>122</v>
      </c>
      <c r="H18718" t="s">
        <v>366</v>
      </c>
      <c r="I18718" t="s">
        <v>99</v>
      </c>
      <c r="J18718" t="s">
        <v>62</v>
      </c>
      <c r="K18718" t="s">
        <v>181</v>
      </c>
      <c r="L18718" t="s">
        <v>107</v>
      </c>
      <c r="M18718" t="s">
        <v>72</v>
      </c>
      <c r="N18718" t="s">
        <v>1153</v>
      </c>
      <c r="O18718" t="s">
        <v>77</v>
      </c>
      <c r="P18718" t="s">
        <v>75</v>
      </c>
    </row>
    <row r="18719" spans="1:16" x14ac:dyDescent="0.35">
      <c r="A18719" t="s">
        <v>6</v>
      </c>
      <c r="B18719" t="s">
        <v>573</v>
      </c>
      <c r="C18719">
        <v>71</v>
      </c>
      <c r="D18719" t="s">
        <v>124</v>
      </c>
      <c r="E18719" t="s">
        <v>345</v>
      </c>
      <c r="F18719" t="s">
        <v>134</v>
      </c>
      <c r="G18719" t="s">
        <v>76</v>
      </c>
      <c r="H18719" t="s">
        <v>162</v>
      </c>
      <c r="I18719" t="s">
        <v>276</v>
      </c>
      <c r="J18719" t="s">
        <v>74</v>
      </c>
      <c r="K18719" t="s">
        <v>264</v>
      </c>
      <c r="L18719" t="s">
        <v>186</v>
      </c>
      <c r="M18719" t="s">
        <v>100</v>
      </c>
      <c r="N18719" t="s">
        <v>890</v>
      </c>
      <c r="O18719" t="s">
        <v>76</v>
      </c>
      <c r="P18719" t="s">
        <v>76</v>
      </c>
    </row>
    <row r="18720" spans="1:16" x14ac:dyDescent="0.35">
      <c r="A18720" t="s">
        <v>7</v>
      </c>
      <c r="B18720" t="s">
        <v>566</v>
      </c>
      <c r="C18720">
        <v>129</v>
      </c>
      <c r="D18720" t="s">
        <v>264</v>
      </c>
      <c r="E18720" t="s">
        <v>138</v>
      </c>
      <c r="F18720" t="s">
        <v>122</v>
      </c>
      <c r="G18720" t="s">
        <v>216</v>
      </c>
      <c r="H18720" t="s">
        <v>86</v>
      </c>
      <c r="I18720" t="s">
        <v>63</v>
      </c>
      <c r="J18720" t="s">
        <v>175</v>
      </c>
      <c r="K18720" t="s">
        <v>142</v>
      </c>
      <c r="L18720" t="s">
        <v>76</v>
      </c>
      <c r="M18720" t="s">
        <v>107</v>
      </c>
      <c r="N18720" t="s">
        <v>912</v>
      </c>
      <c r="O18720" t="s">
        <v>77</v>
      </c>
      <c r="P18720" t="s">
        <v>76</v>
      </c>
    </row>
    <row r="18721" spans="1:16" x14ac:dyDescent="0.35">
      <c r="A18721" t="s">
        <v>7</v>
      </c>
      <c r="B18721" t="s">
        <v>569</v>
      </c>
      <c r="C18721">
        <v>1488</v>
      </c>
      <c r="D18721" t="s">
        <v>116</v>
      </c>
      <c r="E18721" t="s">
        <v>181</v>
      </c>
      <c r="F18721" t="s">
        <v>80</v>
      </c>
      <c r="G18721" t="s">
        <v>94</v>
      </c>
      <c r="H18721" t="s">
        <v>63</v>
      </c>
      <c r="I18721" t="s">
        <v>137</v>
      </c>
      <c r="J18721" t="s">
        <v>80</v>
      </c>
      <c r="K18721" t="s">
        <v>109</v>
      </c>
      <c r="L18721" t="s">
        <v>107</v>
      </c>
      <c r="M18721" t="s">
        <v>105</v>
      </c>
      <c r="N18721" t="s">
        <v>1398</v>
      </c>
      <c r="O18721" t="s">
        <v>106</v>
      </c>
      <c r="P18721" t="s">
        <v>107</v>
      </c>
    </row>
    <row r="18722" spans="1:16" x14ac:dyDescent="0.35">
      <c r="A18722" t="s">
        <v>7</v>
      </c>
      <c r="B18722" t="s">
        <v>570</v>
      </c>
      <c r="C18722">
        <v>106</v>
      </c>
      <c r="D18722" t="s">
        <v>202</v>
      </c>
      <c r="E18722" t="s">
        <v>231</v>
      </c>
      <c r="F18722" t="s">
        <v>76</v>
      </c>
      <c r="G18722" t="s">
        <v>76</v>
      </c>
      <c r="H18722" t="s">
        <v>76</v>
      </c>
      <c r="I18722" t="s">
        <v>76</v>
      </c>
      <c r="J18722" t="s">
        <v>76</v>
      </c>
      <c r="K18722" t="s">
        <v>63</v>
      </c>
      <c r="L18722" t="s">
        <v>76</v>
      </c>
      <c r="M18722" t="s">
        <v>94</v>
      </c>
      <c r="N18722" t="s">
        <v>918</v>
      </c>
      <c r="O18722" t="s">
        <v>76</v>
      </c>
      <c r="P18722" t="s">
        <v>76</v>
      </c>
    </row>
    <row r="18723" spans="1:16" x14ac:dyDescent="0.35">
      <c r="A18723" t="s">
        <v>7</v>
      </c>
      <c r="B18723" t="s">
        <v>571</v>
      </c>
      <c r="C18723">
        <v>70</v>
      </c>
      <c r="D18723" t="s">
        <v>58</v>
      </c>
      <c r="E18723" t="s">
        <v>57</v>
      </c>
      <c r="F18723" t="s">
        <v>105</v>
      </c>
      <c r="G18723" t="s">
        <v>68</v>
      </c>
      <c r="H18723" t="s">
        <v>186</v>
      </c>
      <c r="I18723" t="s">
        <v>106</v>
      </c>
      <c r="J18723" t="s">
        <v>130</v>
      </c>
      <c r="K18723" t="s">
        <v>80</v>
      </c>
      <c r="L18723" t="s">
        <v>76</v>
      </c>
      <c r="M18723" t="s">
        <v>63</v>
      </c>
      <c r="N18723" t="s">
        <v>828</v>
      </c>
      <c r="O18723" t="s">
        <v>76</v>
      </c>
      <c r="P18723" t="s">
        <v>76</v>
      </c>
    </row>
    <row r="18724" spans="1:16" x14ac:dyDescent="0.35">
      <c r="A18724" t="s">
        <v>7</v>
      </c>
      <c r="B18724" t="s">
        <v>572</v>
      </c>
      <c r="C18724">
        <v>1386</v>
      </c>
      <c r="D18724" t="s">
        <v>164</v>
      </c>
      <c r="E18724" t="s">
        <v>84</v>
      </c>
      <c r="F18724" t="s">
        <v>94</v>
      </c>
      <c r="G18724" t="s">
        <v>80</v>
      </c>
      <c r="H18724" t="s">
        <v>75</v>
      </c>
      <c r="I18724" t="s">
        <v>96</v>
      </c>
      <c r="J18724" t="s">
        <v>150</v>
      </c>
      <c r="K18724" t="s">
        <v>221</v>
      </c>
      <c r="L18724" t="s">
        <v>76</v>
      </c>
      <c r="M18724" t="s">
        <v>150</v>
      </c>
      <c r="N18724" t="s">
        <v>833</v>
      </c>
      <c r="O18724" t="s">
        <v>106</v>
      </c>
      <c r="P18724" t="s">
        <v>76</v>
      </c>
    </row>
    <row r="18725" spans="1:16" x14ac:dyDescent="0.35">
      <c r="A18725" t="s">
        <v>7</v>
      </c>
      <c r="B18725" t="s">
        <v>573</v>
      </c>
      <c r="C18725">
        <v>66</v>
      </c>
      <c r="D18725" t="s">
        <v>191</v>
      </c>
      <c r="E18725" t="s">
        <v>89</v>
      </c>
      <c r="F18725" t="s">
        <v>96</v>
      </c>
      <c r="G18725" t="s">
        <v>76</v>
      </c>
      <c r="H18725" t="s">
        <v>76</v>
      </c>
      <c r="I18725" t="s">
        <v>80</v>
      </c>
      <c r="J18725" t="s">
        <v>76</v>
      </c>
      <c r="K18725" t="s">
        <v>78</v>
      </c>
      <c r="L18725" t="s">
        <v>76</v>
      </c>
      <c r="M18725" t="s">
        <v>76</v>
      </c>
      <c r="N18725" t="s">
        <v>1161</v>
      </c>
      <c r="O18725" t="s">
        <v>76</v>
      </c>
      <c r="P18725" t="s">
        <v>76</v>
      </c>
    </row>
    <row r="18726" spans="1:16" x14ac:dyDescent="0.35">
      <c r="A18726" t="s">
        <v>241</v>
      </c>
      <c r="B18726" t="s">
        <v>566</v>
      </c>
      <c r="C18726">
        <v>653</v>
      </c>
      <c r="D18726" t="s">
        <v>240</v>
      </c>
      <c r="E18726" t="s">
        <v>175</v>
      </c>
      <c r="F18726" t="s">
        <v>104</v>
      </c>
      <c r="G18726" t="s">
        <v>100</v>
      </c>
      <c r="H18726" t="s">
        <v>100</v>
      </c>
      <c r="I18726" t="s">
        <v>176</v>
      </c>
      <c r="J18726" t="s">
        <v>72</v>
      </c>
      <c r="K18726" t="s">
        <v>87</v>
      </c>
      <c r="L18726" t="s">
        <v>151</v>
      </c>
      <c r="M18726" t="s">
        <v>142</v>
      </c>
      <c r="N18726" t="s">
        <v>841</v>
      </c>
      <c r="O18726" t="s">
        <v>138</v>
      </c>
      <c r="P18726" t="s">
        <v>107</v>
      </c>
    </row>
    <row r="18727" spans="1:16" x14ac:dyDescent="0.35">
      <c r="A18727" t="s">
        <v>241</v>
      </c>
      <c r="B18727" t="s">
        <v>569</v>
      </c>
      <c r="C18727">
        <v>6235</v>
      </c>
      <c r="D18727" t="s">
        <v>367</v>
      </c>
      <c r="E18727" t="s">
        <v>114</v>
      </c>
      <c r="F18727" t="s">
        <v>55</v>
      </c>
      <c r="G18727" t="s">
        <v>75</v>
      </c>
      <c r="H18727" t="s">
        <v>179</v>
      </c>
      <c r="I18727" t="s">
        <v>97</v>
      </c>
      <c r="J18727" t="s">
        <v>80</v>
      </c>
      <c r="K18727" t="s">
        <v>163</v>
      </c>
      <c r="L18727" t="s">
        <v>107</v>
      </c>
      <c r="M18727" t="s">
        <v>100</v>
      </c>
      <c r="N18727" t="s">
        <v>864</v>
      </c>
      <c r="O18727" t="s">
        <v>73</v>
      </c>
      <c r="P18727" t="s">
        <v>79</v>
      </c>
    </row>
    <row r="18728" spans="1:16" x14ac:dyDescent="0.35">
      <c r="A18728" t="s">
        <v>241</v>
      </c>
      <c r="B18728" t="s">
        <v>570</v>
      </c>
      <c r="C18728">
        <v>782</v>
      </c>
      <c r="D18728" t="s">
        <v>249</v>
      </c>
      <c r="E18728" t="s">
        <v>442</v>
      </c>
      <c r="F18728" t="s">
        <v>105</v>
      </c>
      <c r="G18728" t="s">
        <v>138</v>
      </c>
      <c r="H18728" t="s">
        <v>307</v>
      </c>
      <c r="I18728" t="s">
        <v>84</v>
      </c>
      <c r="J18728" t="s">
        <v>100</v>
      </c>
      <c r="K18728" t="s">
        <v>104</v>
      </c>
      <c r="L18728" t="s">
        <v>151</v>
      </c>
      <c r="M18728" t="s">
        <v>186</v>
      </c>
      <c r="N18728" t="s">
        <v>844</v>
      </c>
      <c r="O18728" t="s">
        <v>79</v>
      </c>
      <c r="P18728" t="s">
        <v>68</v>
      </c>
    </row>
    <row r="18729" spans="1:16" x14ac:dyDescent="0.35">
      <c r="A18729" t="s">
        <v>241</v>
      </c>
      <c r="B18729" t="s">
        <v>571</v>
      </c>
      <c r="C18729">
        <v>425</v>
      </c>
      <c r="D18729" t="s">
        <v>352</v>
      </c>
      <c r="E18729" t="s">
        <v>366</v>
      </c>
      <c r="F18729" t="s">
        <v>130</v>
      </c>
      <c r="G18729" t="s">
        <v>71</v>
      </c>
      <c r="H18729" t="s">
        <v>173</v>
      </c>
      <c r="I18729" t="s">
        <v>97</v>
      </c>
      <c r="J18729" t="s">
        <v>138</v>
      </c>
      <c r="K18729" t="s">
        <v>119</v>
      </c>
      <c r="L18729" t="s">
        <v>63</v>
      </c>
      <c r="M18729" t="s">
        <v>109</v>
      </c>
      <c r="N18729" t="s">
        <v>1370</v>
      </c>
      <c r="O18729" t="s">
        <v>150</v>
      </c>
      <c r="P18729" t="s">
        <v>79</v>
      </c>
    </row>
    <row r="18730" spans="1:16" x14ac:dyDescent="0.35">
      <c r="A18730" t="s">
        <v>241</v>
      </c>
      <c r="B18730" t="s">
        <v>572</v>
      </c>
      <c r="C18730">
        <v>4783</v>
      </c>
      <c r="D18730" t="s">
        <v>226</v>
      </c>
      <c r="E18730" t="s">
        <v>181</v>
      </c>
      <c r="F18730" t="s">
        <v>63</v>
      </c>
      <c r="G18730" t="s">
        <v>78</v>
      </c>
      <c r="H18730" t="s">
        <v>108</v>
      </c>
      <c r="I18730" t="s">
        <v>175</v>
      </c>
      <c r="J18730" t="s">
        <v>150</v>
      </c>
      <c r="K18730" t="s">
        <v>194</v>
      </c>
      <c r="L18730" t="s">
        <v>107</v>
      </c>
      <c r="M18730" t="s">
        <v>75</v>
      </c>
      <c r="N18730" t="s">
        <v>918</v>
      </c>
      <c r="O18730" t="s">
        <v>106</v>
      </c>
      <c r="P18730" t="s">
        <v>106</v>
      </c>
    </row>
    <row r="18731" spans="1:16" x14ac:dyDescent="0.35">
      <c r="A18731" t="s">
        <v>241</v>
      </c>
      <c r="B18731" t="s">
        <v>573</v>
      </c>
      <c r="C18731">
        <v>563</v>
      </c>
      <c r="D18731" t="s">
        <v>293</v>
      </c>
      <c r="E18731" t="s">
        <v>89</v>
      </c>
      <c r="F18731" t="s">
        <v>119</v>
      </c>
      <c r="G18731" t="s">
        <v>73</v>
      </c>
      <c r="H18731" t="s">
        <v>181</v>
      </c>
      <c r="I18731" t="s">
        <v>260</v>
      </c>
      <c r="J18731" t="s">
        <v>106</v>
      </c>
      <c r="K18731" t="s">
        <v>179</v>
      </c>
      <c r="L18731" t="s">
        <v>75</v>
      </c>
      <c r="M18731" t="s">
        <v>100</v>
      </c>
      <c r="N18731" t="s">
        <v>793</v>
      </c>
      <c r="O18731" t="s">
        <v>76</v>
      </c>
      <c r="P18731" t="s">
        <v>76</v>
      </c>
    </row>
    <row r="18733" spans="1:16" x14ac:dyDescent="0.35">
      <c r="A18733" t="s">
        <v>2699</v>
      </c>
    </row>
    <row r="18734" spans="1:16" x14ac:dyDescent="0.35">
      <c r="A18734" t="s">
        <v>14</v>
      </c>
      <c r="B18734" t="s">
        <v>593</v>
      </c>
      <c r="C18734" t="s">
        <v>2</v>
      </c>
      <c r="D18734" t="s">
        <v>2685</v>
      </c>
      <c r="E18734" t="s">
        <v>2686</v>
      </c>
      <c r="F18734" t="s">
        <v>2687</v>
      </c>
      <c r="G18734" t="s">
        <v>2688</v>
      </c>
      <c r="H18734" t="s">
        <v>2689</v>
      </c>
      <c r="I18734" t="s">
        <v>2690</v>
      </c>
      <c r="J18734" t="s">
        <v>2691</v>
      </c>
      <c r="K18734" t="s">
        <v>2692</v>
      </c>
      <c r="L18734" t="s">
        <v>2693</v>
      </c>
      <c r="M18734" t="s">
        <v>609</v>
      </c>
      <c r="N18734" t="s">
        <v>2694</v>
      </c>
      <c r="O18734" t="s">
        <v>49</v>
      </c>
      <c r="P18734" t="s">
        <v>50</v>
      </c>
    </row>
    <row r="18735" spans="1:16" x14ac:dyDescent="0.35">
      <c r="A18735" t="s">
        <v>3</v>
      </c>
      <c r="B18735" t="s">
        <v>594</v>
      </c>
      <c r="C18735">
        <v>948</v>
      </c>
      <c r="D18735" t="s">
        <v>372</v>
      </c>
      <c r="E18735" t="s">
        <v>146</v>
      </c>
      <c r="F18735" t="s">
        <v>78</v>
      </c>
      <c r="G18735" t="s">
        <v>68</v>
      </c>
      <c r="H18735" t="s">
        <v>138</v>
      </c>
      <c r="I18735" t="s">
        <v>280</v>
      </c>
      <c r="J18735" t="s">
        <v>94</v>
      </c>
      <c r="K18735" t="s">
        <v>188</v>
      </c>
      <c r="L18735" t="s">
        <v>76</v>
      </c>
      <c r="M18735" t="s">
        <v>150</v>
      </c>
      <c r="N18735" t="s">
        <v>1730</v>
      </c>
      <c r="O18735" t="s">
        <v>68</v>
      </c>
      <c r="P18735" t="s">
        <v>77</v>
      </c>
    </row>
    <row r="18736" spans="1:16" x14ac:dyDescent="0.35">
      <c r="A18736" t="s">
        <v>3</v>
      </c>
      <c r="B18736" t="s">
        <v>595</v>
      </c>
      <c r="C18736">
        <v>1077</v>
      </c>
      <c r="D18736" t="s">
        <v>185</v>
      </c>
      <c r="E18736" t="s">
        <v>109</v>
      </c>
      <c r="F18736" t="s">
        <v>81</v>
      </c>
      <c r="G18736" t="s">
        <v>150</v>
      </c>
      <c r="H18736" t="s">
        <v>105</v>
      </c>
      <c r="I18736" t="s">
        <v>151</v>
      </c>
      <c r="J18736" t="s">
        <v>75</v>
      </c>
      <c r="K18736" t="s">
        <v>130</v>
      </c>
      <c r="L18736" t="s">
        <v>76</v>
      </c>
      <c r="M18736" t="s">
        <v>75</v>
      </c>
      <c r="N18736" t="s">
        <v>642</v>
      </c>
      <c r="O18736" t="s">
        <v>94</v>
      </c>
      <c r="P18736" t="s">
        <v>79</v>
      </c>
    </row>
    <row r="18737" spans="1:16" x14ac:dyDescent="0.35">
      <c r="A18737" t="s">
        <v>4</v>
      </c>
      <c r="B18737" t="s">
        <v>594</v>
      </c>
      <c r="C18737">
        <v>1729</v>
      </c>
      <c r="D18737" t="s">
        <v>225</v>
      </c>
      <c r="E18737" t="s">
        <v>229</v>
      </c>
      <c r="F18737" t="s">
        <v>75</v>
      </c>
      <c r="G18737" t="s">
        <v>78</v>
      </c>
      <c r="H18737" t="s">
        <v>225</v>
      </c>
      <c r="I18737" t="s">
        <v>87</v>
      </c>
      <c r="J18737" t="s">
        <v>78</v>
      </c>
      <c r="K18737" t="s">
        <v>93</v>
      </c>
      <c r="L18737" t="s">
        <v>151</v>
      </c>
      <c r="M18737" t="s">
        <v>68</v>
      </c>
      <c r="N18737" t="s">
        <v>725</v>
      </c>
      <c r="O18737" t="s">
        <v>106</v>
      </c>
      <c r="P18737" t="s">
        <v>76</v>
      </c>
    </row>
    <row r="18738" spans="1:16" x14ac:dyDescent="0.35">
      <c r="A18738" t="s">
        <v>4</v>
      </c>
      <c r="B18738" t="s">
        <v>595</v>
      </c>
      <c r="C18738">
        <v>1546</v>
      </c>
      <c r="D18738" t="s">
        <v>185</v>
      </c>
      <c r="E18738" t="s">
        <v>177</v>
      </c>
      <c r="F18738" t="s">
        <v>86</v>
      </c>
      <c r="G18738" t="s">
        <v>68</v>
      </c>
      <c r="H18738" t="s">
        <v>114</v>
      </c>
      <c r="I18738" t="s">
        <v>53</v>
      </c>
      <c r="J18738" t="s">
        <v>71</v>
      </c>
      <c r="K18738" t="s">
        <v>133</v>
      </c>
      <c r="L18738" t="s">
        <v>105</v>
      </c>
      <c r="M18738" t="s">
        <v>161</v>
      </c>
      <c r="N18738" t="s">
        <v>848</v>
      </c>
      <c r="O18738" t="s">
        <v>77</v>
      </c>
      <c r="P18738" t="s">
        <v>76</v>
      </c>
    </row>
    <row r="18739" spans="1:16" x14ac:dyDescent="0.35">
      <c r="A18739" t="s">
        <v>5</v>
      </c>
      <c r="B18739" t="s">
        <v>594</v>
      </c>
      <c r="C18739">
        <v>1276</v>
      </c>
      <c r="D18739" t="s">
        <v>168</v>
      </c>
      <c r="E18739" t="s">
        <v>11</v>
      </c>
      <c r="F18739" t="s">
        <v>78</v>
      </c>
      <c r="G18739" t="s">
        <v>79</v>
      </c>
      <c r="H18739" t="s">
        <v>57</v>
      </c>
      <c r="I18739" t="s">
        <v>157</v>
      </c>
      <c r="J18739" t="s">
        <v>106</v>
      </c>
      <c r="K18739" t="s">
        <v>92</v>
      </c>
      <c r="L18739" t="s">
        <v>107</v>
      </c>
      <c r="M18739" t="s">
        <v>73</v>
      </c>
      <c r="N18739" t="s">
        <v>1166</v>
      </c>
      <c r="O18739" t="s">
        <v>106</v>
      </c>
      <c r="P18739" t="s">
        <v>77</v>
      </c>
    </row>
    <row r="18740" spans="1:16" x14ac:dyDescent="0.35">
      <c r="A18740" t="s">
        <v>5</v>
      </c>
      <c r="B18740" t="s">
        <v>595</v>
      </c>
      <c r="C18740">
        <v>2188</v>
      </c>
      <c r="D18740" t="s">
        <v>61</v>
      </c>
      <c r="E18740" t="s">
        <v>173</v>
      </c>
      <c r="F18740" t="s">
        <v>80</v>
      </c>
      <c r="G18740" t="s">
        <v>68</v>
      </c>
      <c r="H18740" t="s">
        <v>55</v>
      </c>
      <c r="I18740" t="s">
        <v>151</v>
      </c>
      <c r="J18740" t="s">
        <v>75</v>
      </c>
      <c r="K18740" t="s">
        <v>86</v>
      </c>
      <c r="L18740" t="s">
        <v>79</v>
      </c>
      <c r="M18740" t="s">
        <v>68</v>
      </c>
      <c r="N18740" t="s">
        <v>1146</v>
      </c>
      <c r="O18740" t="s">
        <v>107</v>
      </c>
      <c r="P18740" t="s">
        <v>77</v>
      </c>
    </row>
    <row r="18741" spans="1:16" x14ac:dyDescent="0.35">
      <c r="A18741" t="s">
        <v>6</v>
      </c>
      <c r="B18741" t="s">
        <v>594</v>
      </c>
      <c r="C18741">
        <v>522</v>
      </c>
      <c r="D18741" t="s">
        <v>263</v>
      </c>
      <c r="E18741" t="s">
        <v>192</v>
      </c>
      <c r="F18741" t="s">
        <v>213</v>
      </c>
      <c r="G18741" t="s">
        <v>70</v>
      </c>
      <c r="H18741" t="s">
        <v>345</v>
      </c>
      <c r="I18741" t="s">
        <v>209</v>
      </c>
      <c r="J18741" t="s">
        <v>181</v>
      </c>
      <c r="K18741" t="s">
        <v>208</v>
      </c>
      <c r="L18741" t="s">
        <v>68</v>
      </c>
      <c r="M18741" t="s">
        <v>79</v>
      </c>
      <c r="N18741" t="s">
        <v>810</v>
      </c>
      <c r="O18741" t="s">
        <v>79</v>
      </c>
      <c r="P18741" t="s">
        <v>161</v>
      </c>
    </row>
    <row r="18742" spans="1:16" x14ac:dyDescent="0.35">
      <c r="A18742" t="s">
        <v>6</v>
      </c>
      <c r="B18742" t="s">
        <v>595</v>
      </c>
      <c r="C18742">
        <v>910</v>
      </c>
      <c r="D18742" t="s">
        <v>314</v>
      </c>
      <c r="E18742" t="s">
        <v>134</v>
      </c>
      <c r="F18742" t="s">
        <v>194</v>
      </c>
      <c r="G18742" t="s">
        <v>79</v>
      </c>
      <c r="H18742" t="s">
        <v>211</v>
      </c>
      <c r="I18742" t="s">
        <v>237</v>
      </c>
      <c r="J18742" t="s">
        <v>103</v>
      </c>
      <c r="K18742" t="s">
        <v>65</v>
      </c>
      <c r="L18742" t="s">
        <v>68</v>
      </c>
      <c r="M18742" t="s">
        <v>103</v>
      </c>
      <c r="N18742" t="s">
        <v>635</v>
      </c>
      <c r="O18742" t="s">
        <v>77</v>
      </c>
      <c r="P18742" t="s">
        <v>94</v>
      </c>
    </row>
    <row r="18743" spans="1:16" x14ac:dyDescent="0.35">
      <c r="A18743" t="s">
        <v>7</v>
      </c>
      <c r="B18743" t="s">
        <v>594</v>
      </c>
      <c r="C18743">
        <v>1602</v>
      </c>
      <c r="D18743" t="s">
        <v>342</v>
      </c>
      <c r="E18743" t="s">
        <v>211</v>
      </c>
      <c r="F18743" t="s">
        <v>75</v>
      </c>
      <c r="G18743" t="s">
        <v>75</v>
      </c>
      <c r="H18743" t="s">
        <v>105</v>
      </c>
      <c r="I18743" t="s">
        <v>89</v>
      </c>
      <c r="J18743" t="s">
        <v>150</v>
      </c>
      <c r="K18743" t="s">
        <v>314</v>
      </c>
      <c r="L18743" t="s">
        <v>107</v>
      </c>
      <c r="M18743" t="s">
        <v>68</v>
      </c>
      <c r="N18743" t="s">
        <v>1282</v>
      </c>
      <c r="O18743" t="s">
        <v>107</v>
      </c>
      <c r="P18743" t="s">
        <v>76</v>
      </c>
    </row>
    <row r="18744" spans="1:16" x14ac:dyDescent="0.35">
      <c r="A18744" t="s">
        <v>7</v>
      </c>
      <c r="B18744" t="s">
        <v>595</v>
      </c>
      <c r="C18744">
        <v>1643</v>
      </c>
      <c r="D18744" t="s">
        <v>367</v>
      </c>
      <c r="E18744" t="s">
        <v>137</v>
      </c>
      <c r="F18744" t="s">
        <v>186</v>
      </c>
      <c r="G18744" t="s">
        <v>100</v>
      </c>
      <c r="H18744" t="s">
        <v>105</v>
      </c>
      <c r="I18744" t="s">
        <v>72</v>
      </c>
      <c r="J18744" t="s">
        <v>80</v>
      </c>
      <c r="K18744" t="s">
        <v>149</v>
      </c>
      <c r="L18744" t="s">
        <v>107</v>
      </c>
      <c r="M18744" t="s">
        <v>105</v>
      </c>
      <c r="N18744" t="s">
        <v>877</v>
      </c>
      <c r="O18744" t="s">
        <v>77</v>
      </c>
      <c r="P18744" t="s">
        <v>107</v>
      </c>
    </row>
    <row r="18745" spans="1:16" x14ac:dyDescent="0.35">
      <c r="A18745" t="s">
        <v>241</v>
      </c>
      <c r="B18745" t="s">
        <v>594</v>
      </c>
      <c r="C18745">
        <v>6077</v>
      </c>
      <c r="D18745" t="s">
        <v>116</v>
      </c>
      <c r="E18745" t="s">
        <v>286</v>
      </c>
      <c r="F18745" t="s">
        <v>100</v>
      </c>
      <c r="G18745" t="s">
        <v>78</v>
      </c>
      <c r="H18745" t="s">
        <v>163</v>
      </c>
      <c r="I18745" t="s">
        <v>280</v>
      </c>
      <c r="J18745" t="s">
        <v>138</v>
      </c>
      <c r="K18745" t="s">
        <v>176</v>
      </c>
      <c r="L18745" t="s">
        <v>68</v>
      </c>
      <c r="M18745" t="s">
        <v>68</v>
      </c>
      <c r="N18745" t="s">
        <v>774</v>
      </c>
      <c r="O18745" t="s">
        <v>106</v>
      </c>
      <c r="P18745" t="s">
        <v>68</v>
      </c>
    </row>
    <row r="18746" spans="1:16" x14ac:dyDescent="0.35">
      <c r="A18746" t="s">
        <v>241</v>
      </c>
      <c r="B18746" t="s">
        <v>595</v>
      </c>
      <c r="C18746">
        <v>7364</v>
      </c>
      <c r="D18746" t="s">
        <v>134</v>
      </c>
      <c r="E18746" t="s">
        <v>87</v>
      </c>
      <c r="F18746" t="s">
        <v>142</v>
      </c>
      <c r="G18746" t="s">
        <v>75</v>
      </c>
      <c r="H18746" t="s">
        <v>62</v>
      </c>
      <c r="I18746" t="s">
        <v>57</v>
      </c>
      <c r="J18746" t="s">
        <v>81</v>
      </c>
      <c r="K18746" t="s">
        <v>86</v>
      </c>
      <c r="L18746" t="s">
        <v>79</v>
      </c>
      <c r="M18746" t="s">
        <v>142</v>
      </c>
      <c r="N18746" t="s">
        <v>976</v>
      </c>
      <c r="O18746" t="s">
        <v>77</v>
      </c>
      <c r="P18746" t="s">
        <v>106</v>
      </c>
    </row>
    <row r="18748" spans="1:16" x14ac:dyDescent="0.35">
      <c r="A18748" t="s">
        <v>2700</v>
      </c>
    </row>
    <row r="18749" spans="1:16" x14ac:dyDescent="0.35">
      <c r="A18749" t="s">
        <v>14</v>
      </c>
      <c r="B18749" t="s">
        <v>2</v>
      </c>
      <c r="C18749" t="s">
        <v>2685</v>
      </c>
      <c r="D18749" t="s">
        <v>2686</v>
      </c>
      <c r="E18749" t="s">
        <v>2687</v>
      </c>
      <c r="F18749" t="s">
        <v>2688</v>
      </c>
      <c r="G18749" t="s">
        <v>2689</v>
      </c>
      <c r="H18749" t="s">
        <v>2690</v>
      </c>
      <c r="I18749" t="s">
        <v>2691</v>
      </c>
      <c r="J18749" t="s">
        <v>2692</v>
      </c>
      <c r="K18749" t="s">
        <v>2693</v>
      </c>
      <c r="L18749" t="s">
        <v>609</v>
      </c>
      <c r="M18749" t="s">
        <v>2694</v>
      </c>
      <c r="N18749" t="s">
        <v>49</v>
      </c>
      <c r="O18749" t="s">
        <v>50</v>
      </c>
    </row>
    <row r="18750" spans="1:16" x14ac:dyDescent="0.35">
      <c r="A18750" t="s">
        <v>3</v>
      </c>
      <c r="B18750">
        <v>2025</v>
      </c>
      <c r="C18750" t="s">
        <v>116</v>
      </c>
      <c r="D18750" t="s">
        <v>211</v>
      </c>
      <c r="E18750" t="s">
        <v>138</v>
      </c>
      <c r="F18750" t="s">
        <v>71</v>
      </c>
      <c r="G18750" t="s">
        <v>138</v>
      </c>
      <c r="H18750" t="s">
        <v>244</v>
      </c>
      <c r="I18750" t="s">
        <v>94</v>
      </c>
      <c r="J18750" t="s">
        <v>97</v>
      </c>
      <c r="K18750" t="s">
        <v>76</v>
      </c>
      <c r="L18750" t="s">
        <v>150</v>
      </c>
      <c r="M18750" t="s">
        <v>980</v>
      </c>
      <c r="N18750" t="s">
        <v>150</v>
      </c>
      <c r="O18750" t="s">
        <v>77</v>
      </c>
    </row>
    <row r="18751" spans="1:16" x14ac:dyDescent="0.35">
      <c r="A18751" t="s">
        <v>4</v>
      </c>
      <c r="B18751">
        <v>3275</v>
      </c>
      <c r="C18751" t="s">
        <v>61</v>
      </c>
      <c r="D18751" t="s">
        <v>11</v>
      </c>
      <c r="E18751" t="s">
        <v>142</v>
      </c>
      <c r="F18751" t="s">
        <v>150</v>
      </c>
      <c r="G18751" t="s">
        <v>239</v>
      </c>
      <c r="H18751" t="s">
        <v>146</v>
      </c>
      <c r="I18751" t="s">
        <v>150</v>
      </c>
      <c r="J18751" t="s">
        <v>198</v>
      </c>
      <c r="K18751" t="s">
        <v>63</v>
      </c>
      <c r="L18751" t="s">
        <v>65</v>
      </c>
      <c r="M18751" t="s">
        <v>578</v>
      </c>
      <c r="N18751" t="s">
        <v>77</v>
      </c>
      <c r="O18751" t="s">
        <v>76</v>
      </c>
    </row>
    <row r="18752" spans="1:16" x14ac:dyDescent="0.35">
      <c r="A18752" t="s">
        <v>5</v>
      </c>
      <c r="B18752">
        <v>3464</v>
      </c>
      <c r="C18752" t="s">
        <v>134</v>
      </c>
      <c r="D18752" t="s">
        <v>84</v>
      </c>
      <c r="E18752" t="s">
        <v>63</v>
      </c>
      <c r="F18752" t="s">
        <v>68</v>
      </c>
      <c r="G18752" t="s">
        <v>122</v>
      </c>
      <c r="H18752" t="s">
        <v>179</v>
      </c>
      <c r="I18752" t="s">
        <v>150</v>
      </c>
      <c r="J18752" t="s">
        <v>88</v>
      </c>
      <c r="K18752" t="s">
        <v>79</v>
      </c>
      <c r="L18752" t="s">
        <v>68</v>
      </c>
      <c r="M18752" t="s">
        <v>1737</v>
      </c>
      <c r="N18752" t="s">
        <v>107</v>
      </c>
      <c r="O18752" t="s">
        <v>77</v>
      </c>
    </row>
    <row r="18753" spans="1:16" x14ac:dyDescent="0.35">
      <c r="A18753" t="s">
        <v>6</v>
      </c>
      <c r="B18753">
        <v>1432</v>
      </c>
      <c r="C18753" t="s">
        <v>209</v>
      </c>
      <c r="D18753" t="s">
        <v>386</v>
      </c>
      <c r="E18753" t="s">
        <v>211</v>
      </c>
      <c r="F18753" t="s">
        <v>81</v>
      </c>
      <c r="G18753" t="s">
        <v>132</v>
      </c>
      <c r="H18753" t="s">
        <v>157</v>
      </c>
      <c r="I18753" t="s">
        <v>194</v>
      </c>
      <c r="J18753" t="s">
        <v>161</v>
      </c>
      <c r="K18753" t="s">
        <v>68</v>
      </c>
      <c r="L18753" t="s">
        <v>198</v>
      </c>
      <c r="M18753" t="s">
        <v>921</v>
      </c>
      <c r="N18753" t="s">
        <v>77</v>
      </c>
      <c r="O18753" t="s">
        <v>142</v>
      </c>
    </row>
    <row r="18754" spans="1:16" x14ac:dyDescent="0.35">
      <c r="A18754" t="s">
        <v>7</v>
      </c>
      <c r="B18754">
        <v>3245</v>
      </c>
      <c r="C18754" t="s">
        <v>113</v>
      </c>
      <c r="D18754" t="s">
        <v>221</v>
      </c>
      <c r="E18754" t="s">
        <v>81</v>
      </c>
      <c r="F18754" t="s">
        <v>81</v>
      </c>
      <c r="G18754" t="s">
        <v>105</v>
      </c>
      <c r="H18754" t="s">
        <v>65</v>
      </c>
      <c r="I18754" t="s">
        <v>138</v>
      </c>
      <c r="J18754" t="s">
        <v>84</v>
      </c>
      <c r="K18754" t="s">
        <v>107</v>
      </c>
      <c r="L18754" t="s">
        <v>75</v>
      </c>
      <c r="M18754" t="s">
        <v>1737</v>
      </c>
      <c r="N18754" t="s">
        <v>106</v>
      </c>
      <c r="O18754" t="s">
        <v>107</v>
      </c>
    </row>
    <row r="18755" spans="1:16" x14ac:dyDescent="0.35">
      <c r="A18755" t="s">
        <v>241</v>
      </c>
      <c r="B18755">
        <v>13441</v>
      </c>
      <c r="C18755" t="s">
        <v>11</v>
      </c>
      <c r="D18755" t="s">
        <v>280</v>
      </c>
      <c r="E18755" t="s">
        <v>93</v>
      </c>
      <c r="F18755" t="s">
        <v>94</v>
      </c>
      <c r="G18755" t="s">
        <v>57</v>
      </c>
      <c r="H18755" t="s">
        <v>102</v>
      </c>
      <c r="I18755" t="s">
        <v>138</v>
      </c>
      <c r="J18755" t="s">
        <v>175</v>
      </c>
      <c r="K18755" t="s">
        <v>79</v>
      </c>
      <c r="L18755" t="s">
        <v>80</v>
      </c>
      <c r="M18755" t="s">
        <v>1170</v>
      </c>
      <c r="N18755" t="s">
        <v>106</v>
      </c>
      <c r="O18755" t="s">
        <v>77</v>
      </c>
    </row>
    <row r="18757" spans="1:16" x14ac:dyDescent="0.35">
      <c r="A18757" t="s">
        <v>2701</v>
      </c>
    </row>
    <row r="18758" spans="1:16" x14ac:dyDescent="0.35">
      <c r="A18758" t="s">
        <v>14</v>
      </c>
      <c r="B18758" t="s">
        <v>15</v>
      </c>
      <c r="C18758" t="s">
        <v>2</v>
      </c>
      <c r="D18758" t="s">
        <v>2702</v>
      </c>
      <c r="E18758" t="s">
        <v>2703</v>
      </c>
      <c r="F18758" t="s">
        <v>2704</v>
      </c>
      <c r="G18758" t="s">
        <v>2705</v>
      </c>
      <c r="H18758" t="s">
        <v>2706</v>
      </c>
      <c r="I18758" t="s">
        <v>2707</v>
      </c>
      <c r="J18758" t="s">
        <v>2708</v>
      </c>
      <c r="K18758" t="s">
        <v>2709</v>
      </c>
      <c r="L18758" t="s">
        <v>2710</v>
      </c>
      <c r="M18758" t="s">
        <v>2694</v>
      </c>
      <c r="N18758" t="s">
        <v>609</v>
      </c>
      <c r="O18758" t="s">
        <v>2050</v>
      </c>
      <c r="P18758" t="s">
        <v>50</v>
      </c>
    </row>
    <row r="18759" spans="1:16" x14ac:dyDescent="0.35">
      <c r="A18759" t="s">
        <v>3</v>
      </c>
      <c r="B18759" t="s">
        <v>52</v>
      </c>
      <c r="C18759">
        <v>445</v>
      </c>
      <c r="D18759" t="s">
        <v>105</v>
      </c>
      <c r="E18759" t="s">
        <v>79</v>
      </c>
      <c r="F18759" t="s">
        <v>80</v>
      </c>
      <c r="G18759" t="s">
        <v>176</v>
      </c>
      <c r="H18759" t="s">
        <v>63</v>
      </c>
      <c r="I18759" t="s">
        <v>63</v>
      </c>
      <c r="J18759" t="s">
        <v>105</v>
      </c>
      <c r="K18759" t="s">
        <v>221</v>
      </c>
      <c r="L18759" t="s">
        <v>151</v>
      </c>
      <c r="M18759" t="s">
        <v>981</v>
      </c>
      <c r="N18759" t="s">
        <v>76</v>
      </c>
      <c r="O18759" t="s">
        <v>73</v>
      </c>
      <c r="P18759" t="s">
        <v>78</v>
      </c>
    </row>
    <row r="18760" spans="1:16" x14ac:dyDescent="0.35">
      <c r="A18760" t="s">
        <v>3</v>
      </c>
      <c r="B18760" t="s">
        <v>83</v>
      </c>
      <c r="C18760">
        <v>1441</v>
      </c>
      <c r="D18760" t="s">
        <v>106</v>
      </c>
      <c r="E18760" t="s">
        <v>106</v>
      </c>
      <c r="F18760" t="s">
        <v>68</v>
      </c>
      <c r="G18760" t="s">
        <v>62</v>
      </c>
      <c r="H18760" t="s">
        <v>75</v>
      </c>
      <c r="I18760" t="s">
        <v>150</v>
      </c>
      <c r="J18760" t="s">
        <v>75</v>
      </c>
      <c r="K18760" t="s">
        <v>194</v>
      </c>
      <c r="L18760" t="s">
        <v>78</v>
      </c>
      <c r="M18760" t="s">
        <v>1131</v>
      </c>
      <c r="N18760" t="s">
        <v>73</v>
      </c>
      <c r="O18760" t="s">
        <v>79</v>
      </c>
      <c r="P18760" t="s">
        <v>106</v>
      </c>
    </row>
    <row r="18761" spans="1:16" x14ac:dyDescent="0.35">
      <c r="A18761" t="s">
        <v>3</v>
      </c>
      <c r="B18761" t="s">
        <v>50</v>
      </c>
      <c r="C18761">
        <v>141</v>
      </c>
      <c r="D18761" t="s">
        <v>77</v>
      </c>
      <c r="E18761" t="s">
        <v>76</v>
      </c>
      <c r="F18761" t="s">
        <v>79</v>
      </c>
      <c r="G18761" t="s">
        <v>62</v>
      </c>
      <c r="H18761" t="s">
        <v>76</v>
      </c>
      <c r="I18761" t="s">
        <v>76</v>
      </c>
      <c r="J18761" t="s">
        <v>198</v>
      </c>
      <c r="K18761" t="s">
        <v>264</v>
      </c>
      <c r="L18761" t="s">
        <v>71</v>
      </c>
      <c r="M18761" t="s">
        <v>892</v>
      </c>
      <c r="N18761" t="s">
        <v>77</v>
      </c>
      <c r="O18761" t="s">
        <v>105</v>
      </c>
      <c r="P18761" t="s">
        <v>76</v>
      </c>
    </row>
    <row r="18762" spans="1:16" x14ac:dyDescent="0.35">
      <c r="A18762" t="s">
        <v>4</v>
      </c>
      <c r="B18762" t="s">
        <v>52</v>
      </c>
      <c r="C18762">
        <v>841</v>
      </c>
      <c r="D18762" t="s">
        <v>105</v>
      </c>
      <c r="E18762" t="s">
        <v>198</v>
      </c>
      <c r="F18762" t="s">
        <v>78</v>
      </c>
      <c r="G18762" t="s">
        <v>202</v>
      </c>
      <c r="H18762" t="s">
        <v>305</v>
      </c>
      <c r="I18762" t="s">
        <v>65</v>
      </c>
      <c r="J18762" t="s">
        <v>198</v>
      </c>
      <c r="K18762" t="s">
        <v>164</v>
      </c>
      <c r="L18762" t="s">
        <v>202</v>
      </c>
      <c r="M18762" t="s">
        <v>743</v>
      </c>
      <c r="N18762" t="s">
        <v>149</v>
      </c>
      <c r="O18762" t="s">
        <v>68</v>
      </c>
      <c r="P18762" t="s">
        <v>76</v>
      </c>
    </row>
    <row r="18763" spans="1:16" x14ac:dyDescent="0.35">
      <c r="A18763" t="s">
        <v>4</v>
      </c>
      <c r="B18763" t="s">
        <v>83</v>
      </c>
      <c r="C18763">
        <v>2175</v>
      </c>
      <c r="D18763" t="s">
        <v>71</v>
      </c>
      <c r="E18763" t="s">
        <v>106</v>
      </c>
      <c r="F18763" t="s">
        <v>71</v>
      </c>
      <c r="G18763" t="s">
        <v>175</v>
      </c>
      <c r="H18763" t="s">
        <v>78</v>
      </c>
      <c r="I18763" t="s">
        <v>80</v>
      </c>
      <c r="J18763" t="s">
        <v>68</v>
      </c>
      <c r="K18763" t="s">
        <v>255</v>
      </c>
      <c r="L18763" t="s">
        <v>103</v>
      </c>
      <c r="M18763" t="s">
        <v>881</v>
      </c>
      <c r="N18763" t="s">
        <v>68</v>
      </c>
      <c r="O18763" t="s">
        <v>106</v>
      </c>
      <c r="P18763" t="s">
        <v>76</v>
      </c>
    </row>
    <row r="18764" spans="1:16" x14ac:dyDescent="0.35">
      <c r="A18764" t="s">
        <v>4</v>
      </c>
      <c r="B18764" t="s">
        <v>50</v>
      </c>
      <c r="C18764">
        <v>260</v>
      </c>
      <c r="D18764" t="s">
        <v>194</v>
      </c>
      <c r="E18764" t="s">
        <v>71</v>
      </c>
      <c r="F18764" t="s">
        <v>107</v>
      </c>
      <c r="G18764" t="s">
        <v>93</v>
      </c>
      <c r="H18764" t="s">
        <v>63</v>
      </c>
      <c r="I18764" t="s">
        <v>175</v>
      </c>
      <c r="J18764" t="s">
        <v>57</v>
      </c>
      <c r="K18764" t="s">
        <v>334</v>
      </c>
      <c r="L18764" t="s">
        <v>133</v>
      </c>
      <c r="M18764" t="s">
        <v>738</v>
      </c>
      <c r="N18764" t="s">
        <v>76</v>
      </c>
      <c r="O18764" t="s">
        <v>76</v>
      </c>
      <c r="P18764" t="s">
        <v>76</v>
      </c>
    </row>
    <row r="18765" spans="1:16" x14ac:dyDescent="0.35">
      <c r="A18765" t="s">
        <v>5</v>
      </c>
      <c r="B18765" t="s">
        <v>52</v>
      </c>
      <c r="C18765">
        <v>961</v>
      </c>
      <c r="D18765" t="s">
        <v>106</v>
      </c>
      <c r="E18765" t="s">
        <v>106</v>
      </c>
      <c r="F18765" t="s">
        <v>78</v>
      </c>
      <c r="G18765" t="s">
        <v>65</v>
      </c>
      <c r="H18765" t="s">
        <v>93</v>
      </c>
      <c r="I18765" t="s">
        <v>79</v>
      </c>
      <c r="J18765" t="s">
        <v>103</v>
      </c>
      <c r="K18765" t="s">
        <v>180</v>
      </c>
      <c r="L18765" t="s">
        <v>122</v>
      </c>
      <c r="M18765" t="s">
        <v>1006</v>
      </c>
      <c r="N18765" t="s">
        <v>76</v>
      </c>
      <c r="O18765" t="s">
        <v>106</v>
      </c>
      <c r="P18765" t="s">
        <v>106</v>
      </c>
    </row>
    <row r="18766" spans="1:16" x14ac:dyDescent="0.35">
      <c r="A18766" t="s">
        <v>5</v>
      </c>
      <c r="B18766" t="s">
        <v>83</v>
      </c>
      <c r="C18766">
        <v>2258</v>
      </c>
      <c r="D18766" t="s">
        <v>71</v>
      </c>
      <c r="E18766" t="s">
        <v>105</v>
      </c>
      <c r="F18766" t="s">
        <v>78</v>
      </c>
      <c r="G18766" t="s">
        <v>55</v>
      </c>
      <c r="H18766" t="s">
        <v>81</v>
      </c>
      <c r="I18766" t="s">
        <v>94</v>
      </c>
      <c r="J18766" t="s">
        <v>100</v>
      </c>
      <c r="K18766" t="s">
        <v>70</v>
      </c>
      <c r="L18766" t="s">
        <v>93</v>
      </c>
      <c r="M18766" t="s">
        <v>887</v>
      </c>
      <c r="N18766" t="s">
        <v>76</v>
      </c>
      <c r="O18766" t="s">
        <v>79</v>
      </c>
      <c r="P18766" t="s">
        <v>77</v>
      </c>
    </row>
    <row r="18767" spans="1:16" x14ac:dyDescent="0.35">
      <c r="A18767" t="s">
        <v>5</v>
      </c>
      <c r="B18767" t="s">
        <v>50</v>
      </c>
      <c r="C18767">
        <v>235</v>
      </c>
      <c r="D18767" t="s">
        <v>68</v>
      </c>
      <c r="E18767" t="s">
        <v>77</v>
      </c>
      <c r="F18767" t="s">
        <v>150</v>
      </c>
      <c r="G18767" t="s">
        <v>86</v>
      </c>
      <c r="H18767" t="s">
        <v>80</v>
      </c>
      <c r="I18767" t="s">
        <v>150</v>
      </c>
      <c r="J18767" t="s">
        <v>217</v>
      </c>
      <c r="K18767" t="s">
        <v>175</v>
      </c>
      <c r="L18767" t="s">
        <v>71</v>
      </c>
      <c r="M18767" t="s">
        <v>831</v>
      </c>
      <c r="N18767" t="s">
        <v>73</v>
      </c>
      <c r="O18767" t="s">
        <v>106</v>
      </c>
      <c r="P18767" t="s">
        <v>73</v>
      </c>
    </row>
    <row r="18768" spans="1:16" x14ac:dyDescent="0.35">
      <c r="A18768" t="s">
        <v>6</v>
      </c>
      <c r="B18768" t="s">
        <v>52</v>
      </c>
      <c r="C18768">
        <v>377</v>
      </c>
      <c r="D18768" t="s">
        <v>150</v>
      </c>
      <c r="E18768" t="s">
        <v>63</v>
      </c>
      <c r="F18768" t="s">
        <v>97</v>
      </c>
      <c r="G18768" t="s">
        <v>156</v>
      </c>
      <c r="H18768" t="s">
        <v>278</v>
      </c>
      <c r="I18768" t="s">
        <v>217</v>
      </c>
      <c r="J18768" t="s">
        <v>130</v>
      </c>
      <c r="K18768" t="s">
        <v>290</v>
      </c>
      <c r="L18768" t="s">
        <v>56</v>
      </c>
      <c r="M18768" t="s">
        <v>635</v>
      </c>
      <c r="N18768" t="s">
        <v>104</v>
      </c>
      <c r="O18768" t="s">
        <v>73</v>
      </c>
      <c r="P18768" t="s">
        <v>106</v>
      </c>
    </row>
    <row r="18769" spans="1:16" x14ac:dyDescent="0.35">
      <c r="A18769" t="s">
        <v>6</v>
      </c>
      <c r="B18769" t="s">
        <v>83</v>
      </c>
      <c r="C18769">
        <v>936</v>
      </c>
      <c r="D18769" t="s">
        <v>106</v>
      </c>
      <c r="E18769" t="s">
        <v>78</v>
      </c>
      <c r="F18769" t="s">
        <v>149</v>
      </c>
      <c r="G18769" t="s">
        <v>240</v>
      </c>
      <c r="H18769" t="s">
        <v>133</v>
      </c>
      <c r="I18769" t="s">
        <v>108</v>
      </c>
      <c r="J18769" t="s">
        <v>173</v>
      </c>
      <c r="K18769" t="s">
        <v>67</v>
      </c>
      <c r="L18769" t="s">
        <v>57</v>
      </c>
      <c r="M18769" t="s">
        <v>926</v>
      </c>
      <c r="N18769" t="s">
        <v>68</v>
      </c>
      <c r="O18769" t="s">
        <v>77</v>
      </c>
      <c r="P18769" t="s">
        <v>71</v>
      </c>
    </row>
    <row r="18770" spans="1:16" x14ac:dyDescent="0.35">
      <c r="A18770" t="s">
        <v>6</v>
      </c>
      <c r="B18770" t="s">
        <v>50</v>
      </c>
      <c r="C18770">
        <v>118</v>
      </c>
      <c r="D18770" t="s">
        <v>73</v>
      </c>
      <c r="E18770" t="s">
        <v>74</v>
      </c>
      <c r="F18770" t="s">
        <v>278</v>
      </c>
      <c r="G18770" t="s">
        <v>8</v>
      </c>
      <c r="H18770" t="s">
        <v>255</v>
      </c>
      <c r="I18770" t="s">
        <v>122</v>
      </c>
      <c r="J18770" t="s">
        <v>270</v>
      </c>
      <c r="K18770" t="s">
        <v>199</v>
      </c>
      <c r="L18770" t="s">
        <v>164</v>
      </c>
      <c r="M18770" t="s">
        <v>559</v>
      </c>
      <c r="N18770" t="s">
        <v>81</v>
      </c>
      <c r="O18770" t="s">
        <v>76</v>
      </c>
      <c r="P18770" t="s">
        <v>76</v>
      </c>
    </row>
    <row r="18771" spans="1:16" x14ac:dyDescent="0.35">
      <c r="A18771" t="s">
        <v>7</v>
      </c>
      <c r="B18771" t="s">
        <v>52</v>
      </c>
      <c r="C18771">
        <v>790</v>
      </c>
      <c r="D18771" t="s">
        <v>106</v>
      </c>
      <c r="E18771" t="s">
        <v>107</v>
      </c>
      <c r="F18771" t="s">
        <v>75</v>
      </c>
      <c r="G18771" t="s">
        <v>133</v>
      </c>
      <c r="H18771" t="s">
        <v>81</v>
      </c>
      <c r="I18771" t="s">
        <v>94</v>
      </c>
      <c r="J18771" t="s">
        <v>75</v>
      </c>
      <c r="K18771" t="s">
        <v>176</v>
      </c>
      <c r="L18771" t="s">
        <v>77</v>
      </c>
      <c r="M18771" t="s">
        <v>979</v>
      </c>
      <c r="N18771" t="s">
        <v>107</v>
      </c>
      <c r="O18771" t="s">
        <v>80</v>
      </c>
      <c r="P18771" t="s">
        <v>73</v>
      </c>
    </row>
    <row r="18772" spans="1:16" x14ac:dyDescent="0.35">
      <c r="A18772" t="s">
        <v>7</v>
      </c>
      <c r="B18772" t="s">
        <v>83</v>
      </c>
      <c r="C18772">
        <v>2103</v>
      </c>
      <c r="D18772" t="s">
        <v>77</v>
      </c>
      <c r="E18772" t="s">
        <v>77</v>
      </c>
      <c r="F18772" t="s">
        <v>77</v>
      </c>
      <c r="G18772" t="s">
        <v>94</v>
      </c>
      <c r="H18772" t="s">
        <v>77</v>
      </c>
      <c r="I18772" t="s">
        <v>68</v>
      </c>
      <c r="J18772" t="s">
        <v>78</v>
      </c>
      <c r="K18772" t="s">
        <v>133</v>
      </c>
      <c r="L18772" t="s">
        <v>75</v>
      </c>
      <c r="M18772" t="s">
        <v>1137</v>
      </c>
      <c r="N18772" t="s">
        <v>76</v>
      </c>
      <c r="O18772" t="s">
        <v>68</v>
      </c>
      <c r="P18772" t="s">
        <v>106</v>
      </c>
    </row>
    <row r="18773" spans="1:16" x14ac:dyDescent="0.35">
      <c r="A18773" t="s">
        <v>7</v>
      </c>
      <c r="B18773" t="s">
        <v>50</v>
      </c>
      <c r="C18773">
        <v>348</v>
      </c>
      <c r="D18773" t="s">
        <v>150</v>
      </c>
      <c r="E18773" t="s">
        <v>138</v>
      </c>
      <c r="F18773" t="s">
        <v>63</v>
      </c>
      <c r="G18773" t="s">
        <v>72</v>
      </c>
      <c r="H18773" t="s">
        <v>100</v>
      </c>
      <c r="I18773" t="s">
        <v>77</v>
      </c>
      <c r="J18773" t="s">
        <v>142</v>
      </c>
      <c r="K18773" t="s">
        <v>88</v>
      </c>
      <c r="L18773" t="s">
        <v>74</v>
      </c>
      <c r="M18773" t="s">
        <v>1417</v>
      </c>
      <c r="N18773" t="s">
        <v>107</v>
      </c>
      <c r="O18773" t="s">
        <v>76</v>
      </c>
      <c r="P18773" t="s">
        <v>79</v>
      </c>
    </row>
    <row r="18774" spans="1:16" x14ac:dyDescent="0.35">
      <c r="A18774" t="s">
        <v>241</v>
      </c>
      <c r="B18774" t="s">
        <v>52</v>
      </c>
      <c r="C18774">
        <v>3414</v>
      </c>
      <c r="D18774" t="s">
        <v>71</v>
      </c>
      <c r="E18774" t="s">
        <v>78</v>
      </c>
      <c r="F18774" t="s">
        <v>63</v>
      </c>
      <c r="G18774" t="s">
        <v>53</v>
      </c>
      <c r="H18774" t="s">
        <v>175</v>
      </c>
      <c r="I18774" t="s">
        <v>122</v>
      </c>
      <c r="J18774" t="s">
        <v>93</v>
      </c>
      <c r="K18774" t="s">
        <v>53</v>
      </c>
      <c r="L18774" t="s">
        <v>221</v>
      </c>
      <c r="M18774" t="s">
        <v>780</v>
      </c>
      <c r="N18774" t="s">
        <v>138</v>
      </c>
      <c r="O18774" t="s">
        <v>150</v>
      </c>
      <c r="P18774" t="s">
        <v>106</v>
      </c>
    </row>
    <row r="18775" spans="1:16" x14ac:dyDescent="0.35">
      <c r="A18775" t="s">
        <v>241</v>
      </c>
      <c r="B18775" t="s">
        <v>83</v>
      </c>
      <c r="C18775">
        <v>8913</v>
      </c>
      <c r="D18775" t="s">
        <v>79</v>
      </c>
      <c r="E18775" t="s">
        <v>68</v>
      </c>
      <c r="F18775" t="s">
        <v>75</v>
      </c>
      <c r="G18775" t="s">
        <v>133</v>
      </c>
      <c r="H18775" t="s">
        <v>78</v>
      </c>
      <c r="I18775" t="s">
        <v>105</v>
      </c>
      <c r="J18775" t="s">
        <v>81</v>
      </c>
      <c r="K18775" t="s">
        <v>180</v>
      </c>
      <c r="L18775" t="s">
        <v>55</v>
      </c>
      <c r="M18775" t="s">
        <v>1135</v>
      </c>
      <c r="N18775" t="s">
        <v>73</v>
      </c>
      <c r="O18775" t="s">
        <v>79</v>
      </c>
      <c r="P18775" t="s">
        <v>106</v>
      </c>
    </row>
    <row r="18776" spans="1:16" x14ac:dyDescent="0.35">
      <c r="A18776" t="s">
        <v>241</v>
      </c>
      <c r="B18776" t="s">
        <v>50</v>
      </c>
      <c r="C18776">
        <v>1102</v>
      </c>
      <c r="D18776" t="s">
        <v>72</v>
      </c>
      <c r="E18776" t="s">
        <v>75</v>
      </c>
      <c r="F18776" t="s">
        <v>100</v>
      </c>
      <c r="G18776" t="s">
        <v>179</v>
      </c>
      <c r="H18776" t="s">
        <v>74</v>
      </c>
      <c r="I18776" t="s">
        <v>63</v>
      </c>
      <c r="J18776" t="s">
        <v>217</v>
      </c>
      <c r="K18776" t="s">
        <v>92</v>
      </c>
      <c r="L18776" t="s">
        <v>133</v>
      </c>
      <c r="M18776" t="s">
        <v>827</v>
      </c>
      <c r="N18776" t="s">
        <v>106</v>
      </c>
      <c r="O18776" t="s">
        <v>73</v>
      </c>
      <c r="P18776" t="s">
        <v>73</v>
      </c>
    </row>
    <row r="18778" spans="1:16" x14ac:dyDescent="0.35">
      <c r="A18778" t="s">
        <v>2711</v>
      </c>
    </row>
    <row r="18779" spans="1:16" x14ac:dyDescent="0.35">
      <c r="A18779" t="s">
        <v>14</v>
      </c>
      <c r="B18779" t="s">
        <v>266</v>
      </c>
      <c r="C18779" t="s">
        <v>2</v>
      </c>
      <c r="D18779" t="s">
        <v>2702</v>
      </c>
      <c r="E18779" t="s">
        <v>2703</v>
      </c>
      <c r="F18779" t="s">
        <v>2704</v>
      </c>
      <c r="G18779" t="s">
        <v>2705</v>
      </c>
      <c r="H18779" t="s">
        <v>2706</v>
      </c>
      <c r="I18779" t="s">
        <v>2707</v>
      </c>
      <c r="J18779" t="s">
        <v>2708</v>
      </c>
      <c r="K18779" t="s">
        <v>2709</v>
      </c>
      <c r="L18779" t="s">
        <v>2710</v>
      </c>
      <c r="M18779" t="s">
        <v>2694</v>
      </c>
      <c r="N18779" t="s">
        <v>609</v>
      </c>
      <c r="O18779" t="s">
        <v>2050</v>
      </c>
      <c r="P18779" t="s">
        <v>50</v>
      </c>
    </row>
    <row r="18780" spans="1:16" x14ac:dyDescent="0.35">
      <c r="A18780" t="s">
        <v>3</v>
      </c>
      <c r="B18780" t="s">
        <v>267</v>
      </c>
      <c r="C18780">
        <v>264</v>
      </c>
      <c r="D18780" t="s">
        <v>149</v>
      </c>
      <c r="E18780" t="s">
        <v>63</v>
      </c>
      <c r="F18780" t="s">
        <v>104</v>
      </c>
      <c r="G18780" t="s">
        <v>386</v>
      </c>
      <c r="H18780" t="s">
        <v>70</v>
      </c>
      <c r="I18780" t="s">
        <v>186</v>
      </c>
      <c r="J18780" t="s">
        <v>355</v>
      </c>
      <c r="K18780" t="s">
        <v>342</v>
      </c>
      <c r="L18780" t="s">
        <v>96</v>
      </c>
      <c r="M18780" t="s">
        <v>802</v>
      </c>
      <c r="N18780" t="s">
        <v>75</v>
      </c>
      <c r="O18780" t="s">
        <v>55</v>
      </c>
      <c r="P18780" t="s">
        <v>130</v>
      </c>
    </row>
    <row r="18781" spans="1:16" x14ac:dyDescent="0.35">
      <c r="A18781" t="s">
        <v>3</v>
      </c>
      <c r="B18781" t="s">
        <v>279</v>
      </c>
      <c r="C18781">
        <v>1699</v>
      </c>
      <c r="D18781" t="s">
        <v>107</v>
      </c>
      <c r="E18781" t="s">
        <v>107</v>
      </c>
      <c r="F18781" t="s">
        <v>79</v>
      </c>
      <c r="G18781" t="s">
        <v>86</v>
      </c>
      <c r="H18781" t="s">
        <v>77</v>
      </c>
      <c r="I18781" t="s">
        <v>71</v>
      </c>
      <c r="J18781" t="s">
        <v>106</v>
      </c>
      <c r="K18781" t="s">
        <v>179</v>
      </c>
      <c r="L18781" t="s">
        <v>94</v>
      </c>
      <c r="M18781" t="s">
        <v>1438</v>
      </c>
      <c r="N18781" t="s">
        <v>107</v>
      </c>
      <c r="O18781" t="s">
        <v>73</v>
      </c>
      <c r="P18781" t="s">
        <v>107</v>
      </c>
    </row>
    <row r="18782" spans="1:16" x14ac:dyDescent="0.35">
      <c r="A18782" t="s">
        <v>3</v>
      </c>
      <c r="B18782" t="s">
        <v>285</v>
      </c>
      <c r="C18782">
        <v>64</v>
      </c>
      <c r="D18782" t="s">
        <v>76</v>
      </c>
      <c r="E18782" t="s">
        <v>76</v>
      </c>
      <c r="F18782" t="s">
        <v>94</v>
      </c>
      <c r="G18782" t="s">
        <v>94</v>
      </c>
      <c r="H18782" t="s">
        <v>186</v>
      </c>
      <c r="I18782" t="s">
        <v>142</v>
      </c>
      <c r="J18782" t="s">
        <v>71</v>
      </c>
      <c r="K18782" t="s">
        <v>74</v>
      </c>
      <c r="L18782" t="s">
        <v>76</v>
      </c>
      <c r="M18782" t="s">
        <v>1591</v>
      </c>
      <c r="N18782" t="s">
        <v>76</v>
      </c>
      <c r="O18782" t="s">
        <v>76</v>
      </c>
      <c r="P18782" t="s">
        <v>76</v>
      </c>
    </row>
    <row r="18783" spans="1:16" x14ac:dyDescent="0.35">
      <c r="A18783" t="s">
        <v>4</v>
      </c>
      <c r="B18783" t="s">
        <v>267</v>
      </c>
      <c r="C18783">
        <v>355</v>
      </c>
      <c r="D18783" t="s">
        <v>142</v>
      </c>
      <c r="E18783" t="s">
        <v>65</v>
      </c>
      <c r="F18783" t="s">
        <v>75</v>
      </c>
      <c r="G18783" t="s">
        <v>206</v>
      </c>
      <c r="H18783" t="s">
        <v>146</v>
      </c>
      <c r="I18783" t="s">
        <v>84</v>
      </c>
      <c r="J18783" t="s">
        <v>72</v>
      </c>
      <c r="K18783" t="s">
        <v>191</v>
      </c>
      <c r="L18783" t="s">
        <v>386</v>
      </c>
      <c r="M18783" t="s">
        <v>170</v>
      </c>
      <c r="N18783" t="s">
        <v>100</v>
      </c>
      <c r="O18783" t="s">
        <v>81</v>
      </c>
      <c r="P18783" t="s">
        <v>76</v>
      </c>
    </row>
    <row r="18784" spans="1:16" x14ac:dyDescent="0.35">
      <c r="A18784" t="s">
        <v>4</v>
      </c>
      <c r="B18784" t="s">
        <v>279</v>
      </c>
      <c r="C18784">
        <v>2643</v>
      </c>
      <c r="D18784" t="s">
        <v>68</v>
      </c>
      <c r="E18784" t="s">
        <v>106</v>
      </c>
      <c r="F18784" t="s">
        <v>71</v>
      </c>
      <c r="G18784" t="s">
        <v>179</v>
      </c>
      <c r="H18784" t="s">
        <v>81</v>
      </c>
      <c r="I18784" t="s">
        <v>71</v>
      </c>
      <c r="J18784" t="s">
        <v>78</v>
      </c>
      <c r="K18784" t="s">
        <v>217</v>
      </c>
      <c r="L18784" t="s">
        <v>103</v>
      </c>
      <c r="M18784" t="s">
        <v>1129</v>
      </c>
      <c r="N18784" t="s">
        <v>138</v>
      </c>
      <c r="O18784" t="s">
        <v>107</v>
      </c>
      <c r="P18784" t="s">
        <v>76</v>
      </c>
    </row>
    <row r="18785" spans="1:16" x14ac:dyDescent="0.35">
      <c r="A18785" t="s">
        <v>4</v>
      </c>
      <c r="B18785" t="s">
        <v>285</v>
      </c>
      <c r="C18785">
        <v>278</v>
      </c>
      <c r="D18785" t="s">
        <v>186</v>
      </c>
      <c r="E18785" t="s">
        <v>105</v>
      </c>
      <c r="F18785" t="s">
        <v>75</v>
      </c>
      <c r="G18785" t="s">
        <v>168</v>
      </c>
      <c r="H18785" t="s">
        <v>355</v>
      </c>
      <c r="I18785" t="s">
        <v>280</v>
      </c>
      <c r="J18785" t="s">
        <v>108</v>
      </c>
      <c r="K18785" t="s">
        <v>242</v>
      </c>
      <c r="L18785" t="s">
        <v>386</v>
      </c>
      <c r="M18785" t="s">
        <v>704</v>
      </c>
      <c r="N18785" t="s">
        <v>105</v>
      </c>
      <c r="O18785" t="s">
        <v>77</v>
      </c>
      <c r="P18785" t="s">
        <v>76</v>
      </c>
    </row>
    <row r="18786" spans="1:16" x14ac:dyDescent="0.35">
      <c r="A18786" t="s">
        <v>5</v>
      </c>
      <c r="B18786" t="s">
        <v>267</v>
      </c>
      <c r="C18786">
        <v>134</v>
      </c>
      <c r="D18786" t="s">
        <v>163</v>
      </c>
      <c r="E18786" t="s">
        <v>163</v>
      </c>
      <c r="F18786" t="s">
        <v>84</v>
      </c>
      <c r="G18786" t="s">
        <v>188</v>
      </c>
      <c r="H18786" t="s">
        <v>102</v>
      </c>
      <c r="I18786" t="s">
        <v>161</v>
      </c>
      <c r="J18786" t="s">
        <v>87</v>
      </c>
      <c r="K18786" t="s">
        <v>366</v>
      </c>
      <c r="L18786" t="s">
        <v>181</v>
      </c>
      <c r="M18786" t="s">
        <v>1426</v>
      </c>
      <c r="N18786" t="s">
        <v>73</v>
      </c>
      <c r="O18786" t="s">
        <v>76</v>
      </c>
      <c r="P18786" t="s">
        <v>76</v>
      </c>
    </row>
    <row r="18787" spans="1:16" x14ac:dyDescent="0.35">
      <c r="A18787" t="s">
        <v>5</v>
      </c>
      <c r="B18787" t="s">
        <v>279</v>
      </c>
      <c r="C18787">
        <v>2655</v>
      </c>
      <c r="D18787" t="s">
        <v>107</v>
      </c>
      <c r="E18787" t="s">
        <v>94</v>
      </c>
      <c r="F18787" t="s">
        <v>68</v>
      </c>
      <c r="G18787" t="s">
        <v>142</v>
      </c>
      <c r="H18787" t="s">
        <v>81</v>
      </c>
      <c r="I18787" t="s">
        <v>71</v>
      </c>
      <c r="J18787" t="s">
        <v>55</v>
      </c>
      <c r="K18787" t="s">
        <v>65</v>
      </c>
      <c r="L18787" t="s">
        <v>80</v>
      </c>
      <c r="M18787" t="s">
        <v>405</v>
      </c>
      <c r="N18787" t="s">
        <v>76</v>
      </c>
      <c r="O18787" t="s">
        <v>79</v>
      </c>
      <c r="P18787" t="s">
        <v>68</v>
      </c>
    </row>
    <row r="18788" spans="1:16" x14ac:dyDescent="0.35">
      <c r="A18788" t="s">
        <v>5</v>
      </c>
      <c r="B18788" t="s">
        <v>285</v>
      </c>
      <c r="C18788">
        <v>665</v>
      </c>
      <c r="D18788" t="s">
        <v>105</v>
      </c>
      <c r="E18788" t="s">
        <v>73</v>
      </c>
      <c r="F18788" t="s">
        <v>80</v>
      </c>
      <c r="G18788" t="s">
        <v>81</v>
      </c>
      <c r="H18788" t="s">
        <v>105</v>
      </c>
      <c r="I18788" t="s">
        <v>106</v>
      </c>
      <c r="J18788" t="s">
        <v>198</v>
      </c>
      <c r="K18788" t="s">
        <v>173</v>
      </c>
      <c r="L18788" t="s">
        <v>93</v>
      </c>
      <c r="M18788" t="s">
        <v>902</v>
      </c>
      <c r="N18788" t="s">
        <v>76</v>
      </c>
      <c r="O18788" t="s">
        <v>73</v>
      </c>
      <c r="P18788" t="s">
        <v>76</v>
      </c>
    </row>
    <row r="18789" spans="1:16" x14ac:dyDescent="0.35">
      <c r="A18789" t="s">
        <v>6</v>
      </c>
      <c r="B18789" t="s">
        <v>267</v>
      </c>
      <c r="C18789">
        <v>127</v>
      </c>
      <c r="D18789" t="s">
        <v>105</v>
      </c>
      <c r="E18789" t="s">
        <v>173</v>
      </c>
      <c r="F18789" t="s">
        <v>138</v>
      </c>
      <c r="G18789" t="s">
        <v>239</v>
      </c>
      <c r="H18789" t="s">
        <v>130</v>
      </c>
      <c r="I18789" t="s">
        <v>81</v>
      </c>
      <c r="J18789" t="s">
        <v>355</v>
      </c>
      <c r="K18789" t="s">
        <v>132</v>
      </c>
      <c r="L18789" t="s">
        <v>134</v>
      </c>
      <c r="M18789" t="s">
        <v>985</v>
      </c>
      <c r="N18789" t="s">
        <v>105</v>
      </c>
      <c r="O18789" t="s">
        <v>107</v>
      </c>
      <c r="P18789" t="s">
        <v>105</v>
      </c>
    </row>
    <row r="18790" spans="1:16" x14ac:dyDescent="0.35">
      <c r="A18790" t="s">
        <v>6</v>
      </c>
      <c r="B18790" t="s">
        <v>279</v>
      </c>
      <c r="C18790">
        <v>1142</v>
      </c>
      <c r="D18790" t="s">
        <v>73</v>
      </c>
      <c r="E18790" t="s">
        <v>105</v>
      </c>
      <c r="F18790" t="s">
        <v>180</v>
      </c>
      <c r="G18790" t="s">
        <v>366</v>
      </c>
      <c r="H18790" t="s">
        <v>161</v>
      </c>
      <c r="I18790" t="s">
        <v>88</v>
      </c>
      <c r="J18790" t="s">
        <v>161</v>
      </c>
      <c r="K18790" t="s">
        <v>92</v>
      </c>
      <c r="L18790" t="s">
        <v>96</v>
      </c>
      <c r="M18790" t="s">
        <v>750</v>
      </c>
      <c r="N18790" t="s">
        <v>79</v>
      </c>
      <c r="O18790" t="s">
        <v>77</v>
      </c>
      <c r="P18790" t="s">
        <v>79</v>
      </c>
    </row>
    <row r="18791" spans="1:16" x14ac:dyDescent="0.35">
      <c r="A18791" t="s">
        <v>6</v>
      </c>
      <c r="B18791" t="s">
        <v>285</v>
      </c>
      <c r="C18791">
        <v>162</v>
      </c>
      <c r="D18791" t="s">
        <v>75</v>
      </c>
      <c r="E18791" t="s">
        <v>75</v>
      </c>
      <c r="F18791" t="s">
        <v>163</v>
      </c>
      <c r="G18791" t="s">
        <v>367</v>
      </c>
      <c r="H18791" t="s">
        <v>244</v>
      </c>
      <c r="I18791" t="s">
        <v>70</v>
      </c>
      <c r="J18791" t="s">
        <v>70</v>
      </c>
      <c r="K18791" t="s">
        <v>216</v>
      </c>
      <c r="L18791" t="s">
        <v>132</v>
      </c>
      <c r="M18791" t="s">
        <v>818</v>
      </c>
      <c r="N18791" t="s">
        <v>97</v>
      </c>
      <c r="O18791" t="s">
        <v>76</v>
      </c>
      <c r="P18791" t="s">
        <v>76</v>
      </c>
    </row>
    <row r="18792" spans="1:16" x14ac:dyDescent="0.35">
      <c r="A18792" t="s">
        <v>7</v>
      </c>
      <c r="B18792" t="s">
        <v>267</v>
      </c>
      <c r="C18792">
        <v>197</v>
      </c>
      <c r="D18792" t="s">
        <v>198</v>
      </c>
      <c r="E18792" t="s">
        <v>122</v>
      </c>
      <c r="F18792" t="s">
        <v>68</v>
      </c>
      <c r="G18792" t="s">
        <v>93</v>
      </c>
      <c r="H18792" t="s">
        <v>142</v>
      </c>
      <c r="I18792" t="s">
        <v>81</v>
      </c>
      <c r="J18792" t="s">
        <v>57</v>
      </c>
      <c r="K18792" t="s">
        <v>181</v>
      </c>
      <c r="L18792" t="s">
        <v>198</v>
      </c>
      <c r="M18792" t="s">
        <v>857</v>
      </c>
      <c r="N18792" t="s">
        <v>76</v>
      </c>
      <c r="O18792" t="s">
        <v>130</v>
      </c>
      <c r="P18792" t="s">
        <v>106</v>
      </c>
    </row>
    <row r="18793" spans="1:16" x14ac:dyDescent="0.35">
      <c r="A18793" t="s">
        <v>7</v>
      </c>
      <c r="B18793" t="s">
        <v>279</v>
      </c>
      <c r="C18793">
        <v>2872</v>
      </c>
      <c r="D18793" t="s">
        <v>106</v>
      </c>
      <c r="E18793" t="s">
        <v>106</v>
      </c>
      <c r="F18793" t="s">
        <v>71</v>
      </c>
      <c r="G18793" t="s">
        <v>72</v>
      </c>
      <c r="H18793" t="s">
        <v>71</v>
      </c>
      <c r="I18793" t="s">
        <v>79</v>
      </c>
      <c r="J18793" t="s">
        <v>75</v>
      </c>
      <c r="K18793" t="s">
        <v>70</v>
      </c>
      <c r="L18793" t="s">
        <v>68</v>
      </c>
      <c r="M18793" t="s">
        <v>1422</v>
      </c>
      <c r="N18793" t="s">
        <v>76</v>
      </c>
      <c r="O18793" t="s">
        <v>71</v>
      </c>
      <c r="P18793" t="s">
        <v>106</v>
      </c>
    </row>
    <row r="18794" spans="1:16" x14ac:dyDescent="0.35">
      <c r="A18794" t="s">
        <v>7</v>
      </c>
      <c r="B18794" t="s">
        <v>285</v>
      </c>
      <c r="C18794">
        <v>172</v>
      </c>
      <c r="D18794" t="s">
        <v>107</v>
      </c>
      <c r="E18794" t="s">
        <v>76</v>
      </c>
      <c r="F18794" t="s">
        <v>76</v>
      </c>
      <c r="G18794" t="s">
        <v>76</v>
      </c>
      <c r="H18794" t="s">
        <v>76</v>
      </c>
      <c r="I18794" t="s">
        <v>186</v>
      </c>
      <c r="J18794" t="s">
        <v>72</v>
      </c>
      <c r="K18794" t="s">
        <v>63</v>
      </c>
      <c r="L18794" t="s">
        <v>151</v>
      </c>
      <c r="M18794" t="s">
        <v>893</v>
      </c>
      <c r="N18794" t="s">
        <v>76</v>
      </c>
      <c r="O18794" t="s">
        <v>76</v>
      </c>
      <c r="P18794" t="s">
        <v>68</v>
      </c>
    </row>
    <row r="18795" spans="1:16" x14ac:dyDescent="0.35">
      <c r="A18795" t="s">
        <v>241</v>
      </c>
      <c r="B18795" t="s">
        <v>267</v>
      </c>
      <c r="C18795">
        <v>1077</v>
      </c>
      <c r="D18795" t="s">
        <v>130</v>
      </c>
      <c r="E18795" t="s">
        <v>86</v>
      </c>
      <c r="F18795" t="s">
        <v>80</v>
      </c>
      <c r="G18795" t="s">
        <v>58</v>
      </c>
      <c r="H18795" t="s">
        <v>137</v>
      </c>
      <c r="I18795" t="s">
        <v>173</v>
      </c>
      <c r="J18795" t="s">
        <v>96</v>
      </c>
      <c r="K18795" t="s">
        <v>326</v>
      </c>
      <c r="L18795" t="s">
        <v>280</v>
      </c>
      <c r="M18795" t="s">
        <v>1612</v>
      </c>
      <c r="N18795" t="s">
        <v>94</v>
      </c>
      <c r="O18795" t="s">
        <v>72</v>
      </c>
      <c r="P18795" t="s">
        <v>71</v>
      </c>
    </row>
    <row r="18796" spans="1:16" x14ac:dyDescent="0.35">
      <c r="A18796" t="s">
        <v>241</v>
      </c>
      <c r="B18796" t="s">
        <v>279</v>
      </c>
      <c r="C18796">
        <v>11011</v>
      </c>
      <c r="D18796" t="s">
        <v>106</v>
      </c>
      <c r="E18796" t="s">
        <v>79</v>
      </c>
      <c r="F18796" t="s">
        <v>94</v>
      </c>
      <c r="G18796" t="s">
        <v>86</v>
      </c>
      <c r="H18796" t="s">
        <v>81</v>
      </c>
      <c r="I18796" t="s">
        <v>94</v>
      </c>
      <c r="J18796" t="s">
        <v>63</v>
      </c>
      <c r="K18796" t="s">
        <v>84</v>
      </c>
      <c r="L18796" t="s">
        <v>100</v>
      </c>
      <c r="M18796" t="s">
        <v>405</v>
      </c>
      <c r="N18796" t="s">
        <v>106</v>
      </c>
      <c r="O18796" t="s">
        <v>79</v>
      </c>
      <c r="P18796" t="s">
        <v>106</v>
      </c>
    </row>
    <row r="18797" spans="1:16" x14ac:dyDescent="0.35">
      <c r="A18797" t="s">
        <v>241</v>
      </c>
      <c r="B18797" t="s">
        <v>285</v>
      </c>
      <c r="C18797">
        <v>1341</v>
      </c>
      <c r="D18797" t="s">
        <v>105</v>
      </c>
      <c r="E18797" t="s">
        <v>68</v>
      </c>
      <c r="F18797" t="s">
        <v>72</v>
      </c>
      <c r="G18797" t="s">
        <v>97</v>
      </c>
      <c r="H18797" t="s">
        <v>108</v>
      </c>
      <c r="I18797" t="s">
        <v>86</v>
      </c>
      <c r="J18797" t="s">
        <v>198</v>
      </c>
      <c r="K18797" t="s">
        <v>280</v>
      </c>
      <c r="L18797" t="s">
        <v>161</v>
      </c>
      <c r="M18797" t="s">
        <v>1009</v>
      </c>
      <c r="N18797" t="s">
        <v>75</v>
      </c>
      <c r="O18797" t="s">
        <v>73</v>
      </c>
      <c r="P18797" t="s">
        <v>107</v>
      </c>
    </row>
    <row r="18799" spans="1:16" x14ac:dyDescent="0.35">
      <c r="A18799" t="s">
        <v>2712</v>
      </c>
    </row>
    <row r="18800" spans="1:16" x14ac:dyDescent="0.35">
      <c r="A18800" t="s">
        <v>14</v>
      </c>
      <c r="B18800" t="s">
        <v>461</v>
      </c>
      <c r="C18800" t="s">
        <v>2</v>
      </c>
      <c r="D18800" t="s">
        <v>2702</v>
      </c>
      <c r="E18800" t="s">
        <v>2703</v>
      </c>
      <c r="F18800" t="s">
        <v>2704</v>
      </c>
      <c r="G18800" t="s">
        <v>2705</v>
      </c>
      <c r="H18800" t="s">
        <v>2706</v>
      </c>
      <c r="I18800" t="s">
        <v>2707</v>
      </c>
      <c r="J18800" t="s">
        <v>2708</v>
      </c>
      <c r="K18800" t="s">
        <v>2709</v>
      </c>
      <c r="L18800" t="s">
        <v>2710</v>
      </c>
      <c r="M18800" t="s">
        <v>2694</v>
      </c>
      <c r="N18800" t="s">
        <v>609</v>
      </c>
      <c r="O18800" t="s">
        <v>2050</v>
      </c>
      <c r="P18800" t="s">
        <v>50</v>
      </c>
    </row>
    <row r="18801" spans="1:16" x14ac:dyDescent="0.35">
      <c r="A18801" t="s">
        <v>3</v>
      </c>
      <c r="B18801" t="s">
        <v>462</v>
      </c>
      <c r="C18801">
        <v>1092</v>
      </c>
      <c r="D18801" t="s">
        <v>150</v>
      </c>
      <c r="E18801" t="s">
        <v>106</v>
      </c>
      <c r="F18801" t="s">
        <v>71</v>
      </c>
      <c r="G18801" t="s">
        <v>65</v>
      </c>
      <c r="H18801" t="s">
        <v>150</v>
      </c>
      <c r="I18801" t="s">
        <v>94</v>
      </c>
      <c r="J18801" t="s">
        <v>72</v>
      </c>
      <c r="K18801" t="s">
        <v>96</v>
      </c>
      <c r="L18801" t="s">
        <v>78</v>
      </c>
      <c r="M18801" t="s">
        <v>1135</v>
      </c>
      <c r="N18801" t="s">
        <v>107</v>
      </c>
      <c r="O18801" t="s">
        <v>68</v>
      </c>
      <c r="P18801" t="s">
        <v>79</v>
      </c>
    </row>
    <row r="18802" spans="1:16" x14ac:dyDescent="0.35">
      <c r="A18802" t="s">
        <v>3</v>
      </c>
      <c r="B18802" t="s">
        <v>464</v>
      </c>
      <c r="C18802">
        <v>934</v>
      </c>
      <c r="D18802" t="s">
        <v>73</v>
      </c>
      <c r="E18802" t="s">
        <v>73</v>
      </c>
      <c r="F18802" t="s">
        <v>75</v>
      </c>
      <c r="G18802" t="s">
        <v>163</v>
      </c>
      <c r="H18802" t="s">
        <v>78</v>
      </c>
      <c r="I18802" t="s">
        <v>150</v>
      </c>
      <c r="J18802" t="s">
        <v>68</v>
      </c>
      <c r="K18802" t="s">
        <v>221</v>
      </c>
      <c r="L18802" t="s">
        <v>63</v>
      </c>
      <c r="M18802" t="s">
        <v>1105</v>
      </c>
      <c r="N18802" t="s">
        <v>106</v>
      </c>
      <c r="O18802" t="s">
        <v>106</v>
      </c>
      <c r="P18802" t="s">
        <v>79</v>
      </c>
    </row>
    <row r="18803" spans="1:16" x14ac:dyDescent="0.35">
      <c r="A18803" t="s">
        <v>3</v>
      </c>
      <c r="B18803" t="s">
        <v>468</v>
      </c>
      <c r="C18803">
        <v>1</v>
      </c>
      <c r="D18803" t="s">
        <v>76</v>
      </c>
      <c r="E18803" t="s">
        <v>76</v>
      </c>
      <c r="F18803" t="s">
        <v>76</v>
      </c>
      <c r="G18803" t="s">
        <v>76</v>
      </c>
      <c r="H18803" t="s">
        <v>76</v>
      </c>
      <c r="I18803" t="s">
        <v>76</v>
      </c>
      <c r="J18803" t="s">
        <v>76</v>
      </c>
      <c r="K18803" t="s">
        <v>76</v>
      </c>
      <c r="L18803" t="s">
        <v>76</v>
      </c>
      <c r="M18803" t="s">
        <v>395</v>
      </c>
      <c r="N18803" t="s">
        <v>76</v>
      </c>
      <c r="O18803" t="s">
        <v>76</v>
      </c>
      <c r="P18803" t="s">
        <v>76</v>
      </c>
    </row>
    <row r="18804" spans="1:16" x14ac:dyDescent="0.35">
      <c r="A18804" t="s">
        <v>4</v>
      </c>
      <c r="B18804" t="s">
        <v>462</v>
      </c>
      <c r="C18804">
        <v>1694</v>
      </c>
      <c r="D18804" t="s">
        <v>80</v>
      </c>
      <c r="E18804" t="s">
        <v>150</v>
      </c>
      <c r="F18804" t="s">
        <v>75</v>
      </c>
      <c r="G18804" t="s">
        <v>181</v>
      </c>
      <c r="H18804" t="s">
        <v>55</v>
      </c>
      <c r="I18804" t="s">
        <v>62</v>
      </c>
      <c r="J18804" t="s">
        <v>142</v>
      </c>
      <c r="K18804" t="s">
        <v>166</v>
      </c>
      <c r="L18804" t="s">
        <v>119</v>
      </c>
      <c r="M18804" t="s">
        <v>1407</v>
      </c>
      <c r="N18804" t="s">
        <v>100</v>
      </c>
      <c r="O18804" t="s">
        <v>77</v>
      </c>
      <c r="P18804" t="s">
        <v>76</v>
      </c>
    </row>
    <row r="18805" spans="1:16" x14ac:dyDescent="0.35">
      <c r="A18805" t="s">
        <v>4</v>
      </c>
      <c r="B18805" t="s">
        <v>464</v>
      </c>
      <c r="C18805">
        <v>1582</v>
      </c>
      <c r="D18805" t="s">
        <v>77</v>
      </c>
      <c r="E18805" t="s">
        <v>81</v>
      </c>
      <c r="F18805" t="s">
        <v>68</v>
      </c>
      <c r="G18805" t="s">
        <v>53</v>
      </c>
      <c r="H18805" t="s">
        <v>216</v>
      </c>
      <c r="I18805" t="s">
        <v>72</v>
      </c>
      <c r="J18805" t="s">
        <v>68</v>
      </c>
      <c r="K18805" t="s">
        <v>221</v>
      </c>
      <c r="L18805" t="s">
        <v>204</v>
      </c>
      <c r="M18805" t="s">
        <v>1413</v>
      </c>
      <c r="N18805" t="s">
        <v>150</v>
      </c>
      <c r="O18805" t="s">
        <v>106</v>
      </c>
      <c r="P18805" t="s">
        <v>76</v>
      </c>
    </row>
    <row r="18806" spans="1:16" x14ac:dyDescent="0.35">
      <c r="A18806" t="s">
        <v>5</v>
      </c>
      <c r="B18806" t="s">
        <v>462</v>
      </c>
      <c r="C18806">
        <v>1655</v>
      </c>
      <c r="D18806" t="s">
        <v>105</v>
      </c>
      <c r="E18806" t="s">
        <v>80</v>
      </c>
      <c r="F18806" t="s">
        <v>138</v>
      </c>
      <c r="G18806" t="s">
        <v>142</v>
      </c>
      <c r="H18806" t="s">
        <v>63</v>
      </c>
      <c r="I18806" t="s">
        <v>138</v>
      </c>
      <c r="J18806" t="s">
        <v>103</v>
      </c>
      <c r="K18806" t="s">
        <v>65</v>
      </c>
      <c r="L18806" t="s">
        <v>104</v>
      </c>
      <c r="M18806" t="s">
        <v>1128</v>
      </c>
      <c r="N18806" t="s">
        <v>107</v>
      </c>
      <c r="O18806" t="s">
        <v>73</v>
      </c>
      <c r="P18806" t="s">
        <v>71</v>
      </c>
    </row>
    <row r="18807" spans="1:16" x14ac:dyDescent="0.35">
      <c r="A18807" t="s">
        <v>5</v>
      </c>
      <c r="B18807" t="s">
        <v>464</v>
      </c>
      <c r="C18807">
        <v>1799</v>
      </c>
      <c r="D18807" t="s">
        <v>107</v>
      </c>
      <c r="E18807" t="s">
        <v>73</v>
      </c>
      <c r="F18807" t="s">
        <v>75</v>
      </c>
      <c r="G18807" t="s">
        <v>198</v>
      </c>
      <c r="H18807" t="s">
        <v>72</v>
      </c>
      <c r="I18807" t="s">
        <v>77</v>
      </c>
      <c r="J18807" t="s">
        <v>105</v>
      </c>
      <c r="K18807" t="s">
        <v>194</v>
      </c>
      <c r="L18807" t="s">
        <v>105</v>
      </c>
      <c r="M18807" t="s">
        <v>869</v>
      </c>
      <c r="N18807" t="s">
        <v>76</v>
      </c>
      <c r="O18807" t="s">
        <v>68</v>
      </c>
      <c r="P18807" t="s">
        <v>107</v>
      </c>
    </row>
    <row r="18808" spans="1:16" x14ac:dyDescent="0.35">
      <c r="A18808" t="s">
        <v>6</v>
      </c>
      <c r="B18808" t="s">
        <v>462</v>
      </c>
      <c r="C18808">
        <v>906</v>
      </c>
      <c r="D18808" t="s">
        <v>107</v>
      </c>
      <c r="E18808" t="s">
        <v>63</v>
      </c>
      <c r="F18808" t="s">
        <v>84</v>
      </c>
      <c r="G18808" t="s">
        <v>307</v>
      </c>
      <c r="H18808" t="s">
        <v>244</v>
      </c>
      <c r="I18808" t="s">
        <v>179</v>
      </c>
      <c r="J18808" t="s">
        <v>280</v>
      </c>
      <c r="K18808" t="s">
        <v>237</v>
      </c>
      <c r="L18808" t="s">
        <v>119</v>
      </c>
      <c r="M18808" t="s">
        <v>1312</v>
      </c>
      <c r="N18808" t="s">
        <v>81</v>
      </c>
      <c r="O18808" t="s">
        <v>77</v>
      </c>
      <c r="P18808" t="s">
        <v>71</v>
      </c>
    </row>
    <row r="18809" spans="1:16" x14ac:dyDescent="0.35">
      <c r="A18809" t="s">
        <v>6</v>
      </c>
      <c r="B18809" t="s">
        <v>464</v>
      </c>
      <c r="C18809">
        <v>525</v>
      </c>
      <c r="D18809" t="s">
        <v>150</v>
      </c>
      <c r="E18809" t="s">
        <v>71</v>
      </c>
      <c r="F18809" t="s">
        <v>179</v>
      </c>
      <c r="G18809" t="s">
        <v>307</v>
      </c>
      <c r="H18809" t="s">
        <v>355</v>
      </c>
      <c r="I18809" t="s">
        <v>88</v>
      </c>
      <c r="J18809" t="s">
        <v>74</v>
      </c>
      <c r="K18809" t="s">
        <v>134</v>
      </c>
      <c r="L18809" t="s">
        <v>221</v>
      </c>
      <c r="M18809" t="s">
        <v>781</v>
      </c>
      <c r="N18809" t="s">
        <v>78</v>
      </c>
      <c r="O18809" t="s">
        <v>73</v>
      </c>
      <c r="P18809" t="s">
        <v>106</v>
      </c>
    </row>
    <row r="18810" spans="1:16" x14ac:dyDescent="0.35">
      <c r="A18810" t="s">
        <v>7</v>
      </c>
      <c r="B18810" t="s">
        <v>462</v>
      </c>
      <c r="C18810">
        <v>1913</v>
      </c>
      <c r="D18810" t="s">
        <v>68</v>
      </c>
      <c r="E18810" t="s">
        <v>71</v>
      </c>
      <c r="F18810" t="s">
        <v>68</v>
      </c>
      <c r="G18810" t="s">
        <v>138</v>
      </c>
      <c r="H18810" t="s">
        <v>150</v>
      </c>
      <c r="I18810" t="s">
        <v>71</v>
      </c>
      <c r="J18810" t="s">
        <v>63</v>
      </c>
      <c r="K18810" t="s">
        <v>133</v>
      </c>
      <c r="L18810" t="s">
        <v>105</v>
      </c>
      <c r="M18810" t="s">
        <v>917</v>
      </c>
      <c r="N18810" t="s">
        <v>76</v>
      </c>
      <c r="O18810" t="s">
        <v>150</v>
      </c>
      <c r="P18810" t="s">
        <v>106</v>
      </c>
    </row>
    <row r="18811" spans="1:16" x14ac:dyDescent="0.35">
      <c r="A18811" t="s">
        <v>7</v>
      </c>
      <c r="B18811" t="s">
        <v>464</v>
      </c>
      <c r="C18811">
        <v>1327</v>
      </c>
      <c r="D18811" t="s">
        <v>73</v>
      </c>
      <c r="E18811" t="s">
        <v>107</v>
      </c>
      <c r="F18811" t="s">
        <v>68</v>
      </c>
      <c r="G18811" t="s">
        <v>63</v>
      </c>
      <c r="H18811" t="s">
        <v>71</v>
      </c>
      <c r="I18811" t="s">
        <v>68</v>
      </c>
      <c r="J18811" t="s">
        <v>68</v>
      </c>
      <c r="K18811" t="s">
        <v>102</v>
      </c>
      <c r="L18811" t="s">
        <v>77</v>
      </c>
      <c r="M18811" t="s">
        <v>1472</v>
      </c>
      <c r="N18811" t="s">
        <v>76</v>
      </c>
      <c r="O18811" t="s">
        <v>150</v>
      </c>
      <c r="P18811" t="s">
        <v>106</v>
      </c>
    </row>
    <row r="18812" spans="1:16" x14ac:dyDescent="0.35">
      <c r="A18812" t="s">
        <v>7</v>
      </c>
      <c r="B18812" t="s">
        <v>468</v>
      </c>
      <c r="C18812">
        <v>1</v>
      </c>
      <c r="D18812" t="s">
        <v>76</v>
      </c>
      <c r="E18812" t="s">
        <v>76</v>
      </c>
      <c r="F18812" t="s">
        <v>76</v>
      </c>
      <c r="G18812" t="s">
        <v>76</v>
      </c>
      <c r="H18812" t="s">
        <v>76</v>
      </c>
      <c r="I18812" t="s">
        <v>76</v>
      </c>
      <c r="J18812" t="s">
        <v>76</v>
      </c>
      <c r="K18812" t="s">
        <v>76</v>
      </c>
      <c r="L18812" t="s">
        <v>76</v>
      </c>
      <c r="M18812" t="s">
        <v>395</v>
      </c>
      <c r="N18812" t="s">
        <v>76</v>
      </c>
      <c r="O18812" t="s">
        <v>76</v>
      </c>
      <c r="P18812" t="s">
        <v>76</v>
      </c>
    </row>
    <row r="18813" spans="1:16" x14ac:dyDescent="0.35">
      <c r="A18813" t="s">
        <v>241</v>
      </c>
      <c r="B18813" t="s">
        <v>462</v>
      </c>
      <c r="C18813">
        <v>7260</v>
      </c>
      <c r="D18813" t="s">
        <v>75</v>
      </c>
      <c r="E18813" t="s">
        <v>94</v>
      </c>
      <c r="F18813" t="s">
        <v>138</v>
      </c>
      <c r="G18813" t="s">
        <v>65</v>
      </c>
      <c r="H18813" t="s">
        <v>80</v>
      </c>
      <c r="I18813" t="s">
        <v>100</v>
      </c>
      <c r="J18813" t="s">
        <v>133</v>
      </c>
      <c r="K18813" t="s">
        <v>217</v>
      </c>
      <c r="L18813" t="s">
        <v>108</v>
      </c>
      <c r="M18813" t="s">
        <v>981</v>
      </c>
      <c r="N18813" t="s">
        <v>68</v>
      </c>
      <c r="O18813" t="s">
        <v>79</v>
      </c>
      <c r="P18813" t="s">
        <v>77</v>
      </c>
    </row>
    <row r="18814" spans="1:16" x14ac:dyDescent="0.35">
      <c r="A18814" t="s">
        <v>241</v>
      </c>
      <c r="B18814" t="s">
        <v>464</v>
      </c>
      <c r="C18814">
        <v>6167</v>
      </c>
      <c r="D18814" t="s">
        <v>106</v>
      </c>
      <c r="E18814" t="s">
        <v>79</v>
      </c>
      <c r="F18814" t="s">
        <v>94</v>
      </c>
      <c r="G18814" t="s">
        <v>175</v>
      </c>
      <c r="H18814" t="s">
        <v>122</v>
      </c>
      <c r="I18814" t="s">
        <v>78</v>
      </c>
      <c r="J18814" t="s">
        <v>75</v>
      </c>
      <c r="K18814" t="s">
        <v>221</v>
      </c>
      <c r="L18814" t="s">
        <v>130</v>
      </c>
      <c r="M18814" t="s">
        <v>979</v>
      </c>
      <c r="N18814" t="s">
        <v>106</v>
      </c>
      <c r="O18814" t="s">
        <v>79</v>
      </c>
      <c r="P18814" t="s">
        <v>73</v>
      </c>
    </row>
    <row r="18815" spans="1:16" x14ac:dyDescent="0.35">
      <c r="A18815" t="s">
        <v>241</v>
      </c>
      <c r="B18815" t="s">
        <v>468</v>
      </c>
      <c r="C18815">
        <v>2</v>
      </c>
      <c r="D18815" t="s">
        <v>76</v>
      </c>
      <c r="E18815" t="s">
        <v>76</v>
      </c>
      <c r="F18815" t="s">
        <v>76</v>
      </c>
      <c r="G18815" t="s">
        <v>76</v>
      </c>
      <c r="H18815" t="s">
        <v>76</v>
      </c>
      <c r="I18815" t="s">
        <v>76</v>
      </c>
      <c r="J18815" t="s">
        <v>76</v>
      </c>
      <c r="K18815" t="s">
        <v>76</v>
      </c>
      <c r="L18815" t="s">
        <v>76</v>
      </c>
      <c r="M18815" t="s">
        <v>395</v>
      </c>
      <c r="N18815" t="s">
        <v>76</v>
      </c>
      <c r="O18815" t="s">
        <v>76</v>
      </c>
      <c r="P18815" t="s">
        <v>76</v>
      </c>
    </row>
    <row r="18817" spans="1:16" x14ac:dyDescent="0.35">
      <c r="A18817" t="s">
        <v>2713</v>
      </c>
    </row>
    <row r="18818" spans="1:16" x14ac:dyDescent="0.35">
      <c r="A18818" t="s">
        <v>14</v>
      </c>
      <c r="B18818" t="s">
        <v>487</v>
      </c>
      <c r="C18818" t="s">
        <v>2</v>
      </c>
      <c r="D18818" t="s">
        <v>2702</v>
      </c>
      <c r="E18818" t="s">
        <v>2703</v>
      </c>
      <c r="F18818" t="s">
        <v>2704</v>
      </c>
      <c r="G18818" t="s">
        <v>2705</v>
      </c>
      <c r="H18818" t="s">
        <v>2706</v>
      </c>
      <c r="I18818" t="s">
        <v>2707</v>
      </c>
      <c r="J18818" t="s">
        <v>2708</v>
      </c>
      <c r="K18818" t="s">
        <v>2709</v>
      </c>
      <c r="L18818" t="s">
        <v>2710</v>
      </c>
      <c r="M18818" t="s">
        <v>2694</v>
      </c>
      <c r="N18818" t="s">
        <v>609</v>
      </c>
      <c r="O18818" t="s">
        <v>2050</v>
      </c>
      <c r="P18818" t="s">
        <v>50</v>
      </c>
    </row>
    <row r="18819" spans="1:16" x14ac:dyDescent="0.35">
      <c r="A18819" t="s">
        <v>3</v>
      </c>
      <c r="B18819" t="s">
        <v>488</v>
      </c>
      <c r="C18819">
        <v>1119</v>
      </c>
      <c r="D18819" t="s">
        <v>79</v>
      </c>
      <c r="E18819" t="s">
        <v>107</v>
      </c>
      <c r="F18819" t="s">
        <v>71</v>
      </c>
      <c r="G18819" t="s">
        <v>216</v>
      </c>
      <c r="H18819" t="s">
        <v>71</v>
      </c>
      <c r="I18819" t="s">
        <v>75</v>
      </c>
      <c r="J18819" t="s">
        <v>75</v>
      </c>
      <c r="K18819" t="s">
        <v>180</v>
      </c>
      <c r="L18819" t="s">
        <v>72</v>
      </c>
      <c r="M18819" t="s">
        <v>1105</v>
      </c>
      <c r="N18819" t="s">
        <v>106</v>
      </c>
      <c r="O18819" t="s">
        <v>106</v>
      </c>
      <c r="P18819" t="s">
        <v>68</v>
      </c>
    </row>
    <row r="18820" spans="1:16" x14ac:dyDescent="0.35">
      <c r="A18820" t="s">
        <v>3</v>
      </c>
      <c r="B18820" t="s">
        <v>491</v>
      </c>
      <c r="C18820">
        <v>908</v>
      </c>
      <c r="D18820" t="s">
        <v>68</v>
      </c>
      <c r="E18820" t="s">
        <v>79</v>
      </c>
      <c r="F18820" t="s">
        <v>75</v>
      </c>
      <c r="G18820" t="s">
        <v>173</v>
      </c>
      <c r="H18820" t="s">
        <v>138</v>
      </c>
      <c r="I18820" t="s">
        <v>75</v>
      </c>
      <c r="J18820" t="s">
        <v>72</v>
      </c>
      <c r="K18820" t="s">
        <v>88</v>
      </c>
      <c r="L18820" t="s">
        <v>105</v>
      </c>
      <c r="M18820" t="s">
        <v>858</v>
      </c>
      <c r="N18820" t="s">
        <v>76</v>
      </c>
      <c r="O18820" t="s">
        <v>71</v>
      </c>
      <c r="P18820" t="s">
        <v>106</v>
      </c>
    </row>
    <row r="18821" spans="1:16" x14ac:dyDescent="0.35">
      <c r="A18821" t="s">
        <v>4</v>
      </c>
      <c r="B18821" t="s">
        <v>488</v>
      </c>
      <c r="C18821">
        <v>1945</v>
      </c>
      <c r="D18821" t="s">
        <v>78</v>
      </c>
      <c r="E18821" t="s">
        <v>105</v>
      </c>
      <c r="F18821" t="s">
        <v>94</v>
      </c>
      <c r="G18821" t="s">
        <v>177</v>
      </c>
      <c r="H18821" t="s">
        <v>84</v>
      </c>
      <c r="I18821" t="s">
        <v>86</v>
      </c>
      <c r="J18821" t="s">
        <v>100</v>
      </c>
      <c r="K18821" t="s">
        <v>168</v>
      </c>
      <c r="L18821" t="s">
        <v>260</v>
      </c>
      <c r="M18821" t="s">
        <v>1305</v>
      </c>
      <c r="N18821" t="s">
        <v>100</v>
      </c>
      <c r="O18821" t="s">
        <v>106</v>
      </c>
      <c r="P18821" t="s">
        <v>76</v>
      </c>
    </row>
    <row r="18822" spans="1:16" x14ac:dyDescent="0.35">
      <c r="A18822" t="s">
        <v>4</v>
      </c>
      <c r="B18822" t="s">
        <v>491</v>
      </c>
      <c r="C18822">
        <v>1331</v>
      </c>
      <c r="D18822" t="s">
        <v>138</v>
      </c>
      <c r="E18822" t="s">
        <v>75</v>
      </c>
      <c r="F18822" t="s">
        <v>77</v>
      </c>
      <c r="G18822" t="s">
        <v>137</v>
      </c>
      <c r="H18822" t="s">
        <v>81</v>
      </c>
      <c r="I18822" t="s">
        <v>55</v>
      </c>
      <c r="J18822" t="s">
        <v>78</v>
      </c>
      <c r="K18822" t="s">
        <v>61</v>
      </c>
      <c r="L18822" t="s">
        <v>175</v>
      </c>
      <c r="M18822" t="s">
        <v>832</v>
      </c>
      <c r="N18822" t="s">
        <v>150</v>
      </c>
      <c r="O18822" t="s">
        <v>77</v>
      </c>
      <c r="P18822" t="s">
        <v>76</v>
      </c>
    </row>
    <row r="18823" spans="1:16" x14ac:dyDescent="0.35">
      <c r="A18823" t="s">
        <v>5</v>
      </c>
      <c r="B18823" t="s">
        <v>488</v>
      </c>
      <c r="C18823">
        <v>2074</v>
      </c>
      <c r="D18823" t="s">
        <v>73</v>
      </c>
      <c r="E18823" t="s">
        <v>105</v>
      </c>
      <c r="F18823" t="s">
        <v>150</v>
      </c>
      <c r="G18823" t="s">
        <v>142</v>
      </c>
      <c r="H18823" t="s">
        <v>100</v>
      </c>
      <c r="I18823" t="s">
        <v>150</v>
      </c>
      <c r="J18823" t="s">
        <v>122</v>
      </c>
      <c r="K18823" t="s">
        <v>70</v>
      </c>
      <c r="L18823" t="s">
        <v>100</v>
      </c>
      <c r="M18823" t="s">
        <v>892</v>
      </c>
      <c r="N18823" t="s">
        <v>76</v>
      </c>
      <c r="O18823" t="s">
        <v>79</v>
      </c>
      <c r="P18823" t="s">
        <v>107</v>
      </c>
    </row>
    <row r="18824" spans="1:16" x14ac:dyDescent="0.35">
      <c r="A18824" t="s">
        <v>5</v>
      </c>
      <c r="B18824" t="s">
        <v>491</v>
      </c>
      <c r="C18824">
        <v>1380</v>
      </c>
      <c r="D18824" t="s">
        <v>81</v>
      </c>
      <c r="E18824" t="s">
        <v>71</v>
      </c>
      <c r="F18824" t="s">
        <v>80</v>
      </c>
      <c r="G18824" t="s">
        <v>198</v>
      </c>
      <c r="H18824" t="s">
        <v>78</v>
      </c>
      <c r="I18824" t="s">
        <v>75</v>
      </c>
      <c r="J18824" t="s">
        <v>122</v>
      </c>
      <c r="K18824" t="s">
        <v>244</v>
      </c>
      <c r="L18824" t="s">
        <v>151</v>
      </c>
      <c r="M18824" t="s">
        <v>994</v>
      </c>
      <c r="N18824" t="s">
        <v>76</v>
      </c>
      <c r="O18824" t="s">
        <v>73</v>
      </c>
      <c r="P18824" t="s">
        <v>150</v>
      </c>
    </row>
    <row r="18825" spans="1:16" x14ac:dyDescent="0.35">
      <c r="A18825" t="s">
        <v>6</v>
      </c>
      <c r="B18825" t="s">
        <v>488</v>
      </c>
      <c r="C18825">
        <v>804</v>
      </c>
      <c r="D18825" t="s">
        <v>106</v>
      </c>
      <c r="E18825" t="s">
        <v>75</v>
      </c>
      <c r="F18825" t="s">
        <v>103</v>
      </c>
      <c r="G18825" t="s">
        <v>366</v>
      </c>
      <c r="H18825" t="s">
        <v>194</v>
      </c>
      <c r="I18825" t="s">
        <v>194</v>
      </c>
      <c r="J18825" t="s">
        <v>103</v>
      </c>
      <c r="K18825" t="s">
        <v>177</v>
      </c>
      <c r="L18825" t="s">
        <v>240</v>
      </c>
      <c r="M18825" t="s">
        <v>1181</v>
      </c>
      <c r="N18825" t="s">
        <v>71</v>
      </c>
      <c r="O18825" t="s">
        <v>77</v>
      </c>
      <c r="P18825" t="s">
        <v>73</v>
      </c>
    </row>
    <row r="18826" spans="1:16" x14ac:dyDescent="0.35">
      <c r="A18826" t="s">
        <v>6</v>
      </c>
      <c r="B18826" t="s">
        <v>491</v>
      </c>
      <c r="C18826">
        <v>627</v>
      </c>
      <c r="D18826" t="s">
        <v>77</v>
      </c>
      <c r="E18826" t="s">
        <v>100</v>
      </c>
      <c r="F18826" t="s">
        <v>121</v>
      </c>
      <c r="G18826" t="s">
        <v>58</v>
      </c>
      <c r="H18826" t="s">
        <v>176</v>
      </c>
      <c r="I18826" t="s">
        <v>103</v>
      </c>
      <c r="J18826" t="s">
        <v>309</v>
      </c>
      <c r="K18826" t="s">
        <v>309</v>
      </c>
      <c r="L18826" t="s">
        <v>163</v>
      </c>
      <c r="M18826" t="s">
        <v>774</v>
      </c>
      <c r="N18826" t="s">
        <v>55</v>
      </c>
      <c r="O18826" t="s">
        <v>73</v>
      </c>
      <c r="P18826" t="s">
        <v>94</v>
      </c>
    </row>
    <row r="18827" spans="1:16" x14ac:dyDescent="0.35">
      <c r="A18827" t="s">
        <v>7</v>
      </c>
      <c r="B18827" t="s">
        <v>488</v>
      </c>
      <c r="C18827">
        <v>1722</v>
      </c>
      <c r="D18827" t="s">
        <v>106</v>
      </c>
      <c r="E18827" t="s">
        <v>71</v>
      </c>
      <c r="F18827" t="s">
        <v>77</v>
      </c>
      <c r="G18827" t="s">
        <v>81</v>
      </c>
      <c r="H18827" t="s">
        <v>150</v>
      </c>
      <c r="I18827" t="s">
        <v>94</v>
      </c>
      <c r="J18827" t="s">
        <v>63</v>
      </c>
      <c r="K18827" t="s">
        <v>65</v>
      </c>
      <c r="L18827" t="s">
        <v>68</v>
      </c>
      <c r="M18827" t="s">
        <v>1143</v>
      </c>
      <c r="N18827" t="s">
        <v>76</v>
      </c>
      <c r="O18827" t="s">
        <v>77</v>
      </c>
      <c r="P18827" t="s">
        <v>77</v>
      </c>
    </row>
    <row r="18828" spans="1:16" x14ac:dyDescent="0.35">
      <c r="A18828" t="s">
        <v>7</v>
      </c>
      <c r="B18828" t="s">
        <v>491</v>
      </c>
      <c r="C18828">
        <v>1519</v>
      </c>
      <c r="D18828" t="s">
        <v>79</v>
      </c>
      <c r="E18828" t="s">
        <v>73</v>
      </c>
      <c r="F18828" t="s">
        <v>150</v>
      </c>
      <c r="G18828" t="s">
        <v>72</v>
      </c>
      <c r="H18828" t="s">
        <v>71</v>
      </c>
      <c r="I18828" t="s">
        <v>77</v>
      </c>
      <c r="J18828" t="s">
        <v>150</v>
      </c>
      <c r="K18828" t="s">
        <v>179</v>
      </c>
      <c r="L18828" t="s">
        <v>78</v>
      </c>
      <c r="M18828" t="s">
        <v>1184</v>
      </c>
      <c r="N18828" t="s">
        <v>76</v>
      </c>
      <c r="O18828" t="s">
        <v>105</v>
      </c>
      <c r="P18828" t="s">
        <v>107</v>
      </c>
    </row>
    <row r="18829" spans="1:16" x14ac:dyDescent="0.35">
      <c r="A18829" t="s">
        <v>241</v>
      </c>
      <c r="B18829" t="s">
        <v>488</v>
      </c>
      <c r="C18829">
        <v>7664</v>
      </c>
      <c r="D18829" t="s">
        <v>79</v>
      </c>
      <c r="E18829" t="s">
        <v>75</v>
      </c>
      <c r="F18829" t="s">
        <v>94</v>
      </c>
      <c r="G18829" t="s">
        <v>163</v>
      </c>
      <c r="H18829" t="s">
        <v>142</v>
      </c>
      <c r="I18829" t="s">
        <v>80</v>
      </c>
      <c r="J18829" t="s">
        <v>186</v>
      </c>
      <c r="K18829" t="s">
        <v>240</v>
      </c>
      <c r="L18829" t="s">
        <v>86</v>
      </c>
      <c r="M18829" t="s">
        <v>920</v>
      </c>
      <c r="N18829" t="s">
        <v>68</v>
      </c>
      <c r="O18829" t="s">
        <v>77</v>
      </c>
      <c r="P18829" t="s">
        <v>106</v>
      </c>
    </row>
    <row r="18830" spans="1:16" x14ac:dyDescent="0.35">
      <c r="A18830" t="s">
        <v>241</v>
      </c>
      <c r="B18830" t="s">
        <v>491</v>
      </c>
      <c r="C18830">
        <v>5765</v>
      </c>
      <c r="D18830" t="s">
        <v>150</v>
      </c>
      <c r="E18830" t="s">
        <v>71</v>
      </c>
      <c r="F18830" t="s">
        <v>81</v>
      </c>
      <c r="G18830" t="s">
        <v>103</v>
      </c>
      <c r="H18830" t="s">
        <v>63</v>
      </c>
      <c r="I18830" t="s">
        <v>105</v>
      </c>
      <c r="J18830" t="s">
        <v>55</v>
      </c>
      <c r="K18830" t="s">
        <v>161</v>
      </c>
      <c r="L18830" t="s">
        <v>122</v>
      </c>
      <c r="M18830" t="s">
        <v>963</v>
      </c>
      <c r="N18830" t="s">
        <v>77</v>
      </c>
      <c r="O18830" t="s">
        <v>71</v>
      </c>
      <c r="P18830" t="s">
        <v>106</v>
      </c>
    </row>
    <row r="18832" spans="1:16" x14ac:dyDescent="0.35">
      <c r="A18832" t="s">
        <v>2714</v>
      </c>
    </row>
    <row r="18833" spans="1:16" x14ac:dyDescent="0.35">
      <c r="A18833" t="s">
        <v>14</v>
      </c>
      <c r="B18833" t="s">
        <v>565</v>
      </c>
      <c r="C18833" t="s">
        <v>2</v>
      </c>
      <c r="D18833" t="s">
        <v>2702</v>
      </c>
      <c r="E18833" t="s">
        <v>2703</v>
      </c>
      <c r="F18833" t="s">
        <v>2704</v>
      </c>
      <c r="G18833" t="s">
        <v>2705</v>
      </c>
      <c r="H18833" t="s">
        <v>2706</v>
      </c>
      <c r="I18833" t="s">
        <v>2707</v>
      </c>
      <c r="J18833" t="s">
        <v>2708</v>
      </c>
      <c r="K18833" t="s">
        <v>2709</v>
      </c>
      <c r="L18833" t="s">
        <v>2710</v>
      </c>
      <c r="M18833" t="s">
        <v>2694</v>
      </c>
      <c r="N18833" t="s">
        <v>609</v>
      </c>
      <c r="O18833" t="s">
        <v>2050</v>
      </c>
      <c r="P18833" t="s">
        <v>50</v>
      </c>
    </row>
    <row r="18834" spans="1:16" x14ac:dyDescent="0.35">
      <c r="A18834" t="s">
        <v>3</v>
      </c>
      <c r="B18834" t="s">
        <v>566</v>
      </c>
      <c r="C18834">
        <v>153</v>
      </c>
      <c r="D18834" t="s">
        <v>130</v>
      </c>
      <c r="E18834" t="s">
        <v>68</v>
      </c>
      <c r="F18834" t="s">
        <v>186</v>
      </c>
      <c r="G18834" t="s">
        <v>101</v>
      </c>
      <c r="H18834" t="s">
        <v>57</v>
      </c>
      <c r="I18834" t="s">
        <v>142</v>
      </c>
      <c r="J18834" t="s">
        <v>70</v>
      </c>
      <c r="K18834" t="s">
        <v>269</v>
      </c>
      <c r="L18834" t="s">
        <v>70</v>
      </c>
      <c r="M18834" t="s">
        <v>799</v>
      </c>
      <c r="N18834" t="s">
        <v>63</v>
      </c>
      <c r="O18834" t="s">
        <v>105</v>
      </c>
      <c r="P18834" t="s">
        <v>70</v>
      </c>
    </row>
    <row r="18835" spans="1:16" x14ac:dyDescent="0.35">
      <c r="A18835" t="s">
        <v>3</v>
      </c>
      <c r="B18835" t="s">
        <v>569</v>
      </c>
      <c r="C18835">
        <v>934</v>
      </c>
      <c r="D18835" t="s">
        <v>73</v>
      </c>
      <c r="E18835" t="s">
        <v>76</v>
      </c>
      <c r="F18835" t="s">
        <v>79</v>
      </c>
      <c r="G18835" t="s">
        <v>65</v>
      </c>
      <c r="H18835" t="s">
        <v>107</v>
      </c>
      <c r="I18835" t="s">
        <v>71</v>
      </c>
      <c r="J18835" t="s">
        <v>77</v>
      </c>
      <c r="K18835" t="s">
        <v>70</v>
      </c>
      <c r="L18835" t="s">
        <v>105</v>
      </c>
      <c r="M18835" t="s">
        <v>1422</v>
      </c>
      <c r="N18835" t="s">
        <v>107</v>
      </c>
      <c r="O18835" t="s">
        <v>107</v>
      </c>
      <c r="P18835" t="s">
        <v>73</v>
      </c>
    </row>
    <row r="18836" spans="1:16" x14ac:dyDescent="0.35">
      <c r="A18836" t="s">
        <v>3</v>
      </c>
      <c r="B18836" t="s">
        <v>570</v>
      </c>
      <c r="C18836">
        <v>32</v>
      </c>
      <c r="D18836" t="s">
        <v>76</v>
      </c>
      <c r="E18836" t="s">
        <v>76</v>
      </c>
      <c r="F18836" t="s">
        <v>186</v>
      </c>
      <c r="G18836" t="s">
        <v>76</v>
      </c>
      <c r="H18836" t="s">
        <v>186</v>
      </c>
      <c r="I18836" t="s">
        <v>76</v>
      </c>
      <c r="J18836" t="s">
        <v>81</v>
      </c>
      <c r="K18836" t="s">
        <v>76</v>
      </c>
      <c r="L18836" t="s">
        <v>76</v>
      </c>
      <c r="M18836" t="s">
        <v>1243</v>
      </c>
      <c r="N18836" t="s">
        <v>76</v>
      </c>
      <c r="O18836" t="s">
        <v>76</v>
      </c>
      <c r="P18836" t="s">
        <v>76</v>
      </c>
    </row>
    <row r="18837" spans="1:16" x14ac:dyDescent="0.35">
      <c r="A18837" t="s">
        <v>3</v>
      </c>
      <c r="B18837" t="s">
        <v>571</v>
      </c>
      <c r="C18837">
        <v>111</v>
      </c>
      <c r="D18837" t="s">
        <v>57</v>
      </c>
      <c r="E18837" t="s">
        <v>130</v>
      </c>
      <c r="F18837" t="s">
        <v>194</v>
      </c>
      <c r="G18837" t="s">
        <v>177</v>
      </c>
      <c r="H18837" t="s">
        <v>103</v>
      </c>
      <c r="I18837" t="s">
        <v>72</v>
      </c>
      <c r="J18837" t="s">
        <v>286</v>
      </c>
      <c r="K18837" t="s">
        <v>114</v>
      </c>
      <c r="L18837" t="s">
        <v>175</v>
      </c>
      <c r="M18837" t="s">
        <v>1404</v>
      </c>
      <c r="N18837" t="s">
        <v>76</v>
      </c>
      <c r="O18837" t="s">
        <v>104</v>
      </c>
      <c r="P18837" t="s">
        <v>81</v>
      </c>
    </row>
    <row r="18838" spans="1:16" x14ac:dyDescent="0.35">
      <c r="A18838" t="s">
        <v>3</v>
      </c>
      <c r="B18838" t="s">
        <v>572</v>
      </c>
      <c r="C18838">
        <v>765</v>
      </c>
      <c r="D18838" t="s">
        <v>76</v>
      </c>
      <c r="E18838" t="s">
        <v>107</v>
      </c>
      <c r="F18838" t="s">
        <v>77</v>
      </c>
      <c r="G18838" t="s">
        <v>142</v>
      </c>
      <c r="H18838" t="s">
        <v>150</v>
      </c>
      <c r="I18838" t="s">
        <v>68</v>
      </c>
      <c r="J18838" t="s">
        <v>73</v>
      </c>
      <c r="K18838" t="s">
        <v>62</v>
      </c>
      <c r="L18838" t="s">
        <v>71</v>
      </c>
      <c r="M18838" t="s">
        <v>913</v>
      </c>
      <c r="N18838" t="s">
        <v>76</v>
      </c>
      <c r="O18838" t="s">
        <v>77</v>
      </c>
      <c r="P18838" t="s">
        <v>107</v>
      </c>
    </row>
    <row r="18839" spans="1:16" x14ac:dyDescent="0.35">
      <c r="A18839" t="s">
        <v>3</v>
      </c>
      <c r="B18839" t="s">
        <v>573</v>
      </c>
      <c r="C18839">
        <v>32</v>
      </c>
      <c r="D18839" t="s">
        <v>76</v>
      </c>
      <c r="E18839" t="s">
        <v>76</v>
      </c>
      <c r="F18839" t="s">
        <v>76</v>
      </c>
      <c r="G18839" t="s">
        <v>55</v>
      </c>
      <c r="H18839" t="s">
        <v>55</v>
      </c>
      <c r="I18839" t="s">
        <v>137</v>
      </c>
      <c r="J18839" t="s">
        <v>76</v>
      </c>
      <c r="K18839" t="s">
        <v>244</v>
      </c>
      <c r="L18839" t="s">
        <v>76</v>
      </c>
      <c r="M18839" t="s">
        <v>1140</v>
      </c>
      <c r="N18839" t="s">
        <v>76</v>
      </c>
      <c r="O18839" t="s">
        <v>76</v>
      </c>
      <c r="P18839" t="s">
        <v>76</v>
      </c>
    </row>
    <row r="18840" spans="1:16" x14ac:dyDescent="0.35">
      <c r="A18840" t="s">
        <v>4</v>
      </c>
      <c r="B18840" t="s">
        <v>566</v>
      </c>
      <c r="C18840">
        <v>213</v>
      </c>
      <c r="D18840" t="s">
        <v>80</v>
      </c>
      <c r="E18840" t="s">
        <v>89</v>
      </c>
      <c r="F18840" t="s">
        <v>94</v>
      </c>
      <c r="G18840" t="s">
        <v>328</v>
      </c>
      <c r="H18840" t="s">
        <v>61</v>
      </c>
      <c r="I18840" t="s">
        <v>84</v>
      </c>
      <c r="J18840" t="s">
        <v>71</v>
      </c>
      <c r="K18840" t="s">
        <v>145</v>
      </c>
      <c r="L18840" t="s">
        <v>269</v>
      </c>
      <c r="M18840" t="s">
        <v>879</v>
      </c>
      <c r="N18840" t="s">
        <v>122</v>
      </c>
      <c r="O18840" t="s">
        <v>74</v>
      </c>
      <c r="P18840" t="s">
        <v>76</v>
      </c>
    </row>
    <row r="18841" spans="1:16" x14ac:dyDescent="0.35">
      <c r="A18841" t="s">
        <v>4</v>
      </c>
      <c r="B18841" t="s">
        <v>569</v>
      </c>
      <c r="C18841">
        <v>1578</v>
      </c>
      <c r="D18841" t="s">
        <v>94</v>
      </c>
      <c r="E18841" t="s">
        <v>107</v>
      </c>
      <c r="F18841" t="s">
        <v>94</v>
      </c>
      <c r="G18841" t="s">
        <v>137</v>
      </c>
      <c r="H18841" t="s">
        <v>142</v>
      </c>
      <c r="I18841" t="s">
        <v>105</v>
      </c>
      <c r="J18841" t="s">
        <v>72</v>
      </c>
      <c r="K18841" t="s">
        <v>260</v>
      </c>
      <c r="L18841" t="s">
        <v>194</v>
      </c>
      <c r="M18841" t="s">
        <v>782</v>
      </c>
      <c r="N18841" t="s">
        <v>55</v>
      </c>
      <c r="O18841" t="s">
        <v>76</v>
      </c>
      <c r="P18841" t="s">
        <v>76</v>
      </c>
    </row>
    <row r="18842" spans="1:16" x14ac:dyDescent="0.35">
      <c r="A18842" t="s">
        <v>4</v>
      </c>
      <c r="B18842" t="s">
        <v>570</v>
      </c>
      <c r="C18842">
        <v>154</v>
      </c>
      <c r="D18842" t="s">
        <v>78</v>
      </c>
      <c r="E18842" t="s">
        <v>79</v>
      </c>
      <c r="F18842" t="s">
        <v>78</v>
      </c>
      <c r="G18842" t="s">
        <v>124</v>
      </c>
      <c r="H18842" t="s">
        <v>255</v>
      </c>
      <c r="I18842" t="s">
        <v>309</v>
      </c>
      <c r="J18842" t="s">
        <v>179</v>
      </c>
      <c r="K18842" t="s">
        <v>196</v>
      </c>
      <c r="L18842" t="s">
        <v>352</v>
      </c>
      <c r="M18842" t="s">
        <v>942</v>
      </c>
      <c r="N18842" t="s">
        <v>78</v>
      </c>
      <c r="O18842" t="s">
        <v>76</v>
      </c>
      <c r="P18842" t="s">
        <v>76</v>
      </c>
    </row>
    <row r="18843" spans="1:16" x14ac:dyDescent="0.35">
      <c r="A18843" t="s">
        <v>4</v>
      </c>
      <c r="B18843" t="s">
        <v>571</v>
      </c>
      <c r="C18843">
        <v>142</v>
      </c>
      <c r="D18843" t="s">
        <v>86</v>
      </c>
      <c r="E18843" t="s">
        <v>68</v>
      </c>
      <c r="F18843" t="s">
        <v>150</v>
      </c>
      <c r="G18843" t="s">
        <v>162</v>
      </c>
      <c r="H18843" t="s">
        <v>88</v>
      </c>
      <c r="I18843" t="s">
        <v>180</v>
      </c>
      <c r="J18843" t="s">
        <v>142</v>
      </c>
      <c r="K18843" t="s">
        <v>477</v>
      </c>
      <c r="L18843" t="s">
        <v>225</v>
      </c>
      <c r="M18843" t="s">
        <v>785</v>
      </c>
      <c r="N18843" t="s">
        <v>105</v>
      </c>
      <c r="O18843" t="s">
        <v>71</v>
      </c>
      <c r="P18843" t="s">
        <v>76</v>
      </c>
    </row>
    <row r="18844" spans="1:16" x14ac:dyDescent="0.35">
      <c r="A18844" t="s">
        <v>4</v>
      </c>
      <c r="B18844" t="s">
        <v>572</v>
      </c>
      <c r="C18844">
        <v>1065</v>
      </c>
      <c r="D18844" t="s">
        <v>73</v>
      </c>
      <c r="E18844" t="s">
        <v>79</v>
      </c>
      <c r="F18844" t="s">
        <v>73</v>
      </c>
      <c r="G18844" t="s">
        <v>74</v>
      </c>
      <c r="H18844" t="s">
        <v>106</v>
      </c>
      <c r="I18844" t="s">
        <v>107</v>
      </c>
      <c r="J18844" t="s">
        <v>79</v>
      </c>
      <c r="K18844" t="s">
        <v>175</v>
      </c>
      <c r="L18844" t="s">
        <v>122</v>
      </c>
      <c r="M18844" t="s">
        <v>965</v>
      </c>
      <c r="N18844" t="s">
        <v>79</v>
      </c>
      <c r="O18844" t="s">
        <v>73</v>
      </c>
      <c r="P18844" t="s">
        <v>76</v>
      </c>
    </row>
    <row r="18845" spans="1:16" x14ac:dyDescent="0.35">
      <c r="A18845" t="s">
        <v>4</v>
      </c>
      <c r="B18845" t="s">
        <v>573</v>
      </c>
      <c r="C18845">
        <v>124</v>
      </c>
      <c r="D18845" t="s">
        <v>86</v>
      </c>
      <c r="E18845" t="s">
        <v>93</v>
      </c>
      <c r="F18845" t="s">
        <v>71</v>
      </c>
      <c r="G18845" t="s">
        <v>442</v>
      </c>
      <c r="H18845" t="s">
        <v>130</v>
      </c>
      <c r="I18845" t="s">
        <v>181</v>
      </c>
      <c r="J18845" t="s">
        <v>74</v>
      </c>
      <c r="K18845" t="s">
        <v>11</v>
      </c>
      <c r="L18845" t="s">
        <v>176</v>
      </c>
      <c r="M18845" t="s">
        <v>803</v>
      </c>
      <c r="N18845" t="s">
        <v>138</v>
      </c>
      <c r="O18845" t="s">
        <v>75</v>
      </c>
      <c r="P18845" t="s">
        <v>76</v>
      </c>
    </row>
    <row r="18846" spans="1:16" x14ac:dyDescent="0.35">
      <c r="A18846" t="s">
        <v>5</v>
      </c>
      <c r="B18846" t="s">
        <v>566</v>
      </c>
      <c r="C18846">
        <v>88</v>
      </c>
      <c r="D18846" t="s">
        <v>106</v>
      </c>
      <c r="E18846" t="s">
        <v>107</v>
      </c>
      <c r="F18846" t="s">
        <v>76</v>
      </c>
      <c r="G18846" t="s">
        <v>70</v>
      </c>
      <c r="H18846" t="s">
        <v>94</v>
      </c>
      <c r="I18846" t="s">
        <v>78</v>
      </c>
      <c r="J18846" t="s">
        <v>75</v>
      </c>
      <c r="K18846" t="s">
        <v>84</v>
      </c>
      <c r="L18846" t="s">
        <v>78</v>
      </c>
      <c r="M18846" t="s">
        <v>994</v>
      </c>
      <c r="N18846" t="s">
        <v>106</v>
      </c>
      <c r="O18846" t="s">
        <v>76</v>
      </c>
      <c r="P18846" t="s">
        <v>76</v>
      </c>
    </row>
    <row r="18847" spans="1:16" x14ac:dyDescent="0.35">
      <c r="A18847" t="s">
        <v>5</v>
      </c>
      <c r="B18847" t="s">
        <v>569</v>
      </c>
      <c r="C18847">
        <v>1589</v>
      </c>
      <c r="D18847" t="s">
        <v>107</v>
      </c>
      <c r="E18847" t="s">
        <v>63</v>
      </c>
      <c r="F18847" t="s">
        <v>71</v>
      </c>
      <c r="G18847" t="s">
        <v>151</v>
      </c>
      <c r="H18847" t="s">
        <v>55</v>
      </c>
      <c r="I18847" t="s">
        <v>94</v>
      </c>
      <c r="J18847" t="s">
        <v>130</v>
      </c>
      <c r="K18847" t="s">
        <v>88</v>
      </c>
      <c r="L18847" t="s">
        <v>93</v>
      </c>
      <c r="M18847" t="s">
        <v>1426</v>
      </c>
      <c r="N18847" t="s">
        <v>76</v>
      </c>
      <c r="O18847" t="s">
        <v>71</v>
      </c>
      <c r="P18847" t="s">
        <v>73</v>
      </c>
    </row>
    <row r="18848" spans="1:16" x14ac:dyDescent="0.35">
      <c r="A18848" t="s">
        <v>5</v>
      </c>
      <c r="B18848" t="s">
        <v>570</v>
      </c>
      <c r="C18848">
        <v>397</v>
      </c>
      <c r="D18848" t="s">
        <v>106</v>
      </c>
      <c r="E18848" t="s">
        <v>77</v>
      </c>
      <c r="F18848" t="s">
        <v>94</v>
      </c>
      <c r="G18848" t="s">
        <v>81</v>
      </c>
      <c r="H18848" t="s">
        <v>72</v>
      </c>
      <c r="I18848" t="s">
        <v>77</v>
      </c>
      <c r="J18848" t="s">
        <v>55</v>
      </c>
      <c r="K18848" t="s">
        <v>93</v>
      </c>
      <c r="L18848" t="s">
        <v>105</v>
      </c>
      <c r="M18848" t="s">
        <v>1417</v>
      </c>
      <c r="N18848" t="s">
        <v>107</v>
      </c>
      <c r="O18848" t="s">
        <v>107</v>
      </c>
      <c r="P18848" t="s">
        <v>76</v>
      </c>
    </row>
    <row r="18849" spans="1:16" x14ac:dyDescent="0.35">
      <c r="A18849" t="s">
        <v>5</v>
      </c>
      <c r="B18849" t="s">
        <v>571</v>
      </c>
      <c r="C18849">
        <v>46</v>
      </c>
      <c r="D18849" t="s">
        <v>276</v>
      </c>
      <c r="E18849" t="s">
        <v>129</v>
      </c>
      <c r="F18849" t="s">
        <v>182</v>
      </c>
      <c r="G18849" t="s">
        <v>98</v>
      </c>
      <c r="H18849" t="s">
        <v>345</v>
      </c>
      <c r="I18849" t="s">
        <v>328</v>
      </c>
      <c r="J18849" t="s">
        <v>131</v>
      </c>
      <c r="K18849" t="s">
        <v>196</v>
      </c>
      <c r="L18849" t="s">
        <v>294</v>
      </c>
      <c r="M18849" t="s">
        <v>781</v>
      </c>
      <c r="N18849" t="s">
        <v>76</v>
      </c>
      <c r="O18849" t="s">
        <v>76</v>
      </c>
      <c r="P18849" t="s">
        <v>76</v>
      </c>
    </row>
    <row r="18850" spans="1:16" x14ac:dyDescent="0.35">
      <c r="A18850" t="s">
        <v>5</v>
      </c>
      <c r="B18850" t="s">
        <v>572</v>
      </c>
      <c r="C18850">
        <v>1066</v>
      </c>
      <c r="D18850" t="s">
        <v>107</v>
      </c>
      <c r="E18850" t="s">
        <v>107</v>
      </c>
      <c r="F18850" t="s">
        <v>106</v>
      </c>
      <c r="G18850" t="s">
        <v>93</v>
      </c>
      <c r="H18850" t="s">
        <v>79</v>
      </c>
      <c r="I18850" t="s">
        <v>73</v>
      </c>
      <c r="J18850" t="s">
        <v>94</v>
      </c>
      <c r="K18850" t="s">
        <v>173</v>
      </c>
      <c r="L18850" t="s">
        <v>105</v>
      </c>
      <c r="M18850" t="s">
        <v>1143</v>
      </c>
      <c r="N18850" t="s">
        <v>76</v>
      </c>
      <c r="O18850" t="s">
        <v>73</v>
      </c>
      <c r="P18850" t="s">
        <v>105</v>
      </c>
    </row>
    <row r="18851" spans="1:16" x14ac:dyDescent="0.35">
      <c r="A18851" t="s">
        <v>5</v>
      </c>
      <c r="B18851" t="s">
        <v>573</v>
      </c>
      <c r="C18851">
        <v>268</v>
      </c>
      <c r="D18851" t="s">
        <v>133</v>
      </c>
      <c r="E18851" t="s">
        <v>76</v>
      </c>
      <c r="F18851" t="s">
        <v>104</v>
      </c>
      <c r="G18851" t="s">
        <v>138</v>
      </c>
      <c r="H18851" t="s">
        <v>79</v>
      </c>
      <c r="I18851" t="s">
        <v>73</v>
      </c>
      <c r="J18851" t="s">
        <v>179</v>
      </c>
      <c r="K18851" t="s">
        <v>109</v>
      </c>
      <c r="L18851" t="s">
        <v>179</v>
      </c>
      <c r="M18851" t="s">
        <v>908</v>
      </c>
      <c r="N18851" t="s">
        <v>76</v>
      </c>
      <c r="O18851" t="s">
        <v>77</v>
      </c>
      <c r="P18851" t="s">
        <v>76</v>
      </c>
    </row>
    <row r="18852" spans="1:16" x14ac:dyDescent="0.35">
      <c r="A18852" t="s">
        <v>6</v>
      </c>
      <c r="B18852" t="s">
        <v>566</v>
      </c>
      <c r="C18852">
        <v>71</v>
      </c>
      <c r="D18852" t="s">
        <v>93</v>
      </c>
      <c r="E18852" t="s">
        <v>88</v>
      </c>
      <c r="F18852" t="s">
        <v>122</v>
      </c>
      <c r="G18852" t="s">
        <v>278</v>
      </c>
      <c r="H18852" t="s">
        <v>216</v>
      </c>
      <c r="I18852" t="s">
        <v>151</v>
      </c>
      <c r="J18852" t="s">
        <v>204</v>
      </c>
      <c r="K18852" t="s">
        <v>435</v>
      </c>
      <c r="L18852" t="s">
        <v>126</v>
      </c>
      <c r="M18852" t="s">
        <v>845</v>
      </c>
      <c r="N18852" t="s">
        <v>76</v>
      </c>
      <c r="O18852" t="s">
        <v>76</v>
      </c>
      <c r="P18852" t="s">
        <v>76</v>
      </c>
    </row>
    <row r="18853" spans="1:16" x14ac:dyDescent="0.35">
      <c r="A18853" t="s">
        <v>6</v>
      </c>
      <c r="B18853" t="s">
        <v>569</v>
      </c>
      <c r="C18853">
        <v>642</v>
      </c>
      <c r="D18853" t="s">
        <v>107</v>
      </c>
      <c r="E18853" t="s">
        <v>68</v>
      </c>
      <c r="F18853" t="s">
        <v>57</v>
      </c>
      <c r="G18853" t="s">
        <v>177</v>
      </c>
      <c r="H18853" t="s">
        <v>244</v>
      </c>
      <c r="I18853" t="s">
        <v>216</v>
      </c>
      <c r="J18853" t="s">
        <v>173</v>
      </c>
      <c r="K18853" t="s">
        <v>112</v>
      </c>
      <c r="L18853" t="s">
        <v>244</v>
      </c>
      <c r="M18853" t="s">
        <v>1282</v>
      </c>
      <c r="N18853" t="s">
        <v>68</v>
      </c>
      <c r="O18853" t="s">
        <v>68</v>
      </c>
      <c r="P18853" t="s">
        <v>73</v>
      </c>
    </row>
    <row r="18854" spans="1:16" x14ac:dyDescent="0.35">
      <c r="A18854" t="s">
        <v>6</v>
      </c>
      <c r="B18854" t="s">
        <v>570</v>
      </c>
      <c r="C18854">
        <v>91</v>
      </c>
      <c r="D18854" t="s">
        <v>76</v>
      </c>
      <c r="E18854" t="s">
        <v>76</v>
      </c>
      <c r="F18854" t="s">
        <v>72</v>
      </c>
      <c r="G18854" t="s">
        <v>299</v>
      </c>
      <c r="H18854" t="s">
        <v>72</v>
      </c>
      <c r="I18854" t="s">
        <v>72</v>
      </c>
      <c r="J18854" t="s">
        <v>72</v>
      </c>
      <c r="K18854" t="s">
        <v>179</v>
      </c>
      <c r="L18854" t="s">
        <v>255</v>
      </c>
      <c r="M18854" t="s">
        <v>968</v>
      </c>
      <c r="N18854" t="s">
        <v>72</v>
      </c>
      <c r="O18854" t="s">
        <v>76</v>
      </c>
      <c r="P18854" t="s">
        <v>76</v>
      </c>
    </row>
    <row r="18855" spans="1:16" x14ac:dyDescent="0.35">
      <c r="A18855" t="s">
        <v>6</v>
      </c>
      <c r="B18855" t="s">
        <v>571</v>
      </c>
      <c r="C18855">
        <v>56</v>
      </c>
      <c r="D18855" t="s">
        <v>76</v>
      </c>
      <c r="E18855" t="s">
        <v>100</v>
      </c>
      <c r="F18855" t="s">
        <v>76</v>
      </c>
      <c r="G18855" t="s">
        <v>442</v>
      </c>
      <c r="H18855" t="s">
        <v>76</v>
      </c>
      <c r="I18855" t="s">
        <v>76</v>
      </c>
      <c r="J18855" t="s">
        <v>97</v>
      </c>
      <c r="K18855" t="s">
        <v>86</v>
      </c>
      <c r="L18855" t="s">
        <v>204</v>
      </c>
      <c r="M18855" t="s">
        <v>771</v>
      </c>
      <c r="N18855" t="s">
        <v>130</v>
      </c>
      <c r="O18855" t="s">
        <v>73</v>
      </c>
      <c r="P18855" t="s">
        <v>130</v>
      </c>
    </row>
    <row r="18856" spans="1:16" x14ac:dyDescent="0.35">
      <c r="A18856" t="s">
        <v>6</v>
      </c>
      <c r="B18856" t="s">
        <v>572</v>
      </c>
      <c r="C18856">
        <v>500</v>
      </c>
      <c r="D18856" t="s">
        <v>73</v>
      </c>
      <c r="E18856" t="s">
        <v>100</v>
      </c>
      <c r="F18856" t="s">
        <v>181</v>
      </c>
      <c r="G18856" t="s">
        <v>185</v>
      </c>
      <c r="H18856" t="s">
        <v>280</v>
      </c>
      <c r="I18856" t="s">
        <v>149</v>
      </c>
      <c r="J18856" t="s">
        <v>112</v>
      </c>
      <c r="K18856" t="s">
        <v>366</v>
      </c>
      <c r="L18856" t="s">
        <v>103</v>
      </c>
      <c r="M18856" t="s">
        <v>867</v>
      </c>
      <c r="N18856" t="s">
        <v>77</v>
      </c>
      <c r="O18856" t="s">
        <v>73</v>
      </c>
      <c r="P18856" t="s">
        <v>75</v>
      </c>
    </row>
    <row r="18857" spans="1:16" x14ac:dyDescent="0.35">
      <c r="A18857" t="s">
        <v>6</v>
      </c>
      <c r="B18857" t="s">
        <v>573</v>
      </c>
      <c r="C18857">
        <v>71</v>
      </c>
      <c r="D18857" t="s">
        <v>186</v>
      </c>
      <c r="E18857" t="s">
        <v>186</v>
      </c>
      <c r="F18857" t="s">
        <v>114</v>
      </c>
      <c r="G18857" t="s">
        <v>168</v>
      </c>
      <c r="H18857" t="s">
        <v>305</v>
      </c>
      <c r="I18857" t="s">
        <v>176</v>
      </c>
      <c r="J18857" t="s">
        <v>176</v>
      </c>
      <c r="K18857" t="s">
        <v>176</v>
      </c>
      <c r="L18857" t="s">
        <v>239</v>
      </c>
      <c r="M18857" t="s">
        <v>921</v>
      </c>
      <c r="N18857" t="s">
        <v>185</v>
      </c>
      <c r="O18857" t="s">
        <v>76</v>
      </c>
      <c r="P18857" t="s">
        <v>76</v>
      </c>
    </row>
    <row r="18858" spans="1:16" x14ac:dyDescent="0.35">
      <c r="A18858" t="s">
        <v>7</v>
      </c>
      <c r="B18858" t="s">
        <v>566</v>
      </c>
      <c r="C18858">
        <v>129</v>
      </c>
      <c r="D18858" t="s">
        <v>72</v>
      </c>
      <c r="E18858" t="s">
        <v>62</v>
      </c>
      <c r="F18858" t="s">
        <v>76</v>
      </c>
      <c r="G18858" t="s">
        <v>122</v>
      </c>
      <c r="H18858" t="s">
        <v>151</v>
      </c>
      <c r="I18858" t="s">
        <v>74</v>
      </c>
      <c r="J18858" t="s">
        <v>180</v>
      </c>
      <c r="K18858" t="s">
        <v>355</v>
      </c>
      <c r="L18858" t="s">
        <v>149</v>
      </c>
      <c r="M18858" t="s">
        <v>865</v>
      </c>
      <c r="N18858" t="s">
        <v>76</v>
      </c>
      <c r="O18858" t="s">
        <v>76</v>
      </c>
      <c r="P18858" t="s">
        <v>79</v>
      </c>
    </row>
    <row r="18859" spans="1:16" x14ac:dyDescent="0.35">
      <c r="A18859" t="s">
        <v>7</v>
      </c>
      <c r="B18859" t="s">
        <v>569</v>
      </c>
      <c r="C18859">
        <v>1487</v>
      </c>
      <c r="D18859" t="s">
        <v>73</v>
      </c>
      <c r="E18859" t="s">
        <v>79</v>
      </c>
      <c r="F18859" t="s">
        <v>79</v>
      </c>
      <c r="G18859" t="s">
        <v>72</v>
      </c>
      <c r="H18859" t="s">
        <v>71</v>
      </c>
      <c r="I18859" t="s">
        <v>68</v>
      </c>
      <c r="J18859" t="s">
        <v>138</v>
      </c>
      <c r="K18859" t="s">
        <v>57</v>
      </c>
      <c r="L18859" t="s">
        <v>77</v>
      </c>
      <c r="M18859" t="s">
        <v>917</v>
      </c>
      <c r="N18859" t="s">
        <v>107</v>
      </c>
      <c r="O18859" t="s">
        <v>79</v>
      </c>
      <c r="P18859" t="s">
        <v>77</v>
      </c>
    </row>
    <row r="18860" spans="1:16" x14ac:dyDescent="0.35">
      <c r="A18860" t="s">
        <v>7</v>
      </c>
      <c r="B18860" t="s">
        <v>570</v>
      </c>
      <c r="C18860">
        <v>106</v>
      </c>
      <c r="D18860" t="s">
        <v>73</v>
      </c>
      <c r="E18860" t="s">
        <v>76</v>
      </c>
      <c r="F18860" t="s">
        <v>76</v>
      </c>
      <c r="G18860" t="s">
        <v>76</v>
      </c>
      <c r="H18860" t="s">
        <v>76</v>
      </c>
      <c r="I18860" t="s">
        <v>62</v>
      </c>
      <c r="J18860" t="s">
        <v>94</v>
      </c>
      <c r="K18860" t="s">
        <v>68</v>
      </c>
      <c r="L18860" t="s">
        <v>76</v>
      </c>
      <c r="M18860" t="s">
        <v>1101</v>
      </c>
      <c r="N18860" t="s">
        <v>76</v>
      </c>
      <c r="O18860" t="s">
        <v>76</v>
      </c>
      <c r="P18860" t="s">
        <v>94</v>
      </c>
    </row>
    <row r="18861" spans="1:16" x14ac:dyDescent="0.35">
      <c r="A18861" t="s">
        <v>7</v>
      </c>
      <c r="B18861" t="s">
        <v>571</v>
      </c>
      <c r="C18861">
        <v>68</v>
      </c>
      <c r="D18861" t="s">
        <v>175</v>
      </c>
      <c r="E18861" t="s">
        <v>71</v>
      </c>
      <c r="F18861" t="s">
        <v>63</v>
      </c>
      <c r="G18861" t="s">
        <v>63</v>
      </c>
      <c r="H18861" t="s">
        <v>186</v>
      </c>
      <c r="I18861" t="s">
        <v>76</v>
      </c>
      <c r="J18861" t="s">
        <v>151</v>
      </c>
      <c r="K18861" t="s">
        <v>102</v>
      </c>
      <c r="L18861" t="s">
        <v>81</v>
      </c>
      <c r="M18861" t="s">
        <v>1144</v>
      </c>
      <c r="N18861" t="s">
        <v>76</v>
      </c>
      <c r="O18861" t="s">
        <v>237</v>
      </c>
      <c r="P18861" t="s">
        <v>76</v>
      </c>
    </row>
    <row r="18862" spans="1:16" x14ac:dyDescent="0.35">
      <c r="A18862" t="s">
        <v>7</v>
      </c>
      <c r="B18862" t="s">
        <v>572</v>
      </c>
      <c r="C18862">
        <v>1385</v>
      </c>
      <c r="D18862" t="s">
        <v>106</v>
      </c>
      <c r="E18862" t="s">
        <v>73</v>
      </c>
      <c r="F18862" t="s">
        <v>75</v>
      </c>
      <c r="G18862" t="s">
        <v>63</v>
      </c>
      <c r="H18862" t="s">
        <v>71</v>
      </c>
      <c r="I18862" t="s">
        <v>77</v>
      </c>
      <c r="J18862" t="s">
        <v>68</v>
      </c>
      <c r="K18862" t="s">
        <v>179</v>
      </c>
      <c r="L18862" t="s">
        <v>150</v>
      </c>
      <c r="M18862" t="s">
        <v>1417</v>
      </c>
      <c r="N18862" t="s">
        <v>76</v>
      </c>
      <c r="O18862" t="s">
        <v>94</v>
      </c>
      <c r="P18862" t="s">
        <v>73</v>
      </c>
    </row>
    <row r="18863" spans="1:16" x14ac:dyDescent="0.35">
      <c r="A18863" t="s">
        <v>7</v>
      </c>
      <c r="B18863" t="s">
        <v>573</v>
      </c>
      <c r="C18863">
        <v>66</v>
      </c>
      <c r="D18863" t="s">
        <v>76</v>
      </c>
      <c r="E18863" t="s">
        <v>76</v>
      </c>
      <c r="F18863" t="s">
        <v>76</v>
      </c>
      <c r="G18863" t="s">
        <v>76</v>
      </c>
      <c r="H18863" t="s">
        <v>76</v>
      </c>
      <c r="I18863" t="s">
        <v>76</v>
      </c>
      <c r="J18863" t="s">
        <v>93</v>
      </c>
      <c r="K18863" t="s">
        <v>130</v>
      </c>
      <c r="L18863" t="s">
        <v>109</v>
      </c>
      <c r="M18863" t="s">
        <v>858</v>
      </c>
      <c r="N18863" t="s">
        <v>76</v>
      </c>
      <c r="O18863" t="s">
        <v>76</v>
      </c>
      <c r="P18863" t="s">
        <v>76</v>
      </c>
    </row>
    <row r="18864" spans="1:16" x14ac:dyDescent="0.35">
      <c r="A18864" t="s">
        <v>241</v>
      </c>
      <c r="B18864" t="s">
        <v>566</v>
      </c>
      <c r="C18864">
        <v>654</v>
      </c>
      <c r="D18864" t="s">
        <v>80</v>
      </c>
      <c r="E18864" t="s">
        <v>62</v>
      </c>
      <c r="F18864" t="s">
        <v>75</v>
      </c>
      <c r="G18864" t="s">
        <v>209</v>
      </c>
      <c r="H18864" t="s">
        <v>102</v>
      </c>
      <c r="I18864" t="s">
        <v>104</v>
      </c>
      <c r="J18864" t="s">
        <v>108</v>
      </c>
      <c r="K18864" t="s">
        <v>134</v>
      </c>
      <c r="L18864" t="s">
        <v>280</v>
      </c>
      <c r="M18864" t="s">
        <v>1167</v>
      </c>
      <c r="N18864" t="s">
        <v>78</v>
      </c>
      <c r="O18864" t="s">
        <v>75</v>
      </c>
      <c r="P18864" t="s">
        <v>150</v>
      </c>
    </row>
    <row r="18865" spans="1:16" x14ac:dyDescent="0.35">
      <c r="A18865" t="s">
        <v>241</v>
      </c>
      <c r="B18865" t="s">
        <v>569</v>
      </c>
      <c r="C18865">
        <v>6230</v>
      </c>
      <c r="D18865" t="s">
        <v>106</v>
      </c>
      <c r="E18865" t="s">
        <v>68</v>
      </c>
      <c r="F18865" t="s">
        <v>94</v>
      </c>
      <c r="G18865" t="s">
        <v>103</v>
      </c>
      <c r="H18865" t="s">
        <v>63</v>
      </c>
      <c r="I18865" t="s">
        <v>138</v>
      </c>
      <c r="J18865" t="s">
        <v>80</v>
      </c>
      <c r="K18865" t="s">
        <v>97</v>
      </c>
      <c r="L18865" t="s">
        <v>55</v>
      </c>
      <c r="M18865" t="s">
        <v>1003</v>
      </c>
      <c r="N18865" t="s">
        <v>79</v>
      </c>
      <c r="O18865" t="s">
        <v>77</v>
      </c>
      <c r="P18865" t="s">
        <v>73</v>
      </c>
    </row>
    <row r="18866" spans="1:16" x14ac:dyDescent="0.35">
      <c r="A18866" t="s">
        <v>241</v>
      </c>
      <c r="B18866" t="s">
        <v>570</v>
      </c>
      <c r="C18866">
        <v>780</v>
      </c>
      <c r="D18866" t="s">
        <v>79</v>
      </c>
      <c r="E18866" t="s">
        <v>106</v>
      </c>
      <c r="F18866" t="s">
        <v>94</v>
      </c>
      <c r="G18866" t="s">
        <v>181</v>
      </c>
      <c r="H18866" t="s">
        <v>179</v>
      </c>
      <c r="I18866" t="s">
        <v>149</v>
      </c>
      <c r="J18866" t="s">
        <v>142</v>
      </c>
      <c r="K18866" t="s">
        <v>99</v>
      </c>
      <c r="L18866" t="s">
        <v>181</v>
      </c>
      <c r="M18866" t="s">
        <v>423</v>
      </c>
      <c r="N18866" t="s">
        <v>79</v>
      </c>
      <c r="O18866" t="s">
        <v>76</v>
      </c>
      <c r="P18866" t="s">
        <v>73</v>
      </c>
    </row>
    <row r="18867" spans="1:16" x14ac:dyDescent="0.35">
      <c r="A18867" t="s">
        <v>241</v>
      </c>
      <c r="B18867" t="s">
        <v>571</v>
      </c>
      <c r="C18867">
        <v>423</v>
      </c>
      <c r="D18867" t="s">
        <v>194</v>
      </c>
      <c r="E18867" t="s">
        <v>122</v>
      </c>
      <c r="F18867" t="s">
        <v>133</v>
      </c>
      <c r="G18867" t="s">
        <v>92</v>
      </c>
      <c r="H18867" t="s">
        <v>96</v>
      </c>
      <c r="I18867" t="s">
        <v>179</v>
      </c>
      <c r="J18867" t="s">
        <v>119</v>
      </c>
      <c r="K18867" t="s">
        <v>345</v>
      </c>
      <c r="L18867" t="s">
        <v>280</v>
      </c>
      <c r="M18867" t="s">
        <v>860</v>
      </c>
      <c r="N18867" t="s">
        <v>150</v>
      </c>
      <c r="O18867" t="s">
        <v>142</v>
      </c>
      <c r="P18867" t="s">
        <v>68</v>
      </c>
    </row>
    <row r="18868" spans="1:16" x14ac:dyDescent="0.35">
      <c r="A18868" t="s">
        <v>241</v>
      </c>
      <c r="B18868" t="s">
        <v>572</v>
      </c>
      <c r="C18868">
        <v>4781</v>
      </c>
      <c r="D18868" t="s">
        <v>73</v>
      </c>
      <c r="E18868" t="s">
        <v>77</v>
      </c>
      <c r="F18868" t="s">
        <v>78</v>
      </c>
      <c r="G18868" t="s">
        <v>130</v>
      </c>
      <c r="H18868" t="s">
        <v>105</v>
      </c>
      <c r="I18868" t="s">
        <v>68</v>
      </c>
      <c r="J18868" t="s">
        <v>81</v>
      </c>
      <c r="K18868" t="s">
        <v>88</v>
      </c>
      <c r="L18868" t="s">
        <v>81</v>
      </c>
      <c r="M18868" t="s">
        <v>1112</v>
      </c>
      <c r="N18868" t="s">
        <v>107</v>
      </c>
      <c r="O18868" t="s">
        <v>79</v>
      </c>
      <c r="P18868" t="s">
        <v>77</v>
      </c>
    </row>
    <row r="18869" spans="1:16" x14ac:dyDescent="0.35">
      <c r="A18869" t="s">
        <v>241</v>
      </c>
      <c r="B18869" t="s">
        <v>573</v>
      </c>
      <c r="C18869">
        <v>561</v>
      </c>
      <c r="D18869" t="s">
        <v>93</v>
      </c>
      <c r="E18869" t="s">
        <v>75</v>
      </c>
      <c r="F18869" t="s">
        <v>93</v>
      </c>
      <c r="G18869" t="s">
        <v>194</v>
      </c>
      <c r="H18869" t="s">
        <v>55</v>
      </c>
      <c r="I18869" t="s">
        <v>104</v>
      </c>
      <c r="J18869" t="s">
        <v>108</v>
      </c>
      <c r="K18869" t="s">
        <v>67</v>
      </c>
      <c r="L18869" t="s">
        <v>221</v>
      </c>
      <c r="M18869" t="s">
        <v>1397</v>
      </c>
      <c r="N18869" t="s">
        <v>72</v>
      </c>
      <c r="O18869" t="s">
        <v>77</v>
      </c>
      <c r="P18869" t="s">
        <v>76</v>
      </c>
    </row>
    <row r="18871" spans="1:16" x14ac:dyDescent="0.35">
      <c r="A18871" t="s">
        <v>2715</v>
      </c>
    </row>
    <row r="18872" spans="1:16" x14ac:dyDescent="0.35">
      <c r="A18872" t="s">
        <v>14</v>
      </c>
      <c r="B18872" t="s">
        <v>593</v>
      </c>
      <c r="C18872" t="s">
        <v>2</v>
      </c>
      <c r="D18872" t="s">
        <v>2702</v>
      </c>
      <c r="E18872" t="s">
        <v>2703</v>
      </c>
      <c r="F18872" t="s">
        <v>2704</v>
      </c>
      <c r="G18872" t="s">
        <v>2705</v>
      </c>
      <c r="H18872" t="s">
        <v>2706</v>
      </c>
      <c r="I18872" t="s">
        <v>2707</v>
      </c>
      <c r="J18872" t="s">
        <v>2708</v>
      </c>
      <c r="K18872" t="s">
        <v>2709</v>
      </c>
      <c r="L18872" t="s">
        <v>2710</v>
      </c>
      <c r="M18872" t="s">
        <v>2694</v>
      </c>
      <c r="N18872" t="s">
        <v>609</v>
      </c>
      <c r="O18872" t="s">
        <v>2050</v>
      </c>
      <c r="P18872" t="s">
        <v>50</v>
      </c>
    </row>
    <row r="18873" spans="1:16" x14ac:dyDescent="0.35">
      <c r="A18873" t="s">
        <v>3</v>
      </c>
      <c r="B18873" t="s">
        <v>594</v>
      </c>
      <c r="C18873">
        <v>947</v>
      </c>
      <c r="D18873" t="s">
        <v>106</v>
      </c>
      <c r="E18873" t="s">
        <v>107</v>
      </c>
      <c r="F18873" t="s">
        <v>71</v>
      </c>
      <c r="G18873" t="s">
        <v>161</v>
      </c>
      <c r="H18873" t="s">
        <v>150</v>
      </c>
      <c r="I18873" t="s">
        <v>75</v>
      </c>
      <c r="J18873" t="s">
        <v>73</v>
      </c>
      <c r="K18873" t="s">
        <v>84</v>
      </c>
      <c r="L18873" t="s">
        <v>81</v>
      </c>
      <c r="M18873" t="s">
        <v>1135</v>
      </c>
      <c r="N18873" t="s">
        <v>107</v>
      </c>
      <c r="O18873" t="s">
        <v>71</v>
      </c>
      <c r="P18873" t="s">
        <v>76</v>
      </c>
    </row>
    <row r="18874" spans="1:16" x14ac:dyDescent="0.35">
      <c r="A18874" t="s">
        <v>3</v>
      </c>
      <c r="B18874" t="s">
        <v>595</v>
      </c>
      <c r="C18874">
        <v>1080</v>
      </c>
      <c r="D18874" t="s">
        <v>71</v>
      </c>
      <c r="E18874" t="s">
        <v>79</v>
      </c>
      <c r="F18874" t="s">
        <v>75</v>
      </c>
      <c r="G18874" t="s">
        <v>108</v>
      </c>
      <c r="H18874" t="s">
        <v>78</v>
      </c>
      <c r="I18874" t="s">
        <v>75</v>
      </c>
      <c r="J18874" t="s">
        <v>100</v>
      </c>
      <c r="K18874" t="s">
        <v>244</v>
      </c>
      <c r="L18874" t="s">
        <v>138</v>
      </c>
      <c r="M18874" t="s">
        <v>1534</v>
      </c>
      <c r="N18874" t="s">
        <v>73</v>
      </c>
      <c r="O18874" t="s">
        <v>106</v>
      </c>
      <c r="P18874" t="s">
        <v>150</v>
      </c>
    </row>
    <row r="18875" spans="1:16" x14ac:dyDescent="0.35">
      <c r="A18875" t="s">
        <v>4</v>
      </c>
      <c r="B18875" t="s">
        <v>594</v>
      </c>
      <c r="C18875">
        <v>1729</v>
      </c>
      <c r="D18875" t="s">
        <v>68</v>
      </c>
      <c r="E18875" t="s">
        <v>76</v>
      </c>
      <c r="F18875" t="s">
        <v>77</v>
      </c>
      <c r="G18875" t="s">
        <v>355</v>
      </c>
      <c r="H18875" t="s">
        <v>173</v>
      </c>
      <c r="I18875" t="s">
        <v>75</v>
      </c>
      <c r="J18875" t="s">
        <v>79</v>
      </c>
      <c r="K18875" t="s">
        <v>162</v>
      </c>
      <c r="L18875" t="s">
        <v>102</v>
      </c>
      <c r="M18875" t="s">
        <v>855</v>
      </c>
      <c r="N18875" t="s">
        <v>77</v>
      </c>
      <c r="O18875" t="s">
        <v>106</v>
      </c>
      <c r="P18875" t="s">
        <v>76</v>
      </c>
    </row>
    <row r="18876" spans="1:16" x14ac:dyDescent="0.35">
      <c r="A18876" t="s">
        <v>4</v>
      </c>
      <c r="B18876" t="s">
        <v>595</v>
      </c>
      <c r="C18876">
        <v>1547</v>
      </c>
      <c r="D18876" t="s">
        <v>72</v>
      </c>
      <c r="E18876" t="s">
        <v>63</v>
      </c>
      <c r="F18876" t="s">
        <v>75</v>
      </c>
      <c r="G18876" t="s">
        <v>56</v>
      </c>
      <c r="H18876" t="s">
        <v>149</v>
      </c>
      <c r="I18876" t="s">
        <v>179</v>
      </c>
      <c r="J18876" t="s">
        <v>93</v>
      </c>
      <c r="K18876" t="s">
        <v>231</v>
      </c>
      <c r="L18876" t="s">
        <v>89</v>
      </c>
      <c r="M18876" t="s">
        <v>968</v>
      </c>
      <c r="N18876" t="s">
        <v>186</v>
      </c>
      <c r="O18876" t="s">
        <v>77</v>
      </c>
      <c r="P18876" t="s">
        <v>76</v>
      </c>
    </row>
    <row r="18877" spans="1:16" x14ac:dyDescent="0.35">
      <c r="A18877" t="s">
        <v>5</v>
      </c>
      <c r="B18877" t="s">
        <v>594</v>
      </c>
      <c r="C18877">
        <v>1274</v>
      </c>
      <c r="D18877" t="s">
        <v>107</v>
      </c>
      <c r="E18877" t="s">
        <v>106</v>
      </c>
      <c r="F18877" t="s">
        <v>73</v>
      </c>
      <c r="G18877" t="s">
        <v>176</v>
      </c>
      <c r="H18877" t="s">
        <v>75</v>
      </c>
      <c r="I18877" t="s">
        <v>79</v>
      </c>
      <c r="J18877" t="s">
        <v>79</v>
      </c>
      <c r="K18877" t="s">
        <v>217</v>
      </c>
      <c r="L18877" t="s">
        <v>74</v>
      </c>
      <c r="M18877" t="s">
        <v>834</v>
      </c>
      <c r="N18877" t="s">
        <v>76</v>
      </c>
      <c r="O18877" t="s">
        <v>106</v>
      </c>
      <c r="P18877" t="s">
        <v>77</v>
      </c>
    </row>
    <row r="18878" spans="1:16" x14ac:dyDescent="0.35">
      <c r="A18878" t="s">
        <v>5</v>
      </c>
      <c r="B18878" t="s">
        <v>595</v>
      </c>
      <c r="C18878">
        <v>2180</v>
      </c>
      <c r="D18878" t="s">
        <v>150</v>
      </c>
      <c r="E18878" t="s">
        <v>105</v>
      </c>
      <c r="F18878" t="s">
        <v>138</v>
      </c>
      <c r="G18878" t="s">
        <v>81</v>
      </c>
      <c r="H18878" t="s">
        <v>80</v>
      </c>
      <c r="I18878" t="s">
        <v>94</v>
      </c>
      <c r="J18878" t="s">
        <v>104</v>
      </c>
      <c r="K18878" t="s">
        <v>103</v>
      </c>
      <c r="L18878" t="s">
        <v>55</v>
      </c>
      <c r="M18878" t="s">
        <v>1112</v>
      </c>
      <c r="N18878" t="s">
        <v>76</v>
      </c>
      <c r="O18878" t="s">
        <v>77</v>
      </c>
      <c r="P18878" t="s">
        <v>77</v>
      </c>
    </row>
    <row r="18879" spans="1:16" x14ac:dyDescent="0.35">
      <c r="A18879" t="s">
        <v>6</v>
      </c>
      <c r="B18879" t="s">
        <v>594</v>
      </c>
      <c r="C18879">
        <v>522</v>
      </c>
      <c r="D18879" t="s">
        <v>77</v>
      </c>
      <c r="E18879" t="s">
        <v>74</v>
      </c>
      <c r="F18879" t="s">
        <v>176</v>
      </c>
      <c r="G18879" t="s">
        <v>148</v>
      </c>
      <c r="H18879" t="s">
        <v>305</v>
      </c>
      <c r="I18879" t="s">
        <v>216</v>
      </c>
      <c r="J18879" t="s">
        <v>280</v>
      </c>
      <c r="K18879" t="s">
        <v>269</v>
      </c>
      <c r="L18879" t="s">
        <v>355</v>
      </c>
      <c r="M18879" t="s">
        <v>807</v>
      </c>
      <c r="N18879" t="s">
        <v>76</v>
      </c>
      <c r="O18879" t="s">
        <v>106</v>
      </c>
      <c r="P18879" t="s">
        <v>106</v>
      </c>
    </row>
    <row r="18880" spans="1:16" x14ac:dyDescent="0.35">
      <c r="A18880" t="s">
        <v>6</v>
      </c>
      <c r="B18880" t="s">
        <v>595</v>
      </c>
      <c r="C18880">
        <v>909</v>
      </c>
      <c r="D18880" t="s">
        <v>77</v>
      </c>
      <c r="E18880" t="s">
        <v>94</v>
      </c>
      <c r="F18880" t="s">
        <v>62</v>
      </c>
      <c r="G18880" t="s">
        <v>314</v>
      </c>
      <c r="H18880" t="s">
        <v>57</v>
      </c>
      <c r="I18880" t="s">
        <v>103</v>
      </c>
      <c r="J18880" t="s">
        <v>84</v>
      </c>
      <c r="K18880" t="s">
        <v>264</v>
      </c>
      <c r="L18880" t="s">
        <v>216</v>
      </c>
      <c r="M18880" t="s">
        <v>781</v>
      </c>
      <c r="N18880" t="s">
        <v>100</v>
      </c>
      <c r="O18880" t="s">
        <v>106</v>
      </c>
      <c r="P18880" t="s">
        <v>68</v>
      </c>
    </row>
    <row r="18881" spans="1:16" x14ac:dyDescent="0.35">
      <c r="A18881" t="s">
        <v>7</v>
      </c>
      <c r="B18881" t="s">
        <v>594</v>
      </c>
      <c r="C18881">
        <v>1602</v>
      </c>
      <c r="D18881" t="s">
        <v>107</v>
      </c>
      <c r="E18881" t="s">
        <v>107</v>
      </c>
      <c r="F18881" t="s">
        <v>150</v>
      </c>
      <c r="G18881" t="s">
        <v>80</v>
      </c>
      <c r="H18881" t="s">
        <v>79</v>
      </c>
      <c r="I18881" t="s">
        <v>79</v>
      </c>
      <c r="J18881" t="s">
        <v>79</v>
      </c>
      <c r="K18881" t="s">
        <v>244</v>
      </c>
      <c r="L18881" t="s">
        <v>68</v>
      </c>
      <c r="M18881" t="s">
        <v>917</v>
      </c>
      <c r="N18881" t="s">
        <v>76</v>
      </c>
      <c r="O18881" t="s">
        <v>77</v>
      </c>
      <c r="P18881" t="s">
        <v>106</v>
      </c>
    </row>
    <row r="18882" spans="1:16" x14ac:dyDescent="0.35">
      <c r="A18882" t="s">
        <v>7</v>
      </c>
      <c r="B18882" t="s">
        <v>595</v>
      </c>
      <c r="C18882">
        <v>1639</v>
      </c>
      <c r="D18882" t="s">
        <v>68</v>
      </c>
      <c r="E18882" t="s">
        <v>71</v>
      </c>
      <c r="F18882" t="s">
        <v>79</v>
      </c>
      <c r="G18882" t="s">
        <v>138</v>
      </c>
      <c r="H18882" t="s">
        <v>94</v>
      </c>
      <c r="I18882" t="s">
        <v>150</v>
      </c>
      <c r="J18882" t="s">
        <v>80</v>
      </c>
      <c r="K18882" t="s">
        <v>173</v>
      </c>
      <c r="L18882" t="s">
        <v>105</v>
      </c>
      <c r="M18882" t="s">
        <v>1244</v>
      </c>
      <c r="N18882" t="s">
        <v>76</v>
      </c>
      <c r="O18882" t="s">
        <v>78</v>
      </c>
      <c r="P18882" t="s">
        <v>106</v>
      </c>
    </row>
    <row r="18883" spans="1:16" x14ac:dyDescent="0.35">
      <c r="A18883" t="s">
        <v>241</v>
      </c>
      <c r="B18883" t="s">
        <v>594</v>
      </c>
      <c r="C18883">
        <v>6074</v>
      </c>
      <c r="D18883" t="s">
        <v>106</v>
      </c>
      <c r="E18883" t="s">
        <v>106</v>
      </c>
      <c r="F18883" t="s">
        <v>78</v>
      </c>
      <c r="G18883" t="s">
        <v>97</v>
      </c>
      <c r="H18883" t="s">
        <v>100</v>
      </c>
      <c r="I18883" t="s">
        <v>94</v>
      </c>
      <c r="J18883" t="s">
        <v>94</v>
      </c>
      <c r="K18883" t="s">
        <v>89</v>
      </c>
      <c r="L18883" t="s">
        <v>122</v>
      </c>
      <c r="M18883" t="s">
        <v>1006</v>
      </c>
      <c r="N18883" t="s">
        <v>107</v>
      </c>
      <c r="O18883" t="s">
        <v>77</v>
      </c>
      <c r="P18883" t="s">
        <v>73</v>
      </c>
    </row>
    <row r="18884" spans="1:16" x14ac:dyDescent="0.35">
      <c r="A18884" t="s">
        <v>241</v>
      </c>
      <c r="B18884" t="s">
        <v>595</v>
      </c>
      <c r="C18884">
        <v>7355</v>
      </c>
      <c r="D18884" t="s">
        <v>150</v>
      </c>
      <c r="E18884" t="s">
        <v>94</v>
      </c>
      <c r="F18884" t="s">
        <v>105</v>
      </c>
      <c r="G18884" t="s">
        <v>103</v>
      </c>
      <c r="H18884" t="s">
        <v>55</v>
      </c>
      <c r="I18884" t="s">
        <v>100</v>
      </c>
      <c r="J18884" t="s">
        <v>151</v>
      </c>
      <c r="K18884" t="s">
        <v>109</v>
      </c>
      <c r="L18884" t="s">
        <v>86</v>
      </c>
      <c r="M18884" t="s">
        <v>1113</v>
      </c>
      <c r="N18884" t="s">
        <v>71</v>
      </c>
      <c r="O18884" t="s">
        <v>68</v>
      </c>
      <c r="P18884" t="s">
        <v>77</v>
      </c>
    </row>
    <row r="18886" spans="1:16" x14ac:dyDescent="0.35">
      <c r="A18886" t="s">
        <v>2716</v>
      </c>
    </row>
    <row r="18887" spans="1:16" x14ac:dyDescent="0.35">
      <c r="A18887" t="s">
        <v>14</v>
      </c>
      <c r="B18887" t="s">
        <v>2</v>
      </c>
      <c r="C18887" t="s">
        <v>2702</v>
      </c>
      <c r="D18887" t="s">
        <v>2703</v>
      </c>
      <c r="E18887" t="s">
        <v>2704</v>
      </c>
      <c r="F18887" t="s">
        <v>2705</v>
      </c>
      <c r="G18887" t="s">
        <v>2706</v>
      </c>
      <c r="H18887" t="s">
        <v>2707</v>
      </c>
      <c r="I18887" t="s">
        <v>2708</v>
      </c>
      <c r="J18887" t="s">
        <v>2709</v>
      </c>
      <c r="K18887" t="s">
        <v>2710</v>
      </c>
      <c r="L18887" t="s">
        <v>2694</v>
      </c>
      <c r="M18887" t="s">
        <v>609</v>
      </c>
      <c r="N18887" t="s">
        <v>2050</v>
      </c>
      <c r="O18887" t="s">
        <v>50</v>
      </c>
    </row>
    <row r="18888" spans="1:16" x14ac:dyDescent="0.35">
      <c r="A18888" t="s">
        <v>3</v>
      </c>
      <c r="B18888">
        <v>2027</v>
      </c>
      <c r="C18888" t="s">
        <v>79</v>
      </c>
      <c r="D18888" t="s">
        <v>106</v>
      </c>
      <c r="E18888" t="s">
        <v>150</v>
      </c>
      <c r="F18888" t="s">
        <v>194</v>
      </c>
      <c r="G18888" t="s">
        <v>75</v>
      </c>
      <c r="H18888" t="s">
        <v>75</v>
      </c>
      <c r="I18888" t="s">
        <v>78</v>
      </c>
      <c r="J18888" t="s">
        <v>163</v>
      </c>
      <c r="K18888" t="s">
        <v>138</v>
      </c>
      <c r="L18888" t="s">
        <v>405</v>
      </c>
      <c r="M18888" t="s">
        <v>73</v>
      </c>
      <c r="N18888" t="s">
        <v>79</v>
      </c>
      <c r="O18888" t="s">
        <v>79</v>
      </c>
    </row>
    <row r="18889" spans="1:16" x14ac:dyDescent="0.35">
      <c r="A18889" t="s">
        <v>4</v>
      </c>
      <c r="B18889">
        <v>3276</v>
      </c>
      <c r="C18889" t="s">
        <v>105</v>
      </c>
      <c r="D18889" t="s">
        <v>94</v>
      </c>
      <c r="E18889" t="s">
        <v>150</v>
      </c>
      <c r="F18889" t="s">
        <v>314</v>
      </c>
      <c r="G18889" t="s">
        <v>149</v>
      </c>
      <c r="H18889" t="s">
        <v>198</v>
      </c>
      <c r="I18889" t="s">
        <v>72</v>
      </c>
      <c r="J18889" t="s">
        <v>209</v>
      </c>
      <c r="K18889" t="s">
        <v>264</v>
      </c>
      <c r="L18889" t="s">
        <v>877</v>
      </c>
      <c r="M18889" t="s">
        <v>81</v>
      </c>
      <c r="N18889" t="s">
        <v>77</v>
      </c>
      <c r="O18889" t="s">
        <v>76</v>
      </c>
    </row>
    <row r="18890" spans="1:16" x14ac:dyDescent="0.35">
      <c r="A18890" t="s">
        <v>5</v>
      </c>
      <c r="B18890">
        <v>3454</v>
      </c>
      <c r="C18890" t="s">
        <v>68</v>
      </c>
      <c r="D18890" t="s">
        <v>94</v>
      </c>
      <c r="E18890" t="s">
        <v>78</v>
      </c>
      <c r="F18890" t="s">
        <v>122</v>
      </c>
      <c r="G18890" t="s">
        <v>63</v>
      </c>
      <c r="H18890" t="s">
        <v>75</v>
      </c>
      <c r="I18890" t="s">
        <v>122</v>
      </c>
      <c r="J18890" t="s">
        <v>96</v>
      </c>
      <c r="K18890" t="s">
        <v>55</v>
      </c>
      <c r="L18890" t="s">
        <v>858</v>
      </c>
      <c r="M18890" t="s">
        <v>76</v>
      </c>
      <c r="N18890" t="s">
        <v>77</v>
      </c>
      <c r="O18890" t="s">
        <v>77</v>
      </c>
    </row>
    <row r="18891" spans="1:16" x14ac:dyDescent="0.35">
      <c r="A18891" t="s">
        <v>6</v>
      </c>
      <c r="B18891">
        <v>1431</v>
      </c>
      <c r="C18891" t="s">
        <v>77</v>
      </c>
      <c r="D18891" t="s">
        <v>138</v>
      </c>
      <c r="E18891" t="s">
        <v>175</v>
      </c>
      <c r="F18891" t="s">
        <v>307</v>
      </c>
      <c r="G18891" t="s">
        <v>97</v>
      </c>
      <c r="H18891" t="s">
        <v>65</v>
      </c>
      <c r="I18891" t="s">
        <v>119</v>
      </c>
      <c r="J18891" t="s">
        <v>157</v>
      </c>
      <c r="K18891" t="s">
        <v>109</v>
      </c>
      <c r="L18891" t="s">
        <v>1729</v>
      </c>
      <c r="M18891" t="s">
        <v>138</v>
      </c>
      <c r="N18891" t="s">
        <v>106</v>
      </c>
      <c r="O18891" t="s">
        <v>79</v>
      </c>
    </row>
    <row r="18892" spans="1:16" x14ac:dyDescent="0.35">
      <c r="A18892" t="s">
        <v>7</v>
      </c>
      <c r="B18892">
        <v>3241</v>
      </c>
      <c r="C18892" t="s">
        <v>77</v>
      </c>
      <c r="D18892" t="s">
        <v>77</v>
      </c>
      <c r="E18892" t="s">
        <v>68</v>
      </c>
      <c r="F18892" t="s">
        <v>72</v>
      </c>
      <c r="G18892" t="s">
        <v>71</v>
      </c>
      <c r="H18892" t="s">
        <v>71</v>
      </c>
      <c r="I18892" t="s">
        <v>105</v>
      </c>
      <c r="J18892" t="s">
        <v>70</v>
      </c>
      <c r="K18892" t="s">
        <v>75</v>
      </c>
      <c r="L18892" t="s">
        <v>893</v>
      </c>
      <c r="M18892" t="s">
        <v>76</v>
      </c>
      <c r="N18892" t="s">
        <v>150</v>
      </c>
      <c r="O18892" t="s">
        <v>106</v>
      </c>
    </row>
    <row r="18893" spans="1:16" x14ac:dyDescent="0.35">
      <c r="A18893" t="s">
        <v>241</v>
      </c>
      <c r="B18893">
        <v>13429</v>
      </c>
      <c r="C18893" t="s">
        <v>68</v>
      </c>
      <c r="D18893" t="s">
        <v>150</v>
      </c>
      <c r="E18893" t="s">
        <v>105</v>
      </c>
      <c r="F18893" t="s">
        <v>96</v>
      </c>
      <c r="G18893" t="s">
        <v>55</v>
      </c>
      <c r="H18893" t="s">
        <v>72</v>
      </c>
      <c r="I18893" t="s">
        <v>186</v>
      </c>
      <c r="J18893" t="s">
        <v>181</v>
      </c>
      <c r="K18893" t="s">
        <v>133</v>
      </c>
      <c r="L18893" t="s">
        <v>866</v>
      </c>
      <c r="M18893" t="s">
        <v>79</v>
      </c>
      <c r="N18893" t="s">
        <v>79</v>
      </c>
      <c r="O18893" t="s">
        <v>106</v>
      </c>
    </row>
    <row r="18895" spans="1:16" x14ac:dyDescent="0.35">
      <c r="A18895" t="s">
        <v>2717</v>
      </c>
    </row>
    <row r="18896" spans="1:16" x14ac:dyDescent="0.35">
      <c r="A18896" t="s">
        <v>14</v>
      </c>
      <c r="B18896" t="s">
        <v>15</v>
      </c>
      <c r="C18896" t="s">
        <v>2</v>
      </c>
      <c r="D18896" t="s">
        <v>49</v>
      </c>
      <c r="E18896" t="s">
        <v>853</v>
      </c>
      <c r="F18896" t="s">
        <v>50</v>
      </c>
      <c r="G18896" t="s">
        <v>854</v>
      </c>
    </row>
    <row r="18897" spans="1:7" x14ac:dyDescent="0.35">
      <c r="A18897" t="s">
        <v>3</v>
      </c>
      <c r="B18897" t="s">
        <v>52</v>
      </c>
      <c r="C18897">
        <v>445</v>
      </c>
      <c r="D18897" t="s">
        <v>73</v>
      </c>
      <c r="E18897" t="s">
        <v>1565</v>
      </c>
      <c r="F18897" t="s">
        <v>73</v>
      </c>
      <c r="G18897" t="s">
        <v>79</v>
      </c>
    </row>
    <row r="18898" spans="1:7" x14ac:dyDescent="0.35">
      <c r="A18898" t="s">
        <v>3</v>
      </c>
      <c r="B18898" t="s">
        <v>83</v>
      </c>
      <c r="C18898">
        <v>1443</v>
      </c>
      <c r="D18898" t="s">
        <v>106</v>
      </c>
      <c r="E18898" t="s">
        <v>1276</v>
      </c>
      <c r="F18898" t="s">
        <v>76</v>
      </c>
      <c r="G18898" t="s">
        <v>77</v>
      </c>
    </row>
    <row r="18899" spans="1:7" x14ac:dyDescent="0.35">
      <c r="A18899" t="s">
        <v>3</v>
      </c>
      <c r="B18899" t="s">
        <v>50</v>
      </c>
      <c r="C18899">
        <v>141</v>
      </c>
      <c r="D18899" t="s">
        <v>76</v>
      </c>
      <c r="E18899" t="s">
        <v>395</v>
      </c>
      <c r="F18899" t="s">
        <v>76</v>
      </c>
      <c r="G18899" t="s">
        <v>76</v>
      </c>
    </row>
    <row r="18900" spans="1:7" x14ac:dyDescent="0.35">
      <c r="A18900" t="s">
        <v>4</v>
      </c>
      <c r="B18900" t="s">
        <v>52</v>
      </c>
      <c r="C18900">
        <v>841</v>
      </c>
      <c r="D18900" t="s">
        <v>151</v>
      </c>
      <c r="E18900" t="s">
        <v>1181</v>
      </c>
      <c r="F18900" t="s">
        <v>76</v>
      </c>
      <c r="G18900" t="s">
        <v>139</v>
      </c>
    </row>
    <row r="18901" spans="1:7" x14ac:dyDescent="0.35">
      <c r="A18901" t="s">
        <v>4</v>
      </c>
      <c r="B18901" t="s">
        <v>83</v>
      </c>
      <c r="C18901">
        <v>2175</v>
      </c>
      <c r="D18901" t="s">
        <v>76</v>
      </c>
      <c r="E18901" t="s">
        <v>892</v>
      </c>
      <c r="F18901" t="s">
        <v>107</v>
      </c>
      <c r="G18901" t="s">
        <v>342</v>
      </c>
    </row>
    <row r="18902" spans="1:7" x14ac:dyDescent="0.35">
      <c r="A18902" t="s">
        <v>4</v>
      </c>
      <c r="B18902" t="s">
        <v>50</v>
      </c>
      <c r="C18902">
        <v>260</v>
      </c>
      <c r="D18902" t="s">
        <v>76</v>
      </c>
      <c r="E18902" t="s">
        <v>1254</v>
      </c>
      <c r="F18902" t="s">
        <v>76</v>
      </c>
      <c r="G18902" t="s">
        <v>119</v>
      </c>
    </row>
    <row r="18903" spans="1:7" x14ac:dyDescent="0.35">
      <c r="A18903" t="s">
        <v>5</v>
      </c>
      <c r="B18903" t="s">
        <v>52</v>
      </c>
      <c r="C18903">
        <v>965</v>
      </c>
      <c r="D18903" t="s">
        <v>76</v>
      </c>
      <c r="E18903" t="s">
        <v>1426</v>
      </c>
      <c r="F18903" t="s">
        <v>76</v>
      </c>
      <c r="G18903" t="s">
        <v>282</v>
      </c>
    </row>
    <row r="18904" spans="1:7" x14ac:dyDescent="0.35">
      <c r="A18904" t="s">
        <v>5</v>
      </c>
      <c r="B18904" t="s">
        <v>83</v>
      </c>
      <c r="C18904">
        <v>2264</v>
      </c>
      <c r="D18904" t="s">
        <v>76</v>
      </c>
      <c r="E18904" t="s">
        <v>906</v>
      </c>
      <c r="F18904" t="s">
        <v>76</v>
      </c>
      <c r="G18904" t="s">
        <v>121</v>
      </c>
    </row>
    <row r="18905" spans="1:7" x14ac:dyDescent="0.35">
      <c r="A18905" t="s">
        <v>5</v>
      </c>
      <c r="B18905" t="s">
        <v>50</v>
      </c>
      <c r="C18905">
        <v>237</v>
      </c>
      <c r="D18905" t="s">
        <v>76</v>
      </c>
      <c r="E18905" t="s">
        <v>878</v>
      </c>
      <c r="F18905" t="s">
        <v>76</v>
      </c>
      <c r="G18905" t="s">
        <v>229</v>
      </c>
    </row>
    <row r="18906" spans="1:7" x14ac:dyDescent="0.35">
      <c r="A18906" t="s">
        <v>6</v>
      </c>
      <c r="B18906" t="s">
        <v>52</v>
      </c>
      <c r="C18906">
        <v>377</v>
      </c>
      <c r="D18906" t="s">
        <v>76</v>
      </c>
      <c r="E18906" t="s">
        <v>866</v>
      </c>
      <c r="F18906" t="s">
        <v>76</v>
      </c>
      <c r="G18906" t="s">
        <v>205</v>
      </c>
    </row>
    <row r="18907" spans="1:7" x14ac:dyDescent="0.35">
      <c r="A18907" t="s">
        <v>6</v>
      </c>
      <c r="B18907" t="s">
        <v>83</v>
      </c>
      <c r="C18907">
        <v>937</v>
      </c>
      <c r="D18907" t="s">
        <v>106</v>
      </c>
      <c r="E18907" t="s">
        <v>1131</v>
      </c>
      <c r="F18907" t="s">
        <v>76</v>
      </c>
      <c r="G18907" t="s">
        <v>255</v>
      </c>
    </row>
    <row r="18908" spans="1:7" x14ac:dyDescent="0.35">
      <c r="A18908" t="s">
        <v>6</v>
      </c>
      <c r="B18908" t="s">
        <v>50</v>
      </c>
      <c r="C18908">
        <v>118</v>
      </c>
      <c r="D18908" t="s">
        <v>76</v>
      </c>
      <c r="E18908" t="s">
        <v>1245</v>
      </c>
      <c r="F18908" t="s">
        <v>76</v>
      </c>
      <c r="G18908" t="s">
        <v>104</v>
      </c>
    </row>
    <row r="18909" spans="1:7" x14ac:dyDescent="0.35">
      <c r="A18909" t="s">
        <v>7</v>
      </c>
      <c r="B18909" t="s">
        <v>52</v>
      </c>
      <c r="C18909">
        <v>792</v>
      </c>
      <c r="D18909" t="s">
        <v>79</v>
      </c>
      <c r="E18909" t="s">
        <v>1251</v>
      </c>
      <c r="F18909" t="s">
        <v>76</v>
      </c>
      <c r="G18909" t="s">
        <v>73</v>
      </c>
    </row>
    <row r="18910" spans="1:7" x14ac:dyDescent="0.35">
      <c r="A18910" t="s">
        <v>7</v>
      </c>
      <c r="B18910" t="s">
        <v>83</v>
      </c>
      <c r="C18910">
        <v>2106</v>
      </c>
      <c r="D18910" t="s">
        <v>107</v>
      </c>
      <c r="E18910" t="s">
        <v>1275</v>
      </c>
      <c r="F18910" t="s">
        <v>76</v>
      </c>
      <c r="G18910" t="s">
        <v>106</v>
      </c>
    </row>
    <row r="18911" spans="1:7" x14ac:dyDescent="0.35">
      <c r="A18911" t="s">
        <v>7</v>
      </c>
      <c r="B18911" t="s">
        <v>50</v>
      </c>
      <c r="C18911">
        <v>348</v>
      </c>
      <c r="D18911" t="s">
        <v>76</v>
      </c>
      <c r="E18911" t="s">
        <v>395</v>
      </c>
      <c r="F18911" t="s">
        <v>76</v>
      </c>
      <c r="G18911" t="s">
        <v>76</v>
      </c>
    </row>
    <row r="18912" spans="1:7" x14ac:dyDescent="0.35">
      <c r="A18912" t="s">
        <v>241</v>
      </c>
      <c r="B18912" t="s">
        <v>52</v>
      </c>
      <c r="C18912">
        <v>3420</v>
      </c>
      <c r="D18912" t="s">
        <v>75</v>
      </c>
      <c r="E18912" t="s">
        <v>1255</v>
      </c>
      <c r="F18912" t="s">
        <v>76</v>
      </c>
      <c r="G18912" t="s">
        <v>307</v>
      </c>
    </row>
    <row r="18913" spans="1:7" x14ac:dyDescent="0.35">
      <c r="A18913" t="s">
        <v>241</v>
      </c>
      <c r="B18913" t="s">
        <v>83</v>
      </c>
      <c r="C18913">
        <v>8925</v>
      </c>
      <c r="D18913" t="s">
        <v>107</v>
      </c>
      <c r="E18913" t="s">
        <v>1449</v>
      </c>
      <c r="F18913" t="s">
        <v>76</v>
      </c>
      <c r="G18913" t="s">
        <v>163</v>
      </c>
    </row>
    <row r="18914" spans="1:7" x14ac:dyDescent="0.35">
      <c r="A18914" t="s">
        <v>241</v>
      </c>
      <c r="B18914" t="s">
        <v>50</v>
      </c>
      <c r="C18914">
        <v>1104</v>
      </c>
      <c r="D18914" t="s">
        <v>76</v>
      </c>
      <c r="E18914" t="s">
        <v>1476</v>
      </c>
      <c r="F18914" t="s">
        <v>76</v>
      </c>
      <c r="G18914" t="s">
        <v>65</v>
      </c>
    </row>
    <row r="18916" spans="1:7" x14ac:dyDescent="0.35">
      <c r="A18916" t="s">
        <v>2718</v>
      </c>
    </row>
    <row r="18917" spans="1:7" x14ac:dyDescent="0.35">
      <c r="A18917" t="s">
        <v>14</v>
      </c>
      <c r="B18917" t="s">
        <v>266</v>
      </c>
      <c r="C18917" t="s">
        <v>2</v>
      </c>
      <c r="D18917" t="s">
        <v>49</v>
      </c>
      <c r="E18917" t="s">
        <v>853</v>
      </c>
      <c r="F18917" t="s">
        <v>854</v>
      </c>
      <c r="G18917" t="s">
        <v>50</v>
      </c>
    </row>
    <row r="18918" spans="1:7" x14ac:dyDescent="0.35">
      <c r="A18918" t="s">
        <v>3</v>
      </c>
      <c r="B18918" t="s">
        <v>267</v>
      </c>
      <c r="C18918">
        <v>264</v>
      </c>
      <c r="D18918" t="s">
        <v>80</v>
      </c>
      <c r="E18918" t="s">
        <v>1248</v>
      </c>
      <c r="F18918" t="s">
        <v>106</v>
      </c>
      <c r="G18918" t="s">
        <v>76</v>
      </c>
    </row>
    <row r="18919" spans="1:7" x14ac:dyDescent="0.35">
      <c r="A18919" t="s">
        <v>3</v>
      </c>
      <c r="B18919" t="s">
        <v>279</v>
      </c>
      <c r="C18919">
        <v>1701</v>
      </c>
      <c r="D18919" t="s">
        <v>107</v>
      </c>
      <c r="E18919" t="s">
        <v>1275</v>
      </c>
      <c r="F18919" t="s">
        <v>106</v>
      </c>
      <c r="G18919" t="s">
        <v>107</v>
      </c>
    </row>
    <row r="18920" spans="1:7" x14ac:dyDescent="0.35">
      <c r="A18920" t="s">
        <v>3</v>
      </c>
      <c r="B18920" t="s">
        <v>285</v>
      </c>
      <c r="C18920">
        <v>64</v>
      </c>
      <c r="D18920" t="s">
        <v>76</v>
      </c>
      <c r="E18920" t="s">
        <v>1242</v>
      </c>
      <c r="F18920" t="s">
        <v>151</v>
      </c>
      <c r="G18920" t="s">
        <v>76</v>
      </c>
    </row>
    <row r="18921" spans="1:7" x14ac:dyDescent="0.35">
      <c r="A18921" t="s">
        <v>4</v>
      </c>
      <c r="B18921" t="s">
        <v>267</v>
      </c>
      <c r="C18921">
        <v>355</v>
      </c>
      <c r="D18921" t="s">
        <v>76</v>
      </c>
      <c r="E18921" t="s">
        <v>1140</v>
      </c>
      <c r="F18921" t="s">
        <v>135</v>
      </c>
      <c r="G18921" t="s">
        <v>76</v>
      </c>
    </row>
    <row r="18922" spans="1:7" x14ac:dyDescent="0.35">
      <c r="A18922" t="s">
        <v>4</v>
      </c>
      <c r="B18922" t="s">
        <v>279</v>
      </c>
      <c r="C18922">
        <v>2643</v>
      </c>
      <c r="D18922" t="s">
        <v>76</v>
      </c>
      <c r="E18922" t="s">
        <v>1244</v>
      </c>
      <c r="F18922" t="s">
        <v>92</v>
      </c>
      <c r="G18922" t="s">
        <v>76</v>
      </c>
    </row>
    <row r="18923" spans="1:7" x14ac:dyDescent="0.35">
      <c r="A18923" t="s">
        <v>4</v>
      </c>
      <c r="B18923" t="s">
        <v>285</v>
      </c>
      <c r="C18923">
        <v>278</v>
      </c>
      <c r="D18923" t="s">
        <v>65</v>
      </c>
      <c r="E18923" t="s">
        <v>1091</v>
      </c>
      <c r="F18923" t="s">
        <v>379</v>
      </c>
      <c r="G18923" t="s">
        <v>73</v>
      </c>
    </row>
    <row r="18924" spans="1:7" x14ac:dyDescent="0.35">
      <c r="A18924" t="s">
        <v>5</v>
      </c>
      <c r="B18924" t="s">
        <v>267</v>
      </c>
      <c r="C18924">
        <v>135</v>
      </c>
      <c r="D18924" t="s">
        <v>76</v>
      </c>
      <c r="E18924" t="s">
        <v>1247</v>
      </c>
      <c r="F18924" t="s">
        <v>86</v>
      </c>
      <c r="G18924" t="s">
        <v>76</v>
      </c>
    </row>
    <row r="18925" spans="1:7" x14ac:dyDescent="0.35">
      <c r="A18925" t="s">
        <v>5</v>
      </c>
      <c r="B18925" t="s">
        <v>279</v>
      </c>
      <c r="C18925">
        <v>2662</v>
      </c>
      <c r="D18925" t="s">
        <v>76</v>
      </c>
      <c r="E18925" t="s">
        <v>1119</v>
      </c>
      <c r="F18925" t="s">
        <v>240</v>
      </c>
      <c r="G18925" t="s">
        <v>76</v>
      </c>
    </row>
    <row r="18926" spans="1:7" x14ac:dyDescent="0.35">
      <c r="A18926" t="s">
        <v>5</v>
      </c>
      <c r="B18926" t="s">
        <v>285</v>
      </c>
      <c r="C18926">
        <v>669</v>
      </c>
      <c r="D18926" t="s">
        <v>76</v>
      </c>
      <c r="E18926" t="s">
        <v>963</v>
      </c>
      <c r="F18926" t="s">
        <v>202</v>
      </c>
      <c r="G18926" t="s">
        <v>76</v>
      </c>
    </row>
    <row r="18927" spans="1:7" x14ac:dyDescent="0.35">
      <c r="A18927" t="s">
        <v>6</v>
      </c>
      <c r="B18927" t="s">
        <v>267</v>
      </c>
      <c r="C18927">
        <v>127</v>
      </c>
      <c r="D18927" t="s">
        <v>76</v>
      </c>
      <c r="E18927" t="s">
        <v>965</v>
      </c>
      <c r="F18927" t="s">
        <v>99</v>
      </c>
      <c r="G18927" t="s">
        <v>76</v>
      </c>
    </row>
    <row r="18928" spans="1:7" x14ac:dyDescent="0.35">
      <c r="A18928" t="s">
        <v>6</v>
      </c>
      <c r="B18928" t="s">
        <v>279</v>
      </c>
      <c r="C18928">
        <v>1142</v>
      </c>
      <c r="D18928" t="s">
        <v>73</v>
      </c>
      <c r="E18928" t="s">
        <v>1000</v>
      </c>
      <c r="F18928" t="s">
        <v>61</v>
      </c>
      <c r="G18928" t="s">
        <v>76</v>
      </c>
    </row>
    <row r="18929" spans="1:7" x14ac:dyDescent="0.35">
      <c r="A18929" t="s">
        <v>6</v>
      </c>
      <c r="B18929" t="s">
        <v>285</v>
      </c>
      <c r="C18929">
        <v>163</v>
      </c>
      <c r="D18929" t="s">
        <v>76</v>
      </c>
      <c r="E18929" t="s">
        <v>1129</v>
      </c>
      <c r="F18929" t="s">
        <v>304</v>
      </c>
      <c r="G18929" t="s">
        <v>76</v>
      </c>
    </row>
    <row r="18930" spans="1:7" x14ac:dyDescent="0.35">
      <c r="A18930" t="s">
        <v>7</v>
      </c>
      <c r="B18930" t="s">
        <v>267</v>
      </c>
      <c r="C18930">
        <v>199</v>
      </c>
      <c r="D18930" t="s">
        <v>122</v>
      </c>
      <c r="E18930" t="s">
        <v>1250</v>
      </c>
      <c r="F18930" t="s">
        <v>72</v>
      </c>
      <c r="G18930" t="s">
        <v>76</v>
      </c>
    </row>
    <row r="18931" spans="1:7" x14ac:dyDescent="0.35">
      <c r="A18931" t="s">
        <v>7</v>
      </c>
      <c r="B18931" t="s">
        <v>279</v>
      </c>
      <c r="C18931">
        <v>2875</v>
      </c>
      <c r="D18931" t="s">
        <v>76</v>
      </c>
      <c r="E18931" t="s">
        <v>1649</v>
      </c>
      <c r="F18931" t="s">
        <v>73</v>
      </c>
      <c r="G18931" t="s">
        <v>76</v>
      </c>
    </row>
    <row r="18932" spans="1:7" x14ac:dyDescent="0.35">
      <c r="A18932" t="s">
        <v>7</v>
      </c>
      <c r="B18932" t="s">
        <v>285</v>
      </c>
      <c r="C18932">
        <v>172</v>
      </c>
      <c r="D18932" t="s">
        <v>76</v>
      </c>
      <c r="E18932" t="s">
        <v>395</v>
      </c>
      <c r="F18932" t="s">
        <v>76</v>
      </c>
      <c r="G18932" t="s">
        <v>76</v>
      </c>
    </row>
    <row r="18933" spans="1:7" x14ac:dyDescent="0.35">
      <c r="A18933" t="s">
        <v>241</v>
      </c>
      <c r="B18933" t="s">
        <v>267</v>
      </c>
      <c r="C18933">
        <v>1080</v>
      </c>
      <c r="D18933" t="s">
        <v>75</v>
      </c>
      <c r="E18933" t="s">
        <v>1101</v>
      </c>
      <c r="F18933" t="s">
        <v>119</v>
      </c>
      <c r="G18933" t="s">
        <v>76</v>
      </c>
    </row>
    <row r="18934" spans="1:7" x14ac:dyDescent="0.35">
      <c r="A18934" t="s">
        <v>241</v>
      </c>
      <c r="B18934" t="s">
        <v>279</v>
      </c>
      <c r="C18934">
        <v>11023</v>
      </c>
      <c r="D18934" t="s">
        <v>76</v>
      </c>
      <c r="E18934" t="s">
        <v>1250</v>
      </c>
      <c r="F18934" t="s">
        <v>65</v>
      </c>
      <c r="G18934" t="s">
        <v>76</v>
      </c>
    </row>
    <row r="18935" spans="1:7" x14ac:dyDescent="0.35">
      <c r="A18935" t="s">
        <v>241</v>
      </c>
      <c r="B18935" t="s">
        <v>285</v>
      </c>
      <c r="C18935">
        <v>1346</v>
      </c>
      <c r="D18935" t="s">
        <v>105</v>
      </c>
      <c r="E18935" t="s">
        <v>912</v>
      </c>
      <c r="F18935" t="s">
        <v>220</v>
      </c>
      <c r="G18935" t="s">
        <v>107</v>
      </c>
    </row>
    <row r="18937" spans="1:7" x14ac:dyDescent="0.35">
      <c r="A18937" t="s">
        <v>2719</v>
      </c>
    </row>
    <row r="18938" spans="1:7" x14ac:dyDescent="0.35">
      <c r="A18938" t="s">
        <v>14</v>
      </c>
      <c r="B18938" t="s">
        <v>461</v>
      </c>
      <c r="C18938" t="s">
        <v>2</v>
      </c>
      <c r="D18938" t="s">
        <v>49</v>
      </c>
      <c r="E18938" t="s">
        <v>853</v>
      </c>
      <c r="F18938" t="s">
        <v>854</v>
      </c>
      <c r="G18938" t="s">
        <v>50</v>
      </c>
    </row>
    <row r="18939" spans="1:7" x14ac:dyDescent="0.35">
      <c r="A18939" t="s">
        <v>3</v>
      </c>
      <c r="B18939" t="s">
        <v>462</v>
      </c>
      <c r="C18939">
        <v>1093</v>
      </c>
      <c r="D18939" t="s">
        <v>77</v>
      </c>
      <c r="E18939" t="s">
        <v>1251</v>
      </c>
      <c r="F18939" t="s">
        <v>106</v>
      </c>
      <c r="G18939" t="s">
        <v>76</v>
      </c>
    </row>
    <row r="18940" spans="1:7" x14ac:dyDescent="0.35">
      <c r="A18940" t="s">
        <v>3</v>
      </c>
      <c r="B18940" t="s">
        <v>464</v>
      </c>
      <c r="C18940">
        <v>935</v>
      </c>
      <c r="D18940" t="s">
        <v>107</v>
      </c>
      <c r="E18940" t="s">
        <v>1251</v>
      </c>
      <c r="F18940" t="s">
        <v>79</v>
      </c>
      <c r="G18940" t="s">
        <v>107</v>
      </c>
    </row>
    <row r="18941" spans="1:7" x14ac:dyDescent="0.35">
      <c r="A18941" t="s">
        <v>3</v>
      </c>
      <c r="B18941" t="s">
        <v>468</v>
      </c>
      <c r="C18941">
        <v>1</v>
      </c>
      <c r="D18941" t="s">
        <v>76</v>
      </c>
      <c r="E18941" t="s">
        <v>395</v>
      </c>
      <c r="F18941" t="s">
        <v>76</v>
      </c>
      <c r="G18941" t="s">
        <v>76</v>
      </c>
    </row>
    <row r="18942" spans="1:7" x14ac:dyDescent="0.35">
      <c r="A18942" t="s">
        <v>4</v>
      </c>
      <c r="B18942" t="s">
        <v>462</v>
      </c>
      <c r="C18942">
        <v>1694</v>
      </c>
      <c r="D18942" t="s">
        <v>76</v>
      </c>
      <c r="E18942" t="s">
        <v>1385</v>
      </c>
      <c r="F18942" t="s">
        <v>236</v>
      </c>
      <c r="G18942" t="s">
        <v>107</v>
      </c>
    </row>
    <row r="18943" spans="1:7" x14ac:dyDescent="0.35">
      <c r="A18943" t="s">
        <v>4</v>
      </c>
      <c r="B18943" t="s">
        <v>464</v>
      </c>
      <c r="C18943">
        <v>1582</v>
      </c>
      <c r="D18943" t="s">
        <v>100</v>
      </c>
      <c r="E18943" t="s">
        <v>979</v>
      </c>
      <c r="F18943" t="s">
        <v>290</v>
      </c>
      <c r="G18943" t="s">
        <v>76</v>
      </c>
    </row>
    <row r="18944" spans="1:7" x14ac:dyDescent="0.35">
      <c r="A18944" t="s">
        <v>5</v>
      </c>
      <c r="B18944" t="s">
        <v>462</v>
      </c>
      <c r="C18944">
        <v>1659</v>
      </c>
      <c r="D18944" t="s">
        <v>76</v>
      </c>
      <c r="E18944" t="s">
        <v>1133</v>
      </c>
      <c r="F18944" t="s">
        <v>442</v>
      </c>
      <c r="G18944" t="s">
        <v>76</v>
      </c>
    </row>
    <row r="18945" spans="1:7" x14ac:dyDescent="0.35">
      <c r="A18945" t="s">
        <v>5</v>
      </c>
      <c r="B18945" t="s">
        <v>464</v>
      </c>
      <c r="C18945">
        <v>1807</v>
      </c>
      <c r="D18945" t="s">
        <v>76</v>
      </c>
      <c r="E18945" t="s">
        <v>965</v>
      </c>
      <c r="F18945" t="s">
        <v>99</v>
      </c>
      <c r="G18945" t="s">
        <v>76</v>
      </c>
    </row>
    <row r="18946" spans="1:7" x14ac:dyDescent="0.35">
      <c r="A18946" t="s">
        <v>6</v>
      </c>
      <c r="B18946" t="s">
        <v>462</v>
      </c>
      <c r="C18946">
        <v>906</v>
      </c>
      <c r="D18946" t="s">
        <v>73</v>
      </c>
      <c r="E18946" t="s">
        <v>965</v>
      </c>
      <c r="F18946" t="s">
        <v>204</v>
      </c>
      <c r="G18946" t="s">
        <v>76</v>
      </c>
    </row>
    <row r="18947" spans="1:7" x14ac:dyDescent="0.35">
      <c r="A18947" t="s">
        <v>6</v>
      </c>
      <c r="B18947" t="s">
        <v>464</v>
      </c>
      <c r="C18947">
        <v>526</v>
      </c>
      <c r="D18947" t="s">
        <v>76</v>
      </c>
      <c r="E18947" t="s">
        <v>984</v>
      </c>
      <c r="F18947" t="s">
        <v>192</v>
      </c>
      <c r="G18947" t="s">
        <v>76</v>
      </c>
    </row>
    <row r="18948" spans="1:7" x14ac:dyDescent="0.35">
      <c r="A18948" t="s">
        <v>7</v>
      </c>
      <c r="B18948" t="s">
        <v>462</v>
      </c>
      <c r="C18948">
        <v>1914</v>
      </c>
      <c r="D18948" t="s">
        <v>107</v>
      </c>
      <c r="E18948" t="s">
        <v>1269</v>
      </c>
      <c r="F18948" t="s">
        <v>73</v>
      </c>
      <c r="G18948" t="s">
        <v>76</v>
      </c>
    </row>
    <row r="18949" spans="1:7" x14ac:dyDescent="0.35">
      <c r="A18949" t="s">
        <v>7</v>
      </c>
      <c r="B18949" t="s">
        <v>464</v>
      </c>
      <c r="C18949">
        <v>1331</v>
      </c>
      <c r="D18949" t="s">
        <v>106</v>
      </c>
      <c r="E18949" t="s">
        <v>1553</v>
      </c>
      <c r="F18949" t="s">
        <v>106</v>
      </c>
      <c r="G18949" t="s">
        <v>76</v>
      </c>
    </row>
    <row r="18950" spans="1:7" x14ac:dyDescent="0.35">
      <c r="A18950" t="s">
        <v>7</v>
      </c>
      <c r="B18950" t="s">
        <v>468</v>
      </c>
      <c r="C18950">
        <v>1</v>
      </c>
      <c r="D18950" t="s">
        <v>76</v>
      </c>
      <c r="E18950" t="s">
        <v>395</v>
      </c>
      <c r="F18950" t="s">
        <v>76</v>
      </c>
      <c r="G18950" t="s">
        <v>76</v>
      </c>
    </row>
    <row r="18951" spans="1:7" x14ac:dyDescent="0.35">
      <c r="A18951" t="s">
        <v>241</v>
      </c>
      <c r="B18951" t="s">
        <v>462</v>
      </c>
      <c r="C18951">
        <v>7266</v>
      </c>
      <c r="D18951" t="s">
        <v>107</v>
      </c>
      <c r="E18951" t="s">
        <v>1110</v>
      </c>
      <c r="F18951" t="s">
        <v>87</v>
      </c>
      <c r="G18951" t="s">
        <v>76</v>
      </c>
    </row>
    <row r="18952" spans="1:7" x14ac:dyDescent="0.35">
      <c r="A18952" t="s">
        <v>241</v>
      </c>
      <c r="B18952" t="s">
        <v>464</v>
      </c>
      <c r="C18952">
        <v>6181</v>
      </c>
      <c r="D18952" t="s">
        <v>79</v>
      </c>
      <c r="E18952" t="s">
        <v>1119</v>
      </c>
      <c r="F18952" t="s">
        <v>119</v>
      </c>
      <c r="G18952" t="s">
        <v>76</v>
      </c>
    </row>
    <row r="18953" spans="1:7" x14ac:dyDescent="0.35">
      <c r="A18953" t="s">
        <v>241</v>
      </c>
      <c r="B18953" t="s">
        <v>468</v>
      </c>
      <c r="C18953">
        <v>2</v>
      </c>
      <c r="D18953" t="s">
        <v>76</v>
      </c>
      <c r="E18953" t="s">
        <v>395</v>
      </c>
      <c r="F18953" t="s">
        <v>76</v>
      </c>
      <c r="G18953" t="s">
        <v>76</v>
      </c>
    </row>
    <row r="18955" spans="1:7" x14ac:dyDescent="0.35">
      <c r="A18955" t="s">
        <v>2720</v>
      </c>
    </row>
    <row r="18956" spans="1:7" x14ac:dyDescent="0.35">
      <c r="A18956" t="s">
        <v>14</v>
      </c>
      <c r="B18956" t="s">
        <v>487</v>
      </c>
      <c r="C18956" t="s">
        <v>2</v>
      </c>
      <c r="D18956" t="s">
        <v>49</v>
      </c>
      <c r="E18956" t="s">
        <v>853</v>
      </c>
      <c r="F18956" t="s">
        <v>854</v>
      </c>
      <c r="G18956" t="s">
        <v>50</v>
      </c>
    </row>
    <row r="18957" spans="1:7" x14ac:dyDescent="0.35">
      <c r="A18957" t="s">
        <v>3</v>
      </c>
      <c r="B18957" t="s">
        <v>488</v>
      </c>
      <c r="C18957">
        <v>1119</v>
      </c>
      <c r="D18957" t="s">
        <v>73</v>
      </c>
      <c r="E18957" t="s">
        <v>1553</v>
      </c>
      <c r="F18957" t="s">
        <v>79</v>
      </c>
      <c r="G18957" t="s">
        <v>76</v>
      </c>
    </row>
    <row r="18958" spans="1:7" x14ac:dyDescent="0.35">
      <c r="A18958" t="s">
        <v>3</v>
      </c>
      <c r="B18958" t="s">
        <v>491</v>
      </c>
      <c r="C18958">
        <v>910</v>
      </c>
      <c r="D18958" t="s">
        <v>77</v>
      </c>
      <c r="E18958" t="s">
        <v>1565</v>
      </c>
      <c r="F18958" t="s">
        <v>106</v>
      </c>
      <c r="G18958" t="s">
        <v>107</v>
      </c>
    </row>
    <row r="18959" spans="1:7" x14ac:dyDescent="0.35">
      <c r="A18959" t="s">
        <v>4</v>
      </c>
      <c r="B18959" t="s">
        <v>488</v>
      </c>
      <c r="C18959">
        <v>1945</v>
      </c>
      <c r="D18959" t="s">
        <v>81</v>
      </c>
      <c r="E18959" t="s">
        <v>912</v>
      </c>
      <c r="F18959" t="s">
        <v>262</v>
      </c>
      <c r="G18959" t="s">
        <v>76</v>
      </c>
    </row>
    <row r="18960" spans="1:7" x14ac:dyDescent="0.35">
      <c r="A18960" t="s">
        <v>4</v>
      </c>
      <c r="B18960" t="s">
        <v>491</v>
      </c>
      <c r="C18960">
        <v>1331</v>
      </c>
      <c r="D18960" t="s">
        <v>76</v>
      </c>
      <c r="E18960" t="s">
        <v>1105</v>
      </c>
      <c r="F18960" t="s">
        <v>168</v>
      </c>
      <c r="G18960" t="s">
        <v>107</v>
      </c>
    </row>
    <row r="18961" spans="1:7" x14ac:dyDescent="0.35">
      <c r="A18961" t="s">
        <v>5</v>
      </c>
      <c r="B18961" t="s">
        <v>488</v>
      </c>
      <c r="C18961">
        <v>2083</v>
      </c>
      <c r="D18961" t="s">
        <v>76</v>
      </c>
      <c r="E18961" t="s">
        <v>965</v>
      </c>
      <c r="F18961" t="s">
        <v>99</v>
      </c>
      <c r="G18961" t="s">
        <v>76</v>
      </c>
    </row>
    <row r="18962" spans="1:7" x14ac:dyDescent="0.35">
      <c r="A18962" t="s">
        <v>5</v>
      </c>
      <c r="B18962" t="s">
        <v>491</v>
      </c>
      <c r="C18962">
        <v>1383</v>
      </c>
      <c r="D18962" t="s">
        <v>76</v>
      </c>
      <c r="E18962" t="s">
        <v>1133</v>
      </c>
      <c r="F18962" t="s">
        <v>442</v>
      </c>
      <c r="G18962" t="s">
        <v>76</v>
      </c>
    </row>
    <row r="18963" spans="1:7" x14ac:dyDescent="0.35">
      <c r="A18963" t="s">
        <v>6</v>
      </c>
      <c r="B18963" t="s">
        <v>488</v>
      </c>
      <c r="C18963">
        <v>805</v>
      </c>
      <c r="D18963" t="s">
        <v>106</v>
      </c>
      <c r="E18963" t="s">
        <v>1255</v>
      </c>
      <c r="F18963" t="s">
        <v>226</v>
      </c>
      <c r="G18963" t="s">
        <v>76</v>
      </c>
    </row>
    <row r="18964" spans="1:7" x14ac:dyDescent="0.35">
      <c r="A18964" t="s">
        <v>6</v>
      </c>
      <c r="B18964" t="s">
        <v>491</v>
      </c>
      <c r="C18964">
        <v>627</v>
      </c>
      <c r="D18964" t="s">
        <v>76</v>
      </c>
      <c r="E18964" t="s">
        <v>1112</v>
      </c>
      <c r="F18964" t="s">
        <v>286</v>
      </c>
      <c r="G18964" t="s">
        <v>76</v>
      </c>
    </row>
    <row r="18965" spans="1:7" x14ac:dyDescent="0.35">
      <c r="A18965" t="s">
        <v>7</v>
      </c>
      <c r="B18965" t="s">
        <v>488</v>
      </c>
      <c r="C18965">
        <v>1724</v>
      </c>
      <c r="D18965" t="s">
        <v>107</v>
      </c>
      <c r="E18965" t="s">
        <v>1274</v>
      </c>
      <c r="F18965" t="s">
        <v>77</v>
      </c>
      <c r="G18965" t="s">
        <v>76</v>
      </c>
    </row>
    <row r="18966" spans="1:7" x14ac:dyDescent="0.35">
      <c r="A18966" t="s">
        <v>7</v>
      </c>
      <c r="B18966" t="s">
        <v>491</v>
      </c>
      <c r="C18966">
        <v>1522</v>
      </c>
      <c r="D18966" t="s">
        <v>106</v>
      </c>
      <c r="E18966" t="s">
        <v>1275</v>
      </c>
      <c r="F18966" t="s">
        <v>107</v>
      </c>
      <c r="G18966" t="s">
        <v>76</v>
      </c>
    </row>
    <row r="18967" spans="1:7" x14ac:dyDescent="0.35">
      <c r="A18967" t="s">
        <v>241</v>
      </c>
      <c r="B18967" t="s">
        <v>488</v>
      </c>
      <c r="C18967">
        <v>7676</v>
      </c>
      <c r="D18967" t="s">
        <v>77</v>
      </c>
      <c r="E18967" t="s">
        <v>868</v>
      </c>
      <c r="F18967" t="s">
        <v>355</v>
      </c>
      <c r="G18967" t="s">
        <v>76</v>
      </c>
    </row>
    <row r="18968" spans="1:7" x14ac:dyDescent="0.35">
      <c r="A18968" t="s">
        <v>241</v>
      </c>
      <c r="B18968" t="s">
        <v>491</v>
      </c>
      <c r="C18968">
        <v>5773</v>
      </c>
      <c r="D18968" t="s">
        <v>73</v>
      </c>
      <c r="E18968" t="s">
        <v>987</v>
      </c>
      <c r="F18968" t="s">
        <v>84</v>
      </c>
      <c r="G18968" t="s">
        <v>76</v>
      </c>
    </row>
    <row r="18970" spans="1:7" x14ac:dyDescent="0.35">
      <c r="A18970" t="s">
        <v>2721</v>
      </c>
    </row>
    <row r="18971" spans="1:7" x14ac:dyDescent="0.35">
      <c r="A18971" t="s">
        <v>14</v>
      </c>
      <c r="B18971" t="s">
        <v>565</v>
      </c>
      <c r="C18971" t="s">
        <v>2</v>
      </c>
      <c r="D18971" t="s">
        <v>49</v>
      </c>
      <c r="E18971" t="s">
        <v>853</v>
      </c>
      <c r="F18971" t="s">
        <v>854</v>
      </c>
      <c r="G18971" t="s">
        <v>50</v>
      </c>
    </row>
    <row r="18972" spans="1:7" x14ac:dyDescent="0.35">
      <c r="A18972" t="s">
        <v>3</v>
      </c>
      <c r="B18972" t="s">
        <v>566</v>
      </c>
      <c r="C18972">
        <v>153</v>
      </c>
      <c r="D18972" t="s">
        <v>105</v>
      </c>
      <c r="E18972" t="s">
        <v>1001</v>
      </c>
      <c r="F18972" t="s">
        <v>68</v>
      </c>
      <c r="G18972" t="s">
        <v>76</v>
      </c>
    </row>
    <row r="18973" spans="1:7" x14ac:dyDescent="0.35">
      <c r="A18973" t="s">
        <v>3</v>
      </c>
      <c r="B18973" t="s">
        <v>569</v>
      </c>
      <c r="C18973">
        <v>934</v>
      </c>
      <c r="D18973" t="s">
        <v>76</v>
      </c>
      <c r="E18973" t="s">
        <v>1274</v>
      </c>
      <c r="F18973" t="s">
        <v>79</v>
      </c>
      <c r="G18973" t="s">
        <v>76</v>
      </c>
    </row>
    <row r="18974" spans="1:7" x14ac:dyDescent="0.35">
      <c r="A18974" t="s">
        <v>3</v>
      </c>
      <c r="B18974" t="s">
        <v>570</v>
      </c>
      <c r="C18974">
        <v>32</v>
      </c>
      <c r="D18974" t="s">
        <v>76</v>
      </c>
      <c r="E18974" t="s">
        <v>395</v>
      </c>
      <c r="F18974" t="s">
        <v>76</v>
      </c>
      <c r="G18974" t="s">
        <v>76</v>
      </c>
    </row>
    <row r="18975" spans="1:7" x14ac:dyDescent="0.35">
      <c r="A18975" t="s">
        <v>3</v>
      </c>
      <c r="B18975" t="s">
        <v>571</v>
      </c>
      <c r="C18975">
        <v>111</v>
      </c>
      <c r="D18975" t="s">
        <v>93</v>
      </c>
      <c r="E18975" t="s">
        <v>1421</v>
      </c>
      <c r="F18975" t="s">
        <v>76</v>
      </c>
      <c r="G18975" t="s">
        <v>76</v>
      </c>
    </row>
    <row r="18976" spans="1:7" x14ac:dyDescent="0.35">
      <c r="A18976" t="s">
        <v>3</v>
      </c>
      <c r="B18976" t="s">
        <v>572</v>
      </c>
      <c r="C18976">
        <v>767</v>
      </c>
      <c r="D18976" t="s">
        <v>107</v>
      </c>
      <c r="E18976" t="s">
        <v>1275</v>
      </c>
      <c r="F18976" t="s">
        <v>107</v>
      </c>
      <c r="G18976" t="s">
        <v>107</v>
      </c>
    </row>
    <row r="18977" spans="1:7" x14ac:dyDescent="0.35">
      <c r="A18977" t="s">
        <v>3</v>
      </c>
      <c r="B18977" t="s">
        <v>573</v>
      </c>
      <c r="C18977">
        <v>32</v>
      </c>
      <c r="D18977" t="s">
        <v>76</v>
      </c>
      <c r="E18977" t="s">
        <v>1263</v>
      </c>
      <c r="F18977" t="s">
        <v>97</v>
      </c>
      <c r="G18977" t="s">
        <v>76</v>
      </c>
    </row>
    <row r="18978" spans="1:7" x14ac:dyDescent="0.35">
      <c r="A18978" t="s">
        <v>4</v>
      </c>
      <c r="B18978" t="s">
        <v>566</v>
      </c>
      <c r="C18978">
        <v>213</v>
      </c>
      <c r="D18978" t="s">
        <v>107</v>
      </c>
      <c r="E18978" t="s">
        <v>782</v>
      </c>
      <c r="F18978" t="s">
        <v>148</v>
      </c>
      <c r="G18978" t="s">
        <v>76</v>
      </c>
    </row>
    <row r="18979" spans="1:7" x14ac:dyDescent="0.35">
      <c r="A18979" t="s">
        <v>4</v>
      </c>
      <c r="B18979" t="s">
        <v>569</v>
      </c>
      <c r="C18979">
        <v>1578</v>
      </c>
      <c r="D18979" t="s">
        <v>76</v>
      </c>
      <c r="E18979" t="s">
        <v>1000</v>
      </c>
      <c r="F18979" t="s">
        <v>185</v>
      </c>
      <c r="G18979" t="s">
        <v>76</v>
      </c>
    </row>
    <row r="18980" spans="1:7" x14ac:dyDescent="0.35">
      <c r="A18980" t="s">
        <v>4</v>
      </c>
      <c r="B18980" t="s">
        <v>570</v>
      </c>
      <c r="C18980">
        <v>154</v>
      </c>
      <c r="D18980" t="s">
        <v>67</v>
      </c>
      <c r="E18980" t="s">
        <v>922</v>
      </c>
      <c r="F18980" t="s">
        <v>301</v>
      </c>
      <c r="G18980" t="s">
        <v>76</v>
      </c>
    </row>
    <row r="18981" spans="1:7" x14ac:dyDescent="0.35">
      <c r="A18981" t="s">
        <v>4</v>
      </c>
      <c r="B18981" t="s">
        <v>571</v>
      </c>
      <c r="C18981">
        <v>142</v>
      </c>
      <c r="D18981" t="s">
        <v>76</v>
      </c>
      <c r="E18981" t="s">
        <v>1420</v>
      </c>
      <c r="F18981" t="s">
        <v>264</v>
      </c>
      <c r="G18981" t="s">
        <v>76</v>
      </c>
    </row>
    <row r="18982" spans="1:7" x14ac:dyDescent="0.35">
      <c r="A18982" t="s">
        <v>4</v>
      </c>
      <c r="B18982" t="s">
        <v>572</v>
      </c>
      <c r="C18982">
        <v>1065</v>
      </c>
      <c r="D18982" t="s">
        <v>76</v>
      </c>
      <c r="E18982" t="s">
        <v>1133</v>
      </c>
      <c r="F18982" t="s">
        <v>442</v>
      </c>
      <c r="G18982" t="s">
        <v>76</v>
      </c>
    </row>
    <row r="18983" spans="1:7" x14ac:dyDescent="0.35">
      <c r="A18983" t="s">
        <v>4</v>
      </c>
      <c r="B18983" t="s">
        <v>573</v>
      </c>
      <c r="C18983">
        <v>124</v>
      </c>
      <c r="D18983" t="s">
        <v>76</v>
      </c>
      <c r="E18983" t="s">
        <v>864</v>
      </c>
      <c r="F18983" t="s">
        <v>381</v>
      </c>
      <c r="G18983" t="s">
        <v>68</v>
      </c>
    </row>
    <row r="18984" spans="1:7" x14ac:dyDescent="0.35">
      <c r="A18984" t="s">
        <v>5</v>
      </c>
      <c r="B18984" t="s">
        <v>566</v>
      </c>
      <c r="C18984">
        <v>89</v>
      </c>
      <c r="D18984" t="s">
        <v>76</v>
      </c>
      <c r="E18984" t="s">
        <v>1256</v>
      </c>
      <c r="F18984" t="s">
        <v>108</v>
      </c>
      <c r="G18984" t="s">
        <v>76</v>
      </c>
    </row>
    <row r="18985" spans="1:7" x14ac:dyDescent="0.35">
      <c r="A18985" t="s">
        <v>5</v>
      </c>
      <c r="B18985" t="s">
        <v>569</v>
      </c>
      <c r="C18985">
        <v>1595</v>
      </c>
      <c r="D18985" t="s">
        <v>76</v>
      </c>
      <c r="E18985" t="s">
        <v>916</v>
      </c>
      <c r="F18985" t="s">
        <v>217</v>
      </c>
      <c r="G18985" t="s">
        <v>76</v>
      </c>
    </row>
    <row r="18986" spans="1:7" x14ac:dyDescent="0.35">
      <c r="A18986" t="s">
        <v>5</v>
      </c>
      <c r="B18986" t="s">
        <v>570</v>
      </c>
      <c r="C18986">
        <v>399</v>
      </c>
      <c r="D18986" t="s">
        <v>76</v>
      </c>
      <c r="E18986" t="s">
        <v>1003</v>
      </c>
      <c r="F18986" t="s">
        <v>116</v>
      </c>
      <c r="G18986" t="s">
        <v>76</v>
      </c>
    </row>
    <row r="18987" spans="1:7" x14ac:dyDescent="0.35">
      <c r="A18987" t="s">
        <v>5</v>
      </c>
      <c r="B18987" t="s">
        <v>571</v>
      </c>
      <c r="C18987">
        <v>46</v>
      </c>
      <c r="D18987" t="s">
        <v>76</v>
      </c>
      <c r="E18987" t="s">
        <v>1243</v>
      </c>
      <c r="F18987" t="s">
        <v>149</v>
      </c>
      <c r="G18987" t="s">
        <v>76</v>
      </c>
    </row>
    <row r="18988" spans="1:7" x14ac:dyDescent="0.35">
      <c r="A18988" t="s">
        <v>5</v>
      </c>
      <c r="B18988" t="s">
        <v>572</v>
      </c>
      <c r="C18988">
        <v>1067</v>
      </c>
      <c r="D18988" t="s">
        <v>76</v>
      </c>
      <c r="E18988" t="s">
        <v>1254</v>
      </c>
      <c r="F18988" t="s">
        <v>119</v>
      </c>
      <c r="G18988" t="s">
        <v>76</v>
      </c>
    </row>
    <row r="18989" spans="1:7" x14ac:dyDescent="0.35">
      <c r="A18989" t="s">
        <v>5</v>
      </c>
      <c r="B18989" t="s">
        <v>573</v>
      </c>
      <c r="C18989">
        <v>270</v>
      </c>
      <c r="D18989" t="s">
        <v>76</v>
      </c>
      <c r="E18989" t="s">
        <v>410</v>
      </c>
      <c r="F18989" t="s">
        <v>250</v>
      </c>
      <c r="G18989" t="s">
        <v>76</v>
      </c>
    </row>
    <row r="18990" spans="1:7" x14ac:dyDescent="0.35">
      <c r="A18990" t="s">
        <v>6</v>
      </c>
      <c r="B18990" t="s">
        <v>566</v>
      </c>
      <c r="C18990">
        <v>71</v>
      </c>
      <c r="D18990" t="s">
        <v>76</v>
      </c>
      <c r="E18990" t="s">
        <v>1591</v>
      </c>
      <c r="F18990" t="s">
        <v>204</v>
      </c>
      <c r="G18990" t="s">
        <v>76</v>
      </c>
    </row>
    <row r="18991" spans="1:7" x14ac:dyDescent="0.35">
      <c r="A18991" t="s">
        <v>6</v>
      </c>
      <c r="B18991" t="s">
        <v>569</v>
      </c>
      <c r="C18991">
        <v>642</v>
      </c>
      <c r="D18991" t="s">
        <v>77</v>
      </c>
      <c r="E18991" t="s">
        <v>405</v>
      </c>
      <c r="F18991" t="s">
        <v>209</v>
      </c>
      <c r="G18991" t="s">
        <v>76</v>
      </c>
    </row>
    <row r="18992" spans="1:7" x14ac:dyDescent="0.35">
      <c r="A18992" t="s">
        <v>6</v>
      </c>
      <c r="B18992" t="s">
        <v>570</v>
      </c>
      <c r="C18992">
        <v>92</v>
      </c>
      <c r="D18992" t="s">
        <v>76</v>
      </c>
      <c r="E18992" t="s">
        <v>882</v>
      </c>
      <c r="F18992" t="s">
        <v>226</v>
      </c>
      <c r="G18992" t="s">
        <v>76</v>
      </c>
    </row>
    <row r="18993" spans="1:7" x14ac:dyDescent="0.35">
      <c r="A18993" t="s">
        <v>6</v>
      </c>
      <c r="B18993" t="s">
        <v>571</v>
      </c>
      <c r="C18993">
        <v>56</v>
      </c>
      <c r="D18993" t="s">
        <v>76</v>
      </c>
      <c r="E18993" t="s">
        <v>1417</v>
      </c>
      <c r="F18993" t="s">
        <v>249</v>
      </c>
      <c r="G18993" t="s">
        <v>76</v>
      </c>
    </row>
    <row r="18994" spans="1:7" x14ac:dyDescent="0.35">
      <c r="A18994" t="s">
        <v>6</v>
      </c>
      <c r="B18994" t="s">
        <v>572</v>
      </c>
      <c r="C18994">
        <v>500</v>
      </c>
      <c r="D18994" t="s">
        <v>76</v>
      </c>
      <c r="E18994" t="s">
        <v>1125</v>
      </c>
      <c r="F18994" t="s">
        <v>112</v>
      </c>
      <c r="G18994" t="s">
        <v>76</v>
      </c>
    </row>
    <row r="18995" spans="1:7" x14ac:dyDescent="0.35">
      <c r="A18995" t="s">
        <v>6</v>
      </c>
      <c r="B18995" t="s">
        <v>573</v>
      </c>
      <c r="C18995">
        <v>71</v>
      </c>
      <c r="D18995" t="s">
        <v>76</v>
      </c>
      <c r="E18995" t="s">
        <v>881</v>
      </c>
      <c r="F18995" t="s">
        <v>262</v>
      </c>
      <c r="G18995" t="s">
        <v>76</v>
      </c>
    </row>
    <row r="18996" spans="1:7" x14ac:dyDescent="0.35">
      <c r="A18996" t="s">
        <v>7</v>
      </c>
      <c r="B18996" t="s">
        <v>566</v>
      </c>
      <c r="C18996">
        <v>129</v>
      </c>
      <c r="D18996" t="s">
        <v>94</v>
      </c>
      <c r="E18996" t="s">
        <v>1242</v>
      </c>
      <c r="F18996" t="s">
        <v>72</v>
      </c>
      <c r="G18996" t="s">
        <v>76</v>
      </c>
    </row>
    <row r="18997" spans="1:7" x14ac:dyDescent="0.35">
      <c r="A18997" t="s">
        <v>7</v>
      </c>
      <c r="B18997" t="s">
        <v>569</v>
      </c>
      <c r="C18997">
        <v>1489</v>
      </c>
      <c r="D18997" t="s">
        <v>76</v>
      </c>
      <c r="E18997" t="s">
        <v>1275</v>
      </c>
      <c r="F18997" t="s">
        <v>77</v>
      </c>
      <c r="G18997" t="s">
        <v>76</v>
      </c>
    </row>
    <row r="18998" spans="1:7" x14ac:dyDescent="0.35">
      <c r="A18998" t="s">
        <v>7</v>
      </c>
      <c r="B18998" t="s">
        <v>570</v>
      </c>
      <c r="C18998">
        <v>106</v>
      </c>
      <c r="D18998" t="s">
        <v>76</v>
      </c>
      <c r="E18998" t="s">
        <v>395</v>
      </c>
      <c r="F18998" t="s">
        <v>76</v>
      </c>
      <c r="G18998" t="s">
        <v>76</v>
      </c>
    </row>
    <row r="18999" spans="1:7" x14ac:dyDescent="0.35">
      <c r="A18999" t="s">
        <v>7</v>
      </c>
      <c r="B18999" t="s">
        <v>571</v>
      </c>
      <c r="C18999">
        <v>70</v>
      </c>
      <c r="D18999" t="s">
        <v>137</v>
      </c>
      <c r="E18999" t="s">
        <v>1130</v>
      </c>
      <c r="F18999" t="s">
        <v>81</v>
      </c>
      <c r="G18999" t="s">
        <v>76</v>
      </c>
    </row>
    <row r="19000" spans="1:7" x14ac:dyDescent="0.35">
      <c r="A19000" t="s">
        <v>7</v>
      </c>
      <c r="B19000" t="s">
        <v>572</v>
      </c>
      <c r="C19000">
        <v>1386</v>
      </c>
      <c r="D19000" t="s">
        <v>76</v>
      </c>
      <c r="E19000" t="s">
        <v>395</v>
      </c>
      <c r="F19000" t="s">
        <v>76</v>
      </c>
      <c r="G19000" t="s">
        <v>76</v>
      </c>
    </row>
    <row r="19001" spans="1:7" x14ac:dyDescent="0.35">
      <c r="A19001" t="s">
        <v>7</v>
      </c>
      <c r="B19001" t="s">
        <v>573</v>
      </c>
      <c r="C19001">
        <v>66</v>
      </c>
      <c r="D19001" t="s">
        <v>76</v>
      </c>
      <c r="E19001" t="s">
        <v>395</v>
      </c>
      <c r="F19001" t="s">
        <v>76</v>
      </c>
      <c r="G19001" t="s">
        <v>76</v>
      </c>
    </row>
    <row r="19002" spans="1:7" x14ac:dyDescent="0.35">
      <c r="A19002" t="s">
        <v>241</v>
      </c>
      <c r="B19002" t="s">
        <v>566</v>
      </c>
      <c r="C19002">
        <v>655</v>
      </c>
      <c r="D19002" t="s">
        <v>79</v>
      </c>
      <c r="E19002" t="s">
        <v>1591</v>
      </c>
      <c r="F19002" t="s">
        <v>314</v>
      </c>
      <c r="G19002" t="s">
        <v>76</v>
      </c>
    </row>
    <row r="19003" spans="1:7" x14ac:dyDescent="0.35">
      <c r="A19003" t="s">
        <v>241</v>
      </c>
      <c r="B19003" t="s">
        <v>569</v>
      </c>
      <c r="C19003">
        <v>6238</v>
      </c>
      <c r="D19003" t="s">
        <v>76</v>
      </c>
      <c r="E19003" t="s">
        <v>1474</v>
      </c>
      <c r="F19003" t="s">
        <v>163</v>
      </c>
      <c r="G19003" t="s">
        <v>76</v>
      </c>
    </row>
    <row r="19004" spans="1:7" x14ac:dyDescent="0.35">
      <c r="A19004" t="s">
        <v>241</v>
      </c>
      <c r="B19004" t="s">
        <v>570</v>
      </c>
      <c r="C19004">
        <v>783</v>
      </c>
      <c r="D19004" t="s">
        <v>55</v>
      </c>
      <c r="E19004" t="s">
        <v>1413</v>
      </c>
      <c r="F19004" t="s">
        <v>220</v>
      </c>
      <c r="G19004" t="s">
        <v>76</v>
      </c>
    </row>
    <row r="19005" spans="1:7" x14ac:dyDescent="0.35">
      <c r="A19005" t="s">
        <v>241</v>
      </c>
      <c r="B19005" t="s">
        <v>571</v>
      </c>
      <c r="C19005">
        <v>425</v>
      </c>
      <c r="D19005" t="s">
        <v>81</v>
      </c>
      <c r="E19005" t="s">
        <v>1270</v>
      </c>
      <c r="F19005" t="s">
        <v>65</v>
      </c>
      <c r="G19005" t="s">
        <v>76</v>
      </c>
    </row>
    <row r="19006" spans="1:7" x14ac:dyDescent="0.35">
      <c r="A19006" t="s">
        <v>241</v>
      </c>
      <c r="B19006" t="s">
        <v>572</v>
      </c>
      <c r="C19006">
        <v>4785</v>
      </c>
      <c r="D19006" t="s">
        <v>76</v>
      </c>
      <c r="E19006" t="s">
        <v>1247</v>
      </c>
      <c r="F19006" t="s">
        <v>86</v>
      </c>
      <c r="G19006" t="s">
        <v>76</v>
      </c>
    </row>
    <row r="19007" spans="1:7" x14ac:dyDescent="0.35">
      <c r="A19007" t="s">
        <v>241</v>
      </c>
      <c r="B19007" t="s">
        <v>573</v>
      </c>
      <c r="C19007">
        <v>563</v>
      </c>
      <c r="D19007" t="s">
        <v>76</v>
      </c>
      <c r="E19007" t="s">
        <v>1115</v>
      </c>
      <c r="F19007" t="s">
        <v>262</v>
      </c>
      <c r="G19007" t="s">
        <v>73</v>
      </c>
    </row>
    <row r="19009" spans="1:7" x14ac:dyDescent="0.35">
      <c r="A19009" t="s">
        <v>2722</v>
      </c>
    </row>
    <row r="19010" spans="1:7" x14ac:dyDescent="0.35">
      <c r="A19010" t="s">
        <v>14</v>
      </c>
      <c r="B19010" t="s">
        <v>593</v>
      </c>
      <c r="C19010" t="s">
        <v>2</v>
      </c>
      <c r="D19010" t="s">
        <v>853</v>
      </c>
      <c r="E19010" t="s">
        <v>854</v>
      </c>
      <c r="F19010" t="s">
        <v>49</v>
      </c>
      <c r="G19010" t="s">
        <v>50</v>
      </c>
    </row>
    <row r="19011" spans="1:7" x14ac:dyDescent="0.35">
      <c r="A19011" t="s">
        <v>3</v>
      </c>
      <c r="B19011" t="s">
        <v>594</v>
      </c>
      <c r="C19011">
        <v>948</v>
      </c>
      <c r="D19011" t="s">
        <v>1649</v>
      </c>
      <c r="E19011" t="s">
        <v>73</v>
      </c>
      <c r="F19011" t="s">
        <v>76</v>
      </c>
      <c r="G19011" t="s">
        <v>76</v>
      </c>
    </row>
    <row r="19012" spans="1:7" x14ac:dyDescent="0.35">
      <c r="A19012" t="s">
        <v>3</v>
      </c>
      <c r="B19012" t="s">
        <v>595</v>
      </c>
      <c r="C19012">
        <v>1081</v>
      </c>
      <c r="D19012" t="s">
        <v>1556</v>
      </c>
      <c r="E19012" t="s">
        <v>68</v>
      </c>
      <c r="F19012" t="s">
        <v>79</v>
      </c>
      <c r="G19012" t="s">
        <v>107</v>
      </c>
    </row>
    <row r="19013" spans="1:7" x14ac:dyDescent="0.35">
      <c r="A19013" t="s">
        <v>4</v>
      </c>
      <c r="B19013" t="s">
        <v>594</v>
      </c>
      <c r="C19013">
        <v>1729</v>
      </c>
      <c r="D19013" t="s">
        <v>917</v>
      </c>
      <c r="E19013" t="s">
        <v>221</v>
      </c>
      <c r="F19013" t="s">
        <v>74</v>
      </c>
      <c r="G19013" t="s">
        <v>107</v>
      </c>
    </row>
    <row r="19014" spans="1:7" x14ac:dyDescent="0.35">
      <c r="A19014" t="s">
        <v>4</v>
      </c>
      <c r="B19014" t="s">
        <v>595</v>
      </c>
      <c r="C19014">
        <v>1547</v>
      </c>
      <c r="D19014" t="s">
        <v>1186</v>
      </c>
      <c r="E19014" t="s">
        <v>184</v>
      </c>
      <c r="F19014" t="s">
        <v>76</v>
      </c>
      <c r="G19014" t="s">
        <v>76</v>
      </c>
    </row>
    <row r="19015" spans="1:7" x14ac:dyDescent="0.35">
      <c r="A19015" t="s">
        <v>5</v>
      </c>
      <c r="B19015" t="s">
        <v>594</v>
      </c>
      <c r="C19015">
        <v>1277</v>
      </c>
      <c r="D19015" t="s">
        <v>1126</v>
      </c>
      <c r="E19015" t="s">
        <v>145</v>
      </c>
      <c r="F19015" t="s">
        <v>76</v>
      </c>
      <c r="G19015" t="s">
        <v>76</v>
      </c>
    </row>
    <row r="19016" spans="1:7" x14ac:dyDescent="0.35">
      <c r="A19016" t="s">
        <v>5</v>
      </c>
      <c r="B19016" t="s">
        <v>595</v>
      </c>
      <c r="C19016">
        <v>2189</v>
      </c>
      <c r="D19016" t="s">
        <v>1101</v>
      </c>
      <c r="E19016" t="s">
        <v>355</v>
      </c>
      <c r="F19016" t="s">
        <v>76</v>
      </c>
      <c r="G19016" t="s">
        <v>76</v>
      </c>
    </row>
    <row r="19017" spans="1:7" x14ac:dyDescent="0.35">
      <c r="A19017" t="s">
        <v>6</v>
      </c>
      <c r="B19017" t="s">
        <v>594</v>
      </c>
      <c r="C19017">
        <v>522</v>
      </c>
      <c r="D19017" t="s">
        <v>836</v>
      </c>
      <c r="E19017" t="s">
        <v>166</v>
      </c>
      <c r="F19017" t="s">
        <v>76</v>
      </c>
      <c r="G19017" t="s">
        <v>76</v>
      </c>
    </row>
    <row r="19018" spans="1:7" x14ac:dyDescent="0.35">
      <c r="A19018" t="s">
        <v>6</v>
      </c>
      <c r="B19018" t="s">
        <v>595</v>
      </c>
      <c r="C19018">
        <v>910</v>
      </c>
      <c r="D19018" t="s">
        <v>1142</v>
      </c>
      <c r="E19018" t="s">
        <v>309</v>
      </c>
      <c r="F19018" t="s">
        <v>73</v>
      </c>
      <c r="G19018" t="s">
        <v>76</v>
      </c>
    </row>
    <row r="19019" spans="1:7" x14ac:dyDescent="0.35">
      <c r="A19019" t="s">
        <v>7</v>
      </c>
      <c r="B19019" t="s">
        <v>594</v>
      </c>
      <c r="C19019">
        <v>1602</v>
      </c>
      <c r="D19019" t="s">
        <v>1471</v>
      </c>
      <c r="E19019" t="s">
        <v>107</v>
      </c>
      <c r="F19019" t="s">
        <v>76</v>
      </c>
      <c r="G19019" t="s">
        <v>76</v>
      </c>
    </row>
    <row r="19020" spans="1:7" x14ac:dyDescent="0.35">
      <c r="A19020" t="s">
        <v>7</v>
      </c>
      <c r="B19020" t="s">
        <v>595</v>
      </c>
      <c r="C19020">
        <v>1644</v>
      </c>
      <c r="D19020" t="s">
        <v>1251</v>
      </c>
      <c r="E19020" t="s">
        <v>77</v>
      </c>
      <c r="F19020" t="s">
        <v>106</v>
      </c>
      <c r="G19020" t="s">
        <v>76</v>
      </c>
    </row>
    <row r="19021" spans="1:7" x14ac:dyDescent="0.35">
      <c r="A19021" t="s">
        <v>241</v>
      </c>
      <c r="B19021" t="s">
        <v>594</v>
      </c>
      <c r="C19021">
        <v>6078</v>
      </c>
      <c r="D19021" t="s">
        <v>1267</v>
      </c>
      <c r="E19021" t="s">
        <v>65</v>
      </c>
      <c r="F19021" t="s">
        <v>79</v>
      </c>
      <c r="G19021" t="s">
        <v>76</v>
      </c>
    </row>
    <row r="19022" spans="1:7" x14ac:dyDescent="0.35">
      <c r="A19022" t="s">
        <v>241</v>
      </c>
      <c r="B19022" t="s">
        <v>595</v>
      </c>
      <c r="C19022">
        <v>7371</v>
      </c>
      <c r="D19022" t="s">
        <v>1241</v>
      </c>
      <c r="E19022" t="s">
        <v>67</v>
      </c>
      <c r="F19022" t="s">
        <v>73</v>
      </c>
      <c r="G19022" t="s">
        <v>76</v>
      </c>
    </row>
    <row r="19024" spans="1:7" x14ac:dyDescent="0.35">
      <c r="A19024" t="s">
        <v>2723</v>
      </c>
    </row>
    <row r="19025" spans="1:19" x14ac:dyDescent="0.35">
      <c r="A19025" t="s">
        <v>14</v>
      </c>
      <c r="B19025" t="s">
        <v>2</v>
      </c>
      <c r="C19025" t="s">
        <v>49</v>
      </c>
      <c r="D19025" t="s">
        <v>853</v>
      </c>
      <c r="E19025" t="s">
        <v>50</v>
      </c>
      <c r="F19025" t="s">
        <v>854</v>
      </c>
    </row>
    <row r="19026" spans="1:19" x14ac:dyDescent="0.35">
      <c r="A19026" t="s">
        <v>3</v>
      </c>
      <c r="B19026">
        <v>2029</v>
      </c>
      <c r="C19026" t="s">
        <v>106</v>
      </c>
      <c r="D19026" t="s">
        <v>1251</v>
      </c>
      <c r="E19026" t="s">
        <v>76</v>
      </c>
      <c r="F19026" t="s">
        <v>77</v>
      </c>
    </row>
    <row r="19027" spans="1:19" x14ac:dyDescent="0.35">
      <c r="A19027" t="s">
        <v>4</v>
      </c>
      <c r="B19027">
        <v>3276</v>
      </c>
      <c r="C19027" t="s">
        <v>150</v>
      </c>
      <c r="D19027" t="s">
        <v>891</v>
      </c>
      <c r="E19027" t="s">
        <v>76</v>
      </c>
      <c r="F19027" t="s">
        <v>69</v>
      </c>
    </row>
    <row r="19028" spans="1:19" x14ac:dyDescent="0.35">
      <c r="A19028" t="s">
        <v>5</v>
      </c>
      <c r="B19028">
        <v>3466</v>
      </c>
      <c r="C19028" t="s">
        <v>76</v>
      </c>
      <c r="D19028" t="s">
        <v>965</v>
      </c>
      <c r="E19028" t="s">
        <v>76</v>
      </c>
      <c r="F19028" t="s">
        <v>99</v>
      </c>
    </row>
    <row r="19029" spans="1:19" x14ac:dyDescent="0.35">
      <c r="A19029" t="s">
        <v>6</v>
      </c>
      <c r="B19029">
        <v>1432</v>
      </c>
      <c r="C19029" t="s">
        <v>73</v>
      </c>
      <c r="D19029" t="s">
        <v>1111</v>
      </c>
      <c r="E19029" t="s">
        <v>76</v>
      </c>
      <c r="F19029" t="s">
        <v>58</v>
      </c>
    </row>
    <row r="19030" spans="1:19" x14ac:dyDescent="0.35">
      <c r="A19030" t="s">
        <v>7</v>
      </c>
      <c r="B19030">
        <v>3246</v>
      </c>
      <c r="C19030" t="s">
        <v>73</v>
      </c>
      <c r="D19030" t="s">
        <v>1275</v>
      </c>
      <c r="E19030" t="s">
        <v>76</v>
      </c>
      <c r="F19030" t="s">
        <v>73</v>
      </c>
    </row>
    <row r="19031" spans="1:19" x14ac:dyDescent="0.35">
      <c r="A19031" t="s">
        <v>241</v>
      </c>
      <c r="B19031">
        <v>13449</v>
      </c>
      <c r="C19031" t="s">
        <v>106</v>
      </c>
      <c r="D19031" t="s">
        <v>1110</v>
      </c>
      <c r="E19031" t="s">
        <v>76</v>
      </c>
      <c r="F19031" t="s">
        <v>121</v>
      </c>
    </row>
    <row r="19033" spans="1:19" x14ac:dyDescent="0.35">
      <c r="A19033" t="s">
        <v>2724</v>
      </c>
    </row>
    <row r="19034" spans="1:19" x14ac:dyDescent="0.35">
      <c r="A19034" t="s">
        <v>14</v>
      </c>
      <c r="B19034" t="s">
        <v>15</v>
      </c>
      <c r="C19034" t="s">
        <v>2</v>
      </c>
      <c r="D19034" t="s">
        <v>2725</v>
      </c>
      <c r="E19034" t="s">
        <v>2726</v>
      </c>
      <c r="F19034" t="s">
        <v>2727</v>
      </c>
      <c r="G19034" t="s">
        <v>2728</v>
      </c>
      <c r="H19034" t="s">
        <v>2729</v>
      </c>
      <c r="I19034" t="s">
        <v>2730</v>
      </c>
      <c r="J19034" t="s">
        <v>2731</v>
      </c>
      <c r="K19034" t="s">
        <v>2732</v>
      </c>
      <c r="L19034" t="s">
        <v>2733</v>
      </c>
      <c r="M19034" t="s">
        <v>2734</v>
      </c>
      <c r="N19034" t="s">
        <v>2735</v>
      </c>
      <c r="O19034" t="s">
        <v>2736</v>
      </c>
      <c r="P19034" t="s">
        <v>2737</v>
      </c>
      <c r="Q19034" t="s">
        <v>1223</v>
      </c>
      <c r="R19034" t="s">
        <v>2738</v>
      </c>
      <c r="S19034" t="s">
        <v>2739</v>
      </c>
    </row>
    <row r="19035" spans="1:19" x14ac:dyDescent="0.35">
      <c r="A19035" t="s">
        <v>3</v>
      </c>
      <c r="B19035" t="s">
        <v>52</v>
      </c>
      <c r="C19035">
        <v>827</v>
      </c>
      <c r="D19035" t="s">
        <v>80</v>
      </c>
      <c r="E19035" t="s">
        <v>68</v>
      </c>
      <c r="F19035" t="s">
        <v>79</v>
      </c>
      <c r="G19035" t="s">
        <v>124</v>
      </c>
      <c r="H19035" t="s">
        <v>78</v>
      </c>
      <c r="I19035" t="s">
        <v>107</v>
      </c>
      <c r="J19035" t="s">
        <v>65</v>
      </c>
      <c r="K19035" t="s">
        <v>240</v>
      </c>
      <c r="L19035" t="s">
        <v>674</v>
      </c>
      <c r="M19035" t="s">
        <v>138</v>
      </c>
      <c r="N19035" t="s">
        <v>244</v>
      </c>
      <c r="O19035" t="s">
        <v>63</v>
      </c>
      <c r="P19035" t="s">
        <v>180</v>
      </c>
      <c r="Q19035" t="s">
        <v>76</v>
      </c>
      <c r="R19035" t="s">
        <v>76</v>
      </c>
      <c r="S19035" t="s">
        <v>76</v>
      </c>
    </row>
    <row r="19036" spans="1:19" x14ac:dyDescent="0.35">
      <c r="A19036" t="s">
        <v>3</v>
      </c>
      <c r="B19036" t="s">
        <v>83</v>
      </c>
      <c r="C19036">
        <v>2662</v>
      </c>
      <c r="D19036" t="s">
        <v>57</v>
      </c>
      <c r="E19036" t="s">
        <v>81</v>
      </c>
      <c r="F19036" t="s">
        <v>93</v>
      </c>
      <c r="G19036" t="s">
        <v>408</v>
      </c>
      <c r="H19036" t="s">
        <v>133</v>
      </c>
      <c r="I19036" t="s">
        <v>78</v>
      </c>
      <c r="J19036" t="s">
        <v>63</v>
      </c>
      <c r="K19036" t="s">
        <v>194</v>
      </c>
      <c r="L19036" t="s">
        <v>425</v>
      </c>
      <c r="M19036" t="s">
        <v>74</v>
      </c>
      <c r="N19036" t="s">
        <v>221</v>
      </c>
      <c r="O19036" t="s">
        <v>186</v>
      </c>
      <c r="P19036" t="s">
        <v>161</v>
      </c>
      <c r="Q19036" t="s">
        <v>107</v>
      </c>
      <c r="R19036" t="s">
        <v>150</v>
      </c>
      <c r="S19036" t="s">
        <v>76</v>
      </c>
    </row>
    <row r="19037" spans="1:19" x14ac:dyDescent="0.35">
      <c r="A19037" t="s">
        <v>3</v>
      </c>
      <c r="B19037" t="s">
        <v>50</v>
      </c>
      <c r="C19037">
        <v>339</v>
      </c>
      <c r="D19037" t="s">
        <v>82</v>
      </c>
      <c r="E19037" t="s">
        <v>93</v>
      </c>
      <c r="F19037" t="s">
        <v>68</v>
      </c>
      <c r="G19037" t="s">
        <v>516</v>
      </c>
      <c r="H19037" t="s">
        <v>86</v>
      </c>
      <c r="I19037" t="s">
        <v>93</v>
      </c>
      <c r="J19037" t="s">
        <v>79</v>
      </c>
      <c r="K19037" t="s">
        <v>105</v>
      </c>
      <c r="L19037" t="s">
        <v>352</v>
      </c>
      <c r="M19037" t="s">
        <v>73</v>
      </c>
      <c r="N19037" t="s">
        <v>280</v>
      </c>
      <c r="O19037" t="s">
        <v>122</v>
      </c>
      <c r="P19037" t="s">
        <v>366</v>
      </c>
      <c r="Q19037" t="s">
        <v>76</v>
      </c>
      <c r="R19037" t="s">
        <v>76</v>
      </c>
      <c r="S19037" t="s">
        <v>76</v>
      </c>
    </row>
    <row r="19038" spans="1:19" x14ac:dyDescent="0.35">
      <c r="A19038" t="s">
        <v>4</v>
      </c>
      <c r="B19038" t="s">
        <v>52</v>
      </c>
      <c r="C19038">
        <v>1795</v>
      </c>
      <c r="D19038" t="s">
        <v>194</v>
      </c>
      <c r="E19038" t="s">
        <v>79</v>
      </c>
      <c r="F19038" t="s">
        <v>79</v>
      </c>
      <c r="G19038" t="s">
        <v>227</v>
      </c>
      <c r="H19038" t="s">
        <v>74</v>
      </c>
      <c r="I19038" t="s">
        <v>150</v>
      </c>
      <c r="J19038" t="s">
        <v>217</v>
      </c>
      <c r="K19038" t="s">
        <v>142</v>
      </c>
      <c r="L19038" t="s">
        <v>676</v>
      </c>
      <c r="M19038" t="s">
        <v>122</v>
      </c>
      <c r="N19038" t="s">
        <v>99</v>
      </c>
      <c r="O19038" t="s">
        <v>194</v>
      </c>
      <c r="P19038" t="s">
        <v>186</v>
      </c>
      <c r="Q19038" t="s">
        <v>79</v>
      </c>
      <c r="R19038" t="s">
        <v>77</v>
      </c>
      <c r="S19038" t="s">
        <v>76</v>
      </c>
    </row>
    <row r="19039" spans="1:19" x14ac:dyDescent="0.35">
      <c r="A19039" t="s">
        <v>4</v>
      </c>
      <c r="B19039" t="s">
        <v>83</v>
      </c>
      <c r="C19039">
        <v>4176</v>
      </c>
      <c r="D19039" t="s">
        <v>240</v>
      </c>
      <c r="E19039" t="s">
        <v>150</v>
      </c>
      <c r="F19039" t="s">
        <v>78</v>
      </c>
      <c r="G19039" t="s">
        <v>589</v>
      </c>
      <c r="H19039" t="s">
        <v>180</v>
      </c>
      <c r="I19039" t="s">
        <v>78</v>
      </c>
      <c r="J19039" t="s">
        <v>80</v>
      </c>
      <c r="K19039" t="s">
        <v>130</v>
      </c>
      <c r="L19039" t="s">
        <v>384</v>
      </c>
      <c r="M19039" t="s">
        <v>198</v>
      </c>
      <c r="N19039" t="s">
        <v>61</v>
      </c>
      <c r="O19039" t="s">
        <v>179</v>
      </c>
      <c r="P19039" t="s">
        <v>88</v>
      </c>
      <c r="Q19039" t="s">
        <v>71</v>
      </c>
      <c r="R19039" t="s">
        <v>68</v>
      </c>
      <c r="S19039" t="s">
        <v>76</v>
      </c>
    </row>
    <row r="19040" spans="1:19" x14ac:dyDescent="0.35">
      <c r="A19040" t="s">
        <v>4</v>
      </c>
      <c r="B19040" t="s">
        <v>50</v>
      </c>
      <c r="C19040">
        <v>682</v>
      </c>
      <c r="D19040" t="s">
        <v>374</v>
      </c>
      <c r="E19040" t="s">
        <v>100</v>
      </c>
      <c r="F19040" t="s">
        <v>77</v>
      </c>
      <c r="G19040" t="s">
        <v>323</v>
      </c>
      <c r="H19040" t="s">
        <v>130</v>
      </c>
      <c r="I19040" t="s">
        <v>81</v>
      </c>
      <c r="J19040" t="s">
        <v>97</v>
      </c>
      <c r="K19040" t="s">
        <v>71</v>
      </c>
      <c r="L19040" t="s">
        <v>161</v>
      </c>
      <c r="M19040" t="s">
        <v>88</v>
      </c>
      <c r="N19040" t="s">
        <v>278</v>
      </c>
      <c r="O19040" t="s">
        <v>55</v>
      </c>
      <c r="P19040" t="s">
        <v>108</v>
      </c>
      <c r="Q19040" t="s">
        <v>76</v>
      </c>
      <c r="R19040" t="s">
        <v>73</v>
      </c>
      <c r="S19040" t="s">
        <v>76</v>
      </c>
    </row>
    <row r="19041" spans="1:19" x14ac:dyDescent="0.35">
      <c r="A19041" t="s">
        <v>5</v>
      </c>
      <c r="B19041" t="s">
        <v>52</v>
      </c>
      <c r="C19041">
        <v>1943</v>
      </c>
      <c r="D19041" t="s">
        <v>149</v>
      </c>
      <c r="E19041" t="s">
        <v>71</v>
      </c>
      <c r="F19041" t="s">
        <v>107</v>
      </c>
      <c r="G19041" t="s">
        <v>413</v>
      </c>
      <c r="H19041" t="s">
        <v>75</v>
      </c>
      <c r="I19041" t="s">
        <v>79</v>
      </c>
      <c r="J19041" t="s">
        <v>109</v>
      </c>
      <c r="K19041" t="s">
        <v>133</v>
      </c>
      <c r="L19041" t="s">
        <v>616</v>
      </c>
      <c r="M19041" t="s">
        <v>78</v>
      </c>
      <c r="N19041" t="s">
        <v>86</v>
      </c>
      <c r="O19041" t="s">
        <v>198</v>
      </c>
      <c r="P19041" t="s">
        <v>104</v>
      </c>
      <c r="Q19041" t="s">
        <v>76</v>
      </c>
      <c r="R19041" t="s">
        <v>79</v>
      </c>
      <c r="S19041" t="s">
        <v>76</v>
      </c>
    </row>
    <row r="19042" spans="1:19" x14ac:dyDescent="0.35">
      <c r="A19042" t="s">
        <v>5</v>
      </c>
      <c r="B19042" t="s">
        <v>83</v>
      </c>
      <c r="C19042">
        <v>4334</v>
      </c>
      <c r="D19042" t="s">
        <v>151</v>
      </c>
      <c r="E19042" t="s">
        <v>105</v>
      </c>
      <c r="F19042" t="s">
        <v>72</v>
      </c>
      <c r="G19042" t="s">
        <v>500</v>
      </c>
      <c r="H19042" t="s">
        <v>194</v>
      </c>
      <c r="I19042" t="s">
        <v>106</v>
      </c>
      <c r="J19042" t="s">
        <v>71</v>
      </c>
      <c r="K19042" t="s">
        <v>57</v>
      </c>
      <c r="L19042" t="s">
        <v>425</v>
      </c>
      <c r="M19042" t="s">
        <v>194</v>
      </c>
      <c r="N19042" t="s">
        <v>65</v>
      </c>
      <c r="O19042" t="s">
        <v>86</v>
      </c>
      <c r="P19042" t="s">
        <v>314</v>
      </c>
      <c r="Q19042" t="s">
        <v>73</v>
      </c>
      <c r="R19042" t="s">
        <v>78</v>
      </c>
      <c r="S19042" t="s">
        <v>76</v>
      </c>
    </row>
    <row r="19043" spans="1:19" x14ac:dyDescent="0.35">
      <c r="A19043" t="s">
        <v>5</v>
      </c>
      <c r="B19043" t="s">
        <v>50</v>
      </c>
      <c r="C19043">
        <v>592</v>
      </c>
      <c r="D19043" t="s">
        <v>381</v>
      </c>
      <c r="E19043" t="s">
        <v>133</v>
      </c>
      <c r="F19043" t="s">
        <v>107</v>
      </c>
      <c r="G19043" t="s">
        <v>398</v>
      </c>
      <c r="H19043" t="s">
        <v>108</v>
      </c>
      <c r="I19043" t="s">
        <v>96</v>
      </c>
      <c r="J19043" t="s">
        <v>94</v>
      </c>
      <c r="K19043" t="s">
        <v>186</v>
      </c>
      <c r="L19043" t="s">
        <v>177</v>
      </c>
      <c r="M19043" t="s">
        <v>71</v>
      </c>
      <c r="N19043" t="s">
        <v>103</v>
      </c>
      <c r="O19043" t="s">
        <v>130</v>
      </c>
      <c r="P19043" t="s">
        <v>208</v>
      </c>
      <c r="Q19043" t="s">
        <v>76</v>
      </c>
      <c r="R19043" t="s">
        <v>76</v>
      </c>
      <c r="S19043" t="s">
        <v>76</v>
      </c>
    </row>
    <row r="19044" spans="1:19" x14ac:dyDescent="0.35">
      <c r="A19044" t="s">
        <v>6</v>
      </c>
      <c r="B19044" t="s">
        <v>52</v>
      </c>
      <c r="C19044">
        <v>772</v>
      </c>
      <c r="D19044" t="s">
        <v>305</v>
      </c>
      <c r="E19044" t="s">
        <v>79</v>
      </c>
      <c r="F19044" t="s">
        <v>138</v>
      </c>
      <c r="G19044" t="s">
        <v>378</v>
      </c>
      <c r="H19044" t="s">
        <v>216</v>
      </c>
      <c r="I19044" t="s">
        <v>74</v>
      </c>
      <c r="J19044" t="s">
        <v>260</v>
      </c>
      <c r="K19044" t="s">
        <v>173</v>
      </c>
      <c r="L19044" t="s">
        <v>603</v>
      </c>
      <c r="M19044" t="s">
        <v>151</v>
      </c>
      <c r="N19044" t="s">
        <v>97</v>
      </c>
      <c r="O19044" t="s">
        <v>62</v>
      </c>
      <c r="P19044" t="s">
        <v>179</v>
      </c>
      <c r="Q19044" t="s">
        <v>79</v>
      </c>
      <c r="R19044" t="s">
        <v>76</v>
      </c>
      <c r="S19044" t="s">
        <v>79</v>
      </c>
    </row>
    <row r="19045" spans="1:19" x14ac:dyDescent="0.35">
      <c r="A19045" t="s">
        <v>6</v>
      </c>
      <c r="B19045" t="s">
        <v>83</v>
      </c>
      <c r="C19045">
        <v>1765</v>
      </c>
      <c r="D19045" t="s">
        <v>67</v>
      </c>
      <c r="E19045" t="s">
        <v>100</v>
      </c>
      <c r="F19045" t="s">
        <v>151</v>
      </c>
      <c r="G19045" t="s">
        <v>434</v>
      </c>
      <c r="H19045" t="s">
        <v>161</v>
      </c>
      <c r="I19045" t="s">
        <v>55</v>
      </c>
      <c r="J19045" t="s">
        <v>105</v>
      </c>
      <c r="K19045" t="s">
        <v>149</v>
      </c>
      <c r="L19045" t="s">
        <v>139</v>
      </c>
      <c r="M19045" t="s">
        <v>86</v>
      </c>
      <c r="N19045" t="s">
        <v>181</v>
      </c>
      <c r="O19045" t="s">
        <v>133</v>
      </c>
      <c r="P19045" t="s">
        <v>56</v>
      </c>
      <c r="Q19045" t="s">
        <v>106</v>
      </c>
      <c r="R19045" t="s">
        <v>79</v>
      </c>
      <c r="S19045" t="s">
        <v>76</v>
      </c>
    </row>
    <row r="19046" spans="1:19" x14ac:dyDescent="0.35">
      <c r="A19046" t="s">
        <v>6</v>
      </c>
      <c r="B19046" t="s">
        <v>50</v>
      </c>
      <c r="C19046">
        <v>285</v>
      </c>
      <c r="D19046" t="s">
        <v>289</v>
      </c>
      <c r="E19046" t="s">
        <v>122</v>
      </c>
      <c r="F19046" t="s">
        <v>150</v>
      </c>
      <c r="G19046" t="s">
        <v>541</v>
      </c>
      <c r="H19046" t="s">
        <v>175</v>
      </c>
      <c r="I19046" t="s">
        <v>151</v>
      </c>
      <c r="J19046" t="s">
        <v>93</v>
      </c>
      <c r="K19046" t="s">
        <v>68</v>
      </c>
      <c r="L19046" t="s">
        <v>58</v>
      </c>
      <c r="M19046" t="s">
        <v>78</v>
      </c>
      <c r="N19046" t="s">
        <v>175</v>
      </c>
      <c r="O19046" t="s">
        <v>186</v>
      </c>
      <c r="P19046" t="s">
        <v>180</v>
      </c>
      <c r="Q19046" t="s">
        <v>76</v>
      </c>
      <c r="R19046" t="s">
        <v>76</v>
      </c>
      <c r="S19046" t="s">
        <v>76</v>
      </c>
    </row>
    <row r="19047" spans="1:19" x14ac:dyDescent="0.35">
      <c r="A19047" t="s">
        <v>7</v>
      </c>
      <c r="B19047" t="s">
        <v>52</v>
      </c>
      <c r="C19047">
        <v>1840</v>
      </c>
      <c r="D19047" t="s">
        <v>216</v>
      </c>
      <c r="E19047" t="s">
        <v>105</v>
      </c>
      <c r="F19047" t="s">
        <v>68</v>
      </c>
      <c r="G19047" t="s">
        <v>9</v>
      </c>
      <c r="H19047" t="s">
        <v>151</v>
      </c>
      <c r="I19047" t="s">
        <v>106</v>
      </c>
      <c r="J19047" t="s">
        <v>180</v>
      </c>
      <c r="K19047" t="s">
        <v>133</v>
      </c>
      <c r="L19047" t="s">
        <v>223</v>
      </c>
      <c r="M19047" t="s">
        <v>186</v>
      </c>
      <c r="N19047" t="s">
        <v>103</v>
      </c>
      <c r="O19047" t="s">
        <v>72</v>
      </c>
      <c r="P19047" t="s">
        <v>65</v>
      </c>
      <c r="Q19047" t="s">
        <v>76</v>
      </c>
      <c r="R19047" t="s">
        <v>73</v>
      </c>
      <c r="S19047" t="s">
        <v>76</v>
      </c>
    </row>
    <row r="19048" spans="1:19" x14ac:dyDescent="0.35">
      <c r="A19048" t="s">
        <v>7</v>
      </c>
      <c r="B19048" t="s">
        <v>83</v>
      </c>
      <c r="C19048">
        <v>4344</v>
      </c>
      <c r="D19048" t="s">
        <v>119</v>
      </c>
      <c r="E19048" t="s">
        <v>68</v>
      </c>
      <c r="F19048" t="s">
        <v>150</v>
      </c>
      <c r="G19048" t="s">
        <v>586</v>
      </c>
      <c r="H19048" t="s">
        <v>57</v>
      </c>
      <c r="I19048" t="s">
        <v>79</v>
      </c>
      <c r="J19048" t="s">
        <v>94</v>
      </c>
      <c r="K19048" t="s">
        <v>173</v>
      </c>
      <c r="L19048" t="s">
        <v>348</v>
      </c>
      <c r="M19048" t="s">
        <v>175</v>
      </c>
      <c r="N19048" t="s">
        <v>103</v>
      </c>
      <c r="O19048" t="s">
        <v>74</v>
      </c>
      <c r="P19048" t="s">
        <v>211</v>
      </c>
      <c r="Q19048" t="s">
        <v>76</v>
      </c>
      <c r="R19048" t="s">
        <v>81</v>
      </c>
      <c r="S19048" t="s">
        <v>76</v>
      </c>
    </row>
    <row r="19049" spans="1:19" x14ac:dyDescent="0.35">
      <c r="A19049" t="s">
        <v>7</v>
      </c>
      <c r="B19049" t="s">
        <v>50</v>
      </c>
      <c r="C19049">
        <v>902</v>
      </c>
      <c r="D19049" t="s">
        <v>324</v>
      </c>
      <c r="E19049" t="s">
        <v>93</v>
      </c>
      <c r="F19049" t="s">
        <v>105</v>
      </c>
      <c r="G19049" t="s">
        <v>303</v>
      </c>
      <c r="H19049" t="s">
        <v>104</v>
      </c>
      <c r="I19049" t="s">
        <v>151</v>
      </c>
      <c r="J19049" t="s">
        <v>105</v>
      </c>
      <c r="K19049" t="s">
        <v>77</v>
      </c>
      <c r="L19049" t="s">
        <v>162</v>
      </c>
      <c r="M19049" t="s">
        <v>75</v>
      </c>
      <c r="N19049" t="s">
        <v>108</v>
      </c>
      <c r="O19049" t="s">
        <v>57</v>
      </c>
      <c r="P19049" t="s">
        <v>181</v>
      </c>
      <c r="Q19049" t="s">
        <v>76</v>
      </c>
      <c r="R19049" t="s">
        <v>76</v>
      </c>
      <c r="S19049" t="s">
        <v>76</v>
      </c>
    </row>
    <row r="19050" spans="1:19" x14ac:dyDescent="0.35">
      <c r="A19050" t="s">
        <v>241</v>
      </c>
      <c r="B19050" t="s">
        <v>52</v>
      </c>
      <c r="C19050">
        <v>7177</v>
      </c>
      <c r="D19050" t="s">
        <v>244</v>
      </c>
      <c r="E19050" t="s">
        <v>150</v>
      </c>
      <c r="F19050" t="s">
        <v>68</v>
      </c>
      <c r="G19050" t="s">
        <v>291</v>
      </c>
      <c r="H19050" t="s">
        <v>142</v>
      </c>
      <c r="I19050" t="s">
        <v>71</v>
      </c>
      <c r="J19050" t="s">
        <v>121</v>
      </c>
      <c r="K19050" t="s">
        <v>108</v>
      </c>
      <c r="L19050" t="s">
        <v>537</v>
      </c>
      <c r="M19050" t="s">
        <v>186</v>
      </c>
      <c r="N19050" t="s">
        <v>216</v>
      </c>
      <c r="O19050" t="s">
        <v>130</v>
      </c>
      <c r="P19050" t="s">
        <v>173</v>
      </c>
      <c r="Q19050" t="s">
        <v>73</v>
      </c>
      <c r="R19050" t="s">
        <v>106</v>
      </c>
      <c r="S19050" t="s">
        <v>107</v>
      </c>
    </row>
    <row r="19051" spans="1:19" x14ac:dyDescent="0.35">
      <c r="A19051" t="s">
        <v>241</v>
      </c>
      <c r="B19051" t="s">
        <v>83</v>
      </c>
      <c r="C19051">
        <v>17281</v>
      </c>
      <c r="D19051" t="s">
        <v>84</v>
      </c>
      <c r="E19051" t="s">
        <v>94</v>
      </c>
      <c r="F19051" t="s">
        <v>81</v>
      </c>
      <c r="G19051" t="s">
        <v>752</v>
      </c>
      <c r="H19051" t="s">
        <v>194</v>
      </c>
      <c r="I19051" t="s">
        <v>150</v>
      </c>
      <c r="J19051" t="s">
        <v>105</v>
      </c>
      <c r="K19051" t="s">
        <v>103</v>
      </c>
      <c r="L19051" t="s">
        <v>379</v>
      </c>
      <c r="M19051" t="s">
        <v>62</v>
      </c>
      <c r="N19051" t="s">
        <v>221</v>
      </c>
      <c r="O19051" t="s">
        <v>130</v>
      </c>
      <c r="P19051" t="s">
        <v>181</v>
      </c>
      <c r="Q19051" t="s">
        <v>106</v>
      </c>
      <c r="R19051" t="s">
        <v>94</v>
      </c>
      <c r="S19051" t="s">
        <v>76</v>
      </c>
    </row>
    <row r="19052" spans="1:19" x14ac:dyDescent="0.35">
      <c r="A19052" t="s">
        <v>241</v>
      </c>
      <c r="B19052" t="s">
        <v>50</v>
      </c>
      <c r="C19052">
        <v>2800</v>
      </c>
      <c r="D19052" t="s">
        <v>270</v>
      </c>
      <c r="E19052" t="s">
        <v>93</v>
      </c>
      <c r="F19052" t="s">
        <v>71</v>
      </c>
      <c r="G19052" t="s">
        <v>454</v>
      </c>
      <c r="H19052" t="s">
        <v>108</v>
      </c>
      <c r="I19052" t="s">
        <v>122</v>
      </c>
      <c r="J19052" t="s">
        <v>74</v>
      </c>
      <c r="K19052" t="s">
        <v>75</v>
      </c>
      <c r="L19052" t="s">
        <v>286</v>
      </c>
      <c r="M19052" t="s">
        <v>63</v>
      </c>
      <c r="N19052" t="s">
        <v>119</v>
      </c>
      <c r="O19052" t="s">
        <v>133</v>
      </c>
      <c r="P19052" t="s">
        <v>264</v>
      </c>
      <c r="Q19052" t="s">
        <v>76</v>
      </c>
      <c r="R19052" t="s">
        <v>107</v>
      </c>
      <c r="S19052" t="s">
        <v>76</v>
      </c>
    </row>
    <row r="19054" spans="1:19" x14ac:dyDescent="0.35">
      <c r="A19054" t="s">
        <v>2740</v>
      </c>
    </row>
    <row r="19055" spans="1:19" x14ac:dyDescent="0.35">
      <c r="A19055" t="s">
        <v>14</v>
      </c>
      <c r="B19055" t="s">
        <v>266</v>
      </c>
      <c r="C19055" t="s">
        <v>2</v>
      </c>
      <c r="D19055" t="s">
        <v>2725</v>
      </c>
      <c r="E19055" t="s">
        <v>1223</v>
      </c>
      <c r="F19055" t="s">
        <v>2726</v>
      </c>
      <c r="G19055" t="s">
        <v>2727</v>
      </c>
      <c r="H19055" t="s">
        <v>2728</v>
      </c>
      <c r="I19055" t="s">
        <v>2729</v>
      </c>
      <c r="J19055" t="s">
        <v>2730</v>
      </c>
      <c r="K19055" t="s">
        <v>2731</v>
      </c>
      <c r="L19055" t="s">
        <v>2732</v>
      </c>
      <c r="M19055" t="s">
        <v>2733</v>
      </c>
      <c r="N19055" t="s">
        <v>2738</v>
      </c>
      <c r="O19055" t="s">
        <v>2734</v>
      </c>
      <c r="P19055" t="s">
        <v>2735</v>
      </c>
      <c r="Q19055" t="s">
        <v>2736</v>
      </c>
      <c r="R19055" t="s">
        <v>2737</v>
      </c>
      <c r="S19055" t="s">
        <v>2739</v>
      </c>
    </row>
    <row r="19056" spans="1:19" x14ac:dyDescent="0.35">
      <c r="A19056" t="s">
        <v>3</v>
      </c>
      <c r="B19056" t="s">
        <v>267</v>
      </c>
      <c r="C19056">
        <v>537</v>
      </c>
      <c r="D19056" t="s">
        <v>58</v>
      </c>
      <c r="E19056" t="s">
        <v>79</v>
      </c>
      <c r="F19056" t="s">
        <v>78</v>
      </c>
      <c r="G19056" t="s">
        <v>81</v>
      </c>
      <c r="H19056" t="s">
        <v>318</v>
      </c>
      <c r="I19056" t="s">
        <v>57</v>
      </c>
      <c r="J19056" t="s">
        <v>198</v>
      </c>
      <c r="K19056" t="s">
        <v>103</v>
      </c>
      <c r="L19056" t="s">
        <v>93</v>
      </c>
      <c r="M19056" t="s">
        <v>324</v>
      </c>
      <c r="N19056" t="s">
        <v>75</v>
      </c>
      <c r="O19056" t="s">
        <v>108</v>
      </c>
      <c r="P19056" t="s">
        <v>129</v>
      </c>
      <c r="Q19056" t="s">
        <v>84</v>
      </c>
      <c r="R19056" t="s">
        <v>137</v>
      </c>
      <c r="S19056" t="s">
        <v>76</v>
      </c>
    </row>
    <row r="19057" spans="1:19" x14ac:dyDescent="0.35">
      <c r="A19057" t="s">
        <v>3</v>
      </c>
      <c r="B19057" t="s">
        <v>279</v>
      </c>
      <c r="C19057">
        <v>3145</v>
      </c>
      <c r="D19057" t="s">
        <v>175</v>
      </c>
      <c r="E19057" t="s">
        <v>76</v>
      </c>
      <c r="F19057" t="s">
        <v>138</v>
      </c>
      <c r="G19057" t="s">
        <v>72</v>
      </c>
      <c r="H19057" t="s">
        <v>710</v>
      </c>
      <c r="I19057" t="s">
        <v>142</v>
      </c>
      <c r="J19057" t="s">
        <v>150</v>
      </c>
      <c r="K19057" t="s">
        <v>72</v>
      </c>
      <c r="L19057" t="s">
        <v>163</v>
      </c>
      <c r="M19057" t="s">
        <v>228</v>
      </c>
      <c r="N19057" t="s">
        <v>106</v>
      </c>
      <c r="O19057" t="s">
        <v>72</v>
      </c>
      <c r="P19057" t="s">
        <v>62</v>
      </c>
      <c r="Q19057" t="s">
        <v>63</v>
      </c>
      <c r="R19057" t="s">
        <v>211</v>
      </c>
      <c r="S19057" t="s">
        <v>76</v>
      </c>
    </row>
    <row r="19058" spans="1:19" x14ac:dyDescent="0.35">
      <c r="A19058" t="s">
        <v>3</v>
      </c>
      <c r="B19058" t="s">
        <v>285</v>
      </c>
      <c r="C19058">
        <v>146</v>
      </c>
      <c r="D19058" t="s">
        <v>293</v>
      </c>
      <c r="E19058" t="s">
        <v>76</v>
      </c>
      <c r="F19058" t="s">
        <v>138</v>
      </c>
      <c r="G19058" t="s">
        <v>151</v>
      </c>
      <c r="H19058" t="s">
        <v>714</v>
      </c>
      <c r="I19058" t="s">
        <v>138</v>
      </c>
      <c r="J19058" t="s">
        <v>106</v>
      </c>
      <c r="K19058" t="s">
        <v>179</v>
      </c>
      <c r="L19058" t="s">
        <v>137</v>
      </c>
      <c r="M19058" t="s">
        <v>445</v>
      </c>
      <c r="N19058" t="s">
        <v>186</v>
      </c>
      <c r="O19058" t="s">
        <v>55</v>
      </c>
      <c r="P19058" t="s">
        <v>65</v>
      </c>
      <c r="Q19058" t="s">
        <v>73</v>
      </c>
      <c r="R19058" t="s">
        <v>240</v>
      </c>
      <c r="S19058" t="s">
        <v>76</v>
      </c>
    </row>
    <row r="19059" spans="1:19" x14ac:dyDescent="0.35">
      <c r="A19059" t="s">
        <v>4</v>
      </c>
      <c r="B19059" t="s">
        <v>267</v>
      </c>
      <c r="C19059">
        <v>793</v>
      </c>
      <c r="D19059" t="s">
        <v>146</v>
      </c>
      <c r="E19059" t="s">
        <v>68</v>
      </c>
      <c r="F19059" t="s">
        <v>73</v>
      </c>
      <c r="G19059" t="s">
        <v>72</v>
      </c>
      <c r="H19059" t="s">
        <v>184</v>
      </c>
      <c r="I19059" t="s">
        <v>67</v>
      </c>
      <c r="J19059" t="s">
        <v>105</v>
      </c>
      <c r="K19059" t="s">
        <v>151</v>
      </c>
      <c r="L19059" t="s">
        <v>94</v>
      </c>
      <c r="M19059" t="s">
        <v>365</v>
      </c>
      <c r="N19059" t="s">
        <v>75</v>
      </c>
      <c r="O19059" t="s">
        <v>93</v>
      </c>
      <c r="P19059" t="s">
        <v>364</v>
      </c>
      <c r="Q19059" t="s">
        <v>179</v>
      </c>
      <c r="R19059" t="s">
        <v>180</v>
      </c>
      <c r="S19059" t="s">
        <v>76</v>
      </c>
    </row>
    <row r="19060" spans="1:19" x14ac:dyDescent="0.35">
      <c r="A19060" t="s">
        <v>4</v>
      </c>
      <c r="B19060" t="s">
        <v>279</v>
      </c>
      <c r="C19060">
        <v>5265</v>
      </c>
      <c r="D19060" t="s">
        <v>286</v>
      </c>
      <c r="E19060" t="s">
        <v>106</v>
      </c>
      <c r="F19060" t="s">
        <v>75</v>
      </c>
      <c r="G19060" t="s">
        <v>71</v>
      </c>
      <c r="H19060" t="s">
        <v>183</v>
      </c>
      <c r="I19060" t="s">
        <v>149</v>
      </c>
      <c r="J19060" t="s">
        <v>150</v>
      </c>
      <c r="K19060" t="s">
        <v>62</v>
      </c>
      <c r="L19060" t="s">
        <v>93</v>
      </c>
      <c r="M19060" t="s">
        <v>619</v>
      </c>
      <c r="N19060" t="s">
        <v>77</v>
      </c>
      <c r="O19060" t="s">
        <v>130</v>
      </c>
      <c r="P19060" t="s">
        <v>355</v>
      </c>
      <c r="Q19060" t="s">
        <v>104</v>
      </c>
      <c r="R19060" t="s">
        <v>149</v>
      </c>
      <c r="S19060" t="s">
        <v>76</v>
      </c>
    </row>
    <row r="19061" spans="1:19" x14ac:dyDescent="0.35">
      <c r="A19061" t="s">
        <v>4</v>
      </c>
      <c r="B19061" t="s">
        <v>285</v>
      </c>
      <c r="C19061">
        <v>595</v>
      </c>
      <c r="D19061" t="s">
        <v>53</v>
      </c>
      <c r="E19061" t="s">
        <v>78</v>
      </c>
      <c r="F19061" t="s">
        <v>94</v>
      </c>
      <c r="G19061" t="s">
        <v>150</v>
      </c>
      <c r="H19061" t="s">
        <v>384</v>
      </c>
      <c r="I19061" t="s">
        <v>198</v>
      </c>
      <c r="J19061" t="s">
        <v>63</v>
      </c>
      <c r="K19061" t="s">
        <v>84</v>
      </c>
      <c r="L19061" t="s">
        <v>96</v>
      </c>
      <c r="M19061" t="s">
        <v>322</v>
      </c>
      <c r="N19061" t="s">
        <v>106</v>
      </c>
      <c r="O19061" t="s">
        <v>86</v>
      </c>
      <c r="P19061" t="s">
        <v>213</v>
      </c>
      <c r="Q19061" t="s">
        <v>161</v>
      </c>
      <c r="R19061" t="s">
        <v>55</v>
      </c>
      <c r="S19061" t="s">
        <v>76</v>
      </c>
    </row>
    <row r="19062" spans="1:19" x14ac:dyDescent="0.35">
      <c r="A19062" t="s">
        <v>5</v>
      </c>
      <c r="B19062" t="s">
        <v>267</v>
      </c>
      <c r="C19062">
        <v>277</v>
      </c>
      <c r="D19062" t="s">
        <v>163</v>
      </c>
      <c r="E19062" t="s">
        <v>76</v>
      </c>
      <c r="F19062" t="s">
        <v>150</v>
      </c>
      <c r="G19062" t="s">
        <v>76</v>
      </c>
      <c r="H19062" t="s">
        <v>511</v>
      </c>
      <c r="I19062" t="s">
        <v>94</v>
      </c>
      <c r="J19062" t="s">
        <v>68</v>
      </c>
      <c r="K19062" t="s">
        <v>68</v>
      </c>
      <c r="L19062" t="s">
        <v>63</v>
      </c>
      <c r="M19062" t="s">
        <v>187</v>
      </c>
      <c r="N19062" t="s">
        <v>73</v>
      </c>
      <c r="O19062" t="s">
        <v>163</v>
      </c>
      <c r="P19062" t="s">
        <v>194</v>
      </c>
      <c r="Q19062" t="s">
        <v>135</v>
      </c>
      <c r="R19062" t="s">
        <v>305</v>
      </c>
      <c r="S19062" t="s">
        <v>76</v>
      </c>
    </row>
    <row r="19063" spans="1:19" x14ac:dyDescent="0.35">
      <c r="A19063" t="s">
        <v>5</v>
      </c>
      <c r="B19063" t="s">
        <v>279</v>
      </c>
      <c r="C19063">
        <v>5178</v>
      </c>
      <c r="D19063" t="s">
        <v>57</v>
      </c>
      <c r="E19063" t="s">
        <v>73</v>
      </c>
      <c r="F19063" t="s">
        <v>78</v>
      </c>
      <c r="G19063" t="s">
        <v>94</v>
      </c>
      <c r="H19063" t="s">
        <v>399</v>
      </c>
      <c r="I19063" t="s">
        <v>149</v>
      </c>
      <c r="J19063" t="s">
        <v>79</v>
      </c>
      <c r="K19063" t="s">
        <v>100</v>
      </c>
      <c r="L19063" t="s">
        <v>179</v>
      </c>
      <c r="M19063" t="s">
        <v>360</v>
      </c>
      <c r="N19063" t="s">
        <v>78</v>
      </c>
      <c r="O19063" t="s">
        <v>104</v>
      </c>
      <c r="P19063" t="s">
        <v>57</v>
      </c>
      <c r="Q19063" t="s">
        <v>133</v>
      </c>
      <c r="R19063" t="s">
        <v>240</v>
      </c>
      <c r="S19063" t="s">
        <v>76</v>
      </c>
    </row>
    <row r="19064" spans="1:19" x14ac:dyDescent="0.35">
      <c r="A19064" t="s">
        <v>5</v>
      </c>
      <c r="B19064" t="s">
        <v>285</v>
      </c>
      <c r="C19064">
        <v>1414</v>
      </c>
      <c r="D19064" t="s">
        <v>264</v>
      </c>
      <c r="E19064" t="s">
        <v>107</v>
      </c>
      <c r="F19064" t="s">
        <v>63</v>
      </c>
      <c r="G19064" t="s">
        <v>63</v>
      </c>
      <c r="H19064" t="s">
        <v>544</v>
      </c>
      <c r="I19064" t="s">
        <v>244</v>
      </c>
      <c r="J19064" t="s">
        <v>94</v>
      </c>
      <c r="K19064" t="s">
        <v>72</v>
      </c>
      <c r="L19064" t="s">
        <v>70</v>
      </c>
      <c r="M19064" t="s">
        <v>494</v>
      </c>
      <c r="N19064" t="s">
        <v>68</v>
      </c>
      <c r="O19064" t="s">
        <v>57</v>
      </c>
      <c r="P19064" t="s">
        <v>104</v>
      </c>
      <c r="Q19064" t="s">
        <v>80</v>
      </c>
      <c r="R19064" t="s">
        <v>217</v>
      </c>
      <c r="S19064" t="s">
        <v>76</v>
      </c>
    </row>
    <row r="19065" spans="1:19" x14ac:dyDescent="0.35">
      <c r="A19065" t="s">
        <v>6</v>
      </c>
      <c r="B19065" t="s">
        <v>267</v>
      </c>
      <c r="C19065">
        <v>265</v>
      </c>
      <c r="D19065" t="s">
        <v>430</v>
      </c>
      <c r="E19065" t="s">
        <v>76</v>
      </c>
      <c r="F19065" t="s">
        <v>72</v>
      </c>
      <c r="G19065" t="s">
        <v>68</v>
      </c>
      <c r="H19065" t="s">
        <v>123</v>
      </c>
      <c r="I19065" t="s">
        <v>309</v>
      </c>
      <c r="J19065" t="s">
        <v>194</v>
      </c>
      <c r="K19065" t="s">
        <v>198</v>
      </c>
      <c r="L19065" t="s">
        <v>75</v>
      </c>
      <c r="M19065" t="s">
        <v>236</v>
      </c>
      <c r="N19065" t="s">
        <v>79</v>
      </c>
      <c r="O19065" t="s">
        <v>103</v>
      </c>
      <c r="P19065" t="s">
        <v>113</v>
      </c>
      <c r="Q19065" t="s">
        <v>114</v>
      </c>
      <c r="R19065" t="s">
        <v>198</v>
      </c>
      <c r="S19065" t="s">
        <v>76</v>
      </c>
    </row>
    <row r="19066" spans="1:19" x14ac:dyDescent="0.35">
      <c r="A19066" t="s">
        <v>6</v>
      </c>
      <c r="B19066" t="s">
        <v>279</v>
      </c>
      <c r="C19066">
        <v>2239</v>
      </c>
      <c r="D19066" t="s">
        <v>278</v>
      </c>
      <c r="E19066" t="s">
        <v>106</v>
      </c>
      <c r="F19066" t="s">
        <v>72</v>
      </c>
      <c r="G19066" t="s">
        <v>142</v>
      </c>
      <c r="H19066" t="s">
        <v>329</v>
      </c>
      <c r="I19066" t="s">
        <v>180</v>
      </c>
      <c r="J19066" t="s">
        <v>80</v>
      </c>
      <c r="K19066" t="s">
        <v>62</v>
      </c>
      <c r="L19066" t="s">
        <v>173</v>
      </c>
      <c r="M19066" t="s">
        <v>452</v>
      </c>
      <c r="N19066" t="s">
        <v>106</v>
      </c>
      <c r="O19066" t="s">
        <v>198</v>
      </c>
      <c r="P19066" t="s">
        <v>137</v>
      </c>
      <c r="Q19066" t="s">
        <v>186</v>
      </c>
      <c r="R19066" t="s">
        <v>264</v>
      </c>
      <c r="S19066" t="s">
        <v>73</v>
      </c>
    </row>
    <row r="19067" spans="1:19" x14ac:dyDescent="0.35">
      <c r="A19067" t="s">
        <v>6</v>
      </c>
      <c r="B19067" t="s">
        <v>285</v>
      </c>
      <c r="C19067">
        <v>318</v>
      </c>
      <c r="D19067" t="s">
        <v>290</v>
      </c>
      <c r="E19067" t="s">
        <v>77</v>
      </c>
      <c r="F19067" t="s">
        <v>81</v>
      </c>
      <c r="G19067" t="s">
        <v>72</v>
      </c>
      <c r="H19067" t="s">
        <v>591</v>
      </c>
      <c r="I19067" t="s">
        <v>181</v>
      </c>
      <c r="J19067" t="s">
        <v>104</v>
      </c>
      <c r="K19067" t="s">
        <v>138</v>
      </c>
      <c r="L19067" t="s">
        <v>149</v>
      </c>
      <c r="M19067" t="s">
        <v>455</v>
      </c>
      <c r="N19067" t="s">
        <v>76</v>
      </c>
      <c r="O19067" t="s">
        <v>133</v>
      </c>
      <c r="P19067" t="s">
        <v>181</v>
      </c>
      <c r="Q19067" t="s">
        <v>96</v>
      </c>
      <c r="R19067" t="s">
        <v>87</v>
      </c>
      <c r="S19067" t="s">
        <v>76</v>
      </c>
    </row>
    <row r="19068" spans="1:19" x14ac:dyDescent="0.35">
      <c r="A19068" t="s">
        <v>7</v>
      </c>
      <c r="B19068" t="s">
        <v>267</v>
      </c>
      <c r="C19068">
        <v>399</v>
      </c>
      <c r="D19068" t="s">
        <v>132</v>
      </c>
      <c r="E19068" t="s">
        <v>76</v>
      </c>
      <c r="F19068" t="s">
        <v>75</v>
      </c>
      <c r="G19068" t="s">
        <v>63</v>
      </c>
      <c r="H19068" t="s">
        <v>298</v>
      </c>
      <c r="I19068" t="s">
        <v>225</v>
      </c>
      <c r="J19068" t="s">
        <v>138</v>
      </c>
      <c r="K19068" t="s">
        <v>93</v>
      </c>
      <c r="L19068" t="s">
        <v>72</v>
      </c>
      <c r="M19068" t="s">
        <v>184</v>
      </c>
      <c r="N19068" t="s">
        <v>75</v>
      </c>
      <c r="O19068" t="s">
        <v>103</v>
      </c>
      <c r="P19068" t="s">
        <v>53</v>
      </c>
      <c r="Q19068" t="s">
        <v>88</v>
      </c>
      <c r="R19068" t="s">
        <v>211</v>
      </c>
      <c r="S19068" t="s">
        <v>76</v>
      </c>
    </row>
    <row r="19069" spans="1:19" x14ac:dyDescent="0.35">
      <c r="A19069" t="s">
        <v>7</v>
      </c>
      <c r="B19069" t="s">
        <v>279</v>
      </c>
      <c r="C19069">
        <v>6346</v>
      </c>
      <c r="D19069" t="s">
        <v>442</v>
      </c>
      <c r="E19069" t="s">
        <v>76</v>
      </c>
      <c r="F19069" t="s">
        <v>150</v>
      </c>
      <c r="G19069" t="s">
        <v>71</v>
      </c>
      <c r="H19069" t="s">
        <v>111</v>
      </c>
      <c r="I19069" t="s">
        <v>108</v>
      </c>
      <c r="J19069" t="s">
        <v>68</v>
      </c>
      <c r="K19069" t="s">
        <v>55</v>
      </c>
      <c r="L19069" t="s">
        <v>108</v>
      </c>
      <c r="M19069" t="s">
        <v>12</v>
      </c>
      <c r="N19069" t="s">
        <v>75</v>
      </c>
      <c r="O19069" t="s">
        <v>149</v>
      </c>
      <c r="P19069" t="s">
        <v>173</v>
      </c>
      <c r="Q19069" t="s">
        <v>93</v>
      </c>
      <c r="R19069" t="s">
        <v>109</v>
      </c>
      <c r="S19069" t="s">
        <v>76</v>
      </c>
    </row>
    <row r="19070" spans="1:19" x14ac:dyDescent="0.35">
      <c r="A19070" t="s">
        <v>7</v>
      </c>
      <c r="B19070" t="s">
        <v>285</v>
      </c>
      <c r="C19070">
        <v>341</v>
      </c>
      <c r="D19070" t="s">
        <v>188</v>
      </c>
      <c r="E19070" t="s">
        <v>76</v>
      </c>
      <c r="F19070" t="s">
        <v>100</v>
      </c>
      <c r="G19070" t="s">
        <v>75</v>
      </c>
      <c r="H19070" t="s">
        <v>650</v>
      </c>
      <c r="I19070" t="s">
        <v>173</v>
      </c>
      <c r="J19070" t="s">
        <v>107</v>
      </c>
      <c r="K19070" t="s">
        <v>105</v>
      </c>
      <c r="L19070" t="s">
        <v>80</v>
      </c>
      <c r="M19070" t="s">
        <v>199</v>
      </c>
      <c r="N19070" t="s">
        <v>93</v>
      </c>
      <c r="O19070" t="s">
        <v>108</v>
      </c>
      <c r="P19070" t="s">
        <v>78</v>
      </c>
      <c r="Q19070" t="s">
        <v>78</v>
      </c>
      <c r="R19070" t="s">
        <v>87</v>
      </c>
      <c r="S19070" t="s">
        <v>76</v>
      </c>
    </row>
    <row r="19071" spans="1:19" x14ac:dyDescent="0.35">
      <c r="A19071" t="s">
        <v>241</v>
      </c>
      <c r="B19071" t="s">
        <v>267</v>
      </c>
      <c r="C19071">
        <v>2271</v>
      </c>
      <c r="D19071" t="s">
        <v>132</v>
      </c>
      <c r="E19071" t="s">
        <v>106</v>
      </c>
      <c r="F19071" t="s">
        <v>150</v>
      </c>
      <c r="G19071" t="s">
        <v>105</v>
      </c>
      <c r="H19071" t="s">
        <v>115</v>
      </c>
      <c r="I19071" t="s">
        <v>211</v>
      </c>
      <c r="J19071" t="s">
        <v>100</v>
      </c>
      <c r="K19071" t="s">
        <v>122</v>
      </c>
      <c r="L19071" t="s">
        <v>81</v>
      </c>
      <c r="M19071" t="s">
        <v>214</v>
      </c>
      <c r="N19071" t="s">
        <v>150</v>
      </c>
      <c r="O19071" t="s">
        <v>108</v>
      </c>
      <c r="P19071" t="s">
        <v>282</v>
      </c>
      <c r="Q19071" t="s">
        <v>109</v>
      </c>
      <c r="R19071" t="s">
        <v>97</v>
      </c>
      <c r="S19071" t="s">
        <v>76</v>
      </c>
    </row>
    <row r="19072" spans="1:19" x14ac:dyDescent="0.35">
      <c r="A19072" t="s">
        <v>241</v>
      </c>
      <c r="B19072" t="s">
        <v>279</v>
      </c>
      <c r="C19072">
        <v>22173</v>
      </c>
      <c r="D19072" t="s">
        <v>56</v>
      </c>
      <c r="E19072" t="s">
        <v>73</v>
      </c>
      <c r="F19072" t="s">
        <v>94</v>
      </c>
      <c r="G19072" t="s">
        <v>94</v>
      </c>
      <c r="H19072" t="s">
        <v>523</v>
      </c>
      <c r="I19072" t="s">
        <v>173</v>
      </c>
      <c r="J19072" t="s">
        <v>150</v>
      </c>
      <c r="K19072" t="s">
        <v>122</v>
      </c>
      <c r="L19072" t="s">
        <v>173</v>
      </c>
      <c r="M19072" t="s">
        <v>518</v>
      </c>
      <c r="N19072" t="s">
        <v>71</v>
      </c>
      <c r="O19072" t="s">
        <v>133</v>
      </c>
      <c r="P19072" t="s">
        <v>194</v>
      </c>
      <c r="Q19072" t="s">
        <v>142</v>
      </c>
      <c r="R19072" t="s">
        <v>221</v>
      </c>
      <c r="S19072" t="s">
        <v>76</v>
      </c>
    </row>
    <row r="19073" spans="1:19" x14ac:dyDescent="0.35">
      <c r="A19073" t="s">
        <v>241</v>
      </c>
      <c r="B19073" t="s">
        <v>285</v>
      </c>
      <c r="C19073">
        <v>2814</v>
      </c>
      <c r="D19073" t="s">
        <v>53</v>
      </c>
      <c r="E19073" t="s">
        <v>77</v>
      </c>
      <c r="F19073" t="s">
        <v>81</v>
      </c>
      <c r="G19073" t="s">
        <v>138</v>
      </c>
      <c r="H19073" t="s">
        <v>303</v>
      </c>
      <c r="I19073" t="s">
        <v>179</v>
      </c>
      <c r="J19073" t="s">
        <v>105</v>
      </c>
      <c r="K19073" t="s">
        <v>198</v>
      </c>
      <c r="L19073" t="s">
        <v>62</v>
      </c>
      <c r="M19073" t="s">
        <v>200</v>
      </c>
      <c r="N19073" t="s">
        <v>71</v>
      </c>
      <c r="O19073" t="s">
        <v>149</v>
      </c>
      <c r="P19073" t="s">
        <v>121</v>
      </c>
      <c r="Q19073" t="s">
        <v>108</v>
      </c>
      <c r="R19073" t="s">
        <v>84</v>
      </c>
      <c r="S19073" t="s">
        <v>76</v>
      </c>
    </row>
    <row r="19075" spans="1:19" x14ac:dyDescent="0.35">
      <c r="A19075" t="s">
        <v>2741</v>
      </c>
    </row>
    <row r="19076" spans="1:19" x14ac:dyDescent="0.35">
      <c r="A19076" t="s">
        <v>14</v>
      </c>
      <c r="B19076" t="s">
        <v>461</v>
      </c>
      <c r="C19076" t="s">
        <v>2</v>
      </c>
      <c r="D19076" t="s">
        <v>2725</v>
      </c>
      <c r="E19076" t="s">
        <v>1223</v>
      </c>
      <c r="F19076" t="s">
        <v>2726</v>
      </c>
      <c r="G19076" t="s">
        <v>2727</v>
      </c>
      <c r="H19076" t="s">
        <v>2728</v>
      </c>
      <c r="I19076" t="s">
        <v>2729</v>
      </c>
      <c r="J19076" t="s">
        <v>2730</v>
      </c>
      <c r="K19076" t="s">
        <v>2731</v>
      </c>
      <c r="L19076" t="s">
        <v>2732</v>
      </c>
      <c r="M19076" t="s">
        <v>2733</v>
      </c>
      <c r="N19076" t="s">
        <v>2738</v>
      </c>
      <c r="O19076" t="s">
        <v>2734</v>
      </c>
      <c r="P19076" t="s">
        <v>2735</v>
      </c>
      <c r="Q19076" t="s">
        <v>2736</v>
      </c>
      <c r="R19076" t="s">
        <v>2737</v>
      </c>
      <c r="S19076" t="s">
        <v>2739</v>
      </c>
    </row>
    <row r="19077" spans="1:19" x14ac:dyDescent="0.35">
      <c r="A19077" t="s">
        <v>3</v>
      </c>
      <c r="B19077" t="s">
        <v>462</v>
      </c>
      <c r="C19077">
        <v>2261</v>
      </c>
      <c r="D19077" t="s">
        <v>157</v>
      </c>
      <c r="E19077" t="s">
        <v>107</v>
      </c>
      <c r="F19077" t="s">
        <v>55</v>
      </c>
      <c r="G19077" t="s">
        <v>142</v>
      </c>
      <c r="H19077" t="s">
        <v>343</v>
      </c>
      <c r="I19077" t="s">
        <v>65</v>
      </c>
      <c r="J19077" t="s">
        <v>72</v>
      </c>
      <c r="K19077" t="s">
        <v>122</v>
      </c>
      <c r="L19077" t="s">
        <v>63</v>
      </c>
      <c r="M19077" t="s">
        <v>515</v>
      </c>
      <c r="N19077" t="s">
        <v>150</v>
      </c>
      <c r="O19077" t="s">
        <v>198</v>
      </c>
      <c r="P19077" t="s">
        <v>99</v>
      </c>
      <c r="Q19077" t="s">
        <v>122</v>
      </c>
      <c r="R19077" t="s">
        <v>177</v>
      </c>
      <c r="S19077" t="s">
        <v>76</v>
      </c>
    </row>
    <row r="19078" spans="1:19" x14ac:dyDescent="0.35">
      <c r="A19078" t="s">
        <v>3</v>
      </c>
      <c r="B19078" t="s">
        <v>464</v>
      </c>
      <c r="C19078">
        <v>1565</v>
      </c>
      <c r="D19078" t="s">
        <v>81</v>
      </c>
      <c r="E19078" t="s">
        <v>76</v>
      </c>
      <c r="F19078" t="s">
        <v>73</v>
      </c>
      <c r="G19078" t="s">
        <v>79</v>
      </c>
      <c r="H19078" t="s">
        <v>225</v>
      </c>
      <c r="I19078" t="s">
        <v>77</v>
      </c>
      <c r="J19078" t="s">
        <v>106</v>
      </c>
      <c r="K19078" t="s">
        <v>105</v>
      </c>
      <c r="L19078" t="s">
        <v>177</v>
      </c>
      <c r="M19078" t="s">
        <v>905</v>
      </c>
      <c r="N19078" t="s">
        <v>76</v>
      </c>
      <c r="O19078" t="s">
        <v>79</v>
      </c>
      <c r="P19078" t="s">
        <v>55</v>
      </c>
      <c r="Q19078" t="s">
        <v>105</v>
      </c>
      <c r="R19078" t="s">
        <v>93</v>
      </c>
      <c r="S19078" t="s">
        <v>76</v>
      </c>
    </row>
    <row r="19079" spans="1:19" x14ac:dyDescent="0.35">
      <c r="A19079" t="s">
        <v>3</v>
      </c>
      <c r="B19079" t="s">
        <v>468</v>
      </c>
      <c r="C19079">
        <v>2</v>
      </c>
      <c r="D19079" t="s">
        <v>76</v>
      </c>
      <c r="E19079" t="s">
        <v>76</v>
      </c>
      <c r="F19079" t="s">
        <v>76</v>
      </c>
      <c r="G19079" t="s">
        <v>76</v>
      </c>
      <c r="H19079" t="s">
        <v>923</v>
      </c>
      <c r="I19079" t="s">
        <v>76</v>
      </c>
      <c r="J19079" t="s">
        <v>76</v>
      </c>
      <c r="K19079" t="s">
        <v>76</v>
      </c>
      <c r="L19079" t="s">
        <v>76</v>
      </c>
      <c r="M19079" t="s">
        <v>923</v>
      </c>
      <c r="N19079" t="s">
        <v>76</v>
      </c>
      <c r="O19079" t="s">
        <v>76</v>
      </c>
      <c r="P19079" t="s">
        <v>76</v>
      </c>
      <c r="Q19079" t="s">
        <v>76</v>
      </c>
      <c r="R19079" t="s">
        <v>76</v>
      </c>
      <c r="S19079" t="s">
        <v>76</v>
      </c>
    </row>
    <row r="19080" spans="1:19" x14ac:dyDescent="0.35">
      <c r="A19080" t="s">
        <v>4</v>
      </c>
      <c r="B19080" t="s">
        <v>462</v>
      </c>
      <c r="C19080">
        <v>3740</v>
      </c>
      <c r="D19080" t="s">
        <v>218</v>
      </c>
      <c r="E19080" t="s">
        <v>68</v>
      </c>
      <c r="F19080" t="s">
        <v>138</v>
      </c>
      <c r="G19080" t="s">
        <v>150</v>
      </c>
      <c r="H19080" t="s">
        <v>251</v>
      </c>
      <c r="I19080" t="s">
        <v>180</v>
      </c>
      <c r="J19080" t="s">
        <v>81</v>
      </c>
      <c r="K19080" t="s">
        <v>130</v>
      </c>
      <c r="L19080" t="s">
        <v>78</v>
      </c>
      <c r="M19080" t="s">
        <v>202</v>
      </c>
      <c r="N19080" t="s">
        <v>71</v>
      </c>
      <c r="O19080" t="s">
        <v>57</v>
      </c>
      <c r="P19080" t="s">
        <v>116</v>
      </c>
      <c r="Q19080" t="s">
        <v>137</v>
      </c>
      <c r="R19080" t="s">
        <v>180</v>
      </c>
      <c r="S19080" t="s">
        <v>76</v>
      </c>
    </row>
    <row r="19081" spans="1:19" x14ac:dyDescent="0.35">
      <c r="A19081" t="s">
        <v>4</v>
      </c>
      <c r="B19081" t="s">
        <v>464</v>
      </c>
      <c r="C19081">
        <v>2913</v>
      </c>
      <c r="D19081" t="s">
        <v>198</v>
      </c>
      <c r="E19081" t="s">
        <v>106</v>
      </c>
      <c r="F19081" t="s">
        <v>107</v>
      </c>
      <c r="G19081" t="s">
        <v>75</v>
      </c>
      <c r="H19081" t="s">
        <v>164</v>
      </c>
      <c r="I19081" t="s">
        <v>186</v>
      </c>
      <c r="J19081" t="s">
        <v>68</v>
      </c>
      <c r="K19081" t="s">
        <v>216</v>
      </c>
      <c r="L19081" t="s">
        <v>88</v>
      </c>
      <c r="M19081" t="s">
        <v>848</v>
      </c>
      <c r="N19081" t="s">
        <v>76</v>
      </c>
      <c r="O19081" t="s">
        <v>75</v>
      </c>
      <c r="P19081" t="s">
        <v>244</v>
      </c>
      <c r="Q19081" t="s">
        <v>55</v>
      </c>
      <c r="R19081" t="s">
        <v>94</v>
      </c>
      <c r="S19081" t="s">
        <v>76</v>
      </c>
    </row>
    <row r="19082" spans="1:19" x14ac:dyDescent="0.35">
      <c r="A19082" t="s">
        <v>5</v>
      </c>
      <c r="B19082" t="s">
        <v>462</v>
      </c>
      <c r="C19082">
        <v>3646</v>
      </c>
      <c r="D19082" t="s">
        <v>204</v>
      </c>
      <c r="E19082" t="s">
        <v>106</v>
      </c>
      <c r="F19082" t="s">
        <v>100</v>
      </c>
      <c r="G19082" t="s">
        <v>63</v>
      </c>
      <c r="H19082" t="s">
        <v>575</v>
      </c>
      <c r="I19082" t="s">
        <v>102</v>
      </c>
      <c r="J19082" t="s">
        <v>94</v>
      </c>
      <c r="K19082" t="s">
        <v>72</v>
      </c>
      <c r="L19082" t="s">
        <v>78</v>
      </c>
      <c r="M19082" t="s">
        <v>290</v>
      </c>
      <c r="N19082" t="s">
        <v>138</v>
      </c>
      <c r="O19082" t="s">
        <v>84</v>
      </c>
      <c r="P19082" t="s">
        <v>180</v>
      </c>
      <c r="Q19082" t="s">
        <v>244</v>
      </c>
      <c r="R19082" t="s">
        <v>177</v>
      </c>
      <c r="S19082" t="s">
        <v>76</v>
      </c>
    </row>
    <row r="19083" spans="1:19" x14ac:dyDescent="0.35">
      <c r="A19083" t="s">
        <v>5</v>
      </c>
      <c r="B19083" t="s">
        <v>464</v>
      </c>
      <c r="C19083">
        <v>3223</v>
      </c>
      <c r="D19083" t="s">
        <v>75</v>
      </c>
      <c r="E19083" t="s">
        <v>76</v>
      </c>
      <c r="F19083" t="s">
        <v>77</v>
      </c>
      <c r="G19083" t="s">
        <v>106</v>
      </c>
      <c r="H19083" t="s">
        <v>229</v>
      </c>
      <c r="I19083" t="s">
        <v>138</v>
      </c>
      <c r="J19083" t="s">
        <v>73</v>
      </c>
      <c r="K19083" t="s">
        <v>186</v>
      </c>
      <c r="L19083" t="s">
        <v>146</v>
      </c>
      <c r="M19083" t="s">
        <v>1005</v>
      </c>
      <c r="N19083" t="s">
        <v>77</v>
      </c>
      <c r="O19083" t="s">
        <v>138</v>
      </c>
      <c r="P19083" t="s">
        <v>55</v>
      </c>
      <c r="Q19083" t="s">
        <v>75</v>
      </c>
      <c r="R19083" t="s">
        <v>173</v>
      </c>
      <c r="S19083" t="s">
        <v>76</v>
      </c>
    </row>
    <row r="19084" spans="1:19" x14ac:dyDescent="0.35">
      <c r="A19084" t="s">
        <v>6</v>
      </c>
      <c r="B19084" t="s">
        <v>462</v>
      </c>
      <c r="C19084">
        <v>1922</v>
      </c>
      <c r="D19084" t="s">
        <v>435</v>
      </c>
      <c r="E19084" t="s">
        <v>77</v>
      </c>
      <c r="F19084" t="s">
        <v>186</v>
      </c>
      <c r="G19084" t="s">
        <v>122</v>
      </c>
      <c r="H19084" t="s">
        <v>532</v>
      </c>
      <c r="I19084" t="s">
        <v>56</v>
      </c>
      <c r="J19084" t="s">
        <v>198</v>
      </c>
      <c r="K19084" t="s">
        <v>198</v>
      </c>
      <c r="L19084" t="s">
        <v>68</v>
      </c>
      <c r="M19084" t="s">
        <v>231</v>
      </c>
      <c r="N19084" t="s">
        <v>106</v>
      </c>
      <c r="O19084" t="s">
        <v>149</v>
      </c>
      <c r="P19084" t="s">
        <v>89</v>
      </c>
      <c r="Q19084" t="s">
        <v>70</v>
      </c>
      <c r="R19084" t="s">
        <v>442</v>
      </c>
      <c r="S19084" t="s">
        <v>73</v>
      </c>
    </row>
    <row r="19085" spans="1:19" x14ac:dyDescent="0.35">
      <c r="A19085" t="s">
        <v>6</v>
      </c>
      <c r="B19085" t="s">
        <v>464</v>
      </c>
      <c r="C19085">
        <v>900</v>
      </c>
      <c r="D19085" t="s">
        <v>194</v>
      </c>
      <c r="E19085" t="s">
        <v>73</v>
      </c>
      <c r="F19085" t="s">
        <v>68</v>
      </c>
      <c r="G19085" t="s">
        <v>78</v>
      </c>
      <c r="H19085" t="s">
        <v>143</v>
      </c>
      <c r="I19085" t="s">
        <v>55</v>
      </c>
      <c r="J19085" t="s">
        <v>94</v>
      </c>
      <c r="K19085" t="s">
        <v>194</v>
      </c>
      <c r="L19085" t="s">
        <v>157</v>
      </c>
      <c r="M19085" t="s">
        <v>633</v>
      </c>
      <c r="N19085" t="s">
        <v>73</v>
      </c>
      <c r="O19085" t="s">
        <v>63</v>
      </c>
      <c r="P19085" t="s">
        <v>133</v>
      </c>
      <c r="Q19085" t="s">
        <v>78</v>
      </c>
      <c r="R19085" t="s">
        <v>93</v>
      </c>
      <c r="S19085" t="s">
        <v>76</v>
      </c>
    </row>
    <row r="19086" spans="1:19" x14ac:dyDescent="0.35">
      <c r="A19086" t="s">
        <v>7</v>
      </c>
      <c r="B19086" t="s">
        <v>462</v>
      </c>
      <c r="C19086">
        <v>4475</v>
      </c>
      <c r="D19086" t="s">
        <v>290</v>
      </c>
      <c r="E19086" t="s">
        <v>76</v>
      </c>
      <c r="F19086" t="s">
        <v>105</v>
      </c>
      <c r="G19086" t="s">
        <v>75</v>
      </c>
      <c r="H19086" t="s">
        <v>690</v>
      </c>
      <c r="I19086" t="s">
        <v>216</v>
      </c>
      <c r="J19086" t="s">
        <v>150</v>
      </c>
      <c r="K19086" t="s">
        <v>100</v>
      </c>
      <c r="L19086" t="s">
        <v>71</v>
      </c>
      <c r="M19086" t="s">
        <v>92</v>
      </c>
      <c r="N19086" t="s">
        <v>72</v>
      </c>
      <c r="O19086" t="s">
        <v>88</v>
      </c>
      <c r="P19086" t="s">
        <v>88</v>
      </c>
      <c r="Q19086" t="s">
        <v>108</v>
      </c>
      <c r="R19086" t="s">
        <v>442</v>
      </c>
      <c r="S19086" t="s">
        <v>76</v>
      </c>
    </row>
    <row r="19087" spans="1:19" x14ac:dyDescent="0.35">
      <c r="A19087" t="s">
        <v>7</v>
      </c>
      <c r="B19087" t="s">
        <v>464</v>
      </c>
      <c r="C19087">
        <v>2607</v>
      </c>
      <c r="D19087" t="s">
        <v>173</v>
      </c>
      <c r="E19087" t="s">
        <v>76</v>
      </c>
      <c r="F19087" t="s">
        <v>106</v>
      </c>
      <c r="G19087" t="s">
        <v>79</v>
      </c>
      <c r="H19087" t="s">
        <v>184</v>
      </c>
      <c r="I19087" t="s">
        <v>78</v>
      </c>
      <c r="J19087" t="s">
        <v>106</v>
      </c>
      <c r="K19087" t="s">
        <v>142</v>
      </c>
      <c r="L19087" t="s">
        <v>217</v>
      </c>
      <c r="M19087" t="s">
        <v>407</v>
      </c>
      <c r="N19087" t="s">
        <v>107</v>
      </c>
      <c r="O19087" t="s">
        <v>186</v>
      </c>
      <c r="P19087" t="s">
        <v>186</v>
      </c>
      <c r="Q19087" t="s">
        <v>75</v>
      </c>
      <c r="R19087" t="s">
        <v>142</v>
      </c>
      <c r="S19087" t="s">
        <v>76</v>
      </c>
    </row>
    <row r="19088" spans="1:19" x14ac:dyDescent="0.35">
      <c r="A19088" t="s">
        <v>7</v>
      </c>
      <c r="B19088" t="s">
        <v>468</v>
      </c>
      <c r="C19088">
        <v>4</v>
      </c>
      <c r="D19088" t="s">
        <v>923</v>
      </c>
      <c r="E19088" t="s">
        <v>76</v>
      </c>
      <c r="F19088" t="s">
        <v>76</v>
      </c>
      <c r="G19088" t="s">
        <v>76</v>
      </c>
      <c r="H19088" t="s">
        <v>76</v>
      </c>
      <c r="I19088" t="s">
        <v>76</v>
      </c>
      <c r="J19088" t="s">
        <v>76</v>
      </c>
      <c r="K19088" t="s">
        <v>76</v>
      </c>
      <c r="L19088" t="s">
        <v>76</v>
      </c>
      <c r="M19088" t="s">
        <v>76</v>
      </c>
      <c r="N19088" t="s">
        <v>76</v>
      </c>
      <c r="O19088" t="s">
        <v>76</v>
      </c>
      <c r="P19088" t="s">
        <v>76</v>
      </c>
      <c r="Q19088" t="s">
        <v>76</v>
      </c>
      <c r="R19088" t="s">
        <v>923</v>
      </c>
      <c r="S19088" t="s">
        <v>76</v>
      </c>
    </row>
    <row r="19089" spans="1:19" x14ac:dyDescent="0.35">
      <c r="A19089" t="s">
        <v>241</v>
      </c>
      <c r="B19089" t="s">
        <v>462</v>
      </c>
      <c r="C19089">
        <v>16044</v>
      </c>
      <c r="D19089" t="s">
        <v>290</v>
      </c>
      <c r="E19089" t="s">
        <v>106</v>
      </c>
      <c r="F19089" t="s">
        <v>72</v>
      </c>
      <c r="G19089" t="s">
        <v>81</v>
      </c>
      <c r="H19089" t="s">
        <v>482</v>
      </c>
      <c r="I19089" t="s">
        <v>102</v>
      </c>
      <c r="J19089" t="s">
        <v>138</v>
      </c>
      <c r="K19089" t="s">
        <v>93</v>
      </c>
      <c r="L19089" t="s">
        <v>94</v>
      </c>
      <c r="M19089" t="s">
        <v>162</v>
      </c>
      <c r="N19089" t="s">
        <v>78</v>
      </c>
      <c r="O19089" t="s">
        <v>57</v>
      </c>
      <c r="P19089" t="s">
        <v>89</v>
      </c>
      <c r="Q19089" t="s">
        <v>179</v>
      </c>
      <c r="R19089" t="s">
        <v>280</v>
      </c>
      <c r="S19089" t="s">
        <v>76</v>
      </c>
    </row>
    <row r="19090" spans="1:19" x14ac:dyDescent="0.35">
      <c r="A19090" t="s">
        <v>241</v>
      </c>
      <c r="B19090" t="s">
        <v>464</v>
      </c>
      <c r="C19090">
        <v>11208</v>
      </c>
      <c r="D19090" t="s">
        <v>122</v>
      </c>
      <c r="E19090" t="s">
        <v>107</v>
      </c>
      <c r="F19090" t="s">
        <v>106</v>
      </c>
      <c r="G19090" t="s">
        <v>68</v>
      </c>
      <c r="H19090" t="s">
        <v>206</v>
      </c>
      <c r="I19090" t="s">
        <v>138</v>
      </c>
      <c r="J19090" t="s">
        <v>77</v>
      </c>
      <c r="K19090" t="s">
        <v>133</v>
      </c>
      <c r="L19090" t="s">
        <v>355</v>
      </c>
      <c r="M19090" t="s">
        <v>846</v>
      </c>
      <c r="N19090" t="s">
        <v>107</v>
      </c>
      <c r="O19090" t="s">
        <v>138</v>
      </c>
      <c r="P19090" t="s">
        <v>198</v>
      </c>
      <c r="Q19090" t="s">
        <v>105</v>
      </c>
      <c r="R19090" t="s">
        <v>74</v>
      </c>
      <c r="S19090" t="s">
        <v>76</v>
      </c>
    </row>
    <row r="19091" spans="1:19" x14ac:dyDescent="0.35">
      <c r="A19091" t="s">
        <v>241</v>
      </c>
      <c r="B19091" t="s">
        <v>468</v>
      </c>
      <c r="C19091">
        <v>6</v>
      </c>
      <c r="D19091" t="s">
        <v>270</v>
      </c>
      <c r="E19091" t="s">
        <v>76</v>
      </c>
      <c r="F19091" t="s">
        <v>76</v>
      </c>
      <c r="G19091" t="s">
        <v>76</v>
      </c>
      <c r="H19091" t="s">
        <v>195</v>
      </c>
      <c r="I19091" t="s">
        <v>76</v>
      </c>
      <c r="J19091" t="s">
        <v>76</v>
      </c>
      <c r="K19091" t="s">
        <v>76</v>
      </c>
      <c r="L19091" t="s">
        <v>76</v>
      </c>
      <c r="M19091" t="s">
        <v>195</v>
      </c>
      <c r="N19091" t="s">
        <v>76</v>
      </c>
      <c r="O19091" t="s">
        <v>76</v>
      </c>
      <c r="P19091" t="s">
        <v>76</v>
      </c>
      <c r="Q19091" t="s">
        <v>76</v>
      </c>
      <c r="R19091" t="s">
        <v>270</v>
      </c>
      <c r="S19091" t="s">
        <v>76</v>
      </c>
    </row>
    <row r="19093" spans="1:19" x14ac:dyDescent="0.35">
      <c r="A19093" t="s">
        <v>2742</v>
      </c>
    </row>
    <row r="19094" spans="1:19" x14ac:dyDescent="0.35">
      <c r="A19094" t="s">
        <v>14</v>
      </c>
      <c r="B19094" t="s">
        <v>487</v>
      </c>
      <c r="C19094" t="s">
        <v>2</v>
      </c>
      <c r="D19094" t="s">
        <v>2725</v>
      </c>
      <c r="E19094" t="s">
        <v>2726</v>
      </c>
      <c r="F19094" t="s">
        <v>2727</v>
      </c>
      <c r="G19094" t="s">
        <v>2728</v>
      </c>
      <c r="H19094" t="s">
        <v>2729</v>
      </c>
      <c r="I19094" t="s">
        <v>2730</v>
      </c>
      <c r="J19094" t="s">
        <v>2731</v>
      </c>
      <c r="K19094" t="s">
        <v>2732</v>
      </c>
      <c r="L19094" t="s">
        <v>2733</v>
      </c>
      <c r="M19094" t="s">
        <v>2738</v>
      </c>
      <c r="N19094" t="s">
        <v>2734</v>
      </c>
      <c r="O19094" t="s">
        <v>2735</v>
      </c>
      <c r="P19094" t="s">
        <v>2736</v>
      </c>
      <c r="Q19094" t="s">
        <v>2737</v>
      </c>
      <c r="R19094" t="s">
        <v>1223</v>
      </c>
      <c r="S19094" t="s">
        <v>2739</v>
      </c>
    </row>
    <row r="19095" spans="1:19" x14ac:dyDescent="0.35">
      <c r="A19095" t="s">
        <v>3</v>
      </c>
      <c r="B19095" t="s">
        <v>488</v>
      </c>
      <c r="C19095">
        <v>1972</v>
      </c>
      <c r="D19095" t="s">
        <v>102</v>
      </c>
      <c r="E19095" t="s">
        <v>63</v>
      </c>
      <c r="F19095" t="s">
        <v>81</v>
      </c>
      <c r="G19095" t="s">
        <v>187</v>
      </c>
      <c r="H19095" t="s">
        <v>100</v>
      </c>
      <c r="I19095" t="s">
        <v>75</v>
      </c>
      <c r="J19095" t="s">
        <v>122</v>
      </c>
      <c r="K19095" t="s">
        <v>62</v>
      </c>
      <c r="L19095" t="s">
        <v>128</v>
      </c>
      <c r="M19095" t="s">
        <v>68</v>
      </c>
      <c r="N19095" t="s">
        <v>100</v>
      </c>
      <c r="O19095" t="s">
        <v>109</v>
      </c>
      <c r="P19095" t="s">
        <v>100</v>
      </c>
      <c r="Q19095" t="s">
        <v>109</v>
      </c>
      <c r="R19095" t="s">
        <v>76</v>
      </c>
      <c r="S19095" t="s">
        <v>76</v>
      </c>
    </row>
    <row r="19096" spans="1:19" x14ac:dyDescent="0.35">
      <c r="A19096" t="s">
        <v>3</v>
      </c>
      <c r="B19096" t="s">
        <v>491</v>
      </c>
      <c r="C19096">
        <v>1856</v>
      </c>
      <c r="D19096" t="s">
        <v>240</v>
      </c>
      <c r="E19096" t="s">
        <v>75</v>
      </c>
      <c r="F19096" t="s">
        <v>80</v>
      </c>
      <c r="G19096" t="s">
        <v>284</v>
      </c>
      <c r="H19096" t="s">
        <v>173</v>
      </c>
      <c r="I19096" t="s">
        <v>78</v>
      </c>
      <c r="J19096" t="s">
        <v>81</v>
      </c>
      <c r="K19096" t="s">
        <v>216</v>
      </c>
      <c r="L19096" t="s">
        <v>476</v>
      </c>
      <c r="M19096" t="s">
        <v>77</v>
      </c>
      <c r="N19096" t="s">
        <v>100</v>
      </c>
      <c r="O19096" t="s">
        <v>221</v>
      </c>
      <c r="P19096" t="s">
        <v>93</v>
      </c>
      <c r="Q19096" t="s">
        <v>176</v>
      </c>
      <c r="R19096" t="s">
        <v>73</v>
      </c>
      <c r="S19096" t="s">
        <v>76</v>
      </c>
    </row>
    <row r="19097" spans="1:19" x14ac:dyDescent="0.35">
      <c r="A19097" t="s">
        <v>4</v>
      </c>
      <c r="B19097" t="s">
        <v>488</v>
      </c>
      <c r="C19097">
        <v>3810</v>
      </c>
      <c r="D19097" t="s">
        <v>176</v>
      </c>
      <c r="E19097" t="s">
        <v>71</v>
      </c>
      <c r="F19097" t="s">
        <v>150</v>
      </c>
      <c r="G19097" t="s">
        <v>453</v>
      </c>
      <c r="H19097" t="s">
        <v>104</v>
      </c>
      <c r="I19097" t="s">
        <v>105</v>
      </c>
      <c r="J19097" t="s">
        <v>62</v>
      </c>
      <c r="K19097" t="s">
        <v>151</v>
      </c>
      <c r="L19097" t="s">
        <v>581</v>
      </c>
      <c r="M19097" t="s">
        <v>79</v>
      </c>
      <c r="N19097" t="s">
        <v>88</v>
      </c>
      <c r="O19097" t="s">
        <v>162</v>
      </c>
      <c r="P19097" t="s">
        <v>149</v>
      </c>
      <c r="Q19097" t="s">
        <v>198</v>
      </c>
      <c r="R19097" t="s">
        <v>150</v>
      </c>
      <c r="S19097" t="s">
        <v>76</v>
      </c>
    </row>
    <row r="19098" spans="1:19" x14ac:dyDescent="0.35">
      <c r="A19098" t="s">
        <v>4</v>
      </c>
      <c r="B19098" t="s">
        <v>491</v>
      </c>
      <c r="C19098">
        <v>2843</v>
      </c>
      <c r="D19098" t="s">
        <v>515</v>
      </c>
      <c r="E19098" t="s">
        <v>75</v>
      </c>
      <c r="F19098" t="s">
        <v>75</v>
      </c>
      <c r="G19098" t="s">
        <v>474</v>
      </c>
      <c r="H19098" t="s">
        <v>84</v>
      </c>
      <c r="I19098" t="s">
        <v>150</v>
      </c>
      <c r="J19098" t="s">
        <v>70</v>
      </c>
      <c r="K19098" t="s">
        <v>93</v>
      </c>
      <c r="L19098" t="s">
        <v>589</v>
      </c>
      <c r="M19098" t="s">
        <v>77</v>
      </c>
      <c r="N19098" t="s">
        <v>150</v>
      </c>
      <c r="O19098" t="s">
        <v>56</v>
      </c>
      <c r="P19098" t="s">
        <v>57</v>
      </c>
      <c r="Q19098" t="s">
        <v>88</v>
      </c>
      <c r="R19098" t="s">
        <v>73</v>
      </c>
      <c r="S19098" t="s">
        <v>76</v>
      </c>
    </row>
    <row r="19099" spans="1:19" x14ac:dyDescent="0.35">
      <c r="A19099" t="s">
        <v>5</v>
      </c>
      <c r="B19099" t="s">
        <v>488</v>
      </c>
      <c r="C19099">
        <v>3997</v>
      </c>
      <c r="D19099" t="s">
        <v>175</v>
      </c>
      <c r="E19099" t="s">
        <v>63</v>
      </c>
      <c r="F19099" t="s">
        <v>73</v>
      </c>
      <c r="G19099" t="s">
        <v>440</v>
      </c>
      <c r="H19099" t="s">
        <v>133</v>
      </c>
      <c r="I19099" t="s">
        <v>71</v>
      </c>
      <c r="J19099" t="s">
        <v>81</v>
      </c>
      <c r="K19099" t="s">
        <v>57</v>
      </c>
      <c r="L19099" t="s">
        <v>775</v>
      </c>
      <c r="M19099" t="s">
        <v>75</v>
      </c>
      <c r="N19099" t="s">
        <v>70</v>
      </c>
      <c r="O19099" t="s">
        <v>96</v>
      </c>
      <c r="P19099" t="s">
        <v>130</v>
      </c>
      <c r="Q19099" t="s">
        <v>121</v>
      </c>
      <c r="R19099" t="s">
        <v>107</v>
      </c>
      <c r="S19099" t="s">
        <v>76</v>
      </c>
    </row>
    <row r="19100" spans="1:19" x14ac:dyDescent="0.35">
      <c r="A19100" t="s">
        <v>5</v>
      </c>
      <c r="B19100" t="s">
        <v>491</v>
      </c>
      <c r="C19100">
        <v>2872</v>
      </c>
      <c r="D19100" t="s">
        <v>180</v>
      </c>
      <c r="E19100" t="s">
        <v>71</v>
      </c>
      <c r="F19100" t="s">
        <v>122</v>
      </c>
      <c r="G19100" t="s">
        <v>457</v>
      </c>
      <c r="H19100" t="s">
        <v>244</v>
      </c>
      <c r="I19100" t="s">
        <v>79</v>
      </c>
      <c r="J19100" t="s">
        <v>55</v>
      </c>
      <c r="K19100" t="s">
        <v>104</v>
      </c>
      <c r="L19100" t="s">
        <v>524</v>
      </c>
      <c r="M19100" t="s">
        <v>75</v>
      </c>
      <c r="N19100" t="s">
        <v>198</v>
      </c>
      <c r="O19100" t="s">
        <v>86</v>
      </c>
      <c r="P19100" t="s">
        <v>103</v>
      </c>
      <c r="Q19100" t="s">
        <v>204</v>
      </c>
      <c r="R19100" t="s">
        <v>77</v>
      </c>
      <c r="S19100" t="s">
        <v>76</v>
      </c>
    </row>
    <row r="19101" spans="1:19" x14ac:dyDescent="0.35">
      <c r="A19101" t="s">
        <v>6</v>
      </c>
      <c r="B19101" t="s">
        <v>488</v>
      </c>
      <c r="C19101">
        <v>1492</v>
      </c>
      <c r="D19101" t="s">
        <v>278</v>
      </c>
      <c r="E19101" t="s">
        <v>72</v>
      </c>
      <c r="F19101" t="s">
        <v>100</v>
      </c>
      <c r="G19101" t="s">
        <v>399</v>
      </c>
      <c r="H19101" t="s">
        <v>175</v>
      </c>
      <c r="I19101" t="s">
        <v>55</v>
      </c>
      <c r="J19101" t="s">
        <v>62</v>
      </c>
      <c r="K19101" t="s">
        <v>103</v>
      </c>
      <c r="L19101" t="s">
        <v>183</v>
      </c>
      <c r="M19101" t="s">
        <v>106</v>
      </c>
      <c r="N19101" t="s">
        <v>62</v>
      </c>
      <c r="O19101" t="s">
        <v>97</v>
      </c>
      <c r="P19101" t="s">
        <v>198</v>
      </c>
      <c r="Q19101" t="s">
        <v>163</v>
      </c>
      <c r="R19101" t="s">
        <v>106</v>
      </c>
      <c r="S19101" t="s">
        <v>106</v>
      </c>
    </row>
    <row r="19102" spans="1:19" x14ac:dyDescent="0.35">
      <c r="A19102" t="s">
        <v>6</v>
      </c>
      <c r="B19102" t="s">
        <v>491</v>
      </c>
      <c r="C19102">
        <v>1330</v>
      </c>
      <c r="D19102" t="s">
        <v>367</v>
      </c>
      <c r="E19102" t="s">
        <v>81</v>
      </c>
      <c r="F19102" t="s">
        <v>74</v>
      </c>
      <c r="G19102" t="s">
        <v>940</v>
      </c>
      <c r="H19102" t="s">
        <v>67</v>
      </c>
      <c r="I19102" t="s">
        <v>142</v>
      </c>
      <c r="J19102" t="s">
        <v>198</v>
      </c>
      <c r="K19102" t="s">
        <v>122</v>
      </c>
      <c r="L19102" t="s">
        <v>171</v>
      </c>
      <c r="M19102" t="s">
        <v>106</v>
      </c>
      <c r="N19102" t="s">
        <v>100</v>
      </c>
      <c r="O19102" t="s">
        <v>240</v>
      </c>
      <c r="P19102" t="s">
        <v>149</v>
      </c>
      <c r="Q19102" t="s">
        <v>280</v>
      </c>
      <c r="R19102" t="s">
        <v>77</v>
      </c>
      <c r="S19102" t="s">
        <v>76</v>
      </c>
    </row>
    <row r="19103" spans="1:19" x14ac:dyDescent="0.35">
      <c r="A19103" t="s">
        <v>7</v>
      </c>
      <c r="B19103" t="s">
        <v>488</v>
      </c>
      <c r="C19103">
        <v>3546</v>
      </c>
      <c r="D19103" t="s">
        <v>177</v>
      </c>
      <c r="E19103" t="s">
        <v>78</v>
      </c>
      <c r="F19103" t="s">
        <v>68</v>
      </c>
      <c r="G19103" t="s">
        <v>517</v>
      </c>
      <c r="H19103" t="s">
        <v>108</v>
      </c>
      <c r="I19103" t="s">
        <v>71</v>
      </c>
      <c r="J19103" t="s">
        <v>130</v>
      </c>
      <c r="K19103" t="s">
        <v>93</v>
      </c>
      <c r="L19103" t="s">
        <v>275</v>
      </c>
      <c r="M19103" t="s">
        <v>71</v>
      </c>
      <c r="N19103" t="s">
        <v>149</v>
      </c>
      <c r="O19103" t="s">
        <v>65</v>
      </c>
      <c r="P19103" t="s">
        <v>186</v>
      </c>
      <c r="Q19103" t="s">
        <v>97</v>
      </c>
      <c r="R19103" t="s">
        <v>107</v>
      </c>
      <c r="S19103" t="s">
        <v>76</v>
      </c>
    </row>
    <row r="19104" spans="1:19" x14ac:dyDescent="0.35">
      <c r="A19104" t="s">
        <v>7</v>
      </c>
      <c r="B19104" t="s">
        <v>491</v>
      </c>
      <c r="C19104">
        <v>3540</v>
      </c>
      <c r="D19104" t="s">
        <v>56</v>
      </c>
      <c r="E19104" t="s">
        <v>71</v>
      </c>
      <c r="F19104" t="s">
        <v>75</v>
      </c>
      <c r="G19104" t="s">
        <v>259</v>
      </c>
      <c r="H19104" t="s">
        <v>65</v>
      </c>
      <c r="I19104" t="s">
        <v>68</v>
      </c>
      <c r="J19104" t="s">
        <v>138</v>
      </c>
      <c r="K19104" t="s">
        <v>62</v>
      </c>
      <c r="L19104" t="s">
        <v>172</v>
      </c>
      <c r="M19104" t="s">
        <v>105</v>
      </c>
      <c r="N19104" t="s">
        <v>103</v>
      </c>
      <c r="O19104" t="s">
        <v>104</v>
      </c>
      <c r="P19104" t="s">
        <v>122</v>
      </c>
      <c r="Q19104" t="s">
        <v>87</v>
      </c>
      <c r="R19104" t="s">
        <v>76</v>
      </c>
      <c r="S19104" t="s">
        <v>76</v>
      </c>
    </row>
    <row r="19105" spans="1:19" x14ac:dyDescent="0.35">
      <c r="A19105" t="s">
        <v>241</v>
      </c>
      <c r="B19105" t="s">
        <v>488</v>
      </c>
      <c r="C19105">
        <v>14817</v>
      </c>
      <c r="D19105" t="s">
        <v>314</v>
      </c>
      <c r="E19105" t="s">
        <v>105</v>
      </c>
      <c r="F19105" t="s">
        <v>150</v>
      </c>
      <c r="G19105" t="s">
        <v>110</v>
      </c>
      <c r="H19105" t="s">
        <v>104</v>
      </c>
      <c r="I19105" t="s">
        <v>94</v>
      </c>
      <c r="J19105" t="s">
        <v>198</v>
      </c>
      <c r="K19105" t="s">
        <v>104</v>
      </c>
      <c r="L19105" t="s">
        <v>940</v>
      </c>
      <c r="M19105" t="s">
        <v>68</v>
      </c>
      <c r="N19105" t="s">
        <v>103</v>
      </c>
      <c r="O19105" t="s">
        <v>87</v>
      </c>
      <c r="P19105" t="s">
        <v>151</v>
      </c>
      <c r="Q19105" t="s">
        <v>163</v>
      </c>
      <c r="R19105" t="s">
        <v>106</v>
      </c>
      <c r="S19105" t="s">
        <v>76</v>
      </c>
    </row>
    <row r="19106" spans="1:19" x14ac:dyDescent="0.35">
      <c r="A19106" t="s">
        <v>241</v>
      </c>
      <c r="B19106" t="s">
        <v>491</v>
      </c>
      <c r="C19106">
        <v>12441</v>
      </c>
      <c r="D19106" t="s">
        <v>309</v>
      </c>
      <c r="E19106" t="s">
        <v>150</v>
      </c>
      <c r="F19106" t="s">
        <v>81</v>
      </c>
      <c r="G19106" t="s">
        <v>454</v>
      </c>
      <c r="H19106" t="s">
        <v>175</v>
      </c>
      <c r="I19106" t="s">
        <v>75</v>
      </c>
      <c r="J19106" t="s">
        <v>93</v>
      </c>
      <c r="K19106" t="s">
        <v>173</v>
      </c>
      <c r="L19106" t="s">
        <v>183</v>
      </c>
      <c r="M19106" t="s">
        <v>150</v>
      </c>
      <c r="N19106" t="s">
        <v>142</v>
      </c>
      <c r="O19106" t="s">
        <v>244</v>
      </c>
      <c r="P19106" t="s">
        <v>104</v>
      </c>
      <c r="Q19106" t="s">
        <v>181</v>
      </c>
      <c r="R19106" t="s">
        <v>73</v>
      </c>
      <c r="S19106" t="s">
        <v>76</v>
      </c>
    </row>
    <row r="19108" spans="1:19" x14ac:dyDescent="0.35">
      <c r="A19108" t="s">
        <v>2743</v>
      </c>
    </row>
    <row r="19109" spans="1:19" x14ac:dyDescent="0.35">
      <c r="A19109" t="s">
        <v>14</v>
      </c>
      <c r="B19109" t="s">
        <v>2</v>
      </c>
      <c r="C19109" t="s">
        <v>2725</v>
      </c>
      <c r="D19109" t="s">
        <v>1223</v>
      </c>
      <c r="E19109" t="s">
        <v>2726</v>
      </c>
      <c r="F19109" t="s">
        <v>2727</v>
      </c>
      <c r="G19109" t="s">
        <v>2728</v>
      </c>
      <c r="H19109" t="s">
        <v>2729</v>
      </c>
      <c r="I19109" t="s">
        <v>2730</v>
      </c>
      <c r="J19109" t="s">
        <v>2731</v>
      </c>
      <c r="K19109" t="s">
        <v>2732</v>
      </c>
      <c r="L19109" t="s">
        <v>2733</v>
      </c>
      <c r="M19109" t="s">
        <v>2738</v>
      </c>
      <c r="N19109" t="s">
        <v>2734</v>
      </c>
      <c r="O19109" t="s">
        <v>2735</v>
      </c>
      <c r="P19109" t="s">
        <v>2736</v>
      </c>
      <c r="Q19109" t="s">
        <v>2737</v>
      </c>
      <c r="R19109" t="s">
        <v>2739</v>
      </c>
    </row>
    <row r="19110" spans="1:19" x14ac:dyDescent="0.35">
      <c r="A19110" t="s">
        <v>3</v>
      </c>
      <c r="B19110">
        <v>3828</v>
      </c>
      <c r="C19110" t="s">
        <v>121</v>
      </c>
      <c r="D19110" t="s">
        <v>107</v>
      </c>
      <c r="E19110" t="s">
        <v>138</v>
      </c>
      <c r="F19110" t="s">
        <v>63</v>
      </c>
      <c r="G19110" t="s">
        <v>368</v>
      </c>
      <c r="H19110" t="s">
        <v>151</v>
      </c>
      <c r="I19110" t="s">
        <v>94</v>
      </c>
      <c r="J19110" t="s">
        <v>186</v>
      </c>
      <c r="K19110" t="s">
        <v>88</v>
      </c>
      <c r="L19110" t="s">
        <v>215</v>
      </c>
      <c r="M19110" t="s">
        <v>79</v>
      </c>
      <c r="N19110" t="s">
        <v>100</v>
      </c>
      <c r="O19110" t="s">
        <v>109</v>
      </c>
      <c r="P19110" t="s">
        <v>186</v>
      </c>
      <c r="Q19110" t="s">
        <v>181</v>
      </c>
      <c r="R19110" t="s">
        <v>76</v>
      </c>
    </row>
    <row r="19111" spans="1:19" x14ac:dyDescent="0.35">
      <c r="A19111" t="s">
        <v>4</v>
      </c>
      <c r="B19111">
        <v>6653</v>
      </c>
      <c r="C19111" t="s">
        <v>92</v>
      </c>
      <c r="D19111" t="s">
        <v>79</v>
      </c>
      <c r="E19111" t="s">
        <v>150</v>
      </c>
      <c r="F19111" t="s">
        <v>150</v>
      </c>
      <c r="G19111" t="s">
        <v>391</v>
      </c>
      <c r="H19111" t="s">
        <v>70</v>
      </c>
      <c r="I19111" t="s">
        <v>94</v>
      </c>
      <c r="J19111" t="s">
        <v>179</v>
      </c>
      <c r="K19111" t="s">
        <v>142</v>
      </c>
      <c r="L19111" t="s">
        <v>659</v>
      </c>
      <c r="M19111" t="s">
        <v>79</v>
      </c>
      <c r="N19111" t="s">
        <v>130</v>
      </c>
      <c r="O19111" t="s">
        <v>132</v>
      </c>
      <c r="P19111" t="s">
        <v>179</v>
      </c>
      <c r="Q19111" t="s">
        <v>149</v>
      </c>
      <c r="R19111" t="s">
        <v>76</v>
      </c>
    </row>
    <row r="19112" spans="1:19" x14ac:dyDescent="0.35">
      <c r="A19112" t="s">
        <v>5</v>
      </c>
      <c r="B19112">
        <v>6869</v>
      </c>
      <c r="C19112" t="s">
        <v>163</v>
      </c>
      <c r="D19112" t="s">
        <v>73</v>
      </c>
      <c r="E19112" t="s">
        <v>105</v>
      </c>
      <c r="F19112" t="s">
        <v>78</v>
      </c>
      <c r="G19112" t="s">
        <v>659</v>
      </c>
      <c r="H19112" t="s">
        <v>103</v>
      </c>
      <c r="I19112" t="s">
        <v>71</v>
      </c>
      <c r="J19112" t="s">
        <v>63</v>
      </c>
      <c r="K19112" t="s">
        <v>62</v>
      </c>
      <c r="L19112" t="s">
        <v>374</v>
      </c>
      <c r="M19112" t="s">
        <v>75</v>
      </c>
      <c r="N19112" t="s">
        <v>149</v>
      </c>
      <c r="O19112" t="s">
        <v>179</v>
      </c>
      <c r="P19112" t="s">
        <v>108</v>
      </c>
      <c r="Q19112" t="s">
        <v>264</v>
      </c>
      <c r="R19112" t="s">
        <v>76</v>
      </c>
    </row>
    <row r="19113" spans="1:19" x14ac:dyDescent="0.35">
      <c r="A19113" t="s">
        <v>6</v>
      </c>
      <c r="B19113">
        <v>2822</v>
      </c>
      <c r="C19113" t="s">
        <v>290</v>
      </c>
      <c r="D19113" t="s">
        <v>106</v>
      </c>
      <c r="E19113" t="s">
        <v>72</v>
      </c>
      <c r="F19113" t="s">
        <v>55</v>
      </c>
      <c r="G19113" t="s">
        <v>321</v>
      </c>
      <c r="H19113" t="s">
        <v>109</v>
      </c>
      <c r="I19113" t="s">
        <v>93</v>
      </c>
      <c r="J19113" t="s">
        <v>86</v>
      </c>
      <c r="K19113" t="s">
        <v>104</v>
      </c>
      <c r="L19113" t="s">
        <v>467</v>
      </c>
      <c r="M19113" t="s">
        <v>106</v>
      </c>
      <c r="N19113" t="s">
        <v>130</v>
      </c>
      <c r="O19113" t="s">
        <v>121</v>
      </c>
      <c r="P19113" t="s">
        <v>104</v>
      </c>
      <c r="Q19113" t="s">
        <v>161</v>
      </c>
      <c r="R19113" t="s">
        <v>107</v>
      </c>
    </row>
    <row r="19114" spans="1:19" x14ac:dyDescent="0.35">
      <c r="A19114" t="s">
        <v>7</v>
      </c>
      <c r="B19114">
        <v>7086</v>
      </c>
      <c r="C19114" t="s">
        <v>260</v>
      </c>
      <c r="D19114" t="s">
        <v>76</v>
      </c>
      <c r="E19114" t="s">
        <v>75</v>
      </c>
      <c r="F19114" t="s">
        <v>150</v>
      </c>
      <c r="G19114" t="s">
        <v>556</v>
      </c>
      <c r="H19114" t="s">
        <v>103</v>
      </c>
      <c r="I19114" t="s">
        <v>68</v>
      </c>
      <c r="J19114" t="s">
        <v>55</v>
      </c>
      <c r="K19114" t="s">
        <v>133</v>
      </c>
      <c r="L19114" t="s">
        <v>443</v>
      </c>
      <c r="M19114" t="s">
        <v>94</v>
      </c>
      <c r="N19114" t="s">
        <v>149</v>
      </c>
      <c r="O19114" t="s">
        <v>149</v>
      </c>
      <c r="P19114" t="s">
        <v>74</v>
      </c>
      <c r="Q19114" t="s">
        <v>119</v>
      </c>
      <c r="R19114" t="s">
        <v>76</v>
      </c>
    </row>
    <row r="19115" spans="1:19" x14ac:dyDescent="0.35">
      <c r="A19115" t="s">
        <v>241</v>
      </c>
      <c r="B19115">
        <v>27258</v>
      </c>
      <c r="C19115" t="s">
        <v>204</v>
      </c>
      <c r="D19115" t="s">
        <v>73</v>
      </c>
      <c r="E19115" t="s">
        <v>78</v>
      </c>
      <c r="F19115" t="s">
        <v>78</v>
      </c>
      <c r="G19115" t="s">
        <v>710</v>
      </c>
      <c r="H19115" t="s">
        <v>62</v>
      </c>
      <c r="I19115" t="s">
        <v>75</v>
      </c>
      <c r="J19115" t="s">
        <v>122</v>
      </c>
      <c r="K19115" t="s">
        <v>108</v>
      </c>
      <c r="L19115" t="s">
        <v>588</v>
      </c>
      <c r="M19115" t="s">
        <v>71</v>
      </c>
      <c r="N19115" t="s">
        <v>104</v>
      </c>
      <c r="O19115" t="s">
        <v>97</v>
      </c>
      <c r="P19115" t="s">
        <v>130</v>
      </c>
      <c r="Q19115" t="s">
        <v>97</v>
      </c>
      <c r="R19115" t="s">
        <v>76</v>
      </c>
    </row>
    <row r="19117" spans="1:19" x14ac:dyDescent="0.35">
      <c r="A19117" t="s">
        <v>2744</v>
      </c>
    </row>
    <row r="19118" spans="1:19" x14ac:dyDescent="0.35">
      <c r="A19118" t="s">
        <v>14</v>
      </c>
      <c r="B19118" t="s">
        <v>266</v>
      </c>
      <c r="C19118" t="s">
        <v>2</v>
      </c>
      <c r="D19118" t="s">
        <v>2745</v>
      </c>
      <c r="E19118" t="s">
        <v>2746</v>
      </c>
      <c r="F19118" t="s">
        <v>2747</v>
      </c>
      <c r="G19118" t="s">
        <v>2748</v>
      </c>
      <c r="H19118" t="s">
        <v>2749</v>
      </c>
      <c r="I19118" t="s">
        <v>2750</v>
      </c>
      <c r="J19118" t="s">
        <v>2751</v>
      </c>
      <c r="K19118" t="s">
        <v>2752</v>
      </c>
      <c r="L19118" t="s">
        <v>48</v>
      </c>
      <c r="M19118" t="s">
        <v>2753</v>
      </c>
      <c r="N19118" t="s">
        <v>50</v>
      </c>
    </row>
    <row r="19119" spans="1:19" x14ac:dyDescent="0.35">
      <c r="A19119" t="s">
        <v>3</v>
      </c>
      <c r="B19119" t="s">
        <v>267</v>
      </c>
      <c r="C19119">
        <v>51</v>
      </c>
      <c r="D19119" t="s">
        <v>495</v>
      </c>
      <c r="E19119" t="s">
        <v>95</v>
      </c>
      <c r="F19119" t="s">
        <v>76</v>
      </c>
      <c r="G19119" t="s">
        <v>328</v>
      </c>
      <c r="H19119" t="s">
        <v>186</v>
      </c>
      <c r="I19119" t="s">
        <v>372</v>
      </c>
      <c r="J19119" t="s">
        <v>339</v>
      </c>
      <c r="K19119" t="s">
        <v>114</v>
      </c>
      <c r="L19119" t="s">
        <v>136</v>
      </c>
      <c r="M19119" t="s">
        <v>76</v>
      </c>
      <c r="N19119" t="s">
        <v>130</v>
      </c>
    </row>
    <row r="19120" spans="1:19" x14ac:dyDescent="0.35">
      <c r="A19120" t="s">
        <v>3</v>
      </c>
      <c r="B19120" t="s">
        <v>279</v>
      </c>
      <c r="C19120">
        <v>67</v>
      </c>
      <c r="D19120" t="s">
        <v>719</v>
      </c>
      <c r="E19120" t="s">
        <v>237</v>
      </c>
      <c r="F19120" t="s">
        <v>76</v>
      </c>
      <c r="G19120" t="s">
        <v>173</v>
      </c>
      <c r="H19120" t="s">
        <v>112</v>
      </c>
      <c r="I19120" t="s">
        <v>206</v>
      </c>
      <c r="J19120" t="s">
        <v>341</v>
      </c>
      <c r="K19120" t="s">
        <v>252</v>
      </c>
      <c r="L19120" t="s">
        <v>76</v>
      </c>
      <c r="M19120" t="s">
        <v>76</v>
      </c>
      <c r="N19120" t="s">
        <v>94</v>
      </c>
    </row>
    <row r="19121" spans="1:14" x14ac:dyDescent="0.35">
      <c r="A19121" t="s">
        <v>3</v>
      </c>
      <c r="B19121" t="s">
        <v>285</v>
      </c>
      <c r="C19121">
        <v>3</v>
      </c>
      <c r="D19121" t="s">
        <v>76</v>
      </c>
      <c r="E19121" t="s">
        <v>76</v>
      </c>
      <c r="F19121" t="s">
        <v>76</v>
      </c>
      <c r="G19121" t="s">
        <v>129</v>
      </c>
      <c r="H19121" t="s">
        <v>76</v>
      </c>
      <c r="I19121" t="s">
        <v>184</v>
      </c>
      <c r="J19121" t="s">
        <v>76</v>
      </c>
      <c r="K19121" t="s">
        <v>76</v>
      </c>
      <c r="L19121" t="s">
        <v>617</v>
      </c>
      <c r="M19121" t="s">
        <v>76</v>
      </c>
      <c r="N19121" t="s">
        <v>76</v>
      </c>
    </row>
    <row r="19122" spans="1:14" x14ac:dyDescent="0.35">
      <c r="A19122" t="s">
        <v>4</v>
      </c>
      <c r="B19122" t="s">
        <v>267</v>
      </c>
      <c r="C19122">
        <v>57</v>
      </c>
      <c r="D19122" t="s">
        <v>274</v>
      </c>
      <c r="E19122" t="s">
        <v>121</v>
      </c>
      <c r="F19122" t="s">
        <v>76</v>
      </c>
      <c r="G19122" t="s">
        <v>603</v>
      </c>
      <c r="H19122" t="s">
        <v>162</v>
      </c>
      <c r="I19122" t="s">
        <v>320</v>
      </c>
      <c r="J19122" t="s">
        <v>115</v>
      </c>
      <c r="K19122" t="s">
        <v>112</v>
      </c>
      <c r="L19122" t="s">
        <v>68</v>
      </c>
      <c r="M19122" t="s">
        <v>76</v>
      </c>
      <c r="N19122" t="s">
        <v>76</v>
      </c>
    </row>
    <row r="19123" spans="1:14" x14ac:dyDescent="0.35">
      <c r="A19123" t="s">
        <v>4</v>
      </c>
      <c r="B19123" t="s">
        <v>279</v>
      </c>
      <c r="C19123">
        <v>159</v>
      </c>
      <c r="D19123" t="s">
        <v>331</v>
      </c>
      <c r="E19123" t="s">
        <v>53</v>
      </c>
      <c r="F19123" t="s">
        <v>74</v>
      </c>
      <c r="G19123" t="s">
        <v>527</v>
      </c>
      <c r="H19123" t="s">
        <v>149</v>
      </c>
      <c r="I19123" t="s">
        <v>87</v>
      </c>
      <c r="J19123" t="s">
        <v>482</v>
      </c>
      <c r="K19123" t="s">
        <v>100</v>
      </c>
      <c r="L19123" t="s">
        <v>122</v>
      </c>
      <c r="M19123" t="s">
        <v>94</v>
      </c>
      <c r="N19123" t="s">
        <v>76</v>
      </c>
    </row>
    <row r="19124" spans="1:14" x14ac:dyDescent="0.35">
      <c r="A19124" t="s">
        <v>4</v>
      </c>
      <c r="B19124" t="s">
        <v>285</v>
      </c>
      <c r="C19124">
        <v>36</v>
      </c>
      <c r="D19124" t="s">
        <v>447</v>
      </c>
      <c r="E19124" t="s">
        <v>104</v>
      </c>
      <c r="F19124" t="s">
        <v>76</v>
      </c>
      <c r="G19124" t="s">
        <v>447</v>
      </c>
      <c r="H19124" t="s">
        <v>81</v>
      </c>
      <c r="I19124" t="s">
        <v>130</v>
      </c>
      <c r="J19124" t="s">
        <v>172</v>
      </c>
      <c r="K19124" t="s">
        <v>137</v>
      </c>
      <c r="L19124" t="s">
        <v>752</v>
      </c>
      <c r="M19124" t="s">
        <v>76</v>
      </c>
      <c r="N19124" t="s">
        <v>76</v>
      </c>
    </row>
    <row r="19125" spans="1:14" x14ac:dyDescent="0.35">
      <c r="A19125" t="s">
        <v>5</v>
      </c>
      <c r="B19125" t="s">
        <v>267</v>
      </c>
      <c r="C19125">
        <v>14</v>
      </c>
      <c r="D19125" t="s">
        <v>99</v>
      </c>
      <c r="E19125" t="s">
        <v>272</v>
      </c>
      <c r="F19125" t="s">
        <v>150</v>
      </c>
      <c r="G19125" t="s">
        <v>127</v>
      </c>
      <c r="H19125" t="s">
        <v>127</v>
      </c>
      <c r="I19125" t="s">
        <v>76</v>
      </c>
      <c r="J19125" t="s">
        <v>337</v>
      </c>
      <c r="K19125" t="s">
        <v>76</v>
      </c>
      <c r="L19125" t="s">
        <v>76</v>
      </c>
      <c r="M19125" t="s">
        <v>76</v>
      </c>
      <c r="N19125" t="s">
        <v>76</v>
      </c>
    </row>
    <row r="19126" spans="1:14" x14ac:dyDescent="0.35">
      <c r="A19126" t="s">
        <v>5</v>
      </c>
      <c r="B19126" t="s">
        <v>279</v>
      </c>
      <c r="C19126">
        <v>141</v>
      </c>
      <c r="D19126" t="s">
        <v>789</v>
      </c>
      <c r="E19126" t="s">
        <v>318</v>
      </c>
      <c r="F19126" t="s">
        <v>75</v>
      </c>
      <c r="G19126" t="s">
        <v>89</v>
      </c>
      <c r="H19126" t="s">
        <v>135</v>
      </c>
      <c r="I19126" t="s">
        <v>193</v>
      </c>
      <c r="J19126" t="s">
        <v>146</v>
      </c>
      <c r="K19126" t="s">
        <v>100</v>
      </c>
      <c r="L19126" t="s">
        <v>78</v>
      </c>
      <c r="M19126" t="s">
        <v>73</v>
      </c>
      <c r="N19126" t="s">
        <v>73</v>
      </c>
    </row>
    <row r="19127" spans="1:14" x14ac:dyDescent="0.35">
      <c r="A19127" t="s">
        <v>5</v>
      </c>
      <c r="B19127" t="s">
        <v>285</v>
      </c>
      <c r="C19127">
        <v>36</v>
      </c>
      <c r="D19127" t="s">
        <v>374</v>
      </c>
      <c r="E19127" t="s">
        <v>552</v>
      </c>
      <c r="F19127" t="s">
        <v>76</v>
      </c>
      <c r="G19127" t="s">
        <v>217</v>
      </c>
      <c r="H19127" t="s">
        <v>146</v>
      </c>
      <c r="I19127" t="s">
        <v>220</v>
      </c>
      <c r="J19127" t="s">
        <v>282</v>
      </c>
      <c r="K19127" t="s">
        <v>176</v>
      </c>
      <c r="L19127" t="s">
        <v>87</v>
      </c>
      <c r="M19127" t="s">
        <v>76</v>
      </c>
      <c r="N19127" t="s">
        <v>76</v>
      </c>
    </row>
    <row r="19128" spans="1:14" x14ac:dyDescent="0.35">
      <c r="A19128" t="s">
        <v>6</v>
      </c>
      <c r="B19128" t="s">
        <v>267</v>
      </c>
      <c r="C19128">
        <v>22</v>
      </c>
      <c r="D19128" t="s">
        <v>288</v>
      </c>
      <c r="E19128" t="s">
        <v>136</v>
      </c>
      <c r="F19128" t="s">
        <v>163</v>
      </c>
      <c r="G19128" t="s">
        <v>599</v>
      </c>
      <c r="H19128" t="s">
        <v>76</v>
      </c>
      <c r="I19128" t="s">
        <v>94</v>
      </c>
      <c r="J19128" t="s">
        <v>205</v>
      </c>
      <c r="K19128" t="s">
        <v>76</v>
      </c>
      <c r="L19128" t="s">
        <v>136</v>
      </c>
      <c r="M19128" t="s">
        <v>76</v>
      </c>
      <c r="N19128" t="s">
        <v>76</v>
      </c>
    </row>
    <row r="19129" spans="1:14" x14ac:dyDescent="0.35">
      <c r="A19129" t="s">
        <v>6</v>
      </c>
      <c r="B19129" t="s">
        <v>279</v>
      </c>
      <c r="C19129">
        <v>69</v>
      </c>
      <c r="D19129" t="s">
        <v>602</v>
      </c>
      <c r="E19129" t="s">
        <v>174</v>
      </c>
      <c r="F19129" t="s">
        <v>76</v>
      </c>
      <c r="G19129" t="s">
        <v>66</v>
      </c>
      <c r="H19129" t="s">
        <v>236</v>
      </c>
      <c r="I19129" t="s">
        <v>71</v>
      </c>
      <c r="J19129" t="s">
        <v>296</v>
      </c>
      <c r="K19129" t="s">
        <v>211</v>
      </c>
      <c r="L19129" t="s">
        <v>314</v>
      </c>
      <c r="M19129" t="s">
        <v>76</v>
      </c>
      <c r="N19129" t="s">
        <v>76</v>
      </c>
    </row>
    <row r="19130" spans="1:14" x14ac:dyDescent="0.35">
      <c r="A19130" t="s">
        <v>6</v>
      </c>
      <c r="B19130" t="s">
        <v>285</v>
      </c>
      <c r="C19130">
        <v>10</v>
      </c>
      <c r="D19130" t="s">
        <v>435</v>
      </c>
      <c r="E19130" t="s">
        <v>710</v>
      </c>
      <c r="F19130" t="s">
        <v>76</v>
      </c>
      <c r="G19130" t="s">
        <v>76</v>
      </c>
      <c r="H19130" t="s">
        <v>282</v>
      </c>
      <c r="I19130" t="s">
        <v>218</v>
      </c>
      <c r="J19130" t="s">
        <v>199</v>
      </c>
      <c r="K19130" t="s">
        <v>76</v>
      </c>
      <c r="L19130" t="s">
        <v>384</v>
      </c>
      <c r="M19130" t="s">
        <v>76</v>
      </c>
      <c r="N19130" t="s">
        <v>76</v>
      </c>
    </row>
    <row r="19131" spans="1:14" x14ac:dyDescent="0.35">
      <c r="A19131" t="s">
        <v>7</v>
      </c>
      <c r="B19131" t="s">
        <v>267</v>
      </c>
      <c r="C19131">
        <v>31</v>
      </c>
      <c r="D19131" t="s">
        <v>125</v>
      </c>
      <c r="E19131" t="s">
        <v>416</v>
      </c>
      <c r="F19131" t="s">
        <v>76</v>
      </c>
      <c r="G19131" t="s">
        <v>150</v>
      </c>
      <c r="H19131" t="s">
        <v>290</v>
      </c>
      <c r="I19131" t="s">
        <v>95</v>
      </c>
      <c r="J19131" t="s">
        <v>317</v>
      </c>
      <c r="K19131" t="s">
        <v>112</v>
      </c>
      <c r="L19131" t="s">
        <v>202</v>
      </c>
      <c r="M19131" t="s">
        <v>76</v>
      </c>
      <c r="N19131" t="s">
        <v>76</v>
      </c>
    </row>
    <row r="19132" spans="1:14" x14ac:dyDescent="0.35">
      <c r="A19132" t="s">
        <v>7</v>
      </c>
      <c r="B19132" t="s">
        <v>279</v>
      </c>
      <c r="C19132">
        <v>144</v>
      </c>
      <c r="D19132" t="s">
        <v>311</v>
      </c>
      <c r="E19132" t="s">
        <v>175</v>
      </c>
      <c r="F19132" t="s">
        <v>175</v>
      </c>
      <c r="G19132" t="s">
        <v>204</v>
      </c>
      <c r="H19132" t="s">
        <v>342</v>
      </c>
      <c r="I19132" t="s">
        <v>56</v>
      </c>
      <c r="J19132" t="s">
        <v>418</v>
      </c>
      <c r="K19132" t="s">
        <v>240</v>
      </c>
      <c r="L19132" t="s">
        <v>62</v>
      </c>
      <c r="M19132" t="s">
        <v>108</v>
      </c>
      <c r="N19132" t="s">
        <v>70</v>
      </c>
    </row>
    <row r="19133" spans="1:14" x14ac:dyDescent="0.35">
      <c r="A19133" t="s">
        <v>7</v>
      </c>
      <c r="B19133" t="s">
        <v>285</v>
      </c>
      <c r="C19133">
        <v>10</v>
      </c>
      <c r="D19133" t="s">
        <v>699</v>
      </c>
      <c r="E19133" t="s">
        <v>76</v>
      </c>
      <c r="F19133" t="s">
        <v>76</v>
      </c>
      <c r="G19133" t="s">
        <v>76</v>
      </c>
      <c r="H19133" t="s">
        <v>181</v>
      </c>
      <c r="I19133" t="s">
        <v>158</v>
      </c>
      <c r="J19133" t="s">
        <v>138</v>
      </c>
      <c r="K19133" t="s">
        <v>76</v>
      </c>
      <c r="L19133" t="s">
        <v>76</v>
      </c>
      <c r="M19133" t="s">
        <v>76</v>
      </c>
      <c r="N19133" t="s">
        <v>76</v>
      </c>
    </row>
    <row r="19134" spans="1:14" x14ac:dyDescent="0.35">
      <c r="A19134" t="s">
        <v>241</v>
      </c>
      <c r="B19134" t="s">
        <v>267</v>
      </c>
      <c r="C19134">
        <v>175</v>
      </c>
      <c r="D19134" t="s">
        <v>110</v>
      </c>
      <c r="E19134" t="s">
        <v>199</v>
      </c>
      <c r="F19134" t="s">
        <v>71</v>
      </c>
      <c r="G19134" t="s">
        <v>550</v>
      </c>
      <c r="H19134" t="s">
        <v>366</v>
      </c>
      <c r="I19134" t="s">
        <v>11</v>
      </c>
      <c r="J19134" t="s">
        <v>519</v>
      </c>
      <c r="K19134" t="s">
        <v>264</v>
      </c>
      <c r="L19134" t="s">
        <v>146</v>
      </c>
      <c r="M19134" t="s">
        <v>76</v>
      </c>
      <c r="N19134" t="s">
        <v>68</v>
      </c>
    </row>
    <row r="19135" spans="1:14" x14ac:dyDescent="0.35">
      <c r="A19135" t="s">
        <v>241</v>
      </c>
      <c r="B19135" t="s">
        <v>279</v>
      </c>
      <c r="C19135">
        <v>580</v>
      </c>
      <c r="D19135" t="s">
        <v>823</v>
      </c>
      <c r="E19135" t="s">
        <v>164</v>
      </c>
      <c r="F19135" t="s">
        <v>55</v>
      </c>
      <c r="G19135" t="s">
        <v>131</v>
      </c>
      <c r="H19135" t="s">
        <v>92</v>
      </c>
      <c r="I19135" t="s">
        <v>249</v>
      </c>
      <c r="J19135" t="s">
        <v>172</v>
      </c>
      <c r="K19135" t="s">
        <v>109</v>
      </c>
      <c r="L19135" t="s">
        <v>151</v>
      </c>
      <c r="M19135" t="s">
        <v>78</v>
      </c>
      <c r="N19135" t="s">
        <v>78</v>
      </c>
    </row>
    <row r="19136" spans="1:14" x14ac:dyDescent="0.35">
      <c r="A19136" t="s">
        <v>241</v>
      </c>
      <c r="B19136" t="s">
        <v>285</v>
      </c>
      <c r="C19136">
        <v>95</v>
      </c>
      <c r="D19136" t="s">
        <v>158</v>
      </c>
      <c r="E19136" t="s">
        <v>326</v>
      </c>
      <c r="F19136" t="s">
        <v>76</v>
      </c>
      <c r="G19136" t="s">
        <v>345</v>
      </c>
      <c r="H19136" t="s">
        <v>179</v>
      </c>
      <c r="I19136" t="s">
        <v>280</v>
      </c>
      <c r="J19136" t="s">
        <v>519</v>
      </c>
      <c r="K19136" t="s">
        <v>96</v>
      </c>
      <c r="L19136" t="s">
        <v>425</v>
      </c>
      <c r="M19136" t="s">
        <v>76</v>
      </c>
      <c r="N19136" t="s">
        <v>76</v>
      </c>
    </row>
    <row r="19138" spans="1:14" x14ac:dyDescent="0.35">
      <c r="A19138" t="s">
        <v>2754</v>
      </c>
    </row>
    <row r="19139" spans="1:14" x14ac:dyDescent="0.35">
      <c r="A19139" t="s">
        <v>14</v>
      </c>
      <c r="B19139" t="s">
        <v>461</v>
      </c>
      <c r="C19139" t="s">
        <v>2</v>
      </c>
      <c r="D19139" t="s">
        <v>2745</v>
      </c>
      <c r="E19139" t="s">
        <v>2746</v>
      </c>
      <c r="F19139" t="s">
        <v>2747</v>
      </c>
      <c r="G19139" t="s">
        <v>2748</v>
      </c>
      <c r="H19139" t="s">
        <v>2749</v>
      </c>
      <c r="I19139" t="s">
        <v>2750</v>
      </c>
      <c r="J19139" t="s">
        <v>2751</v>
      </c>
      <c r="K19139" t="s">
        <v>2752</v>
      </c>
      <c r="L19139" t="s">
        <v>48</v>
      </c>
      <c r="M19139" t="s">
        <v>2753</v>
      </c>
      <c r="N19139" t="s">
        <v>50</v>
      </c>
    </row>
    <row r="19140" spans="1:14" x14ac:dyDescent="0.35">
      <c r="A19140" t="s">
        <v>3</v>
      </c>
      <c r="B19140" t="s">
        <v>462</v>
      </c>
      <c r="C19140">
        <v>116</v>
      </c>
      <c r="D19140" t="s">
        <v>911</v>
      </c>
      <c r="E19140" t="s">
        <v>162</v>
      </c>
      <c r="F19140" t="s">
        <v>76</v>
      </c>
      <c r="G19140" t="s">
        <v>134</v>
      </c>
      <c r="H19140" t="s">
        <v>65</v>
      </c>
      <c r="I19140" t="s">
        <v>117</v>
      </c>
      <c r="J19140" t="s">
        <v>308</v>
      </c>
      <c r="K19140" t="s">
        <v>262</v>
      </c>
      <c r="L19140" t="s">
        <v>87</v>
      </c>
      <c r="M19140" t="s">
        <v>76</v>
      </c>
      <c r="N19140" t="s">
        <v>100</v>
      </c>
    </row>
    <row r="19141" spans="1:14" x14ac:dyDescent="0.35">
      <c r="A19141" t="s">
        <v>3</v>
      </c>
      <c r="B19141" t="s">
        <v>464</v>
      </c>
      <c r="C19141">
        <v>5</v>
      </c>
      <c r="D19141" t="s">
        <v>934</v>
      </c>
      <c r="E19141" t="s">
        <v>76</v>
      </c>
      <c r="F19141" t="s">
        <v>76</v>
      </c>
      <c r="G19141" t="s">
        <v>70</v>
      </c>
      <c r="H19141" t="s">
        <v>316</v>
      </c>
      <c r="I19141" t="s">
        <v>76</v>
      </c>
      <c r="J19141" t="s">
        <v>76</v>
      </c>
      <c r="K19141" t="s">
        <v>76</v>
      </c>
      <c r="L19141" t="s">
        <v>498</v>
      </c>
      <c r="M19141" t="s">
        <v>76</v>
      </c>
      <c r="N19141" t="s">
        <v>76</v>
      </c>
    </row>
    <row r="19142" spans="1:14" x14ac:dyDescent="0.35">
      <c r="A19142" t="s">
        <v>4</v>
      </c>
      <c r="B19142" t="s">
        <v>462</v>
      </c>
      <c r="C19142">
        <v>238</v>
      </c>
      <c r="D19142" t="s">
        <v>274</v>
      </c>
      <c r="E19142" t="s">
        <v>176</v>
      </c>
      <c r="F19142" t="s">
        <v>105</v>
      </c>
      <c r="G19142" t="s">
        <v>549</v>
      </c>
      <c r="H19142" t="s">
        <v>104</v>
      </c>
      <c r="I19142" t="s">
        <v>99</v>
      </c>
      <c r="J19142" t="s">
        <v>463</v>
      </c>
      <c r="K19142" t="s">
        <v>244</v>
      </c>
      <c r="L19142" t="s">
        <v>124</v>
      </c>
      <c r="M19142" t="s">
        <v>68</v>
      </c>
      <c r="N19142" t="s">
        <v>76</v>
      </c>
    </row>
    <row r="19143" spans="1:14" x14ac:dyDescent="0.35">
      <c r="A19143" t="s">
        <v>4</v>
      </c>
      <c r="B19143" t="s">
        <v>464</v>
      </c>
      <c r="C19143">
        <v>14</v>
      </c>
      <c r="D19143" t="s">
        <v>591</v>
      </c>
      <c r="E19143" t="s">
        <v>75</v>
      </c>
      <c r="F19143" t="s">
        <v>77</v>
      </c>
      <c r="G19143" t="s">
        <v>445</v>
      </c>
      <c r="H19143" t="s">
        <v>131</v>
      </c>
      <c r="I19143" t="s">
        <v>150</v>
      </c>
      <c r="J19143" t="s">
        <v>521</v>
      </c>
      <c r="K19143" t="s">
        <v>76</v>
      </c>
      <c r="L19143" t="s">
        <v>76</v>
      </c>
      <c r="M19143" t="s">
        <v>76</v>
      </c>
      <c r="N19143" t="s">
        <v>76</v>
      </c>
    </row>
    <row r="19144" spans="1:14" x14ac:dyDescent="0.35">
      <c r="A19144" t="s">
        <v>5</v>
      </c>
      <c r="B19144" t="s">
        <v>462</v>
      </c>
      <c r="C19144">
        <v>174</v>
      </c>
      <c r="D19144" t="s">
        <v>354</v>
      </c>
      <c r="E19144" t="s">
        <v>253</v>
      </c>
      <c r="F19144" t="s">
        <v>150</v>
      </c>
      <c r="G19144" t="s">
        <v>162</v>
      </c>
      <c r="H19144" t="s">
        <v>435</v>
      </c>
      <c r="I19144" t="s">
        <v>290</v>
      </c>
      <c r="J19144" t="s">
        <v>113</v>
      </c>
      <c r="K19144" t="s">
        <v>100</v>
      </c>
      <c r="L19144" t="s">
        <v>63</v>
      </c>
      <c r="M19144" t="s">
        <v>107</v>
      </c>
      <c r="N19144" t="s">
        <v>73</v>
      </c>
    </row>
    <row r="19145" spans="1:14" x14ac:dyDescent="0.35">
      <c r="A19145" t="s">
        <v>5</v>
      </c>
      <c r="B19145" t="s">
        <v>464</v>
      </c>
      <c r="C19145">
        <v>17</v>
      </c>
      <c r="D19145" t="s">
        <v>1466</v>
      </c>
      <c r="E19145" t="s">
        <v>75</v>
      </c>
      <c r="F19145" t="s">
        <v>76</v>
      </c>
      <c r="G19145" t="s">
        <v>122</v>
      </c>
      <c r="H19145" t="s">
        <v>260</v>
      </c>
      <c r="I19145" t="s">
        <v>211</v>
      </c>
      <c r="J19145" t="s">
        <v>314</v>
      </c>
      <c r="K19145" t="s">
        <v>175</v>
      </c>
      <c r="L19145" t="s">
        <v>76</v>
      </c>
      <c r="M19145" t="s">
        <v>76</v>
      </c>
      <c r="N19145" t="s">
        <v>76</v>
      </c>
    </row>
    <row r="19146" spans="1:14" x14ac:dyDescent="0.35">
      <c r="A19146" t="s">
        <v>6</v>
      </c>
      <c r="B19146" t="s">
        <v>462</v>
      </c>
      <c r="C19146">
        <v>95</v>
      </c>
      <c r="D19146" t="s">
        <v>558</v>
      </c>
      <c r="E19146" t="s">
        <v>413</v>
      </c>
      <c r="F19146" t="s">
        <v>81</v>
      </c>
      <c r="G19146" t="s">
        <v>332</v>
      </c>
      <c r="H19146" t="s">
        <v>255</v>
      </c>
      <c r="I19146" t="s">
        <v>130</v>
      </c>
      <c r="J19146" t="s">
        <v>430</v>
      </c>
      <c r="K19146" t="s">
        <v>179</v>
      </c>
      <c r="L19146" t="s">
        <v>218</v>
      </c>
      <c r="M19146" t="s">
        <v>76</v>
      </c>
      <c r="N19146" t="s">
        <v>76</v>
      </c>
    </row>
    <row r="19147" spans="1:14" x14ac:dyDescent="0.35">
      <c r="A19147" t="s">
        <v>6</v>
      </c>
      <c r="B19147" t="s">
        <v>464</v>
      </c>
      <c r="C19147">
        <v>6</v>
      </c>
      <c r="D19147" t="s">
        <v>456</v>
      </c>
      <c r="E19147" t="s">
        <v>76</v>
      </c>
      <c r="F19147" t="s">
        <v>76</v>
      </c>
      <c r="G19147" t="s">
        <v>335</v>
      </c>
      <c r="H19147" t="s">
        <v>498</v>
      </c>
      <c r="I19147" t="s">
        <v>76</v>
      </c>
      <c r="J19147" t="s">
        <v>187</v>
      </c>
      <c r="K19147" t="s">
        <v>76</v>
      </c>
      <c r="L19147" t="s">
        <v>76</v>
      </c>
      <c r="M19147" t="s">
        <v>76</v>
      </c>
      <c r="N19147" t="s">
        <v>76</v>
      </c>
    </row>
    <row r="19148" spans="1:14" x14ac:dyDescent="0.35">
      <c r="A19148" t="s">
        <v>7</v>
      </c>
      <c r="B19148" t="s">
        <v>462</v>
      </c>
      <c r="C19148">
        <v>172</v>
      </c>
      <c r="D19148" t="s">
        <v>732</v>
      </c>
      <c r="E19148" t="s">
        <v>280</v>
      </c>
      <c r="F19148" t="s">
        <v>62</v>
      </c>
      <c r="G19148" t="s">
        <v>240</v>
      </c>
      <c r="H19148" t="s">
        <v>11</v>
      </c>
      <c r="I19148" t="s">
        <v>239</v>
      </c>
      <c r="J19148" t="s">
        <v>147</v>
      </c>
      <c r="K19148" t="s">
        <v>314</v>
      </c>
      <c r="L19148" t="s">
        <v>109</v>
      </c>
      <c r="M19148" t="s">
        <v>122</v>
      </c>
      <c r="N19148" t="s">
        <v>108</v>
      </c>
    </row>
    <row r="19149" spans="1:14" x14ac:dyDescent="0.35">
      <c r="A19149" t="s">
        <v>7</v>
      </c>
      <c r="B19149" t="s">
        <v>464</v>
      </c>
      <c r="C19149">
        <v>13</v>
      </c>
      <c r="D19149" t="s">
        <v>432</v>
      </c>
      <c r="E19149" t="s">
        <v>76</v>
      </c>
      <c r="F19149" t="s">
        <v>76</v>
      </c>
      <c r="G19149" t="s">
        <v>76</v>
      </c>
      <c r="H19149" t="s">
        <v>515</v>
      </c>
      <c r="I19149" t="s">
        <v>345</v>
      </c>
      <c r="J19149" t="s">
        <v>227</v>
      </c>
      <c r="K19149" t="s">
        <v>76</v>
      </c>
      <c r="L19149" t="s">
        <v>133</v>
      </c>
      <c r="M19149" t="s">
        <v>76</v>
      </c>
      <c r="N19149" t="s">
        <v>76</v>
      </c>
    </row>
    <row r="19150" spans="1:14" x14ac:dyDescent="0.35">
      <c r="A19150" t="s">
        <v>241</v>
      </c>
      <c r="B19150" t="s">
        <v>462</v>
      </c>
      <c r="C19150">
        <v>795</v>
      </c>
      <c r="D19150" t="s">
        <v>251</v>
      </c>
      <c r="E19150" t="s">
        <v>282</v>
      </c>
      <c r="F19150" t="s">
        <v>72</v>
      </c>
      <c r="G19150" t="s">
        <v>120</v>
      </c>
      <c r="H19150" t="s">
        <v>204</v>
      </c>
      <c r="I19150" t="s">
        <v>132</v>
      </c>
      <c r="J19150" t="s">
        <v>337</v>
      </c>
      <c r="K19150" t="s">
        <v>161</v>
      </c>
      <c r="L19150" t="s">
        <v>188</v>
      </c>
      <c r="M19150" t="s">
        <v>71</v>
      </c>
      <c r="N19150" t="s">
        <v>75</v>
      </c>
    </row>
    <row r="19151" spans="1:14" x14ac:dyDescent="0.35">
      <c r="A19151" t="s">
        <v>241</v>
      </c>
      <c r="B19151" t="s">
        <v>464</v>
      </c>
      <c r="C19151">
        <v>55</v>
      </c>
      <c r="D19151" t="s">
        <v>562</v>
      </c>
      <c r="E19151" t="s">
        <v>68</v>
      </c>
      <c r="F19151" t="s">
        <v>73</v>
      </c>
      <c r="G19151" t="s">
        <v>95</v>
      </c>
      <c r="H19151" t="s">
        <v>184</v>
      </c>
      <c r="I19151" t="s">
        <v>57</v>
      </c>
      <c r="J19151" t="s">
        <v>541</v>
      </c>
      <c r="K19151" t="s">
        <v>150</v>
      </c>
      <c r="L19151" t="s">
        <v>179</v>
      </c>
      <c r="M19151" t="s">
        <v>76</v>
      </c>
      <c r="N19151" t="s">
        <v>76</v>
      </c>
    </row>
    <row r="19153" spans="1:14" x14ac:dyDescent="0.35">
      <c r="A19153" t="s">
        <v>2755</v>
      </c>
    </row>
    <row r="19154" spans="1:14" x14ac:dyDescent="0.35">
      <c r="A19154" t="s">
        <v>14</v>
      </c>
      <c r="B19154" t="s">
        <v>487</v>
      </c>
      <c r="C19154" t="s">
        <v>2</v>
      </c>
      <c r="D19154" t="s">
        <v>2745</v>
      </c>
      <c r="E19154" t="s">
        <v>2746</v>
      </c>
      <c r="F19154" t="s">
        <v>2747</v>
      </c>
      <c r="G19154" t="s">
        <v>2748</v>
      </c>
      <c r="H19154" t="s">
        <v>2749</v>
      </c>
      <c r="I19154" t="s">
        <v>2750</v>
      </c>
      <c r="J19154" t="s">
        <v>2751</v>
      </c>
      <c r="K19154" t="s">
        <v>2752</v>
      </c>
      <c r="L19154" t="s">
        <v>48</v>
      </c>
      <c r="M19154" t="s">
        <v>2753</v>
      </c>
      <c r="N19154" t="s">
        <v>50</v>
      </c>
    </row>
    <row r="19155" spans="1:14" x14ac:dyDescent="0.35">
      <c r="A19155" t="s">
        <v>3</v>
      </c>
      <c r="B19155" t="s">
        <v>488</v>
      </c>
      <c r="C19155">
        <v>80</v>
      </c>
      <c r="D19155" t="s">
        <v>657</v>
      </c>
      <c r="E19155" t="s">
        <v>173</v>
      </c>
      <c r="F19155" t="s">
        <v>76</v>
      </c>
      <c r="G19155" t="s">
        <v>204</v>
      </c>
      <c r="H19155" t="s">
        <v>84</v>
      </c>
      <c r="I19155" t="s">
        <v>344</v>
      </c>
      <c r="J19155" t="s">
        <v>324</v>
      </c>
      <c r="K19155" t="s">
        <v>458</v>
      </c>
      <c r="L19155" t="s">
        <v>226</v>
      </c>
      <c r="M19155" t="s">
        <v>76</v>
      </c>
      <c r="N19155" t="s">
        <v>133</v>
      </c>
    </row>
    <row r="19156" spans="1:14" x14ac:dyDescent="0.35">
      <c r="A19156" t="s">
        <v>3</v>
      </c>
      <c r="B19156" t="s">
        <v>491</v>
      </c>
      <c r="C19156">
        <v>41</v>
      </c>
      <c r="D19156" t="s">
        <v>633</v>
      </c>
      <c r="E19156" t="s">
        <v>455</v>
      </c>
      <c r="F19156" t="s">
        <v>76</v>
      </c>
      <c r="G19156" t="s">
        <v>210</v>
      </c>
      <c r="H19156" t="s">
        <v>56</v>
      </c>
      <c r="I19156" t="s">
        <v>87</v>
      </c>
      <c r="J19156" t="s">
        <v>227</v>
      </c>
      <c r="K19156" t="s">
        <v>177</v>
      </c>
      <c r="L19156" t="s">
        <v>149</v>
      </c>
      <c r="M19156" t="s">
        <v>76</v>
      </c>
      <c r="N19156" t="s">
        <v>76</v>
      </c>
    </row>
    <row r="19157" spans="1:14" x14ac:dyDescent="0.35">
      <c r="A19157" t="s">
        <v>4</v>
      </c>
      <c r="B19157" t="s">
        <v>488</v>
      </c>
      <c r="C19157">
        <v>160</v>
      </c>
      <c r="D19157" t="s">
        <v>312</v>
      </c>
      <c r="E19157" t="s">
        <v>309</v>
      </c>
      <c r="F19157" t="s">
        <v>186</v>
      </c>
      <c r="G19157" t="s">
        <v>454</v>
      </c>
      <c r="H19157" t="s">
        <v>175</v>
      </c>
      <c r="I19157" t="s">
        <v>208</v>
      </c>
      <c r="J19157" t="s">
        <v>752</v>
      </c>
      <c r="K19157" t="s">
        <v>74</v>
      </c>
      <c r="L19157" t="s">
        <v>164</v>
      </c>
      <c r="M19157" t="s">
        <v>76</v>
      </c>
      <c r="N19157" t="s">
        <v>76</v>
      </c>
    </row>
    <row r="19158" spans="1:14" x14ac:dyDescent="0.35">
      <c r="A19158" t="s">
        <v>4</v>
      </c>
      <c r="B19158" t="s">
        <v>491</v>
      </c>
      <c r="C19158">
        <v>92</v>
      </c>
      <c r="D19158" t="s">
        <v>333</v>
      </c>
      <c r="E19158" t="s">
        <v>130</v>
      </c>
      <c r="F19158" t="s">
        <v>76</v>
      </c>
      <c r="G19158" t="s">
        <v>325</v>
      </c>
      <c r="H19158" t="s">
        <v>88</v>
      </c>
      <c r="I19158" t="s">
        <v>100</v>
      </c>
      <c r="J19158" t="s">
        <v>368</v>
      </c>
      <c r="K19158" t="s">
        <v>56</v>
      </c>
      <c r="L19158" t="s">
        <v>166</v>
      </c>
      <c r="M19158" t="s">
        <v>138</v>
      </c>
      <c r="N19158" t="s">
        <v>76</v>
      </c>
    </row>
    <row r="19159" spans="1:14" x14ac:dyDescent="0.35">
      <c r="A19159" t="s">
        <v>5</v>
      </c>
      <c r="B19159" t="s">
        <v>488</v>
      </c>
      <c r="C19159">
        <v>107</v>
      </c>
      <c r="D19159" t="s">
        <v>518</v>
      </c>
      <c r="E19159" t="s">
        <v>360</v>
      </c>
      <c r="F19159" t="s">
        <v>138</v>
      </c>
      <c r="G19159" t="s">
        <v>199</v>
      </c>
      <c r="H19159" t="s">
        <v>130</v>
      </c>
      <c r="I19159" t="s">
        <v>101</v>
      </c>
      <c r="J19159" t="s">
        <v>264</v>
      </c>
      <c r="K19159" t="s">
        <v>78</v>
      </c>
      <c r="L19159" t="s">
        <v>55</v>
      </c>
      <c r="M19159" t="s">
        <v>73</v>
      </c>
      <c r="N19159" t="s">
        <v>107</v>
      </c>
    </row>
    <row r="19160" spans="1:14" x14ac:dyDescent="0.35">
      <c r="A19160" t="s">
        <v>5</v>
      </c>
      <c r="B19160" t="s">
        <v>491</v>
      </c>
      <c r="C19160">
        <v>84</v>
      </c>
      <c r="D19160" t="s">
        <v>739</v>
      </c>
      <c r="E19160" t="s">
        <v>198</v>
      </c>
      <c r="F19160" t="s">
        <v>76</v>
      </c>
      <c r="G19160" t="s">
        <v>119</v>
      </c>
      <c r="H19160" t="s">
        <v>601</v>
      </c>
      <c r="I19160" t="s">
        <v>216</v>
      </c>
      <c r="J19160" t="s">
        <v>247</v>
      </c>
      <c r="K19160" t="s">
        <v>149</v>
      </c>
      <c r="L19160" t="s">
        <v>71</v>
      </c>
      <c r="M19160" t="s">
        <v>76</v>
      </c>
      <c r="N19160" t="s">
        <v>73</v>
      </c>
    </row>
    <row r="19161" spans="1:14" x14ac:dyDescent="0.35">
      <c r="A19161" t="s">
        <v>6</v>
      </c>
      <c r="B19161" t="s">
        <v>488</v>
      </c>
      <c r="C19161">
        <v>43</v>
      </c>
      <c r="D19161" t="s">
        <v>568</v>
      </c>
      <c r="E19161" t="s">
        <v>334</v>
      </c>
      <c r="F19161" t="s">
        <v>76</v>
      </c>
      <c r="G19161" t="s">
        <v>90</v>
      </c>
      <c r="H19161" t="s">
        <v>67</v>
      </c>
      <c r="I19161" t="s">
        <v>217</v>
      </c>
      <c r="J19161" t="s">
        <v>225</v>
      </c>
      <c r="K19161" t="s">
        <v>150</v>
      </c>
      <c r="L19161" t="s">
        <v>89</v>
      </c>
      <c r="M19161" t="s">
        <v>76</v>
      </c>
      <c r="N19161" t="s">
        <v>76</v>
      </c>
    </row>
    <row r="19162" spans="1:14" x14ac:dyDescent="0.35">
      <c r="A19162" t="s">
        <v>6</v>
      </c>
      <c r="B19162" t="s">
        <v>491</v>
      </c>
      <c r="C19162">
        <v>58</v>
      </c>
      <c r="D19162" t="s">
        <v>111</v>
      </c>
      <c r="E19162" t="s">
        <v>64</v>
      </c>
      <c r="F19162" t="s">
        <v>93</v>
      </c>
      <c r="G19162" t="s">
        <v>160</v>
      </c>
      <c r="H19162" t="s">
        <v>326</v>
      </c>
      <c r="I19162" t="s">
        <v>79</v>
      </c>
      <c r="J19162" t="s">
        <v>332</v>
      </c>
      <c r="K19162" t="s">
        <v>180</v>
      </c>
      <c r="L19162" t="s">
        <v>220</v>
      </c>
      <c r="M19162" t="s">
        <v>76</v>
      </c>
      <c r="N19162" t="s">
        <v>76</v>
      </c>
    </row>
    <row r="19163" spans="1:14" x14ac:dyDescent="0.35">
      <c r="A19163" t="s">
        <v>7</v>
      </c>
      <c r="B19163" t="s">
        <v>488</v>
      </c>
      <c r="C19163">
        <v>91</v>
      </c>
      <c r="D19163" t="s">
        <v>246</v>
      </c>
      <c r="E19163" t="s">
        <v>211</v>
      </c>
      <c r="F19163" t="s">
        <v>76</v>
      </c>
      <c r="G19163" t="s">
        <v>314</v>
      </c>
      <c r="H19163" t="s">
        <v>202</v>
      </c>
      <c r="I19163" t="s">
        <v>257</v>
      </c>
      <c r="J19163" t="s">
        <v>207</v>
      </c>
      <c r="K19163" t="s">
        <v>181</v>
      </c>
      <c r="L19163" t="s">
        <v>97</v>
      </c>
      <c r="M19163" t="s">
        <v>137</v>
      </c>
      <c r="N19163" t="s">
        <v>78</v>
      </c>
    </row>
    <row r="19164" spans="1:14" x14ac:dyDescent="0.35">
      <c r="A19164" t="s">
        <v>7</v>
      </c>
      <c r="B19164" t="s">
        <v>491</v>
      </c>
      <c r="C19164">
        <v>94</v>
      </c>
      <c r="D19164" t="s">
        <v>677</v>
      </c>
      <c r="E19164" t="s">
        <v>204</v>
      </c>
      <c r="F19164" t="s">
        <v>355</v>
      </c>
      <c r="G19164" t="s">
        <v>163</v>
      </c>
      <c r="H19164" t="s">
        <v>132</v>
      </c>
      <c r="I19164" t="s">
        <v>151</v>
      </c>
      <c r="J19164" t="s">
        <v>503</v>
      </c>
      <c r="K19164" t="s">
        <v>314</v>
      </c>
      <c r="L19164" t="s">
        <v>221</v>
      </c>
      <c r="M19164" t="s">
        <v>76</v>
      </c>
      <c r="N19164" t="s">
        <v>244</v>
      </c>
    </row>
    <row r="19165" spans="1:14" x14ac:dyDescent="0.35">
      <c r="A19165" t="s">
        <v>241</v>
      </c>
      <c r="B19165" t="s">
        <v>488</v>
      </c>
      <c r="C19165">
        <v>481</v>
      </c>
      <c r="D19165" t="s">
        <v>940</v>
      </c>
      <c r="E19165" t="s">
        <v>165</v>
      </c>
      <c r="F19165" t="s">
        <v>94</v>
      </c>
      <c r="G19165" t="s">
        <v>409</v>
      </c>
      <c r="H19165" t="s">
        <v>161</v>
      </c>
      <c r="I19165" t="s">
        <v>69</v>
      </c>
      <c r="J19165" t="s">
        <v>467</v>
      </c>
      <c r="K19165" t="s">
        <v>137</v>
      </c>
      <c r="L19165" t="s">
        <v>260</v>
      </c>
      <c r="M19165" t="s">
        <v>75</v>
      </c>
      <c r="N19165" t="s">
        <v>68</v>
      </c>
    </row>
    <row r="19166" spans="1:14" x14ac:dyDescent="0.35">
      <c r="A19166" t="s">
        <v>241</v>
      </c>
      <c r="B19166" t="s">
        <v>491</v>
      </c>
      <c r="C19166">
        <v>369</v>
      </c>
      <c r="D19166" t="s">
        <v>735</v>
      </c>
      <c r="E19166" t="s">
        <v>92</v>
      </c>
      <c r="F19166" t="s">
        <v>100</v>
      </c>
      <c r="G19166" t="s">
        <v>184</v>
      </c>
      <c r="H19166" t="s">
        <v>342</v>
      </c>
      <c r="I19166" t="s">
        <v>133</v>
      </c>
      <c r="J19166" t="s">
        <v>393</v>
      </c>
      <c r="K19166" t="s">
        <v>211</v>
      </c>
      <c r="L19166" t="s">
        <v>239</v>
      </c>
      <c r="M19166" t="s">
        <v>77</v>
      </c>
      <c r="N19166" t="s">
        <v>78</v>
      </c>
    </row>
    <row r="19168" spans="1:14" x14ac:dyDescent="0.35">
      <c r="A19168" t="s">
        <v>2756</v>
      </c>
    </row>
    <row r="19169" spans="1:13" x14ac:dyDescent="0.35">
      <c r="A19169" t="s">
        <v>14</v>
      </c>
      <c r="B19169" t="s">
        <v>2</v>
      </c>
      <c r="C19169" t="s">
        <v>2745</v>
      </c>
      <c r="D19169" t="s">
        <v>2746</v>
      </c>
      <c r="E19169" t="s">
        <v>2747</v>
      </c>
      <c r="F19169" t="s">
        <v>2748</v>
      </c>
      <c r="G19169" t="s">
        <v>2749</v>
      </c>
      <c r="H19169" t="s">
        <v>2750</v>
      </c>
      <c r="I19169" t="s">
        <v>2751</v>
      </c>
      <c r="J19169" t="s">
        <v>2752</v>
      </c>
      <c r="K19169" t="s">
        <v>48</v>
      </c>
      <c r="L19169" t="s">
        <v>2753</v>
      </c>
      <c r="M19169" t="s">
        <v>50</v>
      </c>
    </row>
    <row r="19170" spans="1:13" x14ac:dyDescent="0.35">
      <c r="A19170" t="s">
        <v>3</v>
      </c>
      <c r="B19170">
        <v>121</v>
      </c>
      <c r="C19170" t="s">
        <v>401</v>
      </c>
      <c r="D19170" t="s">
        <v>185</v>
      </c>
      <c r="E19170" t="s">
        <v>76</v>
      </c>
      <c r="F19170" t="s">
        <v>286</v>
      </c>
      <c r="G19170" t="s">
        <v>161</v>
      </c>
      <c r="H19170" t="s">
        <v>372</v>
      </c>
      <c r="I19170" t="s">
        <v>296</v>
      </c>
      <c r="J19170" t="s">
        <v>101</v>
      </c>
      <c r="K19170" t="s">
        <v>237</v>
      </c>
      <c r="L19170" t="s">
        <v>76</v>
      </c>
      <c r="M19170" t="s">
        <v>80</v>
      </c>
    </row>
    <row r="19171" spans="1:13" x14ac:dyDescent="0.35">
      <c r="A19171" t="s">
        <v>4</v>
      </c>
      <c r="B19171">
        <v>252</v>
      </c>
      <c r="C19171" t="s">
        <v>248</v>
      </c>
      <c r="D19171" t="s">
        <v>240</v>
      </c>
      <c r="E19171" t="s">
        <v>78</v>
      </c>
      <c r="F19171" t="s">
        <v>577</v>
      </c>
      <c r="G19171" t="s">
        <v>175</v>
      </c>
      <c r="H19171" t="s">
        <v>56</v>
      </c>
      <c r="I19171" t="s">
        <v>54</v>
      </c>
      <c r="J19171" t="s">
        <v>96</v>
      </c>
      <c r="K19171" t="s">
        <v>193</v>
      </c>
      <c r="L19171" t="s">
        <v>79</v>
      </c>
      <c r="M19171" t="s">
        <v>76</v>
      </c>
    </row>
    <row r="19172" spans="1:13" x14ac:dyDescent="0.35">
      <c r="A19172" t="s">
        <v>5</v>
      </c>
      <c r="B19172">
        <v>191</v>
      </c>
      <c r="C19172" t="s">
        <v>675</v>
      </c>
      <c r="D19172" t="s">
        <v>332</v>
      </c>
      <c r="E19172" t="s">
        <v>150</v>
      </c>
      <c r="F19172" t="s">
        <v>134</v>
      </c>
      <c r="G19172" t="s">
        <v>136</v>
      </c>
      <c r="H19172" t="s">
        <v>208</v>
      </c>
      <c r="I19172" t="s">
        <v>213</v>
      </c>
      <c r="J19172" t="s">
        <v>55</v>
      </c>
      <c r="K19172" t="s">
        <v>72</v>
      </c>
      <c r="L19172" t="s">
        <v>107</v>
      </c>
      <c r="M19172" t="s">
        <v>107</v>
      </c>
    </row>
    <row r="19173" spans="1:13" x14ac:dyDescent="0.35">
      <c r="A19173" t="s">
        <v>6</v>
      </c>
      <c r="B19173">
        <v>101</v>
      </c>
      <c r="C19173" t="s">
        <v>532</v>
      </c>
      <c r="D19173" t="s">
        <v>196</v>
      </c>
      <c r="E19173" t="s">
        <v>138</v>
      </c>
      <c r="F19173" t="s">
        <v>393</v>
      </c>
      <c r="G19173" t="s">
        <v>209</v>
      </c>
      <c r="H19173" t="s">
        <v>151</v>
      </c>
      <c r="I19173" t="s">
        <v>171</v>
      </c>
      <c r="J19173" t="s">
        <v>103</v>
      </c>
      <c r="K19173" t="s">
        <v>126</v>
      </c>
      <c r="L19173" t="s">
        <v>76</v>
      </c>
      <c r="M19173" t="s">
        <v>76</v>
      </c>
    </row>
    <row r="19174" spans="1:13" x14ac:dyDescent="0.35">
      <c r="A19174" t="s">
        <v>7</v>
      </c>
      <c r="B19174">
        <v>185</v>
      </c>
      <c r="C19174" t="s">
        <v>480</v>
      </c>
      <c r="D19174" t="s">
        <v>314</v>
      </c>
      <c r="E19174" t="s">
        <v>173</v>
      </c>
      <c r="F19174" t="s">
        <v>121</v>
      </c>
      <c r="G19174" t="s">
        <v>164</v>
      </c>
      <c r="H19174" t="s">
        <v>255</v>
      </c>
      <c r="I19174" t="s">
        <v>152</v>
      </c>
      <c r="J19174" t="s">
        <v>217</v>
      </c>
      <c r="K19174" t="s">
        <v>221</v>
      </c>
      <c r="L19174" t="s">
        <v>74</v>
      </c>
      <c r="M19174" t="s">
        <v>133</v>
      </c>
    </row>
    <row r="19175" spans="1:13" x14ac:dyDescent="0.35">
      <c r="A19175" t="s">
        <v>241</v>
      </c>
      <c r="B19175">
        <v>850</v>
      </c>
      <c r="C19175" t="s">
        <v>228</v>
      </c>
      <c r="D19175" t="s">
        <v>293</v>
      </c>
      <c r="E19175" t="s">
        <v>81</v>
      </c>
      <c r="F19175" t="s">
        <v>191</v>
      </c>
      <c r="G19175" t="s">
        <v>305</v>
      </c>
      <c r="H19175" t="s">
        <v>188</v>
      </c>
      <c r="I19175" t="s">
        <v>158</v>
      </c>
      <c r="J19175" t="s">
        <v>109</v>
      </c>
      <c r="K19175" t="s">
        <v>305</v>
      </c>
      <c r="L19175" t="s">
        <v>71</v>
      </c>
      <c r="M19175" t="s">
        <v>150</v>
      </c>
    </row>
    <row r="19177" spans="1:13" x14ac:dyDescent="0.35">
      <c r="A19177" t="s">
        <v>2757</v>
      </c>
    </row>
    <row r="19178" spans="1:13" x14ac:dyDescent="0.35">
      <c r="A19178" t="s">
        <v>14</v>
      </c>
      <c r="B19178" t="s">
        <v>461</v>
      </c>
      <c r="C19178" t="s">
        <v>2</v>
      </c>
      <c r="D19178" t="s">
        <v>2758</v>
      </c>
      <c r="E19178" t="s">
        <v>2759</v>
      </c>
      <c r="F19178" t="s">
        <v>2760</v>
      </c>
      <c r="G19178" t="s">
        <v>2761</v>
      </c>
    </row>
    <row r="19179" spans="1:13" x14ac:dyDescent="0.35">
      <c r="A19179" t="s">
        <v>3</v>
      </c>
      <c r="B19179" t="s">
        <v>462</v>
      </c>
      <c r="C19179">
        <v>2763</v>
      </c>
      <c r="D19179" t="s">
        <v>130</v>
      </c>
      <c r="E19179" t="s">
        <v>76</v>
      </c>
      <c r="F19179" t="s">
        <v>907</v>
      </c>
      <c r="G19179" t="s">
        <v>341</v>
      </c>
    </row>
    <row r="19180" spans="1:13" x14ac:dyDescent="0.35">
      <c r="A19180" t="s">
        <v>3</v>
      </c>
      <c r="B19180" t="s">
        <v>464</v>
      </c>
      <c r="C19180">
        <v>1607</v>
      </c>
      <c r="D19180" t="s">
        <v>209</v>
      </c>
      <c r="E19180" t="s">
        <v>76</v>
      </c>
      <c r="F19180" t="s">
        <v>298</v>
      </c>
      <c r="G19180" t="s">
        <v>60</v>
      </c>
    </row>
    <row r="19181" spans="1:13" x14ac:dyDescent="0.35">
      <c r="A19181" t="s">
        <v>3</v>
      </c>
      <c r="B19181" t="s">
        <v>468</v>
      </c>
      <c r="C19181">
        <v>2</v>
      </c>
      <c r="D19181" t="s">
        <v>76</v>
      </c>
      <c r="E19181" t="s">
        <v>76</v>
      </c>
      <c r="F19181" t="s">
        <v>76</v>
      </c>
      <c r="G19181" t="s">
        <v>395</v>
      </c>
    </row>
    <row r="19182" spans="1:13" x14ac:dyDescent="0.35">
      <c r="A19182" t="s">
        <v>4</v>
      </c>
      <c r="B19182" t="s">
        <v>462</v>
      </c>
      <c r="C19182">
        <v>4679</v>
      </c>
      <c r="D19182" t="s">
        <v>181</v>
      </c>
      <c r="E19182" t="s">
        <v>106</v>
      </c>
      <c r="F19182" t="s">
        <v>773</v>
      </c>
      <c r="G19182" t="s">
        <v>115</v>
      </c>
    </row>
    <row r="19183" spans="1:13" x14ac:dyDescent="0.35">
      <c r="A19183" t="s">
        <v>4</v>
      </c>
      <c r="B19183" t="s">
        <v>464</v>
      </c>
      <c r="C19183">
        <v>3073</v>
      </c>
      <c r="D19183" t="s">
        <v>208</v>
      </c>
      <c r="E19183" t="s">
        <v>77</v>
      </c>
      <c r="F19183" t="s">
        <v>736</v>
      </c>
      <c r="G19183" t="s">
        <v>446</v>
      </c>
    </row>
    <row r="19184" spans="1:13" x14ac:dyDescent="0.35">
      <c r="A19184" t="s">
        <v>5</v>
      </c>
      <c r="B19184" t="s">
        <v>462</v>
      </c>
      <c r="C19184">
        <v>4430</v>
      </c>
      <c r="D19184" t="s">
        <v>122</v>
      </c>
      <c r="E19184" t="s">
        <v>76</v>
      </c>
      <c r="F19184" t="s">
        <v>1282</v>
      </c>
      <c r="G19184" t="s">
        <v>330</v>
      </c>
    </row>
    <row r="19185" spans="1:7" x14ac:dyDescent="0.35">
      <c r="A19185" t="s">
        <v>5</v>
      </c>
      <c r="B19185" t="s">
        <v>464</v>
      </c>
      <c r="C19185">
        <v>3374</v>
      </c>
      <c r="D19185" t="s">
        <v>204</v>
      </c>
      <c r="E19185" t="s">
        <v>106</v>
      </c>
      <c r="F19185" t="s">
        <v>223</v>
      </c>
      <c r="G19185" t="s">
        <v>735</v>
      </c>
    </row>
    <row r="19186" spans="1:7" x14ac:dyDescent="0.35">
      <c r="A19186" t="s">
        <v>6</v>
      </c>
      <c r="B19186" t="s">
        <v>462</v>
      </c>
      <c r="C19186">
        <v>2474</v>
      </c>
      <c r="D19186" t="s">
        <v>84</v>
      </c>
      <c r="E19186" t="s">
        <v>73</v>
      </c>
      <c r="F19186" t="s">
        <v>905</v>
      </c>
      <c r="G19186" t="s">
        <v>341</v>
      </c>
    </row>
    <row r="19187" spans="1:7" x14ac:dyDescent="0.35">
      <c r="A19187" t="s">
        <v>6</v>
      </c>
      <c r="B19187" t="s">
        <v>464</v>
      </c>
      <c r="C19187">
        <v>953</v>
      </c>
      <c r="D19187" t="s">
        <v>225</v>
      </c>
      <c r="E19187" t="s">
        <v>77</v>
      </c>
      <c r="F19187" t="s">
        <v>805</v>
      </c>
      <c r="G19187" t="s">
        <v>333</v>
      </c>
    </row>
    <row r="19188" spans="1:7" x14ac:dyDescent="0.35">
      <c r="A19188" t="s">
        <v>7</v>
      </c>
      <c r="B19188" t="s">
        <v>462</v>
      </c>
      <c r="C19188">
        <v>5626</v>
      </c>
      <c r="D19188" t="s">
        <v>133</v>
      </c>
      <c r="E19188" t="s">
        <v>76</v>
      </c>
      <c r="F19188" t="s">
        <v>926</v>
      </c>
      <c r="G19188" t="s">
        <v>207</v>
      </c>
    </row>
    <row r="19189" spans="1:7" x14ac:dyDescent="0.35">
      <c r="A19189" t="s">
        <v>7</v>
      </c>
      <c r="B19189" t="s">
        <v>464</v>
      </c>
      <c r="C19189">
        <v>2816</v>
      </c>
      <c r="D19189" t="s">
        <v>309</v>
      </c>
      <c r="E19189" t="s">
        <v>107</v>
      </c>
      <c r="F19189" t="s">
        <v>583</v>
      </c>
      <c r="G19189" t="s">
        <v>354</v>
      </c>
    </row>
    <row r="19190" spans="1:7" x14ac:dyDescent="0.35">
      <c r="A19190" t="s">
        <v>7</v>
      </c>
      <c r="B19190" t="s">
        <v>468</v>
      </c>
      <c r="C19190">
        <v>6</v>
      </c>
      <c r="D19190" t="s">
        <v>76</v>
      </c>
      <c r="E19190" t="s">
        <v>76</v>
      </c>
      <c r="F19190" t="s">
        <v>395</v>
      </c>
      <c r="G19190" t="s">
        <v>76</v>
      </c>
    </row>
    <row r="19191" spans="1:7" x14ac:dyDescent="0.35">
      <c r="A19191" t="s">
        <v>241</v>
      </c>
      <c r="B19191" t="s">
        <v>462</v>
      </c>
      <c r="C19191">
        <v>19972</v>
      </c>
      <c r="D19191" t="s">
        <v>179</v>
      </c>
      <c r="E19191" t="s">
        <v>107</v>
      </c>
      <c r="F19191" t="s">
        <v>731</v>
      </c>
      <c r="G19191" t="s">
        <v>230</v>
      </c>
    </row>
    <row r="19192" spans="1:7" x14ac:dyDescent="0.35">
      <c r="A19192" t="s">
        <v>241</v>
      </c>
      <c r="B19192" t="s">
        <v>464</v>
      </c>
      <c r="C19192">
        <v>11823</v>
      </c>
      <c r="D19192" t="s">
        <v>112</v>
      </c>
      <c r="E19192" t="s">
        <v>73</v>
      </c>
      <c r="F19192" t="s">
        <v>736</v>
      </c>
      <c r="G19192" t="s">
        <v>680</v>
      </c>
    </row>
    <row r="19193" spans="1:7" x14ac:dyDescent="0.35">
      <c r="A19193" t="s">
        <v>241</v>
      </c>
      <c r="B19193" t="s">
        <v>468</v>
      </c>
      <c r="C19193">
        <v>8</v>
      </c>
      <c r="D19193" t="s">
        <v>76</v>
      </c>
      <c r="E19193" t="s">
        <v>76</v>
      </c>
      <c r="F19193" t="s">
        <v>708</v>
      </c>
      <c r="G19193" t="s">
        <v>698</v>
      </c>
    </row>
    <row r="19195" spans="1:7" x14ac:dyDescent="0.35">
      <c r="A19195" t="s">
        <v>2762</v>
      </c>
    </row>
    <row r="19196" spans="1:7" x14ac:dyDescent="0.35">
      <c r="A19196" t="s">
        <v>14</v>
      </c>
      <c r="B19196" t="s">
        <v>2</v>
      </c>
      <c r="C19196" t="s">
        <v>2758</v>
      </c>
      <c r="D19196" t="s">
        <v>2759</v>
      </c>
      <c r="E19196" t="s">
        <v>2760</v>
      </c>
      <c r="F19196" t="s">
        <v>2761</v>
      </c>
    </row>
    <row r="19197" spans="1:7" x14ac:dyDescent="0.35">
      <c r="A19197" t="s">
        <v>3</v>
      </c>
      <c r="B19197">
        <v>4372</v>
      </c>
      <c r="C19197" t="s">
        <v>109</v>
      </c>
      <c r="D19197" t="s">
        <v>76</v>
      </c>
      <c r="E19197" t="s">
        <v>897</v>
      </c>
      <c r="F19197" t="s">
        <v>659</v>
      </c>
    </row>
    <row r="19198" spans="1:7" x14ac:dyDescent="0.35">
      <c r="A19198" t="s">
        <v>4</v>
      </c>
      <c r="B19198">
        <v>7752</v>
      </c>
      <c r="C19198" t="s">
        <v>442</v>
      </c>
      <c r="D19198" t="s">
        <v>106</v>
      </c>
      <c r="E19198" t="s">
        <v>631</v>
      </c>
      <c r="F19198" t="s">
        <v>85</v>
      </c>
    </row>
    <row r="19199" spans="1:7" x14ac:dyDescent="0.35">
      <c r="A19199" t="s">
        <v>5</v>
      </c>
      <c r="B19199">
        <v>7804</v>
      </c>
      <c r="C19199" t="s">
        <v>88</v>
      </c>
      <c r="D19199" t="s">
        <v>107</v>
      </c>
      <c r="E19199" t="s">
        <v>995</v>
      </c>
      <c r="F19199" t="s">
        <v>466</v>
      </c>
    </row>
    <row r="19200" spans="1:7" x14ac:dyDescent="0.35">
      <c r="A19200" t="s">
        <v>6</v>
      </c>
      <c r="B19200">
        <v>3427</v>
      </c>
      <c r="C19200" t="s">
        <v>240</v>
      </c>
      <c r="D19200" t="s">
        <v>73</v>
      </c>
      <c r="E19200" t="s">
        <v>1363</v>
      </c>
      <c r="F19200" t="s">
        <v>393</v>
      </c>
    </row>
    <row r="19201" spans="1:7" x14ac:dyDescent="0.35">
      <c r="A19201" t="s">
        <v>7</v>
      </c>
      <c r="B19201">
        <v>8448</v>
      </c>
      <c r="C19201" t="s">
        <v>137</v>
      </c>
      <c r="D19201" t="s">
        <v>76</v>
      </c>
      <c r="E19201" t="s">
        <v>1306</v>
      </c>
      <c r="F19201" t="s">
        <v>66</v>
      </c>
    </row>
    <row r="19202" spans="1:7" x14ac:dyDescent="0.35">
      <c r="A19202" t="s">
        <v>241</v>
      </c>
      <c r="B19202">
        <v>31803</v>
      </c>
      <c r="C19202" t="s">
        <v>119</v>
      </c>
      <c r="D19202" t="s">
        <v>107</v>
      </c>
      <c r="E19202" t="s">
        <v>1318</v>
      </c>
      <c r="F19202" t="s">
        <v>232</v>
      </c>
    </row>
    <row r="19204" spans="1:7" x14ac:dyDescent="0.35">
      <c r="A19204" t="s">
        <v>2763</v>
      </c>
    </row>
    <row r="19205" spans="1:7" x14ac:dyDescent="0.35">
      <c r="A19205" t="s">
        <v>14</v>
      </c>
      <c r="B19205" t="s">
        <v>461</v>
      </c>
      <c r="C19205" t="s">
        <v>2</v>
      </c>
      <c r="D19205" t="s">
        <v>2758</v>
      </c>
      <c r="E19205" t="s">
        <v>2759</v>
      </c>
      <c r="F19205" t="s">
        <v>2760</v>
      </c>
      <c r="G19205" t="s">
        <v>2761</v>
      </c>
    </row>
    <row r="19206" spans="1:7" x14ac:dyDescent="0.35">
      <c r="A19206" t="s">
        <v>3</v>
      </c>
      <c r="B19206" t="s">
        <v>462</v>
      </c>
      <c r="C19206">
        <v>2763</v>
      </c>
      <c r="D19206" t="s">
        <v>75</v>
      </c>
      <c r="E19206" t="s">
        <v>107</v>
      </c>
      <c r="F19206" t="s">
        <v>902</v>
      </c>
      <c r="G19206" t="s">
        <v>442</v>
      </c>
    </row>
    <row r="19207" spans="1:7" x14ac:dyDescent="0.35">
      <c r="A19207" t="s">
        <v>3</v>
      </c>
      <c r="B19207" t="s">
        <v>464</v>
      </c>
      <c r="C19207">
        <v>1607</v>
      </c>
      <c r="D19207" t="s">
        <v>149</v>
      </c>
      <c r="E19207" t="s">
        <v>76</v>
      </c>
      <c r="F19207" t="s">
        <v>730</v>
      </c>
      <c r="G19207" t="s">
        <v>659</v>
      </c>
    </row>
    <row r="19208" spans="1:7" x14ac:dyDescent="0.35">
      <c r="A19208" t="s">
        <v>3</v>
      </c>
      <c r="B19208" t="s">
        <v>468</v>
      </c>
      <c r="C19208">
        <v>2</v>
      </c>
      <c r="D19208" t="s">
        <v>76</v>
      </c>
      <c r="E19208" t="s">
        <v>76</v>
      </c>
      <c r="F19208" t="s">
        <v>923</v>
      </c>
      <c r="G19208" t="s">
        <v>923</v>
      </c>
    </row>
    <row r="19209" spans="1:7" x14ac:dyDescent="0.35">
      <c r="A19209" t="s">
        <v>4</v>
      </c>
      <c r="B19209" t="s">
        <v>462</v>
      </c>
      <c r="C19209">
        <v>4679</v>
      </c>
      <c r="D19209" t="s">
        <v>72</v>
      </c>
      <c r="E19209" t="s">
        <v>73</v>
      </c>
      <c r="F19209" t="s">
        <v>994</v>
      </c>
      <c r="G19209" t="s">
        <v>280</v>
      </c>
    </row>
    <row r="19210" spans="1:7" x14ac:dyDescent="0.35">
      <c r="A19210" t="s">
        <v>4</v>
      </c>
      <c r="B19210" t="s">
        <v>464</v>
      </c>
      <c r="C19210">
        <v>3073</v>
      </c>
      <c r="D19210" t="s">
        <v>102</v>
      </c>
      <c r="E19210" t="s">
        <v>107</v>
      </c>
      <c r="F19210" t="s">
        <v>1402</v>
      </c>
      <c r="G19210" t="s">
        <v>222</v>
      </c>
    </row>
    <row r="19211" spans="1:7" x14ac:dyDescent="0.35">
      <c r="A19211" t="s">
        <v>5</v>
      </c>
      <c r="B19211" t="s">
        <v>462</v>
      </c>
      <c r="C19211">
        <v>4430</v>
      </c>
      <c r="D19211" t="s">
        <v>150</v>
      </c>
      <c r="E19211" t="s">
        <v>76</v>
      </c>
      <c r="F19211" t="s">
        <v>1143</v>
      </c>
      <c r="G19211" t="s">
        <v>280</v>
      </c>
    </row>
    <row r="19212" spans="1:7" x14ac:dyDescent="0.35">
      <c r="A19212" t="s">
        <v>5</v>
      </c>
      <c r="B19212" t="s">
        <v>464</v>
      </c>
      <c r="C19212">
        <v>3374</v>
      </c>
      <c r="D19212" t="s">
        <v>108</v>
      </c>
      <c r="E19212" t="s">
        <v>107</v>
      </c>
      <c r="F19212" t="s">
        <v>818</v>
      </c>
      <c r="G19212" t="s">
        <v>274</v>
      </c>
    </row>
    <row r="19213" spans="1:7" x14ac:dyDescent="0.35">
      <c r="A19213" t="s">
        <v>6</v>
      </c>
      <c r="B19213" t="s">
        <v>462</v>
      </c>
      <c r="C19213">
        <v>2474</v>
      </c>
      <c r="D19213" t="s">
        <v>105</v>
      </c>
      <c r="E19213" t="s">
        <v>76</v>
      </c>
      <c r="F19213" t="s">
        <v>1142</v>
      </c>
      <c r="G19213" t="s">
        <v>56</v>
      </c>
    </row>
    <row r="19214" spans="1:7" x14ac:dyDescent="0.35">
      <c r="A19214" t="s">
        <v>6</v>
      </c>
      <c r="B19214" t="s">
        <v>464</v>
      </c>
      <c r="C19214">
        <v>953</v>
      </c>
      <c r="D19214" t="s">
        <v>62</v>
      </c>
      <c r="E19214" t="s">
        <v>71</v>
      </c>
      <c r="F19214" t="s">
        <v>1390</v>
      </c>
      <c r="G19214" t="s">
        <v>199</v>
      </c>
    </row>
    <row r="19215" spans="1:7" x14ac:dyDescent="0.35">
      <c r="A19215" t="s">
        <v>7</v>
      </c>
      <c r="B19215" t="s">
        <v>462</v>
      </c>
      <c r="C19215">
        <v>5626</v>
      </c>
      <c r="D19215" t="s">
        <v>94</v>
      </c>
      <c r="E19215" t="s">
        <v>107</v>
      </c>
      <c r="F19215" t="s">
        <v>1130</v>
      </c>
      <c r="G19215" t="s">
        <v>216</v>
      </c>
    </row>
    <row r="19216" spans="1:7" x14ac:dyDescent="0.35">
      <c r="A19216" t="s">
        <v>7</v>
      </c>
      <c r="B19216" t="s">
        <v>464</v>
      </c>
      <c r="C19216">
        <v>2816</v>
      </c>
      <c r="D19216" t="s">
        <v>142</v>
      </c>
      <c r="E19216" t="s">
        <v>76</v>
      </c>
      <c r="F19216" t="s">
        <v>907</v>
      </c>
      <c r="G19216" t="s">
        <v>313</v>
      </c>
    </row>
    <row r="19217" spans="1:7" x14ac:dyDescent="0.35">
      <c r="A19217" t="s">
        <v>7</v>
      </c>
      <c r="B19217" t="s">
        <v>468</v>
      </c>
      <c r="C19217">
        <v>6</v>
      </c>
      <c r="D19217" t="s">
        <v>76</v>
      </c>
      <c r="E19217" t="s">
        <v>76</v>
      </c>
      <c r="F19217" t="s">
        <v>395</v>
      </c>
      <c r="G19217" t="s">
        <v>76</v>
      </c>
    </row>
    <row r="19218" spans="1:7" x14ac:dyDescent="0.35">
      <c r="A19218" t="s">
        <v>241</v>
      </c>
      <c r="B19218" t="s">
        <v>462</v>
      </c>
      <c r="C19218">
        <v>19972</v>
      </c>
      <c r="D19218" t="s">
        <v>78</v>
      </c>
      <c r="E19218" t="s">
        <v>107</v>
      </c>
      <c r="F19218" t="s">
        <v>917</v>
      </c>
      <c r="G19218" t="s">
        <v>355</v>
      </c>
    </row>
    <row r="19219" spans="1:7" x14ac:dyDescent="0.35">
      <c r="A19219" t="s">
        <v>241</v>
      </c>
      <c r="B19219" t="s">
        <v>464</v>
      </c>
      <c r="C19219">
        <v>11823</v>
      </c>
      <c r="D19219" t="s">
        <v>149</v>
      </c>
      <c r="E19219" t="s">
        <v>107</v>
      </c>
      <c r="F19219" t="s">
        <v>1402</v>
      </c>
      <c r="G19219" t="s">
        <v>418</v>
      </c>
    </row>
    <row r="19220" spans="1:7" x14ac:dyDescent="0.35">
      <c r="A19220" t="s">
        <v>241</v>
      </c>
      <c r="B19220" t="s">
        <v>468</v>
      </c>
      <c r="C19220">
        <v>8</v>
      </c>
      <c r="D19220" t="s">
        <v>76</v>
      </c>
      <c r="E19220" t="s">
        <v>76</v>
      </c>
      <c r="F19220" t="s">
        <v>1186</v>
      </c>
      <c r="G19220" t="s">
        <v>184</v>
      </c>
    </row>
    <row r="19222" spans="1:7" x14ac:dyDescent="0.35">
      <c r="A19222" t="s">
        <v>2764</v>
      </c>
    </row>
    <row r="19223" spans="1:7" x14ac:dyDescent="0.35">
      <c r="A19223" t="s">
        <v>14</v>
      </c>
      <c r="B19223" t="s">
        <v>2</v>
      </c>
      <c r="C19223" t="s">
        <v>2758</v>
      </c>
      <c r="D19223" t="s">
        <v>2759</v>
      </c>
      <c r="E19223" t="s">
        <v>2760</v>
      </c>
      <c r="F19223" t="s">
        <v>2761</v>
      </c>
    </row>
    <row r="19224" spans="1:7" x14ac:dyDescent="0.35">
      <c r="A19224" t="s">
        <v>3</v>
      </c>
      <c r="B19224">
        <v>4372</v>
      </c>
      <c r="C19224" t="s">
        <v>100</v>
      </c>
      <c r="D19224" t="s">
        <v>76</v>
      </c>
      <c r="E19224" t="s">
        <v>896</v>
      </c>
      <c r="F19224" t="s">
        <v>334</v>
      </c>
    </row>
    <row r="19225" spans="1:7" x14ac:dyDescent="0.35">
      <c r="A19225" t="s">
        <v>4</v>
      </c>
      <c r="B19225">
        <v>7752</v>
      </c>
      <c r="C19225" t="s">
        <v>133</v>
      </c>
      <c r="D19225" t="s">
        <v>73</v>
      </c>
      <c r="E19225" t="s">
        <v>819</v>
      </c>
      <c r="F19225" t="s">
        <v>282</v>
      </c>
    </row>
    <row r="19226" spans="1:7" x14ac:dyDescent="0.35">
      <c r="A19226" t="s">
        <v>5</v>
      </c>
      <c r="B19226">
        <v>7804</v>
      </c>
      <c r="C19226" t="s">
        <v>80</v>
      </c>
      <c r="D19226" t="s">
        <v>76</v>
      </c>
      <c r="E19226" t="s">
        <v>782</v>
      </c>
      <c r="F19226" t="s">
        <v>250</v>
      </c>
    </row>
    <row r="19227" spans="1:7" x14ac:dyDescent="0.35">
      <c r="A19227" t="s">
        <v>6</v>
      </c>
      <c r="B19227">
        <v>3427</v>
      </c>
      <c r="C19227" t="s">
        <v>100</v>
      </c>
      <c r="D19227" t="s">
        <v>73</v>
      </c>
      <c r="E19227" t="s">
        <v>1534</v>
      </c>
      <c r="F19227" t="s">
        <v>112</v>
      </c>
    </row>
    <row r="19228" spans="1:7" x14ac:dyDescent="0.35">
      <c r="A19228" t="s">
        <v>7</v>
      </c>
      <c r="B19228">
        <v>8448</v>
      </c>
      <c r="C19228" t="s">
        <v>72</v>
      </c>
      <c r="D19228" t="s">
        <v>107</v>
      </c>
      <c r="E19228" t="s">
        <v>865</v>
      </c>
      <c r="F19228" t="s">
        <v>515</v>
      </c>
    </row>
    <row r="19229" spans="1:7" x14ac:dyDescent="0.35">
      <c r="A19229" t="s">
        <v>241</v>
      </c>
      <c r="B19229">
        <v>31803</v>
      </c>
      <c r="C19229" t="s">
        <v>186</v>
      </c>
      <c r="D19229" t="s">
        <v>107</v>
      </c>
      <c r="E19229" t="s">
        <v>878</v>
      </c>
      <c r="F19229" t="s">
        <v>202</v>
      </c>
    </row>
    <row r="19231" spans="1:7" x14ac:dyDescent="0.35">
      <c r="A19231" t="s">
        <v>2765</v>
      </c>
    </row>
    <row r="19232" spans="1:7" x14ac:dyDescent="0.35">
      <c r="A19232" t="s">
        <v>14</v>
      </c>
      <c r="B19232" t="s">
        <v>461</v>
      </c>
      <c r="C19232" t="s">
        <v>2</v>
      </c>
      <c r="D19232" t="s">
        <v>2758</v>
      </c>
      <c r="E19232" t="s">
        <v>2759</v>
      </c>
      <c r="F19232" t="s">
        <v>2760</v>
      </c>
      <c r="G19232" t="s">
        <v>2761</v>
      </c>
    </row>
    <row r="19233" spans="1:7" x14ac:dyDescent="0.35">
      <c r="A19233" t="s">
        <v>3</v>
      </c>
      <c r="B19233" t="s">
        <v>462</v>
      </c>
      <c r="C19233">
        <v>2763</v>
      </c>
      <c r="D19233" t="s">
        <v>130</v>
      </c>
      <c r="E19233" t="s">
        <v>77</v>
      </c>
      <c r="F19233" t="s">
        <v>827</v>
      </c>
      <c r="G19233" t="s">
        <v>207</v>
      </c>
    </row>
    <row r="19234" spans="1:7" x14ac:dyDescent="0.35">
      <c r="A19234" t="s">
        <v>3</v>
      </c>
      <c r="B19234" t="s">
        <v>464</v>
      </c>
      <c r="C19234">
        <v>1607</v>
      </c>
      <c r="D19234" t="s">
        <v>347</v>
      </c>
      <c r="E19234" t="s">
        <v>150</v>
      </c>
      <c r="F19234" t="s">
        <v>273</v>
      </c>
      <c r="G19234" t="s">
        <v>479</v>
      </c>
    </row>
    <row r="19235" spans="1:7" x14ac:dyDescent="0.35">
      <c r="A19235" t="s">
        <v>3</v>
      </c>
      <c r="B19235" t="s">
        <v>468</v>
      </c>
      <c r="C19235">
        <v>2</v>
      </c>
      <c r="D19235" t="s">
        <v>76</v>
      </c>
      <c r="E19235" t="s">
        <v>76</v>
      </c>
      <c r="F19235" t="s">
        <v>76</v>
      </c>
      <c r="G19235" t="s">
        <v>395</v>
      </c>
    </row>
    <row r="19236" spans="1:7" x14ac:dyDescent="0.35">
      <c r="A19236" t="s">
        <v>4</v>
      </c>
      <c r="B19236" t="s">
        <v>462</v>
      </c>
      <c r="C19236">
        <v>4679</v>
      </c>
      <c r="D19236" t="s">
        <v>240</v>
      </c>
      <c r="E19236" t="s">
        <v>79</v>
      </c>
      <c r="F19236" t="s">
        <v>771</v>
      </c>
      <c r="G19236" t="s">
        <v>192</v>
      </c>
    </row>
    <row r="19237" spans="1:7" x14ac:dyDescent="0.35">
      <c r="A19237" t="s">
        <v>4</v>
      </c>
      <c r="B19237" t="s">
        <v>464</v>
      </c>
      <c r="C19237">
        <v>3073</v>
      </c>
      <c r="D19237" t="s">
        <v>207</v>
      </c>
      <c r="E19237" t="s">
        <v>105</v>
      </c>
      <c r="F19237" t="s">
        <v>677</v>
      </c>
      <c r="G19237" t="s">
        <v>201</v>
      </c>
    </row>
    <row r="19238" spans="1:7" x14ac:dyDescent="0.35">
      <c r="A19238" t="s">
        <v>5</v>
      </c>
      <c r="B19238" t="s">
        <v>462</v>
      </c>
      <c r="C19238">
        <v>4430</v>
      </c>
      <c r="D19238" t="s">
        <v>74</v>
      </c>
      <c r="E19238" t="s">
        <v>77</v>
      </c>
      <c r="F19238" t="s">
        <v>1006</v>
      </c>
      <c r="G19238" t="s">
        <v>11</v>
      </c>
    </row>
    <row r="19239" spans="1:7" x14ac:dyDescent="0.35">
      <c r="A19239" t="s">
        <v>5</v>
      </c>
      <c r="B19239" t="s">
        <v>464</v>
      </c>
      <c r="C19239">
        <v>3374</v>
      </c>
      <c r="D19239" t="s">
        <v>199</v>
      </c>
      <c r="E19239" t="s">
        <v>71</v>
      </c>
      <c r="F19239" t="s">
        <v>671</v>
      </c>
      <c r="G19239" t="s">
        <v>358</v>
      </c>
    </row>
    <row r="19240" spans="1:7" x14ac:dyDescent="0.35">
      <c r="A19240" t="s">
        <v>6</v>
      </c>
      <c r="B19240" t="s">
        <v>462</v>
      </c>
      <c r="C19240">
        <v>2474</v>
      </c>
      <c r="D19240" t="s">
        <v>97</v>
      </c>
      <c r="E19240" t="s">
        <v>75</v>
      </c>
      <c r="F19240" t="s">
        <v>870</v>
      </c>
      <c r="G19240" t="s">
        <v>282</v>
      </c>
    </row>
    <row r="19241" spans="1:7" x14ac:dyDescent="0.35">
      <c r="A19241" t="s">
        <v>6</v>
      </c>
      <c r="B19241" t="s">
        <v>464</v>
      </c>
      <c r="C19241">
        <v>953</v>
      </c>
      <c r="D19241" t="s">
        <v>199</v>
      </c>
      <c r="E19241" t="s">
        <v>151</v>
      </c>
      <c r="F19241" t="s">
        <v>553</v>
      </c>
      <c r="G19241" t="s">
        <v>297</v>
      </c>
    </row>
    <row r="19242" spans="1:7" x14ac:dyDescent="0.35">
      <c r="A19242" t="s">
        <v>7</v>
      </c>
      <c r="B19242" t="s">
        <v>462</v>
      </c>
      <c r="C19242">
        <v>5626</v>
      </c>
      <c r="D19242" t="s">
        <v>108</v>
      </c>
      <c r="E19242" t="s">
        <v>77</v>
      </c>
      <c r="F19242" t="s">
        <v>1003</v>
      </c>
      <c r="G19242" t="s">
        <v>114</v>
      </c>
    </row>
    <row r="19243" spans="1:7" x14ac:dyDescent="0.35">
      <c r="A19243" t="s">
        <v>7</v>
      </c>
      <c r="B19243" t="s">
        <v>464</v>
      </c>
      <c r="C19243">
        <v>2816</v>
      </c>
      <c r="D19243" t="s">
        <v>166</v>
      </c>
      <c r="E19243" t="s">
        <v>68</v>
      </c>
      <c r="F19243" t="s">
        <v>616</v>
      </c>
      <c r="G19243" t="s">
        <v>574</v>
      </c>
    </row>
    <row r="19244" spans="1:7" x14ac:dyDescent="0.35">
      <c r="A19244" t="s">
        <v>7</v>
      </c>
      <c r="B19244" t="s">
        <v>468</v>
      </c>
      <c r="C19244">
        <v>6</v>
      </c>
      <c r="D19244" t="s">
        <v>76</v>
      </c>
      <c r="E19244" t="s">
        <v>76</v>
      </c>
      <c r="F19244" t="s">
        <v>395</v>
      </c>
      <c r="G19244" t="s">
        <v>76</v>
      </c>
    </row>
    <row r="19245" spans="1:7" x14ac:dyDescent="0.35">
      <c r="A19245" t="s">
        <v>241</v>
      </c>
      <c r="B19245" t="s">
        <v>462</v>
      </c>
      <c r="C19245">
        <v>19972</v>
      </c>
      <c r="D19245" t="s">
        <v>70</v>
      </c>
      <c r="E19245" t="s">
        <v>79</v>
      </c>
      <c r="F19245" t="s">
        <v>1120</v>
      </c>
      <c r="G19245" t="s">
        <v>293</v>
      </c>
    </row>
    <row r="19246" spans="1:7" x14ac:dyDescent="0.35">
      <c r="A19246" t="s">
        <v>241</v>
      </c>
      <c r="B19246" t="s">
        <v>464</v>
      </c>
      <c r="C19246">
        <v>11823</v>
      </c>
      <c r="D19246" t="s">
        <v>192</v>
      </c>
      <c r="E19246" t="s">
        <v>75</v>
      </c>
      <c r="F19246" t="s">
        <v>472</v>
      </c>
      <c r="G19246" t="s">
        <v>528</v>
      </c>
    </row>
    <row r="19247" spans="1:7" x14ac:dyDescent="0.35">
      <c r="A19247" t="s">
        <v>241</v>
      </c>
      <c r="B19247" t="s">
        <v>468</v>
      </c>
      <c r="C19247">
        <v>8</v>
      </c>
      <c r="D19247" t="s">
        <v>76</v>
      </c>
      <c r="E19247" t="s">
        <v>76</v>
      </c>
      <c r="F19247" t="s">
        <v>708</v>
      </c>
      <c r="G19247" t="s">
        <v>698</v>
      </c>
    </row>
    <row r="19249" spans="1:7" x14ac:dyDescent="0.35">
      <c r="A19249" t="s">
        <v>2766</v>
      </c>
    </row>
    <row r="19250" spans="1:7" x14ac:dyDescent="0.35">
      <c r="A19250" t="s">
        <v>14</v>
      </c>
      <c r="B19250" t="s">
        <v>2</v>
      </c>
      <c r="C19250" t="s">
        <v>2758</v>
      </c>
      <c r="D19250" t="s">
        <v>2759</v>
      </c>
      <c r="E19250" t="s">
        <v>2760</v>
      </c>
      <c r="F19250" t="s">
        <v>2761</v>
      </c>
    </row>
    <row r="19251" spans="1:7" x14ac:dyDescent="0.35">
      <c r="A19251" t="s">
        <v>3</v>
      </c>
      <c r="B19251">
        <v>4372</v>
      </c>
      <c r="C19251" t="s">
        <v>53</v>
      </c>
      <c r="D19251" t="s">
        <v>79</v>
      </c>
      <c r="E19251" t="s">
        <v>613</v>
      </c>
      <c r="F19251" t="s">
        <v>248</v>
      </c>
    </row>
    <row r="19252" spans="1:7" x14ac:dyDescent="0.35">
      <c r="A19252" t="s">
        <v>4</v>
      </c>
      <c r="B19252">
        <v>7752</v>
      </c>
      <c r="C19252" t="s">
        <v>307</v>
      </c>
      <c r="D19252" t="s">
        <v>150</v>
      </c>
      <c r="E19252" t="s">
        <v>584</v>
      </c>
      <c r="F19252" t="s">
        <v>261</v>
      </c>
    </row>
    <row r="19253" spans="1:7" x14ac:dyDescent="0.35">
      <c r="A19253" t="s">
        <v>5</v>
      </c>
      <c r="B19253">
        <v>7804</v>
      </c>
      <c r="C19253" t="s">
        <v>355</v>
      </c>
      <c r="D19253" t="s">
        <v>79</v>
      </c>
      <c r="E19253" t="s">
        <v>999</v>
      </c>
      <c r="F19253" t="s">
        <v>378</v>
      </c>
    </row>
    <row r="19254" spans="1:7" x14ac:dyDescent="0.35">
      <c r="A19254" t="s">
        <v>6</v>
      </c>
      <c r="B19254">
        <v>3427</v>
      </c>
      <c r="C19254" t="s">
        <v>442</v>
      </c>
      <c r="D19254" t="s">
        <v>81</v>
      </c>
      <c r="E19254" t="s">
        <v>636</v>
      </c>
      <c r="F19254" t="s">
        <v>148</v>
      </c>
    </row>
    <row r="19255" spans="1:7" x14ac:dyDescent="0.35">
      <c r="A19255" t="s">
        <v>7</v>
      </c>
      <c r="B19255">
        <v>8448</v>
      </c>
      <c r="C19255" t="s">
        <v>56</v>
      </c>
      <c r="D19255" t="s">
        <v>79</v>
      </c>
      <c r="E19255" t="s">
        <v>731</v>
      </c>
      <c r="F19255" t="s">
        <v>277</v>
      </c>
    </row>
    <row r="19256" spans="1:7" x14ac:dyDescent="0.35">
      <c r="A19256" t="s">
        <v>241</v>
      </c>
      <c r="B19256">
        <v>31803</v>
      </c>
      <c r="C19256" t="s">
        <v>99</v>
      </c>
      <c r="D19256" t="s">
        <v>68</v>
      </c>
      <c r="E19256" t="s">
        <v>818</v>
      </c>
      <c r="F19256" t="s">
        <v>191</v>
      </c>
    </row>
    <row r="19258" spans="1:7" x14ac:dyDescent="0.35">
      <c r="A19258" t="s">
        <v>2767</v>
      </c>
    </row>
    <row r="19259" spans="1:7" x14ac:dyDescent="0.35">
      <c r="A19259" t="s">
        <v>14</v>
      </c>
      <c r="B19259" t="s">
        <v>461</v>
      </c>
      <c r="C19259" t="s">
        <v>2</v>
      </c>
      <c r="D19259" t="s">
        <v>2758</v>
      </c>
      <c r="E19259" t="s">
        <v>2760</v>
      </c>
      <c r="F19259" t="s">
        <v>2761</v>
      </c>
      <c r="G19259" t="s">
        <v>2759</v>
      </c>
    </row>
    <row r="19260" spans="1:7" x14ac:dyDescent="0.35">
      <c r="A19260" t="s">
        <v>3</v>
      </c>
      <c r="B19260" t="s">
        <v>462</v>
      </c>
      <c r="C19260">
        <v>2763</v>
      </c>
      <c r="D19260" t="s">
        <v>94</v>
      </c>
      <c r="E19260" t="s">
        <v>887</v>
      </c>
      <c r="F19260" t="s">
        <v>157</v>
      </c>
      <c r="G19260" t="s">
        <v>76</v>
      </c>
    </row>
    <row r="19261" spans="1:7" x14ac:dyDescent="0.35">
      <c r="A19261" t="s">
        <v>3</v>
      </c>
      <c r="B19261" t="s">
        <v>464</v>
      </c>
      <c r="C19261">
        <v>1607</v>
      </c>
      <c r="D19261" t="s">
        <v>173</v>
      </c>
      <c r="E19261" t="s">
        <v>773</v>
      </c>
      <c r="F19261" t="s">
        <v>59</v>
      </c>
      <c r="G19261" t="s">
        <v>76</v>
      </c>
    </row>
    <row r="19262" spans="1:7" x14ac:dyDescent="0.35">
      <c r="A19262" t="s">
        <v>3</v>
      </c>
      <c r="B19262" t="s">
        <v>468</v>
      </c>
      <c r="C19262">
        <v>2</v>
      </c>
      <c r="D19262" t="s">
        <v>76</v>
      </c>
      <c r="E19262" t="s">
        <v>395</v>
      </c>
      <c r="F19262" t="s">
        <v>76</v>
      </c>
      <c r="G19262" t="s">
        <v>76</v>
      </c>
    </row>
    <row r="19263" spans="1:7" x14ac:dyDescent="0.35">
      <c r="A19263" t="s">
        <v>4</v>
      </c>
      <c r="B19263" t="s">
        <v>462</v>
      </c>
      <c r="C19263">
        <v>4679</v>
      </c>
      <c r="D19263" t="s">
        <v>55</v>
      </c>
      <c r="E19263" t="s">
        <v>410</v>
      </c>
      <c r="F19263" t="s">
        <v>116</v>
      </c>
      <c r="G19263" t="s">
        <v>106</v>
      </c>
    </row>
    <row r="19264" spans="1:7" x14ac:dyDescent="0.35">
      <c r="A19264" t="s">
        <v>4</v>
      </c>
      <c r="B19264" t="s">
        <v>464</v>
      </c>
      <c r="C19264">
        <v>3073</v>
      </c>
      <c r="D19264" t="s">
        <v>151</v>
      </c>
      <c r="E19264" t="s">
        <v>801</v>
      </c>
      <c r="F19264" t="s">
        <v>66</v>
      </c>
      <c r="G19264" t="s">
        <v>80</v>
      </c>
    </row>
    <row r="19265" spans="1:7" x14ac:dyDescent="0.35">
      <c r="A19265" t="s">
        <v>5</v>
      </c>
      <c r="B19265" t="s">
        <v>462</v>
      </c>
      <c r="C19265">
        <v>4430</v>
      </c>
      <c r="D19265" t="s">
        <v>105</v>
      </c>
      <c r="E19265" t="s">
        <v>1142</v>
      </c>
      <c r="F19265" t="s">
        <v>56</v>
      </c>
      <c r="G19265" t="s">
        <v>76</v>
      </c>
    </row>
    <row r="19266" spans="1:7" x14ac:dyDescent="0.35">
      <c r="A19266" t="s">
        <v>5</v>
      </c>
      <c r="B19266" t="s">
        <v>464</v>
      </c>
      <c r="C19266">
        <v>3374</v>
      </c>
      <c r="D19266" t="s">
        <v>198</v>
      </c>
      <c r="E19266" t="s">
        <v>1146</v>
      </c>
      <c r="F19266" t="s">
        <v>361</v>
      </c>
      <c r="G19266" t="s">
        <v>76</v>
      </c>
    </row>
    <row r="19267" spans="1:7" x14ac:dyDescent="0.35">
      <c r="A19267" t="s">
        <v>6</v>
      </c>
      <c r="B19267" t="s">
        <v>462</v>
      </c>
      <c r="C19267">
        <v>2474</v>
      </c>
      <c r="D19267" t="s">
        <v>138</v>
      </c>
      <c r="E19267" t="s">
        <v>1466</v>
      </c>
      <c r="F19267" t="s">
        <v>188</v>
      </c>
      <c r="G19267" t="s">
        <v>106</v>
      </c>
    </row>
    <row r="19268" spans="1:7" x14ac:dyDescent="0.35">
      <c r="A19268" t="s">
        <v>6</v>
      </c>
      <c r="B19268" t="s">
        <v>464</v>
      </c>
      <c r="C19268">
        <v>953</v>
      </c>
      <c r="D19268" t="s">
        <v>63</v>
      </c>
      <c r="E19268" t="s">
        <v>1146</v>
      </c>
      <c r="F19268" t="s">
        <v>334</v>
      </c>
      <c r="G19268" t="s">
        <v>71</v>
      </c>
    </row>
    <row r="19269" spans="1:7" x14ac:dyDescent="0.35">
      <c r="A19269" t="s">
        <v>7</v>
      </c>
      <c r="B19269" t="s">
        <v>462</v>
      </c>
      <c r="C19269">
        <v>5626</v>
      </c>
      <c r="D19269" t="s">
        <v>94</v>
      </c>
      <c r="E19269" t="s">
        <v>1591</v>
      </c>
      <c r="F19269" t="s">
        <v>211</v>
      </c>
      <c r="G19269" t="s">
        <v>107</v>
      </c>
    </row>
    <row r="19270" spans="1:7" x14ac:dyDescent="0.35">
      <c r="A19270" t="s">
        <v>7</v>
      </c>
      <c r="B19270" t="s">
        <v>464</v>
      </c>
      <c r="C19270">
        <v>2816</v>
      </c>
      <c r="D19270" t="s">
        <v>80</v>
      </c>
      <c r="E19270" t="s">
        <v>1183</v>
      </c>
      <c r="F19270" t="s">
        <v>143</v>
      </c>
      <c r="G19270" t="s">
        <v>107</v>
      </c>
    </row>
    <row r="19271" spans="1:7" x14ac:dyDescent="0.35">
      <c r="A19271" t="s">
        <v>7</v>
      </c>
      <c r="B19271" t="s">
        <v>468</v>
      </c>
      <c r="C19271">
        <v>6</v>
      </c>
      <c r="D19271" t="s">
        <v>76</v>
      </c>
      <c r="E19271" t="s">
        <v>395</v>
      </c>
      <c r="F19271" t="s">
        <v>76</v>
      </c>
      <c r="G19271" t="s">
        <v>76</v>
      </c>
    </row>
    <row r="19272" spans="1:7" x14ac:dyDescent="0.35">
      <c r="A19272" t="s">
        <v>241</v>
      </c>
      <c r="B19272" t="s">
        <v>462</v>
      </c>
      <c r="C19272">
        <v>19972</v>
      </c>
      <c r="D19272" t="s">
        <v>138</v>
      </c>
      <c r="E19272" t="s">
        <v>908</v>
      </c>
      <c r="F19272" t="s">
        <v>305</v>
      </c>
      <c r="G19272" t="s">
        <v>107</v>
      </c>
    </row>
    <row r="19273" spans="1:7" x14ac:dyDescent="0.35">
      <c r="A19273" t="s">
        <v>241</v>
      </c>
      <c r="B19273" t="s">
        <v>464</v>
      </c>
      <c r="C19273">
        <v>11823</v>
      </c>
      <c r="D19273" t="s">
        <v>142</v>
      </c>
      <c r="E19273" t="s">
        <v>985</v>
      </c>
      <c r="F19273" t="s">
        <v>318</v>
      </c>
      <c r="G19273" t="s">
        <v>79</v>
      </c>
    </row>
    <row r="19274" spans="1:7" x14ac:dyDescent="0.35">
      <c r="A19274" t="s">
        <v>241</v>
      </c>
      <c r="B19274" t="s">
        <v>468</v>
      </c>
      <c r="C19274">
        <v>8</v>
      </c>
      <c r="D19274" t="s">
        <v>76</v>
      </c>
      <c r="E19274" t="s">
        <v>395</v>
      </c>
      <c r="F19274" t="s">
        <v>76</v>
      </c>
      <c r="G19274" t="s">
        <v>76</v>
      </c>
    </row>
    <row r="19276" spans="1:7" x14ac:dyDescent="0.35">
      <c r="A19276" t="s">
        <v>2768</v>
      </c>
    </row>
    <row r="19277" spans="1:7" x14ac:dyDescent="0.35">
      <c r="A19277" t="s">
        <v>14</v>
      </c>
      <c r="B19277" t="s">
        <v>2</v>
      </c>
      <c r="C19277" t="s">
        <v>2758</v>
      </c>
      <c r="D19277" t="s">
        <v>2760</v>
      </c>
      <c r="E19277" t="s">
        <v>2761</v>
      </c>
      <c r="F19277" t="s">
        <v>2759</v>
      </c>
    </row>
    <row r="19278" spans="1:7" x14ac:dyDescent="0.35">
      <c r="A19278" t="s">
        <v>3</v>
      </c>
      <c r="B19278">
        <v>4372</v>
      </c>
      <c r="C19278" t="s">
        <v>80</v>
      </c>
      <c r="D19278" t="s">
        <v>787</v>
      </c>
      <c r="E19278" t="s">
        <v>236</v>
      </c>
      <c r="F19278" t="s">
        <v>76</v>
      </c>
    </row>
    <row r="19279" spans="1:7" x14ac:dyDescent="0.35">
      <c r="A19279" t="s">
        <v>4</v>
      </c>
      <c r="B19279">
        <v>7752</v>
      </c>
      <c r="C19279" t="s">
        <v>74</v>
      </c>
      <c r="D19279" t="s">
        <v>813</v>
      </c>
      <c r="E19279" t="s">
        <v>416</v>
      </c>
      <c r="F19279" t="s">
        <v>150</v>
      </c>
    </row>
    <row r="19280" spans="1:7" x14ac:dyDescent="0.35">
      <c r="A19280" t="s">
        <v>5</v>
      </c>
      <c r="B19280">
        <v>7804</v>
      </c>
      <c r="C19280" t="s">
        <v>80</v>
      </c>
      <c r="D19280" t="s">
        <v>1426</v>
      </c>
      <c r="E19280" t="s">
        <v>164</v>
      </c>
      <c r="F19280" t="s">
        <v>76</v>
      </c>
    </row>
    <row r="19281" spans="1:7" x14ac:dyDescent="0.35">
      <c r="A19281" t="s">
        <v>6</v>
      </c>
      <c r="B19281">
        <v>3427</v>
      </c>
      <c r="C19281" t="s">
        <v>81</v>
      </c>
      <c r="D19281" t="s">
        <v>1116</v>
      </c>
      <c r="E19281" t="s">
        <v>342</v>
      </c>
      <c r="F19281" t="s">
        <v>77</v>
      </c>
    </row>
    <row r="19282" spans="1:7" x14ac:dyDescent="0.35">
      <c r="A19282" t="s">
        <v>7</v>
      </c>
      <c r="B19282">
        <v>8448</v>
      </c>
      <c r="C19282" t="s">
        <v>138</v>
      </c>
      <c r="D19282" t="s">
        <v>1126</v>
      </c>
      <c r="E19282" t="s">
        <v>162</v>
      </c>
      <c r="F19282" t="s">
        <v>107</v>
      </c>
    </row>
    <row r="19283" spans="1:7" x14ac:dyDescent="0.35">
      <c r="A19283" t="s">
        <v>241</v>
      </c>
      <c r="B19283">
        <v>31803</v>
      </c>
      <c r="C19283" t="s">
        <v>63</v>
      </c>
      <c r="D19283" t="s">
        <v>981</v>
      </c>
      <c r="E19283" t="s">
        <v>202</v>
      </c>
      <c r="F19283" t="s">
        <v>106</v>
      </c>
    </row>
    <row r="19285" spans="1:7" x14ac:dyDescent="0.35">
      <c r="A19285" t="s">
        <v>2769</v>
      </c>
    </row>
    <row r="19286" spans="1:7" x14ac:dyDescent="0.35">
      <c r="A19286" t="s">
        <v>14</v>
      </c>
      <c r="B19286" t="s">
        <v>461</v>
      </c>
      <c r="C19286" t="s">
        <v>2</v>
      </c>
      <c r="D19286" t="s">
        <v>2758</v>
      </c>
      <c r="E19286" t="s">
        <v>2759</v>
      </c>
      <c r="F19286" t="s">
        <v>2760</v>
      </c>
      <c r="G19286" t="s">
        <v>2761</v>
      </c>
    </row>
    <row r="19287" spans="1:7" x14ac:dyDescent="0.35">
      <c r="A19287" t="s">
        <v>3</v>
      </c>
      <c r="B19287" t="s">
        <v>462</v>
      </c>
      <c r="C19287">
        <v>2763</v>
      </c>
      <c r="D19287" t="s">
        <v>71</v>
      </c>
      <c r="E19287" t="s">
        <v>73</v>
      </c>
      <c r="F19287" t="s">
        <v>1253</v>
      </c>
      <c r="G19287" t="s">
        <v>100</v>
      </c>
    </row>
    <row r="19288" spans="1:7" x14ac:dyDescent="0.35">
      <c r="A19288" t="s">
        <v>3</v>
      </c>
      <c r="B19288" t="s">
        <v>464</v>
      </c>
      <c r="C19288">
        <v>1607</v>
      </c>
      <c r="D19288" t="s">
        <v>105</v>
      </c>
      <c r="E19288" t="s">
        <v>73</v>
      </c>
      <c r="F19288" t="s">
        <v>866</v>
      </c>
      <c r="G19288" t="s">
        <v>304</v>
      </c>
    </row>
    <row r="19289" spans="1:7" x14ac:dyDescent="0.35">
      <c r="A19289" t="s">
        <v>3</v>
      </c>
      <c r="B19289" t="s">
        <v>468</v>
      </c>
      <c r="C19289">
        <v>2</v>
      </c>
      <c r="D19289" t="s">
        <v>76</v>
      </c>
      <c r="E19289" t="s">
        <v>76</v>
      </c>
      <c r="F19289" t="s">
        <v>395</v>
      </c>
      <c r="G19289" t="s">
        <v>76</v>
      </c>
    </row>
    <row r="19290" spans="1:7" x14ac:dyDescent="0.35">
      <c r="A19290" t="s">
        <v>4</v>
      </c>
      <c r="B19290" t="s">
        <v>462</v>
      </c>
      <c r="C19290">
        <v>4679</v>
      </c>
      <c r="D19290" t="s">
        <v>81</v>
      </c>
      <c r="E19290" t="s">
        <v>77</v>
      </c>
      <c r="F19290" t="s">
        <v>1257</v>
      </c>
      <c r="G19290" t="s">
        <v>103</v>
      </c>
    </row>
    <row r="19291" spans="1:7" x14ac:dyDescent="0.35">
      <c r="A19291" t="s">
        <v>4</v>
      </c>
      <c r="B19291" t="s">
        <v>464</v>
      </c>
      <c r="C19291">
        <v>3073</v>
      </c>
      <c r="D19291" t="s">
        <v>55</v>
      </c>
      <c r="E19291" t="s">
        <v>93</v>
      </c>
      <c r="F19291" t="s">
        <v>1116</v>
      </c>
      <c r="G19291" t="s">
        <v>239</v>
      </c>
    </row>
    <row r="19292" spans="1:7" x14ac:dyDescent="0.35">
      <c r="A19292" t="s">
        <v>5</v>
      </c>
      <c r="B19292" t="s">
        <v>462</v>
      </c>
      <c r="C19292">
        <v>4430</v>
      </c>
      <c r="D19292" t="s">
        <v>77</v>
      </c>
      <c r="E19292" t="s">
        <v>106</v>
      </c>
      <c r="F19292" t="s">
        <v>1272</v>
      </c>
      <c r="G19292" t="s">
        <v>133</v>
      </c>
    </row>
    <row r="19293" spans="1:7" x14ac:dyDescent="0.35">
      <c r="A19293" t="s">
        <v>5</v>
      </c>
      <c r="B19293" t="s">
        <v>464</v>
      </c>
      <c r="C19293">
        <v>3374</v>
      </c>
      <c r="D19293" t="s">
        <v>100</v>
      </c>
      <c r="E19293" t="s">
        <v>73</v>
      </c>
      <c r="F19293" t="s">
        <v>984</v>
      </c>
      <c r="G19293" t="s">
        <v>282</v>
      </c>
    </row>
    <row r="19294" spans="1:7" x14ac:dyDescent="0.35">
      <c r="A19294" t="s">
        <v>6</v>
      </c>
      <c r="B19294" t="s">
        <v>462</v>
      </c>
      <c r="C19294">
        <v>2474</v>
      </c>
      <c r="D19294" t="s">
        <v>94</v>
      </c>
      <c r="E19294" t="s">
        <v>79</v>
      </c>
      <c r="F19294" t="s">
        <v>1267</v>
      </c>
      <c r="G19294" t="s">
        <v>133</v>
      </c>
    </row>
    <row r="19295" spans="1:7" x14ac:dyDescent="0.35">
      <c r="A19295" t="s">
        <v>6</v>
      </c>
      <c r="B19295" t="s">
        <v>464</v>
      </c>
      <c r="C19295">
        <v>953</v>
      </c>
      <c r="D19295" t="s">
        <v>55</v>
      </c>
      <c r="E19295" t="s">
        <v>68</v>
      </c>
      <c r="F19295" t="s">
        <v>1112</v>
      </c>
      <c r="G19295" t="s">
        <v>314</v>
      </c>
    </row>
    <row r="19296" spans="1:7" x14ac:dyDescent="0.35">
      <c r="A19296" t="s">
        <v>7</v>
      </c>
      <c r="B19296" t="s">
        <v>462</v>
      </c>
      <c r="C19296">
        <v>5626</v>
      </c>
      <c r="D19296" t="s">
        <v>75</v>
      </c>
      <c r="E19296" t="s">
        <v>107</v>
      </c>
      <c r="F19296" t="s">
        <v>1272</v>
      </c>
      <c r="G19296" t="s">
        <v>151</v>
      </c>
    </row>
    <row r="19297" spans="1:7" x14ac:dyDescent="0.35">
      <c r="A19297" t="s">
        <v>7</v>
      </c>
      <c r="B19297" t="s">
        <v>464</v>
      </c>
      <c r="C19297">
        <v>2816</v>
      </c>
      <c r="D19297" t="s">
        <v>150</v>
      </c>
      <c r="E19297" t="s">
        <v>77</v>
      </c>
      <c r="F19297" t="s">
        <v>1126</v>
      </c>
      <c r="G19297" t="s">
        <v>11</v>
      </c>
    </row>
    <row r="19298" spans="1:7" x14ac:dyDescent="0.35">
      <c r="A19298" t="s">
        <v>7</v>
      </c>
      <c r="B19298" t="s">
        <v>468</v>
      </c>
      <c r="C19298">
        <v>6</v>
      </c>
      <c r="D19298" t="s">
        <v>76</v>
      </c>
      <c r="E19298" t="s">
        <v>76</v>
      </c>
      <c r="F19298" t="s">
        <v>395</v>
      </c>
      <c r="G19298" t="s">
        <v>76</v>
      </c>
    </row>
    <row r="19299" spans="1:7" x14ac:dyDescent="0.35">
      <c r="A19299" t="s">
        <v>241</v>
      </c>
      <c r="B19299" t="s">
        <v>462</v>
      </c>
      <c r="C19299">
        <v>19972</v>
      </c>
      <c r="D19299" t="s">
        <v>75</v>
      </c>
      <c r="E19299" t="s">
        <v>106</v>
      </c>
      <c r="F19299" t="s">
        <v>1250</v>
      </c>
      <c r="G19299" t="s">
        <v>130</v>
      </c>
    </row>
    <row r="19300" spans="1:7" x14ac:dyDescent="0.35">
      <c r="A19300" t="s">
        <v>241</v>
      </c>
      <c r="B19300" t="s">
        <v>464</v>
      </c>
      <c r="C19300">
        <v>11823</v>
      </c>
      <c r="D19300" t="s">
        <v>81</v>
      </c>
      <c r="E19300" t="s">
        <v>150</v>
      </c>
      <c r="F19300" t="s">
        <v>1102</v>
      </c>
      <c r="G19300" t="s">
        <v>290</v>
      </c>
    </row>
    <row r="19301" spans="1:7" x14ac:dyDescent="0.35">
      <c r="A19301" t="s">
        <v>241</v>
      </c>
      <c r="B19301" t="s">
        <v>468</v>
      </c>
      <c r="C19301">
        <v>8</v>
      </c>
      <c r="D19301" t="s">
        <v>76</v>
      </c>
      <c r="E19301" t="s">
        <v>76</v>
      </c>
      <c r="F19301" t="s">
        <v>395</v>
      </c>
      <c r="G19301" t="s">
        <v>76</v>
      </c>
    </row>
    <row r="19303" spans="1:7" x14ac:dyDescent="0.35">
      <c r="A19303" t="s">
        <v>2770</v>
      </c>
    </row>
    <row r="19304" spans="1:7" x14ac:dyDescent="0.35">
      <c r="A19304" t="s">
        <v>14</v>
      </c>
      <c r="B19304" t="s">
        <v>2</v>
      </c>
      <c r="C19304" t="s">
        <v>2758</v>
      </c>
      <c r="D19304" t="s">
        <v>2759</v>
      </c>
      <c r="E19304" t="s">
        <v>2760</v>
      </c>
      <c r="F19304" t="s">
        <v>2761</v>
      </c>
    </row>
    <row r="19305" spans="1:7" x14ac:dyDescent="0.35">
      <c r="A19305" t="s">
        <v>3</v>
      </c>
      <c r="B19305">
        <v>4372</v>
      </c>
      <c r="C19305" t="s">
        <v>150</v>
      </c>
      <c r="D19305" t="s">
        <v>73</v>
      </c>
      <c r="E19305" t="s">
        <v>1134</v>
      </c>
      <c r="F19305" t="s">
        <v>109</v>
      </c>
    </row>
    <row r="19306" spans="1:7" x14ac:dyDescent="0.35">
      <c r="A19306" t="s">
        <v>4</v>
      </c>
      <c r="B19306">
        <v>7752</v>
      </c>
      <c r="C19306" t="s">
        <v>63</v>
      </c>
      <c r="D19306" t="s">
        <v>94</v>
      </c>
      <c r="E19306" t="s">
        <v>1388</v>
      </c>
      <c r="F19306" t="s">
        <v>221</v>
      </c>
    </row>
    <row r="19307" spans="1:7" x14ac:dyDescent="0.35">
      <c r="A19307" t="s">
        <v>5</v>
      </c>
      <c r="B19307">
        <v>7804</v>
      </c>
      <c r="C19307" t="s">
        <v>94</v>
      </c>
      <c r="D19307" t="s">
        <v>106</v>
      </c>
      <c r="E19307" t="s">
        <v>1417</v>
      </c>
      <c r="F19307" t="s">
        <v>67</v>
      </c>
    </row>
    <row r="19308" spans="1:7" x14ac:dyDescent="0.35">
      <c r="A19308" t="s">
        <v>6</v>
      </c>
      <c r="B19308">
        <v>3427</v>
      </c>
      <c r="C19308" t="s">
        <v>138</v>
      </c>
      <c r="D19308" t="s">
        <v>68</v>
      </c>
      <c r="E19308" t="s">
        <v>1110</v>
      </c>
      <c r="F19308" t="s">
        <v>57</v>
      </c>
    </row>
    <row r="19309" spans="1:7" x14ac:dyDescent="0.35">
      <c r="A19309" t="s">
        <v>7</v>
      </c>
      <c r="B19309">
        <v>8448</v>
      </c>
      <c r="C19309" t="s">
        <v>75</v>
      </c>
      <c r="D19309" t="s">
        <v>73</v>
      </c>
      <c r="E19309" t="s">
        <v>1134</v>
      </c>
      <c r="F19309" t="s">
        <v>109</v>
      </c>
    </row>
    <row r="19310" spans="1:7" x14ac:dyDescent="0.35">
      <c r="A19310" t="s">
        <v>241</v>
      </c>
      <c r="B19310">
        <v>31803</v>
      </c>
      <c r="C19310" t="s">
        <v>78</v>
      </c>
      <c r="D19310" t="s">
        <v>79</v>
      </c>
      <c r="E19310" t="s">
        <v>1137</v>
      </c>
      <c r="F19310" t="s">
        <v>119</v>
      </c>
    </row>
    <row r="19312" spans="1:7" x14ac:dyDescent="0.35">
      <c r="A19312" t="s">
        <v>2771</v>
      </c>
    </row>
    <row r="19313" spans="1:7" x14ac:dyDescent="0.35">
      <c r="A19313" t="s">
        <v>14</v>
      </c>
      <c r="B19313" t="s">
        <v>461</v>
      </c>
      <c r="C19313" t="s">
        <v>2</v>
      </c>
      <c r="D19313" t="s">
        <v>2758</v>
      </c>
      <c r="E19313" t="s">
        <v>2759</v>
      </c>
      <c r="F19313" t="s">
        <v>2760</v>
      </c>
      <c r="G19313" t="s">
        <v>2761</v>
      </c>
    </row>
    <row r="19314" spans="1:7" x14ac:dyDescent="0.35">
      <c r="A19314" t="s">
        <v>3</v>
      </c>
      <c r="B19314" t="s">
        <v>462</v>
      </c>
      <c r="C19314">
        <v>2763</v>
      </c>
      <c r="D19314" t="s">
        <v>77</v>
      </c>
      <c r="E19314" t="s">
        <v>107</v>
      </c>
      <c r="F19314" t="s">
        <v>1248</v>
      </c>
      <c r="G19314" t="s">
        <v>72</v>
      </c>
    </row>
    <row r="19315" spans="1:7" x14ac:dyDescent="0.35">
      <c r="A19315" t="s">
        <v>3</v>
      </c>
      <c r="B19315" t="s">
        <v>464</v>
      </c>
      <c r="C19315">
        <v>1607</v>
      </c>
      <c r="D19315" t="s">
        <v>150</v>
      </c>
      <c r="E19315" t="s">
        <v>76</v>
      </c>
      <c r="F19315" t="s">
        <v>1108</v>
      </c>
      <c r="G19315" t="s">
        <v>149</v>
      </c>
    </row>
    <row r="19316" spans="1:7" x14ac:dyDescent="0.35">
      <c r="A19316" t="s">
        <v>3</v>
      </c>
      <c r="B19316" t="s">
        <v>468</v>
      </c>
      <c r="C19316">
        <v>2</v>
      </c>
      <c r="D19316" t="s">
        <v>76</v>
      </c>
      <c r="E19316" t="s">
        <v>76</v>
      </c>
      <c r="F19316" t="s">
        <v>923</v>
      </c>
      <c r="G19316" t="s">
        <v>923</v>
      </c>
    </row>
    <row r="19317" spans="1:7" x14ac:dyDescent="0.35">
      <c r="A19317" t="s">
        <v>4</v>
      </c>
      <c r="B19317" t="s">
        <v>462</v>
      </c>
      <c r="C19317">
        <v>4679</v>
      </c>
      <c r="D19317" t="s">
        <v>106</v>
      </c>
      <c r="E19317" t="s">
        <v>77</v>
      </c>
      <c r="F19317" t="s">
        <v>1002</v>
      </c>
      <c r="G19317" t="s">
        <v>88</v>
      </c>
    </row>
    <row r="19318" spans="1:7" x14ac:dyDescent="0.35">
      <c r="A19318" t="s">
        <v>4</v>
      </c>
      <c r="B19318" t="s">
        <v>464</v>
      </c>
      <c r="C19318">
        <v>3073</v>
      </c>
      <c r="D19318" t="s">
        <v>94</v>
      </c>
      <c r="E19318" t="s">
        <v>80</v>
      </c>
      <c r="F19318" t="s">
        <v>863</v>
      </c>
      <c r="G19318" t="s">
        <v>121</v>
      </c>
    </row>
    <row r="19319" spans="1:7" x14ac:dyDescent="0.35">
      <c r="A19319" t="s">
        <v>5</v>
      </c>
      <c r="B19319" t="s">
        <v>462</v>
      </c>
      <c r="C19319">
        <v>4430</v>
      </c>
      <c r="D19319" t="s">
        <v>71</v>
      </c>
      <c r="E19319" t="s">
        <v>76</v>
      </c>
      <c r="F19319" t="s">
        <v>1280</v>
      </c>
      <c r="G19319" t="s">
        <v>151</v>
      </c>
    </row>
    <row r="19320" spans="1:7" x14ac:dyDescent="0.35">
      <c r="A19320" t="s">
        <v>5</v>
      </c>
      <c r="B19320" t="s">
        <v>464</v>
      </c>
      <c r="C19320">
        <v>3374</v>
      </c>
      <c r="D19320" t="s">
        <v>71</v>
      </c>
      <c r="E19320" t="s">
        <v>107</v>
      </c>
      <c r="F19320" t="s">
        <v>917</v>
      </c>
      <c r="G19320" t="s">
        <v>89</v>
      </c>
    </row>
    <row r="19321" spans="1:7" x14ac:dyDescent="0.35">
      <c r="A19321" t="s">
        <v>6</v>
      </c>
      <c r="B19321" t="s">
        <v>462</v>
      </c>
      <c r="C19321">
        <v>2474</v>
      </c>
      <c r="D19321" t="s">
        <v>77</v>
      </c>
      <c r="E19321" t="s">
        <v>107</v>
      </c>
      <c r="F19321" t="s">
        <v>1247</v>
      </c>
      <c r="G19321" t="s">
        <v>151</v>
      </c>
    </row>
    <row r="19322" spans="1:7" x14ac:dyDescent="0.35">
      <c r="A19322" t="s">
        <v>6</v>
      </c>
      <c r="B19322" t="s">
        <v>464</v>
      </c>
      <c r="C19322">
        <v>953</v>
      </c>
      <c r="D19322" t="s">
        <v>80</v>
      </c>
      <c r="E19322" t="s">
        <v>77</v>
      </c>
      <c r="F19322" t="s">
        <v>868</v>
      </c>
      <c r="G19322" t="s">
        <v>163</v>
      </c>
    </row>
    <row r="19323" spans="1:7" x14ac:dyDescent="0.35">
      <c r="A19323" t="s">
        <v>7</v>
      </c>
      <c r="B19323" t="s">
        <v>462</v>
      </c>
      <c r="C19323">
        <v>5626</v>
      </c>
      <c r="D19323" t="s">
        <v>68</v>
      </c>
      <c r="E19323" t="s">
        <v>76</v>
      </c>
      <c r="F19323" t="s">
        <v>1245</v>
      </c>
      <c r="G19323" t="s">
        <v>142</v>
      </c>
    </row>
    <row r="19324" spans="1:7" x14ac:dyDescent="0.35">
      <c r="A19324" t="s">
        <v>7</v>
      </c>
      <c r="B19324" t="s">
        <v>464</v>
      </c>
      <c r="C19324">
        <v>2816</v>
      </c>
      <c r="D19324" t="s">
        <v>68</v>
      </c>
      <c r="E19324" t="s">
        <v>76</v>
      </c>
      <c r="F19324" t="s">
        <v>1119</v>
      </c>
      <c r="G19324" t="s">
        <v>221</v>
      </c>
    </row>
    <row r="19325" spans="1:7" x14ac:dyDescent="0.35">
      <c r="A19325" t="s">
        <v>7</v>
      </c>
      <c r="B19325" t="s">
        <v>468</v>
      </c>
      <c r="C19325">
        <v>6</v>
      </c>
      <c r="D19325" t="s">
        <v>76</v>
      </c>
      <c r="E19325" t="s">
        <v>76</v>
      </c>
      <c r="F19325" t="s">
        <v>395</v>
      </c>
      <c r="G19325" t="s">
        <v>76</v>
      </c>
    </row>
    <row r="19326" spans="1:7" x14ac:dyDescent="0.35">
      <c r="A19326" t="s">
        <v>241</v>
      </c>
      <c r="B19326" t="s">
        <v>462</v>
      </c>
      <c r="C19326">
        <v>19972</v>
      </c>
      <c r="D19326" t="s">
        <v>79</v>
      </c>
      <c r="E19326" t="s">
        <v>107</v>
      </c>
      <c r="F19326" t="s">
        <v>1243</v>
      </c>
      <c r="G19326" t="s">
        <v>130</v>
      </c>
    </row>
    <row r="19327" spans="1:7" x14ac:dyDescent="0.35">
      <c r="A19327" t="s">
        <v>241</v>
      </c>
      <c r="B19327" t="s">
        <v>464</v>
      </c>
      <c r="C19327">
        <v>11823</v>
      </c>
      <c r="D19327" t="s">
        <v>150</v>
      </c>
      <c r="E19327" t="s">
        <v>77</v>
      </c>
      <c r="F19327" t="s">
        <v>868</v>
      </c>
      <c r="G19327" t="s">
        <v>109</v>
      </c>
    </row>
    <row r="19328" spans="1:7" x14ac:dyDescent="0.35">
      <c r="A19328" t="s">
        <v>241</v>
      </c>
      <c r="B19328" t="s">
        <v>468</v>
      </c>
      <c r="C19328">
        <v>8</v>
      </c>
      <c r="D19328" t="s">
        <v>76</v>
      </c>
      <c r="E19328" t="s">
        <v>76</v>
      </c>
      <c r="F19328" t="s">
        <v>1186</v>
      </c>
      <c r="G19328" t="s">
        <v>184</v>
      </c>
    </row>
    <row r="19330" spans="1:16" x14ac:dyDescent="0.35">
      <c r="A19330" t="s">
        <v>2772</v>
      </c>
    </row>
    <row r="19331" spans="1:16" x14ac:dyDescent="0.35">
      <c r="A19331" t="s">
        <v>14</v>
      </c>
      <c r="B19331" t="s">
        <v>2</v>
      </c>
      <c r="C19331" t="s">
        <v>2758</v>
      </c>
      <c r="D19331" t="s">
        <v>2759</v>
      </c>
      <c r="E19331" t="s">
        <v>2760</v>
      </c>
      <c r="F19331" t="s">
        <v>2761</v>
      </c>
    </row>
    <row r="19332" spans="1:16" x14ac:dyDescent="0.35">
      <c r="A19332" t="s">
        <v>3</v>
      </c>
      <c r="B19332">
        <v>4372</v>
      </c>
      <c r="C19332" t="s">
        <v>79</v>
      </c>
      <c r="D19332" t="s">
        <v>107</v>
      </c>
      <c r="E19332" t="s">
        <v>1253</v>
      </c>
      <c r="F19332" t="s">
        <v>93</v>
      </c>
    </row>
    <row r="19333" spans="1:16" x14ac:dyDescent="0.35">
      <c r="A19333" t="s">
        <v>4</v>
      </c>
      <c r="B19333">
        <v>7752</v>
      </c>
      <c r="C19333" t="s">
        <v>79</v>
      </c>
      <c r="D19333" t="s">
        <v>150</v>
      </c>
      <c r="E19333" t="s">
        <v>1130</v>
      </c>
      <c r="F19333" t="s">
        <v>84</v>
      </c>
    </row>
    <row r="19334" spans="1:16" x14ac:dyDescent="0.35">
      <c r="A19334" t="s">
        <v>5</v>
      </c>
      <c r="B19334">
        <v>7804</v>
      </c>
      <c r="C19334" t="s">
        <v>71</v>
      </c>
      <c r="D19334" t="s">
        <v>76</v>
      </c>
      <c r="E19334" t="s">
        <v>1002</v>
      </c>
      <c r="F19334" t="s">
        <v>194</v>
      </c>
    </row>
    <row r="19335" spans="1:16" x14ac:dyDescent="0.35">
      <c r="A19335" t="s">
        <v>6</v>
      </c>
      <c r="B19335">
        <v>3427</v>
      </c>
      <c r="C19335" t="s">
        <v>150</v>
      </c>
      <c r="D19335" t="s">
        <v>73</v>
      </c>
      <c r="E19335" t="s">
        <v>1108</v>
      </c>
      <c r="F19335" t="s">
        <v>86</v>
      </c>
    </row>
    <row r="19336" spans="1:16" x14ac:dyDescent="0.35">
      <c r="A19336" t="s">
        <v>7</v>
      </c>
      <c r="B19336">
        <v>8448</v>
      </c>
      <c r="C19336" t="s">
        <v>68</v>
      </c>
      <c r="D19336" t="s">
        <v>76</v>
      </c>
      <c r="E19336" t="s">
        <v>1103</v>
      </c>
      <c r="F19336" t="s">
        <v>149</v>
      </c>
    </row>
    <row r="19337" spans="1:16" x14ac:dyDescent="0.35">
      <c r="A19337" t="s">
        <v>241</v>
      </c>
      <c r="B19337">
        <v>31803</v>
      </c>
      <c r="C19337" t="s">
        <v>68</v>
      </c>
      <c r="D19337" t="s">
        <v>73</v>
      </c>
      <c r="E19337" t="s">
        <v>1474</v>
      </c>
      <c r="F19337" t="s">
        <v>179</v>
      </c>
    </row>
    <row r="19339" spans="1:16" x14ac:dyDescent="0.35">
      <c r="A19339" t="s">
        <v>2773</v>
      </c>
    </row>
    <row r="19340" spans="1:16" x14ac:dyDescent="0.35">
      <c r="A19340" t="s">
        <v>14</v>
      </c>
      <c r="B19340" t="s">
        <v>266</v>
      </c>
      <c r="C19340" t="s">
        <v>2</v>
      </c>
      <c r="D19340" t="s">
        <v>2774</v>
      </c>
      <c r="E19340" t="s">
        <v>2775</v>
      </c>
      <c r="F19340" t="s">
        <v>2776</v>
      </c>
      <c r="G19340" t="s">
        <v>2777</v>
      </c>
      <c r="H19340" t="s">
        <v>2778</v>
      </c>
      <c r="I19340" t="s">
        <v>2779</v>
      </c>
      <c r="J19340" t="s">
        <v>2780</v>
      </c>
      <c r="K19340" t="s">
        <v>2781</v>
      </c>
      <c r="L19340" t="s">
        <v>2782</v>
      </c>
      <c r="M19340" t="s">
        <v>48</v>
      </c>
      <c r="N19340" t="s">
        <v>2783</v>
      </c>
      <c r="O19340" t="s">
        <v>49</v>
      </c>
      <c r="P19340" t="s">
        <v>50</v>
      </c>
    </row>
    <row r="19341" spans="1:16" x14ac:dyDescent="0.35">
      <c r="A19341" t="s">
        <v>3</v>
      </c>
      <c r="B19341" t="s">
        <v>267</v>
      </c>
      <c r="C19341">
        <v>716</v>
      </c>
      <c r="D19341" t="s">
        <v>211</v>
      </c>
      <c r="E19341" t="s">
        <v>130</v>
      </c>
      <c r="F19341" t="s">
        <v>198</v>
      </c>
      <c r="G19341" t="s">
        <v>76</v>
      </c>
      <c r="H19341" t="s">
        <v>68</v>
      </c>
      <c r="I19341" t="s">
        <v>72</v>
      </c>
      <c r="J19341" t="s">
        <v>106</v>
      </c>
      <c r="K19341" t="s">
        <v>76</v>
      </c>
      <c r="L19341" t="s">
        <v>255</v>
      </c>
      <c r="M19341" t="s">
        <v>150</v>
      </c>
      <c r="N19341" t="s">
        <v>750</v>
      </c>
      <c r="O19341" t="s">
        <v>73</v>
      </c>
      <c r="P19341" t="s">
        <v>107</v>
      </c>
    </row>
    <row r="19342" spans="1:16" x14ac:dyDescent="0.35">
      <c r="A19342" t="s">
        <v>3</v>
      </c>
      <c r="B19342" t="s">
        <v>279</v>
      </c>
      <c r="C19342">
        <v>3609</v>
      </c>
      <c r="D19342" t="s">
        <v>355</v>
      </c>
      <c r="E19342" t="s">
        <v>173</v>
      </c>
      <c r="F19342" t="s">
        <v>71</v>
      </c>
      <c r="G19342" t="s">
        <v>76</v>
      </c>
      <c r="H19342" t="s">
        <v>76</v>
      </c>
      <c r="I19342" t="s">
        <v>75</v>
      </c>
      <c r="J19342" t="s">
        <v>76</v>
      </c>
      <c r="K19342" t="s">
        <v>76</v>
      </c>
      <c r="L19342" t="s">
        <v>317</v>
      </c>
      <c r="M19342" t="s">
        <v>107</v>
      </c>
      <c r="N19342" t="s">
        <v>636</v>
      </c>
      <c r="O19342" t="s">
        <v>106</v>
      </c>
      <c r="P19342" t="s">
        <v>107</v>
      </c>
    </row>
    <row r="19343" spans="1:16" x14ac:dyDescent="0.35">
      <c r="A19343" t="s">
        <v>3</v>
      </c>
      <c r="B19343" t="s">
        <v>285</v>
      </c>
      <c r="C19343">
        <v>195</v>
      </c>
      <c r="D19343" t="s">
        <v>87</v>
      </c>
      <c r="E19343" t="s">
        <v>75</v>
      </c>
      <c r="F19343" t="s">
        <v>93</v>
      </c>
      <c r="G19343" t="s">
        <v>76</v>
      </c>
      <c r="H19343" t="s">
        <v>76</v>
      </c>
      <c r="I19343" t="s">
        <v>105</v>
      </c>
      <c r="J19343" t="s">
        <v>76</v>
      </c>
      <c r="K19343" t="s">
        <v>76</v>
      </c>
      <c r="L19343" t="s">
        <v>226</v>
      </c>
      <c r="M19343" t="s">
        <v>73</v>
      </c>
      <c r="N19343" t="s">
        <v>783</v>
      </c>
      <c r="O19343" t="s">
        <v>106</v>
      </c>
      <c r="P19343" t="s">
        <v>76</v>
      </c>
    </row>
    <row r="19344" spans="1:16" x14ac:dyDescent="0.35">
      <c r="A19344" t="s">
        <v>4</v>
      </c>
      <c r="B19344" t="s">
        <v>267</v>
      </c>
      <c r="C19344">
        <v>1015</v>
      </c>
      <c r="D19344" t="s">
        <v>56</v>
      </c>
      <c r="E19344" t="s">
        <v>142</v>
      </c>
      <c r="F19344" t="s">
        <v>198</v>
      </c>
      <c r="G19344" t="s">
        <v>76</v>
      </c>
      <c r="H19344" t="s">
        <v>106</v>
      </c>
      <c r="I19344" t="s">
        <v>86</v>
      </c>
      <c r="J19344" t="s">
        <v>106</v>
      </c>
      <c r="K19344" t="s">
        <v>76</v>
      </c>
      <c r="L19344" t="s">
        <v>203</v>
      </c>
      <c r="M19344" t="s">
        <v>76</v>
      </c>
      <c r="N19344" t="s">
        <v>1025</v>
      </c>
      <c r="O19344" t="s">
        <v>75</v>
      </c>
      <c r="P19344" t="s">
        <v>76</v>
      </c>
    </row>
    <row r="19345" spans="1:16" x14ac:dyDescent="0.35">
      <c r="A19345" t="s">
        <v>4</v>
      </c>
      <c r="B19345" t="s">
        <v>279</v>
      </c>
      <c r="C19345">
        <v>6266</v>
      </c>
      <c r="D19345" t="s">
        <v>314</v>
      </c>
      <c r="E19345" t="s">
        <v>122</v>
      </c>
      <c r="F19345" t="s">
        <v>94</v>
      </c>
      <c r="G19345" t="s">
        <v>76</v>
      </c>
      <c r="H19345" t="s">
        <v>106</v>
      </c>
      <c r="I19345" t="s">
        <v>105</v>
      </c>
      <c r="J19345" t="s">
        <v>107</v>
      </c>
      <c r="K19345" t="s">
        <v>76</v>
      </c>
      <c r="L19345" t="s">
        <v>250</v>
      </c>
      <c r="M19345" t="s">
        <v>106</v>
      </c>
      <c r="N19345" t="s">
        <v>885</v>
      </c>
      <c r="O19345" t="s">
        <v>77</v>
      </c>
      <c r="P19345" t="s">
        <v>73</v>
      </c>
    </row>
    <row r="19346" spans="1:16" x14ac:dyDescent="0.35">
      <c r="A19346" t="s">
        <v>4</v>
      </c>
      <c r="B19346" t="s">
        <v>285</v>
      </c>
      <c r="C19346">
        <v>760</v>
      </c>
      <c r="D19346" t="s">
        <v>204</v>
      </c>
      <c r="E19346" t="s">
        <v>142</v>
      </c>
      <c r="F19346" t="s">
        <v>79</v>
      </c>
      <c r="G19346" t="s">
        <v>76</v>
      </c>
      <c r="H19346" t="s">
        <v>68</v>
      </c>
      <c r="I19346" t="s">
        <v>105</v>
      </c>
      <c r="J19346" t="s">
        <v>76</v>
      </c>
      <c r="K19346" t="s">
        <v>76</v>
      </c>
      <c r="L19346" t="s">
        <v>455</v>
      </c>
      <c r="M19346" t="s">
        <v>138</v>
      </c>
      <c r="N19346" t="s">
        <v>618</v>
      </c>
      <c r="O19346" t="s">
        <v>77</v>
      </c>
      <c r="P19346" t="s">
        <v>73</v>
      </c>
    </row>
    <row r="19347" spans="1:16" x14ac:dyDescent="0.35">
      <c r="A19347" t="s">
        <v>5</v>
      </c>
      <c r="B19347" t="s">
        <v>267</v>
      </c>
      <c r="C19347">
        <v>348</v>
      </c>
      <c r="D19347" t="s">
        <v>100</v>
      </c>
      <c r="E19347" t="s">
        <v>79</v>
      </c>
      <c r="F19347" t="s">
        <v>73</v>
      </c>
      <c r="G19347" t="s">
        <v>76</v>
      </c>
      <c r="H19347" t="s">
        <v>76</v>
      </c>
      <c r="I19347" t="s">
        <v>150</v>
      </c>
      <c r="J19347" t="s">
        <v>107</v>
      </c>
      <c r="K19347" t="s">
        <v>76</v>
      </c>
      <c r="L19347" t="s">
        <v>309</v>
      </c>
      <c r="M19347" t="s">
        <v>76</v>
      </c>
      <c r="N19347" t="s">
        <v>875</v>
      </c>
      <c r="O19347" t="s">
        <v>73</v>
      </c>
      <c r="P19347" t="s">
        <v>76</v>
      </c>
    </row>
    <row r="19348" spans="1:16" x14ac:dyDescent="0.35">
      <c r="A19348" t="s">
        <v>5</v>
      </c>
      <c r="B19348" t="s">
        <v>279</v>
      </c>
      <c r="C19348">
        <v>5907</v>
      </c>
      <c r="D19348" t="s">
        <v>181</v>
      </c>
      <c r="E19348" t="s">
        <v>103</v>
      </c>
      <c r="F19348" t="s">
        <v>77</v>
      </c>
      <c r="G19348" t="s">
        <v>76</v>
      </c>
      <c r="H19348" t="s">
        <v>107</v>
      </c>
      <c r="I19348" t="s">
        <v>79</v>
      </c>
      <c r="J19348" t="s">
        <v>107</v>
      </c>
      <c r="K19348" t="s">
        <v>76</v>
      </c>
      <c r="L19348" t="s">
        <v>117</v>
      </c>
      <c r="M19348" t="s">
        <v>107</v>
      </c>
      <c r="N19348" t="s">
        <v>999</v>
      </c>
      <c r="O19348" t="s">
        <v>73</v>
      </c>
      <c r="P19348" t="s">
        <v>73</v>
      </c>
    </row>
    <row r="19349" spans="1:16" x14ac:dyDescent="0.35">
      <c r="A19349" t="s">
        <v>5</v>
      </c>
      <c r="B19349" t="s">
        <v>285</v>
      </c>
      <c r="C19349">
        <v>1808</v>
      </c>
      <c r="D19349" t="s">
        <v>96</v>
      </c>
      <c r="E19349" t="s">
        <v>74</v>
      </c>
      <c r="F19349" t="s">
        <v>72</v>
      </c>
      <c r="G19349" t="s">
        <v>76</v>
      </c>
      <c r="H19349" t="s">
        <v>76</v>
      </c>
      <c r="I19349" t="s">
        <v>72</v>
      </c>
      <c r="J19349" t="s">
        <v>107</v>
      </c>
      <c r="K19349" t="s">
        <v>76</v>
      </c>
      <c r="L19349" t="s">
        <v>342</v>
      </c>
      <c r="M19349" t="s">
        <v>107</v>
      </c>
      <c r="N19349" t="s">
        <v>781</v>
      </c>
      <c r="O19349" t="s">
        <v>150</v>
      </c>
      <c r="P19349" t="s">
        <v>105</v>
      </c>
    </row>
    <row r="19350" spans="1:16" x14ac:dyDescent="0.35">
      <c r="A19350" t="s">
        <v>6</v>
      </c>
      <c r="B19350" t="s">
        <v>267</v>
      </c>
      <c r="C19350">
        <v>360</v>
      </c>
      <c r="D19350" t="s">
        <v>108</v>
      </c>
      <c r="E19350" t="s">
        <v>57</v>
      </c>
      <c r="F19350" t="s">
        <v>150</v>
      </c>
      <c r="G19350" t="s">
        <v>76</v>
      </c>
      <c r="H19350" t="s">
        <v>76</v>
      </c>
      <c r="I19350" t="s">
        <v>68</v>
      </c>
      <c r="J19350" t="s">
        <v>77</v>
      </c>
      <c r="K19350" t="s">
        <v>76</v>
      </c>
      <c r="L19350" t="s">
        <v>242</v>
      </c>
      <c r="M19350" t="s">
        <v>77</v>
      </c>
      <c r="N19350" t="s">
        <v>803</v>
      </c>
      <c r="O19350" t="s">
        <v>107</v>
      </c>
      <c r="P19350" t="s">
        <v>77</v>
      </c>
    </row>
    <row r="19351" spans="1:16" x14ac:dyDescent="0.35">
      <c r="A19351" t="s">
        <v>6</v>
      </c>
      <c r="B19351" t="s">
        <v>279</v>
      </c>
      <c r="C19351">
        <v>2774</v>
      </c>
      <c r="D19351" t="s">
        <v>53</v>
      </c>
      <c r="E19351" t="s">
        <v>65</v>
      </c>
      <c r="F19351" t="s">
        <v>94</v>
      </c>
      <c r="G19351" t="s">
        <v>76</v>
      </c>
      <c r="H19351" t="s">
        <v>106</v>
      </c>
      <c r="I19351" t="s">
        <v>72</v>
      </c>
      <c r="J19351" t="s">
        <v>73</v>
      </c>
      <c r="K19351" t="s">
        <v>107</v>
      </c>
      <c r="L19351" t="s">
        <v>320</v>
      </c>
      <c r="M19351" t="s">
        <v>73</v>
      </c>
      <c r="N19351" t="s">
        <v>1443</v>
      </c>
      <c r="O19351" t="s">
        <v>77</v>
      </c>
      <c r="P19351" t="s">
        <v>107</v>
      </c>
    </row>
    <row r="19352" spans="1:16" x14ac:dyDescent="0.35">
      <c r="A19352" t="s">
        <v>6</v>
      </c>
      <c r="B19352" t="s">
        <v>285</v>
      </c>
      <c r="C19352">
        <v>434</v>
      </c>
      <c r="D19352" t="s">
        <v>87</v>
      </c>
      <c r="E19352" t="s">
        <v>104</v>
      </c>
      <c r="F19352" t="s">
        <v>150</v>
      </c>
      <c r="G19352" t="s">
        <v>76</v>
      </c>
      <c r="H19352" t="s">
        <v>71</v>
      </c>
      <c r="I19352" t="s">
        <v>100</v>
      </c>
      <c r="J19352" t="s">
        <v>76</v>
      </c>
      <c r="K19352" t="s">
        <v>76</v>
      </c>
      <c r="L19352" t="s">
        <v>345</v>
      </c>
      <c r="M19352" t="s">
        <v>68</v>
      </c>
      <c r="N19352" t="s">
        <v>973</v>
      </c>
      <c r="O19352" t="s">
        <v>77</v>
      </c>
      <c r="P19352" t="s">
        <v>106</v>
      </c>
    </row>
    <row r="19353" spans="1:16" x14ac:dyDescent="0.35">
      <c r="A19353" t="s">
        <v>7</v>
      </c>
      <c r="B19353" t="s">
        <v>267</v>
      </c>
      <c r="C19353">
        <v>557</v>
      </c>
      <c r="D19353" t="s">
        <v>102</v>
      </c>
      <c r="E19353" t="s">
        <v>74</v>
      </c>
      <c r="F19353" t="s">
        <v>74</v>
      </c>
      <c r="G19353" t="s">
        <v>76</v>
      </c>
      <c r="H19353" t="s">
        <v>76</v>
      </c>
      <c r="I19353" t="s">
        <v>151</v>
      </c>
      <c r="J19353" t="s">
        <v>76</v>
      </c>
      <c r="K19353" t="s">
        <v>76</v>
      </c>
      <c r="L19353" t="s">
        <v>249</v>
      </c>
      <c r="M19353" t="s">
        <v>73</v>
      </c>
      <c r="N19353" t="s">
        <v>780</v>
      </c>
      <c r="O19353" t="s">
        <v>94</v>
      </c>
      <c r="P19353" t="s">
        <v>107</v>
      </c>
    </row>
    <row r="19354" spans="1:16" x14ac:dyDescent="0.35">
      <c r="A19354" t="s">
        <v>7</v>
      </c>
      <c r="B19354" t="s">
        <v>279</v>
      </c>
      <c r="C19354">
        <v>7837</v>
      </c>
      <c r="D19354" t="s">
        <v>355</v>
      </c>
      <c r="E19354" t="s">
        <v>142</v>
      </c>
      <c r="F19354" t="s">
        <v>150</v>
      </c>
      <c r="G19354" t="s">
        <v>76</v>
      </c>
      <c r="H19354" t="s">
        <v>107</v>
      </c>
      <c r="I19354" t="s">
        <v>71</v>
      </c>
      <c r="J19354" t="s">
        <v>107</v>
      </c>
      <c r="K19354" t="s">
        <v>68</v>
      </c>
      <c r="L19354" t="s">
        <v>320</v>
      </c>
      <c r="M19354" t="s">
        <v>107</v>
      </c>
      <c r="N19354" t="s">
        <v>1210</v>
      </c>
      <c r="O19354" t="s">
        <v>77</v>
      </c>
      <c r="P19354" t="s">
        <v>73</v>
      </c>
    </row>
    <row r="19355" spans="1:16" x14ac:dyDescent="0.35">
      <c r="A19355" t="s">
        <v>7</v>
      </c>
      <c r="B19355" t="s">
        <v>285</v>
      </c>
      <c r="C19355">
        <v>461</v>
      </c>
      <c r="D19355" t="s">
        <v>67</v>
      </c>
      <c r="E19355" t="s">
        <v>151</v>
      </c>
      <c r="F19355" t="s">
        <v>142</v>
      </c>
      <c r="G19355" t="s">
        <v>76</v>
      </c>
      <c r="H19355" t="s">
        <v>71</v>
      </c>
      <c r="I19355" t="s">
        <v>142</v>
      </c>
      <c r="J19355" t="s">
        <v>76</v>
      </c>
      <c r="K19355" t="s">
        <v>76</v>
      </c>
      <c r="L19355" t="s">
        <v>181</v>
      </c>
      <c r="M19355" t="s">
        <v>150</v>
      </c>
      <c r="N19355" t="s">
        <v>1183</v>
      </c>
      <c r="O19355" t="s">
        <v>76</v>
      </c>
      <c r="P19355" t="s">
        <v>76</v>
      </c>
    </row>
    <row r="19356" spans="1:16" x14ac:dyDescent="0.35">
      <c r="A19356" t="s">
        <v>241</v>
      </c>
      <c r="B19356" t="s">
        <v>267</v>
      </c>
      <c r="C19356">
        <v>2996</v>
      </c>
      <c r="D19356" t="s">
        <v>221</v>
      </c>
      <c r="E19356" t="s">
        <v>142</v>
      </c>
      <c r="F19356" t="s">
        <v>55</v>
      </c>
      <c r="G19356" t="s">
        <v>76</v>
      </c>
      <c r="H19356" t="s">
        <v>73</v>
      </c>
      <c r="I19356" t="s">
        <v>93</v>
      </c>
      <c r="J19356" t="s">
        <v>73</v>
      </c>
      <c r="K19356" t="s">
        <v>76</v>
      </c>
      <c r="L19356" t="s">
        <v>317</v>
      </c>
      <c r="M19356" t="s">
        <v>106</v>
      </c>
      <c r="N19356" t="s">
        <v>885</v>
      </c>
      <c r="O19356" t="s">
        <v>68</v>
      </c>
      <c r="P19356" t="s">
        <v>107</v>
      </c>
    </row>
    <row r="19357" spans="1:16" x14ac:dyDescent="0.35">
      <c r="A19357" t="s">
        <v>241</v>
      </c>
      <c r="B19357" t="s">
        <v>279</v>
      </c>
      <c r="C19357">
        <v>26393</v>
      </c>
      <c r="D19357" t="s">
        <v>176</v>
      </c>
      <c r="E19357" t="s">
        <v>133</v>
      </c>
      <c r="F19357" t="s">
        <v>150</v>
      </c>
      <c r="G19357" t="s">
        <v>76</v>
      </c>
      <c r="H19357" t="s">
        <v>107</v>
      </c>
      <c r="I19357" t="s">
        <v>75</v>
      </c>
      <c r="J19357" t="s">
        <v>107</v>
      </c>
      <c r="K19357" t="s">
        <v>106</v>
      </c>
      <c r="L19357" t="s">
        <v>262</v>
      </c>
      <c r="M19357" t="s">
        <v>73</v>
      </c>
      <c r="N19357" t="s">
        <v>628</v>
      </c>
      <c r="O19357" t="s">
        <v>106</v>
      </c>
      <c r="P19357" t="s">
        <v>73</v>
      </c>
    </row>
    <row r="19358" spans="1:16" x14ac:dyDescent="0.35">
      <c r="A19358" t="s">
        <v>241</v>
      </c>
      <c r="B19358" t="s">
        <v>285</v>
      </c>
      <c r="C19358">
        <v>3658</v>
      </c>
      <c r="D19358" t="s">
        <v>87</v>
      </c>
      <c r="E19358" t="s">
        <v>142</v>
      </c>
      <c r="F19358" t="s">
        <v>138</v>
      </c>
      <c r="G19358" t="s">
        <v>76</v>
      </c>
      <c r="H19358" t="s">
        <v>77</v>
      </c>
      <c r="I19358" t="s">
        <v>72</v>
      </c>
      <c r="J19358" t="s">
        <v>76</v>
      </c>
      <c r="K19358" t="s">
        <v>76</v>
      </c>
      <c r="L19358" t="s">
        <v>124</v>
      </c>
      <c r="M19358" t="s">
        <v>71</v>
      </c>
      <c r="N19358" t="s">
        <v>639</v>
      </c>
      <c r="O19358" t="s">
        <v>79</v>
      </c>
      <c r="P19358" t="s">
        <v>79</v>
      </c>
    </row>
    <row r="19360" spans="1:16" x14ac:dyDescent="0.35">
      <c r="A19360" t="s">
        <v>2784</v>
      </c>
    </row>
    <row r="19361" spans="1:16" x14ac:dyDescent="0.35">
      <c r="A19361" t="s">
        <v>14</v>
      </c>
      <c r="B19361" t="s">
        <v>461</v>
      </c>
      <c r="C19361" t="s">
        <v>2</v>
      </c>
      <c r="D19361" t="s">
        <v>2774</v>
      </c>
      <c r="E19361" t="s">
        <v>2775</v>
      </c>
      <c r="F19361" t="s">
        <v>2776</v>
      </c>
      <c r="G19361" t="s">
        <v>2777</v>
      </c>
      <c r="H19361" t="s">
        <v>2778</v>
      </c>
      <c r="I19361" t="s">
        <v>2779</v>
      </c>
      <c r="J19361" t="s">
        <v>2780</v>
      </c>
      <c r="K19361" t="s">
        <v>2781</v>
      </c>
      <c r="L19361" t="s">
        <v>2782</v>
      </c>
      <c r="M19361" t="s">
        <v>48</v>
      </c>
      <c r="N19361" t="s">
        <v>2783</v>
      </c>
      <c r="O19361" t="s">
        <v>49</v>
      </c>
      <c r="P19361" t="s">
        <v>50</v>
      </c>
    </row>
    <row r="19362" spans="1:16" x14ac:dyDescent="0.35">
      <c r="A19362" t="s">
        <v>3</v>
      </c>
      <c r="B19362" t="s">
        <v>462</v>
      </c>
      <c r="C19362">
        <v>2905</v>
      </c>
      <c r="D19362" t="s">
        <v>109</v>
      </c>
      <c r="E19362" t="s">
        <v>142</v>
      </c>
      <c r="F19362" t="s">
        <v>81</v>
      </c>
      <c r="G19362" t="s">
        <v>76</v>
      </c>
      <c r="H19362" t="s">
        <v>76</v>
      </c>
      <c r="I19362" t="s">
        <v>138</v>
      </c>
      <c r="J19362" t="s">
        <v>76</v>
      </c>
      <c r="K19362" t="s">
        <v>76</v>
      </c>
      <c r="L19362" t="s">
        <v>280</v>
      </c>
      <c r="M19362" t="s">
        <v>106</v>
      </c>
      <c r="N19362" t="s">
        <v>1121</v>
      </c>
      <c r="O19362" t="s">
        <v>77</v>
      </c>
      <c r="P19362" t="s">
        <v>107</v>
      </c>
    </row>
    <row r="19363" spans="1:16" x14ac:dyDescent="0.35">
      <c r="A19363" t="s">
        <v>3</v>
      </c>
      <c r="B19363" t="s">
        <v>464</v>
      </c>
      <c r="C19363">
        <v>1613</v>
      </c>
      <c r="D19363" t="s">
        <v>309</v>
      </c>
      <c r="E19363" t="s">
        <v>175</v>
      </c>
      <c r="F19363" t="s">
        <v>77</v>
      </c>
      <c r="G19363" t="s">
        <v>76</v>
      </c>
      <c r="H19363" t="s">
        <v>106</v>
      </c>
      <c r="I19363" t="s">
        <v>79</v>
      </c>
      <c r="J19363" t="s">
        <v>107</v>
      </c>
      <c r="K19363" t="s">
        <v>76</v>
      </c>
      <c r="L19363" t="s">
        <v>313</v>
      </c>
      <c r="M19363" t="s">
        <v>107</v>
      </c>
      <c r="N19363" t="s">
        <v>974</v>
      </c>
      <c r="O19363" t="s">
        <v>107</v>
      </c>
      <c r="P19363" t="s">
        <v>107</v>
      </c>
    </row>
    <row r="19364" spans="1:16" x14ac:dyDescent="0.35">
      <c r="A19364" t="s">
        <v>3</v>
      </c>
      <c r="B19364" t="s">
        <v>468</v>
      </c>
      <c r="C19364">
        <v>2</v>
      </c>
      <c r="D19364" t="s">
        <v>923</v>
      </c>
      <c r="E19364" t="s">
        <v>76</v>
      </c>
      <c r="F19364" t="s">
        <v>76</v>
      </c>
      <c r="G19364" t="s">
        <v>76</v>
      </c>
      <c r="H19364" t="s">
        <v>76</v>
      </c>
      <c r="I19364" t="s">
        <v>76</v>
      </c>
      <c r="J19364" t="s">
        <v>76</v>
      </c>
      <c r="K19364" t="s">
        <v>76</v>
      </c>
      <c r="L19364" t="s">
        <v>76</v>
      </c>
      <c r="M19364" t="s">
        <v>76</v>
      </c>
      <c r="N19364" t="s">
        <v>923</v>
      </c>
      <c r="O19364" t="s">
        <v>76</v>
      </c>
      <c r="P19364" t="s">
        <v>76</v>
      </c>
    </row>
    <row r="19365" spans="1:16" x14ac:dyDescent="0.35">
      <c r="A19365" t="s">
        <v>4</v>
      </c>
      <c r="B19365" t="s">
        <v>462</v>
      </c>
      <c r="C19365">
        <v>4937</v>
      </c>
      <c r="D19365" t="s">
        <v>119</v>
      </c>
      <c r="E19365" t="s">
        <v>100</v>
      </c>
      <c r="F19365" t="s">
        <v>63</v>
      </c>
      <c r="G19365" t="s">
        <v>76</v>
      </c>
      <c r="H19365" t="s">
        <v>68</v>
      </c>
      <c r="I19365" t="s">
        <v>63</v>
      </c>
      <c r="J19365" t="s">
        <v>73</v>
      </c>
      <c r="K19365" t="s">
        <v>76</v>
      </c>
      <c r="L19365" t="s">
        <v>299</v>
      </c>
      <c r="M19365" t="s">
        <v>68</v>
      </c>
      <c r="N19365" t="s">
        <v>1167</v>
      </c>
      <c r="O19365" t="s">
        <v>79</v>
      </c>
      <c r="P19365" t="s">
        <v>73</v>
      </c>
    </row>
    <row r="19366" spans="1:16" x14ac:dyDescent="0.35">
      <c r="A19366" t="s">
        <v>4</v>
      </c>
      <c r="B19366" t="s">
        <v>464</v>
      </c>
      <c r="C19366">
        <v>3104</v>
      </c>
      <c r="D19366" t="s">
        <v>61</v>
      </c>
      <c r="E19366" t="s">
        <v>149</v>
      </c>
      <c r="F19366" t="s">
        <v>106</v>
      </c>
      <c r="G19366" t="s">
        <v>76</v>
      </c>
      <c r="H19366" t="s">
        <v>76</v>
      </c>
      <c r="I19366" t="s">
        <v>138</v>
      </c>
      <c r="J19366" t="s">
        <v>76</v>
      </c>
      <c r="K19366" t="s">
        <v>76</v>
      </c>
      <c r="L19366" t="s">
        <v>272</v>
      </c>
      <c r="M19366" t="s">
        <v>107</v>
      </c>
      <c r="N19366" t="s">
        <v>679</v>
      </c>
      <c r="O19366" t="s">
        <v>68</v>
      </c>
      <c r="P19366" t="s">
        <v>107</v>
      </c>
    </row>
    <row r="19367" spans="1:16" x14ac:dyDescent="0.35">
      <c r="A19367" t="s">
        <v>5</v>
      </c>
      <c r="B19367" t="s">
        <v>462</v>
      </c>
      <c r="C19367">
        <v>4658</v>
      </c>
      <c r="D19367" t="s">
        <v>179</v>
      </c>
      <c r="E19367" t="s">
        <v>78</v>
      </c>
      <c r="F19367" t="s">
        <v>78</v>
      </c>
      <c r="G19367" t="s">
        <v>76</v>
      </c>
      <c r="H19367" t="s">
        <v>76</v>
      </c>
      <c r="I19367" t="s">
        <v>78</v>
      </c>
      <c r="J19367" t="s">
        <v>107</v>
      </c>
      <c r="K19367" t="s">
        <v>76</v>
      </c>
      <c r="L19367" t="s">
        <v>58</v>
      </c>
      <c r="M19367" t="s">
        <v>107</v>
      </c>
      <c r="N19367" t="s">
        <v>1123</v>
      </c>
      <c r="O19367" t="s">
        <v>107</v>
      </c>
      <c r="P19367" t="s">
        <v>77</v>
      </c>
    </row>
    <row r="19368" spans="1:16" x14ac:dyDescent="0.35">
      <c r="A19368" t="s">
        <v>5</v>
      </c>
      <c r="B19368" t="s">
        <v>464</v>
      </c>
      <c r="C19368">
        <v>3405</v>
      </c>
      <c r="D19368" t="s">
        <v>99</v>
      </c>
      <c r="E19368" t="s">
        <v>87</v>
      </c>
      <c r="F19368" t="s">
        <v>76</v>
      </c>
      <c r="G19368" t="s">
        <v>76</v>
      </c>
      <c r="H19368" t="s">
        <v>107</v>
      </c>
      <c r="I19368" t="s">
        <v>106</v>
      </c>
      <c r="J19368" t="s">
        <v>107</v>
      </c>
      <c r="K19368" t="s">
        <v>76</v>
      </c>
      <c r="L19368" t="s">
        <v>219</v>
      </c>
      <c r="M19368" t="s">
        <v>107</v>
      </c>
      <c r="N19368" t="s">
        <v>760</v>
      </c>
      <c r="O19368" t="s">
        <v>75</v>
      </c>
      <c r="P19368" t="s">
        <v>68</v>
      </c>
    </row>
    <row r="19369" spans="1:16" x14ac:dyDescent="0.35">
      <c r="A19369" t="s">
        <v>6</v>
      </c>
      <c r="B19369" t="s">
        <v>462</v>
      </c>
      <c r="C19369">
        <v>2606</v>
      </c>
      <c r="D19369" t="s">
        <v>221</v>
      </c>
      <c r="E19369" t="s">
        <v>108</v>
      </c>
      <c r="F19369" t="s">
        <v>105</v>
      </c>
      <c r="G19369" t="s">
        <v>76</v>
      </c>
      <c r="H19369" t="s">
        <v>77</v>
      </c>
      <c r="I19369" t="s">
        <v>80</v>
      </c>
      <c r="J19369" t="s">
        <v>106</v>
      </c>
      <c r="K19369" t="s">
        <v>76</v>
      </c>
      <c r="L19369" t="s">
        <v>199</v>
      </c>
      <c r="M19369" t="s">
        <v>106</v>
      </c>
      <c r="N19369" t="s">
        <v>750</v>
      </c>
      <c r="O19369" t="s">
        <v>73</v>
      </c>
      <c r="P19369" t="s">
        <v>107</v>
      </c>
    </row>
    <row r="19370" spans="1:16" x14ac:dyDescent="0.35">
      <c r="A19370" t="s">
        <v>6</v>
      </c>
      <c r="B19370" t="s">
        <v>464</v>
      </c>
      <c r="C19370">
        <v>962</v>
      </c>
      <c r="D19370" t="s">
        <v>213</v>
      </c>
      <c r="E19370" t="s">
        <v>119</v>
      </c>
      <c r="F19370" t="s">
        <v>107</v>
      </c>
      <c r="G19370" t="s">
        <v>76</v>
      </c>
      <c r="H19370" t="s">
        <v>107</v>
      </c>
      <c r="I19370" t="s">
        <v>150</v>
      </c>
      <c r="J19370" t="s">
        <v>76</v>
      </c>
      <c r="K19370" t="s">
        <v>73</v>
      </c>
      <c r="L19370" t="s">
        <v>519</v>
      </c>
      <c r="M19370" t="s">
        <v>77</v>
      </c>
      <c r="N19370" t="s">
        <v>778</v>
      </c>
      <c r="O19370" t="s">
        <v>150</v>
      </c>
      <c r="P19370" t="s">
        <v>77</v>
      </c>
    </row>
    <row r="19371" spans="1:16" x14ac:dyDescent="0.35">
      <c r="A19371" t="s">
        <v>7</v>
      </c>
      <c r="B19371" t="s">
        <v>462</v>
      </c>
      <c r="C19371">
        <v>5987</v>
      </c>
      <c r="D19371" t="s">
        <v>163</v>
      </c>
      <c r="E19371" t="s">
        <v>94</v>
      </c>
      <c r="F19371" t="s">
        <v>72</v>
      </c>
      <c r="G19371" t="s">
        <v>76</v>
      </c>
      <c r="H19371" t="s">
        <v>73</v>
      </c>
      <c r="I19371" t="s">
        <v>105</v>
      </c>
      <c r="J19371" t="s">
        <v>107</v>
      </c>
      <c r="K19371" t="s">
        <v>68</v>
      </c>
      <c r="L19371" t="s">
        <v>305</v>
      </c>
      <c r="M19371" t="s">
        <v>73</v>
      </c>
      <c r="N19371" t="s">
        <v>840</v>
      </c>
      <c r="O19371" t="s">
        <v>106</v>
      </c>
      <c r="P19371" t="s">
        <v>107</v>
      </c>
    </row>
    <row r="19372" spans="1:16" x14ac:dyDescent="0.35">
      <c r="A19372" t="s">
        <v>7</v>
      </c>
      <c r="B19372" t="s">
        <v>464</v>
      </c>
      <c r="C19372">
        <v>2861</v>
      </c>
      <c r="D19372" t="s">
        <v>185</v>
      </c>
      <c r="E19372" t="s">
        <v>180</v>
      </c>
      <c r="F19372" t="s">
        <v>73</v>
      </c>
      <c r="G19372" t="s">
        <v>76</v>
      </c>
      <c r="H19372" t="s">
        <v>107</v>
      </c>
      <c r="I19372" t="s">
        <v>68</v>
      </c>
      <c r="J19372" t="s">
        <v>76</v>
      </c>
      <c r="K19372" t="s">
        <v>106</v>
      </c>
      <c r="L19372" t="s">
        <v>144</v>
      </c>
      <c r="M19372" t="s">
        <v>73</v>
      </c>
      <c r="N19372" t="s">
        <v>483</v>
      </c>
      <c r="O19372" t="s">
        <v>77</v>
      </c>
      <c r="P19372" t="s">
        <v>106</v>
      </c>
    </row>
    <row r="19373" spans="1:16" x14ac:dyDescent="0.35">
      <c r="A19373" t="s">
        <v>7</v>
      </c>
      <c r="B19373" t="s">
        <v>468</v>
      </c>
      <c r="C19373">
        <v>7</v>
      </c>
      <c r="D19373" t="s">
        <v>76</v>
      </c>
      <c r="E19373" t="s">
        <v>76</v>
      </c>
      <c r="F19373" t="s">
        <v>229</v>
      </c>
      <c r="G19373" t="s">
        <v>76</v>
      </c>
      <c r="H19373" t="s">
        <v>76</v>
      </c>
      <c r="I19373" t="s">
        <v>76</v>
      </c>
      <c r="J19373" t="s">
        <v>76</v>
      </c>
      <c r="K19373" t="s">
        <v>76</v>
      </c>
      <c r="L19373" t="s">
        <v>76</v>
      </c>
      <c r="M19373" t="s">
        <v>76</v>
      </c>
      <c r="N19373" t="s">
        <v>878</v>
      </c>
      <c r="O19373" t="s">
        <v>76</v>
      </c>
      <c r="P19373" t="s">
        <v>76</v>
      </c>
    </row>
    <row r="19374" spans="1:16" x14ac:dyDescent="0.35">
      <c r="A19374" t="s">
        <v>241</v>
      </c>
      <c r="B19374" t="s">
        <v>462</v>
      </c>
      <c r="C19374">
        <v>21093</v>
      </c>
      <c r="D19374" t="s">
        <v>84</v>
      </c>
      <c r="E19374" t="s">
        <v>63</v>
      </c>
      <c r="F19374" t="s">
        <v>81</v>
      </c>
      <c r="G19374" t="s">
        <v>76</v>
      </c>
      <c r="H19374" t="s">
        <v>73</v>
      </c>
      <c r="I19374" t="s">
        <v>138</v>
      </c>
      <c r="J19374" t="s">
        <v>107</v>
      </c>
      <c r="K19374" t="s">
        <v>73</v>
      </c>
      <c r="L19374" t="s">
        <v>185</v>
      </c>
      <c r="M19374" t="s">
        <v>106</v>
      </c>
      <c r="N19374" t="s">
        <v>813</v>
      </c>
      <c r="O19374" t="s">
        <v>106</v>
      </c>
      <c r="P19374" t="s">
        <v>73</v>
      </c>
    </row>
    <row r="19375" spans="1:16" x14ac:dyDescent="0.35">
      <c r="A19375" t="s">
        <v>241</v>
      </c>
      <c r="B19375" t="s">
        <v>464</v>
      </c>
      <c r="C19375">
        <v>11945</v>
      </c>
      <c r="D19375" t="s">
        <v>225</v>
      </c>
      <c r="E19375" t="s">
        <v>137</v>
      </c>
      <c r="F19375" t="s">
        <v>73</v>
      </c>
      <c r="G19375" t="s">
        <v>76</v>
      </c>
      <c r="H19375" t="s">
        <v>107</v>
      </c>
      <c r="I19375" t="s">
        <v>71</v>
      </c>
      <c r="J19375" t="s">
        <v>76</v>
      </c>
      <c r="K19375" t="s">
        <v>107</v>
      </c>
      <c r="L19375" t="s">
        <v>313</v>
      </c>
      <c r="M19375" t="s">
        <v>73</v>
      </c>
      <c r="N19375" t="s">
        <v>730</v>
      </c>
      <c r="O19375" t="s">
        <v>79</v>
      </c>
      <c r="P19375" t="s">
        <v>106</v>
      </c>
    </row>
    <row r="19376" spans="1:16" x14ac:dyDescent="0.35">
      <c r="A19376" t="s">
        <v>241</v>
      </c>
      <c r="B19376" t="s">
        <v>468</v>
      </c>
      <c r="C19376">
        <v>9</v>
      </c>
      <c r="D19376" t="s">
        <v>148</v>
      </c>
      <c r="E19376" t="s">
        <v>76</v>
      </c>
      <c r="F19376" t="s">
        <v>208</v>
      </c>
      <c r="G19376" t="s">
        <v>76</v>
      </c>
      <c r="H19376" t="s">
        <v>76</v>
      </c>
      <c r="I19376" t="s">
        <v>76</v>
      </c>
      <c r="J19376" t="s">
        <v>76</v>
      </c>
      <c r="K19376" t="s">
        <v>76</v>
      </c>
      <c r="L19376" t="s">
        <v>76</v>
      </c>
      <c r="M19376" t="s">
        <v>76</v>
      </c>
      <c r="N19376" t="s">
        <v>628</v>
      </c>
      <c r="O19376" t="s">
        <v>76</v>
      </c>
      <c r="P19376" t="s">
        <v>76</v>
      </c>
    </row>
    <row r="19378" spans="1:16" x14ac:dyDescent="0.35">
      <c r="A19378" t="s">
        <v>2785</v>
      </c>
    </row>
    <row r="19379" spans="1:16" x14ac:dyDescent="0.35">
      <c r="A19379" t="s">
        <v>14</v>
      </c>
      <c r="B19379" t="s">
        <v>487</v>
      </c>
      <c r="C19379" t="s">
        <v>2</v>
      </c>
      <c r="D19379" t="s">
        <v>2774</v>
      </c>
      <c r="E19379" t="s">
        <v>2775</v>
      </c>
      <c r="F19379" t="s">
        <v>2776</v>
      </c>
      <c r="G19379" t="s">
        <v>2777</v>
      </c>
      <c r="H19379" t="s">
        <v>2778</v>
      </c>
      <c r="I19379" t="s">
        <v>2779</v>
      </c>
      <c r="J19379" t="s">
        <v>2780</v>
      </c>
      <c r="K19379" t="s">
        <v>2781</v>
      </c>
      <c r="L19379" t="s">
        <v>2782</v>
      </c>
      <c r="M19379" t="s">
        <v>48</v>
      </c>
      <c r="N19379" t="s">
        <v>2783</v>
      </c>
      <c r="O19379" t="s">
        <v>49</v>
      </c>
      <c r="P19379" t="s">
        <v>50</v>
      </c>
    </row>
    <row r="19380" spans="1:16" x14ac:dyDescent="0.35">
      <c r="A19380" t="s">
        <v>3</v>
      </c>
      <c r="B19380" t="s">
        <v>488</v>
      </c>
      <c r="C19380">
        <v>2375</v>
      </c>
      <c r="D19380" t="s">
        <v>121</v>
      </c>
      <c r="E19380" t="s">
        <v>96</v>
      </c>
      <c r="F19380" t="s">
        <v>71</v>
      </c>
      <c r="G19380" t="s">
        <v>76</v>
      </c>
      <c r="H19380" t="s">
        <v>73</v>
      </c>
      <c r="I19380" t="s">
        <v>63</v>
      </c>
      <c r="J19380" t="s">
        <v>76</v>
      </c>
      <c r="K19380" t="s">
        <v>76</v>
      </c>
      <c r="L19380" t="s">
        <v>317</v>
      </c>
      <c r="M19380" t="s">
        <v>79</v>
      </c>
      <c r="N19380" t="s">
        <v>1312</v>
      </c>
      <c r="O19380" t="s">
        <v>77</v>
      </c>
      <c r="P19380" t="s">
        <v>73</v>
      </c>
    </row>
    <row r="19381" spans="1:16" x14ac:dyDescent="0.35">
      <c r="A19381" t="s">
        <v>3</v>
      </c>
      <c r="B19381" t="s">
        <v>491</v>
      </c>
      <c r="C19381">
        <v>2145</v>
      </c>
      <c r="D19381" t="s">
        <v>280</v>
      </c>
      <c r="E19381" t="s">
        <v>186</v>
      </c>
      <c r="F19381" t="s">
        <v>72</v>
      </c>
      <c r="G19381" t="s">
        <v>76</v>
      </c>
      <c r="H19381" t="s">
        <v>76</v>
      </c>
      <c r="I19381" t="s">
        <v>77</v>
      </c>
      <c r="J19381" t="s">
        <v>107</v>
      </c>
      <c r="K19381" t="s">
        <v>76</v>
      </c>
      <c r="L19381" t="s">
        <v>515</v>
      </c>
      <c r="M19381" t="s">
        <v>76</v>
      </c>
      <c r="N19381" t="s">
        <v>740</v>
      </c>
      <c r="O19381" t="s">
        <v>107</v>
      </c>
      <c r="P19381" t="s">
        <v>76</v>
      </c>
    </row>
    <row r="19382" spans="1:16" x14ac:dyDescent="0.35">
      <c r="A19382" t="s">
        <v>4</v>
      </c>
      <c r="B19382" t="s">
        <v>488</v>
      </c>
      <c r="C19382">
        <v>4681</v>
      </c>
      <c r="D19382" t="s">
        <v>67</v>
      </c>
      <c r="E19382" t="s">
        <v>142</v>
      </c>
      <c r="F19382" t="s">
        <v>78</v>
      </c>
      <c r="G19382" t="s">
        <v>76</v>
      </c>
      <c r="H19382" t="s">
        <v>79</v>
      </c>
      <c r="I19382" t="s">
        <v>186</v>
      </c>
      <c r="J19382" t="s">
        <v>107</v>
      </c>
      <c r="K19382" t="s">
        <v>76</v>
      </c>
      <c r="L19382" t="s">
        <v>277</v>
      </c>
      <c r="M19382" t="s">
        <v>68</v>
      </c>
      <c r="N19382" t="s">
        <v>1166</v>
      </c>
      <c r="O19382" t="s">
        <v>106</v>
      </c>
      <c r="P19382" t="s">
        <v>73</v>
      </c>
    </row>
    <row r="19383" spans="1:16" x14ac:dyDescent="0.35">
      <c r="A19383" t="s">
        <v>4</v>
      </c>
      <c r="B19383" t="s">
        <v>491</v>
      </c>
      <c r="C19383">
        <v>3360</v>
      </c>
      <c r="D19383" t="s">
        <v>237</v>
      </c>
      <c r="E19383" t="s">
        <v>122</v>
      </c>
      <c r="F19383" t="s">
        <v>105</v>
      </c>
      <c r="G19383" t="s">
        <v>76</v>
      </c>
      <c r="H19383" t="s">
        <v>73</v>
      </c>
      <c r="I19383" t="s">
        <v>94</v>
      </c>
      <c r="J19383" t="s">
        <v>107</v>
      </c>
      <c r="K19383" t="s">
        <v>76</v>
      </c>
      <c r="L19383" t="s">
        <v>364</v>
      </c>
      <c r="M19383" t="s">
        <v>106</v>
      </c>
      <c r="N19383" t="s">
        <v>1410</v>
      </c>
      <c r="O19383" t="s">
        <v>150</v>
      </c>
      <c r="P19383" t="s">
        <v>107</v>
      </c>
    </row>
    <row r="19384" spans="1:16" x14ac:dyDescent="0.35">
      <c r="A19384" t="s">
        <v>5</v>
      </c>
      <c r="B19384" t="s">
        <v>488</v>
      </c>
      <c r="C19384">
        <v>4751</v>
      </c>
      <c r="D19384" t="s">
        <v>87</v>
      </c>
      <c r="E19384" t="s">
        <v>133</v>
      </c>
      <c r="F19384" t="s">
        <v>150</v>
      </c>
      <c r="G19384" t="s">
        <v>76</v>
      </c>
      <c r="H19384" t="s">
        <v>107</v>
      </c>
      <c r="I19384" t="s">
        <v>105</v>
      </c>
      <c r="J19384" t="s">
        <v>76</v>
      </c>
      <c r="K19384" t="s">
        <v>76</v>
      </c>
      <c r="L19384" t="s">
        <v>165</v>
      </c>
      <c r="M19384" t="s">
        <v>73</v>
      </c>
      <c r="N19384" t="s">
        <v>803</v>
      </c>
      <c r="O19384" t="s">
        <v>77</v>
      </c>
      <c r="P19384" t="s">
        <v>73</v>
      </c>
    </row>
    <row r="19385" spans="1:16" x14ac:dyDescent="0.35">
      <c r="A19385" t="s">
        <v>5</v>
      </c>
      <c r="B19385" t="s">
        <v>491</v>
      </c>
      <c r="C19385">
        <v>3312</v>
      </c>
      <c r="D19385" t="s">
        <v>57</v>
      </c>
      <c r="E19385" t="s">
        <v>108</v>
      </c>
      <c r="F19385" t="s">
        <v>79</v>
      </c>
      <c r="G19385" t="s">
        <v>76</v>
      </c>
      <c r="H19385" t="s">
        <v>76</v>
      </c>
      <c r="I19385" t="s">
        <v>107</v>
      </c>
      <c r="J19385" t="s">
        <v>73</v>
      </c>
      <c r="K19385" t="s">
        <v>76</v>
      </c>
      <c r="L19385" t="s">
        <v>101</v>
      </c>
      <c r="M19385" t="s">
        <v>107</v>
      </c>
      <c r="N19385" t="s">
        <v>724</v>
      </c>
      <c r="O19385" t="s">
        <v>77</v>
      </c>
      <c r="P19385" t="s">
        <v>94</v>
      </c>
    </row>
    <row r="19386" spans="1:16" x14ac:dyDescent="0.35">
      <c r="A19386" t="s">
        <v>6</v>
      </c>
      <c r="B19386" t="s">
        <v>488</v>
      </c>
      <c r="C19386">
        <v>1892</v>
      </c>
      <c r="D19386" t="s">
        <v>237</v>
      </c>
      <c r="E19386" t="s">
        <v>179</v>
      </c>
      <c r="F19386" t="s">
        <v>77</v>
      </c>
      <c r="G19386" t="s">
        <v>76</v>
      </c>
      <c r="H19386" t="s">
        <v>77</v>
      </c>
      <c r="I19386" t="s">
        <v>142</v>
      </c>
      <c r="J19386" t="s">
        <v>107</v>
      </c>
      <c r="K19386" t="s">
        <v>107</v>
      </c>
      <c r="L19386" t="s">
        <v>347</v>
      </c>
      <c r="M19386" t="s">
        <v>73</v>
      </c>
      <c r="N19386" t="s">
        <v>725</v>
      </c>
      <c r="O19386" t="s">
        <v>73</v>
      </c>
      <c r="P19386" t="s">
        <v>73</v>
      </c>
    </row>
    <row r="19387" spans="1:16" x14ac:dyDescent="0.35">
      <c r="A19387" t="s">
        <v>6</v>
      </c>
      <c r="B19387" t="s">
        <v>491</v>
      </c>
      <c r="C19387">
        <v>1676</v>
      </c>
      <c r="D19387" t="s">
        <v>217</v>
      </c>
      <c r="E19387" t="s">
        <v>65</v>
      </c>
      <c r="F19387" t="s">
        <v>72</v>
      </c>
      <c r="G19387" t="s">
        <v>76</v>
      </c>
      <c r="H19387" t="s">
        <v>107</v>
      </c>
      <c r="I19387" t="s">
        <v>77</v>
      </c>
      <c r="J19387" t="s">
        <v>77</v>
      </c>
      <c r="K19387" t="s">
        <v>107</v>
      </c>
      <c r="L19387" t="s">
        <v>69</v>
      </c>
      <c r="M19387" t="s">
        <v>77</v>
      </c>
      <c r="N19387" t="s">
        <v>636</v>
      </c>
      <c r="O19387" t="s">
        <v>79</v>
      </c>
      <c r="P19387" t="s">
        <v>73</v>
      </c>
    </row>
    <row r="19388" spans="1:16" x14ac:dyDescent="0.35">
      <c r="A19388" t="s">
        <v>7</v>
      </c>
      <c r="B19388" t="s">
        <v>488</v>
      </c>
      <c r="C19388">
        <v>4565</v>
      </c>
      <c r="D19388" t="s">
        <v>56</v>
      </c>
      <c r="E19388" t="s">
        <v>74</v>
      </c>
      <c r="F19388" t="s">
        <v>71</v>
      </c>
      <c r="G19388" t="s">
        <v>76</v>
      </c>
      <c r="H19388" t="s">
        <v>73</v>
      </c>
      <c r="I19388" t="s">
        <v>186</v>
      </c>
      <c r="J19388" t="s">
        <v>76</v>
      </c>
      <c r="K19388" t="s">
        <v>106</v>
      </c>
      <c r="L19388" t="s">
        <v>345</v>
      </c>
      <c r="M19388" t="s">
        <v>106</v>
      </c>
      <c r="N19388" t="s">
        <v>818</v>
      </c>
      <c r="O19388" t="s">
        <v>77</v>
      </c>
      <c r="P19388" t="s">
        <v>107</v>
      </c>
    </row>
    <row r="19389" spans="1:16" x14ac:dyDescent="0.35">
      <c r="A19389" t="s">
        <v>7</v>
      </c>
      <c r="B19389" t="s">
        <v>491</v>
      </c>
      <c r="C19389">
        <v>4290</v>
      </c>
      <c r="D19389" t="s">
        <v>87</v>
      </c>
      <c r="E19389" t="s">
        <v>122</v>
      </c>
      <c r="F19389" t="s">
        <v>138</v>
      </c>
      <c r="G19389" t="s">
        <v>76</v>
      </c>
      <c r="H19389" t="s">
        <v>76</v>
      </c>
      <c r="I19389" t="s">
        <v>73</v>
      </c>
      <c r="J19389" t="s">
        <v>107</v>
      </c>
      <c r="K19389" t="s">
        <v>71</v>
      </c>
      <c r="L19389" t="s">
        <v>299</v>
      </c>
      <c r="M19389" t="s">
        <v>107</v>
      </c>
      <c r="N19389" t="s">
        <v>829</v>
      </c>
      <c r="O19389" t="s">
        <v>106</v>
      </c>
      <c r="P19389" t="s">
        <v>73</v>
      </c>
    </row>
    <row r="19390" spans="1:16" x14ac:dyDescent="0.35">
      <c r="A19390" t="s">
        <v>241</v>
      </c>
      <c r="B19390" t="s">
        <v>488</v>
      </c>
      <c r="C19390">
        <v>18264</v>
      </c>
      <c r="D19390" t="s">
        <v>176</v>
      </c>
      <c r="E19390" t="s">
        <v>130</v>
      </c>
      <c r="F19390" t="s">
        <v>150</v>
      </c>
      <c r="G19390" t="s">
        <v>76</v>
      </c>
      <c r="H19390" t="s">
        <v>106</v>
      </c>
      <c r="I19390" t="s">
        <v>80</v>
      </c>
      <c r="J19390" t="s">
        <v>76</v>
      </c>
      <c r="K19390" t="s">
        <v>107</v>
      </c>
      <c r="L19390" t="s">
        <v>156</v>
      </c>
      <c r="M19390" t="s">
        <v>106</v>
      </c>
      <c r="N19390" t="s">
        <v>973</v>
      </c>
      <c r="O19390" t="s">
        <v>77</v>
      </c>
      <c r="P19390" t="s">
        <v>73</v>
      </c>
    </row>
    <row r="19391" spans="1:16" x14ac:dyDescent="0.35">
      <c r="A19391" t="s">
        <v>241</v>
      </c>
      <c r="B19391" t="s">
        <v>491</v>
      </c>
      <c r="C19391">
        <v>14783</v>
      </c>
      <c r="D19391" t="s">
        <v>211</v>
      </c>
      <c r="E19391" t="s">
        <v>198</v>
      </c>
      <c r="F19391" t="s">
        <v>105</v>
      </c>
      <c r="G19391" t="s">
        <v>76</v>
      </c>
      <c r="H19391" t="s">
        <v>107</v>
      </c>
      <c r="I19391" t="s">
        <v>77</v>
      </c>
      <c r="J19391" t="s">
        <v>73</v>
      </c>
      <c r="K19391" t="s">
        <v>106</v>
      </c>
      <c r="L19391" t="s">
        <v>124</v>
      </c>
      <c r="M19391" t="s">
        <v>73</v>
      </c>
      <c r="N19391" t="s">
        <v>1729</v>
      </c>
      <c r="O19391" t="s">
        <v>77</v>
      </c>
      <c r="P19391" t="s">
        <v>106</v>
      </c>
    </row>
    <row r="19393" spans="1:16" x14ac:dyDescent="0.35">
      <c r="A19393" t="s">
        <v>2786</v>
      </c>
    </row>
    <row r="19394" spans="1:16" x14ac:dyDescent="0.35">
      <c r="A19394" t="s">
        <v>14</v>
      </c>
      <c r="B19394" t="s">
        <v>593</v>
      </c>
      <c r="C19394" t="s">
        <v>2</v>
      </c>
      <c r="D19394" t="s">
        <v>2774</v>
      </c>
      <c r="E19394" t="s">
        <v>2775</v>
      </c>
      <c r="F19394" t="s">
        <v>2776</v>
      </c>
      <c r="G19394" t="s">
        <v>2777</v>
      </c>
      <c r="H19394" t="s">
        <v>2778</v>
      </c>
      <c r="I19394" t="s">
        <v>2779</v>
      </c>
      <c r="J19394" t="s">
        <v>2780</v>
      </c>
      <c r="K19394" t="s">
        <v>2781</v>
      </c>
      <c r="L19394" t="s">
        <v>2782</v>
      </c>
      <c r="M19394" t="s">
        <v>48</v>
      </c>
      <c r="N19394" t="s">
        <v>2783</v>
      </c>
      <c r="O19394" t="s">
        <v>49</v>
      </c>
      <c r="P19394" t="s">
        <v>50</v>
      </c>
    </row>
    <row r="19395" spans="1:16" x14ac:dyDescent="0.35">
      <c r="A19395" t="s">
        <v>3</v>
      </c>
      <c r="B19395" t="s">
        <v>594</v>
      </c>
      <c r="C19395">
        <v>2103</v>
      </c>
      <c r="D19395" t="s">
        <v>240</v>
      </c>
      <c r="E19395" t="s">
        <v>198</v>
      </c>
      <c r="F19395" t="s">
        <v>68</v>
      </c>
      <c r="G19395" t="s">
        <v>76</v>
      </c>
      <c r="H19395" t="s">
        <v>76</v>
      </c>
      <c r="I19395" t="s">
        <v>75</v>
      </c>
      <c r="J19395" t="s">
        <v>76</v>
      </c>
      <c r="K19395" t="s">
        <v>76</v>
      </c>
      <c r="L19395" t="s">
        <v>299</v>
      </c>
      <c r="M19395" t="s">
        <v>77</v>
      </c>
      <c r="N19395" t="s">
        <v>791</v>
      </c>
      <c r="O19395" t="s">
        <v>73</v>
      </c>
      <c r="P19395" t="s">
        <v>76</v>
      </c>
    </row>
    <row r="19396" spans="1:16" x14ac:dyDescent="0.35">
      <c r="A19396" t="s">
        <v>3</v>
      </c>
      <c r="B19396" t="s">
        <v>595</v>
      </c>
      <c r="C19396">
        <v>2417</v>
      </c>
      <c r="D19396" t="s">
        <v>176</v>
      </c>
      <c r="E19396" t="s">
        <v>149</v>
      </c>
      <c r="F19396" t="s">
        <v>72</v>
      </c>
      <c r="G19396" t="s">
        <v>76</v>
      </c>
      <c r="H19396" t="s">
        <v>73</v>
      </c>
      <c r="I19396" t="s">
        <v>78</v>
      </c>
      <c r="J19396" t="s">
        <v>107</v>
      </c>
      <c r="K19396" t="s">
        <v>76</v>
      </c>
      <c r="L19396" t="s">
        <v>218</v>
      </c>
      <c r="M19396" t="s">
        <v>73</v>
      </c>
      <c r="N19396" t="s">
        <v>639</v>
      </c>
      <c r="O19396" t="s">
        <v>106</v>
      </c>
      <c r="P19396" t="s">
        <v>107</v>
      </c>
    </row>
    <row r="19397" spans="1:16" x14ac:dyDescent="0.35">
      <c r="A19397" t="s">
        <v>4</v>
      </c>
      <c r="B19397" t="s">
        <v>594</v>
      </c>
      <c r="C19397">
        <v>4424</v>
      </c>
      <c r="D19397" t="s">
        <v>240</v>
      </c>
      <c r="E19397" t="s">
        <v>122</v>
      </c>
      <c r="F19397" t="s">
        <v>93</v>
      </c>
      <c r="G19397" t="s">
        <v>76</v>
      </c>
      <c r="H19397" t="s">
        <v>79</v>
      </c>
      <c r="I19397" t="s">
        <v>68</v>
      </c>
      <c r="J19397" t="s">
        <v>73</v>
      </c>
      <c r="K19397" t="s">
        <v>76</v>
      </c>
      <c r="L19397" t="s">
        <v>145</v>
      </c>
      <c r="M19397" t="s">
        <v>79</v>
      </c>
      <c r="N19397" t="s">
        <v>1407</v>
      </c>
      <c r="O19397" t="s">
        <v>77</v>
      </c>
      <c r="P19397" t="s">
        <v>107</v>
      </c>
    </row>
    <row r="19398" spans="1:16" x14ac:dyDescent="0.35">
      <c r="A19398" t="s">
        <v>4</v>
      </c>
      <c r="B19398" t="s">
        <v>595</v>
      </c>
      <c r="C19398">
        <v>3617</v>
      </c>
      <c r="D19398" t="s">
        <v>442</v>
      </c>
      <c r="E19398" t="s">
        <v>142</v>
      </c>
      <c r="F19398" t="s">
        <v>79</v>
      </c>
      <c r="G19398" t="s">
        <v>76</v>
      </c>
      <c r="H19398" t="s">
        <v>106</v>
      </c>
      <c r="I19398" t="s">
        <v>55</v>
      </c>
      <c r="J19398" t="s">
        <v>107</v>
      </c>
      <c r="K19398" t="s">
        <v>76</v>
      </c>
      <c r="L19398" t="s">
        <v>330</v>
      </c>
      <c r="M19398" t="s">
        <v>77</v>
      </c>
      <c r="N19398" t="s">
        <v>1363</v>
      </c>
      <c r="O19398" t="s">
        <v>68</v>
      </c>
      <c r="P19398" t="s">
        <v>73</v>
      </c>
    </row>
    <row r="19399" spans="1:16" x14ac:dyDescent="0.35">
      <c r="A19399" t="s">
        <v>5</v>
      </c>
      <c r="B19399" t="s">
        <v>594</v>
      </c>
      <c r="C19399">
        <v>3031</v>
      </c>
      <c r="D19399" t="s">
        <v>314</v>
      </c>
      <c r="E19399" t="s">
        <v>74</v>
      </c>
      <c r="F19399" t="s">
        <v>68</v>
      </c>
      <c r="G19399" t="s">
        <v>76</v>
      </c>
      <c r="H19399" t="s">
        <v>107</v>
      </c>
      <c r="I19399" t="s">
        <v>68</v>
      </c>
      <c r="J19399" t="s">
        <v>76</v>
      </c>
      <c r="K19399" t="s">
        <v>76</v>
      </c>
      <c r="L19399" t="s">
        <v>230</v>
      </c>
      <c r="M19399" t="s">
        <v>73</v>
      </c>
      <c r="N19399" t="s">
        <v>1404</v>
      </c>
      <c r="O19399" t="s">
        <v>73</v>
      </c>
      <c r="P19399" t="s">
        <v>76</v>
      </c>
    </row>
    <row r="19400" spans="1:16" x14ac:dyDescent="0.35">
      <c r="A19400" t="s">
        <v>5</v>
      </c>
      <c r="B19400" t="s">
        <v>595</v>
      </c>
      <c r="C19400">
        <v>5032</v>
      </c>
      <c r="D19400" t="s">
        <v>137</v>
      </c>
      <c r="E19400" t="s">
        <v>86</v>
      </c>
      <c r="F19400" t="s">
        <v>71</v>
      </c>
      <c r="G19400" t="s">
        <v>76</v>
      </c>
      <c r="H19400" t="s">
        <v>76</v>
      </c>
      <c r="I19400" t="s">
        <v>150</v>
      </c>
      <c r="J19400" t="s">
        <v>107</v>
      </c>
      <c r="K19400" t="s">
        <v>76</v>
      </c>
      <c r="L19400" t="s">
        <v>126</v>
      </c>
      <c r="M19400" t="s">
        <v>107</v>
      </c>
      <c r="N19400" t="s">
        <v>781</v>
      </c>
      <c r="O19400" t="s">
        <v>79</v>
      </c>
      <c r="P19400" t="s">
        <v>68</v>
      </c>
    </row>
    <row r="19401" spans="1:16" x14ac:dyDescent="0.35">
      <c r="A19401" t="s">
        <v>6</v>
      </c>
      <c r="B19401" t="s">
        <v>594</v>
      </c>
      <c r="C19401">
        <v>1427</v>
      </c>
      <c r="D19401" t="s">
        <v>264</v>
      </c>
      <c r="E19401" t="s">
        <v>244</v>
      </c>
      <c r="F19401" t="s">
        <v>79</v>
      </c>
      <c r="G19401" t="s">
        <v>76</v>
      </c>
      <c r="H19401" t="s">
        <v>107</v>
      </c>
      <c r="I19401" t="s">
        <v>81</v>
      </c>
      <c r="J19401" t="s">
        <v>107</v>
      </c>
      <c r="K19401" t="s">
        <v>106</v>
      </c>
      <c r="L19401" t="s">
        <v>202</v>
      </c>
      <c r="M19401" t="s">
        <v>107</v>
      </c>
      <c r="N19401" t="s">
        <v>636</v>
      </c>
      <c r="O19401" t="s">
        <v>71</v>
      </c>
      <c r="P19401" t="s">
        <v>76</v>
      </c>
    </row>
    <row r="19402" spans="1:16" x14ac:dyDescent="0.35">
      <c r="A19402" t="s">
        <v>6</v>
      </c>
      <c r="B19402" t="s">
        <v>595</v>
      </c>
      <c r="C19402">
        <v>2141</v>
      </c>
      <c r="D19402" t="s">
        <v>204</v>
      </c>
      <c r="E19402" t="s">
        <v>173</v>
      </c>
      <c r="F19402" t="s">
        <v>105</v>
      </c>
      <c r="G19402" t="s">
        <v>76</v>
      </c>
      <c r="H19402" t="s">
        <v>77</v>
      </c>
      <c r="I19402" t="s">
        <v>72</v>
      </c>
      <c r="J19402" t="s">
        <v>106</v>
      </c>
      <c r="K19402" t="s">
        <v>76</v>
      </c>
      <c r="L19402" t="s">
        <v>118</v>
      </c>
      <c r="M19402" t="s">
        <v>77</v>
      </c>
      <c r="N19402" t="s">
        <v>1155</v>
      </c>
      <c r="O19402" t="s">
        <v>73</v>
      </c>
      <c r="P19402" t="s">
        <v>106</v>
      </c>
    </row>
    <row r="19403" spans="1:16" x14ac:dyDescent="0.35">
      <c r="A19403" t="s">
        <v>7</v>
      </c>
      <c r="B19403" t="s">
        <v>594</v>
      </c>
      <c r="C19403">
        <v>4700</v>
      </c>
      <c r="D19403" t="s">
        <v>67</v>
      </c>
      <c r="E19403" t="s">
        <v>130</v>
      </c>
      <c r="F19403" t="s">
        <v>71</v>
      </c>
      <c r="G19403" t="s">
        <v>76</v>
      </c>
      <c r="H19403" t="s">
        <v>76</v>
      </c>
      <c r="I19403" t="s">
        <v>79</v>
      </c>
      <c r="J19403" t="s">
        <v>76</v>
      </c>
      <c r="K19403" t="s">
        <v>76</v>
      </c>
      <c r="L19403" t="s">
        <v>276</v>
      </c>
      <c r="M19403" t="s">
        <v>107</v>
      </c>
      <c r="N19403" t="s">
        <v>1170</v>
      </c>
      <c r="O19403" t="s">
        <v>76</v>
      </c>
      <c r="P19403" t="s">
        <v>107</v>
      </c>
    </row>
    <row r="19404" spans="1:16" x14ac:dyDescent="0.35">
      <c r="A19404" t="s">
        <v>7</v>
      </c>
      <c r="B19404" t="s">
        <v>595</v>
      </c>
      <c r="C19404">
        <v>4155</v>
      </c>
      <c r="D19404" t="s">
        <v>211</v>
      </c>
      <c r="E19404" t="s">
        <v>186</v>
      </c>
      <c r="F19404" t="s">
        <v>81</v>
      </c>
      <c r="G19404" t="s">
        <v>76</v>
      </c>
      <c r="H19404" t="s">
        <v>73</v>
      </c>
      <c r="I19404" t="s">
        <v>72</v>
      </c>
      <c r="J19404" t="s">
        <v>107</v>
      </c>
      <c r="K19404" t="s">
        <v>94</v>
      </c>
      <c r="L19404" t="s">
        <v>326</v>
      </c>
      <c r="M19404" t="s">
        <v>106</v>
      </c>
      <c r="N19404" t="s">
        <v>1175</v>
      </c>
      <c r="O19404" t="s">
        <v>71</v>
      </c>
      <c r="P19404" t="s">
        <v>73</v>
      </c>
    </row>
    <row r="19405" spans="1:16" x14ac:dyDescent="0.35">
      <c r="A19405" t="s">
        <v>241</v>
      </c>
      <c r="B19405" t="s">
        <v>594</v>
      </c>
      <c r="C19405">
        <v>15685</v>
      </c>
      <c r="D19405" t="s">
        <v>217</v>
      </c>
      <c r="E19405" t="s">
        <v>133</v>
      </c>
      <c r="F19405" t="s">
        <v>75</v>
      </c>
      <c r="G19405" t="s">
        <v>76</v>
      </c>
      <c r="H19405" t="s">
        <v>107</v>
      </c>
      <c r="I19405" t="s">
        <v>71</v>
      </c>
      <c r="J19405" t="s">
        <v>107</v>
      </c>
      <c r="K19405" t="s">
        <v>76</v>
      </c>
      <c r="L19405" t="s">
        <v>192</v>
      </c>
      <c r="M19405" t="s">
        <v>106</v>
      </c>
      <c r="N19405" t="s">
        <v>999</v>
      </c>
      <c r="O19405" t="s">
        <v>73</v>
      </c>
      <c r="P19405" t="s">
        <v>107</v>
      </c>
    </row>
    <row r="19406" spans="1:16" x14ac:dyDescent="0.35">
      <c r="A19406" t="s">
        <v>241</v>
      </c>
      <c r="B19406" t="s">
        <v>595</v>
      </c>
      <c r="C19406">
        <v>17362</v>
      </c>
      <c r="D19406" t="s">
        <v>217</v>
      </c>
      <c r="E19406" t="s">
        <v>198</v>
      </c>
      <c r="F19406" t="s">
        <v>94</v>
      </c>
      <c r="G19406" t="s">
        <v>76</v>
      </c>
      <c r="H19406" t="s">
        <v>73</v>
      </c>
      <c r="I19406" t="s">
        <v>81</v>
      </c>
      <c r="J19406" t="s">
        <v>107</v>
      </c>
      <c r="K19406" t="s">
        <v>106</v>
      </c>
      <c r="L19406" t="s">
        <v>372</v>
      </c>
      <c r="M19406" t="s">
        <v>106</v>
      </c>
      <c r="N19406" t="s">
        <v>772</v>
      </c>
      <c r="O19406" t="s">
        <v>79</v>
      </c>
      <c r="P19406" t="s">
        <v>106</v>
      </c>
    </row>
    <row r="19408" spans="1:16" x14ac:dyDescent="0.35">
      <c r="A19408" t="s">
        <v>2787</v>
      </c>
    </row>
    <row r="19409" spans="1:15" x14ac:dyDescent="0.35">
      <c r="A19409" t="s">
        <v>14</v>
      </c>
      <c r="B19409" t="s">
        <v>2</v>
      </c>
      <c r="C19409" t="s">
        <v>2774</v>
      </c>
      <c r="D19409" t="s">
        <v>2775</v>
      </c>
      <c r="E19409" t="s">
        <v>2776</v>
      </c>
      <c r="F19409" t="s">
        <v>2777</v>
      </c>
      <c r="G19409" t="s">
        <v>2778</v>
      </c>
      <c r="H19409" t="s">
        <v>2779</v>
      </c>
      <c r="I19409" t="s">
        <v>2780</v>
      </c>
      <c r="J19409" t="s">
        <v>2781</v>
      </c>
      <c r="K19409" t="s">
        <v>2782</v>
      </c>
      <c r="L19409" t="s">
        <v>48</v>
      </c>
      <c r="M19409" t="s">
        <v>2783</v>
      </c>
      <c r="N19409" t="s">
        <v>49</v>
      </c>
      <c r="O19409" t="s">
        <v>50</v>
      </c>
    </row>
    <row r="19410" spans="1:15" x14ac:dyDescent="0.35">
      <c r="A19410" t="s">
        <v>3</v>
      </c>
      <c r="B19410">
        <v>4520</v>
      </c>
      <c r="C19410" t="s">
        <v>217</v>
      </c>
      <c r="D19410" t="s">
        <v>108</v>
      </c>
      <c r="E19410" t="s">
        <v>78</v>
      </c>
      <c r="F19410" t="s">
        <v>76</v>
      </c>
      <c r="G19410" t="s">
        <v>107</v>
      </c>
      <c r="H19410" t="s">
        <v>94</v>
      </c>
      <c r="I19410" t="s">
        <v>107</v>
      </c>
      <c r="J19410" t="s">
        <v>76</v>
      </c>
      <c r="K19410" t="s">
        <v>202</v>
      </c>
      <c r="L19410" t="s">
        <v>73</v>
      </c>
      <c r="M19410" t="s">
        <v>1407</v>
      </c>
      <c r="N19410" t="s">
        <v>106</v>
      </c>
      <c r="O19410" t="s">
        <v>107</v>
      </c>
    </row>
    <row r="19411" spans="1:15" x14ac:dyDescent="0.35">
      <c r="A19411" t="s">
        <v>4</v>
      </c>
      <c r="B19411">
        <v>8041</v>
      </c>
      <c r="C19411" t="s">
        <v>56</v>
      </c>
      <c r="D19411" t="s">
        <v>142</v>
      </c>
      <c r="E19411" t="s">
        <v>78</v>
      </c>
      <c r="F19411" t="s">
        <v>76</v>
      </c>
      <c r="G19411" t="s">
        <v>77</v>
      </c>
      <c r="H19411" t="s">
        <v>72</v>
      </c>
      <c r="I19411" t="s">
        <v>107</v>
      </c>
      <c r="J19411" t="s">
        <v>76</v>
      </c>
      <c r="K19411" t="s">
        <v>233</v>
      </c>
      <c r="L19411" t="s">
        <v>77</v>
      </c>
      <c r="M19411" t="s">
        <v>794</v>
      </c>
      <c r="N19411" t="s">
        <v>79</v>
      </c>
      <c r="O19411" t="s">
        <v>107</v>
      </c>
    </row>
    <row r="19412" spans="1:15" x14ac:dyDescent="0.35">
      <c r="A19412" t="s">
        <v>5</v>
      </c>
      <c r="B19412">
        <v>8063</v>
      </c>
      <c r="C19412" t="s">
        <v>102</v>
      </c>
      <c r="D19412" t="s">
        <v>104</v>
      </c>
      <c r="E19412" t="s">
        <v>71</v>
      </c>
      <c r="F19412" t="s">
        <v>76</v>
      </c>
      <c r="G19412" t="s">
        <v>76</v>
      </c>
      <c r="H19412" t="s">
        <v>150</v>
      </c>
      <c r="I19412" t="s">
        <v>107</v>
      </c>
      <c r="J19412" t="s">
        <v>76</v>
      </c>
      <c r="K19412" t="s">
        <v>165</v>
      </c>
      <c r="L19412" t="s">
        <v>107</v>
      </c>
      <c r="M19412" t="s">
        <v>841</v>
      </c>
      <c r="N19412" t="s">
        <v>77</v>
      </c>
      <c r="O19412" t="s">
        <v>79</v>
      </c>
    </row>
    <row r="19413" spans="1:15" x14ac:dyDescent="0.35">
      <c r="A19413" t="s">
        <v>6</v>
      </c>
      <c r="B19413">
        <v>3568</v>
      </c>
      <c r="C19413" t="s">
        <v>56</v>
      </c>
      <c r="D19413" t="s">
        <v>70</v>
      </c>
      <c r="E19413" t="s">
        <v>75</v>
      </c>
      <c r="F19413" t="s">
        <v>76</v>
      </c>
      <c r="G19413" t="s">
        <v>106</v>
      </c>
      <c r="H19413" t="s">
        <v>81</v>
      </c>
      <c r="I19413" t="s">
        <v>73</v>
      </c>
      <c r="J19413" t="s">
        <v>107</v>
      </c>
      <c r="K19413" t="s">
        <v>156</v>
      </c>
      <c r="L19413" t="s">
        <v>106</v>
      </c>
      <c r="M19413" t="s">
        <v>738</v>
      </c>
      <c r="N19413" t="s">
        <v>106</v>
      </c>
      <c r="O19413" t="s">
        <v>73</v>
      </c>
    </row>
    <row r="19414" spans="1:15" x14ac:dyDescent="0.35">
      <c r="A19414" t="s">
        <v>7</v>
      </c>
      <c r="B19414">
        <v>8855</v>
      </c>
      <c r="C19414" t="s">
        <v>355</v>
      </c>
      <c r="D19414" t="s">
        <v>142</v>
      </c>
      <c r="E19414" t="s">
        <v>94</v>
      </c>
      <c r="F19414" t="s">
        <v>76</v>
      </c>
      <c r="G19414" t="s">
        <v>107</v>
      </c>
      <c r="H19414" t="s">
        <v>94</v>
      </c>
      <c r="I19414" t="s">
        <v>107</v>
      </c>
      <c r="J19414" t="s">
        <v>79</v>
      </c>
      <c r="K19414" t="s">
        <v>95</v>
      </c>
      <c r="L19414" t="s">
        <v>73</v>
      </c>
      <c r="M19414" t="s">
        <v>639</v>
      </c>
      <c r="N19414" t="s">
        <v>77</v>
      </c>
      <c r="O19414" t="s">
        <v>73</v>
      </c>
    </row>
    <row r="19415" spans="1:15" x14ac:dyDescent="0.35">
      <c r="A19415" t="s">
        <v>241</v>
      </c>
      <c r="B19415">
        <v>33047</v>
      </c>
      <c r="C19415" t="s">
        <v>217</v>
      </c>
      <c r="D19415" t="s">
        <v>130</v>
      </c>
      <c r="E19415" t="s">
        <v>94</v>
      </c>
      <c r="F19415" t="s">
        <v>76</v>
      </c>
      <c r="G19415" t="s">
        <v>73</v>
      </c>
      <c r="H19415" t="s">
        <v>78</v>
      </c>
      <c r="I19415" t="s">
        <v>107</v>
      </c>
      <c r="J19415" t="s">
        <v>73</v>
      </c>
      <c r="K19415" t="s">
        <v>192</v>
      </c>
      <c r="L19415" t="s">
        <v>106</v>
      </c>
      <c r="M19415" t="s">
        <v>885</v>
      </c>
      <c r="N19415" t="s">
        <v>77</v>
      </c>
      <c r="O19415" t="s">
        <v>73</v>
      </c>
    </row>
    <row r="19417" spans="1:15" x14ac:dyDescent="0.35">
      <c r="A19417" t="s">
        <v>2788</v>
      </c>
    </row>
    <row r="19418" spans="1:15" x14ac:dyDescent="0.35">
      <c r="A19418" t="s">
        <v>14</v>
      </c>
      <c r="B19418" t="s">
        <v>15</v>
      </c>
      <c r="C19418" t="s">
        <v>2</v>
      </c>
      <c r="D19418" t="s">
        <v>1237</v>
      </c>
      <c r="E19418" t="s">
        <v>853</v>
      </c>
      <c r="F19418" t="s">
        <v>854</v>
      </c>
      <c r="G19418" t="s">
        <v>50</v>
      </c>
    </row>
    <row r="19419" spans="1:15" x14ac:dyDescent="0.35">
      <c r="A19419" t="s">
        <v>3</v>
      </c>
      <c r="B19419" t="s">
        <v>52</v>
      </c>
      <c r="C19419">
        <v>168</v>
      </c>
      <c r="D19419" t="s">
        <v>80</v>
      </c>
      <c r="E19419" t="s">
        <v>613</v>
      </c>
      <c r="F19419" t="s">
        <v>476</v>
      </c>
      <c r="G19419" t="s">
        <v>76</v>
      </c>
    </row>
    <row r="19420" spans="1:15" x14ac:dyDescent="0.35">
      <c r="A19420" t="s">
        <v>3</v>
      </c>
      <c r="B19420" t="s">
        <v>83</v>
      </c>
      <c r="C19420">
        <v>171</v>
      </c>
      <c r="D19420" t="s">
        <v>73</v>
      </c>
      <c r="E19420" t="s">
        <v>1413</v>
      </c>
      <c r="F19420" t="s">
        <v>334</v>
      </c>
      <c r="G19420" t="s">
        <v>76</v>
      </c>
    </row>
    <row r="19421" spans="1:15" x14ac:dyDescent="0.35">
      <c r="A19421" t="s">
        <v>3</v>
      </c>
      <c r="B19421" t="s">
        <v>50</v>
      </c>
      <c r="C19421">
        <v>22</v>
      </c>
      <c r="D19421" t="s">
        <v>76</v>
      </c>
      <c r="E19421" t="s">
        <v>969</v>
      </c>
      <c r="F19421" t="s">
        <v>242</v>
      </c>
      <c r="G19421" t="s">
        <v>76</v>
      </c>
    </row>
    <row r="19422" spans="1:15" x14ac:dyDescent="0.35">
      <c r="A19422" t="s">
        <v>4</v>
      </c>
      <c r="B19422" t="s">
        <v>52</v>
      </c>
      <c r="C19422">
        <v>232</v>
      </c>
      <c r="D19422" t="s">
        <v>77</v>
      </c>
      <c r="E19422" t="s">
        <v>842</v>
      </c>
      <c r="F19422" t="s">
        <v>413</v>
      </c>
      <c r="G19422" t="s">
        <v>107</v>
      </c>
    </row>
    <row r="19423" spans="1:15" x14ac:dyDescent="0.35">
      <c r="A19423" t="s">
        <v>4</v>
      </c>
      <c r="B19423" t="s">
        <v>83</v>
      </c>
      <c r="C19423">
        <v>213</v>
      </c>
      <c r="D19423" t="s">
        <v>106</v>
      </c>
      <c r="E19423" t="s">
        <v>926</v>
      </c>
      <c r="F19423" t="s">
        <v>430</v>
      </c>
      <c r="G19423" t="s">
        <v>76</v>
      </c>
    </row>
    <row r="19424" spans="1:15" x14ac:dyDescent="0.35">
      <c r="A19424" t="s">
        <v>4</v>
      </c>
      <c r="B19424" t="s">
        <v>50</v>
      </c>
      <c r="C19424">
        <v>28</v>
      </c>
      <c r="D19424" t="s">
        <v>76</v>
      </c>
      <c r="E19424" t="s">
        <v>616</v>
      </c>
      <c r="F19424" t="s">
        <v>482</v>
      </c>
      <c r="G19424" t="s">
        <v>76</v>
      </c>
    </row>
    <row r="19425" spans="1:7" x14ac:dyDescent="0.35">
      <c r="A19425" t="s">
        <v>5</v>
      </c>
      <c r="B19425" t="s">
        <v>52</v>
      </c>
      <c r="C19425">
        <v>380</v>
      </c>
      <c r="D19425" t="s">
        <v>106</v>
      </c>
      <c r="E19425" t="s">
        <v>560</v>
      </c>
      <c r="F19425" t="s">
        <v>735</v>
      </c>
      <c r="G19425" t="s">
        <v>76</v>
      </c>
    </row>
    <row r="19426" spans="1:7" x14ac:dyDescent="0.35">
      <c r="A19426" t="s">
        <v>5</v>
      </c>
      <c r="B19426" t="s">
        <v>83</v>
      </c>
      <c r="C19426">
        <v>244</v>
      </c>
      <c r="D19426" t="s">
        <v>73</v>
      </c>
      <c r="E19426" t="s">
        <v>782</v>
      </c>
      <c r="F19426" t="s">
        <v>276</v>
      </c>
      <c r="G19426" t="s">
        <v>76</v>
      </c>
    </row>
    <row r="19427" spans="1:7" x14ac:dyDescent="0.35">
      <c r="A19427" t="s">
        <v>5</v>
      </c>
      <c r="B19427" t="s">
        <v>50</v>
      </c>
      <c r="C19427">
        <v>35</v>
      </c>
      <c r="D19427" t="s">
        <v>80</v>
      </c>
      <c r="E19427" t="s">
        <v>1231</v>
      </c>
      <c r="F19427" t="s">
        <v>489</v>
      </c>
      <c r="G19427" t="s">
        <v>76</v>
      </c>
    </row>
    <row r="19428" spans="1:7" x14ac:dyDescent="0.35">
      <c r="A19428" t="s">
        <v>6</v>
      </c>
      <c r="B19428" t="s">
        <v>52</v>
      </c>
      <c r="C19428">
        <v>147</v>
      </c>
      <c r="D19428" t="s">
        <v>73</v>
      </c>
      <c r="E19428" t="s">
        <v>941</v>
      </c>
      <c r="F19428" t="s">
        <v>714</v>
      </c>
      <c r="G19428" t="s">
        <v>76</v>
      </c>
    </row>
    <row r="19429" spans="1:7" x14ac:dyDescent="0.35">
      <c r="A19429" t="s">
        <v>6</v>
      </c>
      <c r="B19429" t="s">
        <v>83</v>
      </c>
      <c r="C19429">
        <v>115</v>
      </c>
      <c r="D19429" t="s">
        <v>76</v>
      </c>
      <c r="E19429" t="s">
        <v>817</v>
      </c>
      <c r="F19429" t="s">
        <v>502</v>
      </c>
      <c r="G19429" t="s">
        <v>76</v>
      </c>
    </row>
    <row r="19430" spans="1:7" x14ac:dyDescent="0.35">
      <c r="A19430" t="s">
        <v>6</v>
      </c>
      <c r="B19430" t="s">
        <v>50</v>
      </c>
      <c r="C19430">
        <v>17</v>
      </c>
      <c r="D19430" t="s">
        <v>76</v>
      </c>
      <c r="E19430" t="s">
        <v>1243</v>
      </c>
      <c r="F19430" t="s">
        <v>149</v>
      </c>
      <c r="G19430" t="s">
        <v>76</v>
      </c>
    </row>
    <row r="19431" spans="1:7" x14ac:dyDescent="0.35">
      <c r="A19431" t="s">
        <v>7</v>
      </c>
      <c r="B19431" t="s">
        <v>52</v>
      </c>
      <c r="C19431">
        <v>339</v>
      </c>
      <c r="D19431" t="s">
        <v>68</v>
      </c>
      <c r="E19431" t="s">
        <v>973</v>
      </c>
      <c r="F19431" t="s">
        <v>453</v>
      </c>
      <c r="G19431" t="s">
        <v>76</v>
      </c>
    </row>
    <row r="19432" spans="1:7" x14ac:dyDescent="0.35">
      <c r="A19432" t="s">
        <v>7</v>
      </c>
      <c r="B19432" t="s">
        <v>83</v>
      </c>
      <c r="C19432">
        <v>239</v>
      </c>
      <c r="D19432" t="s">
        <v>81</v>
      </c>
      <c r="E19432" t="s">
        <v>781</v>
      </c>
      <c r="F19432" t="s">
        <v>120</v>
      </c>
      <c r="G19432" t="s">
        <v>76</v>
      </c>
    </row>
    <row r="19433" spans="1:7" x14ac:dyDescent="0.35">
      <c r="A19433" t="s">
        <v>7</v>
      </c>
      <c r="B19433" t="s">
        <v>50</v>
      </c>
      <c r="C19433">
        <v>48</v>
      </c>
      <c r="D19433" t="s">
        <v>76</v>
      </c>
      <c r="E19433" t="s">
        <v>863</v>
      </c>
      <c r="F19433" t="s">
        <v>177</v>
      </c>
      <c r="G19433" t="s">
        <v>76</v>
      </c>
    </row>
    <row r="19434" spans="1:7" x14ac:dyDescent="0.35">
      <c r="A19434" t="s">
        <v>241</v>
      </c>
      <c r="B19434" t="s">
        <v>52</v>
      </c>
      <c r="C19434">
        <v>1266</v>
      </c>
      <c r="D19434" t="s">
        <v>68</v>
      </c>
      <c r="E19434" t="s">
        <v>899</v>
      </c>
      <c r="F19434" t="s">
        <v>12</v>
      </c>
      <c r="G19434" t="s">
        <v>76</v>
      </c>
    </row>
    <row r="19435" spans="1:7" x14ac:dyDescent="0.35">
      <c r="A19435" t="s">
        <v>241</v>
      </c>
      <c r="B19435" t="s">
        <v>83</v>
      </c>
      <c r="C19435">
        <v>982</v>
      </c>
      <c r="D19435" t="s">
        <v>68</v>
      </c>
      <c r="E19435" t="s">
        <v>642</v>
      </c>
      <c r="F19435" t="s">
        <v>252</v>
      </c>
      <c r="G19435" t="s">
        <v>76</v>
      </c>
    </row>
    <row r="19436" spans="1:7" x14ac:dyDescent="0.35">
      <c r="A19436" t="s">
        <v>241</v>
      </c>
      <c r="B19436" t="s">
        <v>50</v>
      </c>
      <c r="C19436">
        <v>150</v>
      </c>
      <c r="D19436" t="s">
        <v>106</v>
      </c>
      <c r="E19436" t="s">
        <v>734</v>
      </c>
      <c r="F19436" t="s">
        <v>322</v>
      </c>
      <c r="G19436" t="s">
        <v>76</v>
      </c>
    </row>
    <row r="19438" spans="1:7" x14ac:dyDescent="0.35">
      <c r="A19438" t="s">
        <v>2789</v>
      </c>
    </row>
    <row r="19439" spans="1:7" x14ac:dyDescent="0.35">
      <c r="A19439" t="s">
        <v>14</v>
      </c>
      <c r="B19439" t="s">
        <v>266</v>
      </c>
      <c r="C19439" t="s">
        <v>2</v>
      </c>
      <c r="D19439" t="s">
        <v>1237</v>
      </c>
      <c r="E19439" t="s">
        <v>853</v>
      </c>
      <c r="F19439" t="s">
        <v>854</v>
      </c>
      <c r="G19439" t="s">
        <v>50</v>
      </c>
    </row>
    <row r="19440" spans="1:7" x14ac:dyDescent="0.35">
      <c r="A19440" t="s">
        <v>3</v>
      </c>
      <c r="B19440" t="s">
        <v>267</v>
      </c>
      <c r="C19440">
        <v>50</v>
      </c>
      <c r="D19440" t="s">
        <v>194</v>
      </c>
      <c r="E19440" t="s">
        <v>1153</v>
      </c>
      <c r="F19440" t="s">
        <v>245</v>
      </c>
      <c r="G19440" t="s">
        <v>76</v>
      </c>
    </row>
    <row r="19441" spans="1:7" x14ac:dyDescent="0.35">
      <c r="A19441" t="s">
        <v>3</v>
      </c>
      <c r="B19441" t="s">
        <v>279</v>
      </c>
      <c r="C19441">
        <v>301</v>
      </c>
      <c r="D19441" t="s">
        <v>106</v>
      </c>
      <c r="E19441" t="s">
        <v>1729</v>
      </c>
      <c r="F19441" t="s">
        <v>160</v>
      </c>
      <c r="G19441" t="s">
        <v>76</v>
      </c>
    </row>
    <row r="19442" spans="1:7" x14ac:dyDescent="0.35">
      <c r="A19442" t="s">
        <v>3</v>
      </c>
      <c r="B19442" t="s">
        <v>285</v>
      </c>
      <c r="C19442">
        <v>10</v>
      </c>
      <c r="D19442" t="s">
        <v>76</v>
      </c>
      <c r="E19442" t="s">
        <v>395</v>
      </c>
      <c r="F19442" t="s">
        <v>76</v>
      </c>
      <c r="G19442" t="s">
        <v>76</v>
      </c>
    </row>
    <row r="19443" spans="1:7" x14ac:dyDescent="0.35">
      <c r="A19443" t="s">
        <v>4</v>
      </c>
      <c r="B19443" t="s">
        <v>267</v>
      </c>
      <c r="C19443">
        <v>50</v>
      </c>
      <c r="D19443" t="s">
        <v>73</v>
      </c>
      <c r="E19443" t="s">
        <v>870</v>
      </c>
      <c r="F19443" t="s">
        <v>252</v>
      </c>
      <c r="G19443" t="s">
        <v>76</v>
      </c>
    </row>
    <row r="19444" spans="1:7" x14ac:dyDescent="0.35">
      <c r="A19444" t="s">
        <v>4</v>
      </c>
      <c r="B19444" t="s">
        <v>279</v>
      </c>
      <c r="C19444">
        <v>399</v>
      </c>
      <c r="D19444" t="s">
        <v>106</v>
      </c>
      <c r="E19444" t="s">
        <v>818</v>
      </c>
      <c r="F19444" t="s">
        <v>214</v>
      </c>
      <c r="G19444" t="s">
        <v>76</v>
      </c>
    </row>
    <row r="19445" spans="1:7" x14ac:dyDescent="0.35">
      <c r="A19445" t="s">
        <v>4</v>
      </c>
      <c r="B19445" t="s">
        <v>285</v>
      </c>
      <c r="C19445">
        <v>24</v>
      </c>
      <c r="D19445" t="s">
        <v>76</v>
      </c>
      <c r="E19445" t="s">
        <v>787</v>
      </c>
      <c r="F19445" t="s">
        <v>118</v>
      </c>
      <c r="G19445" t="s">
        <v>76</v>
      </c>
    </row>
    <row r="19446" spans="1:7" x14ac:dyDescent="0.35">
      <c r="A19446" t="s">
        <v>5</v>
      </c>
      <c r="B19446" t="s">
        <v>267</v>
      </c>
      <c r="C19446">
        <v>20</v>
      </c>
      <c r="D19446" t="s">
        <v>76</v>
      </c>
      <c r="E19446" t="s">
        <v>618</v>
      </c>
      <c r="F19446" t="s">
        <v>368</v>
      </c>
      <c r="G19446" t="s">
        <v>76</v>
      </c>
    </row>
    <row r="19447" spans="1:7" x14ac:dyDescent="0.35">
      <c r="A19447" t="s">
        <v>5</v>
      </c>
      <c r="B19447" t="s">
        <v>279</v>
      </c>
      <c r="C19447">
        <v>518</v>
      </c>
      <c r="D19447" t="s">
        <v>106</v>
      </c>
      <c r="E19447" t="s">
        <v>716</v>
      </c>
      <c r="F19447" t="s">
        <v>476</v>
      </c>
      <c r="G19447" t="s">
        <v>76</v>
      </c>
    </row>
    <row r="19448" spans="1:7" x14ac:dyDescent="0.35">
      <c r="A19448" t="s">
        <v>5</v>
      </c>
      <c r="B19448" t="s">
        <v>285</v>
      </c>
      <c r="C19448">
        <v>121</v>
      </c>
      <c r="D19448" t="s">
        <v>71</v>
      </c>
      <c r="E19448" t="s">
        <v>793</v>
      </c>
      <c r="F19448" t="s">
        <v>428</v>
      </c>
      <c r="G19448" t="s">
        <v>76</v>
      </c>
    </row>
    <row r="19449" spans="1:7" x14ac:dyDescent="0.35">
      <c r="A19449" t="s">
        <v>6</v>
      </c>
      <c r="B19449" t="s">
        <v>267</v>
      </c>
      <c r="C19449">
        <v>15</v>
      </c>
      <c r="D19449" t="s">
        <v>76</v>
      </c>
      <c r="E19449" t="s">
        <v>804</v>
      </c>
      <c r="F19449" t="s">
        <v>174</v>
      </c>
      <c r="G19449" t="s">
        <v>76</v>
      </c>
    </row>
    <row r="19450" spans="1:7" x14ac:dyDescent="0.35">
      <c r="A19450" t="s">
        <v>6</v>
      </c>
      <c r="B19450" t="s">
        <v>279</v>
      </c>
      <c r="C19450">
        <v>248</v>
      </c>
      <c r="D19450" t="s">
        <v>107</v>
      </c>
      <c r="E19450" t="s">
        <v>400</v>
      </c>
      <c r="F19450" t="s">
        <v>190</v>
      </c>
      <c r="G19450" t="s">
        <v>76</v>
      </c>
    </row>
    <row r="19451" spans="1:7" x14ac:dyDescent="0.35">
      <c r="A19451" t="s">
        <v>6</v>
      </c>
      <c r="B19451" t="s">
        <v>285</v>
      </c>
      <c r="C19451">
        <v>16</v>
      </c>
      <c r="D19451" t="s">
        <v>76</v>
      </c>
      <c r="E19451" t="s">
        <v>1251</v>
      </c>
      <c r="F19451" t="s">
        <v>71</v>
      </c>
      <c r="G19451" t="s">
        <v>76</v>
      </c>
    </row>
    <row r="19452" spans="1:7" x14ac:dyDescent="0.35">
      <c r="A19452" t="s">
        <v>7</v>
      </c>
      <c r="B19452" t="s">
        <v>267</v>
      </c>
      <c r="C19452">
        <v>30</v>
      </c>
      <c r="D19452" t="s">
        <v>76</v>
      </c>
      <c r="E19452" t="s">
        <v>734</v>
      </c>
      <c r="F19452" t="s">
        <v>319</v>
      </c>
      <c r="G19452" t="s">
        <v>76</v>
      </c>
    </row>
    <row r="19453" spans="1:7" x14ac:dyDescent="0.35">
      <c r="A19453" t="s">
        <v>7</v>
      </c>
      <c r="B19453" t="s">
        <v>279</v>
      </c>
      <c r="C19453">
        <v>560</v>
      </c>
      <c r="D19453" t="s">
        <v>94</v>
      </c>
      <c r="E19453" t="s">
        <v>1407</v>
      </c>
      <c r="F19453" t="s">
        <v>313</v>
      </c>
      <c r="G19453" t="s">
        <v>76</v>
      </c>
    </row>
    <row r="19454" spans="1:7" x14ac:dyDescent="0.35">
      <c r="A19454" t="s">
        <v>7</v>
      </c>
      <c r="B19454" t="s">
        <v>285</v>
      </c>
      <c r="C19454">
        <v>36</v>
      </c>
      <c r="D19454" t="s">
        <v>76</v>
      </c>
      <c r="E19454" t="s">
        <v>1413</v>
      </c>
      <c r="F19454" t="s">
        <v>182</v>
      </c>
      <c r="G19454" t="s">
        <v>76</v>
      </c>
    </row>
    <row r="19455" spans="1:7" x14ac:dyDescent="0.35">
      <c r="A19455" t="s">
        <v>241</v>
      </c>
      <c r="B19455" t="s">
        <v>267</v>
      </c>
      <c r="C19455">
        <v>165</v>
      </c>
      <c r="D19455" t="s">
        <v>72</v>
      </c>
      <c r="E19455" t="s">
        <v>915</v>
      </c>
      <c r="F19455" t="s">
        <v>381</v>
      </c>
      <c r="G19455" t="s">
        <v>76</v>
      </c>
    </row>
    <row r="19456" spans="1:7" x14ac:dyDescent="0.35">
      <c r="A19456" t="s">
        <v>241</v>
      </c>
      <c r="B19456" t="s">
        <v>279</v>
      </c>
      <c r="C19456">
        <v>2026</v>
      </c>
      <c r="D19456" t="s">
        <v>79</v>
      </c>
      <c r="E19456" t="s">
        <v>905</v>
      </c>
      <c r="F19456" t="s">
        <v>271</v>
      </c>
      <c r="G19456" t="s">
        <v>76</v>
      </c>
    </row>
    <row r="19457" spans="1:7" x14ac:dyDescent="0.35">
      <c r="A19457" t="s">
        <v>241</v>
      </c>
      <c r="B19457" t="s">
        <v>285</v>
      </c>
      <c r="C19457">
        <v>207</v>
      </c>
      <c r="D19457" t="s">
        <v>106</v>
      </c>
      <c r="E19457" t="s">
        <v>1122</v>
      </c>
      <c r="F19457" t="s">
        <v>219</v>
      </c>
      <c r="G19457" t="s">
        <v>76</v>
      </c>
    </row>
    <row r="19459" spans="1:7" x14ac:dyDescent="0.35">
      <c r="A19459" t="s">
        <v>2790</v>
      </c>
    </row>
    <row r="19460" spans="1:7" x14ac:dyDescent="0.35">
      <c r="A19460" t="s">
        <v>14</v>
      </c>
      <c r="B19460" t="s">
        <v>461</v>
      </c>
      <c r="C19460" t="s">
        <v>2</v>
      </c>
      <c r="D19460" t="s">
        <v>1237</v>
      </c>
      <c r="E19460" t="s">
        <v>853</v>
      </c>
      <c r="F19460" t="s">
        <v>854</v>
      </c>
      <c r="G19460" t="s">
        <v>50</v>
      </c>
    </row>
    <row r="19461" spans="1:7" x14ac:dyDescent="0.35">
      <c r="A19461" t="s">
        <v>3</v>
      </c>
      <c r="B19461" t="s">
        <v>462</v>
      </c>
      <c r="C19461">
        <v>175</v>
      </c>
      <c r="D19461" t="s">
        <v>63</v>
      </c>
      <c r="E19461" t="s">
        <v>900</v>
      </c>
      <c r="F19461" t="s">
        <v>257</v>
      </c>
      <c r="G19461" t="s">
        <v>76</v>
      </c>
    </row>
    <row r="19462" spans="1:7" x14ac:dyDescent="0.35">
      <c r="A19462" t="s">
        <v>3</v>
      </c>
      <c r="B19462" t="s">
        <v>464</v>
      </c>
      <c r="C19462">
        <v>185</v>
      </c>
      <c r="D19462" t="s">
        <v>76</v>
      </c>
      <c r="E19462" t="s">
        <v>889</v>
      </c>
      <c r="F19462" t="s">
        <v>448</v>
      </c>
      <c r="G19462" t="s">
        <v>76</v>
      </c>
    </row>
    <row r="19463" spans="1:7" x14ac:dyDescent="0.35">
      <c r="A19463" t="s">
        <v>3</v>
      </c>
      <c r="B19463" t="s">
        <v>468</v>
      </c>
      <c r="C19463">
        <v>1</v>
      </c>
      <c r="D19463" t="s">
        <v>76</v>
      </c>
      <c r="E19463" t="s">
        <v>395</v>
      </c>
      <c r="F19463" t="s">
        <v>76</v>
      </c>
      <c r="G19463" t="s">
        <v>76</v>
      </c>
    </row>
    <row r="19464" spans="1:7" x14ac:dyDescent="0.35">
      <c r="A19464" t="s">
        <v>4</v>
      </c>
      <c r="B19464" t="s">
        <v>462</v>
      </c>
      <c r="C19464">
        <v>220</v>
      </c>
      <c r="D19464" t="s">
        <v>73</v>
      </c>
      <c r="E19464" t="s">
        <v>899</v>
      </c>
      <c r="F19464" t="s">
        <v>448</v>
      </c>
      <c r="G19464" t="s">
        <v>107</v>
      </c>
    </row>
    <row r="19465" spans="1:7" x14ac:dyDescent="0.35">
      <c r="A19465" t="s">
        <v>4</v>
      </c>
      <c r="B19465" t="s">
        <v>464</v>
      </c>
      <c r="C19465">
        <v>253</v>
      </c>
      <c r="D19465" t="s">
        <v>106</v>
      </c>
      <c r="E19465" t="s">
        <v>1183</v>
      </c>
      <c r="F19465" t="s">
        <v>230</v>
      </c>
      <c r="G19465" t="s">
        <v>76</v>
      </c>
    </row>
    <row r="19466" spans="1:7" x14ac:dyDescent="0.35">
      <c r="A19466" t="s">
        <v>5</v>
      </c>
      <c r="B19466" t="s">
        <v>462</v>
      </c>
      <c r="C19466">
        <v>264</v>
      </c>
      <c r="D19466" t="s">
        <v>75</v>
      </c>
      <c r="E19466" t="s">
        <v>1153</v>
      </c>
      <c r="F19466" t="s">
        <v>321</v>
      </c>
      <c r="G19466" t="s">
        <v>76</v>
      </c>
    </row>
    <row r="19467" spans="1:7" x14ac:dyDescent="0.35">
      <c r="A19467" t="s">
        <v>5</v>
      </c>
      <c r="B19467" t="s">
        <v>464</v>
      </c>
      <c r="C19467">
        <v>395</v>
      </c>
      <c r="D19467" t="s">
        <v>76</v>
      </c>
      <c r="E19467" t="s">
        <v>1600</v>
      </c>
      <c r="F19467" t="s">
        <v>189</v>
      </c>
      <c r="G19467" t="s">
        <v>76</v>
      </c>
    </row>
    <row r="19468" spans="1:7" x14ac:dyDescent="0.35">
      <c r="A19468" t="s">
        <v>6</v>
      </c>
      <c r="B19468" t="s">
        <v>462</v>
      </c>
      <c r="C19468">
        <v>148</v>
      </c>
      <c r="D19468" t="s">
        <v>73</v>
      </c>
      <c r="E19468" t="s">
        <v>1317</v>
      </c>
      <c r="F19468" t="s">
        <v>471</v>
      </c>
      <c r="G19468" t="s">
        <v>76</v>
      </c>
    </row>
    <row r="19469" spans="1:7" x14ac:dyDescent="0.35">
      <c r="A19469" t="s">
        <v>6</v>
      </c>
      <c r="B19469" t="s">
        <v>464</v>
      </c>
      <c r="C19469">
        <v>131</v>
      </c>
      <c r="D19469" t="s">
        <v>76</v>
      </c>
      <c r="E19469" t="s">
        <v>543</v>
      </c>
      <c r="F19469" t="s">
        <v>463</v>
      </c>
      <c r="G19469" t="s">
        <v>76</v>
      </c>
    </row>
    <row r="19470" spans="1:7" x14ac:dyDescent="0.35">
      <c r="A19470" t="s">
        <v>7</v>
      </c>
      <c r="B19470" t="s">
        <v>462</v>
      </c>
      <c r="C19470">
        <v>299</v>
      </c>
      <c r="D19470" t="s">
        <v>76</v>
      </c>
      <c r="E19470" t="s">
        <v>997</v>
      </c>
      <c r="F19470" t="s">
        <v>330</v>
      </c>
      <c r="G19470" t="s">
        <v>76</v>
      </c>
    </row>
    <row r="19471" spans="1:7" x14ac:dyDescent="0.35">
      <c r="A19471" t="s">
        <v>7</v>
      </c>
      <c r="B19471" t="s">
        <v>464</v>
      </c>
      <c r="C19471">
        <v>327</v>
      </c>
      <c r="D19471" t="s">
        <v>72</v>
      </c>
      <c r="E19471" t="s">
        <v>1730</v>
      </c>
      <c r="F19471" t="s">
        <v>248</v>
      </c>
      <c r="G19471" t="s">
        <v>76</v>
      </c>
    </row>
    <row r="19472" spans="1:7" x14ac:dyDescent="0.35">
      <c r="A19472" t="s">
        <v>241</v>
      </c>
      <c r="B19472" t="s">
        <v>462</v>
      </c>
      <c r="C19472">
        <v>1106</v>
      </c>
      <c r="D19472" t="s">
        <v>79</v>
      </c>
      <c r="E19472" t="s">
        <v>1403</v>
      </c>
      <c r="F19472" t="s">
        <v>160</v>
      </c>
      <c r="G19472" t="s">
        <v>76</v>
      </c>
    </row>
    <row r="19473" spans="1:7" x14ac:dyDescent="0.35">
      <c r="A19473" t="s">
        <v>241</v>
      </c>
      <c r="B19473" t="s">
        <v>464</v>
      </c>
      <c r="C19473">
        <v>1291</v>
      </c>
      <c r="D19473" t="s">
        <v>68</v>
      </c>
      <c r="E19473" t="s">
        <v>1410</v>
      </c>
      <c r="F19473" t="s">
        <v>153</v>
      </c>
      <c r="G19473" t="s">
        <v>76</v>
      </c>
    </row>
    <row r="19474" spans="1:7" x14ac:dyDescent="0.35">
      <c r="A19474" t="s">
        <v>241</v>
      </c>
      <c r="B19474" t="s">
        <v>468</v>
      </c>
      <c r="C19474">
        <v>1</v>
      </c>
      <c r="D19474" t="s">
        <v>76</v>
      </c>
      <c r="E19474" t="s">
        <v>395</v>
      </c>
      <c r="F19474" t="s">
        <v>76</v>
      </c>
      <c r="G19474" t="s">
        <v>76</v>
      </c>
    </row>
    <row r="19476" spans="1:7" x14ac:dyDescent="0.35">
      <c r="A19476" t="s">
        <v>2791</v>
      </c>
    </row>
    <row r="19477" spans="1:7" x14ac:dyDescent="0.35">
      <c r="A19477" t="s">
        <v>14</v>
      </c>
      <c r="B19477" t="s">
        <v>487</v>
      </c>
      <c r="C19477" t="s">
        <v>2</v>
      </c>
      <c r="D19477" t="s">
        <v>1237</v>
      </c>
      <c r="E19477" t="s">
        <v>853</v>
      </c>
      <c r="F19477" t="s">
        <v>854</v>
      </c>
      <c r="G19477" t="s">
        <v>50</v>
      </c>
    </row>
    <row r="19478" spans="1:7" x14ac:dyDescent="0.35">
      <c r="A19478" t="s">
        <v>3</v>
      </c>
      <c r="B19478" t="s">
        <v>488</v>
      </c>
      <c r="C19478">
        <v>212</v>
      </c>
      <c r="D19478" t="s">
        <v>72</v>
      </c>
      <c r="E19478" t="s">
        <v>794</v>
      </c>
      <c r="F19478" t="s">
        <v>391</v>
      </c>
      <c r="G19478" t="s">
        <v>76</v>
      </c>
    </row>
    <row r="19479" spans="1:7" x14ac:dyDescent="0.35">
      <c r="A19479" t="s">
        <v>3</v>
      </c>
      <c r="B19479" t="s">
        <v>491</v>
      </c>
      <c r="C19479">
        <v>149</v>
      </c>
      <c r="D19479" t="s">
        <v>76</v>
      </c>
      <c r="E19479" t="s">
        <v>1146</v>
      </c>
      <c r="F19479" t="s">
        <v>302</v>
      </c>
      <c r="G19479" t="s">
        <v>76</v>
      </c>
    </row>
    <row r="19480" spans="1:7" x14ac:dyDescent="0.35">
      <c r="A19480" t="s">
        <v>4</v>
      </c>
      <c r="B19480" t="s">
        <v>488</v>
      </c>
      <c r="C19480">
        <v>261</v>
      </c>
      <c r="D19480" t="s">
        <v>73</v>
      </c>
      <c r="E19480" t="s">
        <v>410</v>
      </c>
      <c r="F19480" t="s">
        <v>165</v>
      </c>
      <c r="G19480" t="s">
        <v>107</v>
      </c>
    </row>
    <row r="19481" spans="1:7" x14ac:dyDescent="0.35">
      <c r="A19481" t="s">
        <v>4</v>
      </c>
      <c r="B19481" t="s">
        <v>491</v>
      </c>
      <c r="C19481">
        <v>212</v>
      </c>
      <c r="D19481" t="s">
        <v>77</v>
      </c>
      <c r="E19481" t="s">
        <v>678</v>
      </c>
      <c r="F19481" t="s">
        <v>598</v>
      </c>
      <c r="G19481" t="s">
        <v>76</v>
      </c>
    </row>
    <row r="19482" spans="1:7" x14ac:dyDescent="0.35">
      <c r="A19482" t="s">
        <v>5</v>
      </c>
      <c r="B19482" t="s">
        <v>488</v>
      </c>
      <c r="C19482">
        <v>422</v>
      </c>
      <c r="D19482" t="s">
        <v>106</v>
      </c>
      <c r="E19482" t="s">
        <v>776</v>
      </c>
      <c r="F19482" t="s">
        <v>591</v>
      </c>
      <c r="G19482" t="s">
        <v>76</v>
      </c>
    </row>
    <row r="19483" spans="1:7" x14ac:dyDescent="0.35">
      <c r="A19483" t="s">
        <v>5</v>
      </c>
      <c r="B19483" t="s">
        <v>491</v>
      </c>
      <c r="C19483">
        <v>237</v>
      </c>
      <c r="D19483" t="s">
        <v>79</v>
      </c>
      <c r="E19483" t="s">
        <v>791</v>
      </c>
      <c r="F19483" t="s">
        <v>359</v>
      </c>
      <c r="G19483" t="s">
        <v>107</v>
      </c>
    </row>
    <row r="19484" spans="1:7" x14ac:dyDescent="0.35">
      <c r="A19484" t="s">
        <v>6</v>
      </c>
      <c r="B19484" t="s">
        <v>488</v>
      </c>
      <c r="C19484">
        <v>141</v>
      </c>
      <c r="D19484" t="s">
        <v>76</v>
      </c>
      <c r="E19484" t="s">
        <v>617</v>
      </c>
      <c r="F19484" t="s">
        <v>212</v>
      </c>
      <c r="G19484" t="s">
        <v>76</v>
      </c>
    </row>
    <row r="19485" spans="1:7" x14ac:dyDescent="0.35">
      <c r="A19485" t="s">
        <v>6</v>
      </c>
      <c r="B19485" t="s">
        <v>491</v>
      </c>
      <c r="C19485">
        <v>138</v>
      </c>
      <c r="D19485" t="s">
        <v>73</v>
      </c>
      <c r="E19485" t="s">
        <v>807</v>
      </c>
      <c r="F19485" t="s">
        <v>761</v>
      </c>
      <c r="G19485" t="s">
        <v>76</v>
      </c>
    </row>
    <row r="19486" spans="1:7" x14ac:dyDescent="0.35">
      <c r="A19486" t="s">
        <v>7</v>
      </c>
      <c r="B19486" t="s">
        <v>488</v>
      </c>
      <c r="C19486">
        <v>347</v>
      </c>
      <c r="D19486" t="s">
        <v>81</v>
      </c>
      <c r="E19486" t="s">
        <v>1612</v>
      </c>
      <c r="F19486" t="s">
        <v>348</v>
      </c>
      <c r="G19486" t="s">
        <v>76</v>
      </c>
    </row>
    <row r="19487" spans="1:7" x14ac:dyDescent="0.35">
      <c r="A19487" t="s">
        <v>7</v>
      </c>
      <c r="B19487" t="s">
        <v>491</v>
      </c>
      <c r="C19487">
        <v>279</v>
      </c>
      <c r="D19487" t="s">
        <v>106</v>
      </c>
      <c r="E19487" t="s">
        <v>780</v>
      </c>
      <c r="F19487" t="s">
        <v>120</v>
      </c>
      <c r="G19487" t="s">
        <v>76</v>
      </c>
    </row>
    <row r="19488" spans="1:7" x14ac:dyDescent="0.35">
      <c r="A19488" t="s">
        <v>241</v>
      </c>
      <c r="B19488" t="s">
        <v>488</v>
      </c>
      <c r="C19488">
        <v>1383</v>
      </c>
      <c r="D19488" t="s">
        <v>150</v>
      </c>
      <c r="E19488" t="s">
        <v>1166</v>
      </c>
      <c r="F19488" t="s">
        <v>214</v>
      </c>
      <c r="G19488" t="s">
        <v>76</v>
      </c>
    </row>
    <row r="19489" spans="1:7" x14ac:dyDescent="0.35">
      <c r="A19489" t="s">
        <v>241</v>
      </c>
      <c r="B19489" t="s">
        <v>491</v>
      </c>
      <c r="C19489">
        <v>1015</v>
      </c>
      <c r="D19489" t="s">
        <v>106</v>
      </c>
      <c r="E19489" t="s">
        <v>1314</v>
      </c>
      <c r="F19489" t="s">
        <v>339</v>
      </c>
      <c r="G19489" t="s">
        <v>76</v>
      </c>
    </row>
    <row r="19491" spans="1:7" x14ac:dyDescent="0.35">
      <c r="A19491" t="s">
        <v>2792</v>
      </c>
    </row>
    <row r="19492" spans="1:7" x14ac:dyDescent="0.35">
      <c r="A19492" t="s">
        <v>14</v>
      </c>
      <c r="B19492" t="s">
        <v>2</v>
      </c>
      <c r="C19492" t="s">
        <v>1237</v>
      </c>
      <c r="D19492" t="s">
        <v>853</v>
      </c>
      <c r="E19492" t="s">
        <v>854</v>
      </c>
      <c r="F19492" t="s">
        <v>50</v>
      </c>
    </row>
    <row r="19493" spans="1:7" x14ac:dyDescent="0.35">
      <c r="A19493" t="s">
        <v>3</v>
      </c>
      <c r="B19493">
        <v>361</v>
      </c>
      <c r="C19493" t="s">
        <v>150</v>
      </c>
      <c r="D19493" t="s">
        <v>636</v>
      </c>
      <c r="E19493" t="s">
        <v>272</v>
      </c>
      <c r="F19493" t="s">
        <v>76</v>
      </c>
    </row>
    <row r="19494" spans="1:7" x14ac:dyDescent="0.35">
      <c r="A19494" t="s">
        <v>4</v>
      </c>
      <c r="B19494">
        <v>473</v>
      </c>
      <c r="C19494" t="s">
        <v>106</v>
      </c>
      <c r="D19494" t="s">
        <v>989</v>
      </c>
      <c r="E19494" t="s">
        <v>253</v>
      </c>
      <c r="F19494" t="s">
        <v>76</v>
      </c>
    </row>
    <row r="19495" spans="1:7" x14ac:dyDescent="0.35">
      <c r="A19495" t="s">
        <v>5</v>
      </c>
      <c r="B19495">
        <v>659</v>
      </c>
      <c r="C19495" t="s">
        <v>77</v>
      </c>
      <c r="D19495" t="s">
        <v>1091</v>
      </c>
      <c r="E19495" t="s">
        <v>325</v>
      </c>
      <c r="F19495" t="s">
        <v>76</v>
      </c>
    </row>
    <row r="19496" spans="1:7" x14ac:dyDescent="0.35">
      <c r="A19496" t="s">
        <v>6</v>
      </c>
      <c r="B19496">
        <v>279</v>
      </c>
      <c r="C19496" t="s">
        <v>107</v>
      </c>
      <c r="D19496" t="s">
        <v>1091</v>
      </c>
      <c r="E19496" t="s">
        <v>397</v>
      </c>
      <c r="F19496" t="s">
        <v>76</v>
      </c>
    </row>
    <row r="19497" spans="1:7" x14ac:dyDescent="0.35">
      <c r="A19497" t="s">
        <v>7</v>
      </c>
      <c r="B19497">
        <v>626</v>
      </c>
      <c r="C19497" t="s">
        <v>150</v>
      </c>
      <c r="D19497" t="s">
        <v>750</v>
      </c>
      <c r="E19497" t="s">
        <v>296</v>
      </c>
      <c r="F19497" t="s">
        <v>76</v>
      </c>
    </row>
    <row r="19498" spans="1:7" x14ac:dyDescent="0.35">
      <c r="A19498" t="s">
        <v>241</v>
      </c>
      <c r="B19498">
        <v>2398</v>
      </c>
      <c r="C19498" t="s">
        <v>68</v>
      </c>
      <c r="D19498" t="s">
        <v>1161</v>
      </c>
      <c r="E19498" t="s">
        <v>253</v>
      </c>
      <c r="F19498" t="s">
        <v>76</v>
      </c>
    </row>
    <row r="19500" spans="1:7" x14ac:dyDescent="0.35">
      <c r="A19500" t="s">
        <v>2793</v>
      </c>
    </row>
    <row r="19501" spans="1:7" x14ac:dyDescent="0.35">
      <c r="A19501" t="s">
        <v>14</v>
      </c>
      <c r="B19501" t="s">
        <v>461</v>
      </c>
      <c r="C19501" t="s">
        <v>2</v>
      </c>
      <c r="D19501" t="s">
        <v>853</v>
      </c>
      <c r="E19501" t="s">
        <v>854</v>
      </c>
    </row>
    <row r="19502" spans="1:7" x14ac:dyDescent="0.35">
      <c r="A19502" t="s">
        <v>3</v>
      </c>
      <c r="B19502" t="s">
        <v>462</v>
      </c>
      <c r="C19502">
        <v>2763</v>
      </c>
      <c r="D19502" t="s">
        <v>1119</v>
      </c>
      <c r="E19502" t="s">
        <v>240</v>
      </c>
    </row>
    <row r="19503" spans="1:7" x14ac:dyDescent="0.35">
      <c r="A19503" t="s">
        <v>3</v>
      </c>
      <c r="B19503" t="s">
        <v>464</v>
      </c>
      <c r="C19503">
        <v>1607</v>
      </c>
      <c r="D19503" t="s">
        <v>976</v>
      </c>
      <c r="E19503" t="s">
        <v>158</v>
      </c>
    </row>
    <row r="19504" spans="1:7" x14ac:dyDescent="0.35">
      <c r="A19504" t="s">
        <v>3</v>
      </c>
      <c r="B19504" t="s">
        <v>468</v>
      </c>
      <c r="C19504">
        <v>2</v>
      </c>
      <c r="D19504" t="s">
        <v>395</v>
      </c>
      <c r="E19504" t="s">
        <v>76</v>
      </c>
    </row>
    <row r="19505" spans="1:5" x14ac:dyDescent="0.35">
      <c r="A19505" t="s">
        <v>4</v>
      </c>
      <c r="B19505" t="s">
        <v>462</v>
      </c>
      <c r="C19505">
        <v>4679</v>
      </c>
      <c r="D19505" t="s">
        <v>1126</v>
      </c>
      <c r="E19505" t="s">
        <v>145</v>
      </c>
    </row>
    <row r="19506" spans="1:5" x14ac:dyDescent="0.35">
      <c r="A19506" t="s">
        <v>4</v>
      </c>
      <c r="B19506" t="s">
        <v>464</v>
      </c>
      <c r="C19506">
        <v>3073</v>
      </c>
      <c r="D19506" t="s">
        <v>885</v>
      </c>
      <c r="E19506" t="s">
        <v>248</v>
      </c>
    </row>
    <row r="19507" spans="1:5" x14ac:dyDescent="0.35">
      <c r="A19507" t="s">
        <v>5</v>
      </c>
      <c r="B19507" t="s">
        <v>462</v>
      </c>
      <c r="C19507">
        <v>4430</v>
      </c>
      <c r="D19507" t="s">
        <v>1257</v>
      </c>
      <c r="E19507" t="s">
        <v>109</v>
      </c>
    </row>
    <row r="19508" spans="1:5" x14ac:dyDescent="0.35">
      <c r="A19508" t="s">
        <v>5</v>
      </c>
      <c r="B19508" t="s">
        <v>464</v>
      </c>
      <c r="C19508">
        <v>3374</v>
      </c>
      <c r="D19508" t="s">
        <v>855</v>
      </c>
      <c r="E19508" t="s">
        <v>159</v>
      </c>
    </row>
    <row r="19509" spans="1:5" x14ac:dyDescent="0.35">
      <c r="A19509" t="s">
        <v>6</v>
      </c>
      <c r="B19509" t="s">
        <v>462</v>
      </c>
      <c r="C19509">
        <v>2474</v>
      </c>
      <c r="D19509" t="s">
        <v>405</v>
      </c>
      <c r="E19509" t="s">
        <v>164</v>
      </c>
    </row>
    <row r="19510" spans="1:5" x14ac:dyDescent="0.35">
      <c r="A19510" t="s">
        <v>6</v>
      </c>
      <c r="B19510" t="s">
        <v>464</v>
      </c>
      <c r="C19510">
        <v>953</v>
      </c>
      <c r="D19510" t="s">
        <v>841</v>
      </c>
      <c r="E19510" t="s">
        <v>127</v>
      </c>
    </row>
    <row r="19511" spans="1:5" x14ac:dyDescent="0.35">
      <c r="A19511" t="s">
        <v>7</v>
      </c>
      <c r="B19511" t="s">
        <v>462</v>
      </c>
      <c r="C19511">
        <v>5626</v>
      </c>
      <c r="D19511" t="s">
        <v>1101</v>
      </c>
      <c r="E19511" t="s">
        <v>355</v>
      </c>
    </row>
    <row r="19512" spans="1:5" x14ac:dyDescent="0.35">
      <c r="A19512" t="s">
        <v>7</v>
      </c>
      <c r="B19512" t="s">
        <v>464</v>
      </c>
      <c r="C19512">
        <v>2816</v>
      </c>
      <c r="D19512" t="s">
        <v>918</v>
      </c>
      <c r="E19512" t="s">
        <v>10</v>
      </c>
    </row>
    <row r="19513" spans="1:5" x14ac:dyDescent="0.35">
      <c r="A19513" t="s">
        <v>7</v>
      </c>
      <c r="B19513" t="s">
        <v>468</v>
      </c>
      <c r="C19513">
        <v>6</v>
      </c>
      <c r="D19513" t="s">
        <v>395</v>
      </c>
      <c r="E19513" t="s">
        <v>76</v>
      </c>
    </row>
    <row r="19514" spans="1:5" x14ac:dyDescent="0.35">
      <c r="A19514" t="s">
        <v>241</v>
      </c>
      <c r="B19514" t="s">
        <v>462</v>
      </c>
      <c r="C19514">
        <v>19972</v>
      </c>
      <c r="D19514" t="s">
        <v>1388</v>
      </c>
      <c r="E19514" t="s">
        <v>309</v>
      </c>
    </row>
    <row r="19515" spans="1:5" x14ac:dyDescent="0.35">
      <c r="A19515" t="s">
        <v>241</v>
      </c>
      <c r="B19515" t="s">
        <v>464</v>
      </c>
      <c r="C19515">
        <v>11823</v>
      </c>
      <c r="D19515" t="s">
        <v>980</v>
      </c>
      <c r="E19515" t="s">
        <v>283</v>
      </c>
    </row>
    <row r="19516" spans="1:5" x14ac:dyDescent="0.35">
      <c r="A19516" t="s">
        <v>241</v>
      </c>
      <c r="B19516" t="s">
        <v>468</v>
      </c>
      <c r="C19516">
        <v>8</v>
      </c>
      <c r="D19516" t="s">
        <v>395</v>
      </c>
      <c r="E19516" t="s">
        <v>76</v>
      </c>
    </row>
    <row r="19518" spans="1:5" x14ac:dyDescent="0.35">
      <c r="A19518" t="s">
        <v>2794</v>
      </c>
    </row>
    <row r="19519" spans="1:5" x14ac:dyDescent="0.35">
      <c r="A19519" t="s">
        <v>14</v>
      </c>
      <c r="B19519" t="s">
        <v>487</v>
      </c>
      <c r="C19519" t="s">
        <v>2</v>
      </c>
      <c r="D19519" t="s">
        <v>853</v>
      </c>
      <c r="E19519" t="s">
        <v>854</v>
      </c>
    </row>
    <row r="19520" spans="1:5" x14ac:dyDescent="0.35">
      <c r="A19520" t="s">
        <v>3</v>
      </c>
      <c r="B19520" t="s">
        <v>488</v>
      </c>
      <c r="C19520">
        <v>2292</v>
      </c>
      <c r="D19520" t="s">
        <v>881</v>
      </c>
      <c r="E19520" t="s">
        <v>262</v>
      </c>
    </row>
    <row r="19521" spans="1:5" x14ac:dyDescent="0.35">
      <c r="A19521" t="s">
        <v>3</v>
      </c>
      <c r="B19521" t="s">
        <v>491</v>
      </c>
      <c r="C19521">
        <v>2080</v>
      </c>
      <c r="D19521" t="s">
        <v>1466</v>
      </c>
      <c r="E19521" t="s">
        <v>208</v>
      </c>
    </row>
    <row r="19522" spans="1:5" x14ac:dyDescent="0.35">
      <c r="A19522" t="s">
        <v>4</v>
      </c>
      <c r="B19522" t="s">
        <v>488</v>
      </c>
      <c r="C19522">
        <v>4533</v>
      </c>
      <c r="D19522" t="s">
        <v>1144</v>
      </c>
      <c r="E19522" t="s">
        <v>430</v>
      </c>
    </row>
    <row r="19523" spans="1:5" x14ac:dyDescent="0.35">
      <c r="A19523" t="s">
        <v>4</v>
      </c>
      <c r="B19523" t="s">
        <v>491</v>
      </c>
      <c r="C19523">
        <v>3219</v>
      </c>
      <c r="D19523" t="s">
        <v>819</v>
      </c>
      <c r="E19523" t="s">
        <v>117</v>
      </c>
    </row>
    <row r="19524" spans="1:5" x14ac:dyDescent="0.35">
      <c r="A19524" t="s">
        <v>5</v>
      </c>
      <c r="B19524" t="s">
        <v>488</v>
      </c>
      <c r="C19524">
        <v>4583</v>
      </c>
      <c r="D19524" t="s">
        <v>875</v>
      </c>
      <c r="E19524" t="s">
        <v>113</v>
      </c>
    </row>
    <row r="19525" spans="1:5" x14ac:dyDescent="0.35">
      <c r="A19525" t="s">
        <v>5</v>
      </c>
      <c r="B19525" t="s">
        <v>491</v>
      </c>
      <c r="C19525">
        <v>3221</v>
      </c>
      <c r="D19525" t="s">
        <v>1112</v>
      </c>
      <c r="E19525" t="s">
        <v>286</v>
      </c>
    </row>
    <row r="19526" spans="1:5" x14ac:dyDescent="0.35">
      <c r="A19526" t="s">
        <v>6</v>
      </c>
      <c r="B19526" t="s">
        <v>488</v>
      </c>
      <c r="C19526">
        <v>1822</v>
      </c>
      <c r="D19526" t="s">
        <v>1144</v>
      </c>
      <c r="E19526" t="s">
        <v>430</v>
      </c>
    </row>
    <row r="19527" spans="1:5" x14ac:dyDescent="0.35">
      <c r="A19527" t="s">
        <v>6</v>
      </c>
      <c r="B19527" t="s">
        <v>491</v>
      </c>
      <c r="C19527">
        <v>1605</v>
      </c>
      <c r="D19527" t="s">
        <v>858</v>
      </c>
      <c r="E19527" t="s">
        <v>209</v>
      </c>
    </row>
    <row r="19528" spans="1:5" x14ac:dyDescent="0.35">
      <c r="A19528" t="s">
        <v>7</v>
      </c>
      <c r="B19528" t="s">
        <v>488</v>
      </c>
      <c r="C19528">
        <v>4338</v>
      </c>
      <c r="D19528" t="s">
        <v>1006</v>
      </c>
      <c r="E19528" t="s">
        <v>124</v>
      </c>
    </row>
    <row r="19529" spans="1:5" x14ac:dyDescent="0.35">
      <c r="A19529" t="s">
        <v>7</v>
      </c>
      <c r="B19529" t="s">
        <v>491</v>
      </c>
      <c r="C19529">
        <v>4110</v>
      </c>
      <c r="D19529" t="s">
        <v>1135</v>
      </c>
      <c r="E19529" t="s">
        <v>290</v>
      </c>
    </row>
    <row r="19530" spans="1:5" x14ac:dyDescent="0.35">
      <c r="A19530" t="s">
        <v>241</v>
      </c>
      <c r="B19530" t="s">
        <v>488</v>
      </c>
      <c r="C19530">
        <v>17568</v>
      </c>
      <c r="D19530" t="s">
        <v>878</v>
      </c>
      <c r="E19530" t="s">
        <v>229</v>
      </c>
    </row>
    <row r="19531" spans="1:5" x14ac:dyDescent="0.35">
      <c r="A19531" t="s">
        <v>241</v>
      </c>
      <c r="B19531" t="s">
        <v>491</v>
      </c>
      <c r="C19531">
        <v>14235</v>
      </c>
      <c r="D19531" t="s">
        <v>1140</v>
      </c>
      <c r="E19531" t="s">
        <v>386</v>
      </c>
    </row>
    <row r="19533" spans="1:5" x14ac:dyDescent="0.35">
      <c r="A19533" t="s">
        <v>2795</v>
      </c>
    </row>
    <row r="19534" spans="1:5" x14ac:dyDescent="0.35">
      <c r="A19534" t="s">
        <v>14</v>
      </c>
      <c r="B19534" t="s">
        <v>505</v>
      </c>
      <c r="C19534" t="s">
        <v>2</v>
      </c>
      <c r="D19534" t="s">
        <v>853</v>
      </c>
      <c r="E19534" t="s">
        <v>854</v>
      </c>
    </row>
    <row r="19535" spans="1:5" x14ac:dyDescent="0.35">
      <c r="A19535" t="s">
        <v>3</v>
      </c>
      <c r="B19535" t="s">
        <v>506</v>
      </c>
      <c r="C19535">
        <v>1455</v>
      </c>
      <c r="D19535" t="s">
        <v>1137</v>
      </c>
      <c r="E19535" t="s">
        <v>146</v>
      </c>
    </row>
    <row r="19536" spans="1:5" x14ac:dyDescent="0.35">
      <c r="A19536" t="s">
        <v>3</v>
      </c>
      <c r="B19536" t="s">
        <v>507</v>
      </c>
      <c r="C19536">
        <v>835</v>
      </c>
      <c r="D19536" t="s">
        <v>874</v>
      </c>
      <c r="E19536" t="s">
        <v>232</v>
      </c>
    </row>
    <row r="19537" spans="1:5" x14ac:dyDescent="0.35">
      <c r="A19537" t="s">
        <v>3</v>
      </c>
      <c r="B19537" t="s">
        <v>509</v>
      </c>
      <c r="C19537">
        <v>1308</v>
      </c>
      <c r="D19537" t="s">
        <v>1271</v>
      </c>
      <c r="E19537" t="s">
        <v>84</v>
      </c>
    </row>
    <row r="19538" spans="1:5" x14ac:dyDescent="0.35">
      <c r="A19538" t="s">
        <v>3</v>
      </c>
      <c r="B19538" t="s">
        <v>510</v>
      </c>
      <c r="C19538">
        <v>772</v>
      </c>
      <c r="D19538" t="s">
        <v>1554</v>
      </c>
      <c r="E19538" t="s">
        <v>203</v>
      </c>
    </row>
    <row r="19539" spans="1:5" x14ac:dyDescent="0.35">
      <c r="A19539" t="s">
        <v>3</v>
      </c>
      <c r="B19539" t="s">
        <v>50</v>
      </c>
      <c r="C19539">
        <v>2</v>
      </c>
      <c r="D19539" t="s">
        <v>395</v>
      </c>
      <c r="E19539" t="s">
        <v>76</v>
      </c>
    </row>
    <row r="19540" spans="1:5" x14ac:dyDescent="0.35">
      <c r="A19540" t="s">
        <v>4</v>
      </c>
      <c r="B19540" t="s">
        <v>506</v>
      </c>
      <c r="C19540">
        <v>2632</v>
      </c>
      <c r="D19540" t="s">
        <v>1316</v>
      </c>
      <c r="E19540" t="s">
        <v>193</v>
      </c>
    </row>
    <row r="19541" spans="1:5" x14ac:dyDescent="0.35">
      <c r="A19541" t="s">
        <v>4</v>
      </c>
      <c r="B19541" t="s">
        <v>507</v>
      </c>
      <c r="C19541">
        <v>1901</v>
      </c>
      <c r="D19541" t="s">
        <v>915</v>
      </c>
      <c r="E19541" t="s">
        <v>498</v>
      </c>
    </row>
    <row r="19542" spans="1:5" x14ac:dyDescent="0.35">
      <c r="A19542" t="s">
        <v>4</v>
      </c>
      <c r="B19542" t="s">
        <v>509</v>
      </c>
      <c r="C19542">
        <v>2047</v>
      </c>
      <c r="D19542" t="s">
        <v>970</v>
      </c>
      <c r="E19542" t="s">
        <v>293</v>
      </c>
    </row>
    <row r="19543" spans="1:5" x14ac:dyDescent="0.35">
      <c r="A19543" t="s">
        <v>4</v>
      </c>
      <c r="B19543" t="s">
        <v>510</v>
      </c>
      <c r="C19543">
        <v>1172</v>
      </c>
      <c r="D19543" t="s">
        <v>815</v>
      </c>
      <c r="E19543" t="s">
        <v>297</v>
      </c>
    </row>
    <row r="19544" spans="1:5" x14ac:dyDescent="0.35">
      <c r="A19544" t="s">
        <v>5</v>
      </c>
      <c r="B19544" t="s">
        <v>506</v>
      </c>
      <c r="C19544">
        <v>2493</v>
      </c>
      <c r="D19544" t="s">
        <v>1263</v>
      </c>
      <c r="E19544" t="s">
        <v>97</v>
      </c>
    </row>
    <row r="19545" spans="1:5" x14ac:dyDescent="0.35">
      <c r="A19545" t="s">
        <v>5</v>
      </c>
      <c r="B19545" t="s">
        <v>507</v>
      </c>
      <c r="C19545">
        <v>2090</v>
      </c>
      <c r="D19545" t="s">
        <v>1183</v>
      </c>
      <c r="E19545" t="s">
        <v>219</v>
      </c>
    </row>
    <row r="19546" spans="1:5" x14ac:dyDescent="0.35">
      <c r="A19546" t="s">
        <v>5</v>
      </c>
      <c r="B19546" t="s">
        <v>509</v>
      </c>
      <c r="C19546">
        <v>1937</v>
      </c>
      <c r="D19546" t="s">
        <v>1114</v>
      </c>
      <c r="E19546" t="s">
        <v>161</v>
      </c>
    </row>
    <row r="19547" spans="1:5" x14ac:dyDescent="0.35">
      <c r="A19547" t="s">
        <v>5</v>
      </c>
      <c r="B19547" t="s">
        <v>510</v>
      </c>
      <c r="C19547">
        <v>1284</v>
      </c>
      <c r="D19547" t="s">
        <v>912</v>
      </c>
      <c r="E19547" t="s">
        <v>233</v>
      </c>
    </row>
    <row r="19548" spans="1:5" x14ac:dyDescent="0.35">
      <c r="A19548" t="s">
        <v>6</v>
      </c>
      <c r="B19548" t="s">
        <v>506</v>
      </c>
      <c r="C19548">
        <v>1209</v>
      </c>
      <c r="D19548" t="s">
        <v>881</v>
      </c>
      <c r="E19548" t="s">
        <v>262</v>
      </c>
    </row>
    <row r="19549" spans="1:5" x14ac:dyDescent="0.35">
      <c r="A19549" t="s">
        <v>6</v>
      </c>
      <c r="B19549" t="s">
        <v>507</v>
      </c>
      <c r="C19549">
        <v>613</v>
      </c>
      <c r="D19549" t="s">
        <v>814</v>
      </c>
      <c r="E19549" t="s">
        <v>313</v>
      </c>
    </row>
    <row r="19550" spans="1:5" x14ac:dyDescent="0.35">
      <c r="A19550" t="s">
        <v>6</v>
      </c>
      <c r="B19550" t="s">
        <v>509</v>
      </c>
      <c r="C19550">
        <v>1265</v>
      </c>
      <c r="D19550" t="s">
        <v>913</v>
      </c>
      <c r="E19550" t="s">
        <v>56</v>
      </c>
    </row>
    <row r="19551" spans="1:5" x14ac:dyDescent="0.35">
      <c r="A19551" t="s">
        <v>6</v>
      </c>
      <c r="B19551" t="s">
        <v>510</v>
      </c>
      <c r="C19551">
        <v>340</v>
      </c>
      <c r="D19551" t="s">
        <v>750</v>
      </c>
      <c r="E19551" t="s">
        <v>261</v>
      </c>
    </row>
    <row r="19552" spans="1:5" x14ac:dyDescent="0.35">
      <c r="A19552" t="s">
        <v>7</v>
      </c>
      <c r="B19552" t="s">
        <v>506</v>
      </c>
      <c r="C19552">
        <v>2862</v>
      </c>
      <c r="D19552" t="s">
        <v>965</v>
      </c>
      <c r="E19552" t="s">
        <v>99</v>
      </c>
    </row>
    <row r="19553" spans="1:5" x14ac:dyDescent="0.35">
      <c r="A19553" t="s">
        <v>7</v>
      </c>
      <c r="B19553" t="s">
        <v>507</v>
      </c>
      <c r="C19553">
        <v>1476</v>
      </c>
      <c r="D19553" t="s">
        <v>841</v>
      </c>
      <c r="E19553" t="s">
        <v>127</v>
      </c>
    </row>
    <row r="19554" spans="1:5" x14ac:dyDescent="0.35">
      <c r="A19554" t="s">
        <v>7</v>
      </c>
      <c r="B19554" t="s">
        <v>509</v>
      </c>
      <c r="C19554">
        <v>2764</v>
      </c>
      <c r="D19554" t="s">
        <v>1257</v>
      </c>
      <c r="E19554" t="s">
        <v>109</v>
      </c>
    </row>
    <row r="19555" spans="1:5" x14ac:dyDescent="0.35">
      <c r="A19555" t="s">
        <v>7</v>
      </c>
      <c r="B19555" t="s">
        <v>510</v>
      </c>
      <c r="C19555">
        <v>1340</v>
      </c>
      <c r="D19555" t="s">
        <v>403</v>
      </c>
      <c r="E19555" t="s">
        <v>230</v>
      </c>
    </row>
    <row r="19556" spans="1:5" x14ac:dyDescent="0.35">
      <c r="A19556" t="s">
        <v>7</v>
      </c>
      <c r="B19556" t="s">
        <v>50</v>
      </c>
      <c r="C19556">
        <v>6</v>
      </c>
      <c r="D19556" t="s">
        <v>395</v>
      </c>
      <c r="E19556" t="s">
        <v>76</v>
      </c>
    </row>
    <row r="19557" spans="1:5" x14ac:dyDescent="0.35">
      <c r="A19557" t="s">
        <v>241</v>
      </c>
      <c r="B19557" t="s">
        <v>506</v>
      </c>
      <c r="C19557">
        <v>10651</v>
      </c>
      <c r="D19557" t="s">
        <v>924</v>
      </c>
      <c r="E19557" t="s">
        <v>132</v>
      </c>
    </row>
    <row r="19558" spans="1:5" x14ac:dyDescent="0.35">
      <c r="A19558" t="s">
        <v>241</v>
      </c>
      <c r="B19558" t="s">
        <v>507</v>
      </c>
      <c r="C19558">
        <v>6915</v>
      </c>
      <c r="D19558" t="s">
        <v>1729</v>
      </c>
      <c r="E19558" t="s">
        <v>337</v>
      </c>
    </row>
    <row r="19559" spans="1:5" x14ac:dyDescent="0.35">
      <c r="A19559" t="s">
        <v>241</v>
      </c>
      <c r="B19559" t="s">
        <v>509</v>
      </c>
      <c r="C19559">
        <v>9321</v>
      </c>
      <c r="D19559" t="s">
        <v>1241</v>
      </c>
      <c r="E19559" t="s">
        <v>89</v>
      </c>
    </row>
    <row r="19560" spans="1:5" x14ac:dyDescent="0.35">
      <c r="A19560" t="s">
        <v>241</v>
      </c>
      <c r="B19560" t="s">
        <v>510</v>
      </c>
      <c r="C19560">
        <v>4908</v>
      </c>
      <c r="D19560" t="s">
        <v>1183</v>
      </c>
      <c r="E19560" t="s">
        <v>219</v>
      </c>
    </row>
    <row r="19561" spans="1:5" x14ac:dyDescent="0.35">
      <c r="A19561" t="s">
        <v>241</v>
      </c>
      <c r="B19561" t="s">
        <v>50</v>
      </c>
      <c r="C19561">
        <v>8</v>
      </c>
      <c r="D19561" t="s">
        <v>395</v>
      </c>
      <c r="E19561" t="s">
        <v>76</v>
      </c>
    </row>
    <row r="19563" spans="1:5" x14ac:dyDescent="0.35">
      <c r="A19563" t="s">
        <v>2796</v>
      </c>
    </row>
    <row r="19564" spans="1:5" x14ac:dyDescent="0.35">
      <c r="A19564" t="s">
        <v>14</v>
      </c>
      <c r="B19564" t="s">
        <v>593</v>
      </c>
      <c r="C19564" t="s">
        <v>2</v>
      </c>
      <c r="D19564" t="s">
        <v>853</v>
      </c>
      <c r="E19564" t="s">
        <v>854</v>
      </c>
    </row>
    <row r="19565" spans="1:5" x14ac:dyDescent="0.35">
      <c r="A19565" t="s">
        <v>3</v>
      </c>
      <c r="B19565" t="s">
        <v>594</v>
      </c>
      <c r="C19565">
        <v>2038</v>
      </c>
      <c r="D19565" t="s">
        <v>1129</v>
      </c>
      <c r="E19565" t="s">
        <v>304</v>
      </c>
    </row>
    <row r="19566" spans="1:5" x14ac:dyDescent="0.35">
      <c r="A19566" t="s">
        <v>3</v>
      </c>
      <c r="B19566" t="s">
        <v>595</v>
      </c>
      <c r="C19566">
        <v>2334</v>
      </c>
      <c r="D19566" t="s">
        <v>1320</v>
      </c>
      <c r="E19566" t="s">
        <v>136</v>
      </c>
    </row>
    <row r="19567" spans="1:5" x14ac:dyDescent="0.35">
      <c r="A19567" t="s">
        <v>4</v>
      </c>
      <c r="B19567" t="s">
        <v>594</v>
      </c>
      <c r="C19567">
        <v>4261</v>
      </c>
      <c r="D19567" t="s">
        <v>733</v>
      </c>
      <c r="E19567" t="s">
        <v>334</v>
      </c>
    </row>
    <row r="19568" spans="1:5" x14ac:dyDescent="0.35">
      <c r="A19568" t="s">
        <v>4</v>
      </c>
      <c r="B19568" t="s">
        <v>595</v>
      </c>
      <c r="C19568">
        <v>3491</v>
      </c>
      <c r="D19568" t="s">
        <v>787</v>
      </c>
      <c r="E19568" t="s">
        <v>118</v>
      </c>
    </row>
    <row r="19569" spans="1:5" x14ac:dyDescent="0.35">
      <c r="A19569" t="s">
        <v>5</v>
      </c>
      <c r="B19569" t="s">
        <v>594</v>
      </c>
      <c r="C19569">
        <v>2934</v>
      </c>
      <c r="D19569" t="s">
        <v>1113</v>
      </c>
      <c r="E19569" t="s">
        <v>101</v>
      </c>
    </row>
    <row r="19570" spans="1:5" x14ac:dyDescent="0.35">
      <c r="A19570" t="s">
        <v>5</v>
      </c>
      <c r="B19570" t="s">
        <v>595</v>
      </c>
      <c r="C19570">
        <v>4870</v>
      </c>
      <c r="D19570" t="s">
        <v>1406</v>
      </c>
      <c r="E19570" t="s">
        <v>58</v>
      </c>
    </row>
    <row r="19571" spans="1:5" x14ac:dyDescent="0.35">
      <c r="A19571" t="s">
        <v>6</v>
      </c>
      <c r="B19571" t="s">
        <v>594</v>
      </c>
      <c r="C19571">
        <v>1354</v>
      </c>
      <c r="D19571" t="s">
        <v>1113</v>
      </c>
      <c r="E19571" t="s">
        <v>101</v>
      </c>
    </row>
    <row r="19572" spans="1:5" x14ac:dyDescent="0.35">
      <c r="A19572" t="s">
        <v>6</v>
      </c>
      <c r="B19572" t="s">
        <v>595</v>
      </c>
      <c r="C19572">
        <v>2073</v>
      </c>
      <c r="D19572" t="s">
        <v>881</v>
      </c>
      <c r="E19572" t="s">
        <v>262</v>
      </c>
    </row>
    <row r="19573" spans="1:5" x14ac:dyDescent="0.35">
      <c r="A19573" t="s">
        <v>7</v>
      </c>
      <c r="B19573" t="s">
        <v>594</v>
      </c>
      <c r="C19573">
        <v>4501</v>
      </c>
      <c r="D19573" t="s">
        <v>872</v>
      </c>
      <c r="E19573" t="s">
        <v>69</v>
      </c>
    </row>
    <row r="19574" spans="1:5" x14ac:dyDescent="0.35">
      <c r="A19574" t="s">
        <v>7</v>
      </c>
      <c r="B19574" t="s">
        <v>595</v>
      </c>
      <c r="C19574">
        <v>3947</v>
      </c>
      <c r="D19574" t="s">
        <v>904</v>
      </c>
      <c r="E19574" t="s">
        <v>162</v>
      </c>
    </row>
    <row r="19575" spans="1:5" x14ac:dyDescent="0.35">
      <c r="A19575" t="s">
        <v>241</v>
      </c>
      <c r="B19575" t="s">
        <v>594</v>
      </c>
      <c r="C19575">
        <v>15088</v>
      </c>
      <c r="D19575" t="s">
        <v>891</v>
      </c>
      <c r="E19575" t="s">
        <v>95</v>
      </c>
    </row>
    <row r="19576" spans="1:5" x14ac:dyDescent="0.35">
      <c r="A19576" t="s">
        <v>241</v>
      </c>
      <c r="B19576" t="s">
        <v>595</v>
      </c>
      <c r="C19576">
        <v>16715</v>
      </c>
      <c r="D19576" t="s">
        <v>963</v>
      </c>
      <c r="E19576" t="s">
        <v>202</v>
      </c>
    </row>
    <row r="19578" spans="1:5" x14ac:dyDescent="0.35">
      <c r="A19578" t="s">
        <v>2797</v>
      </c>
    </row>
    <row r="19579" spans="1:5" x14ac:dyDescent="0.35">
      <c r="A19579" t="s">
        <v>14</v>
      </c>
      <c r="B19579" t="s">
        <v>2</v>
      </c>
      <c r="C19579" t="s">
        <v>853</v>
      </c>
      <c r="D19579" t="s">
        <v>854</v>
      </c>
    </row>
    <row r="19580" spans="1:5" x14ac:dyDescent="0.35">
      <c r="A19580" t="s">
        <v>3</v>
      </c>
      <c r="B19580">
        <v>4372</v>
      </c>
      <c r="C19580" t="s">
        <v>963</v>
      </c>
      <c r="D19580" t="s">
        <v>202</v>
      </c>
    </row>
    <row r="19581" spans="1:5" x14ac:dyDescent="0.35">
      <c r="A19581" t="s">
        <v>4</v>
      </c>
      <c r="B19581">
        <v>7752</v>
      </c>
      <c r="C19581" t="s">
        <v>787</v>
      </c>
      <c r="D19581" t="s">
        <v>118</v>
      </c>
    </row>
    <row r="19582" spans="1:5" x14ac:dyDescent="0.35">
      <c r="A19582" t="s">
        <v>5</v>
      </c>
      <c r="B19582">
        <v>7804</v>
      </c>
      <c r="C19582" t="s">
        <v>1525</v>
      </c>
      <c r="D19582" t="s">
        <v>11</v>
      </c>
    </row>
    <row r="19583" spans="1:5" x14ac:dyDescent="0.35">
      <c r="A19583" t="s">
        <v>6</v>
      </c>
      <c r="B19583">
        <v>3427</v>
      </c>
      <c r="C19583" t="s">
        <v>984</v>
      </c>
      <c r="D19583" t="s">
        <v>192</v>
      </c>
    </row>
    <row r="19584" spans="1:5" x14ac:dyDescent="0.35">
      <c r="A19584" t="s">
        <v>7</v>
      </c>
      <c r="B19584">
        <v>8448</v>
      </c>
      <c r="C19584" t="s">
        <v>1126</v>
      </c>
      <c r="D19584" t="s">
        <v>145</v>
      </c>
    </row>
    <row r="19585" spans="1:13" x14ac:dyDescent="0.35">
      <c r="A19585" t="s">
        <v>241</v>
      </c>
      <c r="B19585">
        <v>31803</v>
      </c>
      <c r="C19585" t="s">
        <v>872</v>
      </c>
      <c r="D19585" t="s">
        <v>69</v>
      </c>
    </row>
    <row r="19587" spans="1:13" x14ac:dyDescent="0.35">
      <c r="A19587" t="s">
        <v>2798</v>
      </c>
    </row>
    <row r="19588" spans="1:13" x14ac:dyDescent="0.35">
      <c r="A19588" t="s">
        <v>14</v>
      </c>
      <c r="B19588" t="s">
        <v>15</v>
      </c>
      <c r="C19588" t="s">
        <v>2</v>
      </c>
      <c r="D19588" t="s">
        <v>2799</v>
      </c>
      <c r="E19588" t="s">
        <v>2800</v>
      </c>
      <c r="F19588" t="s">
        <v>2801</v>
      </c>
      <c r="G19588" t="s">
        <v>2802</v>
      </c>
      <c r="H19588" t="s">
        <v>2803</v>
      </c>
      <c r="I19588" t="s">
        <v>2804</v>
      </c>
      <c r="J19588" t="s">
        <v>2805</v>
      </c>
      <c r="K19588" t="s">
        <v>2806</v>
      </c>
      <c r="L19588" t="s">
        <v>609</v>
      </c>
      <c r="M19588" t="s">
        <v>852</v>
      </c>
    </row>
    <row r="19589" spans="1:13" x14ac:dyDescent="0.35">
      <c r="A19589" t="s">
        <v>3</v>
      </c>
      <c r="B19589" t="s">
        <v>52</v>
      </c>
      <c r="C19589">
        <v>407</v>
      </c>
      <c r="D19589" t="s">
        <v>495</v>
      </c>
      <c r="E19589" t="s">
        <v>94</v>
      </c>
      <c r="F19589" t="s">
        <v>63</v>
      </c>
      <c r="G19589" t="s">
        <v>311</v>
      </c>
      <c r="H19589" t="s">
        <v>208</v>
      </c>
      <c r="I19589" t="s">
        <v>75</v>
      </c>
      <c r="J19589" t="s">
        <v>188</v>
      </c>
      <c r="K19589" t="s">
        <v>89</v>
      </c>
      <c r="L19589" t="s">
        <v>76</v>
      </c>
      <c r="M19589" t="s">
        <v>71</v>
      </c>
    </row>
    <row r="19590" spans="1:13" x14ac:dyDescent="0.35">
      <c r="A19590" t="s">
        <v>3</v>
      </c>
      <c r="B19590" t="s">
        <v>83</v>
      </c>
      <c r="C19590">
        <v>1367</v>
      </c>
      <c r="D19590" t="s">
        <v>820</v>
      </c>
      <c r="E19590" t="s">
        <v>78</v>
      </c>
      <c r="F19590" t="s">
        <v>63</v>
      </c>
      <c r="G19590" t="s">
        <v>340</v>
      </c>
      <c r="H19590" t="s">
        <v>121</v>
      </c>
      <c r="I19590" t="s">
        <v>63</v>
      </c>
      <c r="J19590" t="s">
        <v>87</v>
      </c>
      <c r="K19590" t="s">
        <v>217</v>
      </c>
      <c r="L19590" t="s">
        <v>106</v>
      </c>
      <c r="M19590" t="s">
        <v>73</v>
      </c>
    </row>
    <row r="19591" spans="1:13" x14ac:dyDescent="0.35">
      <c r="A19591" t="s">
        <v>3</v>
      </c>
      <c r="B19591" t="s">
        <v>50</v>
      </c>
      <c r="C19591">
        <v>136</v>
      </c>
      <c r="D19591" t="s">
        <v>612</v>
      </c>
      <c r="E19591" t="s">
        <v>137</v>
      </c>
      <c r="F19591" t="s">
        <v>122</v>
      </c>
      <c r="G19591" t="s">
        <v>463</v>
      </c>
      <c r="H19591" t="s">
        <v>180</v>
      </c>
      <c r="I19591" t="s">
        <v>194</v>
      </c>
      <c r="J19591" t="s">
        <v>416</v>
      </c>
      <c r="K19591" t="s">
        <v>184</v>
      </c>
      <c r="L19591" t="s">
        <v>79</v>
      </c>
      <c r="M19591" t="s">
        <v>76</v>
      </c>
    </row>
    <row r="19592" spans="1:13" x14ac:dyDescent="0.35">
      <c r="A19592" t="s">
        <v>4</v>
      </c>
      <c r="B19592" t="s">
        <v>52</v>
      </c>
      <c r="C19592">
        <v>838</v>
      </c>
      <c r="D19592" t="s">
        <v>433</v>
      </c>
      <c r="E19592" t="s">
        <v>366</v>
      </c>
      <c r="F19592" t="s">
        <v>122</v>
      </c>
      <c r="G19592" t="s">
        <v>308</v>
      </c>
      <c r="H19592" t="s">
        <v>250</v>
      </c>
      <c r="I19592" t="s">
        <v>205</v>
      </c>
      <c r="J19592" t="s">
        <v>193</v>
      </c>
      <c r="K19592" t="s">
        <v>307</v>
      </c>
      <c r="L19592" t="s">
        <v>186</v>
      </c>
      <c r="M19592" t="s">
        <v>76</v>
      </c>
    </row>
    <row r="19593" spans="1:13" x14ac:dyDescent="0.35">
      <c r="A19593" t="s">
        <v>4</v>
      </c>
      <c r="B19593" t="s">
        <v>83</v>
      </c>
      <c r="C19593">
        <v>2139</v>
      </c>
      <c r="D19593" t="s">
        <v>736</v>
      </c>
      <c r="E19593" t="s">
        <v>102</v>
      </c>
      <c r="F19593" t="s">
        <v>108</v>
      </c>
      <c r="G19593" t="s">
        <v>82</v>
      </c>
      <c r="H19593" t="s">
        <v>255</v>
      </c>
      <c r="I19593" t="s">
        <v>116</v>
      </c>
      <c r="J19593" t="s">
        <v>165</v>
      </c>
      <c r="K19593" t="s">
        <v>192</v>
      </c>
      <c r="L19593" t="s">
        <v>81</v>
      </c>
      <c r="M19593" t="s">
        <v>76</v>
      </c>
    </row>
    <row r="19594" spans="1:13" x14ac:dyDescent="0.35">
      <c r="A19594" t="s">
        <v>4</v>
      </c>
      <c r="B19594" t="s">
        <v>50</v>
      </c>
      <c r="C19594">
        <v>257</v>
      </c>
      <c r="D19594" t="s">
        <v>672</v>
      </c>
      <c r="E19594" t="s">
        <v>81</v>
      </c>
      <c r="F19594" t="s">
        <v>71</v>
      </c>
      <c r="G19594" t="s">
        <v>337</v>
      </c>
      <c r="H19594" t="s">
        <v>55</v>
      </c>
      <c r="I19594" t="s">
        <v>135</v>
      </c>
      <c r="J19594" t="s">
        <v>286</v>
      </c>
      <c r="K19594" t="s">
        <v>200</v>
      </c>
      <c r="L19594" t="s">
        <v>76</v>
      </c>
      <c r="M19594" t="s">
        <v>76</v>
      </c>
    </row>
    <row r="19595" spans="1:13" x14ac:dyDescent="0.35">
      <c r="A19595" t="s">
        <v>5</v>
      </c>
      <c r="B19595" t="s">
        <v>52</v>
      </c>
      <c r="C19595">
        <v>921</v>
      </c>
      <c r="D19595" t="s">
        <v>472</v>
      </c>
      <c r="E19595" t="s">
        <v>71</v>
      </c>
      <c r="F19595" t="s">
        <v>173</v>
      </c>
      <c r="G19595" t="s">
        <v>368</v>
      </c>
      <c r="H19595" t="s">
        <v>114</v>
      </c>
      <c r="I19595" t="s">
        <v>94</v>
      </c>
      <c r="J19595" t="s">
        <v>204</v>
      </c>
      <c r="K19595" t="s">
        <v>213</v>
      </c>
      <c r="L19595" t="s">
        <v>81</v>
      </c>
      <c r="M19595" t="s">
        <v>76</v>
      </c>
    </row>
    <row r="19596" spans="1:13" x14ac:dyDescent="0.35">
      <c r="A19596" t="s">
        <v>5</v>
      </c>
      <c r="B19596" t="s">
        <v>83</v>
      </c>
      <c r="C19596">
        <v>2161</v>
      </c>
      <c r="D19596" t="s">
        <v>736</v>
      </c>
      <c r="E19596" t="s">
        <v>77</v>
      </c>
      <c r="F19596" t="s">
        <v>108</v>
      </c>
      <c r="G19596" t="s">
        <v>332</v>
      </c>
      <c r="H19596" t="s">
        <v>213</v>
      </c>
      <c r="I19596" t="s">
        <v>77</v>
      </c>
      <c r="J19596" t="s">
        <v>140</v>
      </c>
      <c r="K19596" t="s">
        <v>373</v>
      </c>
      <c r="L19596" t="s">
        <v>151</v>
      </c>
      <c r="M19596" t="s">
        <v>76</v>
      </c>
    </row>
    <row r="19597" spans="1:13" x14ac:dyDescent="0.35">
      <c r="A19597" t="s">
        <v>5</v>
      </c>
      <c r="B19597" t="s">
        <v>50</v>
      </c>
      <c r="C19597">
        <v>223</v>
      </c>
      <c r="D19597" t="s">
        <v>446</v>
      </c>
      <c r="E19597" t="s">
        <v>76</v>
      </c>
      <c r="F19597" t="s">
        <v>106</v>
      </c>
      <c r="G19597" t="s">
        <v>12</v>
      </c>
      <c r="H19597" t="s">
        <v>146</v>
      </c>
      <c r="I19597" t="s">
        <v>75</v>
      </c>
      <c r="J19597" t="s">
        <v>429</v>
      </c>
      <c r="K19597" t="s">
        <v>347</v>
      </c>
      <c r="L19597" t="s">
        <v>84</v>
      </c>
      <c r="M19597" t="s">
        <v>76</v>
      </c>
    </row>
    <row r="19598" spans="1:13" x14ac:dyDescent="0.35">
      <c r="A19598" t="s">
        <v>6</v>
      </c>
      <c r="B19598" t="s">
        <v>52</v>
      </c>
      <c r="C19598">
        <v>372</v>
      </c>
      <c r="D19598" t="s">
        <v>686</v>
      </c>
      <c r="E19598" t="s">
        <v>262</v>
      </c>
      <c r="F19598" t="s">
        <v>194</v>
      </c>
      <c r="G19598" t="s">
        <v>276</v>
      </c>
      <c r="H19598" t="s">
        <v>392</v>
      </c>
      <c r="I19598" t="s">
        <v>352</v>
      </c>
      <c r="J19598" t="s">
        <v>67</v>
      </c>
      <c r="K19598" t="s">
        <v>347</v>
      </c>
      <c r="L19598" t="s">
        <v>79</v>
      </c>
      <c r="M19598" t="s">
        <v>76</v>
      </c>
    </row>
    <row r="19599" spans="1:13" x14ac:dyDescent="0.35">
      <c r="A19599" t="s">
        <v>6</v>
      </c>
      <c r="B19599" t="s">
        <v>83</v>
      </c>
      <c r="C19599">
        <v>924</v>
      </c>
      <c r="D19599" t="s">
        <v>637</v>
      </c>
      <c r="E19599" t="s">
        <v>359</v>
      </c>
      <c r="F19599" t="s">
        <v>81</v>
      </c>
      <c r="G19599" t="s">
        <v>299</v>
      </c>
      <c r="H19599" t="s">
        <v>206</v>
      </c>
      <c r="I19599" t="s">
        <v>164</v>
      </c>
      <c r="J19599" t="s">
        <v>181</v>
      </c>
      <c r="K19599" t="s">
        <v>269</v>
      </c>
      <c r="L19599" t="s">
        <v>96</v>
      </c>
      <c r="M19599" t="s">
        <v>107</v>
      </c>
    </row>
    <row r="19600" spans="1:13" x14ac:dyDescent="0.35">
      <c r="A19600" t="s">
        <v>6</v>
      </c>
      <c r="B19600" t="s">
        <v>50</v>
      </c>
      <c r="C19600">
        <v>118</v>
      </c>
      <c r="D19600" t="s">
        <v>809</v>
      </c>
      <c r="E19600" t="s">
        <v>305</v>
      </c>
      <c r="F19600" t="s">
        <v>76</v>
      </c>
      <c r="G19600" t="s">
        <v>69</v>
      </c>
      <c r="H19600" t="s">
        <v>112</v>
      </c>
      <c r="I19600" t="s">
        <v>240</v>
      </c>
      <c r="J19600" t="s">
        <v>217</v>
      </c>
      <c r="K19600" t="s">
        <v>159</v>
      </c>
      <c r="L19600" t="s">
        <v>133</v>
      </c>
      <c r="M19600" t="s">
        <v>76</v>
      </c>
    </row>
    <row r="19601" spans="1:13" x14ac:dyDescent="0.35">
      <c r="A19601" t="s">
        <v>7</v>
      </c>
      <c r="B19601" t="s">
        <v>52</v>
      </c>
      <c r="C19601">
        <v>763</v>
      </c>
      <c r="D19601" t="s">
        <v>234</v>
      </c>
      <c r="E19601" t="s">
        <v>100</v>
      </c>
      <c r="F19601" t="s">
        <v>71</v>
      </c>
      <c r="G19601" t="s">
        <v>612</v>
      </c>
      <c r="H19601" t="s">
        <v>249</v>
      </c>
      <c r="I19601" t="s">
        <v>107</v>
      </c>
      <c r="J19601" t="s">
        <v>86</v>
      </c>
      <c r="K19601" t="s">
        <v>121</v>
      </c>
      <c r="L19601" t="s">
        <v>73</v>
      </c>
      <c r="M19601" t="s">
        <v>73</v>
      </c>
    </row>
    <row r="19602" spans="1:13" x14ac:dyDescent="0.35">
      <c r="A19602" t="s">
        <v>7</v>
      </c>
      <c r="B19602" t="s">
        <v>83</v>
      </c>
      <c r="C19602">
        <v>1994</v>
      </c>
      <c r="D19602" t="s">
        <v>747</v>
      </c>
      <c r="E19602" t="s">
        <v>62</v>
      </c>
      <c r="F19602" t="s">
        <v>79</v>
      </c>
      <c r="G19602" t="s">
        <v>714</v>
      </c>
      <c r="H19602" t="s">
        <v>92</v>
      </c>
      <c r="I19602" t="s">
        <v>106</v>
      </c>
      <c r="J19602" t="s">
        <v>74</v>
      </c>
      <c r="K19602" t="s">
        <v>185</v>
      </c>
      <c r="L19602" t="s">
        <v>107</v>
      </c>
      <c r="M19602" t="s">
        <v>73</v>
      </c>
    </row>
    <row r="19603" spans="1:13" x14ac:dyDescent="0.35">
      <c r="A19603" t="s">
        <v>7</v>
      </c>
      <c r="B19603" t="s">
        <v>50</v>
      </c>
      <c r="C19603">
        <v>341</v>
      </c>
      <c r="D19603" t="s">
        <v>746</v>
      </c>
      <c r="E19603" t="s">
        <v>186</v>
      </c>
      <c r="F19603" t="s">
        <v>71</v>
      </c>
      <c r="G19603" t="s">
        <v>599</v>
      </c>
      <c r="H19603" t="s">
        <v>237</v>
      </c>
      <c r="I19603" t="s">
        <v>73</v>
      </c>
      <c r="J19603" t="s">
        <v>240</v>
      </c>
      <c r="K19603" t="s">
        <v>159</v>
      </c>
      <c r="L19603" t="s">
        <v>73</v>
      </c>
      <c r="M19603" t="s">
        <v>107</v>
      </c>
    </row>
    <row r="19604" spans="1:13" x14ac:dyDescent="0.35">
      <c r="A19604" t="s">
        <v>241</v>
      </c>
      <c r="B19604" t="s">
        <v>52</v>
      </c>
      <c r="C19604">
        <v>3301</v>
      </c>
      <c r="D19604" t="s">
        <v>585</v>
      </c>
      <c r="E19604" t="s">
        <v>97</v>
      </c>
      <c r="F19604" t="s">
        <v>93</v>
      </c>
      <c r="G19604" t="s">
        <v>591</v>
      </c>
      <c r="H19604" t="s">
        <v>386</v>
      </c>
      <c r="I19604" t="s">
        <v>240</v>
      </c>
      <c r="J19604" t="s">
        <v>99</v>
      </c>
      <c r="K19604" t="s">
        <v>255</v>
      </c>
      <c r="L19604" t="s">
        <v>75</v>
      </c>
      <c r="M19604" t="s">
        <v>73</v>
      </c>
    </row>
    <row r="19605" spans="1:13" x14ac:dyDescent="0.35">
      <c r="A19605" t="s">
        <v>241</v>
      </c>
      <c r="B19605" t="s">
        <v>83</v>
      </c>
      <c r="C19605">
        <v>8585</v>
      </c>
      <c r="D19605" t="s">
        <v>401</v>
      </c>
      <c r="E19605" t="s">
        <v>137</v>
      </c>
      <c r="F19605" t="s">
        <v>100</v>
      </c>
      <c r="G19605" t="s">
        <v>574</v>
      </c>
      <c r="H19605" t="s">
        <v>278</v>
      </c>
      <c r="I19605" t="s">
        <v>57</v>
      </c>
      <c r="J19605" t="s">
        <v>209</v>
      </c>
      <c r="K19605" t="s">
        <v>326</v>
      </c>
      <c r="L19605" t="s">
        <v>138</v>
      </c>
      <c r="M19605" t="s">
        <v>107</v>
      </c>
    </row>
    <row r="19606" spans="1:13" x14ac:dyDescent="0.35">
      <c r="A19606" t="s">
        <v>241</v>
      </c>
      <c r="B19606" t="s">
        <v>50</v>
      </c>
      <c r="C19606">
        <v>1075</v>
      </c>
      <c r="D19606" t="s">
        <v>689</v>
      </c>
      <c r="E19606" t="s">
        <v>198</v>
      </c>
      <c r="F19606" t="s">
        <v>150</v>
      </c>
      <c r="G19606" t="s">
        <v>761</v>
      </c>
      <c r="H19606" t="s">
        <v>161</v>
      </c>
      <c r="I19606" t="s">
        <v>175</v>
      </c>
      <c r="J19606" t="s">
        <v>213</v>
      </c>
      <c r="K19606" t="s">
        <v>302</v>
      </c>
      <c r="L19606" t="s">
        <v>78</v>
      </c>
      <c r="M19606" t="s">
        <v>76</v>
      </c>
    </row>
    <row r="19608" spans="1:13" x14ac:dyDescent="0.35">
      <c r="A19608" t="s">
        <v>2807</v>
      </c>
    </row>
    <row r="19609" spans="1:13" x14ac:dyDescent="0.35">
      <c r="A19609" t="s">
        <v>14</v>
      </c>
      <c r="B19609" t="s">
        <v>266</v>
      </c>
      <c r="C19609" t="s">
        <v>2</v>
      </c>
      <c r="D19609" t="s">
        <v>2799</v>
      </c>
      <c r="E19609" t="s">
        <v>2800</v>
      </c>
      <c r="F19609" t="s">
        <v>2801</v>
      </c>
      <c r="G19609" t="s">
        <v>2802</v>
      </c>
      <c r="H19609" t="s">
        <v>2803</v>
      </c>
      <c r="I19609" t="s">
        <v>2804</v>
      </c>
      <c r="J19609" t="s">
        <v>2805</v>
      </c>
      <c r="K19609" t="s">
        <v>2806</v>
      </c>
      <c r="L19609" t="s">
        <v>609</v>
      </c>
      <c r="M19609" t="s">
        <v>852</v>
      </c>
    </row>
    <row r="19610" spans="1:13" x14ac:dyDescent="0.35">
      <c r="A19610" t="s">
        <v>3</v>
      </c>
      <c r="B19610" t="s">
        <v>267</v>
      </c>
      <c r="C19610">
        <v>240</v>
      </c>
      <c r="D19610" t="s">
        <v>616</v>
      </c>
      <c r="E19610" t="s">
        <v>65</v>
      </c>
      <c r="F19610" t="s">
        <v>86</v>
      </c>
      <c r="G19610" t="s">
        <v>339</v>
      </c>
      <c r="H19610" t="s">
        <v>355</v>
      </c>
      <c r="I19610" t="s">
        <v>179</v>
      </c>
      <c r="J19610" t="s">
        <v>276</v>
      </c>
      <c r="K19610" t="s">
        <v>202</v>
      </c>
      <c r="L19610" t="s">
        <v>77</v>
      </c>
      <c r="M19610" t="s">
        <v>81</v>
      </c>
    </row>
    <row r="19611" spans="1:13" x14ac:dyDescent="0.35">
      <c r="A19611" t="s">
        <v>3</v>
      </c>
      <c r="B19611" t="s">
        <v>279</v>
      </c>
      <c r="C19611">
        <v>1609</v>
      </c>
      <c r="D19611" t="s">
        <v>621</v>
      </c>
      <c r="E19611" t="s">
        <v>75</v>
      </c>
      <c r="F19611" t="s">
        <v>81</v>
      </c>
      <c r="G19611" t="s">
        <v>311</v>
      </c>
      <c r="H19611" t="s">
        <v>67</v>
      </c>
      <c r="I19611" t="s">
        <v>75</v>
      </c>
      <c r="J19611" t="s">
        <v>119</v>
      </c>
      <c r="K19611" t="s">
        <v>87</v>
      </c>
      <c r="L19611" t="s">
        <v>73</v>
      </c>
      <c r="M19611" t="s">
        <v>107</v>
      </c>
    </row>
    <row r="19612" spans="1:13" x14ac:dyDescent="0.35">
      <c r="A19612" t="s">
        <v>3</v>
      </c>
      <c r="B19612" t="s">
        <v>285</v>
      </c>
      <c r="C19612">
        <v>61</v>
      </c>
      <c r="D19612" t="s">
        <v>749</v>
      </c>
      <c r="E19612" t="s">
        <v>198</v>
      </c>
      <c r="F19612" t="s">
        <v>198</v>
      </c>
      <c r="G19612" t="s">
        <v>428</v>
      </c>
      <c r="H19612" t="s">
        <v>161</v>
      </c>
      <c r="I19612" t="s">
        <v>58</v>
      </c>
      <c r="J19612" t="s">
        <v>361</v>
      </c>
      <c r="K19612" t="s">
        <v>152</v>
      </c>
      <c r="L19612" t="s">
        <v>122</v>
      </c>
      <c r="M19612" t="s">
        <v>76</v>
      </c>
    </row>
    <row r="19613" spans="1:13" x14ac:dyDescent="0.35">
      <c r="A19613" t="s">
        <v>4</v>
      </c>
      <c r="B19613" t="s">
        <v>267</v>
      </c>
      <c r="C19613">
        <v>346</v>
      </c>
      <c r="D19613" t="s">
        <v>568</v>
      </c>
      <c r="E19613" t="s">
        <v>88</v>
      </c>
      <c r="F19613" t="s">
        <v>133</v>
      </c>
      <c r="G19613" t="s">
        <v>182</v>
      </c>
      <c r="H19613" t="s">
        <v>126</v>
      </c>
      <c r="I19613" t="s">
        <v>317</v>
      </c>
      <c r="J19613" t="s">
        <v>359</v>
      </c>
      <c r="K19613" t="s">
        <v>352</v>
      </c>
      <c r="L19613" t="s">
        <v>76</v>
      </c>
      <c r="M19613" t="s">
        <v>76</v>
      </c>
    </row>
    <row r="19614" spans="1:13" x14ac:dyDescent="0.35">
      <c r="A19614" t="s">
        <v>4</v>
      </c>
      <c r="B19614" t="s">
        <v>279</v>
      </c>
      <c r="C19614">
        <v>2613</v>
      </c>
      <c r="D19614" t="s">
        <v>749</v>
      </c>
      <c r="E19614" t="s">
        <v>84</v>
      </c>
      <c r="F19614" t="s">
        <v>94</v>
      </c>
      <c r="G19614" t="s">
        <v>429</v>
      </c>
      <c r="H19614" t="s">
        <v>114</v>
      </c>
      <c r="I19614" t="s">
        <v>342</v>
      </c>
      <c r="J19614" t="s">
        <v>208</v>
      </c>
      <c r="K19614" t="s">
        <v>208</v>
      </c>
      <c r="L19614" t="s">
        <v>138</v>
      </c>
      <c r="M19614" t="s">
        <v>76</v>
      </c>
    </row>
    <row r="19615" spans="1:13" x14ac:dyDescent="0.35">
      <c r="A19615" t="s">
        <v>4</v>
      </c>
      <c r="B19615" t="s">
        <v>285</v>
      </c>
      <c r="C19615">
        <v>275</v>
      </c>
      <c r="D19615" t="s">
        <v>394</v>
      </c>
      <c r="E19615" t="s">
        <v>386</v>
      </c>
      <c r="F19615" t="s">
        <v>442</v>
      </c>
      <c r="G19615" t="s">
        <v>160</v>
      </c>
      <c r="H19615" t="s">
        <v>205</v>
      </c>
      <c r="I19615" t="s">
        <v>276</v>
      </c>
      <c r="J19615" t="s">
        <v>250</v>
      </c>
      <c r="K19615" t="s">
        <v>502</v>
      </c>
      <c r="L19615" t="s">
        <v>130</v>
      </c>
      <c r="M19615" t="s">
        <v>76</v>
      </c>
    </row>
    <row r="19616" spans="1:13" x14ac:dyDescent="0.35">
      <c r="A19616" t="s">
        <v>5</v>
      </c>
      <c r="B19616" t="s">
        <v>267</v>
      </c>
      <c r="C19616">
        <v>127</v>
      </c>
      <c r="D19616" t="s">
        <v>467</v>
      </c>
      <c r="E19616" t="s">
        <v>75</v>
      </c>
      <c r="F19616" t="s">
        <v>89</v>
      </c>
      <c r="G19616" t="s">
        <v>326</v>
      </c>
      <c r="H19616" t="s">
        <v>70</v>
      </c>
      <c r="I19616" t="s">
        <v>77</v>
      </c>
      <c r="J19616" t="s">
        <v>651</v>
      </c>
      <c r="K19616" t="s">
        <v>144</v>
      </c>
      <c r="L19616" t="s">
        <v>76</v>
      </c>
      <c r="M19616" t="s">
        <v>76</v>
      </c>
    </row>
    <row r="19617" spans="1:13" x14ac:dyDescent="0.35">
      <c r="A19617" t="s">
        <v>5</v>
      </c>
      <c r="B19617" t="s">
        <v>279</v>
      </c>
      <c r="C19617">
        <v>2544</v>
      </c>
      <c r="D19617" t="s">
        <v>627</v>
      </c>
      <c r="E19617" t="s">
        <v>77</v>
      </c>
      <c r="F19617" t="s">
        <v>173</v>
      </c>
      <c r="G19617" t="s">
        <v>187</v>
      </c>
      <c r="H19617" t="s">
        <v>282</v>
      </c>
      <c r="I19617" t="s">
        <v>79</v>
      </c>
      <c r="J19617" t="s">
        <v>277</v>
      </c>
      <c r="K19617" t="s">
        <v>95</v>
      </c>
      <c r="L19617" t="s">
        <v>122</v>
      </c>
      <c r="M19617" t="s">
        <v>76</v>
      </c>
    </row>
    <row r="19618" spans="1:13" x14ac:dyDescent="0.35">
      <c r="A19618" t="s">
        <v>5</v>
      </c>
      <c r="B19618" t="s">
        <v>285</v>
      </c>
      <c r="C19618">
        <v>634</v>
      </c>
      <c r="D19618" t="s">
        <v>654</v>
      </c>
      <c r="E19618" t="s">
        <v>73</v>
      </c>
      <c r="F19618" t="s">
        <v>138</v>
      </c>
      <c r="G19618" t="s">
        <v>458</v>
      </c>
      <c r="H19618" t="s">
        <v>87</v>
      </c>
      <c r="I19618" t="s">
        <v>71</v>
      </c>
      <c r="J19618" t="s">
        <v>348</v>
      </c>
      <c r="K19618" t="s">
        <v>152</v>
      </c>
      <c r="L19618" t="s">
        <v>86</v>
      </c>
      <c r="M19618" t="s">
        <v>76</v>
      </c>
    </row>
    <row r="19619" spans="1:13" x14ac:dyDescent="0.35">
      <c r="A19619" t="s">
        <v>6</v>
      </c>
      <c r="B19619" t="s">
        <v>267</v>
      </c>
      <c r="C19619">
        <v>126</v>
      </c>
      <c r="D19619" t="s">
        <v>689</v>
      </c>
      <c r="E19619" t="s">
        <v>202</v>
      </c>
      <c r="F19619" t="s">
        <v>104</v>
      </c>
      <c r="G19619" t="s">
        <v>168</v>
      </c>
      <c r="H19619" t="s">
        <v>320</v>
      </c>
      <c r="I19619" t="s">
        <v>134</v>
      </c>
      <c r="J19619" t="s">
        <v>164</v>
      </c>
      <c r="K19619" t="s">
        <v>413</v>
      </c>
      <c r="L19619" t="s">
        <v>65</v>
      </c>
      <c r="M19619" t="s">
        <v>76</v>
      </c>
    </row>
    <row r="19620" spans="1:13" x14ac:dyDescent="0.35">
      <c r="A19620" t="s">
        <v>6</v>
      </c>
      <c r="B19620" t="s">
        <v>279</v>
      </c>
      <c r="C19620">
        <v>1127</v>
      </c>
      <c r="D19620" t="s">
        <v>640</v>
      </c>
      <c r="E19620" t="s">
        <v>152</v>
      </c>
      <c r="F19620" t="s">
        <v>186</v>
      </c>
      <c r="G19620" t="s">
        <v>192</v>
      </c>
      <c r="H19620" t="s">
        <v>320</v>
      </c>
      <c r="I19620" t="s">
        <v>168</v>
      </c>
      <c r="J19620" t="s">
        <v>137</v>
      </c>
      <c r="K19620" t="s">
        <v>136</v>
      </c>
      <c r="L19620" t="s">
        <v>93</v>
      </c>
      <c r="M19620" t="s">
        <v>107</v>
      </c>
    </row>
    <row r="19621" spans="1:13" x14ac:dyDescent="0.35">
      <c r="A19621" t="s">
        <v>6</v>
      </c>
      <c r="B19621" t="s">
        <v>285</v>
      </c>
      <c r="C19621">
        <v>161</v>
      </c>
      <c r="D19621" t="s">
        <v>433</v>
      </c>
      <c r="E19621" t="s">
        <v>166</v>
      </c>
      <c r="F19621" t="s">
        <v>80</v>
      </c>
      <c r="G19621" t="s">
        <v>366</v>
      </c>
      <c r="H19621" t="s">
        <v>136</v>
      </c>
      <c r="I19621" t="s">
        <v>262</v>
      </c>
      <c r="J19621" t="s">
        <v>185</v>
      </c>
      <c r="K19621" t="s">
        <v>139</v>
      </c>
      <c r="L19621" t="s">
        <v>217</v>
      </c>
      <c r="M19621" t="s">
        <v>76</v>
      </c>
    </row>
    <row r="19622" spans="1:13" x14ac:dyDescent="0.35">
      <c r="A19622" t="s">
        <v>7</v>
      </c>
      <c r="B19622" t="s">
        <v>267</v>
      </c>
      <c r="C19622">
        <v>190</v>
      </c>
      <c r="D19622" t="s">
        <v>543</v>
      </c>
      <c r="E19622" t="s">
        <v>100</v>
      </c>
      <c r="F19622" t="s">
        <v>77</v>
      </c>
      <c r="G19622" t="s">
        <v>233</v>
      </c>
      <c r="H19622" t="s">
        <v>249</v>
      </c>
      <c r="I19622" t="s">
        <v>76</v>
      </c>
      <c r="J19622" t="s">
        <v>249</v>
      </c>
      <c r="K19622" t="s">
        <v>331</v>
      </c>
      <c r="L19622" t="s">
        <v>76</v>
      </c>
      <c r="M19622" t="s">
        <v>76</v>
      </c>
    </row>
    <row r="19623" spans="1:13" x14ac:dyDescent="0.35">
      <c r="A19623" t="s">
        <v>7</v>
      </c>
      <c r="B19623" t="s">
        <v>279</v>
      </c>
      <c r="C19623">
        <v>2750</v>
      </c>
      <c r="D19623" t="s">
        <v>385</v>
      </c>
      <c r="E19623" t="s">
        <v>104</v>
      </c>
      <c r="F19623" t="s">
        <v>68</v>
      </c>
      <c r="G19623" t="s">
        <v>575</v>
      </c>
      <c r="H19623" t="s">
        <v>177</v>
      </c>
      <c r="I19623" t="s">
        <v>106</v>
      </c>
      <c r="J19623" t="s">
        <v>93</v>
      </c>
      <c r="K19623" t="s">
        <v>237</v>
      </c>
      <c r="L19623" t="s">
        <v>107</v>
      </c>
      <c r="M19623" t="s">
        <v>73</v>
      </c>
    </row>
    <row r="19624" spans="1:13" x14ac:dyDescent="0.35">
      <c r="A19624" t="s">
        <v>7</v>
      </c>
      <c r="B19624" t="s">
        <v>285</v>
      </c>
      <c r="C19624">
        <v>158</v>
      </c>
      <c r="D19624" t="s">
        <v>1217</v>
      </c>
      <c r="E19624" t="s">
        <v>216</v>
      </c>
      <c r="F19624" t="s">
        <v>76</v>
      </c>
      <c r="G19624" t="s">
        <v>348</v>
      </c>
      <c r="H19624" t="s">
        <v>286</v>
      </c>
      <c r="I19624" t="s">
        <v>76</v>
      </c>
      <c r="J19624" t="s">
        <v>355</v>
      </c>
      <c r="K19624" t="s">
        <v>235</v>
      </c>
      <c r="L19624" t="s">
        <v>76</v>
      </c>
      <c r="M19624" t="s">
        <v>76</v>
      </c>
    </row>
    <row r="19625" spans="1:13" x14ac:dyDescent="0.35">
      <c r="A19625" t="s">
        <v>241</v>
      </c>
      <c r="B19625" t="s">
        <v>267</v>
      </c>
      <c r="C19625">
        <v>1029</v>
      </c>
      <c r="D19625" t="s">
        <v>629</v>
      </c>
      <c r="E19625" t="s">
        <v>88</v>
      </c>
      <c r="F19625" t="s">
        <v>133</v>
      </c>
      <c r="G19625" t="s">
        <v>182</v>
      </c>
      <c r="H19625" t="s">
        <v>286</v>
      </c>
      <c r="I19625" t="s">
        <v>89</v>
      </c>
      <c r="J19625" t="s">
        <v>302</v>
      </c>
      <c r="K19625" t="s">
        <v>263</v>
      </c>
      <c r="L19625" t="s">
        <v>79</v>
      </c>
      <c r="M19625" t="s">
        <v>106</v>
      </c>
    </row>
    <row r="19626" spans="1:13" x14ac:dyDescent="0.35">
      <c r="A19626" t="s">
        <v>241</v>
      </c>
      <c r="B19626" t="s">
        <v>279</v>
      </c>
      <c r="C19626">
        <v>10643</v>
      </c>
      <c r="D19626" t="s">
        <v>380</v>
      </c>
      <c r="E19626" t="s">
        <v>175</v>
      </c>
      <c r="F19626" t="s">
        <v>81</v>
      </c>
      <c r="G19626" t="s">
        <v>591</v>
      </c>
      <c r="H19626" t="s">
        <v>61</v>
      </c>
      <c r="I19626" t="s">
        <v>179</v>
      </c>
      <c r="J19626" t="s">
        <v>280</v>
      </c>
      <c r="K19626" t="s">
        <v>286</v>
      </c>
      <c r="L19626" t="s">
        <v>94</v>
      </c>
      <c r="M19626" t="s">
        <v>107</v>
      </c>
    </row>
    <row r="19627" spans="1:13" x14ac:dyDescent="0.35">
      <c r="A19627" t="s">
        <v>241</v>
      </c>
      <c r="B19627" t="s">
        <v>285</v>
      </c>
      <c r="C19627">
        <v>1289</v>
      </c>
      <c r="D19627" t="s">
        <v>663</v>
      </c>
      <c r="E19627" t="s">
        <v>264</v>
      </c>
      <c r="F19627" t="s">
        <v>173</v>
      </c>
      <c r="G19627" t="s">
        <v>219</v>
      </c>
      <c r="H19627" t="s">
        <v>58</v>
      </c>
      <c r="I19627" t="s">
        <v>442</v>
      </c>
      <c r="J19627" t="s">
        <v>227</v>
      </c>
      <c r="K19627" t="s">
        <v>409</v>
      </c>
      <c r="L19627" t="s">
        <v>133</v>
      </c>
      <c r="M19627" t="s">
        <v>76</v>
      </c>
    </row>
    <row r="19629" spans="1:13" x14ac:dyDescent="0.35">
      <c r="A19629" t="s">
        <v>2808</v>
      </c>
    </row>
    <row r="19630" spans="1:13" x14ac:dyDescent="0.35">
      <c r="A19630" t="s">
        <v>14</v>
      </c>
      <c r="B19630" t="s">
        <v>350</v>
      </c>
      <c r="C19630" t="s">
        <v>2</v>
      </c>
      <c r="D19630" t="s">
        <v>2799</v>
      </c>
      <c r="E19630" t="s">
        <v>2800</v>
      </c>
      <c r="F19630" t="s">
        <v>2801</v>
      </c>
      <c r="G19630" t="s">
        <v>2802</v>
      </c>
      <c r="H19630" t="s">
        <v>2803</v>
      </c>
      <c r="I19630" t="s">
        <v>2804</v>
      </c>
      <c r="J19630" t="s">
        <v>2805</v>
      </c>
      <c r="K19630" t="s">
        <v>2806</v>
      </c>
      <c r="L19630" t="s">
        <v>609</v>
      </c>
      <c r="M19630" t="s">
        <v>852</v>
      </c>
    </row>
    <row r="19631" spans="1:13" x14ac:dyDescent="0.35">
      <c r="A19631" t="s">
        <v>3</v>
      </c>
      <c r="B19631" t="s">
        <v>351</v>
      </c>
      <c r="C19631">
        <v>1078</v>
      </c>
      <c r="D19631" t="s">
        <v>676</v>
      </c>
      <c r="E19631" t="s">
        <v>63</v>
      </c>
      <c r="F19631" t="s">
        <v>105</v>
      </c>
      <c r="G19631" t="s">
        <v>406</v>
      </c>
      <c r="H19631" t="s">
        <v>121</v>
      </c>
      <c r="I19631" t="s">
        <v>55</v>
      </c>
      <c r="J19631" t="s">
        <v>225</v>
      </c>
      <c r="K19631" t="s">
        <v>239</v>
      </c>
      <c r="L19631" t="s">
        <v>77</v>
      </c>
      <c r="M19631" t="s">
        <v>77</v>
      </c>
    </row>
    <row r="19632" spans="1:13" x14ac:dyDescent="0.35">
      <c r="A19632" t="s">
        <v>3</v>
      </c>
      <c r="B19632" t="s">
        <v>353</v>
      </c>
      <c r="C19632">
        <v>832</v>
      </c>
      <c r="D19632" t="s">
        <v>513</v>
      </c>
      <c r="E19632" t="s">
        <v>78</v>
      </c>
      <c r="F19632" t="s">
        <v>142</v>
      </c>
      <c r="G19632" t="s">
        <v>380</v>
      </c>
      <c r="H19632" t="s">
        <v>309</v>
      </c>
      <c r="I19632" t="s">
        <v>138</v>
      </c>
      <c r="J19632" t="s">
        <v>163</v>
      </c>
      <c r="K19632" t="s">
        <v>87</v>
      </c>
      <c r="L19632" t="s">
        <v>107</v>
      </c>
      <c r="M19632" t="s">
        <v>107</v>
      </c>
    </row>
    <row r="19633" spans="1:13" x14ac:dyDescent="0.35">
      <c r="A19633" t="s">
        <v>4</v>
      </c>
      <c r="B19633" t="s">
        <v>351</v>
      </c>
      <c r="C19633">
        <v>1683</v>
      </c>
      <c r="D19633" t="s">
        <v>923</v>
      </c>
      <c r="E19633" t="s">
        <v>109</v>
      </c>
      <c r="F19633" t="s">
        <v>150</v>
      </c>
      <c r="G19633" t="s">
        <v>230</v>
      </c>
      <c r="H19633" t="s">
        <v>176</v>
      </c>
      <c r="I19633" t="s">
        <v>113</v>
      </c>
      <c r="J19633" t="s">
        <v>156</v>
      </c>
      <c r="K19633" t="s">
        <v>227</v>
      </c>
      <c r="L19633" t="s">
        <v>80</v>
      </c>
      <c r="M19633" t="s">
        <v>76</v>
      </c>
    </row>
    <row r="19634" spans="1:13" x14ac:dyDescent="0.35">
      <c r="A19634" t="s">
        <v>4</v>
      </c>
      <c r="B19634" t="s">
        <v>353</v>
      </c>
      <c r="C19634">
        <v>1551</v>
      </c>
      <c r="D19634" t="s">
        <v>663</v>
      </c>
      <c r="E19634" t="s">
        <v>314</v>
      </c>
      <c r="F19634" t="s">
        <v>216</v>
      </c>
      <c r="G19634" t="s">
        <v>452</v>
      </c>
      <c r="H19634" t="s">
        <v>192</v>
      </c>
      <c r="I19634" t="s">
        <v>317</v>
      </c>
      <c r="J19634" t="s">
        <v>61</v>
      </c>
      <c r="K19634" t="s">
        <v>61</v>
      </c>
      <c r="L19634" t="s">
        <v>78</v>
      </c>
      <c r="M19634" t="s">
        <v>76</v>
      </c>
    </row>
    <row r="19635" spans="1:13" x14ac:dyDescent="0.35">
      <c r="A19635" t="s">
        <v>5</v>
      </c>
      <c r="B19635" t="s">
        <v>351</v>
      </c>
      <c r="C19635">
        <v>1814</v>
      </c>
      <c r="D19635" t="s">
        <v>664</v>
      </c>
      <c r="E19635" t="s">
        <v>106</v>
      </c>
      <c r="F19635" t="s">
        <v>105</v>
      </c>
      <c r="G19635" t="s">
        <v>429</v>
      </c>
      <c r="H19635" t="s">
        <v>255</v>
      </c>
      <c r="I19635" t="s">
        <v>68</v>
      </c>
      <c r="J19635" t="s">
        <v>232</v>
      </c>
      <c r="K19635" t="s">
        <v>378</v>
      </c>
      <c r="L19635" t="s">
        <v>62</v>
      </c>
      <c r="M19635" t="s">
        <v>76</v>
      </c>
    </row>
    <row r="19636" spans="1:13" x14ac:dyDescent="0.35">
      <c r="A19636" t="s">
        <v>5</v>
      </c>
      <c r="B19636" t="s">
        <v>353</v>
      </c>
      <c r="C19636">
        <v>1491</v>
      </c>
      <c r="D19636" t="s">
        <v>611</v>
      </c>
      <c r="E19636" t="s">
        <v>68</v>
      </c>
      <c r="F19636" t="s">
        <v>121</v>
      </c>
      <c r="G19636" t="s">
        <v>428</v>
      </c>
      <c r="H19636" t="s">
        <v>299</v>
      </c>
      <c r="I19636" t="s">
        <v>79</v>
      </c>
      <c r="J19636" t="s">
        <v>53</v>
      </c>
      <c r="K19636" t="s">
        <v>435</v>
      </c>
      <c r="L19636" t="s">
        <v>71</v>
      </c>
      <c r="M19636" t="s">
        <v>107</v>
      </c>
    </row>
    <row r="19637" spans="1:13" x14ac:dyDescent="0.35">
      <c r="A19637" t="s">
        <v>6</v>
      </c>
      <c r="B19637" t="s">
        <v>351</v>
      </c>
      <c r="C19637">
        <v>912</v>
      </c>
      <c r="D19637" t="s">
        <v>726</v>
      </c>
      <c r="E19637" t="s">
        <v>222</v>
      </c>
      <c r="F19637" t="s">
        <v>72</v>
      </c>
      <c r="G19637" t="s">
        <v>304</v>
      </c>
      <c r="H19637" t="s">
        <v>166</v>
      </c>
      <c r="I19637" t="s">
        <v>515</v>
      </c>
      <c r="J19637" t="s">
        <v>355</v>
      </c>
      <c r="K19637" t="s">
        <v>257</v>
      </c>
      <c r="L19637" t="s">
        <v>149</v>
      </c>
      <c r="M19637" t="s">
        <v>76</v>
      </c>
    </row>
    <row r="19638" spans="1:13" x14ac:dyDescent="0.35">
      <c r="A19638" t="s">
        <v>6</v>
      </c>
      <c r="B19638" t="s">
        <v>353</v>
      </c>
      <c r="C19638">
        <v>502</v>
      </c>
      <c r="D19638" t="s">
        <v>746</v>
      </c>
      <c r="E19638" t="s">
        <v>193</v>
      </c>
      <c r="F19638" t="s">
        <v>108</v>
      </c>
      <c r="G19638" t="s">
        <v>276</v>
      </c>
      <c r="H19638" t="s">
        <v>277</v>
      </c>
      <c r="I19638" t="s">
        <v>342</v>
      </c>
      <c r="J19638" t="s">
        <v>221</v>
      </c>
      <c r="K19638" t="s">
        <v>282</v>
      </c>
      <c r="L19638" t="s">
        <v>55</v>
      </c>
      <c r="M19638" t="s">
        <v>107</v>
      </c>
    </row>
    <row r="19639" spans="1:13" x14ac:dyDescent="0.35">
      <c r="A19639" t="s">
        <v>7</v>
      </c>
      <c r="B19639" t="s">
        <v>351</v>
      </c>
      <c r="C19639">
        <v>2003</v>
      </c>
      <c r="D19639" t="s">
        <v>611</v>
      </c>
      <c r="E19639" t="s">
        <v>133</v>
      </c>
      <c r="F19639" t="s">
        <v>77</v>
      </c>
      <c r="G19639" t="s">
        <v>335</v>
      </c>
      <c r="H19639" t="s">
        <v>177</v>
      </c>
      <c r="I19639" t="s">
        <v>77</v>
      </c>
      <c r="J19639" t="s">
        <v>149</v>
      </c>
      <c r="K19639" t="s">
        <v>11</v>
      </c>
      <c r="L19639" t="s">
        <v>107</v>
      </c>
      <c r="M19639" t="s">
        <v>73</v>
      </c>
    </row>
    <row r="19640" spans="1:13" x14ac:dyDescent="0.35">
      <c r="A19640" t="s">
        <v>7</v>
      </c>
      <c r="B19640" t="s">
        <v>353</v>
      </c>
      <c r="C19640">
        <v>1095</v>
      </c>
      <c r="D19640" t="s">
        <v>346</v>
      </c>
      <c r="E19640" t="s">
        <v>173</v>
      </c>
      <c r="F19640" t="s">
        <v>94</v>
      </c>
      <c r="G19640" t="s">
        <v>472</v>
      </c>
      <c r="H19640" t="s">
        <v>239</v>
      </c>
      <c r="I19640" t="s">
        <v>76</v>
      </c>
      <c r="J19640" t="s">
        <v>63</v>
      </c>
      <c r="K19640" t="s">
        <v>99</v>
      </c>
      <c r="L19640" t="s">
        <v>73</v>
      </c>
      <c r="M19640" t="s">
        <v>76</v>
      </c>
    </row>
    <row r="19641" spans="1:13" x14ac:dyDescent="0.35">
      <c r="A19641" t="s">
        <v>241</v>
      </c>
      <c r="B19641" t="s">
        <v>351</v>
      </c>
      <c r="C19641">
        <v>7490</v>
      </c>
      <c r="D19641" t="s">
        <v>583</v>
      </c>
      <c r="E19641" t="s">
        <v>216</v>
      </c>
      <c r="F19641" t="s">
        <v>75</v>
      </c>
      <c r="G19641" t="s">
        <v>539</v>
      </c>
      <c r="H19641" t="s">
        <v>177</v>
      </c>
      <c r="I19641" t="s">
        <v>88</v>
      </c>
      <c r="J19641" t="s">
        <v>126</v>
      </c>
      <c r="K19641" t="s">
        <v>101</v>
      </c>
      <c r="L19641" t="s">
        <v>72</v>
      </c>
      <c r="M19641" t="s">
        <v>107</v>
      </c>
    </row>
    <row r="19642" spans="1:13" x14ac:dyDescent="0.35">
      <c r="A19642" t="s">
        <v>241</v>
      </c>
      <c r="B19642" t="s">
        <v>353</v>
      </c>
      <c r="C19642">
        <v>5471</v>
      </c>
      <c r="D19642" t="s">
        <v>385</v>
      </c>
      <c r="E19642" t="s">
        <v>96</v>
      </c>
      <c r="F19642" t="s">
        <v>103</v>
      </c>
      <c r="G19642" t="s">
        <v>289</v>
      </c>
      <c r="H19642" t="s">
        <v>293</v>
      </c>
      <c r="I19642" t="s">
        <v>180</v>
      </c>
      <c r="J19642" t="s">
        <v>181</v>
      </c>
      <c r="K19642" t="s">
        <v>286</v>
      </c>
      <c r="L19642" t="s">
        <v>71</v>
      </c>
      <c r="M19642" t="s">
        <v>76</v>
      </c>
    </row>
    <row r="19644" spans="1:13" x14ac:dyDescent="0.35">
      <c r="A19644" t="s">
        <v>2809</v>
      </c>
    </row>
    <row r="19645" spans="1:13" x14ac:dyDescent="0.35">
      <c r="A19645" t="s">
        <v>14</v>
      </c>
      <c r="B19645" t="s">
        <v>388</v>
      </c>
      <c r="C19645" t="s">
        <v>2</v>
      </c>
      <c r="D19645" t="s">
        <v>2799</v>
      </c>
      <c r="E19645" t="s">
        <v>2800</v>
      </c>
      <c r="F19645" t="s">
        <v>2801</v>
      </c>
      <c r="G19645" t="s">
        <v>2802</v>
      </c>
      <c r="H19645" t="s">
        <v>2803</v>
      </c>
      <c r="I19645" t="s">
        <v>2804</v>
      </c>
      <c r="J19645" t="s">
        <v>2805</v>
      </c>
      <c r="K19645" t="s">
        <v>2806</v>
      </c>
      <c r="L19645" t="s">
        <v>609</v>
      </c>
      <c r="M19645" t="s">
        <v>852</v>
      </c>
    </row>
    <row r="19646" spans="1:13" x14ac:dyDescent="0.35">
      <c r="A19646" t="s">
        <v>3</v>
      </c>
      <c r="B19646" t="s">
        <v>389</v>
      </c>
      <c r="C19646">
        <v>35</v>
      </c>
      <c r="D19646" t="s">
        <v>500</v>
      </c>
      <c r="E19646" t="s">
        <v>76</v>
      </c>
      <c r="F19646" t="s">
        <v>58</v>
      </c>
      <c r="G19646" t="s">
        <v>402</v>
      </c>
      <c r="H19646" t="s">
        <v>302</v>
      </c>
      <c r="I19646" t="s">
        <v>76</v>
      </c>
      <c r="J19646" t="s">
        <v>364</v>
      </c>
      <c r="K19646" t="s">
        <v>458</v>
      </c>
      <c r="L19646" t="s">
        <v>76</v>
      </c>
      <c r="M19646" t="s">
        <v>76</v>
      </c>
    </row>
    <row r="19647" spans="1:13" x14ac:dyDescent="0.35">
      <c r="A19647" t="s">
        <v>3</v>
      </c>
      <c r="B19647" t="s">
        <v>50</v>
      </c>
      <c r="C19647">
        <v>1</v>
      </c>
      <c r="D19647" t="s">
        <v>395</v>
      </c>
      <c r="E19647" t="s">
        <v>76</v>
      </c>
      <c r="F19647" t="s">
        <v>76</v>
      </c>
      <c r="G19647" t="s">
        <v>76</v>
      </c>
      <c r="H19647" t="s">
        <v>76</v>
      </c>
      <c r="I19647" t="s">
        <v>76</v>
      </c>
      <c r="J19647" t="s">
        <v>76</v>
      </c>
      <c r="K19647" t="s">
        <v>76</v>
      </c>
      <c r="L19647" t="s">
        <v>76</v>
      </c>
      <c r="M19647" t="s">
        <v>76</v>
      </c>
    </row>
    <row r="19648" spans="1:13" x14ac:dyDescent="0.35">
      <c r="A19648" t="s">
        <v>3</v>
      </c>
      <c r="B19648" t="s">
        <v>396</v>
      </c>
      <c r="C19648">
        <v>1874</v>
      </c>
      <c r="D19648" t="s">
        <v>576</v>
      </c>
      <c r="E19648" t="s">
        <v>81</v>
      </c>
      <c r="F19648" t="s">
        <v>72</v>
      </c>
      <c r="G19648" t="s">
        <v>340</v>
      </c>
      <c r="H19648" t="s">
        <v>217</v>
      </c>
      <c r="I19648" t="s">
        <v>80</v>
      </c>
      <c r="J19648" t="s">
        <v>280</v>
      </c>
      <c r="K19648" t="s">
        <v>204</v>
      </c>
      <c r="L19648" t="s">
        <v>106</v>
      </c>
      <c r="M19648" t="s">
        <v>106</v>
      </c>
    </row>
    <row r="19649" spans="1:13" x14ac:dyDescent="0.35">
      <c r="A19649" t="s">
        <v>4</v>
      </c>
      <c r="B19649" t="s">
        <v>389</v>
      </c>
      <c r="C19649">
        <v>103</v>
      </c>
      <c r="D19649" t="s">
        <v>964</v>
      </c>
      <c r="E19649" t="s">
        <v>106</v>
      </c>
      <c r="F19649" t="s">
        <v>86</v>
      </c>
      <c r="G19649" t="s">
        <v>667</v>
      </c>
      <c r="H19649" t="s">
        <v>204</v>
      </c>
      <c r="I19649" t="s">
        <v>314</v>
      </c>
      <c r="J19649" t="s">
        <v>188</v>
      </c>
      <c r="K19649" t="s">
        <v>84</v>
      </c>
      <c r="L19649" t="s">
        <v>76</v>
      </c>
      <c r="M19649" t="s">
        <v>76</v>
      </c>
    </row>
    <row r="19650" spans="1:13" x14ac:dyDescent="0.35">
      <c r="A19650" t="s">
        <v>4</v>
      </c>
      <c r="B19650" t="s">
        <v>50</v>
      </c>
      <c r="C19650">
        <v>4</v>
      </c>
      <c r="D19650" t="s">
        <v>494</v>
      </c>
      <c r="E19650" t="s">
        <v>76</v>
      </c>
      <c r="F19650" t="s">
        <v>76</v>
      </c>
      <c r="G19650" t="s">
        <v>829</v>
      </c>
      <c r="H19650" t="s">
        <v>76</v>
      </c>
      <c r="I19650" t="s">
        <v>76</v>
      </c>
      <c r="J19650" t="s">
        <v>76</v>
      </c>
      <c r="K19650" t="s">
        <v>76</v>
      </c>
      <c r="L19650" t="s">
        <v>76</v>
      </c>
      <c r="M19650" t="s">
        <v>76</v>
      </c>
    </row>
    <row r="19651" spans="1:13" x14ac:dyDescent="0.35">
      <c r="A19651" t="s">
        <v>4</v>
      </c>
      <c r="B19651" t="s">
        <v>396</v>
      </c>
      <c r="C19651">
        <v>3127</v>
      </c>
      <c r="D19651" t="s">
        <v>949</v>
      </c>
      <c r="E19651" t="s">
        <v>264</v>
      </c>
      <c r="F19651" t="s">
        <v>198</v>
      </c>
      <c r="G19651" t="s">
        <v>82</v>
      </c>
      <c r="H19651" t="s">
        <v>226</v>
      </c>
      <c r="I19651" t="s">
        <v>282</v>
      </c>
      <c r="J19651" t="s">
        <v>199</v>
      </c>
      <c r="K19651" t="s">
        <v>165</v>
      </c>
      <c r="L19651" t="s">
        <v>81</v>
      </c>
      <c r="M19651" t="s">
        <v>76</v>
      </c>
    </row>
    <row r="19652" spans="1:13" x14ac:dyDescent="0.35">
      <c r="A19652" t="s">
        <v>5</v>
      </c>
      <c r="B19652" t="s">
        <v>389</v>
      </c>
      <c r="C19652">
        <v>54</v>
      </c>
      <c r="D19652" t="s">
        <v>337</v>
      </c>
      <c r="E19652" t="s">
        <v>76</v>
      </c>
      <c r="F19652" t="s">
        <v>76</v>
      </c>
      <c r="G19652" t="s">
        <v>370</v>
      </c>
      <c r="H19652" t="s">
        <v>180</v>
      </c>
      <c r="I19652" t="s">
        <v>76</v>
      </c>
      <c r="J19652" t="s">
        <v>144</v>
      </c>
      <c r="K19652" t="s">
        <v>175</v>
      </c>
      <c r="L19652" t="s">
        <v>76</v>
      </c>
      <c r="M19652" t="s">
        <v>76</v>
      </c>
    </row>
    <row r="19653" spans="1:13" x14ac:dyDescent="0.35">
      <c r="A19653" t="s">
        <v>5</v>
      </c>
      <c r="B19653" t="s">
        <v>50</v>
      </c>
      <c r="C19653">
        <v>4</v>
      </c>
      <c r="D19653" t="s">
        <v>129</v>
      </c>
      <c r="E19653" t="s">
        <v>76</v>
      </c>
      <c r="F19653" t="s">
        <v>76</v>
      </c>
      <c r="G19653" t="s">
        <v>286</v>
      </c>
      <c r="H19653" t="s">
        <v>599</v>
      </c>
      <c r="I19653" t="s">
        <v>76</v>
      </c>
      <c r="J19653" t="s">
        <v>76</v>
      </c>
      <c r="K19653" t="s">
        <v>628</v>
      </c>
      <c r="L19653" t="s">
        <v>129</v>
      </c>
      <c r="M19653" t="s">
        <v>76</v>
      </c>
    </row>
    <row r="19654" spans="1:13" x14ac:dyDescent="0.35">
      <c r="A19654" t="s">
        <v>5</v>
      </c>
      <c r="B19654" t="s">
        <v>396</v>
      </c>
      <c r="C19654">
        <v>3247</v>
      </c>
      <c r="D19654" t="s">
        <v>629</v>
      </c>
      <c r="E19654" t="s">
        <v>77</v>
      </c>
      <c r="F19654" t="s">
        <v>104</v>
      </c>
      <c r="G19654" t="s">
        <v>300</v>
      </c>
      <c r="H19654" t="s">
        <v>209</v>
      </c>
      <c r="I19654" t="s">
        <v>68</v>
      </c>
      <c r="J19654" t="s">
        <v>235</v>
      </c>
      <c r="K19654" t="s">
        <v>277</v>
      </c>
      <c r="L19654" t="s">
        <v>122</v>
      </c>
      <c r="M19654" t="s">
        <v>76</v>
      </c>
    </row>
    <row r="19655" spans="1:13" x14ac:dyDescent="0.35">
      <c r="A19655" t="s">
        <v>6</v>
      </c>
      <c r="B19655" t="s">
        <v>389</v>
      </c>
      <c r="C19655">
        <v>54</v>
      </c>
      <c r="D19655" t="s">
        <v>890</v>
      </c>
      <c r="E19655" t="s">
        <v>188</v>
      </c>
      <c r="F19655" t="s">
        <v>179</v>
      </c>
      <c r="G19655" t="s">
        <v>359</v>
      </c>
      <c r="H19655" t="s">
        <v>61</v>
      </c>
      <c r="I19655" t="s">
        <v>99</v>
      </c>
      <c r="J19655" t="s">
        <v>151</v>
      </c>
      <c r="K19655" t="s">
        <v>416</v>
      </c>
      <c r="L19655" t="s">
        <v>96</v>
      </c>
      <c r="M19655" t="s">
        <v>76</v>
      </c>
    </row>
    <row r="19656" spans="1:13" x14ac:dyDescent="0.35">
      <c r="A19656" t="s">
        <v>6</v>
      </c>
      <c r="B19656" t="s">
        <v>50</v>
      </c>
      <c r="C19656">
        <v>2</v>
      </c>
      <c r="D19656" t="s">
        <v>276</v>
      </c>
      <c r="E19656" t="s">
        <v>76</v>
      </c>
      <c r="F19656" t="s">
        <v>76</v>
      </c>
      <c r="G19656" t="s">
        <v>76</v>
      </c>
      <c r="H19656" t="s">
        <v>276</v>
      </c>
      <c r="I19656" t="s">
        <v>415</v>
      </c>
      <c r="J19656" t="s">
        <v>76</v>
      </c>
      <c r="K19656" t="s">
        <v>76</v>
      </c>
      <c r="L19656" t="s">
        <v>76</v>
      </c>
      <c r="M19656" t="s">
        <v>76</v>
      </c>
    </row>
    <row r="19657" spans="1:13" x14ac:dyDescent="0.35">
      <c r="A19657" t="s">
        <v>6</v>
      </c>
      <c r="B19657" t="s">
        <v>396</v>
      </c>
      <c r="C19657">
        <v>1358</v>
      </c>
      <c r="D19657" t="s">
        <v>155</v>
      </c>
      <c r="E19657" t="s">
        <v>302</v>
      </c>
      <c r="F19657" t="s">
        <v>186</v>
      </c>
      <c r="G19657" t="s">
        <v>199</v>
      </c>
      <c r="H19657" t="s">
        <v>8</v>
      </c>
      <c r="I19657" t="s">
        <v>386</v>
      </c>
      <c r="J19657" t="s">
        <v>264</v>
      </c>
      <c r="K19657" t="s">
        <v>262</v>
      </c>
      <c r="L19657" t="s">
        <v>104</v>
      </c>
      <c r="M19657" t="s">
        <v>107</v>
      </c>
    </row>
    <row r="19658" spans="1:13" x14ac:dyDescent="0.35">
      <c r="A19658" t="s">
        <v>7</v>
      </c>
      <c r="B19658" t="s">
        <v>389</v>
      </c>
      <c r="C19658">
        <v>143</v>
      </c>
      <c r="D19658" t="s">
        <v>273</v>
      </c>
      <c r="E19658" t="s">
        <v>76</v>
      </c>
      <c r="F19658" t="s">
        <v>104</v>
      </c>
      <c r="G19658" t="s">
        <v>654</v>
      </c>
      <c r="H19658" t="s">
        <v>113</v>
      </c>
      <c r="I19658" t="s">
        <v>80</v>
      </c>
      <c r="J19658" t="s">
        <v>81</v>
      </c>
      <c r="K19658" t="s">
        <v>179</v>
      </c>
      <c r="L19658" t="s">
        <v>71</v>
      </c>
      <c r="M19658" t="s">
        <v>76</v>
      </c>
    </row>
    <row r="19659" spans="1:13" x14ac:dyDescent="0.35">
      <c r="A19659" t="s">
        <v>7</v>
      </c>
      <c r="B19659" t="s">
        <v>50</v>
      </c>
      <c r="C19659">
        <v>5</v>
      </c>
      <c r="D19659" t="s">
        <v>363</v>
      </c>
      <c r="E19659" t="s">
        <v>76</v>
      </c>
      <c r="F19659" t="s">
        <v>76</v>
      </c>
      <c r="G19659" t="s">
        <v>443</v>
      </c>
      <c r="H19659" t="s">
        <v>76</v>
      </c>
      <c r="I19659" t="s">
        <v>123</v>
      </c>
      <c r="J19659" t="s">
        <v>76</v>
      </c>
      <c r="K19659" t="s">
        <v>76</v>
      </c>
      <c r="L19659" t="s">
        <v>76</v>
      </c>
      <c r="M19659" t="s">
        <v>87</v>
      </c>
    </row>
    <row r="19660" spans="1:13" x14ac:dyDescent="0.35">
      <c r="A19660" t="s">
        <v>7</v>
      </c>
      <c r="B19660" t="s">
        <v>396</v>
      </c>
      <c r="C19660">
        <v>2950</v>
      </c>
      <c r="D19660" t="s">
        <v>673</v>
      </c>
      <c r="E19660" t="s">
        <v>86</v>
      </c>
      <c r="F19660" t="s">
        <v>79</v>
      </c>
      <c r="G19660" t="s">
        <v>586</v>
      </c>
      <c r="H19660" t="s">
        <v>177</v>
      </c>
      <c r="I19660" t="s">
        <v>73</v>
      </c>
      <c r="J19660" t="s">
        <v>133</v>
      </c>
      <c r="K19660" t="s">
        <v>134</v>
      </c>
      <c r="L19660" t="s">
        <v>107</v>
      </c>
      <c r="M19660" t="s">
        <v>73</v>
      </c>
    </row>
    <row r="19661" spans="1:13" x14ac:dyDescent="0.35">
      <c r="A19661" t="s">
        <v>241</v>
      </c>
      <c r="B19661" t="s">
        <v>389</v>
      </c>
      <c r="C19661">
        <v>389</v>
      </c>
      <c r="D19661" t="s">
        <v>382</v>
      </c>
      <c r="E19661" t="s">
        <v>138</v>
      </c>
      <c r="F19661" t="s">
        <v>62</v>
      </c>
      <c r="G19661" t="s">
        <v>651</v>
      </c>
      <c r="H19661" t="s">
        <v>209</v>
      </c>
      <c r="I19661" t="s">
        <v>173</v>
      </c>
      <c r="J19661" t="s">
        <v>237</v>
      </c>
      <c r="K19661" t="s">
        <v>237</v>
      </c>
      <c r="L19661" t="s">
        <v>75</v>
      </c>
      <c r="M19661" t="s">
        <v>76</v>
      </c>
    </row>
    <row r="19662" spans="1:13" x14ac:dyDescent="0.35">
      <c r="A19662" t="s">
        <v>241</v>
      </c>
      <c r="B19662" t="s">
        <v>50</v>
      </c>
      <c r="C19662">
        <v>16</v>
      </c>
      <c r="D19662" t="s">
        <v>582</v>
      </c>
      <c r="E19662" t="s">
        <v>76</v>
      </c>
      <c r="F19662" t="s">
        <v>76</v>
      </c>
      <c r="G19662" t="s">
        <v>677</v>
      </c>
      <c r="H19662" t="s">
        <v>239</v>
      </c>
      <c r="I19662" t="s">
        <v>118</v>
      </c>
      <c r="J19662" t="s">
        <v>76</v>
      </c>
      <c r="K19662" t="s">
        <v>218</v>
      </c>
      <c r="L19662" t="s">
        <v>198</v>
      </c>
      <c r="M19662" t="s">
        <v>94</v>
      </c>
    </row>
    <row r="19663" spans="1:13" x14ac:dyDescent="0.35">
      <c r="A19663" t="s">
        <v>241</v>
      </c>
      <c r="B19663" t="s">
        <v>396</v>
      </c>
      <c r="C19663">
        <v>12556</v>
      </c>
      <c r="D19663" t="s">
        <v>380</v>
      </c>
      <c r="E19663" t="s">
        <v>137</v>
      </c>
      <c r="F19663" t="s">
        <v>100</v>
      </c>
      <c r="G19663" t="s">
        <v>310</v>
      </c>
      <c r="H19663" t="s">
        <v>286</v>
      </c>
      <c r="I19663" t="s">
        <v>244</v>
      </c>
      <c r="J19663" t="s">
        <v>185</v>
      </c>
      <c r="K19663" t="s">
        <v>299</v>
      </c>
      <c r="L19663" t="s">
        <v>105</v>
      </c>
      <c r="M19663" t="s">
        <v>107</v>
      </c>
    </row>
    <row r="19665" spans="1:13" x14ac:dyDescent="0.35">
      <c r="A19665" t="s">
        <v>2810</v>
      </c>
    </row>
    <row r="19666" spans="1:13" x14ac:dyDescent="0.35">
      <c r="A19666" t="s">
        <v>14</v>
      </c>
      <c r="B19666" t="s">
        <v>437</v>
      </c>
      <c r="C19666" t="s">
        <v>2</v>
      </c>
      <c r="D19666" t="s">
        <v>2799</v>
      </c>
      <c r="E19666" t="s">
        <v>2800</v>
      </c>
      <c r="F19666" t="s">
        <v>2801</v>
      </c>
      <c r="G19666" t="s">
        <v>2802</v>
      </c>
      <c r="H19666" t="s">
        <v>2803</v>
      </c>
      <c r="I19666" t="s">
        <v>2804</v>
      </c>
      <c r="J19666" t="s">
        <v>2805</v>
      </c>
      <c r="K19666" t="s">
        <v>2806</v>
      </c>
      <c r="L19666" t="s">
        <v>609</v>
      </c>
      <c r="M19666" t="s">
        <v>852</v>
      </c>
    </row>
    <row r="19667" spans="1:13" x14ac:dyDescent="0.35">
      <c r="A19667" t="s">
        <v>3</v>
      </c>
      <c r="B19667" t="s">
        <v>438</v>
      </c>
      <c r="C19667">
        <v>447</v>
      </c>
      <c r="D19667" t="s">
        <v>670</v>
      </c>
      <c r="E19667" t="s">
        <v>63</v>
      </c>
      <c r="F19667" t="s">
        <v>63</v>
      </c>
      <c r="G19667" t="s">
        <v>54</v>
      </c>
      <c r="H19667" t="s">
        <v>217</v>
      </c>
      <c r="I19667" t="s">
        <v>130</v>
      </c>
      <c r="J19667" t="s">
        <v>193</v>
      </c>
      <c r="K19667" t="s">
        <v>135</v>
      </c>
      <c r="L19667" t="s">
        <v>71</v>
      </c>
      <c r="M19667" t="s">
        <v>77</v>
      </c>
    </row>
    <row r="19668" spans="1:13" x14ac:dyDescent="0.35">
      <c r="A19668" t="s">
        <v>3</v>
      </c>
      <c r="B19668" t="s">
        <v>439</v>
      </c>
      <c r="C19668">
        <v>1463</v>
      </c>
      <c r="D19668" t="s">
        <v>677</v>
      </c>
      <c r="E19668" t="s">
        <v>138</v>
      </c>
      <c r="F19668" t="s">
        <v>80</v>
      </c>
      <c r="G19668" t="s">
        <v>522</v>
      </c>
      <c r="H19668" t="s">
        <v>67</v>
      </c>
      <c r="I19668" t="s">
        <v>138</v>
      </c>
      <c r="J19668" t="s">
        <v>161</v>
      </c>
      <c r="K19668" t="s">
        <v>211</v>
      </c>
      <c r="L19668" t="s">
        <v>73</v>
      </c>
      <c r="M19668" t="s">
        <v>106</v>
      </c>
    </row>
    <row r="19669" spans="1:13" x14ac:dyDescent="0.35">
      <c r="A19669" t="s">
        <v>4</v>
      </c>
      <c r="B19669" t="s">
        <v>438</v>
      </c>
      <c r="C19669">
        <v>864</v>
      </c>
      <c r="D19669" t="s">
        <v>586</v>
      </c>
      <c r="E19669" t="s">
        <v>180</v>
      </c>
      <c r="F19669" t="s">
        <v>71</v>
      </c>
      <c r="G19669" t="s">
        <v>319</v>
      </c>
      <c r="H19669" t="s">
        <v>89</v>
      </c>
      <c r="I19669" t="s">
        <v>205</v>
      </c>
      <c r="J19669" t="s">
        <v>317</v>
      </c>
      <c r="K19669" t="s">
        <v>127</v>
      </c>
      <c r="L19669" t="s">
        <v>75</v>
      </c>
      <c r="M19669" t="s">
        <v>76</v>
      </c>
    </row>
    <row r="19670" spans="1:13" x14ac:dyDescent="0.35">
      <c r="A19670" t="s">
        <v>4</v>
      </c>
      <c r="B19670" t="s">
        <v>439</v>
      </c>
      <c r="C19670">
        <v>2370</v>
      </c>
      <c r="D19670" t="s">
        <v>684</v>
      </c>
      <c r="E19670" t="s">
        <v>355</v>
      </c>
      <c r="F19670" t="s">
        <v>103</v>
      </c>
      <c r="G19670" t="s">
        <v>409</v>
      </c>
      <c r="H19670" t="s">
        <v>135</v>
      </c>
      <c r="I19670" t="s">
        <v>145</v>
      </c>
      <c r="J19670" t="s">
        <v>202</v>
      </c>
      <c r="K19670" t="s">
        <v>185</v>
      </c>
      <c r="L19670" t="s">
        <v>63</v>
      </c>
      <c r="M19670" t="s">
        <v>76</v>
      </c>
    </row>
    <row r="19671" spans="1:13" x14ac:dyDescent="0.35">
      <c r="A19671" t="s">
        <v>5</v>
      </c>
      <c r="B19671" t="s">
        <v>438</v>
      </c>
      <c r="C19671">
        <v>779</v>
      </c>
      <c r="D19671" t="s">
        <v>526</v>
      </c>
      <c r="E19671" t="s">
        <v>107</v>
      </c>
      <c r="F19671" t="s">
        <v>73</v>
      </c>
      <c r="G19671" t="s">
        <v>315</v>
      </c>
      <c r="H19671" t="s">
        <v>264</v>
      </c>
      <c r="I19671" t="s">
        <v>150</v>
      </c>
      <c r="J19671" t="s">
        <v>356</v>
      </c>
      <c r="K19671" t="s">
        <v>148</v>
      </c>
      <c r="L19671" t="s">
        <v>121</v>
      </c>
      <c r="M19671" t="s">
        <v>76</v>
      </c>
    </row>
    <row r="19672" spans="1:13" x14ac:dyDescent="0.35">
      <c r="A19672" t="s">
        <v>5</v>
      </c>
      <c r="B19672" t="s">
        <v>439</v>
      </c>
      <c r="C19672">
        <v>2526</v>
      </c>
      <c r="D19672" t="s">
        <v>709</v>
      </c>
      <c r="E19672" t="s">
        <v>79</v>
      </c>
      <c r="F19672" t="s">
        <v>70</v>
      </c>
      <c r="G19672" t="s">
        <v>248</v>
      </c>
      <c r="H19672" t="s">
        <v>293</v>
      </c>
      <c r="I19672" t="s">
        <v>79</v>
      </c>
      <c r="J19672" t="s">
        <v>277</v>
      </c>
      <c r="K19672" t="s">
        <v>416</v>
      </c>
      <c r="L19672" t="s">
        <v>81</v>
      </c>
      <c r="M19672" t="s">
        <v>76</v>
      </c>
    </row>
    <row r="19673" spans="1:13" x14ac:dyDescent="0.35">
      <c r="A19673" t="s">
        <v>6</v>
      </c>
      <c r="B19673" t="s">
        <v>438</v>
      </c>
      <c r="C19673">
        <v>461</v>
      </c>
      <c r="D19673" t="s">
        <v>749</v>
      </c>
      <c r="E19673" t="s">
        <v>159</v>
      </c>
      <c r="F19673" t="s">
        <v>104</v>
      </c>
      <c r="G19673" t="s">
        <v>458</v>
      </c>
      <c r="H19673" t="s">
        <v>134</v>
      </c>
      <c r="I19673" t="s">
        <v>280</v>
      </c>
      <c r="J19673" t="s">
        <v>442</v>
      </c>
      <c r="K19673" t="s">
        <v>210</v>
      </c>
      <c r="L19673" t="s">
        <v>122</v>
      </c>
      <c r="M19673" t="s">
        <v>76</v>
      </c>
    </row>
    <row r="19674" spans="1:13" x14ac:dyDescent="0.35">
      <c r="A19674" t="s">
        <v>6</v>
      </c>
      <c r="B19674" t="s">
        <v>439</v>
      </c>
      <c r="C19674">
        <v>953</v>
      </c>
      <c r="D19674" t="s">
        <v>756</v>
      </c>
      <c r="E19674" t="s">
        <v>330</v>
      </c>
      <c r="F19674" t="s">
        <v>72</v>
      </c>
      <c r="G19674" t="s">
        <v>135</v>
      </c>
      <c r="H19674" t="s">
        <v>458</v>
      </c>
      <c r="I19674" t="s">
        <v>435</v>
      </c>
      <c r="J19674" t="s">
        <v>109</v>
      </c>
      <c r="K19674" t="s">
        <v>257</v>
      </c>
      <c r="L19674" t="s">
        <v>173</v>
      </c>
      <c r="M19674" t="s">
        <v>107</v>
      </c>
    </row>
    <row r="19675" spans="1:13" x14ac:dyDescent="0.35">
      <c r="A19675" t="s">
        <v>7</v>
      </c>
      <c r="B19675" t="s">
        <v>438</v>
      </c>
      <c r="C19675">
        <v>1040</v>
      </c>
      <c r="D19675" t="s">
        <v>949</v>
      </c>
      <c r="E19675" t="s">
        <v>122</v>
      </c>
      <c r="F19675" t="s">
        <v>77</v>
      </c>
      <c r="G19675" t="s">
        <v>552</v>
      </c>
      <c r="H19675" t="s">
        <v>134</v>
      </c>
      <c r="I19675" t="s">
        <v>106</v>
      </c>
      <c r="J19675" t="s">
        <v>149</v>
      </c>
      <c r="K19675" t="s">
        <v>164</v>
      </c>
      <c r="L19675" t="s">
        <v>73</v>
      </c>
      <c r="M19675" t="s">
        <v>73</v>
      </c>
    </row>
    <row r="19676" spans="1:13" x14ac:dyDescent="0.35">
      <c r="A19676" t="s">
        <v>7</v>
      </c>
      <c r="B19676" t="s">
        <v>439</v>
      </c>
      <c r="C19676">
        <v>2058</v>
      </c>
      <c r="D19676" t="s">
        <v>736</v>
      </c>
      <c r="E19676" t="s">
        <v>173</v>
      </c>
      <c r="F19676" t="s">
        <v>68</v>
      </c>
      <c r="G19676" t="s">
        <v>479</v>
      </c>
      <c r="H19676" t="s">
        <v>53</v>
      </c>
      <c r="I19676" t="s">
        <v>73</v>
      </c>
      <c r="J19676" t="s">
        <v>151</v>
      </c>
      <c r="K19676" t="s">
        <v>225</v>
      </c>
      <c r="L19676" t="s">
        <v>107</v>
      </c>
      <c r="M19676" t="s">
        <v>73</v>
      </c>
    </row>
    <row r="19677" spans="1:13" x14ac:dyDescent="0.35">
      <c r="A19677" t="s">
        <v>241</v>
      </c>
      <c r="B19677" t="s">
        <v>438</v>
      </c>
      <c r="C19677">
        <v>3591</v>
      </c>
      <c r="D19677" t="s">
        <v>525</v>
      </c>
      <c r="E19677" t="s">
        <v>163</v>
      </c>
      <c r="F19677" t="s">
        <v>75</v>
      </c>
      <c r="G19677" t="s">
        <v>321</v>
      </c>
      <c r="H19677" t="s">
        <v>157</v>
      </c>
      <c r="I19677" t="s">
        <v>163</v>
      </c>
      <c r="J19677" t="s">
        <v>326</v>
      </c>
      <c r="K19677" t="s">
        <v>229</v>
      </c>
      <c r="L19677" t="s">
        <v>63</v>
      </c>
      <c r="M19677" t="s">
        <v>107</v>
      </c>
    </row>
    <row r="19678" spans="1:13" x14ac:dyDescent="0.35">
      <c r="A19678" t="s">
        <v>241</v>
      </c>
      <c r="B19678" t="s">
        <v>439</v>
      </c>
      <c r="C19678">
        <v>9370</v>
      </c>
      <c r="D19678" t="s">
        <v>808</v>
      </c>
      <c r="E19678" t="s">
        <v>137</v>
      </c>
      <c r="F19678" t="s">
        <v>74</v>
      </c>
      <c r="G19678" t="s">
        <v>12</v>
      </c>
      <c r="H19678" t="s">
        <v>208</v>
      </c>
      <c r="I19678" t="s">
        <v>244</v>
      </c>
      <c r="J19678" t="s">
        <v>112</v>
      </c>
      <c r="K19678" t="s">
        <v>135</v>
      </c>
      <c r="L19678" t="s">
        <v>78</v>
      </c>
      <c r="M19678" t="s">
        <v>107</v>
      </c>
    </row>
    <row r="19680" spans="1:13" x14ac:dyDescent="0.35">
      <c r="A19680" t="s">
        <v>2811</v>
      </c>
    </row>
    <row r="19681" spans="1:13" x14ac:dyDescent="0.35">
      <c r="A19681" t="s">
        <v>14</v>
      </c>
      <c r="B19681" t="s">
        <v>461</v>
      </c>
      <c r="C19681" t="s">
        <v>2</v>
      </c>
      <c r="D19681" t="s">
        <v>2799</v>
      </c>
      <c r="E19681" t="s">
        <v>2800</v>
      </c>
      <c r="F19681" t="s">
        <v>2801</v>
      </c>
      <c r="G19681" t="s">
        <v>2802</v>
      </c>
      <c r="H19681" t="s">
        <v>2803</v>
      </c>
      <c r="I19681" t="s">
        <v>2804</v>
      </c>
      <c r="J19681" t="s">
        <v>2805</v>
      </c>
      <c r="K19681" t="s">
        <v>2806</v>
      </c>
      <c r="L19681" t="s">
        <v>609</v>
      </c>
      <c r="M19681" t="s">
        <v>852</v>
      </c>
    </row>
    <row r="19682" spans="1:13" x14ac:dyDescent="0.35">
      <c r="A19682" t="s">
        <v>3</v>
      </c>
      <c r="B19682" t="s">
        <v>462</v>
      </c>
      <c r="C19682">
        <v>1021</v>
      </c>
      <c r="D19682" t="s">
        <v>923</v>
      </c>
      <c r="E19682" t="s">
        <v>80</v>
      </c>
      <c r="F19682" t="s">
        <v>80</v>
      </c>
      <c r="G19682" t="s">
        <v>599</v>
      </c>
      <c r="H19682" t="s">
        <v>355</v>
      </c>
      <c r="I19682" t="s">
        <v>93</v>
      </c>
      <c r="J19682" t="s">
        <v>92</v>
      </c>
      <c r="K19682" t="s">
        <v>231</v>
      </c>
      <c r="L19682" t="s">
        <v>79</v>
      </c>
      <c r="M19682" t="s">
        <v>106</v>
      </c>
    </row>
    <row r="19683" spans="1:13" x14ac:dyDescent="0.35">
      <c r="A19683" t="s">
        <v>3</v>
      </c>
      <c r="B19683" t="s">
        <v>464</v>
      </c>
      <c r="C19683">
        <v>888</v>
      </c>
      <c r="D19683" t="s">
        <v>680</v>
      </c>
      <c r="E19683" t="s">
        <v>78</v>
      </c>
      <c r="F19683" t="s">
        <v>80</v>
      </c>
      <c r="G19683" t="s">
        <v>224</v>
      </c>
      <c r="H19683" t="s">
        <v>314</v>
      </c>
      <c r="I19683" t="s">
        <v>105</v>
      </c>
      <c r="J19683" t="s">
        <v>119</v>
      </c>
      <c r="K19683" t="s">
        <v>96</v>
      </c>
      <c r="L19683" t="s">
        <v>76</v>
      </c>
      <c r="M19683" t="s">
        <v>73</v>
      </c>
    </row>
    <row r="19684" spans="1:13" x14ac:dyDescent="0.35">
      <c r="A19684" t="s">
        <v>3</v>
      </c>
      <c r="B19684" t="s">
        <v>468</v>
      </c>
      <c r="C19684">
        <v>1</v>
      </c>
      <c r="D19684" t="s">
        <v>395</v>
      </c>
      <c r="E19684" t="s">
        <v>76</v>
      </c>
      <c r="F19684" t="s">
        <v>76</v>
      </c>
      <c r="G19684" t="s">
        <v>76</v>
      </c>
      <c r="H19684" t="s">
        <v>76</v>
      </c>
      <c r="I19684" t="s">
        <v>76</v>
      </c>
      <c r="J19684" t="s">
        <v>76</v>
      </c>
      <c r="K19684" t="s">
        <v>76</v>
      </c>
      <c r="L19684" t="s">
        <v>76</v>
      </c>
      <c r="M19684" t="s">
        <v>76</v>
      </c>
    </row>
    <row r="19685" spans="1:13" x14ac:dyDescent="0.35">
      <c r="A19685" t="s">
        <v>4</v>
      </c>
      <c r="B19685" t="s">
        <v>462</v>
      </c>
      <c r="C19685">
        <v>1666</v>
      </c>
      <c r="D19685" t="s">
        <v>596</v>
      </c>
      <c r="E19685" t="s">
        <v>121</v>
      </c>
      <c r="F19685" t="s">
        <v>103</v>
      </c>
      <c r="G19685" t="s">
        <v>359</v>
      </c>
      <c r="H19685" t="s">
        <v>386</v>
      </c>
      <c r="I19685" t="s">
        <v>135</v>
      </c>
      <c r="J19685" t="s">
        <v>205</v>
      </c>
      <c r="K19685" t="s">
        <v>378</v>
      </c>
      <c r="L19685" t="s">
        <v>80</v>
      </c>
      <c r="M19685" t="s">
        <v>76</v>
      </c>
    </row>
    <row r="19686" spans="1:13" x14ac:dyDescent="0.35">
      <c r="A19686" t="s">
        <v>4</v>
      </c>
      <c r="B19686" t="s">
        <v>464</v>
      </c>
      <c r="C19686">
        <v>1568</v>
      </c>
      <c r="D19686" t="s">
        <v>633</v>
      </c>
      <c r="E19686" t="s">
        <v>176</v>
      </c>
      <c r="F19686" t="s">
        <v>72</v>
      </c>
      <c r="G19686" t="s">
        <v>160</v>
      </c>
      <c r="H19686" t="s">
        <v>114</v>
      </c>
      <c r="I19686" t="s">
        <v>95</v>
      </c>
      <c r="J19686" t="s">
        <v>116</v>
      </c>
      <c r="K19686" t="s">
        <v>99</v>
      </c>
      <c r="L19686" t="s">
        <v>94</v>
      </c>
      <c r="M19686" t="s">
        <v>76</v>
      </c>
    </row>
    <row r="19687" spans="1:13" x14ac:dyDescent="0.35">
      <c r="A19687" t="s">
        <v>5</v>
      </c>
      <c r="B19687" t="s">
        <v>462</v>
      </c>
      <c r="C19687">
        <v>1567</v>
      </c>
      <c r="D19687" t="s">
        <v>632</v>
      </c>
      <c r="E19687" t="s">
        <v>77</v>
      </c>
      <c r="F19687" t="s">
        <v>81</v>
      </c>
      <c r="G19687" t="s">
        <v>322</v>
      </c>
      <c r="H19687" t="s">
        <v>442</v>
      </c>
      <c r="I19687" t="s">
        <v>71</v>
      </c>
      <c r="J19687" t="s">
        <v>144</v>
      </c>
      <c r="K19687" t="s">
        <v>455</v>
      </c>
      <c r="L19687" t="s">
        <v>173</v>
      </c>
      <c r="M19687" t="s">
        <v>76</v>
      </c>
    </row>
    <row r="19688" spans="1:13" x14ac:dyDescent="0.35">
      <c r="A19688" t="s">
        <v>5</v>
      </c>
      <c r="B19688" t="s">
        <v>464</v>
      </c>
      <c r="C19688">
        <v>1738</v>
      </c>
      <c r="D19688" t="s">
        <v>246</v>
      </c>
      <c r="E19688" t="s">
        <v>77</v>
      </c>
      <c r="F19688" t="s">
        <v>244</v>
      </c>
      <c r="G19688" t="s">
        <v>582</v>
      </c>
      <c r="H19688" t="s">
        <v>124</v>
      </c>
      <c r="I19688" t="s">
        <v>77</v>
      </c>
      <c r="J19688" t="s">
        <v>117</v>
      </c>
      <c r="K19688" t="s">
        <v>136</v>
      </c>
      <c r="L19688" t="s">
        <v>80</v>
      </c>
      <c r="M19688" t="s">
        <v>76</v>
      </c>
    </row>
    <row r="19689" spans="1:13" x14ac:dyDescent="0.35">
      <c r="A19689" t="s">
        <v>6</v>
      </c>
      <c r="B19689" t="s">
        <v>462</v>
      </c>
      <c r="C19689">
        <v>899</v>
      </c>
      <c r="D19689" t="s">
        <v>942</v>
      </c>
      <c r="E19689" t="s">
        <v>148</v>
      </c>
      <c r="F19689" t="s">
        <v>186</v>
      </c>
      <c r="G19689" t="s">
        <v>11</v>
      </c>
      <c r="H19689" t="s">
        <v>269</v>
      </c>
      <c r="I19689" t="s">
        <v>213</v>
      </c>
      <c r="J19689" t="s">
        <v>280</v>
      </c>
      <c r="K19689" t="s">
        <v>182</v>
      </c>
      <c r="L19689" t="s">
        <v>103</v>
      </c>
      <c r="M19689" t="s">
        <v>76</v>
      </c>
    </row>
    <row r="19690" spans="1:13" x14ac:dyDescent="0.35">
      <c r="A19690" t="s">
        <v>6</v>
      </c>
      <c r="B19690" t="s">
        <v>464</v>
      </c>
      <c r="C19690">
        <v>515</v>
      </c>
      <c r="D19690" t="s">
        <v>561</v>
      </c>
      <c r="E19690" t="s">
        <v>123</v>
      </c>
      <c r="F19690" t="s">
        <v>93</v>
      </c>
      <c r="G19690" t="s">
        <v>392</v>
      </c>
      <c r="H19690" t="s">
        <v>430</v>
      </c>
      <c r="I19690" t="s">
        <v>145</v>
      </c>
      <c r="J19690" t="s">
        <v>96</v>
      </c>
      <c r="K19690" t="s">
        <v>11</v>
      </c>
      <c r="L19690" t="s">
        <v>186</v>
      </c>
      <c r="M19690" t="s">
        <v>107</v>
      </c>
    </row>
    <row r="19691" spans="1:13" x14ac:dyDescent="0.35">
      <c r="A19691" t="s">
        <v>7</v>
      </c>
      <c r="B19691" t="s">
        <v>462</v>
      </c>
      <c r="C19691">
        <v>1824</v>
      </c>
      <c r="D19691" t="s">
        <v>567</v>
      </c>
      <c r="E19691" t="s">
        <v>173</v>
      </c>
      <c r="F19691" t="s">
        <v>79</v>
      </c>
      <c r="G19691" t="s">
        <v>775</v>
      </c>
      <c r="H19691" t="s">
        <v>249</v>
      </c>
      <c r="I19691" t="s">
        <v>73</v>
      </c>
      <c r="J19691" t="s">
        <v>179</v>
      </c>
      <c r="K19691" t="s">
        <v>282</v>
      </c>
      <c r="L19691" t="s">
        <v>107</v>
      </c>
      <c r="M19691" t="s">
        <v>106</v>
      </c>
    </row>
    <row r="19692" spans="1:13" x14ac:dyDescent="0.35">
      <c r="A19692" t="s">
        <v>7</v>
      </c>
      <c r="B19692" t="s">
        <v>464</v>
      </c>
      <c r="C19692">
        <v>1273</v>
      </c>
      <c r="D19692" t="s">
        <v>234</v>
      </c>
      <c r="E19692" t="s">
        <v>198</v>
      </c>
      <c r="F19692" t="s">
        <v>71</v>
      </c>
      <c r="G19692" t="s">
        <v>357</v>
      </c>
      <c r="H19692" t="s">
        <v>307</v>
      </c>
      <c r="I19692" t="s">
        <v>77</v>
      </c>
      <c r="J19692" t="s">
        <v>63</v>
      </c>
      <c r="K19692" t="s">
        <v>87</v>
      </c>
      <c r="L19692" t="s">
        <v>107</v>
      </c>
      <c r="M19692" t="s">
        <v>76</v>
      </c>
    </row>
    <row r="19693" spans="1:13" x14ac:dyDescent="0.35">
      <c r="A19693" t="s">
        <v>7</v>
      </c>
      <c r="B19693" t="s">
        <v>468</v>
      </c>
      <c r="C19693">
        <v>1</v>
      </c>
      <c r="D19693" t="s">
        <v>76</v>
      </c>
      <c r="E19693" t="s">
        <v>76</v>
      </c>
      <c r="F19693" t="s">
        <v>76</v>
      </c>
      <c r="G19693" t="s">
        <v>395</v>
      </c>
      <c r="H19693" t="s">
        <v>76</v>
      </c>
      <c r="I19693" t="s">
        <v>76</v>
      </c>
      <c r="J19693" t="s">
        <v>76</v>
      </c>
      <c r="K19693" t="s">
        <v>76</v>
      </c>
      <c r="L19693" t="s">
        <v>76</v>
      </c>
      <c r="M19693" t="s">
        <v>76</v>
      </c>
    </row>
    <row r="19694" spans="1:13" x14ac:dyDescent="0.35">
      <c r="A19694" t="s">
        <v>241</v>
      </c>
      <c r="B19694" t="s">
        <v>462</v>
      </c>
      <c r="C19694">
        <v>6977</v>
      </c>
      <c r="D19694" t="s">
        <v>709</v>
      </c>
      <c r="E19694" t="s">
        <v>163</v>
      </c>
      <c r="F19694" t="s">
        <v>80</v>
      </c>
      <c r="G19694" t="s">
        <v>590</v>
      </c>
      <c r="H19694" t="s">
        <v>366</v>
      </c>
      <c r="I19694" t="s">
        <v>175</v>
      </c>
      <c r="J19694" t="s">
        <v>213</v>
      </c>
      <c r="K19694" t="s">
        <v>156</v>
      </c>
      <c r="L19694" t="s">
        <v>72</v>
      </c>
      <c r="M19694" t="s">
        <v>107</v>
      </c>
    </row>
    <row r="19695" spans="1:13" x14ac:dyDescent="0.35">
      <c r="A19695" t="s">
        <v>241</v>
      </c>
      <c r="B19695" t="s">
        <v>464</v>
      </c>
      <c r="C19695">
        <v>5982</v>
      </c>
      <c r="D19695" t="s">
        <v>343</v>
      </c>
      <c r="E19695" t="s">
        <v>137</v>
      </c>
      <c r="F19695" t="s">
        <v>55</v>
      </c>
      <c r="G19695" t="s">
        <v>281</v>
      </c>
      <c r="H19695" t="s">
        <v>209</v>
      </c>
      <c r="I19695" t="s">
        <v>163</v>
      </c>
      <c r="J19695" t="s">
        <v>309</v>
      </c>
      <c r="K19695" t="s">
        <v>309</v>
      </c>
      <c r="L19695" t="s">
        <v>150</v>
      </c>
      <c r="M19695" t="s">
        <v>107</v>
      </c>
    </row>
    <row r="19696" spans="1:13" x14ac:dyDescent="0.35">
      <c r="A19696" t="s">
        <v>241</v>
      </c>
      <c r="B19696" t="s">
        <v>468</v>
      </c>
      <c r="C19696">
        <v>2</v>
      </c>
      <c r="D19696" t="s">
        <v>483</v>
      </c>
      <c r="E19696" t="s">
        <v>76</v>
      </c>
      <c r="F19696" t="s">
        <v>76</v>
      </c>
      <c r="G19696" t="s">
        <v>484</v>
      </c>
      <c r="H19696" t="s">
        <v>76</v>
      </c>
      <c r="I19696" t="s">
        <v>76</v>
      </c>
      <c r="J19696" t="s">
        <v>76</v>
      </c>
      <c r="K19696" t="s">
        <v>76</v>
      </c>
      <c r="L19696" t="s">
        <v>76</v>
      </c>
      <c r="M19696" t="s">
        <v>76</v>
      </c>
    </row>
    <row r="19698" spans="1:13" x14ac:dyDescent="0.35">
      <c r="A19698" t="s">
        <v>2812</v>
      </c>
    </row>
    <row r="19699" spans="1:13" x14ac:dyDescent="0.35">
      <c r="A19699" t="s">
        <v>14</v>
      </c>
      <c r="B19699" t="s">
        <v>487</v>
      </c>
      <c r="C19699" t="s">
        <v>2</v>
      </c>
      <c r="D19699" t="s">
        <v>2799</v>
      </c>
      <c r="E19699" t="s">
        <v>2800</v>
      </c>
      <c r="F19699" t="s">
        <v>2801</v>
      </c>
      <c r="G19699" t="s">
        <v>2802</v>
      </c>
      <c r="H19699" t="s">
        <v>2803</v>
      </c>
      <c r="I19699" t="s">
        <v>2804</v>
      </c>
      <c r="J19699" t="s">
        <v>2805</v>
      </c>
      <c r="K19699" t="s">
        <v>2806</v>
      </c>
      <c r="L19699" t="s">
        <v>609</v>
      </c>
      <c r="M19699" t="s">
        <v>852</v>
      </c>
    </row>
    <row r="19700" spans="1:13" x14ac:dyDescent="0.35">
      <c r="A19700" t="s">
        <v>3</v>
      </c>
      <c r="B19700" t="s">
        <v>488</v>
      </c>
      <c r="C19700">
        <v>1055</v>
      </c>
      <c r="D19700" t="s">
        <v>522</v>
      </c>
      <c r="E19700" t="s">
        <v>81</v>
      </c>
      <c r="F19700" t="s">
        <v>142</v>
      </c>
      <c r="G19700" t="s">
        <v>362</v>
      </c>
      <c r="H19700" t="s">
        <v>146</v>
      </c>
      <c r="I19700" t="s">
        <v>186</v>
      </c>
      <c r="J19700" t="s">
        <v>237</v>
      </c>
      <c r="K19700" t="s">
        <v>109</v>
      </c>
      <c r="L19700" t="s">
        <v>106</v>
      </c>
      <c r="M19700" t="s">
        <v>106</v>
      </c>
    </row>
    <row r="19701" spans="1:13" x14ac:dyDescent="0.35">
      <c r="A19701" t="s">
        <v>3</v>
      </c>
      <c r="B19701" t="s">
        <v>491</v>
      </c>
      <c r="C19701">
        <v>855</v>
      </c>
      <c r="D19701" t="s">
        <v>480</v>
      </c>
      <c r="E19701" t="s">
        <v>81</v>
      </c>
      <c r="F19701" t="s">
        <v>75</v>
      </c>
      <c r="G19701" t="s">
        <v>934</v>
      </c>
      <c r="H19701" t="s">
        <v>181</v>
      </c>
      <c r="I19701" t="s">
        <v>81</v>
      </c>
      <c r="J19701" t="s">
        <v>237</v>
      </c>
      <c r="K19701" t="s">
        <v>226</v>
      </c>
      <c r="L19701" t="s">
        <v>106</v>
      </c>
      <c r="M19701" t="s">
        <v>73</v>
      </c>
    </row>
    <row r="19702" spans="1:13" x14ac:dyDescent="0.35">
      <c r="A19702" t="s">
        <v>4</v>
      </c>
      <c r="B19702" t="s">
        <v>488</v>
      </c>
      <c r="C19702">
        <v>1916</v>
      </c>
      <c r="D19702" t="s">
        <v>632</v>
      </c>
      <c r="E19702" t="s">
        <v>264</v>
      </c>
      <c r="F19702" t="s">
        <v>57</v>
      </c>
      <c r="G19702" t="s">
        <v>332</v>
      </c>
      <c r="H19702" t="s">
        <v>515</v>
      </c>
      <c r="I19702" t="s">
        <v>199</v>
      </c>
      <c r="J19702" t="s">
        <v>124</v>
      </c>
      <c r="K19702" t="s">
        <v>304</v>
      </c>
      <c r="L19702" t="s">
        <v>150</v>
      </c>
      <c r="M19702" t="s">
        <v>76</v>
      </c>
    </row>
    <row r="19703" spans="1:13" x14ac:dyDescent="0.35">
      <c r="A19703" t="s">
        <v>4</v>
      </c>
      <c r="B19703" t="s">
        <v>491</v>
      </c>
      <c r="C19703">
        <v>1318</v>
      </c>
      <c r="D19703" t="s">
        <v>473</v>
      </c>
      <c r="E19703" t="s">
        <v>161</v>
      </c>
      <c r="F19703" t="s">
        <v>75</v>
      </c>
      <c r="G19703" t="s">
        <v>519</v>
      </c>
      <c r="H19703" t="s">
        <v>305</v>
      </c>
      <c r="I19703" t="s">
        <v>113</v>
      </c>
      <c r="J19703" t="s">
        <v>304</v>
      </c>
      <c r="K19703" t="s">
        <v>156</v>
      </c>
      <c r="L19703" t="s">
        <v>74</v>
      </c>
      <c r="M19703" t="s">
        <v>76</v>
      </c>
    </row>
    <row r="19704" spans="1:13" x14ac:dyDescent="0.35">
      <c r="A19704" t="s">
        <v>5</v>
      </c>
      <c r="B19704" t="s">
        <v>488</v>
      </c>
      <c r="C19704">
        <v>1999</v>
      </c>
      <c r="D19704" t="s">
        <v>657</v>
      </c>
      <c r="E19704" t="s">
        <v>73</v>
      </c>
      <c r="F19704" t="s">
        <v>93</v>
      </c>
      <c r="G19704" t="s">
        <v>418</v>
      </c>
      <c r="H19704" t="s">
        <v>208</v>
      </c>
      <c r="I19704" t="s">
        <v>106</v>
      </c>
      <c r="J19704" t="s">
        <v>467</v>
      </c>
      <c r="K19704" t="s">
        <v>136</v>
      </c>
      <c r="L19704" t="s">
        <v>103</v>
      </c>
      <c r="M19704" t="s">
        <v>76</v>
      </c>
    </row>
    <row r="19705" spans="1:13" x14ac:dyDescent="0.35">
      <c r="A19705" t="s">
        <v>5</v>
      </c>
      <c r="B19705" t="s">
        <v>491</v>
      </c>
      <c r="C19705">
        <v>1306</v>
      </c>
      <c r="D19705" t="s">
        <v>670</v>
      </c>
      <c r="E19705" t="s">
        <v>71</v>
      </c>
      <c r="F19705" t="s">
        <v>194</v>
      </c>
      <c r="G19705" t="s">
        <v>316</v>
      </c>
      <c r="H19705" t="s">
        <v>162</v>
      </c>
      <c r="I19705" t="s">
        <v>94</v>
      </c>
      <c r="J19705" t="s">
        <v>101</v>
      </c>
      <c r="K19705" t="s">
        <v>200</v>
      </c>
      <c r="L19705" t="s">
        <v>71</v>
      </c>
      <c r="M19705" t="s">
        <v>76</v>
      </c>
    </row>
    <row r="19706" spans="1:13" x14ac:dyDescent="0.35">
      <c r="A19706" t="s">
        <v>6</v>
      </c>
      <c r="B19706" t="s">
        <v>488</v>
      </c>
      <c r="C19706">
        <v>795</v>
      </c>
      <c r="D19706" t="s">
        <v>382</v>
      </c>
      <c r="E19706" t="s">
        <v>152</v>
      </c>
      <c r="F19706" t="s">
        <v>63</v>
      </c>
      <c r="G19706" t="s">
        <v>242</v>
      </c>
      <c r="H19706" t="s">
        <v>129</v>
      </c>
      <c r="I19706" t="s">
        <v>367</v>
      </c>
      <c r="J19706" t="s">
        <v>264</v>
      </c>
      <c r="K19706" t="s">
        <v>124</v>
      </c>
      <c r="L19706" t="s">
        <v>70</v>
      </c>
      <c r="M19706" t="s">
        <v>76</v>
      </c>
    </row>
    <row r="19707" spans="1:13" x14ac:dyDescent="0.35">
      <c r="A19707" t="s">
        <v>6</v>
      </c>
      <c r="B19707" t="s">
        <v>491</v>
      </c>
      <c r="C19707">
        <v>619</v>
      </c>
      <c r="D19707" t="s">
        <v>927</v>
      </c>
      <c r="E19707" t="s">
        <v>416</v>
      </c>
      <c r="F19707" t="s">
        <v>151</v>
      </c>
      <c r="G19707" t="s">
        <v>185</v>
      </c>
      <c r="H19707" t="s">
        <v>199</v>
      </c>
      <c r="I19707" t="s">
        <v>342</v>
      </c>
      <c r="J19707" t="s">
        <v>181</v>
      </c>
      <c r="K19707" t="s">
        <v>227</v>
      </c>
      <c r="L19707" t="s">
        <v>55</v>
      </c>
      <c r="M19707" t="s">
        <v>107</v>
      </c>
    </row>
    <row r="19708" spans="1:13" x14ac:dyDescent="0.35">
      <c r="A19708" t="s">
        <v>7</v>
      </c>
      <c r="B19708" t="s">
        <v>488</v>
      </c>
      <c r="C19708">
        <v>1659</v>
      </c>
      <c r="D19708" t="s">
        <v>663</v>
      </c>
      <c r="E19708" t="s">
        <v>198</v>
      </c>
      <c r="F19708" t="s">
        <v>71</v>
      </c>
      <c r="G19708" t="s">
        <v>362</v>
      </c>
      <c r="H19708" t="s">
        <v>188</v>
      </c>
      <c r="I19708" t="s">
        <v>73</v>
      </c>
      <c r="J19708" t="s">
        <v>142</v>
      </c>
      <c r="K19708" t="s">
        <v>249</v>
      </c>
      <c r="L19708" t="s">
        <v>73</v>
      </c>
      <c r="M19708" t="s">
        <v>76</v>
      </c>
    </row>
    <row r="19709" spans="1:13" x14ac:dyDescent="0.35">
      <c r="A19709" t="s">
        <v>7</v>
      </c>
      <c r="B19709" t="s">
        <v>491</v>
      </c>
      <c r="C19709">
        <v>1439</v>
      </c>
      <c r="D19709" t="s">
        <v>808</v>
      </c>
      <c r="E19709" t="s">
        <v>149</v>
      </c>
      <c r="F19709" t="s">
        <v>77</v>
      </c>
      <c r="G19709" t="s">
        <v>411</v>
      </c>
      <c r="H19709" t="s">
        <v>188</v>
      </c>
      <c r="I19709" t="s">
        <v>106</v>
      </c>
      <c r="J19709" t="s">
        <v>173</v>
      </c>
      <c r="K19709" t="s">
        <v>515</v>
      </c>
      <c r="L19709" t="s">
        <v>76</v>
      </c>
      <c r="M19709" t="s">
        <v>106</v>
      </c>
    </row>
    <row r="19710" spans="1:13" x14ac:dyDescent="0.35">
      <c r="A19710" t="s">
        <v>241</v>
      </c>
      <c r="B19710" t="s">
        <v>488</v>
      </c>
      <c r="C19710">
        <v>7424</v>
      </c>
      <c r="D19710" t="s">
        <v>718</v>
      </c>
      <c r="E19710" t="s">
        <v>137</v>
      </c>
      <c r="F19710" t="s">
        <v>93</v>
      </c>
      <c r="G19710" t="s">
        <v>310</v>
      </c>
      <c r="H19710" t="s">
        <v>208</v>
      </c>
      <c r="I19710" t="s">
        <v>137</v>
      </c>
      <c r="J19710" t="s">
        <v>135</v>
      </c>
      <c r="K19710" t="s">
        <v>209</v>
      </c>
      <c r="L19710" t="s">
        <v>72</v>
      </c>
      <c r="M19710" t="s">
        <v>107</v>
      </c>
    </row>
    <row r="19711" spans="1:13" x14ac:dyDescent="0.35">
      <c r="A19711" t="s">
        <v>241</v>
      </c>
      <c r="B19711" t="s">
        <v>491</v>
      </c>
      <c r="C19711">
        <v>5537</v>
      </c>
      <c r="D19711" t="s">
        <v>690</v>
      </c>
      <c r="E19711" t="s">
        <v>163</v>
      </c>
      <c r="F19711" t="s">
        <v>72</v>
      </c>
      <c r="G19711" t="s">
        <v>440</v>
      </c>
      <c r="H19711" t="s">
        <v>92</v>
      </c>
      <c r="I19711" t="s">
        <v>88</v>
      </c>
      <c r="J19711" t="s">
        <v>309</v>
      </c>
      <c r="K19711" t="s">
        <v>352</v>
      </c>
      <c r="L19711" t="s">
        <v>75</v>
      </c>
      <c r="M19711" t="s">
        <v>73</v>
      </c>
    </row>
    <row r="19713" spans="1:13" x14ac:dyDescent="0.35">
      <c r="A19713" t="s">
        <v>2813</v>
      </c>
    </row>
    <row r="19714" spans="1:13" x14ac:dyDescent="0.35">
      <c r="A19714" t="s">
        <v>14</v>
      </c>
      <c r="B19714" t="s">
        <v>565</v>
      </c>
      <c r="C19714" t="s">
        <v>2</v>
      </c>
      <c r="D19714" t="s">
        <v>2799</v>
      </c>
      <c r="E19714" t="s">
        <v>2800</v>
      </c>
      <c r="F19714" t="s">
        <v>2801</v>
      </c>
      <c r="G19714" t="s">
        <v>2802</v>
      </c>
      <c r="H19714" t="s">
        <v>2803</v>
      </c>
      <c r="I19714" t="s">
        <v>2804</v>
      </c>
      <c r="J19714" t="s">
        <v>2805</v>
      </c>
      <c r="K19714" t="s">
        <v>2806</v>
      </c>
      <c r="L19714" t="s">
        <v>609</v>
      </c>
      <c r="M19714" t="s">
        <v>852</v>
      </c>
    </row>
    <row r="19715" spans="1:13" x14ac:dyDescent="0.35">
      <c r="A19715" t="s">
        <v>3</v>
      </c>
      <c r="B19715" t="s">
        <v>566</v>
      </c>
      <c r="C19715">
        <v>142</v>
      </c>
      <c r="D19715" t="s">
        <v>667</v>
      </c>
      <c r="E19715" t="s">
        <v>102</v>
      </c>
      <c r="F19715" t="s">
        <v>216</v>
      </c>
      <c r="G19715" t="s">
        <v>159</v>
      </c>
      <c r="H19715" t="s">
        <v>185</v>
      </c>
      <c r="I19715" t="s">
        <v>175</v>
      </c>
      <c r="J19715" t="s">
        <v>230</v>
      </c>
      <c r="K19715" t="s">
        <v>176</v>
      </c>
      <c r="L19715" t="s">
        <v>71</v>
      </c>
      <c r="M19715" t="s">
        <v>130</v>
      </c>
    </row>
    <row r="19716" spans="1:13" x14ac:dyDescent="0.35">
      <c r="A19716" t="s">
        <v>3</v>
      </c>
      <c r="B19716" t="s">
        <v>569</v>
      </c>
      <c r="C19716">
        <v>883</v>
      </c>
      <c r="D19716" t="s">
        <v>585</v>
      </c>
      <c r="E19716" t="s">
        <v>75</v>
      </c>
      <c r="F19716" t="s">
        <v>100</v>
      </c>
      <c r="G19716" t="s">
        <v>663</v>
      </c>
      <c r="H19716" t="s">
        <v>314</v>
      </c>
      <c r="I19716" t="s">
        <v>81</v>
      </c>
      <c r="J19716" t="s">
        <v>102</v>
      </c>
      <c r="K19716" t="s">
        <v>244</v>
      </c>
      <c r="L19716" t="s">
        <v>76</v>
      </c>
      <c r="M19716" t="s">
        <v>76</v>
      </c>
    </row>
    <row r="19717" spans="1:13" x14ac:dyDescent="0.35">
      <c r="A19717" t="s">
        <v>3</v>
      </c>
      <c r="B19717" t="s">
        <v>570</v>
      </c>
      <c r="C19717">
        <v>30</v>
      </c>
      <c r="D19717" t="s">
        <v>798</v>
      </c>
      <c r="E19717" t="s">
        <v>76</v>
      </c>
      <c r="F19717" t="s">
        <v>221</v>
      </c>
      <c r="G19717" t="s">
        <v>358</v>
      </c>
      <c r="H19717" t="s">
        <v>221</v>
      </c>
      <c r="I19717" t="s">
        <v>84</v>
      </c>
      <c r="J19717" t="s">
        <v>193</v>
      </c>
      <c r="K19717" t="s">
        <v>376</v>
      </c>
      <c r="L19717" t="s">
        <v>84</v>
      </c>
      <c r="M19717" t="s">
        <v>76</v>
      </c>
    </row>
    <row r="19718" spans="1:13" x14ac:dyDescent="0.35">
      <c r="A19718" t="s">
        <v>3</v>
      </c>
      <c r="B19718" t="s">
        <v>571</v>
      </c>
      <c r="C19718">
        <v>98</v>
      </c>
      <c r="D19718" t="s">
        <v>941</v>
      </c>
      <c r="E19718" t="s">
        <v>142</v>
      </c>
      <c r="F19718" t="s">
        <v>75</v>
      </c>
      <c r="G19718" t="s">
        <v>333</v>
      </c>
      <c r="H19718" t="s">
        <v>142</v>
      </c>
      <c r="I19718" t="s">
        <v>130</v>
      </c>
      <c r="J19718" t="s">
        <v>209</v>
      </c>
      <c r="K19718" t="s">
        <v>174</v>
      </c>
      <c r="L19718" t="s">
        <v>76</v>
      </c>
      <c r="M19718" t="s">
        <v>76</v>
      </c>
    </row>
    <row r="19719" spans="1:13" x14ac:dyDescent="0.35">
      <c r="A19719" t="s">
        <v>3</v>
      </c>
      <c r="B19719" t="s">
        <v>572</v>
      </c>
      <c r="C19719">
        <v>726</v>
      </c>
      <c r="D19719" t="s">
        <v>479</v>
      </c>
      <c r="E19719" t="s">
        <v>94</v>
      </c>
      <c r="F19719" t="s">
        <v>75</v>
      </c>
      <c r="G19719" t="s">
        <v>433</v>
      </c>
      <c r="H19719" t="s">
        <v>355</v>
      </c>
      <c r="I19719" t="s">
        <v>77</v>
      </c>
      <c r="J19719" t="s">
        <v>181</v>
      </c>
      <c r="K19719" t="s">
        <v>260</v>
      </c>
      <c r="L19719" t="s">
        <v>77</v>
      </c>
      <c r="M19719" t="s">
        <v>106</v>
      </c>
    </row>
    <row r="19720" spans="1:13" x14ac:dyDescent="0.35">
      <c r="A19720" t="s">
        <v>3</v>
      </c>
      <c r="B19720" t="s">
        <v>573</v>
      </c>
      <c r="C19720">
        <v>31</v>
      </c>
      <c r="D19720" t="s">
        <v>746</v>
      </c>
      <c r="E19720" t="s">
        <v>109</v>
      </c>
      <c r="F19720" t="s">
        <v>76</v>
      </c>
      <c r="G19720" t="s">
        <v>539</v>
      </c>
      <c r="H19720" t="s">
        <v>264</v>
      </c>
      <c r="I19720" t="s">
        <v>220</v>
      </c>
      <c r="J19720" t="s">
        <v>413</v>
      </c>
      <c r="K19720" t="s">
        <v>82</v>
      </c>
      <c r="L19720" t="s">
        <v>76</v>
      </c>
      <c r="M19720" t="s">
        <v>76</v>
      </c>
    </row>
    <row r="19721" spans="1:13" x14ac:dyDescent="0.35">
      <c r="A19721" t="s">
        <v>4</v>
      </c>
      <c r="B19721" t="s">
        <v>566</v>
      </c>
      <c r="C19721">
        <v>206</v>
      </c>
      <c r="D19721" t="s">
        <v>449</v>
      </c>
      <c r="E19721" t="s">
        <v>73</v>
      </c>
      <c r="F19721" t="s">
        <v>198</v>
      </c>
      <c r="G19721" t="s">
        <v>519</v>
      </c>
      <c r="H19721" t="s">
        <v>58</v>
      </c>
      <c r="I19721" t="s">
        <v>364</v>
      </c>
      <c r="J19721" t="s">
        <v>330</v>
      </c>
      <c r="K19721" t="s">
        <v>242</v>
      </c>
      <c r="L19721" t="s">
        <v>76</v>
      </c>
      <c r="M19721" t="s">
        <v>76</v>
      </c>
    </row>
    <row r="19722" spans="1:13" x14ac:dyDescent="0.35">
      <c r="A19722" t="s">
        <v>4</v>
      </c>
      <c r="B19722" t="s">
        <v>569</v>
      </c>
      <c r="C19722">
        <v>1558</v>
      </c>
      <c r="D19722" t="s">
        <v>751</v>
      </c>
      <c r="E19722" t="s">
        <v>163</v>
      </c>
      <c r="F19722" t="s">
        <v>72</v>
      </c>
      <c r="G19722" t="s">
        <v>498</v>
      </c>
      <c r="H19722" t="s">
        <v>307</v>
      </c>
      <c r="I19722" t="s">
        <v>386</v>
      </c>
      <c r="J19722" t="s">
        <v>193</v>
      </c>
      <c r="K19722" t="s">
        <v>249</v>
      </c>
      <c r="L19722" t="s">
        <v>79</v>
      </c>
      <c r="M19722" t="s">
        <v>76</v>
      </c>
    </row>
    <row r="19723" spans="1:13" x14ac:dyDescent="0.35">
      <c r="A19723" t="s">
        <v>4</v>
      </c>
      <c r="B19723" t="s">
        <v>570</v>
      </c>
      <c r="C19723">
        <v>152</v>
      </c>
      <c r="D19723" t="s">
        <v>451</v>
      </c>
      <c r="E19723" t="s">
        <v>156</v>
      </c>
      <c r="F19723" t="s">
        <v>326</v>
      </c>
      <c r="G19723" t="s">
        <v>242</v>
      </c>
      <c r="H19723" t="s">
        <v>159</v>
      </c>
      <c r="I19723" t="s">
        <v>129</v>
      </c>
      <c r="J19723" t="s">
        <v>124</v>
      </c>
      <c r="K19723" t="s">
        <v>312</v>
      </c>
      <c r="L19723" t="s">
        <v>151</v>
      </c>
      <c r="M19723" t="s">
        <v>76</v>
      </c>
    </row>
    <row r="19724" spans="1:13" x14ac:dyDescent="0.35">
      <c r="A19724" t="s">
        <v>4</v>
      </c>
      <c r="B19724" t="s">
        <v>571</v>
      </c>
      <c r="C19724">
        <v>140</v>
      </c>
      <c r="D19724" t="s">
        <v>385</v>
      </c>
      <c r="E19724" t="s">
        <v>112</v>
      </c>
      <c r="F19724" t="s">
        <v>108</v>
      </c>
      <c r="G19724" t="s">
        <v>202</v>
      </c>
      <c r="H19724" t="s">
        <v>192</v>
      </c>
      <c r="I19724" t="s">
        <v>164</v>
      </c>
      <c r="J19724" t="s">
        <v>550</v>
      </c>
      <c r="K19724" t="s">
        <v>199</v>
      </c>
      <c r="L19724" t="s">
        <v>76</v>
      </c>
      <c r="M19724" t="s">
        <v>76</v>
      </c>
    </row>
    <row r="19725" spans="1:13" x14ac:dyDescent="0.35">
      <c r="A19725" t="s">
        <v>4</v>
      </c>
      <c r="B19725" t="s">
        <v>572</v>
      </c>
      <c r="C19725">
        <v>1055</v>
      </c>
      <c r="D19725" t="s">
        <v>533</v>
      </c>
      <c r="E19725" t="s">
        <v>216</v>
      </c>
      <c r="F19725" t="s">
        <v>79</v>
      </c>
      <c r="G19725" t="s">
        <v>302</v>
      </c>
      <c r="H19725" t="s">
        <v>56</v>
      </c>
      <c r="I19725" t="s">
        <v>162</v>
      </c>
      <c r="J19725" t="s">
        <v>260</v>
      </c>
      <c r="K19725" t="s">
        <v>69</v>
      </c>
      <c r="L19725" t="s">
        <v>122</v>
      </c>
      <c r="M19725" t="s">
        <v>76</v>
      </c>
    </row>
    <row r="19726" spans="1:13" x14ac:dyDescent="0.35">
      <c r="A19726" t="s">
        <v>4</v>
      </c>
      <c r="B19726" t="s">
        <v>573</v>
      </c>
      <c r="C19726">
        <v>123</v>
      </c>
      <c r="D19726" t="s">
        <v>399</v>
      </c>
      <c r="E19726" t="s">
        <v>119</v>
      </c>
      <c r="F19726" t="s">
        <v>68</v>
      </c>
      <c r="G19726" t="s">
        <v>517</v>
      </c>
      <c r="H19726" t="s">
        <v>264</v>
      </c>
      <c r="I19726" t="s">
        <v>229</v>
      </c>
      <c r="J19726" t="s">
        <v>320</v>
      </c>
      <c r="K19726" t="s">
        <v>158</v>
      </c>
      <c r="L19726" t="s">
        <v>86</v>
      </c>
      <c r="M19726" t="s">
        <v>76</v>
      </c>
    </row>
    <row r="19727" spans="1:13" x14ac:dyDescent="0.35">
      <c r="A19727" t="s">
        <v>5</v>
      </c>
      <c r="B19727" t="s">
        <v>566</v>
      </c>
      <c r="C19727">
        <v>85</v>
      </c>
      <c r="D19727" t="s">
        <v>291</v>
      </c>
      <c r="E19727" t="s">
        <v>76</v>
      </c>
      <c r="F19727" t="s">
        <v>81</v>
      </c>
      <c r="G19727" t="s">
        <v>61</v>
      </c>
      <c r="H19727" t="s">
        <v>74</v>
      </c>
      <c r="I19727" t="s">
        <v>68</v>
      </c>
      <c r="J19727" t="s">
        <v>822</v>
      </c>
      <c r="K19727" t="s">
        <v>222</v>
      </c>
      <c r="L19727" t="s">
        <v>76</v>
      </c>
      <c r="M19727" t="s">
        <v>76</v>
      </c>
    </row>
    <row r="19728" spans="1:13" x14ac:dyDescent="0.35">
      <c r="A19728" t="s">
        <v>5</v>
      </c>
      <c r="B19728" t="s">
        <v>569</v>
      </c>
      <c r="C19728">
        <v>1537</v>
      </c>
      <c r="D19728" t="s">
        <v>246</v>
      </c>
      <c r="E19728" t="s">
        <v>77</v>
      </c>
      <c r="F19728" t="s">
        <v>142</v>
      </c>
      <c r="G19728" t="s">
        <v>331</v>
      </c>
      <c r="H19728" t="s">
        <v>210</v>
      </c>
      <c r="I19728" t="s">
        <v>73</v>
      </c>
      <c r="J19728" t="s">
        <v>392</v>
      </c>
      <c r="K19728" t="s">
        <v>168</v>
      </c>
      <c r="L19728" t="s">
        <v>173</v>
      </c>
      <c r="M19728" t="s">
        <v>76</v>
      </c>
    </row>
    <row r="19729" spans="1:13" x14ac:dyDescent="0.35">
      <c r="A19729" t="s">
        <v>5</v>
      </c>
      <c r="B19729" t="s">
        <v>570</v>
      </c>
      <c r="C19729">
        <v>377</v>
      </c>
      <c r="D19729" t="s">
        <v>562</v>
      </c>
      <c r="E19729" t="s">
        <v>76</v>
      </c>
      <c r="F19729" t="s">
        <v>100</v>
      </c>
      <c r="G19729" t="s">
        <v>276</v>
      </c>
      <c r="H19729" t="s">
        <v>121</v>
      </c>
      <c r="I19729" t="s">
        <v>79</v>
      </c>
      <c r="J19729" t="s">
        <v>557</v>
      </c>
      <c r="K19729" t="s">
        <v>257</v>
      </c>
      <c r="L19729" t="s">
        <v>180</v>
      </c>
      <c r="M19729" t="s">
        <v>76</v>
      </c>
    </row>
    <row r="19730" spans="1:13" x14ac:dyDescent="0.35">
      <c r="A19730" t="s">
        <v>5</v>
      </c>
      <c r="B19730" t="s">
        <v>571</v>
      </c>
      <c r="C19730">
        <v>42</v>
      </c>
      <c r="D19730" t="s">
        <v>234</v>
      </c>
      <c r="E19730" t="s">
        <v>57</v>
      </c>
      <c r="F19730" t="s">
        <v>308</v>
      </c>
      <c r="G19730" t="s">
        <v>447</v>
      </c>
      <c r="H19730" t="s">
        <v>366</v>
      </c>
      <c r="I19730" t="s">
        <v>76</v>
      </c>
      <c r="J19730" t="s">
        <v>286</v>
      </c>
      <c r="K19730" t="s">
        <v>577</v>
      </c>
      <c r="L19730" t="s">
        <v>76</v>
      </c>
      <c r="M19730" t="s">
        <v>76</v>
      </c>
    </row>
    <row r="19731" spans="1:13" x14ac:dyDescent="0.35">
      <c r="A19731" t="s">
        <v>5</v>
      </c>
      <c r="B19731" t="s">
        <v>572</v>
      </c>
      <c r="C19731">
        <v>1007</v>
      </c>
      <c r="D19731" t="s">
        <v>663</v>
      </c>
      <c r="E19731" t="s">
        <v>79</v>
      </c>
      <c r="F19731" t="s">
        <v>137</v>
      </c>
      <c r="G19731" t="s">
        <v>212</v>
      </c>
      <c r="H19731" t="s">
        <v>193</v>
      </c>
      <c r="I19731" t="s">
        <v>78</v>
      </c>
      <c r="J19731" t="s">
        <v>317</v>
      </c>
      <c r="K19731" t="s">
        <v>493</v>
      </c>
      <c r="L19731" t="s">
        <v>94</v>
      </c>
      <c r="M19731" t="s">
        <v>76</v>
      </c>
    </row>
    <row r="19732" spans="1:13" x14ac:dyDescent="0.35">
      <c r="A19732" t="s">
        <v>5</v>
      </c>
      <c r="B19732" t="s">
        <v>573</v>
      </c>
      <c r="C19732">
        <v>257</v>
      </c>
      <c r="D19732" t="s">
        <v>778</v>
      </c>
      <c r="E19732" t="s">
        <v>68</v>
      </c>
      <c r="F19732" t="s">
        <v>106</v>
      </c>
      <c r="G19732" t="s">
        <v>98</v>
      </c>
      <c r="H19732" t="s">
        <v>264</v>
      </c>
      <c r="I19732" t="s">
        <v>94</v>
      </c>
      <c r="J19732" t="s">
        <v>236</v>
      </c>
      <c r="K19732" t="s">
        <v>471</v>
      </c>
      <c r="L19732" t="s">
        <v>76</v>
      </c>
      <c r="M19732" t="s">
        <v>76</v>
      </c>
    </row>
    <row r="19733" spans="1:13" x14ac:dyDescent="0.35">
      <c r="A19733" t="s">
        <v>6</v>
      </c>
      <c r="B19733" t="s">
        <v>566</v>
      </c>
      <c r="C19733">
        <v>70</v>
      </c>
      <c r="D19733" t="s">
        <v>154</v>
      </c>
      <c r="E19733" t="s">
        <v>101</v>
      </c>
      <c r="F19733" t="s">
        <v>109</v>
      </c>
      <c r="G19733" t="s">
        <v>255</v>
      </c>
      <c r="H19733" t="s">
        <v>282</v>
      </c>
      <c r="I19733" t="s">
        <v>11</v>
      </c>
      <c r="J19733" t="s">
        <v>293</v>
      </c>
      <c r="K19733" t="s">
        <v>193</v>
      </c>
      <c r="L19733" t="s">
        <v>180</v>
      </c>
      <c r="M19733" t="s">
        <v>76</v>
      </c>
    </row>
    <row r="19734" spans="1:13" x14ac:dyDescent="0.35">
      <c r="A19734" t="s">
        <v>6</v>
      </c>
      <c r="B19734" t="s">
        <v>569</v>
      </c>
      <c r="C19734">
        <v>635</v>
      </c>
      <c r="D19734" t="s">
        <v>427</v>
      </c>
      <c r="E19734" t="s">
        <v>127</v>
      </c>
      <c r="F19734" t="s">
        <v>78</v>
      </c>
      <c r="G19734" t="s">
        <v>247</v>
      </c>
      <c r="H19734" t="s">
        <v>347</v>
      </c>
      <c r="I19734" t="s">
        <v>342</v>
      </c>
      <c r="J19734" t="s">
        <v>109</v>
      </c>
      <c r="K19734" t="s">
        <v>126</v>
      </c>
      <c r="L19734" t="s">
        <v>198</v>
      </c>
      <c r="M19734" t="s">
        <v>107</v>
      </c>
    </row>
    <row r="19735" spans="1:13" x14ac:dyDescent="0.35">
      <c r="A19735" t="s">
        <v>6</v>
      </c>
      <c r="B19735" t="s">
        <v>570</v>
      </c>
      <c r="C19735">
        <v>90</v>
      </c>
      <c r="D19735" t="s">
        <v>621</v>
      </c>
      <c r="E19735" t="s">
        <v>435</v>
      </c>
      <c r="F19735" t="s">
        <v>63</v>
      </c>
      <c r="G19735" t="s">
        <v>282</v>
      </c>
      <c r="H19735" t="s">
        <v>372</v>
      </c>
      <c r="I19735" t="s">
        <v>148</v>
      </c>
      <c r="J19735" t="s">
        <v>89</v>
      </c>
      <c r="K19735" t="s">
        <v>371</v>
      </c>
      <c r="L19735" t="s">
        <v>177</v>
      </c>
      <c r="M19735" t="s">
        <v>76</v>
      </c>
    </row>
    <row r="19736" spans="1:13" x14ac:dyDescent="0.35">
      <c r="A19736" t="s">
        <v>6</v>
      </c>
      <c r="B19736" t="s">
        <v>571</v>
      </c>
      <c r="C19736">
        <v>56</v>
      </c>
      <c r="D19736" t="s">
        <v>1168</v>
      </c>
      <c r="E19736" t="s">
        <v>135</v>
      </c>
      <c r="F19736" t="s">
        <v>76</v>
      </c>
      <c r="G19736" t="s">
        <v>199</v>
      </c>
      <c r="H19736" t="s">
        <v>131</v>
      </c>
      <c r="I19736" t="s">
        <v>366</v>
      </c>
      <c r="J19736" t="s">
        <v>185</v>
      </c>
      <c r="K19736" t="s">
        <v>589</v>
      </c>
      <c r="L19736" t="s">
        <v>198</v>
      </c>
      <c r="M19736" t="s">
        <v>76</v>
      </c>
    </row>
    <row r="19737" spans="1:13" x14ac:dyDescent="0.35">
      <c r="A19737" t="s">
        <v>6</v>
      </c>
      <c r="B19737" t="s">
        <v>572</v>
      </c>
      <c r="C19737">
        <v>492</v>
      </c>
      <c r="D19737" t="s">
        <v>483</v>
      </c>
      <c r="E19737" t="s">
        <v>373</v>
      </c>
      <c r="F19737" t="s">
        <v>108</v>
      </c>
      <c r="G19737" t="s">
        <v>209</v>
      </c>
      <c r="H19737" t="s">
        <v>202</v>
      </c>
      <c r="I19737" t="s">
        <v>11</v>
      </c>
      <c r="J19737" t="s">
        <v>70</v>
      </c>
      <c r="K19737" t="s">
        <v>166</v>
      </c>
      <c r="L19737" t="s">
        <v>63</v>
      </c>
      <c r="M19737" t="s">
        <v>107</v>
      </c>
    </row>
    <row r="19738" spans="1:13" x14ac:dyDescent="0.35">
      <c r="A19738" t="s">
        <v>6</v>
      </c>
      <c r="B19738" t="s">
        <v>573</v>
      </c>
      <c r="C19738">
        <v>71</v>
      </c>
      <c r="D19738" t="s">
        <v>401</v>
      </c>
      <c r="E19738" t="s">
        <v>236</v>
      </c>
      <c r="F19738" t="s">
        <v>186</v>
      </c>
      <c r="G19738" t="s">
        <v>84</v>
      </c>
      <c r="H19738" t="s">
        <v>213</v>
      </c>
      <c r="I19738" t="s">
        <v>205</v>
      </c>
      <c r="J19738" t="s">
        <v>435</v>
      </c>
      <c r="K19738" t="s">
        <v>458</v>
      </c>
      <c r="L19738" t="s">
        <v>70</v>
      </c>
      <c r="M19738" t="s">
        <v>76</v>
      </c>
    </row>
    <row r="19739" spans="1:13" x14ac:dyDescent="0.35">
      <c r="A19739" t="s">
        <v>7</v>
      </c>
      <c r="B19739" t="s">
        <v>566</v>
      </c>
      <c r="C19739">
        <v>125</v>
      </c>
      <c r="D19739" t="s">
        <v>944</v>
      </c>
      <c r="E19739" t="s">
        <v>73</v>
      </c>
      <c r="F19739" t="s">
        <v>76</v>
      </c>
      <c r="G19739" t="s">
        <v>320</v>
      </c>
      <c r="H19739" t="s">
        <v>193</v>
      </c>
      <c r="I19739" t="s">
        <v>76</v>
      </c>
      <c r="J19739" t="s">
        <v>290</v>
      </c>
      <c r="K19739" t="s">
        <v>412</v>
      </c>
      <c r="L19739" t="s">
        <v>76</v>
      </c>
      <c r="M19739" t="s">
        <v>76</v>
      </c>
    </row>
    <row r="19740" spans="1:13" x14ac:dyDescent="0.35">
      <c r="A19740" t="s">
        <v>7</v>
      </c>
      <c r="B19740" t="s">
        <v>569</v>
      </c>
      <c r="C19740">
        <v>1434</v>
      </c>
      <c r="D19740" t="s">
        <v>375</v>
      </c>
      <c r="E19740" t="s">
        <v>151</v>
      </c>
      <c r="F19740" t="s">
        <v>75</v>
      </c>
      <c r="G19740" t="s">
        <v>512</v>
      </c>
      <c r="H19740" t="s">
        <v>53</v>
      </c>
      <c r="I19740" t="s">
        <v>106</v>
      </c>
      <c r="J19740" t="s">
        <v>94</v>
      </c>
      <c r="K19740" t="s">
        <v>102</v>
      </c>
      <c r="L19740" t="s">
        <v>106</v>
      </c>
      <c r="M19740" t="s">
        <v>76</v>
      </c>
    </row>
    <row r="19741" spans="1:13" x14ac:dyDescent="0.35">
      <c r="A19741" t="s">
        <v>7</v>
      </c>
      <c r="B19741" t="s">
        <v>570</v>
      </c>
      <c r="C19741">
        <v>100</v>
      </c>
      <c r="D19741" t="s">
        <v>695</v>
      </c>
      <c r="E19741" t="s">
        <v>56</v>
      </c>
      <c r="F19741" t="s">
        <v>76</v>
      </c>
      <c r="G19741" t="s">
        <v>341</v>
      </c>
      <c r="H19741" t="s">
        <v>116</v>
      </c>
      <c r="I19741" t="s">
        <v>76</v>
      </c>
      <c r="J19741" t="s">
        <v>53</v>
      </c>
      <c r="K19741" t="s">
        <v>302</v>
      </c>
      <c r="L19741" t="s">
        <v>76</v>
      </c>
      <c r="M19741" t="s">
        <v>76</v>
      </c>
    </row>
    <row r="19742" spans="1:13" x14ac:dyDescent="0.35">
      <c r="A19742" t="s">
        <v>7</v>
      </c>
      <c r="B19742" t="s">
        <v>571</v>
      </c>
      <c r="C19742">
        <v>65</v>
      </c>
      <c r="D19742" t="s">
        <v>962</v>
      </c>
      <c r="E19742" t="s">
        <v>163</v>
      </c>
      <c r="F19742" t="s">
        <v>105</v>
      </c>
      <c r="G19742" t="s">
        <v>247</v>
      </c>
      <c r="H19742" t="s">
        <v>68</v>
      </c>
      <c r="I19742" t="s">
        <v>76</v>
      </c>
      <c r="J19742" t="s">
        <v>62</v>
      </c>
      <c r="K19742" t="s">
        <v>748</v>
      </c>
      <c r="L19742" t="s">
        <v>76</v>
      </c>
      <c r="M19742" t="s">
        <v>76</v>
      </c>
    </row>
    <row r="19743" spans="1:13" x14ac:dyDescent="0.35">
      <c r="A19743" t="s">
        <v>7</v>
      </c>
      <c r="B19743" t="s">
        <v>572</v>
      </c>
      <c r="C19743">
        <v>1316</v>
      </c>
      <c r="D19743" t="s">
        <v>433</v>
      </c>
      <c r="E19743" t="s">
        <v>149</v>
      </c>
      <c r="F19743" t="s">
        <v>77</v>
      </c>
      <c r="G19743" t="s">
        <v>375</v>
      </c>
      <c r="H19743" t="s">
        <v>366</v>
      </c>
      <c r="I19743" t="s">
        <v>106</v>
      </c>
      <c r="J19743" t="s">
        <v>108</v>
      </c>
      <c r="K19743" t="s">
        <v>286</v>
      </c>
      <c r="L19743" t="s">
        <v>76</v>
      </c>
      <c r="M19743" t="s">
        <v>77</v>
      </c>
    </row>
    <row r="19744" spans="1:13" x14ac:dyDescent="0.35">
      <c r="A19744" t="s">
        <v>7</v>
      </c>
      <c r="B19744" t="s">
        <v>573</v>
      </c>
      <c r="C19744">
        <v>58</v>
      </c>
      <c r="D19744" t="s">
        <v>978</v>
      </c>
      <c r="E19744" t="s">
        <v>151</v>
      </c>
      <c r="F19744" t="s">
        <v>76</v>
      </c>
      <c r="G19744" t="s">
        <v>256</v>
      </c>
      <c r="H19744" t="s">
        <v>314</v>
      </c>
      <c r="I19744" t="s">
        <v>76</v>
      </c>
      <c r="J19744" t="s">
        <v>180</v>
      </c>
      <c r="K19744" t="s">
        <v>447</v>
      </c>
      <c r="L19744" t="s">
        <v>76</v>
      </c>
      <c r="M19744" t="s">
        <v>76</v>
      </c>
    </row>
    <row r="19745" spans="1:13" x14ac:dyDescent="0.35">
      <c r="A19745" t="s">
        <v>241</v>
      </c>
      <c r="B19745" t="s">
        <v>566</v>
      </c>
      <c r="C19745">
        <v>628</v>
      </c>
      <c r="D19745" t="s">
        <v>823</v>
      </c>
      <c r="E19745" t="s">
        <v>198</v>
      </c>
      <c r="F19745" t="s">
        <v>151</v>
      </c>
      <c r="G19745" t="s">
        <v>129</v>
      </c>
      <c r="H19745" t="s">
        <v>286</v>
      </c>
      <c r="I19745" t="s">
        <v>204</v>
      </c>
      <c r="J19745" t="s">
        <v>312</v>
      </c>
      <c r="K19745" t="s">
        <v>334</v>
      </c>
      <c r="L19745" t="s">
        <v>71</v>
      </c>
      <c r="M19745" t="s">
        <v>79</v>
      </c>
    </row>
    <row r="19746" spans="1:13" x14ac:dyDescent="0.35">
      <c r="A19746" t="s">
        <v>241</v>
      </c>
      <c r="B19746" t="s">
        <v>569</v>
      </c>
      <c r="C19746">
        <v>6047</v>
      </c>
      <c r="D19746" t="s">
        <v>420</v>
      </c>
      <c r="E19746" t="s">
        <v>244</v>
      </c>
      <c r="F19746" t="s">
        <v>72</v>
      </c>
      <c r="G19746" t="s">
        <v>289</v>
      </c>
      <c r="H19746" t="s">
        <v>134</v>
      </c>
      <c r="I19746" t="s">
        <v>65</v>
      </c>
      <c r="J19746" t="s">
        <v>309</v>
      </c>
      <c r="K19746" t="s">
        <v>442</v>
      </c>
      <c r="L19746" t="s">
        <v>78</v>
      </c>
      <c r="M19746" t="s">
        <v>76</v>
      </c>
    </row>
    <row r="19747" spans="1:13" x14ac:dyDescent="0.35">
      <c r="A19747" t="s">
        <v>241</v>
      </c>
      <c r="B19747" t="s">
        <v>570</v>
      </c>
      <c r="C19747">
        <v>749</v>
      </c>
      <c r="D19747" t="s">
        <v>596</v>
      </c>
      <c r="E19747" t="s">
        <v>204</v>
      </c>
      <c r="F19747" t="s">
        <v>102</v>
      </c>
      <c r="G19747" t="s">
        <v>334</v>
      </c>
      <c r="H19747" t="s">
        <v>367</v>
      </c>
      <c r="I19747" t="s">
        <v>204</v>
      </c>
      <c r="J19747" t="s">
        <v>493</v>
      </c>
      <c r="K19747" t="s">
        <v>291</v>
      </c>
      <c r="L19747" t="s">
        <v>70</v>
      </c>
      <c r="M19747" t="s">
        <v>76</v>
      </c>
    </row>
    <row r="19748" spans="1:13" x14ac:dyDescent="0.35">
      <c r="A19748" t="s">
        <v>241</v>
      </c>
      <c r="B19748" t="s">
        <v>571</v>
      </c>
      <c r="C19748">
        <v>401</v>
      </c>
      <c r="D19748" t="s">
        <v>758</v>
      </c>
      <c r="E19748" t="s">
        <v>67</v>
      </c>
      <c r="F19748" t="s">
        <v>86</v>
      </c>
      <c r="G19748" t="s">
        <v>294</v>
      </c>
      <c r="H19748" t="s">
        <v>286</v>
      </c>
      <c r="I19748" t="s">
        <v>264</v>
      </c>
      <c r="J19748" t="s">
        <v>207</v>
      </c>
      <c r="K19748" t="s">
        <v>222</v>
      </c>
      <c r="L19748" t="s">
        <v>106</v>
      </c>
      <c r="M19748" t="s">
        <v>76</v>
      </c>
    </row>
    <row r="19749" spans="1:13" x14ac:dyDescent="0.35">
      <c r="A19749" t="s">
        <v>241</v>
      </c>
      <c r="B19749" t="s">
        <v>572</v>
      </c>
      <c r="C19749">
        <v>4596</v>
      </c>
      <c r="D19749" t="s">
        <v>223</v>
      </c>
      <c r="E19749" t="s">
        <v>88</v>
      </c>
      <c r="F19749" t="s">
        <v>81</v>
      </c>
      <c r="G19749" t="s">
        <v>619</v>
      </c>
      <c r="H19749" t="s">
        <v>255</v>
      </c>
      <c r="I19749" t="s">
        <v>149</v>
      </c>
      <c r="J19749" t="s">
        <v>211</v>
      </c>
      <c r="K19749" t="s">
        <v>145</v>
      </c>
      <c r="L19749" t="s">
        <v>150</v>
      </c>
      <c r="M19749" t="s">
        <v>73</v>
      </c>
    </row>
    <row r="19750" spans="1:13" x14ac:dyDescent="0.35">
      <c r="A19750" t="s">
        <v>241</v>
      </c>
      <c r="B19750" t="s">
        <v>573</v>
      </c>
      <c r="C19750">
        <v>540</v>
      </c>
      <c r="D19750" t="s">
        <v>537</v>
      </c>
      <c r="E19750" t="s">
        <v>137</v>
      </c>
      <c r="F19750" t="s">
        <v>79</v>
      </c>
      <c r="G19750" t="s">
        <v>348</v>
      </c>
      <c r="H19750" t="s">
        <v>89</v>
      </c>
      <c r="I19750" t="s">
        <v>249</v>
      </c>
      <c r="J19750" t="s">
        <v>317</v>
      </c>
      <c r="K19750" t="s">
        <v>115</v>
      </c>
      <c r="L19750" t="s">
        <v>72</v>
      </c>
      <c r="M19750" t="s">
        <v>76</v>
      </c>
    </row>
    <row r="19752" spans="1:13" x14ac:dyDescent="0.35">
      <c r="A19752" t="s">
        <v>2814</v>
      </c>
    </row>
    <row r="19753" spans="1:13" x14ac:dyDescent="0.35">
      <c r="A19753" t="s">
        <v>14</v>
      </c>
      <c r="B19753" t="s">
        <v>593</v>
      </c>
      <c r="C19753" t="s">
        <v>2</v>
      </c>
      <c r="D19753" t="s">
        <v>2799</v>
      </c>
      <c r="E19753" t="s">
        <v>2800</v>
      </c>
      <c r="F19753" t="s">
        <v>2801</v>
      </c>
      <c r="G19753" t="s">
        <v>2802</v>
      </c>
      <c r="H19753" t="s">
        <v>2803</v>
      </c>
      <c r="I19753" t="s">
        <v>2804</v>
      </c>
      <c r="J19753" t="s">
        <v>2805</v>
      </c>
      <c r="K19753" t="s">
        <v>2806</v>
      </c>
      <c r="L19753" t="s">
        <v>609</v>
      </c>
      <c r="M19753" t="s">
        <v>852</v>
      </c>
    </row>
    <row r="19754" spans="1:13" x14ac:dyDescent="0.35">
      <c r="A19754" t="s">
        <v>3</v>
      </c>
      <c r="B19754" t="s">
        <v>594</v>
      </c>
      <c r="C19754">
        <v>928</v>
      </c>
      <c r="D19754" t="s">
        <v>332</v>
      </c>
      <c r="E19754" t="s">
        <v>68</v>
      </c>
      <c r="F19754" t="s">
        <v>122</v>
      </c>
      <c r="G19754" t="s">
        <v>862</v>
      </c>
      <c r="H19754" t="s">
        <v>280</v>
      </c>
      <c r="I19754" t="s">
        <v>77</v>
      </c>
      <c r="J19754" t="s">
        <v>79</v>
      </c>
      <c r="K19754" t="s">
        <v>63</v>
      </c>
      <c r="L19754" t="s">
        <v>107</v>
      </c>
      <c r="M19754" t="s">
        <v>76</v>
      </c>
    </row>
    <row r="19755" spans="1:13" x14ac:dyDescent="0.35">
      <c r="A19755" t="s">
        <v>3</v>
      </c>
      <c r="B19755" t="s">
        <v>595</v>
      </c>
      <c r="C19755">
        <v>982</v>
      </c>
      <c r="D19755" t="s">
        <v>754</v>
      </c>
      <c r="E19755" t="s">
        <v>93</v>
      </c>
      <c r="F19755" t="s">
        <v>78</v>
      </c>
      <c r="G19755" t="s">
        <v>10</v>
      </c>
      <c r="H19755" t="s">
        <v>240</v>
      </c>
      <c r="I19755" t="s">
        <v>130</v>
      </c>
      <c r="J19755" t="s">
        <v>136</v>
      </c>
      <c r="K19755" t="s">
        <v>299</v>
      </c>
      <c r="L19755" t="s">
        <v>77</v>
      </c>
      <c r="M19755" t="s">
        <v>79</v>
      </c>
    </row>
    <row r="19756" spans="1:13" x14ac:dyDescent="0.35">
      <c r="A19756" t="s">
        <v>4</v>
      </c>
      <c r="B19756" t="s">
        <v>594</v>
      </c>
      <c r="C19756">
        <v>1729</v>
      </c>
      <c r="D19756" t="s">
        <v>747</v>
      </c>
      <c r="E19756" t="s">
        <v>216</v>
      </c>
      <c r="F19756" t="s">
        <v>175</v>
      </c>
      <c r="G19756" t="s">
        <v>271</v>
      </c>
      <c r="H19756" t="s">
        <v>162</v>
      </c>
      <c r="I19756" t="s">
        <v>193</v>
      </c>
      <c r="J19756" t="s">
        <v>108</v>
      </c>
      <c r="K19756" t="s">
        <v>225</v>
      </c>
      <c r="L19756" t="s">
        <v>107</v>
      </c>
      <c r="M19756" t="s">
        <v>76</v>
      </c>
    </row>
    <row r="19757" spans="1:13" x14ac:dyDescent="0.35">
      <c r="A19757" t="s">
        <v>4</v>
      </c>
      <c r="B19757" t="s">
        <v>595</v>
      </c>
      <c r="C19757">
        <v>1505</v>
      </c>
      <c r="D19757" t="s">
        <v>937</v>
      </c>
      <c r="E19757" t="s">
        <v>67</v>
      </c>
      <c r="F19757" t="s">
        <v>63</v>
      </c>
      <c r="G19757" t="s">
        <v>235</v>
      </c>
      <c r="H19757" t="s">
        <v>61</v>
      </c>
      <c r="I19757" t="s">
        <v>326</v>
      </c>
      <c r="J19757" t="s">
        <v>252</v>
      </c>
      <c r="K19757" t="s">
        <v>364</v>
      </c>
      <c r="L19757" t="s">
        <v>74</v>
      </c>
      <c r="M19757" t="s">
        <v>76</v>
      </c>
    </row>
    <row r="19758" spans="1:13" x14ac:dyDescent="0.35">
      <c r="A19758" t="s">
        <v>5</v>
      </c>
      <c r="B19758" t="s">
        <v>594</v>
      </c>
      <c r="C19758">
        <v>1248</v>
      </c>
      <c r="D19758" t="s">
        <v>233</v>
      </c>
      <c r="E19758" t="s">
        <v>77</v>
      </c>
      <c r="F19758" t="s">
        <v>78</v>
      </c>
      <c r="G19758" t="s">
        <v>874</v>
      </c>
      <c r="H19758" t="s">
        <v>515</v>
      </c>
      <c r="I19758" t="s">
        <v>77</v>
      </c>
      <c r="J19758" t="s">
        <v>121</v>
      </c>
      <c r="K19758" t="s">
        <v>180</v>
      </c>
      <c r="L19758" t="s">
        <v>76</v>
      </c>
      <c r="M19758" t="s">
        <v>107</v>
      </c>
    </row>
    <row r="19759" spans="1:13" x14ac:dyDescent="0.35">
      <c r="A19759" t="s">
        <v>5</v>
      </c>
      <c r="B19759" t="s">
        <v>595</v>
      </c>
      <c r="C19759">
        <v>2057</v>
      </c>
      <c r="D19759" t="s">
        <v>798</v>
      </c>
      <c r="E19759" t="s">
        <v>77</v>
      </c>
      <c r="F19759" t="s">
        <v>103</v>
      </c>
      <c r="G19759" t="s">
        <v>69</v>
      </c>
      <c r="H19759" t="s">
        <v>226</v>
      </c>
      <c r="I19759" t="s">
        <v>68</v>
      </c>
      <c r="J19759" t="s">
        <v>308</v>
      </c>
      <c r="K19759" t="s">
        <v>139</v>
      </c>
      <c r="L19759" t="s">
        <v>86</v>
      </c>
      <c r="M19759" t="s">
        <v>76</v>
      </c>
    </row>
    <row r="19760" spans="1:13" x14ac:dyDescent="0.35">
      <c r="A19760" t="s">
        <v>6</v>
      </c>
      <c r="B19760" t="s">
        <v>594</v>
      </c>
      <c r="C19760">
        <v>522</v>
      </c>
      <c r="D19760" t="s">
        <v>616</v>
      </c>
      <c r="E19760" t="s">
        <v>262</v>
      </c>
      <c r="F19760" t="s">
        <v>173</v>
      </c>
      <c r="G19760" t="s">
        <v>541</v>
      </c>
      <c r="H19760" t="s">
        <v>264</v>
      </c>
      <c r="I19760" t="s">
        <v>240</v>
      </c>
      <c r="J19760" t="s">
        <v>94</v>
      </c>
      <c r="K19760" t="s">
        <v>442</v>
      </c>
      <c r="L19760" t="s">
        <v>75</v>
      </c>
      <c r="M19760" t="s">
        <v>76</v>
      </c>
    </row>
    <row r="19761" spans="1:13" x14ac:dyDescent="0.35">
      <c r="A19761" t="s">
        <v>6</v>
      </c>
      <c r="B19761" t="s">
        <v>595</v>
      </c>
      <c r="C19761">
        <v>892</v>
      </c>
      <c r="D19761" t="s">
        <v>747</v>
      </c>
      <c r="E19761" t="s">
        <v>98</v>
      </c>
      <c r="F19761" t="s">
        <v>72</v>
      </c>
      <c r="G19761" t="s">
        <v>211</v>
      </c>
      <c r="H19761" t="s">
        <v>252</v>
      </c>
      <c r="I19761" t="s">
        <v>317</v>
      </c>
      <c r="J19761" t="s">
        <v>114</v>
      </c>
      <c r="K19761" t="s">
        <v>254</v>
      </c>
      <c r="L19761" t="s">
        <v>65</v>
      </c>
      <c r="M19761" t="s">
        <v>107</v>
      </c>
    </row>
    <row r="19762" spans="1:13" x14ac:dyDescent="0.35">
      <c r="A19762" t="s">
        <v>7</v>
      </c>
      <c r="B19762" t="s">
        <v>594</v>
      </c>
      <c r="C19762">
        <v>1578</v>
      </c>
      <c r="D19762" t="s">
        <v>253</v>
      </c>
      <c r="E19762" t="s">
        <v>107</v>
      </c>
      <c r="F19762" t="s">
        <v>106</v>
      </c>
      <c r="G19762" t="s">
        <v>635</v>
      </c>
      <c r="H19762" t="s">
        <v>162</v>
      </c>
      <c r="I19762" t="s">
        <v>106</v>
      </c>
      <c r="J19762" t="s">
        <v>107</v>
      </c>
      <c r="K19762" t="s">
        <v>55</v>
      </c>
      <c r="L19762" t="s">
        <v>107</v>
      </c>
      <c r="M19762" t="s">
        <v>76</v>
      </c>
    </row>
    <row r="19763" spans="1:13" x14ac:dyDescent="0.35">
      <c r="A19763" t="s">
        <v>7</v>
      </c>
      <c r="B19763" t="s">
        <v>595</v>
      </c>
      <c r="C19763">
        <v>1520</v>
      </c>
      <c r="D19763" t="s">
        <v>1370</v>
      </c>
      <c r="E19763" t="s">
        <v>121</v>
      </c>
      <c r="F19763" t="s">
        <v>150</v>
      </c>
      <c r="G19763" t="s">
        <v>445</v>
      </c>
      <c r="H19763" t="s">
        <v>67</v>
      </c>
      <c r="I19763" t="s">
        <v>106</v>
      </c>
      <c r="J19763" t="s">
        <v>97</v>
      </c>
      <c r="K19763" t="s">
        <v>416</v>
      </c>
      <c r="L19763" t="s">
        <v>107</v>
      </c>
      <c r="M19763" t="s">
        <v>106</v>
      </c>
    </row>
    <row r="19764" spans="1:13" x14ac:dyDescent="0.35">
      <c r="A19764" t="s">
        <v>241</v>
      </c>
      <c r="B19764" t="s">
        <v>594</v>
      </c>
      <c r="C19764">
        <v>6005</v>
      </c>
      <c r="D19764" t="s">
        <v>523</v>
      </c>
      <c r="E19764" t="s">
        <v>151</v>
      </c>
      <c r="F19764" t="s">
        <v>186</v>
      </c>
      <c r="G19764" t="s">
        <v>691</v>
      </c>
      <c r="H19764" t="s">
        <v>58</v>
      </c>
      <c r="I19764" t="s">
        <v>103</v>
      </c>
      <c r="J19764" t="s">
        <v>72</v>
      </c>
      <c r="K19764" t="s">
        <v>175</v>
      </c>
      <c r="L19764" t="s">
        <v>107</v>
      </c>
      <c r="M19764" t="s">
        <v>76</v>
      </c>
    </row>
    <row r="19765" spans="1:13" x14ac:dyDescent="0.35">
      <c r="A19765" t="s">
        <v>241</v>
      </c>
      <c r="B19765" t="s">
        <v>595</v>
      </c>
      <c r="C19765">
        <v>6956</v>
      </c>
      <c r="D19765" t="s">
        <v>327</v>
      </c>
      <c r="E19765" t="s">
        <v>87</v>
      </c>
      <c r="F19765" t="s">
        <v>100</v>
      </c>
      <c r="G19765" t="s">
        <v>238</v>
      </c>
      <c r="H19765" t="s">
        <v>286</v>
      </c>
      <c r="I19765" t="s">
        <v>102</v>
      </c>
      <c r="J19765" t="s">
        <v>352</v>
      </c>
      <c r="K19765" t="s">
        <v>118</v>
      </c>
      <c r="L19765" t="s">
        <v>100</v>
      </c>
      <c r="M19765" t="s">
        <v>73</v>
      </c>
    </row>
    <row r="19767" spans="1:13" x14ac:dyDescent="0.35">
      <c r="A19767" t="s">
        <v>2815</v>
      </c>
    </row>
    <row r="19768" spans="1:13" x14ac:dyDescent="0.35">
      <c r="A19768" t="s">
        <v>14</v>
      </c>
      <c r="B19768" t="s">
        <v>2</v>
      </c>
      <c r="C19768" t="s">
        <v>2799</v>
      </c>
      <c r="D19768" t="s">
        <v>2800</v>
      </c>
      <c r="E19768" t="s">
        <v>2801</v>
      </c>
      <c r="F19768" t="s">
        <v>2802</v>
      </c>
      <c r="G19768" t="s">
        <v>2803</v>
      </c>
      <c r="H19768" t="s">
        <v>2804</v>
      </c>
      <c r="I19768" t="s">
        <v>2805</v>
      </c>
      <c r="J19768" t="s">
        <v>2806</v>
      </c>
      <c r="K19768" t="s">
        <v>609</v>
      </c>
      <c r="L19768" t="s">
        <v>852</v>
      </c>
    </row>
    <row r="19769" spans="1:13" x14ac:dyDescent="0.35">
      <c r="A19769" t="s">
        <v>3</v>
      </c>
      <c r="B19769">
        <v>1910</v>
      </c>
      <c r="C19769" t="s">
        <v>382</v>
      </c>
      <c r="D19769" t="s">
        <v>81</v>
      </c>
      <c r="E19769" t="s">
        <v>80</v>
      </c>
      <c r="F19769" t="s">
        <v>340</v>
      </c>
      <c r="G19769" t="s">
        <v>176</v>
      </c>
      <c r="H19769" t="s">
        <v>80</v>
      </c>
      <c r="I19769" t="s">
        <v>237</v>
      </c>
      <c r="J19769" t="s">
        <v>442</v>
      </c>
      <c r="K19769" t="s">
        <v>106</v>
      </c>
      <c r="L19769" t="s">
        <v>106</v>
      </c>
    </row>
    <row r="19770" spans="1:13" x14ac:dyDescent="0.35">
      <c r="A19770" t="s">
        <v>4</v>
      </c>
      <c r="B19770">
        <v>3234</v>
      </c>
      <c r="C19770" t="s">
        <v>673</v>
      </c>
      <c r="D19770" t="s">
        <v>240</v>
      </c>
      <c r="E19770" t="s">
        <v>198</v>
      </c>
      <c r="F19770" t="s">
        <v>494</v>
      </c>
      <c r="G19770" t="s">
        <v>134</v>
      </c>
      <c r="H19770" t="s">
        <v>299</v>
      </c>
      <c r="I19770" t="s">
        <v>218</v>
      </c>
      <c r="J19770" t="s">
        <v>205</v>
      </c>
      <c r="K19770" t="s">
        <v>81</v>
      </c>
      <c r="L19770" t="s">
        <v>76</v>
      </c>
    </row>
    <row r="19771" spans="1:13" x14ac:dyDescent="0.35">
      <c r="A19771" t="s">
        <v>5</v>
      </c>
      <c r="B19771">
        <v>3305</v>
      </c>
      <c r="C19771" t="s">
        <v>473</v>
      </c>
      <c r="D19771" t="s">
        <v>77</v>
      </c>
      <c r="E19771" t="s">
        <v>104</v>
      </c>
      <c r="F19771" t="s">
        <v>503</v>
      </c>
      <c r="G19771" t="s">
        <v>209</v>
      </c>
      <c r="H19771" t="s">
        <v>68</v>
      </c>
      <c r="I19771" t="s">
        <v>235</v>
      </c>
      <c r="J19771" t="s">
        <v>129</v>
      </c>
      <c r="K19771" t="s">
        <v>122</v>
      </c>
      <c r="L19771" t="s">
        <v>76</v>
      </c>
    </row>
    <row r="19772" spans="1:13" x14ac:dyDescent="0.35">
      <c r="A19772" t="s">
        <v>6</v>
      </c>
      <c r="B19772">
        <v>1414</v>
      </c>
      <c r="C19772" t="s">
        <v>656</v>
      </c>
      <c r="D19772" t="s">
        <v>159</v>
      </c>
      <c r="E19772" t="s">
        <v>55</v>
      </c>
      <c r="F19772" t="s">
        <v>269</v>
      </c>
      <c r="G19772" t="s">
        <v>262</v>
      </c>
      <c r="H19772" t="s">
        <v>113</v>
      </c>
      <c r="I19772" t="s">
        <v>211</v>
      </c>
      <c r="J19772" t="s">
        <v>220</v>
      </c>
      <c r="K19772" t="s">
        <v>104</v>
      </c>
      <c r="L19772" t="s">
        <v>107</v>
      </c>
    </row>
    <row r="19773" spans="1:13" x14ac:dyDescent="0.35">
      <c r="A19773" t="s">
        <v>7</v>
      </c>
      <c r="B19773">
        <v>3098</v>
      </c>
      <c r="C19773" t="s">
        <v>736</v>
      </c>
      <c r="D19773" t="s">
        <v>108</v>
      </c>
      <c r="E19773" t="s">
        <v>68</v>
      </c>
      <c r="F19773" t="s">
        <v>602</v>
      </c>
      <c r="G19773" t="s">
        <v>188</v>
      </c>
      <c r="H19773" t="s">
        <v>106</v>
      </c>
      <c r="I19773" t="s">
        <v>133</v>
      </c>
      <c r="J19773" t="s">
        <v>58</v>
      </c>
      <c r="K19773" t="s">
        <v>107</v>
      </c>
      <c r="L19773" t="s">
        <v>73</v>
      </c>
    </row>
    <row r="19774" spans="1:13" x14ac:dyDescent="0.35">
      <c r="A19774" t="s">
        <v>241</v>
      </c>
      <c r="B19774">
        <v>12961</v>
      </c>
      <c r="C19774" t="s">
        <v>473</v>
      </c>
      <c r="D19774" t="s">
        <v>137</v>
      </c>
      <c r="E19774" t="s">
        <v>100</v>
      </c>
      <c r="F19774" t="s">
        <v>476</v>
      </c>
      <c r="G19774" t="s">
        <v>61</v>
      </c>
      <c r="H19774" t="s">
        <v>244</v>
      </c>
      <c r="I19774" t="s">
        <v>58</v>
      </c>
      <c r="J19774" t="s">
        <v>304</v>
      </c>
      <c r="K19774" t="s">
        <v>105</v>
      </c>
      <c r="L19774" t="s">
        <v>107</v>
      </c>
    </row>
    <row r="19776" spans="1:13" x14ac:dyDescent="0.35">
      <c r="A19776" t="s">
        <v>2816</v>
      </c>
    </row>
    <row r="19777" spans="1:12" x14ac:dyDescent="0.35">
      <c r="A19777" t="s">
        <v>14</v>
      </c>
      <c r="B19777" t="s">
        <v>15</v>
      </c>
      <c r="C19777" t="s">
        <v>2</v>
      </c>
      <c r="D19777" t="s">
        <v>49</v>
      </c>
      <c r="E19777" t="s">
        <v>2817</v>
      </c>
      <c r="F19777" t="s">
        <v>2818</v>
      </c>
      <c r="G19777" t="s">
        <v>2819</v>
      </c>
      <c r="H19777" t="s">
        <v>2820</v>
      </c>
      <c r="I19777" t="s">
        <v>2821</v>
      </c>
      <c r="J19777" t="s">
        <v>2822</v>
      </c>
      <c r="K19777" t="s">
        <v>2823</v>
      </c>
      <c r="L19777" t="s">
        <v>1447</v>
      </c>
    </row>
    <row r="19778" spans="1:12" x14ac:dyDescent="0.35">
      <c r="A19778" t="s">
        <v>3</v>
      </c>
      <c r="B19778" t="s">
        <v>52</v>
      </c>
      <c r="C19778">
        <v>445</v>
      </c>
      <c r="D19778" t="s">
        <v>71</v>
      </c>
      <c r="E19778" t="s">
        <v>75</v>
      </c>
      <c r="F19778" t="s">
        <v>208</v>
      </c>
      <c r="G19778" t="s">
        <v>72</v>
      </c>
      <c r="H19778" t="s">
        <v>151</v>
      </c>
      <c r="I19778" t="s">
        <v>992</v>
      </c>
      <c r="J19778" t="s">
        <v>126</v>
      </c>
      <c r="K19778" t="s">
        <v>209</v>
      </c>
      <c r="L19778" t="s">
        <v>76</v>
      </c>
    </row>
    <row r="19779" spans="1:12" x14ac:dyDescent="0.35">
      <c r="A19779" t="s">
        <v>3</v>
      </c>
      <c r="B19779" t="s">
        <v>83</v>
      </c>
      <c r="C19779">
        <v>1440</v>
      </c>
      <c r="D19779" t="s">
        <v>76</v>
      </c>
      <c r="E19779" t="s">
        <v>63</v>
      </c>
      <c r="F19779" t="s">
        <v>92</v>
      </c>
      <c r="G19779" t="s">
        <v>79</v>
      </c>
      <c r="H19779" t="s">
        <v>163</v>
      </c>
      <c r="I19779" t="s">
        <v>990</v>
      </c>
      <c r="J19779" t="s">
        <v>210</v>
      </c>
      <c r="K19779" t="s">
        <v>188</v>
      </c>
      <c r="L19779" t="s">
        <v>76</v>
      </c>
    </row>
    <row r="19780" spans="1:12" x14ac:dyDescent="0.35">
      <c r="A19780" t="s">
        <v>3</v>
      </c>
      <c r="B19780" t="s">
        <v>50</v>
      </c>
      <c r="C19780">
        <v>141</v>
      </c>
      <c r="D19780" t="s">
        <v>76</v>
      </c>
      <c r="E19780" t="s">
        <v>142</v>
      </c>
      <c r="F19780" t="s">
        <v>81</v>
      </c>
      <c r="G19780" t="s">
        <v>106</v>
      </c>
      <c r="H19780" t="s">
        <v>442</v>
      </c>
      <c r="I19780" t="s">
        <v>888</v>
      </c>
      <c r="J19780" t="s">
        <v>290</v>
      </c>
      <c r="K19780" t="s">
        <v>177</v>
      </c>
      <c r="L19780" t="s">
        <v>76</v>
      </c>
    </row>
    <row r="19781" spans="1:12" x14ac:dyDescent="0.35">
      <c r="A19781" t="s">
        <v>4</v>
      </c>
      <c r="B19781" t="s">
        <v>52</v>
      </c>
      <c r="C19781">
        <v>653</v>
      </c>
      <c r="D19781" t="s">
        <v>76</v>
      </c>
      <c r="E19781" t="s">
        <v>68</v>
      </c>
      <c r="F19781" t="s">
        <v>109</v>
      </c>
      <c r="G19781" t="s">
        <v>75</v>
      </c>
      <c r="H19781" t="s">
        <v>122</v>
      </c>
      <c r="I19781" t="s">
        <v>1317</v>
      </c>
      <c r="J19781" t="s">
        <v>372</v>
      </c>
      <c r="K19781" t="s">
        <v>217</v>
      </c>
      <c r="L19781" t="s">
        <v>107</v>
      </c>
    </row>
    <row r="19782" spans="1:12" x14ac:dyDescent="0.35">
      <c r="A19782" t="s">
        <v>4</v>
      </c>
      <c r="B19782" t="s">
        <v>83</v>
      </c>
      <c r="C19782">
        <v>1956</v>
      </c>
      <c r="D19782" t="s">
        <v>76</v>
      </c>
      <c r="E19782" t="s">
        <v>94</v>
      </c>
      <c r="F19782" t="s">
        <v>80</v>
      </c>
      <c r="G19782" t="s">
        <v>81</v>
      </c>
      <c r="H19782" t="s">
        <v>130</v>
      </c>
      <c r="I19782" t="s">
        <v>716</v>
      </c>
      <c r="J19782" t="s">
        <v>299</v>
      </c>
      <c r="K19782" t="s">
        <v>435</v>
      </c>
      <c r="L19782" t="s">
        <v>76</v>
      </c>
    </row>
    <row r="19783" spans="1:12" x14ac:dyDescent="0.35">
      <c r="A19783" t="s">
        <v>4</v>
      </c>
      <c r="B19783" t="s">
        <v>50</v>
      </c>
      <c r="C19783">
        <v>233</v>
      </c>
      <c r="D19783" t="s">
        <v>76</v>
      </c>
      <c r="E19783" t="s">
        <v>150</v>
      </c>
      <c r="F19783" t="s">
        <v>71</v>
      </c>
      <c r="G19783" t="s">
        <v>77</v>
      </c>
      <c r="H19783" t="s">
        <v>186</v>
      </c>
      <c r="I19783" t="s">
        <v>865</v>
      </c>
      <c r="J19783" t="s">
        <v>121</v>
      </c>
      <c r="K19783" t="s">
        <v>103</v>
      </c>
      <c r="L19783" t="s">
        <v>76</v>
      </c>
    </row>
    <row r="19784" spans="1:12" x14ac:dyDescent="0.35">
      <c r="A19784" t="s">
        <v>5</v>
      </c>
      <c r="B19784" t="s">
        <v>52</v>
      </c>
      <c r="C19784">
        <v>964</v>
      </c>
      <c r="D19784" t="s">
        <v>107</v>
      </c>
      <c r="E19784" t="s">
        <v>142</v>
      </c>
      <c r="F19784" t="s">
        <v>122</v>
      </c>
      <c r="G19784" t="s">
        <v>71</v>
      </c>
      <c r="H19784" t="s">
        <v>142</v>
      </c>
      <c r="I19784" t="s">
        <v>772</v>
      </c>
      <c r="J19784" t="s">
        <v>112</v>
      </c>
      <c r="K19784" t="s">
        <v>307</v>
      </c>
      <c r="L19784" t="s">
        <v>107</v>
      </c>
    </row>
    <row r="19785" spans="1:12" x14ac:dyDescent="0.35">
      <c r="A19785" t="s">
        <v>5</v>
      </c>
      <c r="B19785" t="s">
        <v>83</v>
      </c>
      <c r="C19785">
        <v>2259</v>
      </c>
      <c r="D19785" t="s">
        <v>77</v>
      </c>
      <c r="E19785" t="s">
        <v>105</v>
      </c>
      <c r="F19785" t="s">
        <v>81</v>
      </c>
      <c r="G19785" t="s">
        <v>68</v>
      </c>
      <c r="H19785" t="s">
        <v>122</v>
      </c>
      <c r="I19785" t="s">
        <v>403</v>
      </c>
      <c r="J19785" t="s">
        <v>177</v>
      </c>
      <c r="K19785" t="s">
        <v>221</v>
      </c>
      <c r="L19785" t="s">
        <v>76</v>
      </c>
    </row>
    <row r="19786" spans="1:12" x14ac:dyDescent="0.35">
      <c r="A19786" t="s">
        <v>5</v>
      </c>
      <c r="B19786" t="s">
        <v>50</v>
      </c>
      <c r="C19786">
        <v>237</v>
      </c>
      <c r="D19786" t="s">
        <v>76</v>
      </c>
      <c r="E19786" t="s">
        <v>63</v>
      </c>
      <c r="F19786" t="s">
        <v>81</v>
      </c>
      <c r="G19786" t="s">
        <v>107</v>
      </c>
      <c r="H19786" t="s">
        <v>103</v>
      </c>
      <c r="I19786" t="s">
        <v>841</v>
      </c>
      <c r="J19786" t="s">
        <v>249</v>
      </c>
      <c r="K19786" t="s">
        <v>92</v>
      </c>
      <c r="L19786" t="s">
        <v>76</v>
      </c>
    </row>
    <row r="19787" spans="1:12" x14ac:dyDescent="0.35">
      <c r="A19787" t="s">
        <v>6</v>
      </c>
      <c r="B19787" t="s">
        <v>52</v>
      </c>
      <c r="C19787">
        <v>280</v>
      </c>
      <c r="D19787" t="s">
        <v>79</v>
      </c>
      <c r="E19787" t="s">
        <v>78</v>
      </c>
      <c r="F19787" t="s">
        <v>74</v>
      </c>
      <c r="G19787" t="s">
        <v>80</v>
      </c>
      <c r="H19787" t="s">
        <v>65</v>
      </c>
      <c r="I19787" t="s">
        <v>758</v>
      </c>
      <c r="J19787" t="s">
        <v>220</v>
      </c>
      <c r="K19787" t="s">
        <v>203</v>
      </c>
      <c r="L19787" t="s">
        <v>73</v>
      </c>
    </row>
    <row r="19788" spans="1:12" x14ac:dyDescent="0.35">
      <c r="A19788" t="s">
        <v>6</v>
      </c>
      <c r="B19788" t="s">
        <v>83</v>
      </c>
      <c r="C19788">
        <v>839</v>
      </c>
      <c r="D19788" t="s">
        <v>107</v>
      </c>
      <c r="E19788" t="s">
        <v>103</v>
      </c>
      <c r="F19788" t="s">
        <v>130</v>
      </c>
      <c r="G19788" t="s">
        <v>71</v>
      </c>
      <c r="H19788" t="s">
        <v>87</v>
      </c>
      <c r="I19788" t="s">
        <v>660</v>
      </c>
      <c r="J19788" t="s">
        <v>326</v>
      </c>
      <c r="K19788" t="s">
        <v>82</v>
      </c>
      <c r="L19788" t="s">
        <v>76</v>
      </c>
    </row>
    <row r="19789" spans="1:12" x14ac:dyDescent="0.35">
      <c r="A19789" t="s">
        <v>6</v>
      </c>
      <c r="B19789" t="s">
        <v>50</v>
      </c>
      <c r="C19789">
        <v>101</v>
      </c>
      <c r="D19789" t="s">
        <v>76</v>
      </c>
      <c r="E19789" t="s">
        <v>76</v>
      </c>
      <c r="F19789" t="s">
        <v>150</v>
      </c>
      <c r="G19789" t="s">
        <v>150</v>
      </c>
      <c r="H19789" t="s">
        <v>100</v>
      </c>
      <c r="I19789" t="s">
        <v>155</v>
      </c>
      <c r="J19789" t="s">
        <v>305</v>
      </c>
      <c r="K19789" t="s">
        <v>281</v>
      </c>
      <c r="L19789" t="s">
        <v>76</v>
      </c>
    </row>
    <row r="19790" spans="1:12" x14ac:dyDescent="0.35">
      <c r="A19790" t="s">
        <v>7</v>
      </c>
      <c r="B19790" t="s">
        <v>52</v>
      </c>
      <c r="C19790">
        <v>790</v>
      </c>
      <c r="D19790" t="s">
        <v>79</v>
      </c>
      <c r="E19790" t="s">
        <v>65</v>
      </c>
      <c r="F19790" t="s">
        <v>226</v>
      </c>
      <c r="G19790" t="s">
        <v>106</v>
      </c>
      <c r="H19790" t="s">
        <v>260</v>
      </c>
      <c r="I19790" t="s">
        <v>650</v>
      </c>
      <c r="J19790" t="s">
        <v>166</v>
      </c>
      <c r="K19790" t="s">
        <v>237</v>
      </c>
      <c r="L19790" t="s">
        <v>76</v>
      </c>
    </row>
    <row r="19791" spans="1:12" x14ac:dyDescent="0.35">
      <c r="A19791" t="s">
        <v>7</v>
      </c>
      <c r="B19791" t="s">
        <v>83</v>
      </c>
      <c r="C19791">
        <v>2105</v>
      </c>
      <c r="D19791" t="s">
        <v>107</v>
      </c>
      <c r="E19791" t="s">
        <v>62</v>
      </c>
      <c r="F19791" t="s">
        <v>221</v>
      </c>
      <c r="G19791" t="s">
        <v>73</v>
      </c>
      <c r="H19791" t="s">
        <v>89</v>
      </c>
      <c r="I19791" t="s">
        <v>578</v>
      </c>
      <c r="J19791" t="s">
        <v>126</v>
      </c>
      <c r="K19791" t="s">
        <v>221</v>
      </c>
      <c r="L19791" t="s">
        <v>76</v>
      </c>
    </row>
    <row r="19792" spans="1:12" x14ac:dyDescent="0.35">
      <c r="A19792" t="s">
        <v>7</v>
      </c>
      <c r="B19792" t="s">
        <v>50</v>
      </c>
      <c r="C19792">
        <v>348</v>
      </c>
      <c r="D19792" t="s">
        <v>107</v>
      </c>
      <c r="E19792" t="s">
        <v>97</v>
      </c>
      <c r="F19792" t="s">
        <v>84</v>
      </c>
      <c r="G19792" t="s">
        <v>71</v>
      </c>
      <c r="H19792" t="s">
        <v>114</v>
      </c>
      <c r="I19792" t="s">
        <v>712</v>
      </c>
      <c r="J19792" t="s">
        <v>114</v>
      </c>
      <c r="K19792" t="s">
        <v>213</v>
      </c>
      <c r="L19792" t="s">
        <v>76</v>
      </c>
    </row>
    <row r="19793" spans="1:12" x14ac:dyDescent="0.35">
      <c r="A19793" t="s">
        <v>241</v>
      </c>
      <c r="B19793" t="s">
        <v>52</v>
      </c>
      <c r="C19793">
        <v>3132</v>
      </c>
      <c r="D19793" t="s">
        <v>77</v>
      </c>
      <c r="E19793" t="s">
        <v>142</v>
      </c>
      <c r="F19793" t="s">
        <v>280</v>
      </c>
      <c r="G19793" t="s">
        <v>150</v>
      </c>
      <c r="H19793" t="s">
        <v>163</v>
      </c>
      <c r="I19793" t="s">
        <v>1217</v>
      </c>
      <c r="J19793" t="s">
        <v>210</v>
      </c>
      <c r="K19793" t="s">
        <v>225</v>
      </c>
      <c r="L19793" t="s">
        <v>107</v>
      </c>
    </row>
    <row r="19794" spans="1:12" x14ac:dyDescent="0.35">
      <c r="A19794" t="s">
        <v>241</v>
      </c>
      <c r="B19794" t="s">
        <v>83</v>
      </c>
      <c r="C19794">
        <v>8599</v>
      </c>
      <c r="D19794" t="s">
        <v>107</v>
      </c>
      <c r="E19794" t="s">
        <v>142</v>
      </c>
      <c r="F19794" t="s">
        <v>194</v>
      </c>
      <c r="G19794" t="s">
        <v>79</v>
      </c>
      <c r="H19794" t="s">
        <v>137</v>
      </c>
      <c r="I19794" t="s">
        <v>802</v>
      </c>
      <c r="J19794" t="s">
        <v>386</v>
      </c>
      <c r="K19794" t="s">
        <v>177</v>
      </c>
      <c r="L19794" t="s">
        <v>76</v>
      </c>
    </row>
    <row r="19795" spans="1:12" x14ac:dyDescent="0.35">
      <c r="A19795" t="s">
        <v>241</v>
      </c>
      <c r="B19795" t="s">
        <v>50</v>
      </c>
      <c r="C19795">
        <v>1060</v>
      </c>
      <c r="D19795" t="s">
        <v>76</v>
      </c>
      <c r="E19795" t="s">
        <v>130</v>
      </c>
      <c r="F19795" t="s">
        <v>122</v>
      </c>
      <c r="G19795" t="s">
        <v>79</v>
      </c>
      <c r="H19795" t="s">
        <v>109</v>
      </c>
      <c r="I19795" t="s">
        <v>793</v>
      </c>
      <c r="J19795" t="s">
        <v>309</v>
      </c>
      <c r="K19795" t="s">
        <v>135</v>
      </c>
      <c r="L19795" t="s">
        <v>76</v>
      </c>
    </row>
    <row r="19797" spans="1:12" x14ac:dyDescent="0.35">
      <c r="A19797" t="s">
        <v>2824</v>
      </c>
    </row>
    <row r="19798" spans="1:12" x14ac:dyDescent="0.35">
      <c r="A19798" t="s">
        <v>14</v>
      </c>
      <c r="B19798" t="s">
        <v>266</v>
      </c>
      <c r="C19798" t="s">
        <v>2</v>
      </c>
      <c r="D19798" t="s">
        <v>49</v>
      </c>
      <c r="E19798" t="s">
        <v>2817</v>
      </c>
      <c r="F19798" t="s">
        <v>2818</v>
      </c>
      <c r="G19798" t="s">
        <v>2820</v>
      </c>
      <c r="H19798" t="s">
        <v>2821</v>
      </c>
      <c r="I19798" t="s">
        <v>2822</v>
      </c>
      <c r="J19798" t="s">
        <v>2823</v>
      </c>
      <c r="K19798" t="s">
        <v>2819</v>
      </c>
      <c r="L19798" t="s">
        <v>1447</v>
      </c>
    </row>
    <row r="19799" spans="1:12" x14ac:dyDescent="0.35">
      <c r="A19799" t="s">
        <v>3</v>
      </c>
      <c r="B19799" t="s">
        <v>267</v>
      </c>
      <c r="C19799">
        <v>264</v>
      </c>
      <c r="D19799" t="s">
        <v>78</v>
      </c>
      <c r="E19799" t="s">
        <v>80</v>
      </c>
      <c r="F19799" t="s">
        <v>151</v>
      </c>
      <c r="G19799" t="s">
        <v>112</v>
      </c>
      <c r="H19799" t="s">
        <v>1177</v>
      </c>
      <c r="I19799" t="s">
        <v>255</v>
      </c>
      <c r="J19799" t="s">
        <v>102</v>
      </c>
      <c r="K19799" t="s">
        <v>76</v>
      </c>
      <c r="L19799" t="s">
        <v>76</v>
      </c>
    </row>
    <row r="19800" spans="1:12" x14ac:dyDescent="0.35">
      <c r="A19800" t="s">
        <v>3</v>
      </c>
      <c r="B19800" t="s">
        <v>279</v>
      </c>
      <c r="C19800">
        <v>1698</v>
      </c>
      <c r="D19800" t="s">
        <v>76</v>
      </c>
      <c r="E19800" t="s">
        <v>138</v>
      </c>
      <c r="F19800" t="s">
        <v>185</v>
      </c>
      <c r="G19800" t="s">
        <v>133</v>
      </c>
      <c r="H19800" t="s">
        <v>702</v>
      </c>
      <c r="I19800" t="s">
        <v>317</v>
      </c>
      <c r="J19800" t="s">
        <v>134</v>
      </c>
      <c r="K19800" t="s">
        <v>150</v>
      </c>
      <c r="L19800" t="s">
        <v>76</v>
      </c>
    </row>
    <row r="19801" spans="1:12" x14ac:dyDescent="0.35">
      <c r="A19801" t="s">
        <v>3</v>
      </c>
      <c r="B19801" t="s">
        <v>285</v>
      </c>
      <c r="C19801">
        <v>64</v>
      </c>
      <c r="D19801" t="s">
        <v>76</v>
      </c>
      <c r="E19801" t="s">
        <v>180</v>
      </c>
      <c r="F19801" t="s">
        <v>74</v>
      </c>
      <c r="G19801" t="s">
        <v>159</v>
      </c>
      <c r="H19801" t="s">
        <v>1306</v>
      </c>
      <c r="I19801" t="s">
        <v>105</v>
      </c>
      <c r="J19801" t="s">
        <v>151</v>
      </c>
      <c r="K19801" t="s">
        <v>76</v>
      </c>
      <c r="L19801" t="s">
        <v>76</v>
      </c>
    </row>
    <row r="19802" spans="1:12" x14ac:dyDescent="0.35">
      <c r="A19802" t="s">
        <v>4</v>
      </c>
      <c r="B19802" t="s">
        <v>267</v>
      </c>
      <c r="C19802">
        <v>274</v>
      </c>
      <c r="D19802" t="s">
        <v>76</v>
      </c>
      <c r="E19802" t="s">
        <v>94</v>
      </c>
      <c r="F19802" t="s">
        <v>138</v>
      </c>
      <c r="G19802" t="s">
        <v>93</v>
      </c>
      <c r="H19802" t="s">
        <v>1139</v>
      </c>
      <c r="I19802" t="s">
        <v>216</v>
      </c>
      <c r="J19802" t="s">
        <v>216</v>
      </c>
      <c r="K19802" t="s">
        <v>71</v>
      </c>
      <c r="L19802" t="s">
        <v>76</v>
      </c>
    </row>
    <row r="19803" spans="1:12" x14ac:dyDescent="0.35">
      <c r="A19803" t="s">
        <v>4</v>
      </c>
      <c r="B19803" t="s">
        <v>279</v>
      </c>
      <c r="C19803">
        <v>2427</v>
      </c>
      <c r="D19803" t="s">
        <v>76</v>
      </c>
      <c r="E19803" t="s">
        <v>150</v>
      </c>
      <c r="F19803" t="s">
        <v>151</v>
      </c>
      <c r="G19803" t="s">
        <v>142</v>
      </c>
      <c r="H19803" t="s">
        <v>1600</v>
      </c>
      <c r="I19803" t="s">
        <v>199</v>
      </c>
      <c r="J19803" t="s">
        <v>293</v>
      </c>
      <c r="K19803" t="s">
        <v>78</v>
      </c>
      <c r="L19803" t="s">
        <v>76</v>
      </c>
    </row>
    <row r="19804" spans="1:12" x14ac:dyDescent="0.35">
      <c r="A19804" t="s">
        <v>4</v>
      </c>
      <c r="B19804" t="s">
        <v>285</v>
      </c>
      <c r="C19804">
        <v>141</v>
      </c>
      <c r="D19804" t="s">
        <v>76</v>
      </c>
      <c r="E19804" t="s">
        <v>173</v>
      </c>
      <c r="F19804" t="s">
        <v>94</v>
      </c>
      <c r="G19804" t="s">
        <v>132</v>
      </c>
      <c r="H19804" t="s">
        <v>915</v>
      </c>
      <c r="I19804" t="s">
        <v>211</v>
      </c>
      <c r="J19804" t="s">
        <v>216</v>
      </c>
      <c r="K19804" t="s">
        <v>86</v>
      </c>
      <c r="L19804" t="s">
        <v>76</v>
      </c>
    </row>
    <row r="19805" spans="1:12" x14ac:dyDescent="0.35">
      <c r="A19805" t="s">
        <v>5</v>
      </c>
      <c r="B19805" t="s">
        <v>267</v>
      </c>
      <c r="C19805">
        <v>135</v>
      </c>
      <c r="D19805" t="s">
        <v>76</v>
      </c>
      <c r="E19805" t="s">
        <v>73</v>
      </c>
      <c r="F19805" t="s">
        <v>105</v>
      </c>
      <c r="G19805" t="s">
        <v>163</v>
      </c>
      <c r="H19805" t="s">
        <v>997</v>
      </c>
      <c r="I19805" t="s">
        <v>97</v>
      </c>
      <c r="J19805" t="s">
        <v>149</v>
      </c>
      <c r="K19805" t="s">
        <v>88</v>
      </c>
      <c r="L19805" t="s">
        <v>76</v>
      </c>
    </row>
    <row r="19806" spans="1:12" x14ac:dyDescent="0.35">
      <c r="A19806" t="s">
        <v>5</v>
      </c>
      <c r="B19806" t="s">
        <v>279</v>
      </c>
      <c r="C19806">
        <v>2656</v>
      </c>
      <c r="D19806" t="s">
        <v>77</v>
      </c>
      <c r="E19806" t="s">
        <v>81</v>
      </c>
      <c r="F19806" t="s">
        <v>74</v>
      </c>
      <c r="G19806" t="s">
        <v>198</v>
      </c>
      <c r="H19806" t="s">
        <v>1175</v>
      </c>
      <c r="I19806" t="s">
        <v>185</v>
      </c>
      <c r="J19806" t="s">
        <v>249</v>
      </c>
      <c r="K19806" t="s">
        <v>77</v>
      </c>
      <c r="L19806" t="s">
        <v>76</v>
      </c>
    </row>
    <row r="19807" spans="1:12" x14ac:dyDescent="0.35">
      <c r="A19807" t="s">
        <v>5</v>
      </c>
      <c r="B19807" t="s">
        <v>285</v>
      </c>
      <c r="C19807">
        <v>669</v>
      </c>
      <c r="D19807" t="s">
        <v>76</v>
      </c>
      <c r="E19807" t="s">
        <v>100</v>
      </c>
      <c r="F19807" t="s">
        <v>106</v>
      </c>
      <c r="G19807" t="s">
        <v>72</v>
      </c>
      <c r="H19807" t="s">
        <v>979</v>
      </c>
      <c r="I19807" t="s">
        <v>119</v>
      </c>
      <c r="J19807" t="s">
        <v>133</v>
      </c>
      <c r="K19807" t="s">
        <v>107</v>
      </c>
      <c r="L19807" t="s">
        <v>76</v>
      </c>
    </row>
    <row r="19808" spans="1:12" x14ac:dyDescent="0.35">
      <c r="A19808" t="s">
        <v>6</v>
      </c>
      <c r="B19808" t="s">
        <v>267</v>
      </c>
      <c r="C19808">
        <v>92</v>
      </c>
      <c r="D19808" t="s">
        <v>76</v>
      </c>
      <c r="E19808" t="s">
        <v>133</v>
      </c>
      <c r="F19808" t="s">
        <v>106</v>
      </c>
      <c r="G19808" t="s">
        <v>76</v>
      </c>
      <c r="H19808" t="s">
        <v>737</v>
      </c>
      <c r="I19808" t="s">
        <v>70</v>
      </c>
      <c r="J19808" t="s">
        <v>228</v>
      </c>
      <c r="K19808" t="s">
        <v>94</v>
      </c>
      <c r="L19808" t="s">
        <v>76</v>
      </c>
    </row>
    <row r="19809" spans="1:12" x14ac:dyDescent="0.35">
      <c r="A19809" t="s">
        <v>6</v>
      </c>
      <c r="B19809" t="s">
        <v>279</v>
      </c>
      <c r="C19809">
        <v>1016</v>
      </c>
      <c r="D19809" t="s">
        <v>73</v>
      </c>
      <c r="E19809" t="s">
        <v>108</v>
      </c>
      <c r="F19809" t="s">
        <v>104</v>
      </c>
      <c r="G19809" t="s">
        <v>161</v>
      </c>
      <c r="H19809" t="s">
        <v>422</v>
      </c>
      <c r="I19809" t="s">
        <v>262</v>
      </c>
      <c r="J19809" t="s">
        <v>235</v>
      </c>
      <c r="K19809" t="s">
        <v>71</v>
      </c>
      <c r="L19809" t="s">
        <v>76</v>
      </c>
    </row>
    <row r="19810" spans="1:12" x14ac:dyDescent="0.35">
      <c r="A19810" t="s">
        <v>6</v>
      </c>
      <c r="B19810" t="s">
        <v>285</v>
      </c>
      <c r="C19810">
        <v>112</v>
      </c>
      <c r="D19810" t="s">
        <v>76</v>
      </c>
      <c r="E19810" t="s">
        <v>76</v>
      </c>
      <c r="F19810" t="s">
        <v>71</v>
      </c>
      <c r="G19810" t="s">
        <v>88</v>
      </c>
      <c r="H19810" t="s">
        <v>897</v>
      </c>
      <c r="I19810" t="s">
        <v>179</v>
      </c>
      <c r="J19810" t="s">
        <v>466</v>
      </c>
      <c r="K19810" t="s">
        <v>55</v>
      </c>
      <c r="L19810" t="s">
        <v>76</v>
      </c>
    </row>
    <row r="19811" spans="1:12" x14ac:dyDescent="0.35">
      <c r="A19811" t="s">
        <v>7</v>
      </c>
      <c r="B19811" t="s">
        <v>267</v>
      </c>
      <c r="C19811">
        <v>199</v>
      </c>
      <c r="D19811" t="s">
        <v>63</v>
      </c>
      <c r="E19811" t="s">
        <v>355</v>
      </c>
      <c r="F19811" t="s">
        <v>86</v>
      </c>
      <c r="G19811" t="s">
        <v>260</v>
      </c>
      <c r="H19811" t="s">
        <v>1382</v>
      </c>
      <c r="I19811" t="s">
        <v>194</v>
      </c>
      <c r="J19811" t="s">
        <v>244</v>
      </c>
      <c r="K19811" t="s">
        <v>76</v>
      </c>
      <c r="L19811" t="s">
        <v>76</v>
      </c>
    </row>
    <row r="19812" spans="1:12" x14ac:dyDescent="0.35">
      <c r="A19812" t="s">
        <v>7</v>
      </c>
      <c r="B19812" t="s">
        <v>279</v>
      </c>
      <c r="C19812">
        <v>2872</v>
      </c>
      <c r="D19812" t="s">
        <v>107</v>
      </c>
      <c r="E19812" t="s">
        <v>149</v>
      </c>
      <c r="F19812" t="s">
        <v>146</v>
      </c>
      <c r="G19812" t="s">
        <v>237</v>
      </c>
      <c r="H19812" t="s">
        <v>712</v>
      </c>
      <c r="I19812" t="s">
        <v>205</v>
      </c>
      <c r="J19812" t="s">
        <v>355</v>
      </c>
      <c r="K19812" t="s">
        <v>106</v>
      </c>
      <c r="L19812" t="s">
        <v>76</v>
      </c>
    </row>
    <row r="19813" spans="1:12" x14ac:dyDescent="0.35">
      <c r="A19813" t="s">
        <v>7</v>
      </c>
      <c r="B19813" t="s">
        <v>285</v>
      </c>
      <c r="C19813">
        <v>172</v>
      </c>
      <c r="D19813" t="s">
        <v>76</v>
      </c>
      <c r="E19813" t="s">
        <v>97</v>
      </c>
      <c r="F19813" t="s">
        <v>78</v>
      </c>
      <c r="G19813" t="s">
        <v>179</v>
      </c>
      <c r="H19813" t="s">
        <v>1639</v>
      </c>
      <c r="I19813" t="s">
        <v>80</v>
      </c>
      <c r="J19813" t="s">
        <v>67</v>
      </c>
      <c r="K19813" t="s">
        <v>73</v>
      </c>
      <c r="L19813" t="s">
        <v>76</v>
      </c>
    </row>
    <row r="19814" spans="1:12" x14ac:dyDescent="0.35">
      <c r="A19814" t="s">
        <v>241</v>
      </c>
      <c r="B19814" t="s">
        <v>267</v>
      </c>
      <c r="C19814">
        <v>964</v>
      </c>
      <c r="D19814" t="s">
        <v>150</v>
      </c>
      <c r="E19814" t="s">
        <v>133</v>
      </c>
      <c r="F19814" t="s">
        <v>55</v>
      </c>
      <c r="G19814" t="s">
        <v>87</v>
      </c>
      <c r="H19814" t="s">
        <v>1210</v>
      </c>
      <c r="I19814" t="s">
        <v>87</v>
      </c>
      <c r="J19814" t="s">
        <v>53</v>
      </c>
      <c r="K19814" t="s">
        <v>75</v>
      </c>
      <c r="L19814" t="s">
        <v>76</v>
      </c>
    </row>
    <row r="19815" spans="1:12" x14ac:dyDescent="0.35">
      <c r="A19815" t="s">
        <v>241</v>
      </c>
      <c r="B19815" t="s">
        <v>279</v>
      </c>
      <c r="C19815">
        <v>10669</v>
      </c>
      <c r="D19815" t="s">
        <v>107</v>
      </c>
      <c r="E19815" t="s">
        <v>74</v>
      </c>
      <c r="F19815" t="s">
        <v>119</v>
      </c>
      <c r="G19815" t="s">
        <v>84</v>
      </c>
      <c r="H19815" t="s">
        <v>754</v>
      </c>
      <c r="I19815" t="s">
        <v>218</v>
      </c>
      <c r="J19815" t="s">
        <v>225</v>
      </c>
      <c r="K19815" t="s">
        <v>68</v>
      </c>
      <c r="L19815" t="s">
        <v>76</v>
      </c>
    </row>
    <row r="19816" spans="1:12" x14ac:dyDescent="0.35">
      <c r="A19816" t="s">
        <v>241</v>
      </c>
      <c r="B19816" t="s">
        <v>285</v>
      </c>
      <c r="C19816">
        <v>1158</v>
      </c>
      <c r="D19816" t="s">
        <v>76</v>
      </c>
      <c r="E19816" t="s">
        <v>130</v>
      </c>
      <c r="F19816" t="s">
        <v>71</v>
      </c>
      <c r="G19816" t="s">
        <v>65</v>
      </c>
      <c r="H19816" t="s">
        <v>1121</v>
      </c>
      <c r="I19816" t="s">
        <v>194</v>
      </c>
      <c r="J19816" t="s">
        <v>264</v>
      </c>
      <c r="K19816" t="s">
        <v>77</v>
      </c>
      <c r="L19816" t="s">
        <v>76</v>
      </c>
    </row>
    <row r="19818" spans="1:12" x14ac:dyDescent="0.35">
      <c r="A19818" t="s">
        <v>2825</v>
      </c>
    </row>
    <row r="19819" spans="1:12" x14ac:dyDescent="0.35">
      <c r="A19819" t="s">
        <v>14</v>
      </c>
      <c r="B19819" t="s">
        <v>350</v>
      </c>
      <c r="C19819" t="s">
        <v>2</v>
      </c>
      <c r="D19819" t="s">
        <v>49</v>
      </c>
      <c r="E19819" t="s">
        <v>2817</v>
      </c>
      <c r="F19819" t="s">
        <v>2818</v>
      </c>
      <c r="G19819" t="s">
        <v>2819</v>
      </c>
      <c r="H19819" t="s">
        <v>2820</v>
      </c>
      <c r="I19819" t="s">
        <v>2821</v>
      </c>
      <c r="J19819" t="s">
        <v>2822</v>
      </c>
      <c r="K19819" t="s">
        <v>2823</v>
      </c>
      <c r="L19819" t="s">
        <v>1447</v>
      </c>
    </row>
    <row r="19820" spans="1:12" x14ac:dyDescent="0.35">
      <c r="A19820" t="s">
        <v>3</v>
      </c>
      <c r="B19820" t="s">
        <v>351</v>
      </c>
      <c r="C19820">
        <v>1144</v>
      </c>
      <c r="D19820" t="s">
        <v>73</v>
      </c>
      <c r="E19820" t="s">
        <v>55</v>
      </c>
      <c r="F19820" t="s">
        <v>216</v>
      </c>
      <c r="G19820" t="s">
        <v>71</v>
      </c>
      <c r="H19820" t="s">
        <v>102</v>
      </c>
      <c r="I19820" t="s">
        <v>1233</v>
      </c>
      <c r="J19820" t="s">
        <v>239</v>
      </c>
      <c r="K19820" t="s">
        <v>366</v>
      </c>
      <c r="L19820" t="s">
        <v>76</v>
      </c>
    </row>
    <row r="19821" spans="1:12" x14ac:dyDescent="0.35">
      <c r="A19821" t="s">
        <v>3</v>
      </c>
      <c r="B19821" t="s">
        <v>353</v>
      </c>
      <c r="C19821">
        <v>882</v>
      </c>
      <c r="D19821" t="s">
        <v>107</v>
      </c>
      <c r="E19821" t="s">
        <v>150</v>
      </c>
      <c r="F19821" t="s">
        <v>435</v>
      </c>
      <c r="G19821" t="s">
        <v>71</v>
      </c>
      <c r="H19821" t="s">
        <v>149</v>
      </c>
      <c r="I19821" t="s">
        <v>942</v>
      </c>
      <c r="J19821" t="s">
        <v>430</v>
      </c>
      <c r="K19821" t="s">
        <v>112</v>
      </c>
      <c r="L19821" t="s">
        <v>76</v>
      </c>
    </row>
    <row r="19822" spans="1:12" x14ac:dyDescent="0.35">
      <c r="A19822" t="s">
        <v>4</v>
      </c>
      <c r="B19822" t="s">
        <v>351</v>
      </c>
      <c r="C19822">
        <v>1478</v>
      </c>
      <c r="D19822" t="s">
        <v>76</v>
      </c>
      <c r="E19822" t="s">
        <v>105</v>
      </c>
      <c r="F19822" t="s">
        <v>105</v>
      </c>
      <c r="G19822" t="s">
        <v>75</v>
      </c>
      <c r="H19822" t="s">
        <v>74</v>
      </c>
      <c r="I19822" t="s">
        <v>971</v>
      </c>
      <c r="J19822" t="s">
        <v>226</v>
      </c>
      <c r="K19822" t="s">
        <v>208</v>
      </c>
      <c r="L19822" t="s">
        <v>76</v>
      </c>
    </row>
    <row r="19823" spans="1:12" x14ac:dyDescent="0.35">
      <c r="A19823" t="s">
        <v>4</v>
      </c>
      <c r="B19823" t="s">
        <v>353</v>
      </c>
      <c r="C19823">
        <v>1364</v>
      </c>
      <c r="D19823" t="s">
        <v>76</v>
      </c>
      <c r="E19823" t="s">
        <v>77</v>
      </c>
      <c r="F19823" t="s">
        <v>96</v>
      </c>
      <c r="G19823" t="s">
        <v>63</v>
      </c>
      <c r="H19823" t="s">
        <v>104</v>
      </c>
      <c r="I19823" t="s">
        <v>921</v>
      </c>
      <c r="J19823" t="s">
        <v>192</v>
      </c>
      <c r="K19823" t="s">
        <v>135</v>
      </c>
      <c r="L19823" t="s">
        <v>76</v>
      </c>
    </row>
    <row r="19824" spans="1:12" x14ac:dyDescent="0.35">
      <c r="A19824" t="s">
        <v>5</v>
      </c>
      <c r="B19824" t="s">
        <v>351</v>
      </c>
      <c r="C19824">
        <v>1909</v>
      </c>
      <c r="D19824" t="s">
        <v>76</v>
      </c>
      <c r="E19824" t="s">
        <v>186</v>
      </c>
      <c r="F19824" t="s">
        <v>138</v>
      </c>
      <c r="G19824" t="s">
        <v>73</v>
      </c>
      <c r="H19824" t="s">
        <v>198</v>
      </c>
      <c r="I19824" t="s">
        <v>1146</v>
      </c>
      <c r="J19824" t="s">
        <v>204</v>
      </c>
      <c r="K19824" t="s">
        <v>161</v>
      </c>
      <c r="L19824" t="s">
        <v>76</v>
      </c>
    </row>
    <row r="19825" spans="1:12" x14ac:dyDescent="0.35">
      <c r="A19825" t="s">
        <v>5</v>
      </c>
      <c r="B19825" t="s">
        <v>353</v>
      </c>
      <c r="C19825">
        <v>1551</v>
      </c>
      <c r="D19825" t="s">
        <v>71</v>
      </c>
      <c r="E19825" t="s">
        <v>68</v>
      </c>
      <c r="F19825" t="s">
        <v>93</v>
      </c>
      <c r="G19825" t="s">
        <v>78</v>
      </c>
      <c r="H19825" t="s">
        <v>142</v>
      </c>
      <c r="I19825" t="s">
        <v>1314</v>
      </c>
      <c r="J19825" t="s">
        <v>209</v>
      </c>
      <c r="K19825" t="s">
        <v>237</v>
      </c>
      <c r="L19825" t="s">
        <v>107</v>
      </c>
    </row>
    <row r="19826" spans="1:12" x14ac:dyDescent="0.35">
      <c r="A19826" t="s">
        <v>6</v>
      </c>
      <c r="B19826" t="s">
        <v>351</v>
      </c>
      <c r="C19826">
        <v>785</v>
      </c>
      <c r="D19826" t="s">
        <v>107</v>
      </c>
      <c r="E19826" t="s">
        <v>149</v>
      </c>
      <c r="F19826" t="s">
        <v>55</v>
      </c>
      <c r="G19826" t="s">
        <v>68</v>
      </c>
      <c r="H19826" t="s">
        <v>109</v>
      </c>
      <c r="I19826" t="s">
        <v>432</v>
      </c>
      <c r="J19826" t="s">
        <v>208</v>
      </c>
      <c r="K19826" t="s">
        <v>66</v>
      </c>
      <c r="L19826" t="s">
        <v>76</v>
      </c>
    </row>
    <row r="19827" spans="1:12" x14ac:dyDescent="0.35">
      <c r="A19827" t="s">
        <v>6</v>
      </c>
      <c r="B19827" t="s">
        <v>353</v>
      </c>
      <c r="C19827">
        <v>435</v>
      </c>
      <c r="D19827" t="s">
        <v>106</v>
      </c>
      <c r="E19827" t="s">
        <v>78</v>
      </c>
      <c r="F19827" t="s">
        <v>149</v>
      </c>
      <c r="G19827" t="s">
        <v>80</v>
      </c>
      <c r="H19827" t="s">
        <v>96</v>
      </c>
      <c r="I19827" t="s">
        <v>660</v>
      </c>
      <c r="J19827" t="s">
        <v>294</v>
      </c>
      <c r="K19827" t="s">
        <v>392</v>
      </c>
      <c r="L19827" t="s">
        <v>107</v>
      </c>
    </row>
    <row r="19828" spans="1:12" x14ac:dyDescent="0.35">
      <c r="A19828" t="s">
        <v>7</v>
      </c>
      <c r="B19828" t="s">
        <v>351</v>
      </c>
      <c r="C19828">
        <v>2104</v>
      </c>
      <c r="D19828" t="s">
        <v>107</v>
      </c>
      <c r="E19828" t="s">
        <v>96</v>
      </c>
      <c r="F19828" t="s">
        <v>180</v>
      </c>
      <c r="G19828" t="s">
        <v>73</v>
      </c>
      <c r="H19828" t="s">
        <v>217</v>
      </c>
      <c r="I19828" t="s">
        <v>1600</v>
      </c>
      <c r="J19828" t="s">
        <v>61</v>
      </c>
      <c r="K19828" t="s">
        <v>240</v>
      </c>
      <c r="L19828" t="s">
        <v>76</v>
      </c>
    </row>
    <row r="19829" spans="1:12" x14ac:dyDescent="0.35">
      <c r="A19829" t="s">
        <v>7</v>
      </c>
      <c r="B19829" t="s">
        <v>353</v>
      </c>
      <c r="C19829">
        <v>1139</v>
      </c>
      <c r="D19829" t="s">
        <v>77</v>
      </c>
      <c r="E19829" t="s">
        <v>108</v>
      </c>
      <c r="F19829" t="s">
        <v>278</v>
      </c>
      <c r="G19829" t="s">
        <v>79</v>
      </c>
      <c r="H19829" t="s">
        <v>92</v>
      </c>
      <c r="I19829" t="s">
        <v>763</v>
      </c>
      <c r="J19829" t="s">
        <v>458</v>
      </c>
      <c r="K19829" t="s">
        <v>89</v>
      </c>
      <c r="L19829" t="s">
        <v>76</v>
      </c>
    </row>
    <row r="19830" spans="1:12" x14ac:dyDescent="0.35">
      <c r="A19830" t="s">
        <v>241</v>
      </c>
      <c r="B19830" t="s">
        <v>351</v>
      </c>
      <c r="C19830">
        <v>7420</v>
      </c>
      <c r="D19830" t="s">
        <v>107</v>
      </c>
      <c r="E19830" t="s">
        <v>133</v>
      </c>
      <c r="F19830" t="s">
        <v>149</v>
      </c>
      <c r="G19830" t="s">
        <v>77</v>
      </c>
      <c r="H19830" t="s">
        <v>137</v>
      </c>
      <c r="I19830" t="s">
        <v>1404</v>
      </c>
      <c r="J19830" t="s">
        <v>366</v>
      </c>
      <c r="K19830" t="s">
        <v>92</v>
      </c>
      <c r="L19830" t="s">
        <v>76</v>
      </c>
    </row>
    <row r="19831" spans="1:12" x14ac:dyDescent="0.35">
      <c r="A19831" t="s">
        <v>241</v>
      </c>
      <c r="B19831" t="s">
        <v>353</v>
      </c>
      <c r="C19831">
        <v>5371</v>
      </c>
      <c r="D19831" t="s">
        <v>106</v>
      </c>
      <c r="E19831" t="s">
        <v>81</v>
      </c>
      <c r="F19831" t="s">
        <v>146</v>
      </c>
      <c r="G19831" t="s">
        <v>75</v>
      </c>
      <c r="H19831" t="s">
        <v>180</v>
      </c>
      <c r="I19831" t="s">
        <v>739</v>
      </c>
      <c r="J19831" t="s">
        <v>207</v>
      </c>
      <c r="K19831" t="s">
        <v>92</v>
      </c>
      <c r="L19831" t="s">
        <v>76</v>
      </c>
    </row>
    <row r="19833" spans="1:12" x14ac:dyDescent="0.35">
      <c r="A19833" t="s">
        <v>2826</v>
      </c>
    </row>
    <row r="19834" spans="1:12" x14ac:dyDescent="0.35">
      <c r="A19834" t="s">
        <v>14</v>
      </c>
      <c r="B19834" t="s">
        <v>388</v>
      </c>
      <c r="C19834" t="s">
        <v>2</v>
      </c>
      <c r="D19834" t="s">
        <v>2817</v>
      </c>
      <c r="E19834" t="s">
        <v>2818</v>
      </c>
      <c r="F19834" t="s">
        <v>2820</v>
      </c>
      <c r="G19834" t="s">
        <v>2821</v>
      </c>
      <c r="H19834" t="s">
        <v>2822</v>
      </c>
      <c r="I19834" t="s">
        <v>2823</v>
      </c>
      <c r="J19834" t="s">
        <v>49</v>
      </c>
      <c r="K19834" t="s">
        <v>2819</v>
      </c>
      <c r="L19834" t="s">
        <v>1447</v>
      </c>
    </row>
    <row r="19835" spans="1:12" x14ac:dyDescent="0.35">
      <c r="A19835" t="s">
        <v>3</v>
      </c>
      <c r="B19835" t="s">
        <v>389</v>
      </c>
      <c r="C19835">
        <v>38</v>
      </c>
      <c r="D19835" t="s">
        <v>355</v>
      </c>
      <c r="E19835" t="s">
        <v>108</v>
      </c>
      <c r="F19835" t="s">
        <v>75</v>
      </c>
      <c r="G19835" t="s">
        <v>645</v>
      </c>
      <c r="H19835" t="s">
        <v>147</v>
      </c>
      <c r="I19835" t="s">
        <v>148</v>
      </c>
      <c r="J19835" t="s">
        <v>76</v>
      </c>
      <c r="K19835" t="s">
        <v>76</v>
      </c>
      <c r="L19835" t="s">
        <v>76</v>
      </c>
    </row>
    <row r="19836" spans="1:12" x14ac:dyDescent="0.35">
      <c r="A19836" t="s">
        <v>3</v>
      </c>
      <c r="B19836" t="s">
        <v>50</v>
      </c>
      <c r="C19836">
        <v>1</v>
      </c>
      <c r="D19836" t="s">
        <v>76</v>
      </c>
      <c r="E19836" t="s">
        <v>76</v>
      </c>
      <c r="F19836" t="s">
        <v>76</v>
      </c>
      <c r="G19836" t="s">
        <v>395</v>
      </c>
      <c r="H19836" t="s">
        <v>76</v>
      </c>
      <c r="I19836" t="s">
        <v>76</v>
      </c>
      <c r="J19836" t="s">
        <v>76</v>
      </c>
      <c r="K19836" t="s">
        <v>76</v>
      </c>
      <c r="L19836" t="s">
        <v>76</v>
      </c>
    </row>
    <row r="19837" spans="1:12" x14ac:dyDescent="0.35">
      <c r="A19837" t="s">
        <v>3</v>
      </c>
      <c r="B19837" t="s">
        <v>396</v>
      </c>
      <c r="C19837">
        <v>1987</v>
      </c>
      <c r="D19837" t="s">
        <v>81</v>
      </c>
      <c r="E19837" t="s">
        <v>239</v>
      </c>
      <c r="F19837" t="s">
        <v>244</v>
      </c>
      <c r="G19837" t="s">
        <v>706</v>
      </c>
      <c r="H19837" t="s">
        <v>304</v>
      </c>
      <c r="I19837" t="s">
        <v>92</v>
      </c>
      <c r="J19837" t="s">
        <v>73</v>
      </c>
      <c r="K19837" t="s">
        <v>71</v>
      </c>
      <c r="L19837" t="s">
        <v>76</v>
      </c>
    </row>
    <row r="19838" spans="1:12" x14ac:dyDescent="0.35">
      <c r="A19838" t="s">
        <v>4</v>
      </c>
      <c r="B19838" t="s">
        <v>389</v>
      </c>
      <c r="C19838">
        <v>96</v>
      </c>
      <c r="D19838" t="s">
        <v>76</v>
      </c>
      <c r="E19838" t="s">
        <v>150</v>
      </c>
      <c r="F19838" t="s">
        <v>186</v>
      </c>
      <c r="G19838" t="s">
        <v>1305</v>
      </c>
      <c r="H19838" t="s">
        <v>250</v>
      </c>
      <c r="I19838" t="s">
        <v>67</v>
      </c>
      <c r="J19838" t="s">
        <v>76</v>
      </c>
      <c r="K19838" t="s">
        <v>75</v>
      </c>
      <c r="L19838" t="s">
        <v>76</v>
      </c>
    </row>
    <row r="19839" spans="1:12" x14ac:dyDescent="0.35">
      <c r="A19839" t="s">
        <v>4</v>
      </c>
      <c r="B19839" t="s">
        <v>50</v>
      </c>
      <c r="C19839">
        <v>3</v>
      </c>
      <c r="D19839" t="s">
        <v>76</v>
      </c>
      <c r="E19839" t="s">
        <v>76</v>
      </c>
      <c r="F19839" t="s">
        <v>76</v>
      </c>
      <c r="G19839" t="s">
        <v>373</v>
      </c>
      <c r="H19839" t="s">
        <v>1540</v>
      </c>
      <c r="I19839" t="s">
        <v>76</v>
      </c>
      <c r="J19839" t="s">
        <v>76</v>
      </c>
      <c r="K19839" t="s">
        <v>76</v>
      </c>
      <c r="L19839" t="s">
        <v>76</v>
      </c>
    </row>
    <row r="19840" spans="1:12" x14ac:dyDescent="0.35">
      <c r="A19840" t="s">
        <v>4</v>
      </c>
      <c r="B19840" t="s">
        <v>396</v>
      </c>
      <c r="C19840">
        <v>2743</v>
      </c>
      <c r="D19840" t="s">
        <v>75</v>
      </c>
      <c r="E19840" t="s">
        <v>122</v>
      </c>
      <c r="F19840" t="s">
        <v>198</v>
      </c>
      <c r="G19840" t="s">
        <v>1404</v>
      </c>
      <c r="H19840" t="s">
        <v>135</v>
      </c>
      <c r="I19840" t="s">
        <v>164</v>
      </c>
      <c r="J19840" t="s">
        <v>76</v>
      </c>
      <c r="K19840" t="s">
        <v>105</v>
      </c>
      <c r="L19840" t="s">
        <v>76</v>
      </c>
    </row>
    <row r="19841" spans="1:12" x14ac:dyDescent="0.35">
      <c r="A19841" t="s">
        <v>5</v>
      </c>
      <c r="B19841" t="s">
        <v>389</v>
      </c>
      <c r="C19841">
        <v>56</v>
      </c>
      <c r="D19841" t="s">
        <v>97</v>
      </c>
      <c r="E19841" t="s">
        <v>121</v>
      </c>
      <c r="F19841" t="s">
        <v>57</v>
      </c>
      <c r="G19841" t="s">
        <v>431</v>
      </c>
      <c r="H19841" t="s">
        <v>116</v>
      </c>
      <c r="I19841" t="s">
        <v>205</v>
      </c>
      <c r="J19841" t="s">
        <v>76</v>
      </c>
      <c r="K19841" t="s">
        <v>68</v>
      </c>
      <c r="L19841" t="s">
        <v>76</v>
      </c>
    </row>
    <row r="19842" spans="1:12" x14ac:dyDescent="0.35">
      <c r="A19842" t="s">
        <v>5</v>
      </c>
      <c r="B19842" t="s">
        <v>50</v>
      </c>
      <c r="C19842">
        <v>5</v>
      </c>
      <c r="D19842" t="s">
        <v>76</v>
      </c>
      <c r="E19842" t="s">
        <v>76</v>
      </c>
      <c r="F19842" t="s">
        <v>76</v>
      </c>
      <c r="G19842" t="s">
        <v>395</v>
      </c>
      <c r="H19842" t="s">
        <v>76</v>
      </c>
      <c r="I19842" t="s">
        <v>76</v>
      </c>
      <c r="J19842" t="s">
        <v>76</v>
      </c>
      <c r="K19842" t="s">
        <v>76</v>
      </c>
      <c r="L19842" t="s">
        <v>76</v>
      </c>
    </row>
    <row r="19843" spans="1:12" x14ac:dyDescent="0.35">
      <c r="A19843" t="s">
        <v>5</v>
      </c>
      <c r="B19843" t="s">
        <v>396</v>
      </c>
      <c r="C19843">
        <v>3399</v>
      </c>
      <c r="D19843" t="s">
        <v>81</v>
      </c>
      <c r="E19843" t="s">
        <v>63</v>
      </c>
      <c r="F19843" t="s">
        <v>151</v>
      </c>
      <c r="G19843" t="s">
        <v>771</v>
      </c>
      <c r="H19843" t="s">
        <v>177</v>
      </c>
      <c r="I19843" t="s">
        <v>264</v>
      </c>
      <c r="J19843" t="s">
        <v>106</v>
      </c>
      <c r="K19843" t="s">
        <v>68</v>
      </c>
      <c r="L19843" t="s">
        <v>76</v>
      </c>
    </row>
    <row r="19844" spans="1:12" x14ac:dyDescent="0.35">
      <c r="A19844" t="s">
        <v>6</v>
      </c>
      <c r="B19844" t="s">
        <v>389</v>
      </c>
      <c r="C19844">
        <v>50</v>
      </c>
      <c r="D19844" t="s">
        <v>175</v>
      </c>
      <c r="E19844" t="s">
        <v>105</v>
      </c>
      <c r="F19844" t="s">
        <v>76</v>
      </c>
      <c r="G19844" t="s">
        <v>669</v>
      </c>
      <c r="H19844" t="s">
        <v>131</v>
      </c>
      <c r="I19844" t="s">
        <v>174</v>
      </c>
      <c r="J19844" t="s">
        <v>76</v>
      </c>
      <c r="K19844" t="s">
        <v>76</v>
      </c>
      <c r="L19844" t="s">
        <v>76</v>
      </c>
    </row>
    <row r="19845" spans="1:12" x14ac:dyDescent="0.35">
      <c r="A19845" t="s">
        <v>6</v>
      </c>
      <c r="B19845" t="s">
        <v>396</v>
      </c>
      <c r="C19845">
        <v>1170</v>
      </c>
      <c r="D19845" t="s">
        <v>198</v>
      </c>
      <c r="E19845" t="s">
        <v>122</v>
      </c>
      <c r="F19845" t="s">
        <v>97</v>
      </c>
      <c r="G19845" t="s">
        <v>737</v>
      </c>
      <c r="H19845" t="s">
        <v>304</v>
      </c>
      <c r="I19845" t="s">
        <v>297</v>
      </c>
      <c r="J19845" t="s">
        <v>73</v>
      </c>
      <c r="K19845" t="s">
        <v>75</v>
      </c>
      <c r="L19845" t="s">
        <v>76</v>
      </c>
    </row>
    <row r="19846" spans="1:12" x14ac:dyDescent="0.35">
      <c r="A19846" t="s">
        <v>7</v>
      </c>
      <c r="B19846" t="s">
        <v>389</v>
      </c>
      <c r="C19846">
        <v>143</v>
      </c>
      <c r="D19846" t="s">
        <v>89</v>
      </c>
      <c r="E19846" t="s">
        <v>249</v>
      </c>
      <c r="F19846" t="s">
        <v>211</v>
      </c>
      <c r="G19846" t="s">
        <v>686</v>
      </c>
      <c r="H19846" t="s">
        <v>302</v>
      </c>
      <c r="I19846" t="s">
        <v>199</v>
      </c>
      <c r="J19846" t="s">
        <v>76</v>
      </c>
      <c r="K19846" t="s">
        <v>71</v>
      </c>
      <c r="L19846" t="s">
        <v>76</v>
      </c>
    </row>
    <row r="19847" spans="1:12" x14ac:dyDescent="0.35">
      <c r="A19847" t="s">
        <v>7</v>
      </c>
      <c r="B19847" t="s">
        <v>50</v>
      </c>
      <c r="C19847">
        <v>7</v>
      </c>
      <c r="D19847" t="s">
        <v>76</v>
      </c>
      <c r="E19847" t="s">
        <v>76</v>
      </c>
      <c r="F19847" t="s">
        <v>115</v>
      </c>
      <c r="G19847" t="s">
        <v>659</v>
      </c>
      <c r="H19847" t="s">
        <v>752</v>
      </c>
      <c r="I19847" t="s">
        <v>76</v>
      </c>
      <c r="J19847" t="s">
        <v>84</v>
      </c>
      <c r="K19847" t="s">
        <v>76</v>
      </c>
      <c r="L19847" t="s">
        <v>76</v>
      </c>
    </row>
    <row r="19848" spans="1:12" x14ac:dyDescent="0.35">
      <c r="A19848" t="s">
        <v>7</v>
      </c>
      <c r="B19848" t="s">
        <v>396</v>
      </c>
      <c r="C19848">
        <v>3093</v>
      </c>
      <c r="D19848" t="s">
        <v>179</v>
      </c>
      <c r="E19848" t="s">
        <v>217</v>
      </c>
      <c r="F19848" t="s">
        <v>280</v>
      </c>
      <c r="G19848" t="s">
        <v>615</v>
      </c>
      <c r="H19848" t="s">
        <v>145</v>
      </c>
      <c r="I19848" t="s">
        <v>211</v>
      </c>
      <c r="J19848" t="s">
        <v>73</v>
      </c>
      <c r="K19848" t="s">
        <v>106</v>
      </c>
      <c r="L19848" t="s">
        <v>76</v>
      </c>
    </row>
    <row r="19849" spans="1:12" x14ac:dyDescent="0.35">
      <c r="A19849" t="s">
        <v>241</v>
      </c>
      <c r="B19849" t="s">
        <v>389</v>
      </c>
      <c r="C19849">
        <v>383</v>
      </c>
      <c r="D19849" t="s">
        <v>102</v>
      </c>
      <c r="E19849" t="s">
        <v>180</v>
      </c>
      <c r="F19849" t="s">
        <v>179</v>
      </c>
      <c r="G19849" t="s">
        <v>942</v>
      </c>
      <c r="H19849" t="s">
        <v>328</v>
      </c>
      <c r="I19849" t="s">
        <v>269</v>
      </c>
      <c r="J19849" t="s">
        <v>76</v>
      </c>
      <c r="K19849" t="s">
        <v>68</v>
      </c>
      <c r="L19849" t="s">
        <v>76</v>
      </c>
    </row>
    <row r="19850" spans="1:12" x14ac:dyDescent="0.35">
      <c r="A19850" t="s">
        <v>241</v>
      </c>
      <c r="B19850" t="s">
        <v>50</v>
      </c>
      <c r="C19850">
        <v>16</v>
      </c>
      <c r="D19850" t="s">
        <v>76</v>
      </c>
      <c r="E19850" t="s">
        <v>76</v>
      </c>
      <c r="F19850" t="s">
        <v>161</v>
      </c>
      <c r="G19850" t="s">
        <v>745</v>
      </c>
      <c r="H19850" t="s">
        <v>472</v>
      </c>
      <c r="I19850" t="s">
        <v>76</v>
      </c>
      <c r="J19850" t="s">
        <v>78</v>
      </c>
      <c r="K19850" t="s">
        <v>76</v>
      </c>
      <c r="L19850" t="s">
        <v>76</v>
      </c>
    </row>
    <row r="19851" spans="1:12" x14ac:dyDescent="0.35">
      <c r="A19851" t="s">
        <v>241</v>
      </c>
      <c r="B19851" t="s">
        <v>396</v>
      </c>
      <c r="C19851">
        <v>12392</v>
      </c>
      <c r="D19851" t="s">
        <v>74</v>
      </c>
      <c r="E19851" t="s">
        <v>137</v>
      </c>
      <c r="F19851" t="s">
        <v>84</v>
      </c>
      <c r="G19851" t="s">
        <v>844</v>
      </c>
      <c r="H19851" t="s">
        <v>213</v>
      </c>
      <c r="I19851" t="s">
        <v>112</v>
      </c>
      <c r="J19851" t="s">
        <v>73</v>
      </c>
      <c r="K19851" t="s">
        <v>68</v>
      </c>
      <c r="L19851" t="s">
        <v>76</v>
      </c>
    </row>
    <row r="19853" spans="1:12" x14ac:dyDescent="0.35">
      <c r="A19853" t="s">
        <v>2827</v>
      </c>
    </row>
    <row r="19854" spans="1:12" x14ac:dyDescent="0.35">
      <c r="A19854" t="s">
        <v>14</v>
      </c>
      <c r="B19854" t="s">
        <v>437</v>
      </c>
      <c r="C19854" t="s">
        <v>2</v>
      </c>
      <c r="D19854" t="s">
        <v>2817</v>
      </c>
      <c r="E19854" t="s">
        <v>2818</v>
      </c>
      <c r="F19854" t="s">
        <v>2819</v>
      </c>
      <c r="G19854" t="s">
        <v>2820</v>
      </c>
      <c r="H19854" t="s">
        <v>2821</v>
      </c>
      <c r="I19854" t="s">
        <v>2822</v>
      </c>
      <c r="J19854" t="s">
        <v>2823</v>
      </c>
      <c r="K19854" t="s">
        <v>49</v>
      </c>
      <c r="L19854" t="s">
        <v>1447</v>
      </c>
    </row>
    <row r="19855" spans="1:12" x14ac:dyDescent="0.35">
      <c r="A19855" t="s">
        <v>3</v>
      </c>
      <c r="B19855" t="s">
        <v>438</v>
      </c>
      <c r="C19855">
        <v>475</v>
      </c>
      <c r="D19855" t="s">
        <v>100</v>
      </c>
      <c r="E19855" t="s">
        <v>70</v>
      </c>
      <c r="F19855" t="s">
        <v>79</v>
      </c>
      <c r="G19855" t="s">
        <v>244</v>
      </c>
      <c r="H19855" t="s">
        <v>862</v>
      </c>
      <c r="I19855" t="s">
        <v>366</v>
      </c>
      <c r="J19855" t="s">
        <v>134</v>
      </c>
      <c r="K19855" t="s">
        <v>76</v>
      </c>
      <c r="L19855" t="s">
        <v>76</v>
      </c>
    </row>
    <row r="19856" spans="1:12" x14ac:dyDescent="0.35">
      <c r="A19856" t="s">
        <v>3</v>
      </c>
      <c r="B19856" t="s">
        <v>439</v>
      </c>
      <c r="C19856">
        <v>1551</v>
      </c>
      <c r="D19856" t="s">
        <v>81</v>
      </c>
      <c r="E19856" t="s">
        <v>208</v>
      </c>
      <c r="F19856" t="s">
        <v>150</v>
      </c>
      <c r="G19856" t="s">
        <v>175</v>
      </c>
      <c r="H19856" t="s">
        <v>407</v>
      </c>
      <c r="I19856" t="s">
        <v>317</v>
      </c>
      <c r="J19856" t="s">
        <v>188</v>
      </c>
      <c r="K19856" t="s">
        <v>73</v>
      </c>
      <c r="L19856" t="s">
        <v>76</v>
      </c>
    </row>
    <row r="19857" spans="1:12" x14ac:dyDescent="0.35">
      <c r="A19857" t="s">
        <v>4</v>
      </c>
      <c r="B19857" t="s">
        <v>438</v>
      </c>
      <c r="C19857">
        <v>745</v>
      </c>
      <c r="D19857" t="s">
        <v>72</v>
      </c>
      <c r="E19857" t="s">
        <v>75</v>
      </c>
      <c r="F19857" t="s">
        <v>75</v>
      </c>
      <c r="G19857" t="s">
        <v>186</v>
      </c>
      <c r="H19857" t="s">
        <v>839</v>
      </c>
      <c r="I19857" t="s">
        <v>168</v>
      </c>
      <c r="J19857" t="s">
        <v>119</v>
      </c>
      <c r="K19857" t="s">
        <v>76</v>
      </c>
      <c r="L19857" t="s">
        <v>76</v>
      </c>
    </row>
    <row r="19858" spans="1:12" x14ac:dyDescent="0.35">
      <c r="A19858" t="s">
        <v>4</v>
      </c>
      <c r="B19858" t="s">
        <v>439</v>
      </c>
      <c r="C19858">
        <v>2097</v>
      </c>
      <c r="D19858" t="s">
        <v>71</v>
      </c>
      <c r="E19858" t="s">
        <v>133</v>
      </c>
      <c r="F19858" t="s">
        <v>138</v>
      </c>
      <c r="G19858" t="s">
        <v>133</v>
      </c>
      <c r="H19858" t="s">
        <v>1309</v>
      </c>
      <c r="I19858" t="s">
        <v>304</v>
      </c>
      <c r="J19858" t="s">
        <v>282</v>
      </c>
      <c r="K19858" t="s">
        <v>76</v>
      </c>
      <c r="L19858" t="s">
        <v>76</v>
      </c>
    </row>
    <row r="19859" spans="1:12" x14ac:dyDescent="0.35">
      <c r="A19859" t="s">
        <v>5</v>
      </c>
      <c r="B19859" t="s">
        <v>438</v>
      </c>
      <c r="C19859">
        <v>822</v>
      </c>
      <c r="D19859" t="s">
        <v>70</v>
      </c>
      <c r="E19859" t="s">
        <v>81</v>
      </c>
      <c r="F19859" t="s">
        <v>73</v>
      </c>
      <c r="G19859" t="s">
        <v>72</v>
      </c>
      <c r="H19859" t="s">
        <v>842</v>
      </c>
      <c r="I19859" t="s">
        <v>237</v>
      </c>
      <c r="J19859" t="s">
        <v>237</v>
      </c>
      <c r="K19859" t="s">
        <v>76</v>
      </c>
      <c r="L19859" t="s">
        <v>76</v>
      </c>
    </row>
    <row r="19860" spans="1:12" x14ac:dyDescent="0.35">
      <c r="A19860" t="s">
        <v>5</v>
      </c>
      <c r="B19860" t="s">
        <v>439</v>
      </c>
      <c r="C19860">
        <v>2638</v>
      </c>
      <c r="D19860" t="s">
        <v>68</v>
      </c>
      <c r="E19860" t="s">
        <v>80</v>
      </c>
      <c r="F19860" t="s">
        <v>71</v>
      </c>
      <c r="G19860" t="s">
        <v>133</v>
      </c>
      <c r="H19860" t="s">
        <v>1737</v>
      </c>
      <c r="I19860" t="s">
        <v>92</v>
      </c>
      <c r="J19860" t="s">
        <v>240</v>
      </c>
      <c r="K19860" t="s">
        <v>77</v>
      </c>
      <c r="L19860" t="s">
        <v>107</v>
      </c>
    </row>
    <row r="19861" spans="1:12" x14ac:dyDescent="0.35">
      <c r="A19861" t="s">
        <v>6</v>
      </c>
      <c r="B19861" t="s">
        <v>438</v>
      </c>
      <c r="C19861">
        <v>390</v>
      </c>
      <c r="D19861" t="s">
        <v>94</v>
      </c>
      <c r="E19861" t="s">
        <v>55</v>
      </c>
      <c r="F19861" t="s">
        <v>79</v>
      </c>
      <c r="G19861" t="s">
        <v>137</v>
      </c>
      <c r="H19861" t="s">
        <v>223</v>
      </c>
      <c r="I19861" t="s">
        <v>236</v>
      </c>
      <c r="J19861" t="s">
        <v>379</v>
      </c>
      <c r="K19861" t="s">
        <v>76</v>
      </c>
      <c r="L19861" t="s">
        <v>107</v>
      </c>
    </row>
    <row r="19862" spans="1:12" x14ac:dyDescent="0.35">
      <c r="A19862" t="s">
        <v>6</v>
      </c>
      <c r="B19862" t="s">
        <v>439</v>
      </c>
      <c r="C19862">
        <v>830</v>
      </c>
      <c r="D19862" t="s">
        <v>62</v>
      </c>
      <c r="E19862" t="s">
        <v>198</v>
      </c>
      <c r="F19862" t="s">
        <v>78</v>
      </c>
      <c r="G19862" t="s">
        <v>97</v>
      </c>
      <c r="H19862" t="s">
        <v>559</v>
      </c>
      <c r="I19862" t="s">
        <v>135</v>
      </c>
      <c r="J19862" t="s">
        <v>98</v>
      </c>
      <c r="K19862" t="s">
        <v>73</v>
      </c>
      <c r="L19862" t="s">
        <v>76</v>
      </c>
    </row>
    <row r="19863" spans="1:12" x14ac:dyDescent="0.35">
      <c r="A19863" t="s">
        <v>7</v>
      </c>
      <c r="B19863" t="s">
        <v>438</v>
      </c>
      <c r="C19863">
        <v>1066</v>
      </c>
      <c r="D19863" t="s">
        <v>137</v>
      </c>
      <c r="E19863" t="s">
        <v>161</v>
      </c>
      <c r="F19863" t="s">
        <v>106</v>
      </c>
      <c r="G19863" t="s">
        <v>146</v>
      </c>
      <c r="H19863" t="s">
        <v>776</v>
      </c>
      <c r="I19863" t="s">
        <v>226</v>
      </c>
      <c r="J19863" t="s">
        <v>366</v>
      </c>
      <c r="K19863" t="s">
        <v>107</v>
      </c>
      <c r="L19863" t="s">
        <v>76</v>
      </c>
    </row>
    <row r="19864" spans="1:12" x14ac:dyDescent="0.35">
      <c r="A19864" t="s">
        <v>7</v>
      </c>
      <c r="B19864" t="s">
        <v>439</v>
      </c>
      <c r="C19864">
        <v>2177</v>
      </c>
      <c r="D19864" t="s">
        <v>149</v>
      </c>
      <c r="E19864" t="s">
        <v>67</v>
      </c>
      <c r="F19864" t="s">
        <v>106</v>
      </c>
      <c r="G19864" t="s">
        <v>280</v>
      </c>
      <c r="H19864" t="s">
        <v>720</v>
      </c>
      <c r="I19864" t="s">
        <v>69</v>
      </c>
      <c r="J19864" t="s">
        <v>102</v>
      </c>
      <c r="K19864" t="s">
        <v>73</v>
      </c>
      <c r="L19864" t="s">
        <v>76</v>
      </c>
    </row>
    <row r="19865" spans="1:12" x14ac:dyDescent="0.35">
      <c r="A19865" t="s">
        <v>241</v>
      </c>
      <c r="B19865" t="s">
        <v>438</v>
      </c>
      <c r="C19865">
        <v>3498</v>
      </c>
      <c r="D19865" t="s">
        <v>173</v>
      </c>
      <c r="E19865" t="s">
        <v>103</v>
      </c>
      <c r="F19865" t="s">
        <v>77</v>
      </c>
      <c r="G19865" t="s">
        <v>163</v>
      </c>
      <c r="H19865" t="s">
        <v>1091</v>
      </c>
      <c r="I19865" t="s">
        <v>134</v>
      </c>
      <c r="J19865" t="s">
        <v>209</v>
      </c>
      <c r="K19865" t="s">
        <v>76</v>
      </c>
      <c r="L19865" t="s">
        <v>76</v>
      </c>
    </row>
    <row r="19866" spans="1:12" x14ac:dyDescent="0.35">
      <c r="A19866" t="s">
        <v>241</v>
      </c>
      <c r="B19866" t="s">
        <v>439</v>
      </c>
      <c r="C19866">
        <v>9293</v>
      </c>
      <c r="D19866" t="s">
        <v>186</v>
      </c>
      <c r="E19866" t="s">
        <v>102</v>
      </c>
      <c r="F19866" t="s">
        <v>71</v>
      </c>
      <c r="G19866" t="s">
        <v>84</v>
      </c>
      <c r="H19866" t="s">
        <v>899</v>
      </c>
      <c r="I19866" t="s">
        <v>116</v>
      </c>
      <c r="J19866" t="s">
        <v>157</v>
      </c>
      <c r="K19866" t="s">
        <v>73</v>
      </c>
      <c r="L19866" t="s">
        <v>76</v>
      </c>
    </row>
    <row r="19868" spans="1:12" x14ac:dyDescent="0.35">
      <c r="A19868" t="s">
        <v>2828</v>
      </c>
    </row>
    <row r="19869" spans="1:12" x14ac:dyDescent="0.35">
      <c r="A19869" t="s">
        <v>14</v>
      </c>
      <c r="B19869" t="s">
        <v>461</v>
      </c>
      <c r="C19869" t="s">
        <v>2</v>
      </c>
      <c r="D19869" t="s">
        <v>49</v>
      </c>
      <c r="E19869" t="s">
        <v>2817</v>
      </c>
      <c r="F19869" t="s">
        <v>2818</v>
      </c>
      <c r="G19869" t="s">
        <v>2819</v>
      </c>
      <c r="H19869" t="s">
        <v>2820</v>
      </c>
      <c r="I19869" t="s">
        <v>2821</v>
      </c>
      <c r="J19869" t="s">
        <v>2822</v>
      </c>
      <c r="K19869" t="s">
        <v>2823</v>
      </c>
      <c r="L19869" t="s">
        <v>1447</v>
      </c>
    </row>
    <row r="19870" spans="1:12" x14ac:dyDescent="0.35">
      <c r="A19870" t="s">
        <v>3</v>
      </c>
      <c r="B19870" t="s">
        <v>462</v>
      </c>
      <c r="C19870">
        <v>1092</v>
      </c>
      <c r="D19870" t="s">
        <v>73</v>
      </c>
      <c r="E19870" t="s">
        <v>74</v>
      </c>
      <c r="F19870" t="s">
        <v>211</v>
      </c>
      <c r="G19870" t="s">
        <v>68</v>
      </c>
      <c r="H19870" t="s">
        <v>109</v>
      </c>
      <c r="I19870" t="s">
        <v>799</v>
      </c>
      <c r="J19870" t="s">
        <v>278</v>
      </c>
      <c r="K19870" t="s">
        <v>278</v>
      </c>
      <c r="L19870" t="s">
        <v>76</v>
      </c>
    </row>
    <row r="19871" spans="1:12" x14ac:dyDescent="0.35">
      <c r="A19871" t="s">
        <v>3</v>
      </c>
      <c r="B19871" t="s">
        <v>464</v>
      </c>
      <c r="C19871">
        <v>933</v>
      </c>
      <c r="D19871" t="s">
        <v>107</v>
      </c>
      <c r="E19871" t="s">
        <v>68</v>
      </c>
      <c r="F19871" t="s">
        <v>113</v>
      </c>
      <c r="G19871" t="s">
        <v>150</v>
      </c>
      <c r="H19871" t="s">
        <v>86</v>
      </c>
      <c r="I19871" t="s">
        <v>483</v>
      </c>
      <c r="J19871" t="s">
        <v>364</v>
      </c>
      <c r="K19871" t="s">
        <v>157</v>
      </c>
      <c r="L19871" t="s">
        <v>76</v>
      </c>
    </row>
    <row r="19872" spans="1:12" x14ac:dyDescent="0.35">
      <c r="A19872" t="s">
        <v>3</v>
      </c>
      <c r="B19872" t="s">
        <v>468</v>
      </c>
      <c r="C19872">
        <v>1</v>
      </c>
      <c r="D19872" t="s">
        <v>76</v>
      </c>
      <c r="E19872" t="s">
        <v>76</v>
      </c>
      <c r="F19872" t="s">
        <v>76</v>
      </c>
      <c r="G19872" t="s">
        <v>76</v>
      </c>
      <c r="H19872" t="s">
        <v>76</v>
      </c>
      <c r="I19872" t="s">
        <v>395</v>
      </c>
      <c r="J19872" t="s">
        <v>76</v>
      </c>
      <c r="K19872" t="s">
        <v>76</v>
      </c>
      <c r="L19872" t="s">
        <v>76</v>
      </c>
    </row>
    <row r="19873" spans="1:12" x14ac:dyDescent="0.35">
      <c r="A19873" t="s">
        <v>4</v>
      </c>
      <c r="B19873" t="s">
        <v>462</v>
      </c>
      <c r="C19873">
        <v>1424</v>
      </c>
      <c r="D19873" t="s">
        <v>76</v>
      </c>
      <c r="E19873" t="s">
        <v>105</v>
      </c>
      <c r="F19873" t="s">
        <v>138</v>
      </c>
      <c r="G19873" t="s">
        <v>138</v>
      </c>
      <c r="H19873" t="s">
        <v>74</v>
      </c>
      <c r="I19873" t="s">
        <v>818</v>
      </c>
      <c r="J19873" t="s">
        <v>11</v>
      </c>
      <c r="K19873" t="s">
        <v>342</v>
      </c>
      <c r="L19873" t="s">
        <v>76</v>
      </c>
    </row>
    <row r="19874" spans="1:12" x14ac:dyDescent="0.35">
      <c r="A19874" t="s">
        <v>4</v>
      </c>
      <c r="B19874" t="s">
        <v>464</v>
      </c>
      <c r="C19874">
        <v>1418</v>
      </c>
      <c r="D19874" t="s">
        <v>76</v>
      </c>
      <c r="E19874" t="s">
        <v>68</v>
      </c>
      <c r="F19874" t="s">
        <v>62</v>
      </c>
      <c r="G19874" t="s">
        <v>94</v>
      </c>
      <c r="H19874" t="s">
        <v>104</v>
      </c>
      <c r="I19874" t="s">
        <v>838</v>
      </c>
      <c r="J19874" t="s">
        <v>269</v>
      </c>
      <c r="K19874" t="s">
        <v>226</v>
      </c>
      <c r="L19874" t="s">
        <v>76</v>
      </c>
    </row>
    <row r="19875" spans="1:12" x14ac:dyDescent="0.35">
      <c r="A19875" t="s">
        <v>5</v>
      </c>
      <c r="B19875" t="s">
        <v>462</v>
      </c>
      <c r="C19875">
        <v>1656</v>
      </c>
      <c r="D19875" t="s">
        <v>76</v>
      </c>
      <c r="E19875" t="s">
        <v>74</v>
      </c>
      <c r="F19875" t="s">
        <v>72</v>
      </c>
      <c r="G19875" t="s">
        <v>71</v>
      </c>
      <c r="H19875" t="s">
        <v>104</v>
      </c>
      <c r="I19875" t="s">
        <v>828</v>
      </c>
      <c r="J19875" t="s">
        <v>92</v>
      </c>
      <c r="K19875" t="s">
        <v>161</v>
      </c>
      <c r="L19875" t="s">
        <v>76</v>
      </c>
    </row>
    <row r="19876" spans="1:12" x14ac:dyDescent="0.35">
      <c r="A19876" t="s">
        <v>5</v>
      </c>
      <c r="B19876" t="s">
        <v>464</v>
      </c>
      <c r="C19876">
        <v>1804</v>
      </c>
      <c r="D19876" t="s">
        <v>79</v>
      </c>
      <c r="E19876" t="s">
        <v>79</v>
      </c>
      <c r="F19876" t="s">
        <v>100</v>
      </c>
      <c r="G19876" t="s">
        <v>77</v>
      </c>
      <c r="H19876" t="s">
        <v>55</v>
      </c>
      <c r="I19876" t="s">
        <v>423</v>
      </c>
      <c r="J19876" t="s">
        <v>305</v>
      </c>
      <c r="K19876" t="s">
        <v>56</v>
      </c>
      <c r="L19876" t="s">
        <v>107</v>
      </c>
    </row>
    <row r="19877" spans="1:12" x14ac:dyDescent="0.35">
      <c r="A19877" t="s">
        <v>6</v>
      </c>
      <c r="B19877" t="s">
        <v>462</v>
      </c>
      <c r="C19877">
        <v>770</v>
      </c>
      <c r="D19877" t="s">
        <v>107</v>
      </c>
      <c r="E19877" t="s">
        <v>103</v>
      </c>
      <c r="F19877" t="s">
        <v>186</v>
      </c>
      <c r="G19877" t="s">
        <v>75</v>
      </c>
      <c r="H19877" t="s">
        <v>102</v>
      </c>
      <c r="I19877" t="s">
        <v>737</v>
      </c>
      <c r="J19877" t="s">
        <v>249</v>
      </c>
      <c r="K19877" t="s">
        <v>498</v>
      </c>
      <c r="L19877" t="s">
        <v>107</v>
      </c>
    </row>
    <row r="19878" spans="1:12" x14ac:dyDescent="0.35">
      <c r="A19878" t="s">
        <v>6</v>
      </c>
      <c r="B19878" t="s">
        <v>464</v>
      </c>
      <c r="C19878">
        <v>450</v>
      </c>
      <c r="D19878" t="s">
        <v>106</v>
      </c>
      <c r="E19878" t="s">
        <v>105</v>
      </c>
      <c r="F19878" t="s">
        <v>103</v>
      </c>
      <c r="G19878" t="s">
        <v>94</v>
      </c>
      <c r="H19878" t="s">
        <v>180</v>
      </c>
      <c r="I19878" t="s">
        <v>432</v>
      </c>
      <c r="J19878" t="s">
        <v>409</v>
      </c>
      <c r="K19878" t="s">
        <v>192</v>
      </c>
      <c r="L19878" t="s">
        <v>76</v>
      </c>
    </row>
    <row r="19879" spans="1:12" x14ac:dyDescent="0.35">
      <c r="A19879" t="s">
        <v>7</v>
      </c>
      <c r="B19879" t="s">
        <v>462</v>
      </c>
      <c r="C19879">
        <v>1913</v>
      </c>
      <c r="D19879" t="s">
        <v>107</v>
      </c>
      <c r="E19879" t="s">
        <v>57</v>
      </c>
      <c r="F19879" t="s">
        <v>137</v>
      </c>
      <c r="G19879" t="s">
        <v>106</v>
      </c>
      <c r="H19879" t="s">
        <v>56</v>
      </c>
      <c r="I19879" t="s">
        <v>964</v>
      </c>
      <c r="J19879" t="s">
        <v>286</v>
      </c>
      <c r="K19879" t="s">
        <v>217</v>
      </c>
      <c r="L19879" t="s">
        <v>76</v>
      </c>
    </row>
    <row r="19880" spans="1:12" x14ac:dyDescent="0.35">
      <c r="A19880" t="s">
        <v>7</v>
      </c>
      <c r="B19880" t="s">
        <v>464</v>
      </c>
      <c r="C19880">
        <v>1329</v>
      </c>
      <c r="D19880" t="s">
        <v>106</v>
      </c>
      <c r="E19880" t="s">
        <v>103</v>
      </c>
      <c r="F19880" t="s">
        <v>188</v>
      </c>
      <c r="G19880" t="s">
        <v>106</v>
      </c>
      <c r="H19880" t="s">
        <v>237</v>
      </c>
      <c r="I19880" t="s">
        <v>681</v>
      </c>
      <c r="J19880" t="s">
        <v>345</v>
      </c>
      <c r="K19880" t="s">
        <v>264</v>
      </c>
      <c r="L19880" t="s">
        <v>76</v>
      </c>
    </row>
    <row r="19881" spans="1:12" x14ac:dyDescent="0.35">
      <c r="A19881" t="s">
        <v>7</v>
      </c>
      <c r="B19881" t="s">
        <v>468</v>
      </c>
      <c r="C19881">
        <v>1</v>
      </c>
      <c r="D19881" t="s">
        <v>76</v>
      </c>
      <c r="E19881" t="s">
        <v>76</v>
      </c>
      <c r="F19881" t="s">
        <v>76</v>
      </c>
      <c r="G19881" t="s">
        <v>76</v>
      </c>
      <c r="H19881" t="s">
        <v>76</v>
      </c>
      <c r="I19881" t="s">
        <v>76</v>
      </c>
      <c r="J19881" t="s">
        <v>395</v>
      </c>
      <c r="K19881" t="s">
        <v>76</v>
      </c>
      <c r="L19881" t="s">
        <v>76</v>
      </c>
    </row>
    <row r="19882" spans="1:12" x14ac:dyDescent="0.35">
      <c r="A19882" t="s">
        <v>241</v>
      </c>
      <c r="B19882" t="s">
        <v>462</v>
      </c>
      <c r="C19882">
        <v>6855</v>
      </c>
      <c r="D19882" t="s">
        <v>107</v>
      </c>
      <c r="E19882" t="s">
        <v>133</v>
      </c>
      <c r="F19882" t="s">
        <v>103</v>
      </c>
      <c r="G19882" t="s">
        <v>68</v>
      </c>
      <c r="H19882" t="s">
        <v>216</v>
      </c>
      <c r="I19882" t="s">
        <v>773</v>
      </c>
      <c r="J19882" t="s">
        <v>307</v>
      </c>
      <c r="K19882" t="s">
        <v>286</v>
      </c>
      <c r="L19882" t="s">
        <v>76</v>
      </c>
    </row>
    <row r="19883" spans="1:12" x14ac:dyDescent="0.35">
      <c r="A19883" t="s">
        <v>241</v>
      </c>
      <c r="B19883" t="s">
        <v>464</v>
      </c>
      <c r="C19883">
        <v>5934</v>
      </c>
      <c r="D19883" t="s">
        <v>106</v>
      </c>
      <c r="E19883" t="s">
        <v>63</v>
      </c>
      <c r="F19883" t="s">
        <v>264</v>
      </c>
      <c r="G19883" t="s">
        <v>68</v>
      </c>
      <c r="H19883" t="s">
        <v>175</v>
      </c>
      <c r="I19883" t="s">
        <v>921</v>
      </c>
      <c r="J19883" t="s">
        <v>101</v>
      </c>
      <c r="K19883" t="s">
        <v>249</v>
      </c>
      <c r="L19883" t="s">
        <v>76</v>
      </c>
    </row>
    <row r="19884" spans="1:12" x14ac:dyDescent="0.35">
      <c r="A19884" t="s">
        <v>241</v>
      </c>
      <c r="B19884" t="s">
        <v>468</v>
      </c>
      <c r="C19884">
        <v>2</v>
      </c>
      <c r="D19884" t="s">
        <v>76</v>
      </c>
      <c r="E19884" t="s">
        <v>76</v>
      </c>
      <c r="F19884" t="s">
        <v>76</v>
      </c>
      <c r="G19884" t="s">
        <v>76</v>
      </c>
      <c r="H19884" t="s">
        <v>76</v>
      </c>
      <c r="I19884" t="s">
        <v>483</v>
      </c>
      <c r="J19884" t="s">
        <v>484</v>
      </c>
      <c r="K19884" t="s">
        <v>76</v>
      </c>
      <c r="L19884" t="s">
        <v>76</v>
      </c>
    </row>
    <row r="19886" spans="1:12" x14ac:dyDescent="0.35">
      <c r="A19886" t="s">
        <v>2829</v>
      </c>
    </row>
    <row r="19887" spans="1:12" x14ac:dyDescent="0.35">
      <c r="A19887" t="s">
        <v>14</v>
      </c>
      <c r="B19887" t="s">
        <v>487</v>
      </c>
      <c r="C19887" t="s">
        <v>2</v>
      </c>
      <c r="D19887" t="s">
        <v>49</v>
      </c>
      <c r="E19887" t="s">
        <v>2817</v>
      </c>
      <c r="F19887" t="s">
        <v>2818</v>
      </c>
      <c r="G19887" t="s">
        <v>2819</v>
      </c>
      <c r="H19887" t="s">
        <v>2820</v>
      </c>
      <c r="I19887" t="s">
        <v>2821</v>
      </c>
      <c r="J19887" t="s">
        <v>2822</v>
      </c>
      <c r="K19887" t="s">
        <v>2823</v>
      </c>
      <c r="L19887" t="s">
        <v>1447</v>
      </c>
    </row>
    <row r="19888" spans="1:12" x14ac:dyDescent="0.35">
      <c r="A19888" t="s">
        <v>3</v>
      </c>
      <c r="B19888" t="s">
        <v>488</v>
      </c>
      <c r="C19888">
        <v>1116</v>
      </c>
      <c r="D19888" t="s">
        <v>106</v>
      </c>
      <c r="E19888" t="s">
        <v>81</v>
      </c>
      <c r="F19888" t="s">
        <v>231</v>
      </c>
      <c r="G19888" t="s">
        <v>150</v>
      </c>
      <c r="H19888" t="s">
        <v>102</v>
      </c>
      <c r="I19888" t="s">
        <v>702</v>
      </c>
      <c r="J19888" t="s">
        <v>193</v>
      </c>
      <c r="K19888" t="s">
        <v>177</v>
      </c>
      <c r="L19888" t="s">
        <v>76</v>
      </c>
    </row>
    <row r="19889" spans="1:12" x14ac:dyDescent="0.35">
      <c r="A19889" t="s">
        <v>3</v>
      </c>
      <c r="B19889" t="s">
        <v>491</v>
      </c>
      <c r="C19889">
        <v>910</v>
      </c>
      <c r="D19889" t="s">
        <v>76</v>
      </c>
      <c r="E19889" t="s">
        <v>80</v>
      </c>
      <c r="F19889" t="s">
        <v>264</v>
      </c>
      <c r="G19889" t="s">
        <v>79</v>
      </c>
      <c r="H19889" t="s">
        <v>103</v>
      </c>
      <c r="I19889" t="s">
        <v>760</v>
      </c>
      <c r="J19889" t="s">
        <v>210</v>
      </c>
      <c r="K19889" t="s">
        <v>286</v>
      </c>
      <c r="L19889" t="s">
        <v>76</v>
      </c>
    </row>
    <row r="19890" spans="1:12" x14ac:dyDescent="0.35">
      <c r="A19890" t="s">
        <v>4</v>
      </c>
      <c r="B19890" t="s">
        <v>488</v>
      </c>
      <c r="C19890">
        <v>1699</v>
      </c>
      <c r="D19890" t="s">
        <v>76</v>
      </c>
      <c r="E19890" t="s">
        <v>138</v>
      </c>
      <c r="F19890" t="s">
        <v>104</v>
      </c>
      <c r="G19890" t="s">
        <v>94</v>
      </c>
      <c r="H19890" t="s">
        <v>86</v>
      </c>
      <c r="I19890" t="s">
        <v>1612</v>
      </c>
      <c r="J19890" t="s">
        <v>210</v>
      </c>
      <c r="K19890" t="s">
        <v>109</v>
      </c>
      <c r="L19890" t="s">
        <v>76</v>
      </c>
    </row>
    <row r="19891" spans="1:12" x14ac:dyDescent="0.35">
      <c r="A19891" t="s">
        <v>4</v>
      </c>
      <c r="B19891" t="s">
        <v>491</v>
      </c>
      <c r="C19891">
        <v>1143</v>
      </c>
      <c r="D19891" t="s">
        <v>76</v>
      </c>
      <c r="E19891" t="s">
        <v>77</v>
      </c>
      <c r="F19891" t="s">
        <v>72</v>
      </c>
      <c r="G19891" t="s">
        <v>81</v>
      </c>
      <c r="H19891" t="s">
        <v>100</v>
      </c>
      <c r="I19891" t="s">
        <v>889</v>
      </c>
      <c r="J19891" t="s">
        <v>11</v>
      </c>
      <c r="K19891" t="s">
        <v>361</v>
      </c>
      <c r="L19891" t="s">
        <v>107</v>
      </c>
    </row>
    <row r="19892" spans="1:12" x14ac:dyDescent="0.35">
      <c r="A19892" t="s">
        <v>5</v>
      </c>
      <c r="B19892" t="s">
        <v>488</v>
      </c>
      <c r="C19892">
        <v>2082</v>
      </c>
      <c r="D19892" t="s">
        <v>76</v>
      </c>
      <c r="E19892" t="s">
        <v>63</v>
      </c>
      <c r="F19892" t="s">
        <v>81</v>
      </c>
      <c r="G19892" t="s">
        <v>106</v>
      </c>
      <c r="H19892" t="s">
        <v>100</v>
      </c>
      <c r="I19892" t="s">
        <v>827</v>
      </c>
      <c r="J19892" t="s">
        <v>99</v>
      </c>
      <c r="K19892" t="s">
        <v>121</v>
      </c>
      <c r="L19892" t="s">
        <v>76</v>
      </c>
    </row>
    <row r="19893" spans="1:12" x14ac:dyDescent="0.35">
      <c r="A19893" t="s">
        <v>5</v>
      </c>
      <c r="B19893" t="s">
        <v>491</v>
      </c>
      <c r="C19893">
        <v>1378</v>
      </c>
      <c r="D19893" t="s">
        <v>71</v>
      </c>
      <c r="E19893" t="s">
        <v>94</v>
      </c>
      <c r="F19893" t="s">
        <v>55</v>
      </c>
      <c r="G19893" t="s">
        <v>94</v>
      </c>
      <c r="H19893" t="s">
        <v>179</v>
      </c>
      <c r="I19893" t="s">
        <v>867</v>
      </c>
      <c r="J19893" t="s">
        <v>134</v>
      </c>
      <c r="K19893" t="s">
        <v>99</v>
      </c>
      <c r="L19893" t="s">
        <v>107</v>
      </c>
    </row>
    <row r="19894" spans="1:12" x14ac:dyDescent="0.35">
      <c r="A19894" t="s">
        <v>6</v>
      </c>
      <c r="B19894" t="s">
        <v>488</v>
      </c>
      <c r="C19894">
        <v>670</v>
      </c>
      <c r="D19894" t="s">
        <v>106</v>
      </c>
      <c r="E19894" t="s">
        <v>108</v>
      </c>
      <c r="F19894" t="s">
        <v>130</v>
      </c>
      <c r="G19894" t="s">
        <v>105</v>
      </c>
      <c r="H19894" t="s">
        <v>87</v>
      </c>
      <c r="I19894" t="s">
        <v>533</v>
      </c>
      <c r="J19894" t="s">
        <v>233</v>
      </c>
      <c r="K19894" t="s">
        <v>242</v>
      </c>
      <c r="L19894" t="s">
        <v>76</v>
      </c>
    </row>
    <row r="19895" spans="1:12" x14ac:dyDescent="0.35">
      <c r="A19895" t="s">
        <v>6</v>
      </c>
      <c r="B19895" t="s">
        <v>491</v>
      </c>
      <c r="C19895">
        <v>550</v>
      </c>
      <c r="D19895" t="s">
        <v>76</v>
      </c>
      <c r="E19895" t="s">
        <v>74</v>
      </c>
      <c r="F19895" t="s">
        <v>55</v>
      </c>
      <c r="G19895" t="s">
        <v>68</v>
      </c>
      <c r="H19895" t="s">
        <v>194</v>
      </c>
      <c r="I19895" t="s">
        <v>741</v>
      </c>
      <c r="J19895" t="s">
        <v>114</v>
      </c>
      <c r="K19895" t="s">
        <v>557</v>
      </c>
      <c r="L19895" t="s">
        <v>107</v>
      </c>
    </row>
    <row r="19896" spans="1:12" x14ac:dyDescent="0.35">
      <c r="A19896" t="s">
        <v>7</v>
      </c>
      <c r="B19896" t="s">
        <v>488</v>
      </c>
      <c r="C19896">
        <v>1724</v>
      </c>
      <c r="D19896" t="s">
        <v>107</v>
      </c>
      <c r="E19896" t="s">
        <v>103</v>
      </c>
      <c r="F19896" t="s">
        <v>355</v>
      </c>
      <c r="G19896" t="s">
        <v>106</v>
      </c>
      <c r="H19896" t="s">
        <v>366</v>
      </c>
      <c r="I19896" t="s">
        <v>883</v>
      </c>
      <c r="J19896" t="s">
        <v>69</v>
      </c>
      <c r="K19896" t="s">
        <v>442</v>
      </c>
      <c r="L19896" t="s">
        <v>76</v>
      </c>
    </row>
    <row r="19897" spans="1:12" x14ac:dyDescent="0.35">
      <c r="A19897" t="s">
        <v>7</v>
      </c>
      <c r="B19897" t="s">
        <v>491</v>
      </c>
      <c r="C19897">
        <v>1519</v>
      </c>
      <c r="D19897" t="s">
        <v>73</v>
      </c>
      <c r="E19897" t="s">
        <v>57</v>
      </c>
      <c r="F19897" t="s">
        <v>264</v>
      </c>
      <c r="G19897" t="s">
        <v>106</v>
      </c>
      <c r="H19897" t="s">
        <v>221</v>
      </c>
      <c r="I19897" t="s">
        <v>1518</v>
      </c>
      <c r="J19897" t="s">
        <v>135</v>
      </c>
      <c r="K19897" t="s">
        <v>102</v>
      </c>
      <c r="L19897" t="s">
        <v>76</v>
      </c>
    </row>
    <row r="19898" spans="1:12" x14ac:dyDescent="0.35">
      <c r="A19898" t="s">
        <v>241</v>
      </c>
      <c r="B19898" t="s">
        <v>488</v>
      </c>
      <c r="C19898">
        <v>7291</v>
      </c>
      <c r="D19898" t="s">
        <v>107</v>
      </c>
      <c r="E19898" t="s">
        <v>142</v>
      </c>
      <c r="F19898" t="s">
        <v>180</v>
      </c>
      <c r="G19898" t="s">
        <v>68</v>
      </c>
      <c r="H19898" t="s">
        <v>221</v>
      </c>
      <c r="I19898" t="s">
        <v>1309</v>
      </c>
      <c r="J19898" t="s">
        <v>293</v>
      </c>
      <c r="K19898" t="s">
        <v>99</v>
      </c>
      <c r="L19898" t="s">
        <v>76</v>
      </c>
    </row>
    <row r="19899" spans="1:12" x14ac:dyDescent="0.35">
      <c r="A19899" t="s">
        <v>241</v>
      </c>
      <c r="B19899" t="s">
        <v>491</v>
      </c>
      <c r="C19899">
        <v>5500</v>
      </c>
      <c r="D19899" t="s">
        <v>73</v>
      </c>
      <c r="E19899" t="s">
        <v>122</v>
      </c>
      <c r="F19899" t="s">
        <v>175</v>
      </c>
      <c r="G19899" t="s">
        <v>68</v>
      </c>
      <c r="H19899" t="s">
        <v>96</v>
      </c>
      <c r="I19899" t="s">
        <v>879</v>
      </c>
      <c r="J19899" t="s">
        <v>168</v>
      </c>
      <c r="K19899" t="s">
        <v>231</v>
      </c>
      <c r="L19899" t="s">
        <v>76</v>
      </c>
    </row>
    <row r="19901" spans="1:12" x14ac:dyDescent="0.35">
      <c r="A19901" t="s">
        <v>2830</v>
      </c>
    </row>
    <row r="19902" spans="1:12" x14ac:dyDescent="0.35">
      <c r="A19902" t="s">
        <v>14</v>
      </c>
      <c r="B19902" t="s">
        <v>565</v>
      </c>
      <c r="C19902" t="s">
        <v>2</v>
      </c>
      <c r="D19902" t="s">
        <v>49</v>
      </c>
      <c r="E19902" t="s">
        <v>2817</v>
      </c>
      <c r="F19902" t="s">
        <v>2818</v>
      </c>
      <c r="G19902" t="s">
        <v>2820</v>
      </c>
      <c r="H19902" t="s">
        <v>2821</v>
      </c>
      <c r="I19902" t="s">
        <v>2822</v>
      </c>
      <c r="J19902" t="s">
        <v>2823</v>
      </c>
      <c r="K19902" t="s">
        <v>2819</v>
      </c>
      <c r="L19902" t="s">
        <v>1447</v>
      </c>
    </row>
    <row r="19903" spans="1:12" x14ac:dyDescent="0.35">
      <c r="A19903" t="s">
        <v>3</v>
      </c>
      <c r="B19903" t="s">
        <v>566</v>
      </c>
      <c r="C19903">
        <v>153</v>
      </c>
      <c r="D19903" t="s">
        <v>55</v>
      </c>
      <c r="E19903" t="s">
        <v>186</v>
      </c>
      <c r="F19903" t="s">
        <v>65</v>
      </c>
      <c r="G19903" t="s">
        <v>304</v>
      </c>
      <c r="H19903" t="s">
        <v>720</v>
      </c>
      <c r="I19903" t="s">
        <v>193</v>
      </c>
      <c r="J19903" t="s">
        <v>70</v>
      </c>
      <c r="K19903" t="s">
        <v>76</v>
      </c>
      <c r="L19903" t="s">
        <v>76</v>
      </c>
    </row>
    <row r="19904" spans="1:12" x14ac:dyDescent="0.35">
      <c r="A19904" t="s">
        <v>3</v>
      </c>
      <c r="B19904" t="s">
        <v>569</v>
      </c>
      <c r="C19904">
        <v>931</v>
      </c>
      <c r="D19904" t="s">
        <v>107</v>
      </c>
      <c r="E19904" t="s">
        <v>75</v>
      </c>
      <c r="F19904" t="s">
        <v>293</v>
      </c>
      <c r="G19904" t="s">
        <v>103</v>
      </c>
      <c r="H19904" t="s">
        <v>1157</v>
      </c>
      <c r="I19904" t="s">
        <v>202</v>
      </c>
      <c r="J19904" t="s">
        <v>286</v>
      </c>
      <c r="K19904" t="s">
        <v>94</v>
      </c>
      <c r="L19904" t="s">
        <v>76</v>
      </c>
    </row>
    <row r="19905" spans="1:12" x14ac:dyDescent="0.35">
      <c r="A19905" t="s">
        <v>3</v>
      </c>
      <c r="B19905" t="s">
        <v>570</v>
      </c>
      <c r="C19905">
        <v>32</v>
      </c>
      <c r="D19905" t="s">
        <v>76</v>
      </c>
      <c r="E19905" t="s">
        <v>58</v>
      </c>
      <c r="F19905" t="s">
        <v>130</v>
      </c>
      <c r="G19905" t="s">
        <v>229</v>
      </c>
      <c r="H19905" t="s">
        <v>793</v>
      </c>
      <c r="I19905" t="s">
        <v>142</v>
      </c>
      <c r="J19905" t="s">
        <v>75</v>
      </c>
      <c r="K19905" t="s">
        <v>76</v>
      </c>
      <c r="L19905" t="s">
        <v>76</v>
      </c>
    </row>
    <row r="19906" spans="1:12" x14ac:dyDescent="0.35">
      <c r="A19906" t="s">
        <v>3</v>
      </c>
      <c r="B19906" t="s">
        <v>571</v>
      </c>
      <c r="C19906">
        <v>111</v>
      </c>
      <c r="D19906" t="s">
        <v>76</v>
      </c>
      <c r="E19906" t="s">
        <v>81</v>
      </c>
      <c r="F19906" t="s">
        <v>75</v>
      </c>
      <c r="G19906" t="s">
        <v>137</v>
      </c>
      <c r="H19906" t="s">
        <v>783</v>
      </c>
      <c r="I19906" t="s">
        <v>87</v>
      </c>
      <c r="J19906" t="s">
        <v>176</v>
      </c>
      <c r="K19906" t="s">
        <v>76</v>
      </c>
      <c r="L19906" t="s">
        <v>76</v>
      </c>
    </row>
    <row r="19907" spans="1:12" x14ac:dyDescent="0.35">
      <c r="A19907" t="s">
        <v>3</v>
      </c>
      <c r="B19907" t="s">
        <v>572</v>
      </c>
      <c r="C19907">
        <v>767</v>
      </c>
      <c r="D19907" t="s">
        <v>76</v>
      </c>
      <c r="E19907" t="s">
        <v>186</v>
      </c>
      <c r="F19907" t="s">
        <v>442</v>
      </c>
      <c r="G19907" t="s">
        <v>55</v>
      </c>
      <c r="H19907" t="s">
        <v>703</v>
      </c>
      <c r="I19907" t="s">
        <v>262</v>
      </c>
      <c r="J19907" t="s">
        <v>290</v>
      </c>
      <c r="K19907" t="s">
        <v>68</v>
      </c>
      <c r="L19907" t="s">
        <v>76</v>
      </c>
    </row>
    <row r="19908" spans="1:12" x14ac:dyDescent="0.35">
      <c r="A19908" t="s">
        <v>3</v>
      </c>
      <c r="B19908" t="s">
        <v>573</v>
      </c>
      <c r="C19908">
        <v>32</v>
      </c>
      <c r="D19908" t="s">
        <v>76</v>
      </c>
      <c r="E19908" t="s">
        <v>76</v>
      </c>
      <c r="F19908" t="s">
        <v>80</v>
      </c>
      <c r="G19908" t="s">
        <v>313</v>
      </c>
      <c r="H19908" t="s">
        <v>1155</v>
      </c>
      <c r="I19908" t="s">
        <v>76</v>
      </c>
      <c r="J19908" t="s">
        <v>88</v>
      </c>
      <c r="K19908" t="s">
        <v>76</v>
      </c>
      <c r="L19908" t="s">
        <v>76</v>
      </c>
    </row>
    <row r="19909" spans="1:12" x14ac:dyDescent="0.35">
      <c r="A19909" t="s">
        <v>4</v>
      </c>
      <c r="B19909" t="s">
        <v>566</v>
      </c>
      <c r="C19909">
        <v>174</v>
      </c>
      <c r="D19909" t="s">
        <v>76</v>
      </c>
      <c r="E19909" t="s">
        <v>55</v>
      </c>
      <c r="F19909" t="s">
        <v>142</v>
      </c>
      <c r="G19909" t="s">
        <v>77</v>
      </c>
      <c r="H19909" t="s">
        <v>1122</v>
      </c>
      <c r="I19909" t="s">
        <v>280</v>
      </c>
      <c r="J19909" t="s">
        <v>260</v>
      </c>
      <c r="K19909" t="s">
        <v>75</v>
      </c>
      <c r="L19909" t="s">
        <v>76</v>
      </c>
    </row>
    <row r="19910" spans="1:12" x14ac:dyDescent="0.35">
      <c r="A19910" t="s">
        <v>4</v>
      </c>
      <c r="B19910" t="s">
        <v>569</v>
      </c>
      <c r="C19910">
        <v>1442</v>
      </c>
      <c r="D19910" t="s">
        <v>76</v>
      </c>
      <c r="E19910" t="s">
        <v>94</v>
      </c>
      <c r="F19910" t="s">
        <v>86</v>
      </c>
      <c r="G19910" t="s">
        <v>86</v>
      </c>
      <c r="H19910" t="s">
        <v>905</v>
      </c>
      <c r="I19910" t="s">
        <v>95</v>
      </c>
      <c r="J19910" t="s">
        <v>97</v>
      </c>
      <c r="K19910" t="s">
        <v>78</v>
      </c>
      <c r="L19910" t="s">
        <v>76</v>
      </c>
    </row>
    <row r="19911" spans="1:12" x14ac:dyDescent="0.35">
      <c r="A19911" t="s">
        <v>4</v>
      </c>
      <c r="B19911" t="s">
        <v>570</v>
      </c>
      <c r="C19911">
        <v>83</v>
      </c>
      <c r="D19911" t="s">
        <v>76</v>
      </c>
      <c r="E19911" t="s">
        <v>97</v>
      </c>
      <c r="F19911" t="s">
        <v>138</v>
      </c>
      <c r="G19911" t="s">
        <v>134</v>
      </c>
      <c r="H19911" t="s">
        <v>976</v>
      </c>
      <c r="I19911" t="s">
        <v>70</v>
      </c>
      <c r="J19911" t="s">
        <v>194</v>
      </c>
      <c r="K19911" t="s">
        <v>73</v>
      </c>
      <c r="L19911" t="s">
        <v>76</v>
      </c>
    </row>
    <row r="19912" spans="1:12" x14ac:dyDescent="0.35">
      <c r="A19912" t="s">
        <v>4</v>
      </c>
      <c r="B19912" t="s">
        <v>571</v>
      </c>
      <c r="C19912">
        <v>100</v>
      </c>
      <c r="D19912" t="s">
        <v>76</v>
      </c>
      <c r="E19912" t="s">
        <v>76</v>
      </c>
      <c r="F19912" t="s">
        <v>73</v>
      </c>
      <c r="G19912" t="s">
        <v>57</v>
      </c>
      <c r="H19912" t="s">
        <v>1000</v>
      </c>
      <c r="I19912" t="s">
        <v>130</v>
      </c>
      <c r="J19912" t="s">
        <v>74</v>
      </c>
      <c r="K19912" t="s">
        <v>68</v>
      </c>
      <c r="L19912" t="s">
        <v>76</v>
      </c>
    </row>
    <row r="19913" spans="1:12" x14ac:dyDescent="0.35">
      <c r="A19913" t="s">
        <v>4</v>
      </c>
      <c r="B19913" t="s">
        <v>572</v>
      </c>
      <c r="C19913">
        <v>985</v>
      </c>
      <c r="D19913" t="s">
        <v>76</v>
      </c>
      <c r="E19913" t="s">
        <v>79</v>
      </c>
      <c r="F19913" t="s">
        <v>100</v>
      </c>
      <c r="G19913" t="s">
        <v>138</v>
      </c>
      <c r="H19913" t="s">
        <v>720</v>
      </c>
      <c r="I19913" t="s">
        <v>145</v>
      </c>
      <c r="J19913" t="s">
        <v>263</v>
      </c>
      <c r="K19913" t="s">
        <v>105</v>
      </c>
      <c r="L19913" t="s">
        <v>107</v>
      </c>
    </row>
    <row r="19914" spans="1:12" x14ac:dyDescent="0.35">
      <c r="A19914" t="s">
        <v>4</v>
      </c>
      <c r="B19914" t="s">
        <v>573</v>
      </c>
      <c r="C19914">
        <v>58</v>
      </c>
      <c r="D19914" t="s">
        <v>76</v>
      </c>
      <c r="E19914" t="s">
        <v>76</v>
      </c>
      <c r="F19914" t="s">
        <v>79</v>
      </c>
      <c r="G19914" t="s">
        <v>237</v>
      </c>
      <c r="H19914" t="s">
        <v>964</v>
      </c>
      <c r="I19914" t="s">
        <v>134</v>
      </c>
      <c r="J19914" t="s">
        <v>264</v>
      </c>
      <c r="K19914" t="s">
        <v>249</v>
      </c>
      <c r="L19914" t="s">
        <v>76</v>
      </c>
    </row>
    <row r="19915" spans="1:12" x14ac:dyDescent="0.35">
      <c r="A19915" t="s">
        <v>5</v>
      </c>
      <c r="B19915" t="s">
        <v>566</v>
      </c>
      <c r="C19915">
        <v>89</v>
      </c>
      <c r="D19915" t="s">
        <v>76</v>
      </c>
      <c r="E19915" t="s">
        <v>106</v>
      </c>
      <c r="F19915" t="s">
        <v>68</v>
      </c>
      <c r="G19915" t="s">
        <v>240</v>
      </c>
      <c r="H19915" t="s">
        <v>984</v>
      </c>
      <c r="I19915" t="s">
        <v>355</v>
      </c>
      <c r="J19915" t="s">
        <v>94</v>
      </c>
      <c r="K19915" t="s">
        <v>76</v>
      </c>
      <c r="L19915" t="s">
        <v>76</v>
      </c>
    </row>
    <row r="19916" spans="1:12" x14ac:dyDescent="0.35">
      <c r="A19916" t="s">
        <v>5</v>
      </c>
      <c r="B19916" t="s">
        <v>569</v>
      </c>
      <c r="C19916">
        <v>1594</v>
      </c>
      <c r="D19916" t="s">
        <v>76</v>
      </c>
      <c r="E19916" t="s">
        <v>81</v>
      </c>
      <c r="F19916" t="s">
        <v>186</v>
      </c>
      <c r="G19916" t="s">
        <v>72</v>
      </c>
      <c r="H19916" t="s">
        <v>1106</v>
      </c>
      <c r="I19916" t="s">
        <v>92</v>
      </c>
      <c r="J19916" t="s">
        <v>204</v>
      </c>
      <c r="K19916" t="s">
        <v>106</v>
      </c>
      <c r="L19916" t="s">
        <v>76</v>
      </c>
    </row>
    <row r="19917" spans="1:12" x14ac:dyDescent="0.35">
      <c r="A19917" t="s">
        <v>5</v>
      </c>
      <c r="B19917" t="s">
        <v>570</v>
      </c>
      <c r="C19917">
        <v>399</v>
      </c>
      <c r="D19917" t="s">
        <v>76</v>
      </c>
      <c r="E19917" t="s">
        <v>130</v>
      </c>
      <c r="F19917" t="s">
        <v>106</v>
      </c>
      <c r="G19917" t="s">
        <v>81</v>
      </c>
      <c r="H19917" t="s">
        <v>901</v>
      </c>
      <c r="I19917" t="s">
        <v>137</v>
      </c>
      <c r="J19917" t="s">
        <v>151</v>
      </c>
      <c r="K19917" t="s">
        <v>73</v>
      </c>
      <c r="L19917" t="s">
        <v>76</v>
      </c>
    </row>
    <row r="19918" spans="1:12" x14ac:dyDescent="0.35">
      <c r="A19918" t="s">
        <v>5</v>
      </c>
      <c r="B19918" t="s">
        <v>571</v>
      </c>
      <c r="C19918">
        <v>46</v>
      </c>
      <c r="D19918" t="s">
        <v>76</v>
      </c>
      <c r="E19918" t="s">
        <v>76</v>
      </c>
      <c r="F19918" t="s">
        <v>198</v>
      </c>
      <c r="G19918" t="s">
        <v>94</v>
      </c>
      <c r="H19918" t="s">
        <v>860</v>
      </c>
      <c r="I19918" t="s">
        <v>100</v>
      </c>
      <c r="J19918" t="s">
        <v>61</v>
      </c>
      <c r="K19918" t="s">
        <v>276</v>
      </c>
      <c r="L19918" t="s">
        <v>76</v>
      </c>
    </row>
    <row r="19919" spans="1:12" x14ac:dyDescent="0.35">
      <c r="A19919" t="s">
        <v>5</v>
      </c>
      <c r="B19919" t="s">
        <v>572</v>
      </c>
      <c r="C19919">
        <v>1062</v>
      </c>
      <c r="D19919" t="s">
        <v>94</v>
      </c>
      <c r="E19919" t="s">
        <v>81</v>
      </c>
      <c r="F19919" t="s">
        <v>198</v>
      </c>
      <c r="G19919" t="s">
        <v>244</v>
      </c>
      <c r="H19919" t="s">
        <v>807</v>
      </c>
      <c r="I19919" t="s">
        <v>293</v>
      </c>
      <c r="J19919" t="s">
        <v>132</v>
      </c>
      <c r="K19919" t="s">
        <v>79</v>
      </c>
      <c r="L19919" t="s">
        <v>107</v>
      </c>
    </row>
    <row r="19920" spans="1:12" x14ac:dyDescent="0.35">
      <c r="A19920" t="s">
        <v>5</v>
      </c>
      <c r="B19920" t="s">
        <v>573</v>
      </c>
      <c r="C19920">
        <v>270</v>
      </c>
      <c r="D19920" t="s">
        <v>107</v>
      </c>
      <c r="E19920" t="s">
        <v>73</v>
      </c>
      <c r="F19920" t="s">
        <v>77</v>
      </c>
      <c r="G19920" t="s">
        <v>80</v>
      </c>
      <c r="H19920" t="s">
        <v>1320</v>
      </c>
      <c r="I19920" t="s">
        <v>89</v>
      </c>
      <c r="J19920" t="s">
        <v>149</v>
      </c>
      <c r="K19920" t="s">
        <v>76</v>
      </c>
      <c r="L19920" t="s">
        <v>107</v>
      </c>
    </row>
    <row r="19921" spans="1:12" x14ac:dyDescent="0.35">
      <c r="A19921" t="s">
        <v>6</v>
      </c>
      <c r="B19921" t="s">
        <v>566</v>
      </c>
      <c r="C19921">
        <v>47</v>
      </c>
      <c r="D19921" t="s">
        <v>76</v>
      </c>
      <c r="E19921" t="s">
        <v>194</v>
      </c>
      <c r="F19921" t="s">
        <v>79</v>
      </c>
      <c r="G19921" t="s">
        <v>76</v>
      </c>
      <c r="H19921" t="s">
        <v>639</v>
      </c>
      <c r="I19921" t="s">
        <v>70</v>
      </c>
      <c r="J19921" t="s">
        <v>192</v>
      </c>
      <c r="K19921" t="s">
        <v>74</v>
      </c>
      <c r="L19921" t="s">
        <v>76</v>
      </c>
    </row>
    <row r="19922" spans="1:12" x14ac:dyDescent="0.35">
      <c r="A19922" t="s">
        <v>6</v>
      </c>
      <c r="B19922" t="s">
        <v>569</v>
      </c>
      <c r="C19922">
        <v>562</v>
      </c>
      <c r="D19922" t="s">
        <v>106</v>
      </c>
      <c r="E19922" t="s">
        <v>103</v>
      </c>
      <c r="F19922" t="s">
        <v>86</v>
      </c>
      <c r="G19922" t="s">
        <v>89</v>
      </c>
      <c r="H19922" t="s">
        <v>759</v>
      </c>
      <c r="I19922" t="s">
        <v>139</v>
      </c>
      <c r="J19922" t="s">
        <v>352</v>
      </c>
      <c r="K19922" t="s">
        <v>150</v>
      </c>
      <c r="L19922" t="s">
        <v>76</v>
      </c>
    </row>
    <row r="19923" spans="1:12" x14ac:dyDescent="0.35">
      <c r="A19923" t="s">
        <v>6</v>
      </c>
      <c r="B19923" t="s">
        <v>570</v>
      </c>
      <c r="C19923">
        <v>61</v>
      </c>
      <c r="D19923" t="s">
        <v>76</v>
      </c>
      <c r="E19923" t="s">
        <v>76</v>
      </c>
      <c r="F19923" t="s">
        <v>81</v>
      </c>
      <c r="G19923" t="s">
        <v>130</v>
      </c>
      <c r="H19923" t="s">
        <v>846</v>
      </c>
      <c r="I19923" t="s">
        <v>198</v>
      </c>
      <c r="J19923" t="s">
        <v>503</v>
      </c>
      <c r="K19923" t="s">
        <v>103</v>
      </c>
      <c r="L19923" t="s">
        <v>76</v>
      </c>
    </row>
    <row r="19924" spans="1:12" x14ac:dyDescent="0.35">
      <c r="A19924" t="s">
        <v>6</v>
      </c>
      <c r="B19924" t="s">
        <v>571</v>
      </c>
      <c r="C19924">
        <v>45</v>
      </c>
      <c r="D19924" t="s">
        <v>76</v>
      </c>
      <c r="E19924" t="s">
        <v>63</v>
      </c>
      <c r="F19924" t="s">
        <v>76</v>
      </c>
      <c r="G19924" t="s">
        <v>76</v>
      </c>
      <c r="H19924" t="s">
        <v>775</v>
      </c>
      <c r="I19924" t="s">
        <v>65</v>
      </c>
      <c r="J19924" t="s">
        <v>810</v>
      </c>
      <c r="K19924" t="s">
        <v>76</v>
      </c>
      <c r="L19924" t="s">
        <v>76</v>
      </c>
    </row>
    <row r="19925" spans="1:12" x14ac:dyDescent="0.35">
      <c r="A19925" t="s">
        <v>6</v>
      </c>
      <c r="B19925" t="s">
        <v>572</v>
      </c>
      <c r="C19925">
        <v>454</v>
      </c>
      <c r="D19925" t="s">
        <v>76</v>
      </c>
      <c r="E19925" t="s">
        <v>198</v>
      </c>
      <c r="F19925" t="s">
        <v>198</v>
      </c>
      <c r="G19925" t="s">
        <v>244</v>
      </c>
      <c r="H19925" t="s">
        <v>60</v>
      </c>
      <c r="I19925" t="s">
        <v>278</v>
      </c>
      <c r="J19925" t="s">
        <v>172</v>
      </c>
      <c r="K19925" t="s">
        <v>71</v>
      </c>
      <c r="L19925" t="s">
        <v>107</v>
      </c>
    </row>
    <row r="19926" spans="1:12" x14ac:dyDescent="0.35">
      <c r="A19926" t="s">
        <v>6</v>
      </c>
      <c r="B19926" t="s">
        <v>573</v>
      </c>
      <c r="C19926">
        <v>51</v>
      </c>
      <c r="D19926" t="s">
        <v>76</v>
      </c>
      <c r="E19926" t="s">
        <v>76</v>
      </c>
      <c r="F19926" t="s">
        <v>76</v>
      </c>
      <c r="G19926" t="s">
        <v>264</v>
      </c>
      <c r="H19926" t="s">
        <v>719</v>
      </c>
      <c r="I19926" t="s">
        <v>180</v>
      </c>
      <c r="J19926" t="s">
        <v>325</v>
      </c>
      <c r="K19926" t="s">
        <v>77</v>
      </c>
      <c r="L19926" t="s">
        <v>76</v>
      </c>
    </row>
    <row r="19927" spans="1:12" x14ac:dyDescent="0.35">
      <c r="A19927" t="s">
        <v>7</v>
      </c>
      <c r="B19927" t="s">
        <v>566</v>
      </c>
      <c r="C19927">
        <v>129</v>
      </c>
      <c r="D19927" t="s">
        <v>73</v>
      </c>
      <c r="E19927" t="s">
        <v>314</v>
      </c>
      <c r="F19927" t="s">
        <v>63</v>
      </c>
      <c r="G19927" t="s">
        <v>162</v>
      </c>
      <c r="H19927" t="s">
        <v>1306</v>
      </c>
      <c r="I19927" t="s">
        <v>161</v>
      </c>
      <c r="J19927" t="s">
        <v>84</v>
      </c>
      <c r="K19927" t="s">
        <v>76</v>
      </c>
      <c r="L19927" t="s">
        <v>76</v>
      </c>
    </row>
    <row r="19928" spans="1:12" x14ac:dyDescent="0.35">
      <c r="A19928" t="s">
        <v>7</v>
      </c>
      <c r="B19928" t="s">
        <v>569</v>
      </c>
      <c r="C19928">
        <v>1489</v>
      </c>
      <c r="D19928" t="s">
        <v>107</v>
      </c>
      <c r="E19928" t="s">
        <v>104</v>
      </c>
      <c r="F19928" t="s">
        <v>237</v>
      </c>
      <c r="G19928" t="s">
        <v>225</v>
      </c>
      <c r="H19928" t="s">
        <v>672</v>
      </c>
      <c r="I19928" t="s">
        <v>220</v>
      </c>
      <c r="J19928" t="s">
        <v>53</v>
      </c>
      <c r="K19928" t="s">
        <v>106</v>
      </c>
      <c r="L19928" t="s">
        <v>76</v>
      </c>
    </row>
    <row r="19929" spans="1:12" x14ac:dyDescent="0.35">
      <c r="A19929" t="s">
        <v>7</v>
      </c>
      <c r="B19929" t="s">
        <v>570</v>
      </c>
      <c r="C19929">
        <v>106</v>
      </c>
      <c r="D19929" t="s">
        <v>76</v>
      </c>
      <c r="E19929" t="s">
        <v>109</v>
      </c>
      <c r="F19929" t="s">
        <v>72</v>
      </c>
      <c r="G19929" t="s">
        <v>137</v>
      </c>
      <c r="H19929" t="s">
        <v>830</v>
      </c>
      <c r="I19929" t="s">
        <v>80</v>
      </c>
      <c r="J19929" t="s">
        <v>204</v>
      </c>
      <c r="K19929" t="s">
        <v>107</v>
      </c>
      <c r="L19929" t="s">
        <v>76</v>
      </c>
    </row>
    <row r="19930" spans="1:12" x14ac:dyDescent="0.35">
      <c r="A19930" t="s">
        <v>7</v>
      </c>
      <c r="B19930" t="s">
        <v>571</v>
      </c>
      <c r="C19930">
        <v>70</v>
      </c>
      <c r="D19930" t="s">
        <v>65</v>
      </c>
      <c r="E19930" t="s">
        <v>240</v>
      </c>
      <c r="F19930" t="s">
        <v>121</v>
      </c>
      <c r="G19930" t="s">
        <v>108</v>
      </c>
      <c r="H19930" t="s">
        <v>1403</v>
      </c>
      <c r="I19930" t="s">
        <v>80</v>
      </c>
      <c r="J19930" t="s">
        <v>96</v>
      </c>
      <c r="K19930" t="s">
        <v>76</v>
      </c>
      <c r="L19930" t="s">
        <v>76</v>
      </c>
    </row>
    <row r="19931" spans="1:12" x14ac:dyDescent="0.35">
      <c r="A19931" t="s">
        <v>7</v>
      </c>
      <c r="B19931" t="s">
        <v>572</v>
      </c>
      <c r="C19931">
        <v>1383</v>
      </c>
      <c r="D19931" t="s">
        <v>76</v>
      </c>
      <c r="E19931" t="s">
        <v>65</v>
      </c>
      <c r="F19931" t="s">
        <v>314</v>
      </c>
      <c r="G19931" t="s">
        <v>161</v>
      </c>
      <c r="H19931" t="s">
        <v>760</v>
      </c>
      <c r="I19931" t="s">
        <v>282</v>
      </c>
      <c r="J19931" t="s">
        <v>102</v>
      </c>
      <c r="K19931" t="s">
        <v>106</v>
      </c>
      <c r="L19931" t="s">
        <v>76</v>
      </c>
    </row>
    <row r="19932" spans="1:12" x14ac:dyDescent="0.35">
      <c r="A19932" t="s">
        <v>7</v>
      </c>
      <c r="B19932" t="s">
        <v>573</v>
      </c>
      <c r="C19932">
        <v>66</v>
      </c>
      <c r="D19932" t="s">
        <v>76</v>
      </c>
      <c r="E19932" t="s">
        <v>216</v>
      </c>
      <c r="F19932" t="s">
        <v>79</v>
      </c>
      <c r="G19932" t="s">
        <v>122</v>
      </c>
      <c r="H19932" t="s">
        <v>969</v>
      </c>
      <c r="I19932" t="s">
        <v>80</v>
      </c>
      <c r="J19932" t="s">
        <v>181</v>
      </c>
      <c r="K19932" t="s">
        <v>106</v>
      </c>
      <c r="L19932" t="s">
        <v>76</v>
      </c>
    </row>
    <row r="19933" spans="1:12" x14ac:dyDescent="0.35">
      <c r="A19933" t="s">
        <v>241</v>
      </c>
      <c r="B19933" t="s">
        <v>566</v>
      </c>
      <c r="C19933">
        <v>592</v>
      </c>
      <c r="D19933" t="s">
        <v>68</v>
      </c>
      <c r="E19933" t="s">
        <v>173</v>
      </c>
      <c r="F19933" t="s">
        <v>55</v>
      </c>
      <c r="G19933" t="s">
        <v>53</v>
      </c>
      <c r="H19933" t="s">
        <v>864</v>
      </c>
      <c r="I19933" t="s">
        <v>99</v>
      </c>
      <c r="J19933" t="s">
        <v>180</v>
      </c>
      <c r="K19933" t="s">
        <v>106</v>
      </c>
      <c r="L19933" t="s">
        <v>76</v>
      </c>
    </row>
    <row r="19934" spans="1:12" x14ac:dyDescent="0.35">
      <c r="A19934" t="s">
        <v>241</v>
      </c>
      <c r="B19934" t="s">
        <v>569</v>
      </c>
      <c r="C19934">
        <v>6018</v>
      </c>
      <c r="D19934" t="s">
        <v>107</v>
      </c>
      <c r="E19934" t="s">
        <v>186</v>
      </c>
      <c r="F19934" t="s">
        <v>181</v>
      </c>
      <c r="G19934" t="s">
        <v>221</v>
      </c>
      <c r="H19934" t="s">
        <v>754</v>
      </c>
      <c r="I19934" t="s">
        <v>124</v>
      </c>
      <c r="J19934" t="s">
        <v>157</v>
      </c>
      <c r="K19934" t="s">
        <v>68</v>
      </c>
      <c r="L19934" t="s">
        <v>76</v>
      </c>
    </row>
    <row r="19935" spans="1:12" x14ac:dyDescent="0.35">
      <c r="A19935" t="s">
        <v>241</v>
      </c>
      <c r="B19935" t="s">
        <v>570</v>
      </c>
      <c r="C19935">
        <v>681</v>
      </c>
      <c r="D19935" t="s">
        <v>76</v>
      </c>
      <c r="E19935" t="s">
        <v>62</v>
      </c>
      <c r="F19935" t="s">
        <v>150</v>
      </c>
      <c r="G19935" t="s">
        <v>103</v>
      </c>
      <c r="H19935" t="s">
        <v>1540</v>
      </c>
      <c r="I19935" t="s">
        <v>70</v>
      </c>
      <c r="J19935" t="s">
        <v>119</v>
      </c>
      <c r="K19935" t="s">
        <v>77</v>
      </c>
      <c r="L19935" t="s">
        <v>76</v>
      </c>
    </row>
    <row r="19936" spans="1:12" x14ac:dyDescent="0.35">
      <c r="A19936" t="s">
        <v>241</v>
      </c>
      <c r="B19936" t="s">
        <v>571</v>
      </c>
      <c r="C19936">
        <v>372</v>
      </c>
      <c r="D19936" t="s">
        <v>94</v>
      </c>
      <c r="E19936" t="s">
        <v>74</v>
      </c>
      <c r="F19936" t="s">
        <v>93</v>
      </c>
      <c r="G19936" t="s">
        <v>86</v>
      </c>
      <c r="H19936" t="s">
        <v>1312</v>
      </c>
      <c r="I19936" t="s">
        <v>103</v>
      </c>
      <c r="J19936" t="s">
        <v>367</v>
      </c>
      <c r="K19936" t="s">
        <v>100</v>
      </c>
      <c r="L19936" t="s">
        <v>76</v>
      </c>
    </row>
    <row r="19937" spans="1:12" x14ac:dyDescent="0.35">
      <c r="A19937" t="s">
        <v>241</v>
      </c>
      <c r="B19937" t="s">
        <v>572</v>
      </c>
      <c r="C19937">
        <v>4651</v>
      </c>
      <c r="D19937" t="s">
        <v>73</v>
      </c>
      <c r="E19937" t="s">
        <v>151</v>
      </c>
      <c r="F19937" t="s">
        <v>102</v>
      </c>
      <c r="G19937" t="s">
        <v>194</v>
      </c>
      <c r="H19937" t="s">
        <v>754</v>
      </c>
      <c r="I19937" t="s">
        <v>299</v>
      </c>
      <c r="J19937" t="s">
        <v>290</v>
      </c>
      <c r="K19937" t="s">
        <v>79</v>
      </c>
      <c r="L19937" t="s">
        <v>76</v>
      </c>
    </row>
    <row r="19938" spans="1:12" x14ac:dyDescent="0.35">
      <c r="A19938" t="s">
        <v>241</v>
      </c>
      <c r="B19938" t="s">
        <v>573</v>
      </c>
      <c r="C19938">
        <v>477</v>
      </c>
      <c r="D19938" t="s">
        <v>107</v>
      </c>
      <c r="E19938" t="s">
        <v>72</v>
      </c>
      <c r="F19938" t="s">
        <v>79</v>
      </c>
      <c r="G19938" t="s">
        <v>244</v>
      </c>
      <c r="H19938" t="s">
        <v>1009</v>
      </c>
      <c r="I19938" t="s">
        <v>84</v>
      </c>
      <c r="J19938" t="s">
        <v>204</v>
      </c>
      <c r="K19938" t="s">
        <v>79</v>
      </c>
      <c r="L19938" t="s">
        <v>107</v>
      </c>
    </row>
    <row r="19940" spans="1:12" x14ac:dyDescent="0.35">
      <c r="A19940" t="s">
        <v>2831</v>
      </c>
    </row>
    <row r="19941" spans="1:12" x14ac:dyDescent="0.35">
      <c r="A19941" t="s">
        <v>14</v>
      </c>
      <c r="B19941" t="s">
        <v>593</v>
      </c>
      <c r="C19941" t="s">
        <v>2</v>
      </c>
      <c r="D19941" t="s">
        <v>49</v>
      </c>
      <c r="E19941" t="s">
        <v>2817</v>
      </c>
      <c r="F19941" t="s">
        <v>2818</v>
      </c>
      <c r="G19941" t="s">
        <v>2819</v>
      </c>
      <c r="H19941" t="s">
        <v>2820</v>
      </c>
      <c r="I19941" t="s">
        <v>2821</v>
      </c>
      <c r="J19941" t="s">
        <v>2822</v>
      </c>
      <c r="K19941" t="s">
        <v>2823</v>
      </c>
      <c r="L19941" t="s">
        <v>1447</v>
      </c>
    </row>
    <row r="19942" spans="1:12" x14ac:dyDescent="0.35">
      <c r="A19942" t="s">
        <v>3</v>
      </c>
      <c r="B19942" t="s">
        <v>594</v>
      </c>
      <c r="C19942">
        <v>946</v>
      </c>
      <c r="D19942" t="s">
        <v>107</v>
      </c>
      <c r="E19942" t="s">
        <v>77</v>
      </c>
      <c r="F19942" t="s">
        <v>373</v>
      </c>
      <c r="G19942" t="s">
        <v>78</v>
      </c>
      <c r="H19942" t="s">
        <v>133</v>
      </c>
      <c r="I19942" t="s">
        <v>289</v>
      </c>
      <c r="J19942" t="s">
        <v>338</v>
      </c>
      <c r="K19942" t="s">
        <v>373</v>
      </c>
      <c r="L19942" t="s">
        <v>76</v>
      </c>
    </row>
    <row r="19943" spans="1:12" x14ac:dyDescent="0.35">
      <c r="A19943" t="s">
        <v>3</v>
      </c>
      <c r="B19943" t="s">
        <v>595</v>
      </c>
      <c r="C19943">
        <v>1080</v>
      </c>
      <c r="D19943" t="s">
        <v>106</v>
      </c>
      <c r="E19943" t="s">
        <v>122</v>
      </c>
      <c r="F19943" t="s">
        <v>72</v>
      </c>
      <c r="G19943" t="s">
        <v>77</v>
      </c>
      <c r="H19943" t="s">
        <v>119</v>
      </c>
      <c r="I19943" t="s">
        <v>857</v>
      </c>
      <c r="J19943" t="s">
        <v>142</v>
      </c>
      <c r="K19943" t="s">
        <v>142</v>
      </c>
      <c r="L19943" t="s">
        <v>76</v>
      </c>
    </row>
    <row r="19944" spans="1:12" x14ac:dyDescent="0.35">
      <c r="A19944" t="s">
        <v>4</v>
      </c>
      <c r="B19944" t="s">
        <v>594</v>
      </c>
      <c r="C19944">
        <v>1657</v>
      </c>
      <c r="D19944" t="s">
        <v>76</v>
      </c>
      <c r="E19944" t="s">
        <v>68</v>
      </c>
      <c r="F19944" t="s">
        <v>65</v>
      </c>
      <c r="G19944" t="s">
        <v>72</v>
      </c>
      <c r="H19944" t="s">
        <v>150</v>
      </c>
      <c r="I19944" t="s">
        <v>669</v>
      </c>
      <c r="J19944" t="s">
        <v>98</v>
      </c>
      <c r="K19944" t="s">
        <v>233</v>
      </c>
      <c r="L19944" t="s">
        <v>76</v>
      </c>
    </row>
    <row r="19945" spans="1:12" x14ac:dyDescent="0.35">
      <c r="A19945" t="s">
        <v>4</v>
      </c>
      <c r="B19945" t="s">
        <v>595</v>
      </c>
      <c r="C19945">
        <v>1185</v>
      </c>
      <c r="D19945" t="s">
        <v>76</v>
      </c>
      <c r="E19945" t="s">
        <v>105</v>
      </c>
      <c r="F19945" t="s">
        <v>71</v>
      </c>
      <c r="G19945" t="s">
        <v>150</v>
      </c>
      <c r="H19945" t="s">
        <v>175</v>
      </c>
      <c r="I19945" t="s">
        <v>878</v>
      </c>
      <c r="J19945" t="s">
        <v>130</v>
      </c>
      <c r="K19945" t="s">
        <v>137</v>
      </c>
      <c r="L19945" t="s">
        <v>76</v>
      </c>
    </row>
    <row r="19946" spans="1:12" x14ac:dyDescent="0.35">
      <c r="A19946" t="s">
        <v>5</v>
      </c>
      <c r="B19946" t="s">
        <v>594</v>
      </c>
      <c r="C19946">
        <v>1275</v>
      </c>
      <c r="D19946" t="s">
        <v>107</v>
      </c>
      <c r="E19946" t="s">
        <v>105</v>
      </c>
      <c r="F19946" t="s">
        <v>181</v>
      </c>
      <c r="G19946" t="s">
        <v>75</v>
      </c>
      <c r="H19946" t="s">
        <v>175</v>
      </c>
      <c r="I19946" t="s">
        <v>288</v>
      </c>
      <c r="J19946" t="s">
        <v>331</v>
      </c>
      <c r="K19946" t="s">
        <v>455</v>
      </c>
      <c r="L19946" t="s">
        <v>107</v>
      </c>
    </row>
    <row r="19947" spans="1:12" x14ac:dyDescent="0.35">
      <c r="A19947" t="s">
        <v>5</v>
      </c>
      <c r="B19947" t="s">
        <v>595</v>
      </c>
      <c r="C19947">
        <v>2185</v>
      </c>
      <c r="D19947" t="s">
        <v>106</v>
      </c>
      <c r="E19947" t="s">
        <v>72</v>
      </c>
      <c r="F19947" t="s">
        <v>68</v>
      </c>
      <c r="G19947" t="s">
        <v>79</v>
      </c>
      <c r="H19947" t="s">
        <v>55</v>
      </c>
      <c r="I19947" t="s">
        <v>1128</v>
      </c>
      <c r="J19947" t="s">
        <v>173</v>
      </c>
      <c r="K19947" t="s">
        <v>104</v>
      </c>
      <c r="L19947" t="s">
        <v>76</v>
      </c>
    </row>
    <row r="19948" spans="1:12" x14ac:dyDescent="0.35">
      <c r="A19948" t="s">
        <v>6</v>
      </c>
      <c r="B19948" t="s">
        <v>594</v>
      </c>
      <c r="C19948">
        <v>468</v>
      </c>
      <c r="D19948" t="s">
        <v>73</v>
      </c>
      <c r="E19948" t="s">
        <v>75</v>
      </c>
      <c r="F19948" t="s">
        <v>264</v>
      </c>
      <c r="G19948" t="s">
        <v>93</v>
      </c>
      <c r="H19948" t="s">
        <v>173</v>
      </c>
      <c r="I19948" t="s">
        <v>335</v>
      </c>
      <c r="J19948" t="s">
        <v>500</v>
      </c>
      <c r="K19948" t="s">
        <v>299</v>
      </c>
      <c r="L19948" t="s">
        <v>107</v>
      </c>
    </row>
    <row r="19949" spans="1:12" x14ac:dyDescent="0.35">
      <c r="A19949" t="s">
        <v>6</v>
      </c>
      <c r="B19949" t="s">
        <v>595</v>
      </c>
      <c r="C19949">
        <v>752</v>
      </c>
      <c r="D19949" t="s">
        <v>107</v>
      </c>
      <c r="E19949" t="s">
        <v>103</v>
      </c>
      <c r="F19949" t="s">
        <v>150</v>
      </c>
      <c r="G19949" t="s">
        <v>77</v>
      </c>
      <c r="H19949" t="s">
        <v>87</v>
      </c>
      <c r="I19949" t="s">
        <v>610</v>
      </c>
      <c r="J19949" t="s">
        <v>80</v>
      </c>
      <c r="K19949" t="s">
        <v>315</v>
      </c>
      <c r="L19949" t="s">
        <v>76</v>
      </c>
    </row>
    <row r="19950" spans="1:12" x14ac:dyDescent="0.35">
      <c r="A19950" t="s">
        <v>7</v>
      </c>
      <c r="B19950" t="s">
        <v>594</v>
      </c>
      <c r="C19950">
        <v>1600</v>
      </c>
      <c r="D19950" t="s">
        <v>107</v>
      </c>
      <c r="E19950" t="s">
        <v>198</v>
      </c>
      <c r="F19950" t="s">
        <v>202</v>
      </c>
      <c r="G19950" t="s">
        <v>79</v>
      </c>
      <c r="H19950" t="s">
        <v>226</v>
      </c>
      <c r="I19950" t="s">
        <v>354</v>
      </c>
      <c r="J19950" t="s">
        <v>337</v>
      </c>
      <c r="K19950" t="s">
        <v>58</v>
      </c>
      <c r="L19950" t="s">
        <v>76</v>
      </c>
    </row>
    <row r="19951" spans="1:12" x14ac:dyDescent="0.35">
      <c r="A19951" t="s">
        <v>7</v>
      </c>
      <c r="B19951" t="s">
        <v>595</v>
      </c>
      <c r="C19951">
        <v>1643</v>
      </c>
      <c r="D19951" t="s">
        <v>73</v>
      </c>
      <c r="E19951" t="s">
        <v>163</v>
      </c>
      <c r="F19951" t="s">
        <v>81</v>
      </c>
      <c r="G19951" t="s">
        <v>107</v>
      </c>
      <c r="H19951" t="s">
        <v>84</v>
      </c>
      <c r="I19951" t="s">
        <v>1397</v>
      </c>
      <c r="J19951" t="s">
        <v>151</v>
      </c>
      <c r="K19951" t="s">
        <v>62</v>
      </c>
      <c r="L19951" t="s">
        <v>76</v>
      </c>
    </row>
    <row r="19952" spans="1:12" x14ac:dyDescent="0.35">
      <c r="A19952" t="s">
        <v>241</v>
      </c>
      <c r="B19952" t="s">
        <v>594</v>
      </c>
      <c r="C19952">
        <v>5946</v>
      </c>
      <c r="D19952" t="s">
        <v>107</v>
      </c>
      <c r="E19952" t="s">
        <v>72</v>
      </c>
      <c r="F19952" t="s">
        <v>11</v>
      </c>
      <c r="G19952" t="s">
        <v>94</v>
      </c>
      <c r="H19952" t="s">
        <v>87</v>
      </c>
      <c r="I19952" t="s">
        <v>411</v>
      </c>
      <c r="J19952" t="s">
        <v>123</v>
      </c>
      <c r="K19952" t="s">
        <v>165</v>
      </c>
      <c r="L19952" t="s">
        <v>76</v>
      </c>
    </row>
    <row r="19953" spans="1:12" x14ac:dyDescent="0.35">
      <c r="A19953" t="s">
        <v>241</v>
      </c>
      <c r="B19953" t="s">
        <v>595</v>
      </c>
      <c r="C19953">
        <v>6845</v>
      </c>
      <c r="D19953" t="s">
        <v>73</v>
      </c>
      <c r="E19953" t="s">
        <v>133</v>
      </c>
      <c r="F19953" t="s">
        <v>94</v>
      </c>
      <c r="G19953" t="s">
        <v>106</v>
      </c>
      <c r="H19953" t="s">
        <v>96</v>
      </c>
      <c r="I19953" t="s">
        <v>1413</v>
      </c>
      <c r="J19953" t="s">
        <v>198</v>
      </c>
      <c r="K19953" t="s">
        <v>161</v>
      </c>
      <c r="L19953" t="s">
        <v>76</v>
      </c>
    </row>
    <row r="19955" spans="1:12" x14ac:dyDescent="0.35">
      <c r="A19955" t="s">
        <v>2832</v>
      </c>
    </row>
    <row r="19956" spans="1:12" x14ac:dyDescent="0.35">
      <c r="A19956" t="s">
        <v>14</v>
      </c>
      <c r="B19956" t="s">
        <v>2</v>
      </c>
      <c r="C19956" t="s">
        <v>49</v>
      </c>
      <c r="D19956" t="s">
        <v>2817</v>
      </c>
      <c r="E19956" t="s">
        <v>2818</v>
      </c>
      <c r="F19956" t="s">
        <v>2819</v>
      </c>
      <c r="G19956" t="s">
        <v>2820</v>
      </c>
      <c r="H19956" t="s">
        <v>2821</v>
      </c>
      <c r="I19956" t="s">
        <v>2822</v>
      </c>
      <c r="J19956" t="s">
        <v>2823</v>
      </c>
      <c r="K19956" t="s">
        <v>1447</v>
      </c>
    </row>
    <row r="19957" spans="1:12" x14ac:dyDescent="0.35">
      <c r="A19957" t="s">
        <v>3</v>
      </c>
      <c r="B19957">
        <v>2026</v>
      </c>
      <c r="C19957" t="s">
        <v>73</v>
      </c>
      <c r="D19957" t="s">
        <v>72</v>
      </c>
      <c r="E19957" t="s">
        <v>177</v>
      </c>
      <c r="F19957" t="s">
        <v>71</v>
      </c>
      <c r="G19957" t="s">
        <v>175</v>
      </c>
      <c r="H19957" t="s">
        <v>946</v>
      </c>
      <c r="I19957" t="s">
        <v>299</v>
      </c>
      <c r="J19957" t="s">
        <v>132</v>
      </c>
      <c r="K19957" t="s">
        <v>76</v>
      </c>
    </row>
    <row r="19958" spans="1:12" x14ac:dyDescent="0.35">
      <c r="A19958" t="s">
        <v>4</v>
      </c>
      <c r="B19958">
        <v>2842</v>
      </c>
      <c r="C19958" t="s">
        <v>76</v>
      </c>
      <c r="D19958" t="s">
        <v>75</v>
      </c>
      <c r="E19958" t="s">
        <v>142</v>
      </c>
      <c r="F19958" t="s">
        <v>105</v>
      </c>
      <c r="G19958" t="s">
        <v>151</v>
      </c>
      <c r="H19958" t="s">
        <v>790</v>
      </c>
      <c r="I19958" t="s">
        <v>116</v>
      </c>
      <c r="J19958" t="s">
        <v>162</v>
      </c>
      <c r="K19958" t="s">
        <v>76</v>
      </c>
    </row>
    <row r="19959" spans="1:12" x14ac:dyDescent="0.35">
      <c r="A19959" t="s">
        <v>5</v>
      </c>
      <c r="B19959">
        <v>3460</v>
      </c>
      <c r="C19959" t="s">
        <v>106</v>
      </c>
      <c r="D19959" t="s">
        <v>81</v>
      </c>
      <c r="E19959" t="s">
        <v>63</v>
      </c>
      <c r="F19959" t="s">
        <v>68</v>
      </c>
      <c r="G19959" t="s">
        <v>151</v>
      </c>
      <c r="H19959" t="s">
        <v>1106</v>
      </c>
      <c r="I19959" t="s">
        <v>188</v>
      </c>
      <c r="J19959" t="s">
        <v>217</v>
      </c>
      <c r="K19959" t="s">
        <v>76</v>
      </c>
    </row>
    <row r="19960" spans="1:12" x14ac:dyDescent="0.35">
      <c r="A19960" t="s">
        <v>6</v>
      </c>
      <c r="B19960">
        <v>1220</v>
      </c>
      <c r="C19960" t="s">
        <v>73</v>
      </c>
      <c r="D19960" t="s">
        <v>198</v>
      </c>
      <c r="E19960" t="s">
        <v>122</v>
      </c>
      <c r="F19960" t="s">
        <v>75</v>
      </c>
      <c r="G19960" t="s">
        <v>216</v>
      </c>
      <c r="H19960" t="s">
        <v>721</v>
      </c>
      <c r="I19960" t="s">
        <v>282</v>
      </c>
      <c r="J19960" t="s">
        <v>313</v>
      </c>
      <c r="K19960" t="s">
        <v>76</v>
      </c>
    </row>
    <row r="19961" spans="1:12" x14ac:dyDescent="0.35">
      <c r="A19961" t="s">
        <v>7</v>
      </c>
      <c r="B19961">
        <v>3243</v>
      </c>
      <c r="C19961" t="s">
        <v>73</v>
      </c>
      <c r="D19961" t="s">
        <v>70</v>
      </c>
      <c r="E19961" t="s">
        <v>217</v>
      </c>
      <c r="F19961" t="s">
        <v>106</v>
      </c>
      <c r="G19961" t="s">
        <v>280</v>
      </c>
      <c r="H19961" t="s">
        <v>704</v>
      </c>
      <c r="I19961" t="s">
        <v>193</v>
      </c>
      <c r="J19961" t="s">
        <v>217</v>
      </c>
      <c r="K19961" t="s">
        <v>76</v>
      </c>
    </row>
    <row r="19962" spans="1:12" x14ac:dyDescent="0.35">
      <c r="A19962" t="s">
        <v>241</v>
      </c>
      <c r="B19962">
        <v>12791</v>
      </c>
      <c r="C19962" t="s">
        <v>73</v>
      </c>
      <c r="D19962" t="s">
        <v>142</v>
      </c>
      <c r="E19962" t="s">
        <v>137</v>
      </c>
      <c r="F19962" t="s">
        <v>68</v>
      </c>
      <c r="G19962" t="s">
        <v>84</v>
      </c>
      <c r="H19962" t="s">
        <v>716</v>
      </c>
      <c r="I19962" t="s">
        <v>386</v>
      </c>
      <c r="J19962" t="s">
        <v>92</v>
      </c>
      <c r="K19962" t="s">
        <v>76</v>
      </c>
    </row>
    <row r="19964" spans="1:12" x14ac:dyDescent="0.35">
      <c r="A19964" t="s">
        <v>2833</v>
      </c>
    </row>
    <row r="19965" spans="1:12" x14ac:dyDescent="0.35">
      <c r="A19965" t="s">
        <v>14</v>
      </c>
      <c r="B19965" t="s">
        <v>15</v>
      </c>
      <c r="C19965" t="s">
        <v>2</v>
      </c>
      <c r="D19965" t="s">
        <v>1189</v>
      </c>
      <c r="E19965" t="s">
        <v>1190</v>
      </c>
      <c r="F19965" t="s">
        <v>1191</v>
      </c>
      <c r="G19965" t="s">
        <v>1192</v>
      </c>
    </row>
    <row r="19966" spans="1:12" x14ac:dyDescent="0.35">
      <c r="A19966" t="s">
        <v>3</v>
      </c>
      <c r="B19966" t="s">
        <v>52</v>
      </c>
      <c r="C19966">
        <v>197</v>
      </c>
      <c r="D19966">
        <v>6.96</v>
      </c>
      <c r="E19966">
        <v>7</v>
      </c>
      <c r="F19966">
        <v>4</v>
      </c>
      <c r="G19966">
        <v>7</v>
      </c>
    </row>
    <row r="19967" spans="1:12" x14ac:dyDescent="0.35">
      <c r="A19967" t="s">
        <v>3</v>
      </c>
      <c r="B19967" t="s">
        <v>83</v>
      </c>
      <c r="C19967">
        <v>666</v>
      </c>
      <c r="D19967">
        <v>6.98</v>
      </c>
      <c r="E19967">
        <v>7</v>
      </c>
      <c r="F19967">
        <v>3</v>
      </c>
      <c r="G19967">
        <v>7</v>
      </c>
    </row>
    <row r="19968" spans="1:12" x14ac:dyDescent="0.35">
      <c r="A19968" t="s">
        <v>3</v>
      </c>
      <c r="B19968" t="s">
        <v>50</v>
      </c>
      <c r="C19968">
        <v>83</v>
      </c>
      <c r="D19968">
        <v>6.93</v>
      </c>
      <c r="E19968">
        <v>7</v>
      </c>
      <c r="F19968">
        <v>3</v>
      </c>
      <c r="G19968">
        <v>7</v>
      </c>
    </row>
    <row r="19969" spans="1:7" x14ac:dyDescent="0.35">
      <c r="A19969" t="s">
        <v>4</v>
      </c>
      <c r="B19969" t="s">
        <v>52</v>
      </c>
      <c r="C19969">
        <v>440</v>
      </c>
      <c r="D19969">
        <v>6.28</v>
      </c>
      <c r="E19969">
        <v>7</v>
      </c>
      <c r="F19969">
        <v>0</v>
      </c>
      <c r="G19969">
        <v>7</v>
      </c>
    </row>
    <row r="19970" spans="1:7" x14ac:dyDescent="0.35">
      <c r="A19970" t="s">
        <v>4</v>
      </c>
      <c r="B19970" t="s">
        <v>83</v>
      </c>
      <c r="C19970">
        <v>1192</v>
      </c>
      <c r="D19970">
        <v>6.84</v>
      </c>
      <c r="E19970">
        <v>7</v>
      </c>
      <c r="F19970">
        <v>0</v>
      </c>
      <c r="G19970">
        <v>7</v>
      </c>
    </row>
    <row r="19971" spans="1:7" x14ac:dyDescent="0.35">
      <c r="A19971" t="s">
        <v>4</v>
      </c>
      <c r="B19971" t="s">
        <v>50</v>
      </c>
      <c r="C19971">
        <v>135</v>
      </c>
      <c r="D19971">
        <v>6.94</v>
      </c>
      <c r="E19971">
        <v>7</v>
      </c>
      <c r="F19971">
        <v>2</v>
      </c>
      <c r="G19971">
        <v>7</v>
      </c>
    </row>
    <row r="19972" spans="1:7" x14ac:dyDescent="0.35">
      <c r="A19972" t="s">
        <v>5</v>
      </c>
      <c r="B19972" t="s">
        <v>52</v>
      </c>
      <c r="C19972">
        <v>480</v>
      </c>
      <c r="D19972">
        <v>6.94</v>
      </c>
      <c r="E19972">
        <v>7</v>
      </c>
      <c r="F19972">
        <v>5</v>
      </c>
      <c r="G19972">
        <v>7</v>
      </c>
    </row>
    <row r="19973" spans="1:7" x14ac:dyDescent="0.35">
      <c r="A19973" t="s">
        <v>5</v>
      </c>
      <c r="B19973" t="s">
        <v>83</v>
      </c>
      <c r="C19973">
        <v>1014</v>
      </c>
      <c r="D19973">
        <v>6.96</v>
      </c>
      <c r="E19973">
        <v>7</v>
      </c>
      <c r="F19973">
        <v>1</v>
      </c>
      <c r="G19973">
        <v>7</v>
      </c>
    </row>
    <row r="19974" spans="1:7" x14ac:dyDescent="0.35">
      <c r="A19974" t="s">
        <v>5</v>
      </c>
      <c r="B19974" t="s">
        <v>50</v>
      </c>
      <c r="C19974">
        <v>109</v>
      </c>
      <c r="D19974">
        <v>6.97</v>
      </c>
      <c r="E19974">
        <v>7</v>
      </c>
      <c r="F19974">
        <v>5</v>
      </c>
      <c r="G19974">
        <v>7</v>
      </c>
    </row>
    <row r="19975" spans="1:7" x14ac:dyDescent="0.35">
      <c r="A19975" t="s">
        <v>6</v>
      </c>
      <c r="B19975" t="s">
        <v>52</v>
      </c>
      <c r="C19975">
        <v>233</v>
      </c>
      <c r="D19975">
        <v>6.66</v>
      </c>
      <c r="E19975">
        <v>7</v>
      </c>
      <c r="F19975">
        <v>0</v>
      </c>
      <c r="G19975">
        <v>7</v>
      </c>
    </row>
    <row r="19976" spans="1:7" x14ac:dyDescent="0.35">
      <c r="A19976" t="s">
        <v>6</v>
      </c>
      <c r="B19976" t="s">
        <v>83</v>
      </c>
      <c r="C19976">
        <v>639</v>
      </c>
      <c r="D19976">
        <v>6.91</v>
      </c>
      <c r="E19976">
        <v>7</v>
      </c>
      <c r="F19976">
        <v>0</v>
      </c>
      <c r="G19976">
        <v>7</v>
      </c>
    </row>
    <row r="19977" spans="1:7" x14ac:dyDescent="0.35">
      <c r="A19977" t="s">
        <v>6</v>
      </c>
      <c r="B19977" t="s">
        <v>50</v>
      </c>
      <c r="C19977">
        <v>73</v>
      </c>
      <c r="D19977">
        <v>6.97</v>
      </c>
      <c r="E19977">
        <v>7</v>
      </c>
      <c r="F19977">
        <v>2</v>
      </c>
      <c r="G19977">
        <v>7</v>
      </c>
    </row>
    <row r="19978" spans="1:7" x14ac:dyDescent="0.35">
      <c r="A19978" t="s">
        <v>7</v>
      </c>
      <c r="B19978" t="s">
        <v>52</v>
      </c>
      <c r="C19978">
        <v>292</v>
      </c>
      <c r="D19978">
        <v>7</v>
      </c>
      <c r="E19978">
        <v>7</v>
      </c>
      <c r="F19978">
        <v>6</v>
      </c>
      <c r="G19978">
        <v>7</v>
      </c>
    </row>
    <row r="19979" spans="1:7" x14ac:dyDescent="0.35">
      <c r="A19979" t="s">
        <v>7</v>
      </c>
      <c r="B19979" t="s">
        <v>83</v>
      </c>
      <c r="C19979">
        <v>1005</v>
      </c>
      <c r="D19979">
        <v>6.97</v>
      </c>
      <c r="E19979">
        <v>7</v>
      </c>
      <c r="F19979">
        <v>0</v>
      </c>
      <c r="G19979">
        <v>7</v>
      </c>
    </row>
    <row r="19980" spans="1:7" x14ac:dyDescent="0.35">
      <c r="A19980" t="s">
        <v>7</v>
      </c>
      <c r="B19980" t="s">
        <v>50</v>
      </c>
      <c r="C19980">
        <v>154</v>
      </c>
      <c r="D19980">
        <v>7</v>
      </c>
      <c r="E19980">
        <v>7</v>
      </c>
      <c r="F19980">
        <v>6</v>
      </c>
      <c r="G19980">
        <v>7</v>
      </c>
    </row>
    <row r="19981" spans="1:7" x14ac:dyDescent="0.35">
      <c r="A19981" t="s">
        <v>241</v>
      </c>
      <c r="B19981" t="s">
        <v>52</v>
      </c>
      <c r="C19981">
        <v>1642</v>
      </c>
      <c r="D19981">
        <v>6.71</v>
      </c>
      <c r="E19981">
        <v>7</v>
      </c>
      <c r="F19981">
        <v>0</v>
      </c>
      <c r="G19981">
        <v>7</v>
      </c>
    </row>
    <row r="19982" spans="1:7" x14ac:dyDescent="0.35">
      <c r="A19982" t="s">
        <v>241</v>
      </c>
      <c r="B19982" t="s">
        <v>83</v>
      </c>
      <c r="C19982">
        <v>4516</v>
      </c>
      <c r="D19982">
        <v>6.94</v>
      </c>
      <c r="E19982">
        <v>7</v>
      </c>
      <c r="F19982">
        <v>0</v>
      </c>
      <c r="G19982">
        <v>7</v>
      </c>
    </row>
    <row r="19983" spans="1:7" x14ac:dyDescent="0.35">
      <c r="A19983" t="s">
        <v>241</v>
      </c>
      <c r="B19983" t="s">
        <v>50</v>
      </c>
      <c r="C19983">
        <v>554</v>
      </c>
      <c r="D19983">
        <v>6.97</v>
      </c>
      <c r="E19983">
        <v>7</v>
      </c>
      <c r="F19983">
        <v>2</v>
      </c>
      <c r="G19983">
        <v>7</v>
      </c>
    </row>
    <row r="19985" spans="1:7" x14ac:dyDescent="0.35">
      <c r="A19985" t="s">
        <v>2834</v>
      </c>
    </row>
    <row r="19986" spans="1:7" x14ac:dyDescent="0.35">
      <c r="A19986" t="s">
        <v>14</v>
      </c>
      <c r="B19986" t="s">
        <v>266</v>
      </c>
      <c r="C19986" t="s">
        <v>2</v>
      </c>
      <c r="D19986" t="s">
        <v>1189</v>
      </c>
      <c r="E19986" t="s">
        <v>1190</v>
      </c>
      <c r="F19986" t="s">
        <v>1191</v>
      </c>
      <c r="G19986" t="s">
        <v>1192</v>
      </c>
    </row>
    <row r="19987" spans="1:7" x14ac:dyDescent="0.35">
      <c r="A19987" t="s">
        <v>3</v>
      </c>
      <c r="B19987" t="s">
        <v>267</v>
      </c>
      <c r="C19987">
        <v>157</v>
      </c>
      <c r="D19987">
        <v>6.94</v>
      </c>
      <c r="E19987">
        <v>7</v>
      </c>
      <c r="F19987">
        <v>3</v>
      </c>
      <c r="G19987">
        <v>7</v>
      </c>
    </row>
    <row r="19988" spans="1:7" x14ac:dyDescent="0.35">
      <c r="A19988" t="s">
        <v>3</v>
      </c>
      <c r="B19988" t="s">
        <v>279</v>
      </c>
      <c r="C19988">
        <v>751</v>
      </c>
      <c r="D19988">
        <v>6.98</v>
      </c>
      <c r="E19988">
        <v>7</v>
      </c>
      <c r="F19988">
        <v>3</v>
      </c>
      <c r="G19988">
        <v>7</v>
      </c>
    </row>
    <row r="19989" spans="1:7" x14ac:dyDescent="0.35">
      <c r="A19989" t="s">
        <v>3</v>
      </c>
      <c r="B19989" t="s">
        <v>285</v>
      </c>
      <c r="C19989">
        <v>38</v>
      </c>
      <c r="D19989">
        <v>7</v>
      </c>
      <c r="E19989">
        <v>7</v>
      </c>
      <c r="F19989">
        <v>7</v>
      </c>
      <c r="G19989">
        <v>7</v>
      </c>
    </row>
    <row r="19990" spans="1:7" x14ac:dyDescent="0.35">
      <c r="A19990" t="s">
        <v>4</v>
      </c>
      <c r="B19990" t="s">
        <v>267</v>
      </c>
      <c r="C19990">
        <v>161</v>
      </c>
      <c r="D19990">
        <v>6.71</v>
      </c>
      <c r="E19990">
        <v>7</v>
      </c>
      <c r="F19990">
        <v>2</v>
      </c>
      <c r="G19990">
        <v>7</v>
      </c>
    </row>
    <row r="19991" spans="1:7" x14ac:dyDescent="0.35">
      <c r="A19991" t="s">
        <v>4</v>
      </c>
      <c r="B19991" t="s">
        <v>279</v>
      </c>
      <c r="C19991">
        <v>1465</v>
      </c>
      <c r="D19991">
        <v>6.89</v>
      </c>
      <c r="E19991">
        <v>7</v>
      </c>
      <c r="F19991">
        <v>0</v>
      </c>
      <c r="G19991">
        <v>7</v>
      </c>
    </row>
    <row r="19992" spans="1:7" x14ac:dyDescent="0.35">
      <c r="A19992" t="s">
        <v>4</v>
      </c>
      <c r="B19992" t="s">
        <v>285</v>
      </c>
      <c r="C19992">
        <v>141</v>
      </c>
      <c r="D19992">
        <v>5.68</v>
      </c>
      <c r="E19992">
        <v>7</v>
      </c>
      <c r="F19992">
        <v>0</v>
      </c>
      <c r="G19992">
        <v>7</v>
      </c>
    </row>
    <row r="19993" spans="1:7" x14ac:dyDescent="0.35">
      <c r="A19993" t="s">
        <v>5</v>
      </c>
      <c r="B19993" t="s">
        <v>267</v>
      </c>
      <c r="C19993">
        <v>59</v>
      </c>
      <c r="D19993">
        <v>7</v>
      </c>
      <c r="E19993">
        <v>7</v>
      </c>
      <c r="F19993">
        <v>7</v>
      </c>
      <c r="G19993">
        <v>7</v>
      </c>
    </row>
    <row r="19994" spans="1:7" x14ac:dyDescent="0.35">
      <c r="A19994" t="s">
        <v>5</v>
      </c>
      <c r="B19994" t="s">
        <v>279</v>
      </c>
      <c r="C19994">
        <v>1187</v>
      </c>
      <c r="D19994">
        <v>6.95</v>
      </c>
      <c r="E19994">
        <v>7</v>
      </c>
      <c r="F19994">
        <v>1</v>
      </c>
      <c r="G19994">
        <v>7</v>
      </c>
    </row>
    <row r="19995" spans="1:7" x14ac:dyDescent="0.35">
      <c r="A19995" t="s">
        <v>5</v>
      </c>
      <c r="B19995" t="s">
        <v>285</v>
      </c>
      <c r="C19995">
        <v>357</v>
      </c>
      <c r="D19995">
        <v>6.95</v>
      </c>
      <c r="E19995">
        <v>7</v>
      </c>
      <c r="F19995">
        <v>5</v>
      </c>
      <c r="G19995">
        <v>7</v>
      </c>
    </row>
    <row r="19996" spans="1:7" x14ac:dyDescent="0.35">
      <c r="A19996" t="s">
        <v>6</v>
      </c>
      <c r="B19996" t="s">
        <v>267</v>
      </c>
      <c r="C19996">
        <v>81</v>
      </c>
      <c r="D19996">
        <v>6.77</v>
      </c>
      <c r="E19996">
        <v>7</v>
      </c>
      <c r="F19996">
        <v>1</v>
      </c>
      <c r="G19996">
        <v>7</v>
      </c>
    </row>
    <row r="19997" spans="1:7" x14ac:dyDescent="0.35">
      <c r="A19997" t="s">
        <v>6</v>
      </c>
      <c r="B19997" t="s">
        <v>279</v>
      </c>
      <c r="C19997">
        <v>762</v>
      </c>
      <c r="D19997">
        <v>6.87</v>
      </c>
      <c r="E19997">
        <v>7</v>
      </c>
      <c r="F19997">
        <v>0</v>
      </c>
      <c r="G19997">
        <v>7</v>
      </c>
    </row>
    <row r="19998" spans="1:7" x14ac:dyDescent="0.35">
      <c r="A19998" t="s">
        <v>6</v>
      </c>
      <c r="B19998" t="s">
        <v>285</v>
      </c>
      <c r="C19998">
        <v>102</v>
      </c>
      <c r="D19998">
        <v>6.88</v>
      </c>
      <c r="E19998">
        <v>7</v>
      </c>
      <c r="F19998">
        <v>2</v>
      </c>
      <c r="G19998">
        <v>7</v>
      </c>
    </row>
    <row r="19999" spans="1:7" x14ac:dyDescent="0.35">
      <c r="A19999" t="s">
        <v>7</v>
      </c>
      <c r="B19999" t="s">
        <v>267</v>
      </c>
      <c r="C19999">
        <v>126</v>
      </c>
      <c r="D19999">
        <v>7</v>
      </c>
      <c r="E19999">
        <v>7</v>
      </c>
      <c r="F19999">
        <v>7</v>
      </c>
      <c r="G19999">
        <v>7</v>
      </c>
    </row>
    <row r="20000" spans="1:7" x14ac:dyDescent="0.35">
      <c r="A20000" t="s">
        <v>7</v>
      </c>
      <c r="B20000" t="s">
        <v>279</v>
      </c>
      <c r="C20000">
        <v>1224</v>
      </c>
      <c r="D20000">
        <v>6.98</v>
      </c>
      <c r="E20000">
        <v>7</v>
      </c>
      <c r="F20000">
        <v>0</v>
      </c>
      <c r="G20000">
        <v>7</v>
      </c>
    </row>
    <row r="20001" spans="1:7" x14ac:dyDescent="0.35">
      <c r="A20001" t="s">
        <v>7</v>
      </c>
      <c r="B20001" t="s">
        <v>285</v>
      </c>
      <c r="C20001">
        <v>101</v>
      </c>
      <c r="D20001">
        <v>7</v>
      </c>
      <c r="E20001">
        <v>7</v>
      </c>
      <c r="F20001">
        <v>7</v>
      </c>
      <c r="G20001">
        <v>7</v>
      </c>
    </row>
    <row r="20002" spans="1:7" x14ac:dyDescent="0.35">
      <c r="A20002" t="s">
        <v>241</v>
      </c>
      <c r="B20002" t="s">
        <v>267</v>
      </c>
      <c r="C20002">
        <v>584</v>
      </c>
      <c r="D20002">
        <v>6.87</v>
      </c>
      <c r="E20002">
        <v>7</v>
      </c>
      <c r="F20002">
        <v>1</v>
      </c>
      <c r="G20002">
        <v>7</v>
      </c>
    </row>
    <row r="20003" spans="1:7" x14ac:dyDescent="0.35">
      <c r="A20003" t="s">
        <v>241</v>
      </c>
      <c r="B20003" t="s">
        <v>279</v>
      </c>
      <c r="C20003">
        <v>5389</v>
      </c>
      <c r="D20003">
        <v>6.94</v>
      </c>
      <c r="E20003">
        <v>7</v>
      </c>
      <c r="F20003">
        <v>0</v>
      </c>
      <c r="G20003">
        <v>7</v>
      </c>
    </row>
    <row r="20004" spans="1:7" x14ac:dyDescent="0.35">
      <c r="A20004" t="s">
        <v>241</v>
      </c>
      <c r="B20004" t="s">
        <v>285</v>
      </c>
      <c r="C20004">
        <v>739</v>
      </c>
      <c r="D20004">
        <v>6.65</v>
      </c>
      <c r="E20004">
        <v>7</v>
      </c>
      <c r="F20004">
        <v>0</v>
      </c>
      <c r="G20004">
        <v>7</v>
      </c>
    </row>
    <row r="20006" spans="1:7" x14ac:dyDescent="0.35">
      <c r="A20006" t="s">
        <v>2835</v>
      </c>
    </row>
    <row r="20007" spans="1:7" x14ac:dyDescent="0.35">
      <c r="A20007" t="s">
        <v>14</v>
      </c>
      <c r="B20007" t="s">
        <v>350</v>
      </c>
      <c r="C20007" t="s">
        <v>2</v>
      </c>
      <c r="D20007" t="s">
        <v>1189</v>
      </c>
      <c r="E20007" t="s">
        <v>1190</v>
      </c>
      <c r="F20007" t="s">
        <v>1191</v>
      </c>
      <c r="G20007" t="s">
        <v>1192</v>
      </c>
    </row>
    <row r="20008" spans="1:7" x14ac:dyDescent="0.35">
      <c r="A20008" t="s">
        <v>3</v>
      </c>
      <c r="B20008" t="s">
        <v>351</v>
      </c>
      <c r="C20008">
        <v>594</v>
      </c>
      <c r="D20008">
        <v>6.97</v>
      </c>
      <c r="E20008">
        <v>7</v>
      </c>
      <c r="F20008">
        <v>3</v>
      </c>
      <c r="G20008">
        <v>7</v>
      </c>
    </row>
    <row r="20009" spans="1:7" x14ac:dyDescent="0.35">
      <c r="A20009" t="s">
        <v>3</v>
      </c>
      <c r="B20009" t="s">
        <v>353</v>
      </c>
      <c r="C20009">
        <v>352</v>
      </c>
      <c r="D20009">
        <v>6.97</v>
      </c>
      <c r="E20009">
        <v>7</v>
      </c>
      <c r="F20009">
        <v>5</v>
      </c>
      <c r="G20009">
        <v>7</v>
      </c>
    </row>
    <row r="20010" spans="1:7" x14ac:dyDescent="0.35">
      <c r="A20010" t="s">
        <v>4</v>
      </c>
      <c r="B20010" t="s">
        <v>351</v>
      </c>
      <c r="C20010">
        <v>973</v>
      </c>
      <c r="D20010">
        <v>6.79</v>
      </c>
      <c r="E20010">
        <v>7</v>
      </c>
      <c r="F20010">
        <v>1</v>
      </c>
      <c r="G20010">
        <v>7</v>
      </c>
    </row>
    <row r="20011" spans="1:7" x14ac:dyDescent="0.35">
      <c r="A20011" t="s">
        <v>4</v>
      </c>
      <c r="B20011" t="s">
        <v>353</v>
      </c>
      <c r="C20011">
        <v>794</v>
      </c>
      <c r="D20011">
        <v>6.54</v>
      </c>
      <c r="E20011">
        <v>7</v>
      </c>
      <c r="F20011">
        <v>0</v>
      </c>
      <c r="G20011">
        <v>7</v>
      </c>
    </row>
    <row r="20012" spans="1:7" x14ac:dyDescent="0.35">
      <c r="A20012" t="s">
        <v>5</v>
      </c>
      <c r="B20012" t="s">
        <v>351</v>
      </c>
      <c r="C20012">
        <v>914</v>
      </c>
      <c r="D20012">
        <v>6.97</v>
      </c>
      <c r="E20012">
        <v>7</v>
      </c>
      <c r="F20012">
        <v>3</v>
      </c>
      <c r="G20012">
        <v>7</v>
      </c>
    </row>
    <row r="20013" spans="1:7" x14ac:dyDescent="0.35">
      <c r="A20013" t="s">
        <v>5</v>
      </c>
      <c r="B20013" t="s">
        <v>353</v>
      </c>
      <c r="C20013">
        <v>689</v>
      </c>
      <c r="D20013">
        <v>6.93</v>
      </c>
      <c r="E20013">
        <v>7</v>
      </c>
      <c r="F20013">
        <v>1</v>
      </c>
      <c r="G20013">
        <v>7</v>
      </c>
    </row>
    <row r="20014" spans="1:7" x14ac:dyDescent="0.35">
      <c r="A20014" t="s">
        <v>6</v>
      </c>
      <c r="B20014" t="s">
        <v>351</v>
      </c>
      <c r="C20014">
        <v>638</v>
      </c>
      <c r="D20014">
        <v>6.9</v>
      </c>
      <c r="E20014">
        <v>7</v>
      </c>
      <c r="F20014">
        <v>0</v>
      </c>
      <c r="G20014">
        <v>7</v>
      </c>
    </row>
    <row r="20015" spans="1:7" x14ac:dyDescent="0.35">
      <c r="A20015" t="s">
        <v>6</v>
      </c>
      <c r="B20015" t="s">
        <v>353</v>
      </c>
      <c r="C20015">
        <v>307</v>
      </c>
      <c r="D20015">
        <v>6.76</v>
      </c>
      <c r="E20015">
        <v>7</v>
      </c>
      <c r="F20015">
        <v>0</v>
      </c>
      <c r="G20015">
        <v>7</v>
      </c>
    </row>
    <row r="20016" spans="1:7" x14ac:dyDescent="0.35">
      <c r="A20016" t="s">
        <v>7</v>
      </c>
      <c r="B20016" t="s">
        <v>351</v>
      </c>
      <c r="C20016">
        <v>1046</v>
      </c>
      <c r="D20016">
        <v>6.97</v>
      </c>
      <c r="E20016">
        <v>7</v>
      </c>
      <c r="F20016">
        <v>0</v>
      </c>
      <c r="G20016">
        <v>7</v>
      </c>
    </row>
    <row r="20017" spans="1:7" x14ac:dyDescent="0.35">
      <c r="A20017" t="s">
        <v>7</v>
      </c>
      <c r="B20017" t="s">
        <v>353</v>
      </c>
      <c r="C20017">
        <v>405</v>
      </c>
      <c r="D20017">
        <v>7</v>
      </c>
      <c r="E20017">
        <v>7</v>
      </c>
      <c r="F20017">
        <v>6</v>
      </c>
      <c r="G20017">
        <v>7</v>
      </c>
    </row>
    <row r="20018" spans="1:7" x14ac:dyDescent="0.35">
      <c r="A20018" t="s">
        <v>241</v>
      </c>
      <c r="B20018" t="s">
        <v>351</v>
      </c>
      <c r="C20018">
        <v>4165</v>
      </c>
      <c r="D20018">
        <v>6.92</v>
      </c>
      <c r="E20018">
        <v>7</v>
      </c>
      <c r="F20018">
        <v>0</v>
      </c>
      <c r="G20018">
        <v>7</v>
      </c>
    </row>
    <row r="20019" spans="1:7" x14ac:dyDescent="0.35">
      <c r="A20019" t="s">
        <v>241</v>
      </c>
      <c r="B20019" t="s">
        <v>353</v>
      </c>
      <c r="C20019">
        <v>2547</v>
      </c>
      <c r="D20019">
        <v>6.82</v>
      </c>
      <c r="E20019">
        <v>7</v>
      </c>
      <c r="F20019">
        <v>0</v>
      </c>
      <c r="G20019">
        <v>7</v>
      </c>
    </row>
    <row r="20021" spans="1:7" x14ac:dyDescent="0.35">
      <c r="A20021" t="s">
        <v>2836</v>
      </c>
    </row>
    <row r="20022" spans="1:7" x14ac:dyDescent="0.35">
      <c r="A20022" t="s">
        <v>14</v>
      </c>
      <c r="B20022" t="s">
        <v>388</v>
      </c>
      <c r="C20022" t="s">
        <v>2</v>
      </c>
      <c r="D20022" t="s">
        <v>1189</v>
      </c>
      <c r="E20022" t="s">
        <v>1190</v>
      </c>
      <c r="F20022" t="s">
        <v>1191</v>
      </c>
      <c r="G20022" t="s">
        <v>1192</v>
      </c>
    </row>
    <row r="20023" spans="1:7" x14ac:dyDescent="0.35">
      <c r="A20023" t="s">
        <v>3</v>
      </c>
      <c r="B20023" t="s">
        <v>389</v>
      </c>
      <c r="C20023">
        <v>16</v>
      </c>
      <c r="D20023">
        <v>7</v>
      </c>
      <c r="E20023">
        <v>7</v>
      </c>
      <c r="F20023">
        <v>7</v>
      </c>
      <c r="G20023">
        <v>7</v>
      </c>
    </row>
    <row r="20024" spans="1:7" x14ac:dyDescent="0.35">
      <c r="A20024" t="s">
        <v>3</v>
      </c>
      <c r="B20024" t="s">
        <v>50</v>
      </c>
      <c r="C20024">
        <v>1</v>
      </c>
      <c r="D20024">
        <v>7</v>
      </c>
      <c r="E20024">
        <v>7</v>
      </c>
      <c r="F20024">
        <v>7</v>
      </c>
      <c r="G20024">
        <v>7</v>
      </c>
    </row>
    <row r="20025" spans="1:7" x14ac:dyDescent="0.35">
      <c r="A20025" t="s">
        <v>3</v>
      </c>
      <c r="B20025" t="s">
        <v>396</v>
      </c>
      <c r="C20025">
        <v>929</v>
      </c>
      <c r="D20025">
        <v>6.97</v>
      </c>
      <c r="E20025">
        <v>7</v>
      </c>
      <c r="F20025">
        <v>3</v>
      </c>
      <c r="G20025">
        <v>7</v>
      </c>
    </row>
    <row r="20026" spans="1:7" x14ac:dyDescent="0.35">
      <c r="A20026" t="s">
        <v>4</v>
      </c>
      <c r="B20026" t="s">
        <v>389</v>
      </c>
      <c r="C20026">
        <v>56</v>
      </c>
      <c r="D20026">
        <v>6.98</v>
      </c>
      <c r="E20026">
        <v>7</v>
      </c>
      <c r="F20026">
        <v>3</v>
      </c>
      <c r="G20026">
        <v>7</v>
      </c>
    </row>
    <row r="20027" spans="1:7" x14ac:dyDescent="0.35">
      <c r="A20027" t="s">
        <v>4</v>
      </c>
      <c r="B20027" t="s">
        <v>50</v>
      </c>
      <c r="C20027">
        <v>4</v>
      </c>
      <c r="D20027">
        <v>7</v>
      </c>
      <c r="E20027">
        <v>7</v>
      </c>
      <c r="F20027">
        <v>7</v>
      </c>
      <c r="G20027">
        <v>7</v>
      </c>
    </row>
    <row r="20028" spans="1:7" x14ac:dyDescent="0.35">
      <c r="A20028" t="s">
        <v>4</v>
      </c>
      <c r="B20028" t="s">
        <v>396</v>
      </c>
      <c r="C20028">
        <v>1707</v>
      </c>
      <c r="D20028">
        <v>6.67</v>
      </c>
      <c r="E20028">
        <v>7</v>
      </c>
      <c r="F20028">
        <v>0</v>
      </c>
      <c r="G20028">
        <v>7</v>
      </c>
    </row>
    <row r="20029" spans="1:7" x14ac:dyDescent="0.35">
      <c r="A20029" t="s">
        <v>5</v>
      </c>
      <c r="B20029" t="s">
        <v>389</v>
      </c>
      <c r="C20029">
        <v>15</v>
      </c>
      <c r="D20029">
        <v>7</v>
      </c>
      <c r="E20029">
        <v>7</v>
      </c>
      <c r="F20029">
        <v>7</v>
      </c>
      <c r="G20029">
        <v>7</v>
      </c>
    </row>
    <row r="20030" spans="1:7" x14ac:dyDescent="0.35">
      <c r="A20030" t="s">
        <v>5</v>
      </c>
      <c r="B20030" t="s">
        <v>50</v>
      </c>
      <c r="C20030">
        <v>2</v>
      </c>
      <c r="D20030">
        <v>7</v>
      </c>
      <c r="E20030">
        <v>7</v>
      </c>
      <c r="F20030">
        <v>7</v>
      </c>
      <c r="G20030">
        <v>7</v>
      </c>
    </row>
    <row r="20031" spans="1:7" x14ac:dyDescent="0.35">
      <c r="A20031" t="s">
        <v>5</v>
      </c>
      <c r="B20031" t="s">
        <v>396</v>
      </c>
      <c r="C20031">
        <v>1586</v>
      </c>
      <c r="D20031">
        <v>6.95</v>
      </c>
      <c r="E20031">
        <v>7</v>
      </c>
      <c r="F20031">
        <v>1</v>
      </c>
      <c r="G20031">
        <v>7</v>
      </c>
    </row>
    <row r="20032" spans="1:7" x14ac:dyDescent="0.35">
      <c r="A20032" t="s">
        <v>6</v>
      </c>
      <c r="B20032" t="s">
        <v>389</v>
      </c>
      <c r="C20032">
        <v>29</v>
      </c>
      <c r="D20032">
        <v>6.87</v>
      </c>
      <c r="E20032">
        <v>7</v>
      </c>
      <c r="F20032">
        <v>3</v>
      </c>
      <c r="G20032">
        <v>7</v>
      </c>
    </row>
    <row r="20033" spans="1:7" x14ac:dyDescent="0.35">
      <c r="A20033" t="s">
        <v>6</v>
      </c>
      <c r="B20033" t="s">
        <v>50</v>
      </c>
      <c r="C20033">
        <v>1</v>
      </c>
      <c r="D20033">
        <v>4</v>
      </c>
      <c r="E20033">
        <v>4</v>
      </c>
      <c r="F20033">
        <v>4</v>
      </c>
      <c r="G20033">
        <v>4</v>
      </c>
    </row>
    <row r="20034" spans="1:7" x14ac:dyDescent="0.35">
      <c r="A20034" t="s">
        <v>6</v>
      </c>
      <c r="B20034" t="s">
        <v>396</v>
      </c>
      <c r="C20034">
        <v>915</v>
      </c>
      <c r="D20034">
        <v>6.86</v>
      </c>
      <c r="E20034">
        <v>7</v>
      </c>
      <c r="F20034">
        <v>0</v>
      </c>
      <c r="G20034">
        <v>7</v>
      </c>
    </row>
    <row r="20035" spans="1:7" x14ac:dyDescent="0.35">
      <c r="A20035" t="s">
        <v>7</v>
      </c>
      <c r="B20035" t="s">
        <v>389</v>
      </c>
      <c r="C20035">
        <v>41</v>
      </c>
      <c r="D20035">
        <v>7</v>
      </c>
      <c r="E20035">
        <v>7</v>
      </c>
      <c r="F20035">
        <v>7</v>
      </c>
      <c r="G20035">
        <v>7</v>
      </c>
    </row>
    <row r="20036" spans="1:7" x14ac:dyDescent="0.35">
      <c r="A20036" t="s">
        <v>7</v>
      </c>
      <c r="B20036" t="s">
        <v>50</v>
      </c>
      <c r="C20036">
        <v>1</v>
      </c>
      <c r="D20036">
        <v>7</v>
      </c>
      <c r="E20036">
        <v>7</v>
      </c>
      <c r="F20036">
        <v>7</v>
      </c>
      <c r="G20036">
        <v>7</v>
      </c>
    </row>
    <row r="20037" spans="1:7" x14ac:dyDescent="0.35">
      <c r="A20037" t="s">
        <v>7</v>
      </c>
      <c r="B20037" t="s">
        <v>396</v>
      </c>
      <c r="C20037">
        <v>1409</v>
      </c>
      <c r="D20037">
        <v>6.98</v>
      </c>
      <c r="E20037">
        <v>7</v>
      </c>
      <c r="F20037">
        <v>0</v>
      </c>
      <c r="G20037">
        <v>7</v>
      </c>
    </row>
    <row r="20038" spans="1:7" x14ac:dyDescent="0.35">
      <c r="A20038" t="s">
        <v>241</v>
      </c>
      <c r="B20038" t="s">
        <v>389</v>
      </c>
      <c r="C20038">
        <v>157</v>
      </c>
      <c r="D20038">
        <v>6.97</v>
      </c>
      <c r="E20038">
        <v>7</v>
      </c>
      <c r="F20038">
        <v>3</v>
      </c>
      <c r="G20038">
        <v>7</v>
      </c>
    </row>
    <row r="20039" spans="1:7" x14ac:dyDescent="0.35">
      <c r="A20039" t="s">
        <v>241</v>
      </c>
      <c r="B20039" t="s">
        <v>50</v>
      </c>
      <c r="C20039">
        <v>9</v>
      </c>
      <c r="D20039">
        <v>6.81</v>
      </c>
      <c r="E20039">
        <v>7</v>
      </c>
      <c r="F20039">
        <v>4</v>
      </c>
      <c r="G20039">
        <v>7</v>
      </c>
    </row>
    <row r="20040" spans="1:7" x14ac:dyDescent="0.35">
      <c r="A20040" t="s">
        <v>241</v>
      </c>
      <c r="B20040" t="s">
        <v>396</v>
      </c>
      <c r="C20040">
        <v>6546</v>
      </c>
      <c r="D20040">
        <v>6.89</v>
      </c>
      <c r="E20040">
        <v>7</v>
      </c>
      <c r="F20040">
        <v>0</v>
      </c>
      <c r="G20040">
        <v>7</v>
      </c>
    </row>
    <row r="20042" spans="1:7" x14ac:dyDescent="0.35">
      <c r="A20042" t="s">
        <v>2837</v>
      </c>
    </row>
    <row r="20043" spans="1:7" x14ac:dyDescent="0.35">
      <c r="A20043" t="s">
        <v>14</v>
      </c>
      <c r="B20043" t="s">
        <v>437</v>
      </c>
      <c r="C20043" t="s">
        <v>2</v>
      </c>
      <c r="D20043" t="s">
        <v>1189</v>
      </c>
      <c r="E20043" t="s">
        <v>1190</v>
      </c>
      <c r="F20043" t="s">
        <v>1191</v>
      </c>
      <c r="G20043" t="s">
        <v>1192</v>
      </c>
    </row>
    <row r="20044" spans="1:7" x14ac:dyDescent="0.35">
      <c r="A20044" t="s">
        <v>3</v>
      </c>
      <c r="B20044" t="s">
        <v>438</v>
      </c>
      <c r="C20044">
        <v>261</v>
      </c>
      <c r="D20044">
        <v>6.97</v>
      </c>
      <c r="E20044">
        <v>7</v>
      </c>
      <c r="F20044">
        <v>3</v>
      </c>
      <c r="G20044">
        <v>7</v>
      </c>
    </row>
    <row r="20045" spans="1:7" x14ac:dyDescent="0.35">
      <c r="A20045" t="s">
        <v>3</v>
      </c>
      <c r="B20045" t="s">
        <v>439</v>
      </c>
      <c r="C20045">
        <v>685</v>
      </c>
      <c r="D20045">
        <v>6.97</v>
      </c>
      <c r="E20045">
        <v>7</v>
      </c>
      <c r="F20045">
        <v>3</v>
      </c>
      <c r="G20045">
        <v>7</v>
      </c>
    </row>
    <row r="20046" spans="1:7" x14ac:dyDescent="0.35">
      <c r="A20046" t="s">
        <v>4</v>
      </c>
      <c r="B20046" t="s">
        <v>438</v>
      </c>
      <c r="C20046">
        <v>451</v>
      </c>
      <c r="D20046">
        <v>6.81</v>
      </c>
      <c r="E20046">
        <v>7</v>
      </c>
      <c r="F20046">
        <v>1</v>
      </c>
      <c r="G20046">
        <v>7</v>
      </c>
    </row>
    <row r="20047" spans="1:7" x14ac:dyDescent="0.35">
      <c r="A20047" t="s">
        <v>4</v>
      </c>
      <c r="B20047" t="s">
        <v>439</v>
      </c>
      <c r="C20047">
        <v>1316</v>
      </c>
      <c r="D20047">
        <v>6.64</v>
      </c>
      <c r="E20047">
        <v>7</v>
      </c>
      <c r="F20047">
        <v>0</v>
      </c>
      <c r="G20047">
        <v>7</v>
      </c>
    </row>
    <row r="20048" spans="1:7" x14ac:dyDescent="0.35">
      <c r="A20048" t="s">
        <v>5</v>
      </c>
      <c r="B20048" t="s">
        <v>438</v>
      </c>
      <c r="C20048">
        <v>389</v>
      </c>
      <c r="D20048">
        <v>6.98</v>
      </c>
      <c r="E20048">
        <v>7</v>
      </c>
      <c r="F20048">
        <v>5</v>
      </c>
      <c r="G20048">
        <v>7</v>
      </c>
    </row>
    <row r="20049" spans="1:7" x14ac:dyDescent="0.35">
      <c r="A20049" t="s">
        <v>5</v>
      </c>
      <c r="B20049" t="s">
        <v>439</v>
      </c>
      <c r="C20049">
        <v>1214</v>
      </c>
      <c r="D20049">
        <v>6.95</v>
      </c>
      <c r="E20049">
        <v>7</v>
      </c>
      <c r="F20049">
        <v>1</v>
      </c>
      <c r="G20049">
        <v>7</v>
      </c>
    </row>
    <row r="20050" spans="1:7" x14ac:dyDescent="0.35">
      <c r="A20050" t="s">
        <v>6</v>
      </c>
      <c r="B20050" t="s">
        <v>438</v>
      </c>
      <c r="C20050">
        <v>313</v>
      </c>
      <c r="D20050">
        <v>6.89</v>
      </c>
      <c r="E20050">
        <v>7</v>
      </c>
      <c r="F20050">
        <v>0</v>
      </c>
      <c r="G20050">
        <v>7</v>
      </c>
    </row>
    <row r="20051" spans="1:7" x14ac:dyDescent="0.35">
      <c r="A20051" t="s">
        <v>6</v>
      </c>
      <c r="B20051" t="s">
        <v>439</v>
      </c>
      <c r="C20051">
        <v>632</v>
      </c>
      <c r="D20051">
        <v>6.84</v>
      </c>
      <c r="E20051">
        <v>7</v>
      </c>
      <c r="F20051">
        <v>0</v>
      </c>
      <c r="G20051">
        <v>7</v>
      </c>
    </row>
    <row r="20052" spans="1:7" x14ac:dyDescent="0.35">
      <c r="A20052" t="s">
        <v>7</v>
      </c>
      <c r="B20052" t="s">
        <v>438</v>
      </c>
      <c r="C20052">
        <v>461</v>
      </c>
      <c r="D20052">
        <v>6.96</v>
      </c>
      <c r="E20052">
        <v>7</v>
      </c>
      <c r="F20052">
        <v>0</v>
      </c>
      <c r="G20052">
        <v>7</v>
      </c>
    </row>
    <row r="20053" spans="1:7" x14ac:dyDescent="0.35">
      <c r="A20053" t="s">
        <v>7</v>
      </c>
      <c r="B20053" t="s">
        <v>439</v>
      </c>
      <c r="C20053">
        <v>990</v>
      </c>
      <c r="D20053">
        <v>6.99</v>
      </c>
      <c r="E20053">
        <v>7</v>
      </c>
      <c r="F20053">
        <v>0</v>
      </c>
      <c r="G20053">
        <v>7</v>
      </c>
    </row>
    <row r="20054" spans="1:7" x14ac:dyDescent="0.35">
      <c r="A20054" t="s">
        <v>241</v>
      </c>
      <c r="B20054" t="s">
        <v>438</v>
      </c>
      <c r="C20054">
        <v>1875</v>
      </c>
      <c r="D20054">
        <v>6.92</v>
      </c>
      <c r="E20054">
        <v>7</v>
      </c>
      <c r="F20054">
        <v>0</v>
      </c>
      <c r="G20054">
        <v>7</v>
      </c>
    </row>
    <row r="20055" spans="1:7" x14ac:dyDescent="0.35">
      <c r="A20055" t="s">
        <v>241</v>
      </c>
      <c r="B20055" t="s">
        <v>439</v>
      </c>
      <c r="C20055">
        <v>4837</v>
      </c>
      <c r="D20055">
        <v>6.88</v>
      </c>
      <c r="E20055">
        <v>7</v>
      </c>
      <c r="F20055">
        <v>0</v>
      </c>
      <c r="G20055">
        <v>7</v>
      </c>
    </row>
    <row r="20057" spans="1:7" x14ac:dyDescent="0.35">
      <c r="A20057" t="s">
        <v>2838</v>
      </c>
    </row>
    <row r="20058" spans="1:7" x14ac:dyDescent="0.35">
      <c r="A20058" t="s">
        <v>14</v>
      </c>
      <c r="B20058" t="s">
        <v>461</v>
      </c>
      <c r="C20058" t="s">
        <v>2</v>
      </c>
      <c r="D20058" t="s">
        <v>1189</v>
      </c>
      <c r="E20058" t="s">
        <v>1190</v>
      </c>
      <c r="F20058" t="s">
        <v>1191</v>
      </c>
      <c r="G20058" t="s">
        <v>1192</v>
      </c>
    </row>
    <row r="20059" spans="1:7" x14ac:dyDescent="0.35">
      <c r="A20059" t="s">
        <v>3</v>
      </c>
      <c r="B20059" t="s">
        <v>462</v>
      </c>
      <c r="C20059">
        <v>557</v>
      </c>
      <c r="D20059">
        <v>6.97</v>
      </c>
      <c r="E20059">
        <v>7</v>
      </c>
      <c r="F20059">
        <v>3</v>
      </c>
      <c r="G20059">
        <v>7</v>
      </c>
    </row>
    <row r="20060" spans="1:7" x14ac:dyDescent="0.35">
      <c r="A20060" t="s">
        <v>3</v>
      </c>
      <c r="B20060" t="s">
        <v>464</v>
      </c>
      <c r="C20060">
        <v>388</v>
      </c>
      <c r="D20060">
        <v>6.98</v>
      </c>
      <c r="E20060">
        <v>7</v>
      </c>
      <c r="F20060">
        <v>4</v>
      </c>
      <c r="G20060">
        <v>7</v>
      </c>
    </row>
    <row r="20061" spans="1:7" x14ac:dyDescent="0.35">
      <c r="A20061" t="s">
        <v>3</v>
      </c>
      <c r="C20061">
        <v>1</v>
      </c>
      <c r="D20061">
        <v>7</v>
      </c>
      <c r="E20061">
        <v>7</v>
      </c>
      <c r="F20061">
        <v>7</v>
      </c>
      <c r="G20061">
        <v>7</v>
      </c>
    </row>
    <row r="20062" spans="1:7" x14ac:dyDescent="0.35">
      <c r="A20062" t="s">
        <v>4</v>
      </c>
      <c r="B20062" t="s">
        <v>462</v>
      </c>
      <c r="C20062">
        <v>902</v>
      </c>
      <c r="D20062">
        <v>6.75</v>
      </c>
      <c r="E20062">
        <v>7</v>
      </c>
      <c r="F20062">
        <v>1</v>
      </c>
      <c r="G20062">
        <v>7</v>
      </c>
    </row>
    <row r="20063" spans="1:7" x14ac:dyDescent="0.35">
      <c r="A20063" t="s">
        <v>4</v>
      </c>
      <c r="B20063" t="s">
        <v>464</v>
      </c>
      <c r="C20063">
        <v>865</v>
      </c>
      <c r="D20063">
        <v>6.61</v>
      </c>
      <c r="E20063">
        <v>7</v>
      </c>
      <c r="F20063">
        <v>0</v>
      </c>
      <c r="G20063">
        <v>7</v>
      </c>
    </row>
    <row r="20064" spans="1:7" x14ac:dyDescent="0.35">
      <c r="A20064" t="s">
        <v>5</v>
      </c>
      <c r="B20064" t="s">
        <v>462</v>
      </c>
      <c r="C20064">
        <v>765</v>
      </c>
      <c r="D20064">
        <v>6.96</v>
      </c>
      <c r="E20064">
        <v>7</v>
      </c>
      <c r="F20064">
        <v>3</v>
      </c>
      <c r="G20064">
        <v>7</v>
      </c>
    </row>
    <row r="20065" spans="1:7" x14ac:dyDescent="0.35">
      <c r="A20065" t="s">
        <v>5</v>
      </c>
      <c r="B20065" t="s">
        <v>464</v>
      </c>
      <c r="C20065">
        <v>838</v>
      </c>
      <c r="D20065">
        <v>6.95</v>
      </c>
      <c r="E20065">
        <v>7</v>
      </c>
      <c r="F20065">
        <v>1</v>
      </c>
      <c r="G20065">
        <v>7</v>
      </c>
    </row>
    <row r="20066" spans="1:7" x14ac:dyDescent="0.35">
      <c r="A20066" t="s">
        <v>6</v>
      </c>
      <c r="B20066" t="s">
        <v>462</v>
      </c>
      <c r="C20066">
        <v>600</v>
      </c>
      <c r="D20066">
        <v>6.87</v>
      </c>
      <c r="E20066">
        <v>7</v>
      </c>
      <c r="F20066">
        <v>0</v>
      </c>
      <c r="G20066">
        <v>7</v>
      </c>
    </row>
    <row r="20067" spans="1:7" x14ac:dyDescent="0.35">
      <c r="A20067" t="s">
        <v>6</v>
      </c>
      <c r="B20067" t="s">
        <v>464</v>
      </c>
      <c r="C20067">
        <v>345</v>
      </c>
      <c r="D20067">
        <v>6.84</v>
      </c>
      <c r="E20067">
        <v>7</v>
      </c>
      <c r="F20067">
        <v>0</v>
      </c>
      <c r="G20067">
        <v>7</v>
      </c>
    </row>
    <row r="20068" spans="1:7" x14ac:dyDescent="0.35">
      <c r="A20068" t="s">
        <v>7</v>
      </c>
      <c r="B20068" t="s">
        <v>462</v>
      </c>
      <c r="C20068">
        <v>964</v>
      </c>
      <c r="D20068">
        <v>6.97</v>
      </c>
      <c r="E20068">
        <v>7</v>
      </c>
      <c r="F20068">
        <v>0</v>
      </c>
      <c r="G20068">
        <v>7</v>
      </c>
    </row>
    <row r="20069" spans="1:7" x14ac:dyDescent="0.35">
      <c r="A20069" t="s">
        <v>7</v>
      </c>
      <c r="B20069" t="s">
        <v>464</v>
      </c>
      <c r="C20069">
        <v>487</v>
      </c>
      <c r="D20069">
        <v>7</v>
      </c>
      <c r="E20069">
        <v>7</v>
      </c>
      <c r="F20069">
        <v>6</v>
      </c>
      <c r="G20069">
        <v>7</v>
      </c>
    </row>
    <row r="20070" spans="1:7" x14ac:dyDescent="0.35">
      <c r="A20070" t="s">
        <v>241</v>
      </c>
      <c r="B20070" t="s">
        <v>462</v>
      </c>
      <c r="C20070">
        <v>3788</v>
      </c>
      <c r="D20070">
        <v>6.91</v>
      </c>
      <c r="E20070">
        <v>7</v>
      </c>
      <c r="F20070">
        <v>0</v>
      </c>
      <c r="G20070">
        <v>7</v>
      </c>
    </row>
    <row r="20071" spans="1:7" x14ac:dyDescent="0.35">
      <c r="A20071" t="s">
        <v>241</v>
      </c>
      <c r="B20071" t="s">
        <v>464</v>
      </c>
      <c r="C20071">
        <v>2923</v>
      </c>
      <c r="D20071">
        <v>6.86</v>
      </c>
      <c r="E20071">
        <v>7</v>
      </c>
      <c r="F20071">
        <v>0</v>
      </c>
      <c r="G20071">
        <v>7</v>
      </c>
    </row>
    <row r="20072" spans="1:7" x14ac:dyDescent="0.35">
      <c r="A20072" t="s">
        <v>241</v>
      </c>
      <c r="C20072">
        <v>1</v>
      </c>
      <c r="D20072">
        <v>7</v>
      </c>
      <c r="E20072">
        <v>7</v>
      </c>
      <c r="F20072">
        <v>7</v>
      </c>
      <c r="G20072">
        <v>7</v>
      </c>
    </row>
    <row r="20074" spans="1:7" x14ac:dyDescent="0.35">
      <c r="A20074" t="s">
        <v>2839</v>
      </c>
    </row>
    <row r="20075" spans="1:7" x14ac:dyDescent="0.35">
      <c r="A20075" t="s">
        <v>14</v>
      </c>
      <c r="B20075" t="s">
        <v>487</v>
      </c>
      <c r="C20075" t="s">
        <v>2</v>
      </c>
      <c r="D20075" t="s">
        <v>1189</v>
      </c>
      <c r="E20075" t="s">
        <v>1190</v>
      </c>
      <c r="F20075" t="s">
        <v>1191</v>
      </c>
      <c r="G20075" t="s">
        <v>1192</v>
      </c>
    </row>
    <row r="20076" spans="1:7" x14ac:dyDescent="0.35">
      <c r="A20076" t="s">
        <v>3</v>
      </c>
      <c r="B20076" t="s">
        <v>488</v>
      </c>
      <c r="C20076">
        <v>515</v>
      </c>
      <c r="D20076">
        <v>6.97</v>
      </c>
      <c r="E20076">
        <v>7</v>
      </c>
      <c r="F20076">
        <v>3</v>
      </c>
      <c r="G20076">
        <v>7</v>
      </c>
    </row>
    <row r="20077" spans="1:7" x14ac:dyDescent="0.35">
      <c r="A20077" t="s">
        <v>3</v>
      </c>
      <c r="B20077" t="s">
        <v>491</v>
      </c>
      <c r="C20077">
        <v>431</v>
      </c>
      <c r="D20077">
        <v>6.98</v>
      </c>
      <c r="E20077">
        <v>7</v>
      </c>
      <c r="F20077">
        <v>3</v>
      </c>
      <c r="G20077">
        <v>7</v>
      </c>
    </row>
    <row r="20078" spans="1:7" x14ac:dyDescent="0.35">
      <c r="A20078" t="s">
        <v>4</v>
      </c>
      <c r="B20078" t="s">
        <v>488</v>
      </c>
      <c r="C20078">
        <v>1043</v>
      </c>
      <c r="D20078">
        <v>6.6</v>
      </c>
      <c r="E20078">
        <v>7</v>
      </c>
      <c r="F20078">
        <v>0</v>
      </c>
      <c r="G20078">
        <v>7</v>
      </c>
    </row>
    <row r="20079" spans="1:7" x14ac:dyDescent="0.35">
      <c r="A20079" t="s">
        <v>4</v>
      </c>
      <c r="B20079" t="s">
        <v>491</v>
      </c>
      <c r="C20079">
        <v>724</v>
      </c>
      <c r="D20079">
        <v>6.79</v>
      </c>
      <c r="E20079">
        <v>7</v>
      </c>
      <c r="F20079">
        <v>1</v>
      </c>
      <c r="G20079">
        <v>7</v>
      </c>
    </row>
    <row r="20080" spans="1:7" x14ac:dyDescent="0.35">
      <c r="A20080" t="s">
        <v>5</v>
      </c>
      <c r="B20080" t="s">
        <v>488</v>
      </c>
      <c r="C20080">
        <v>977</v>
      </c>
      <c r="D20080">
        <v>6.96</v>
      </c>
      <c r="E20080">
        <v>7</v>
      </c>
      <c r="F20080">
        <v>1</v>
      </c>
      <c r="G20080">
        <v>7</v>
      </c>
    </row>
    <row r="20081" spans="1:7" x14ac:dyDescent="0.35">
      <c r="A20081" t="s">
        <v>5</v>
      </c>
      <c r="B20081" t="s">
        <v>491</v>
      </c>
      <c r="C20081">
        <v>626</v>
      </c>
      <c r="D20081">
        <v>6.95</v>
      </c>
      <c r="E20081">
        <v>7</v>
      </c>
      <c r="F20081">
        <v>5</v>
      </c>
      <c r="G20081">
        <v>7</v>
      </c>
    </row>
    <row r="20082" spans="1:7" x14ac:dyDescent="0.35">
      <c r="A20082" t="s">
        <v>6</v>
      </c>
      <c r="B20082" t="s">
        <v>488</v>
      </c>
      <c r="C20082">
        <v>523</v>
      </c>
      <c r="D20082">
        <v>6.81</v>
      </c>
      <c r="E20082">
        <v>7</v>
      </c>
      <c r="F20082">
        <v>0</v>
      </c>
      <c r="G20082">
        <v>7</v>
      </c>
    </row>
    <row r="20083" spans="1:7" x14ac:dyDescent="0.35">
      <c r="A20083" t="s">
        <v>6</v>
      </c>
      <c r="B20083" t="s">
        <v>491</v>
      </c>
      <c r="C20083">
        <v>422</v>
      </c>
      <c r="D20083">
        <v>6.92</v>
      </c>
      <c r="E20083">
        <v>7</v>
      </c>
      <c r="F20083">
        <v>0</v>
      </c>
      <c r="G20083">
        <v>7</v>
      </c>
    </row>
    <row r="20084" spans="1:7" x14ac:dyDescent="0.35">
      <c r="A20084" t="s">
        <v>7</v>
      </c>
      <c r="B20084" t="s">
        <v>488</v>
      </c>
      <c r="C20084">
        <v>741</v>
      </c>
      <c r="D20084">
        <v>6.97</v>
      </c>
      <c r="E20084">
        <v>7</v>
      </c>
      <c r="F20084">
        <v>0</v>
      </c>
      <c r="G20084">
        <v>7</v>
      </c>
    </row>
    <row r="20085" spans="1:7" x14ac:dyDescent="0.35">
      <c r="A20085" t="s">
        <v>7</v>
      </c>
      <c r="B20085" t="s">
        <v>491</v>
      </c>
      <c r="C20085">
        <v>710</v>
      </c>
      <c r="D20085">
        <v>6.99</v>
      </c>
      <c r="E20085">
        <v>7</v>
      </c>
      <c r="F20085">
        <v>0</v>
      </c>
      <c r="G20085">
        <v>7</v>
      </c>
    </row>
    <row r="20086" spans="1:7" x14ac:dyDescent="0.35">
      <c r="A20086" t="s">
        <v>241</v>
      </c>
      <c r="B20086" t="s">
        <v>488</v>
      </c>
      <c r="C20086">
        <v>3799</v>
      </c>
      <c r="D20086">
        <v>6.85</v>
      </c>
      <c r="E20086">
        <v>7</v>
      </c>
      <c r="F20086">
        <v>0</v>
      </c>
      <c r="G20086">
        <v>7</v>
      </c>
    </row>
    <row r="20087" spans="1:7" x14ac:dyDescent="0.35">
      <c r="A20087" t="s">
        <v>241</v>
      </c>
      <c r="B20087" t="s">
        <v>491</v>
      </c>
      <c r="C20087">
        <v>2913</v>
      </c>
      <c r="D20087">
        <v>6.93</v>
      </c>
      <c r="E20087">
        <v>7</v>
      </c>
      <c r="F20087">
        <v>0</v>
      </c>
      <c r="G20087">
        <v>7</v>
      </c>
    </row>
    <row r="20089" spans="1:7" x14ac:dyDescent="0.35">
      <c r="A20089" t="s">
        <v>2840</v>
      </c>
    </row>
    <row r="20090" spans="1:7" x14ac:dyDescent="0.35">
      <c r="A20090" t="s">
        <v>14</v>
      </c>
      <c r="B20090" t="s">
        <v>565</v>
      </c>
      <c r="C20090" t="s">
        <v>2</v>
      </c>
      <c r="D20090" t="s">
        <v>1189</v>
      </c>
      <c r="E20090" t="s">
        <v>1190</v>
      </c>
      <c r="F20090" t="s">
        <v>1191</v>
      </c>
      <c r="G20090" t="s">
        <v>1192</v>
      </c>
    </row>
    <row r="20091" spans="1:7" x14ac:dyDescent="0.35">
      <c r="A20091" t="s">
        <v>3</v>
      </c>
      <c r="B20091" t="s">
        <v>566</v>
      </c>
      <c r="C20091">
        <v>84</v>
      </c>
      <c r="D20091">
        <v>6.89</v>
      </c>
      <c r="E20091">
        <v>7</v>
      </c>
      <c r="F20091">
        <v>3</v>
      </c>
      <c r="G20091">
        <v>7</v>
      </c>
    </row>
    <row r="20092" spans="1:7" x14ac:dyDescent="0.35">
      <c r="A20092" t="s">
        <v>3</v>
      </c>
      <c r="B20092" t="s">
        <v>569</v>
      </c>
      <c r="C20092">
        <v>412</v>
      </c>
      <c r="D20092">
        <v>6.98</v>
      </c>
      <c r="E20092">
        <v>7</v>
      </c>
      <c r="F20092">
        <v>4</v>
      </c>
      <c r="G20092">
        <v>7</v>
      </c>
    </row>
    <row r="20093" spans="1:7" x14ac:dyDescent="0.35">
      <c r="A20093" t="s">
        <v>3</v>
      </c>
      <c r="B20093" t="s">
        <v>570</v>
      </c>
      <c r="C20093">
        <v>19</v>
      </c>
      <c r="D20093">
        <v>7</v>
      </c>
      <c r="E20093">
        <v>7</v>
      </c>
      <c r="F20093">
        <v>7</v>
      </c>
      <c r="G20093">
        <v>7</v>
      </c>
    </row>
    <row r="20094" spans="1:7" x14ac:dyDescent="0.35">
      <c r="A20094" t="s">
        <v>3</v>
      </c>
      <c r="B20094" t="s">
        <v>571</v>
      </c>
      <c r="C20094">
        <v>73</v>
      </c>
      <c r="D20094">
        <v>6.99</v>
      </c>
      <c r="E20094">
        <v>7</v>
      </c>
      <c r="F20094">
        <v>6</v>
      </c>
      <c r="G20094">
        <v>7</v>
      </c>
    </row>
    <row r="20095" spans="1:7" x14ac:dyDescent="0.35">
      <c r="A20095" t="s">
        <v>3</v>
      </c>
      <c r="B20095" t="s">
        <v>572</v>
      </c>
      <c r="C20095">
        <v>339</v>
      </c>
      <c r="D20095">
        <v>6.98</v>
      </c>
      <c r="E20095">
        <v>7</v>
      </c>
      <c r="F20095">
        <v>3</v>
      </c>
      <c r="G20095">
        <v>7</v>
      </c>
    </row>
    <row r="20096" spans="1:7" x14ac:dyDescent="0.35">
      <c r="A20096" t="s">
        <v>3</v>
      </c>
      <c r="B20096" t="s">
        <v>573</v>
      </c>
      <c r="C20096">
        <v>19</v>
      </c>
      <c r="D20096">
        <v>7</v>
      </c>
      <c r="E20096">
        <v>7</v>
      </c>
      <c r="F20096">
        <v>7</v>
      </c>
      <c r="G20096">
        <v>7</v>
      </c>
    </row>
    <row r="20097" spans="1:7" x14ac:dyDescent="0.35">
      <c r="A20097" t="s">
        <v>4</v>
      </c>
      <c r="B20097" t="s">
        <v>566</v>
      </c>
      <c r="C20097">
        <v>92</v>
      </c>
      <c r="D20097">
        <v>6.69</v>
      </c>
      <c r="E20097">
        <v>7</v>
      </c>
      <c r="F20097">
        <v>2</v>
      </c>
      <c r="G20097">
        <v>7</v>
      </c>
    </row>
    <row r="20098" spans="1:7" x14ac:dyDescent="0.35">
      <c r="A20098" t="s">
        <v>4</v>
      </c>
      <c r="B20098" t="s">
        <v>569</v>
      </c>
      <c r="C20098">
        <v>872</v>
      </c>
      <c r="D20098">
        <v>6.87</v>
      </c>
      <c r="E20098">
        <v>7</v>
      </c>
      <c r="F20098">
        <v>0</v>
      </c>
      <c r="G20098">
        <v>7</v>
      </c>
    </row>
    <row r="20099" spans="1:7" x14ac:dyDescent="0.35">
      <c r="A20099" t="s">
        <v>4</v>
      </c>
      <c r="B20099" t="s">
        <v>570</v>
      </c>
      <c r="C20099">
        <v>79</v>
      </c>
      <c r="D20099">
        <v>5.36</v>
      </c>
      <c r="E20099">
        <v>7</v>
      </c>
      <c r="F20099">
        <v>0</v>
      </c>
      <c r="G20099">
        <v>7</v>
      </c>
    </row>
    <row r="20100" spans="1:7" x14ac:dyDescent="0.35">
      <c r="A20100" t="s">
        <v>4</v>
      </c>
      <c r="B20100" t="s">
        <v>571</v>
      </c>
      <c r="C20100">
        <v>69</v>
      </c>
      <c r="D20100">
        <v>6.72</v>
      </c>
      <c r="E20100">
        <v>7</v>
      </c>
      <c r="F20100">
        <v>2</v>
      </c>
      <c r="G20100">
        <v>7</v>
      </c>
    </row>
    <row r="20101" spans="1:7" x14ac:dyDescent="0.35">
      <c r="A20101" t="s">
        <v>4</v>
      </c>
      <c r="B20101" t="s">
        <v>572</v>
      </c>
      <c r="C20101">
        <v>593</v>
      </c>
      <c r="D20101">
        <v>6.9</v>
      </c>
      <c r="E20101">
        <v>7</v>
      </c>
      <c r="F20101">
        <v>1</v>
      </c>
      <c r="G20101">
        <v>7</v>
      </c>
    </row>
    <row r="20102" spans="1:7" x14ac:dyDescent="0.35">
      <c r="A20102" t="s">
        <v>4</v>
      </c>
      <c r="B20102" t="s">
        <v>573</v>
      </c>
      <c r="C20102">
        <v>62</v>
      </c>
      <c r="D20102">
        <v>6.24</v>
      </c>
      <c r="E20102">
        <v>7</v>
      </c>
      <c r="F20102">
        <v>1</v>
      </c>
      <c r="G20102">
        <v>7</v>
      </c>
    </row>
    <row r="20103" spans="1:7" x14ac:dyDescent="0.35">
      <c r="A20103" t="s">
        <v>5</v>
      </c>
      <c r="B20103" t="s">
        <v>566</v>
      </c>
      <c r="C20103">
        <v>40</v>
      </c>
      <c r="D20103">
        <v>7</v>
      </c>
      <c r="E20103">
        <v>7</v>
      </c>
      <c r="F20103">
        <v>7</v>
      </c>
      <c r="G20103">
        <v>7</v>
      </c>
    </row>
    <row r="20104" spans="1:7" x14ac:dyDescent="0.35">
      <c r="A20104" t="s">
        <v>5</v>
      </c>
      <c r="B20104" t="s">
        <v>569</v>
      </c>
      <c r="C20104">
        <v>737</v>
      </c>
      <c r="D20104">
        <v>6.95</v>
      </c>
      <c r="E20104">
        <v>7</v>
      </c>
      <c r="F20104">
        <v>1</v>
      </c>
      <c r="G20104">
        <v>7</v>
      </c>
    </row>
    <row r="20105" spans="1:7" x14ac:dyDescent="0.35">
      <c r="A20105" t="s">
        <v>5</v>
      </c>
      <c r="B20105" t="s">
        <v>570</v>
      </c>
      <c r="C20105">
        <v>200</v>
      </c>
      <c r="D20105">
        <v>6.96</v>
      </c>
      <c r="E20105">
        <v>7</v>
      </c>
      <c r="F20105">
        <v>5</v>
      </c>
      <c r="G20105">
        <v>7</v>
      </c>
    </row>
    <row r="20106" spans="1:7" x14ac:dyDescent="0.35">
      <c r="A20106" t="s">
        <v>5</v>
      </c>
      <c r="B20106" t="s">
        <v>571</v>
      </c>
      <c r="C20106">
        <v>19</v>
      </c>
      <c r="D20106">
        <v>7</v>
      </c>
      <c r="E20106">
        <v>7</v>
      </c>
      <c r="F20106">
        <v>7</v>
      </c>
      <c r="G20106">
        <v>7</v>
      </c>
    </row>
    <row r="20107" spans="1:7" x14ac:dyDescent="0.35">
      <c r="A20107" t="s">
        <v>5</v>
      </c>
      <c r="B20107" t="s">
        <v>572</v>
      </c>
      <c r="C20107">
        <v>450</v>
      </c>
      <c r="D20107">
        <v>6.95</v>
      </c>
      <c r="E20107">
        <v>7</v>
      </c>
      <c r="F20107">
        <v>5</v>
      </c>
      <c r="G20107">
        <v>7</v>
      </c>
    </row>
    <row r="20108" spans="1:7" x14ac:dyDescent="0.35">
      <c r="A20108" t="s">
        <v>5</v>
      </c>
      <c r="B20108" t="s">
        <v>573</v>
      </c>
      <c r="C20108">
        <v>157</v>
      </c>
      <c r="D20108">
        <v>6.93</v>
      </c>
      <c r="E20108">
        <v>7</v>
      </c>
      <c r="F20108">
        <v>5</v>
      </c>
      <c r="G20108">
        <v>7</v>
      </c>
    </row>
    <row r="20109" spans="1:7" x14ac:dyDescent="0.35">
      <c r="A20109" t="s">
        <v>6</v>
      </c>
      <c r="B20109" t="s">
        <v>566</v>
      </c>
      <c r="C20109">
        <v>41</v>
      </c>
      <c r="D20109">
        <v>6.61</v>
      </c>
      <c r="E20109">
        <v>7</v>
      </c>
      <c r="F20109">
        <v>1</v>
      </c>
      <c r="G20109">
        <v>7</v>
      </c>
    </row>
    <row r="20110" spans="1:7" x14ac:dyDescent="0.35">
      <c r="A20110" t="s">
        <v>6</v>
      </c>
      <c r="B20110" t="s">
        <v>569</v>
      </c>
      <c r="C20110">
        <v>425</v>
      </c>
      <c r="D20110">
        <v>6.84</v>
      </c>
      <c r="E20110">
        <v>7</v>
      </c>
      <c r="F20110">
        <v>0</v>
      </c>
      <c r="G20110">
        <v>7</v>
      </c>
    </row>
    <row r="20111" spans="1:7" x14ac:dyDescent="0.35">
      <c r="A20111" t="s">
        <v>6</v>
      </c>
      <c r="B20111" t="s">
        <v>570</v>
      </c>
      <c r="C20111">
        <v>57</v>
      </c>
      <c r="D20111">
        <v>6.77</v>
      </c>
      <c r="E20111">
        <v>7</v>
      </c>
      <c r="F20111">
        <v>2</v>
      </c>
      <c r="G20111">
        <v>7</v>
      </c>
    </row>
    <row r="20112" spans="1:7" x14ac:dyDescent="0.35">
      <c r="A20112" t="s">
        <v>6</v>
      </c>
      <c r="B20112" t="s">
        <v>571</v>
      </c>
      <c r="C20112">
        <v>40</v>
      </c>
      <c r="D20112">
        <v>6.92</v>
      </c>
      <c r="E20112">
        <v>7</v>
      </c>
      <c r="F20112">
        <v>6</v>
      </c>
      <c r="G20112">
        <v>7</v>
      </c>
    </row>
    <row r="20113" spans="1:7" x14ac:dyDescent="0.35">
      <c r="A20113" t="s">
        <v>6</v>
      </c>
      <c r="B20113" t="s">
        <v>572</v>
      </c>
      <c r="C20113">
        <v>337</v>
      </c>
      <c r="D20113">
        <v>6.9</v>
      </c>
      <c r="E20113">
        <v>7</v>
      </c>
      <c r="F20113">
        <v>0</v>
      </c>
      <c r="G20113">
        <v>7</v>
      </c>
    </row>
    <row r="20114" spans="1:7" x14ac:dyDescent="0.35">
      <c r="A20114" t="s">
        <v>6</v>
      </c>
      <c r="B20114" t="s">
        <v>573</v>
      </c>
      <c r="C20114">
        <v>45</v>
      </c>
      <c r="D20114">
        <v>7</v>
      </c>
      <c r="E20114">
        <v>7</v>
      </c>
      <c r="F20114">
        <v>7</v>
      </c>
      <c r="G20114">
        <v>7</v>
      </c>
    </row>
    <row r="20115" spans="1:7" x14ac:dyDescent="0.35">
      <c r="A20115" t="s">
        <v>7</v>
      </c>
      <c r="B20115" t="s">
        <v>566</v>
      </c>
      <c r="C20115">
        <v>79</v>
      </c>
      <c r="D20115">
        <v>7</v>
      </c>
      <c r="E20115">
        <v>7</v>
      </c>
      <c r="F20115">
        <v>7</v>
      </c>
      <c r="G20115">
        <v>7</v>
      </c>
    </row>
    <row r="20116" spans="1:7" x14ac:dyDescent="0.35">
      <c r="A20116" t="s">
        <v>7</v>
      </c>
      <c r="B20116" t="s">
        <v>569</v>
      </c>
      <c r="C20116">
        <v>603</v>
      </c>
      <c r="D20116">
        <v>6.96</v>
      </c>
      <c r="E20116">
        <v>7</v>
      </c>
      <c r="F20116">
        <v>0</v>
      </c>
      <c r="G20116">
        <v>7</v>
      </c>
    </row>
    <row r="20117" spans="1:7" x14ac:dyDescent="0.35">
      <c r="A20117" t="s">
        <v>7</v>
      </c>
      <c r="B20117" t="s">
        <v>570</v>
      </c>
      <c r="C20117">
        <v>59</v>
      </c>
      <c r="D20117">
        <v>7</v>
      </c>
      <c r="E20117">
        <v>7</v>
      </c>
      <c r="F20117">
        <v>7</v>
      </c>
      <c r="G20117">
        <v>7</v>
      </c>
    </row>
    <row r="20118" spans="1:7" x14ac:dyDescent="0.35">
      <c r="A20118" t="s">
        <v>7</v>
      </c>
      <c r="B20118" t="s">
        <v>571</v>
      </c>
      <c r="C20118">
        <v>47</v>
      </c>
      <c r="D20118">
        <v>7</v>
      </c>
      <c r="E20118">
        <v>7</v>
      </c>
      <c r="F20118">
        <v>7</v>
      </c>
      <c r="G20118">
        <v>7</v>
      </c>
    </row>
    <row r="20119" spans="1:7" x14ac:dyDescent="0.35">
      <c r="A20119" t="s">
        <v>7</v>
      </c>
      <c r="B20119" t="s">
        <v>572</v>
      </c>
      <c r="C20119">
        <v>621</v>
      </c>
      <c r="D20119">
        <v>6.99</v>
      </c>
      <c r="E20119">
        <v>7</v>
      </c>
      <c r="F20119">
        <v>0</v>
      </c>
      <c r="G20119">
        <v>7</v>
      </c>
    </row>
    <row r="20120" spans="1:7" x14ac:dyDescent="0.35">
      <c r="A20120" t="s">
        <v>7</v>
      </c>
      <c r="B20120" t="s">
        <v>573</v>
      </c>
      <c r="C20120">
        <v>42</v>
      </c>
      <c r="D20120">
        <v>7</v>
      </c>
      <c r="E20120">
        <v>7</v>
      </c>
      <c r="F20120">
        <v>7</v>
      </c>
      <c r="G20120">
        <v>7</v>
      </c>
    </row>
    <row r="20121" spans="1:7" x14ac:dyDescent="0.35">
      <c r="A20121" t="s">
        <v>241</v>
      </c>
      <c r="B20121" t="s">
        <v>566</v>
      </c>
      <c r="C20121">
        <v>336</v>
      </c>
      <c r="D20121">
        <v>6.84</v>
      </c>
      <c r="E20121">
        <v>7</v>
      </c>
      <c r="F20121">
        <v>1</v>
      </c>
      <c r="G20121">
        <v>7</v>
      </c>
    </row>
    <row r="20122" spans="1:7" x14ac:dyDescent="0.35">
      <c r="A20122" t="s">
        <v>241</v>
      </c>
      <c r="B20122" t="s">
        <v>569</v>
      </c>
      <c r="C20122">
        <v>3049</v>
      </c>
      <c r="D20122">
        <v>6.92</v>
      </c>
      <c r="E20122">
        <v>7</v>
      </c>
      <c r="F20122">
        <v>0</v>
      </c>
      <c r="G20122">
        <v>7</v>
      </c>
    </row>
    <row r="20123" spans="1:7" x14ac:dyDescent="0.35">
      <c r="A20123" t="s">
        <v>241</v>
      </c>
      <c r="B20123" t="s">
        <v>570</v>
      </c>
      <c r="C20123">
        <v>414</v>
      </c>
      <c r="D20123">
        <v>6.51</v>
      </c>
      <c r="E20123">
        <v>7</v>
      </c>
      <c r="F20123">
        <v>0</v>
      </c>
      <c r="G20123">
        <v>7</v>
      </c>
    </row>
    <row r="20124" spans="1:7" x14ac:dyDescent="0.35">
      <c r="A20124" t="s">
        <v>241</v>
      </c>
      <c r="B20124" t="s">
        <v>571</v>
      </c>
      <c r="C20124">
        <v>248</v>
      </c>
      <c r="D20124">
        <v>6.89</v>
      </c>
      <c r="E20124">
        <v>7</v>
      </c>
      <c r="F20124">
        <v>2</v>
      </c>
      <c r="G20124">
        <v>7</v>
      </c>
    </row>
    <row r="20125" spans="1:7" x14ac:dyDescent="0.35">
      <c r="A20125" t="s">
        <v>241</v>
      </c>
      <c r="B20125" t="s">
        <v>572</v>
      </c>
      <c r="C20125">
        <v>2340</v>
      </c>
      <c r="D20125">
        <v>6.95</v>
      </c>
      <c r="E20125">
        <v>7</v>
      </c>
      <c r="F20125">
        <v>0</v>
      </c>
      <c r="G20125">
        <v>7</v>
      </c>
    </row>
    <row r="20126" spans="1:7" x14ac:dyDescent="0.35">
      <c r="A20126" t="s">
        <v>241</v>
      </c>
      <c r="B20126" t="s">
        <v>573</v>
      </c>
      <c r="C20126">
        <v>325</v>
      </c>
      <c r="D20126">
        <v>6.82</v>
      </c>
      <c r="E20126">
        <v>7</v>
      </c>
      <c r="F20126">
        <v>1</v>
      </c>
      <c r="G20126">
        <v>7</v>
      </c>
    </row>
    <row r="20128" spans="1:7" x14ac:dyDescent="0.35">
      <c r="A20128" t="s">
        <v>2841</v>
      </c>
    </row>
    <row r="20129" spans="1:7" x14ac:dyDescent="0.35">
      <c r="A20129" t="s">
        <v>14</v>
      </c>
      <c r="B20129" t="s">
        <v>593</v>
      </c>
      <c r="C20129" t="s">
        <v>2</v>
      </c>
      <c r="D20129" t="s">
        <v>1189</v>
      </c>
      <c r="E20129" t="s">
        <v>1190</v>
      </c>
      <c r="F20129" t="s">
        <v>1191</v>
      </c>
      <c r="G20129" t="s">
        <v>1192</v>
      </c>
    </row>
    <row r="20130" spans="1:7" x14ac:dyDescent="0.35">
      <c r="A20130" t="s">
        <v>3</v>
      </c>
      <c r="B20130" t="s">
        <v>594</v>
      </c>
      <c r="C20130">
        <v>207</v>
      </c>
      <c r="D20130">
        <v>6.95</v>
      </c>
      <c r="E20130">
        <v>7</v>
      </c>
      <c r="F20130">
        <v>4</v>
      </c>
      <c r="G20130">
        <v>7</v>
      </c>
    </row>
    <row r="20131" spans="1:7" x14ac:dyDescent="0.35">
      <c r="A20131" t="s">
        <v>3</v>
      </c>
      <c r="B20131" t="s">
        <v>595</v>
      </c>
      <c r="C20131">
        <v>739</v>
      </c>
      <c r="D20131">
        <v>6.98</v>
      </c>
      <c r="E20131">
        <v>7</v>
      </c>
      <c r="F20131">
        <v>3</v>
      </c>
      <c r="G20131">
        <v>7</v>
      </c>
    </row>
    <row r="20132" spans="1:7" x14ac:dyDescent="0.35">
      <c r="A20132" t="s">
        <v>4</v>
      </c>
      <c r="B20132" t="s">
        <v>594</v>
      </c>
      <c r="C20132">
        <v>736</v>
      </c>
      <c r="D20132">
        <v>6.67</v>
      </c>
      <c r="E20132">
        <v>7</v>
      </c>
      <c r="F20132">
        <v>0</v>
      </c>
      <c r="G20132">
        <v>7</v>
      </c>
    </row>
    <row r="20133" spans="1:7" x14ac:dyDescent="0.35">
      <c r="A20133" t="s">
        <v>4</v>
      </c>
      <c r="B20133" t="s">
        <v>595</v>
      </c>
      <c r="C20133">
        <v>1031</v>
      </c>
      <c r="D20133">
        <v>6.69</v>
      </c>
      <c r="E20133">
        <v>7</v>
      </c>
      <c r="F20133">
        <v>0</v>
      </c>
      <c r="G20133">
        <v>7</v>
      </c>
    </row>
    <row r="20134" spans="1:7" x14ac:dyDescent="0.35">
      <c r="A20134" t="s">
        <v>5</v>
      </c>
      <c r="B20134" t="s">
        <v>594</v>
      </c>
      <c r="C20134">
        <v>207</v>
      </c>
      <c r="D20134">
        <v>6.93</v>
      </c>
      <c r="E20134">
        <v>7</v>
      </c>
      <c r="F20134">
        <v>5</v>
      </c>
      <c r="G20134">
        <v>7</v>
      </c>
    </row>
    <row r="20135" spans="1:7" x14ac:dyDescent="0.35">
      <c r="A20135" t="s">
        <v>5</v>
      </c>
      <c r="B20135" t="s">
        <v>595</v>
      </c>
      <c r="C20135">
        <v>1396</v>
      </c>
      <c r="D20135">
        <v>6.95</v>
      </c>
      <c r="E20135">
        <v>7</v>
      </c>
      <c r="F20135">
        <v>1</v>
      </c>
      <c r="G20135">
        <v>7</v>
      </c>
    </row>
    <row r="20136" spans="1:7" x14ac:dyDescent="0.35">
      <c r="A20136" t="s">
        <v>6</v>
      </c>
      <c r="B20136" t="s">
        <v>594</v>
      </c>
      <c r="C20136">
        <v>275</v>
      </c>
      <c r="D20136">
        <v>6.84</v>
      </c>
      <c r="E20136">
        <v>7</v>
      </c>
      <c r="F20136">
        <v>0</v>
      </c>
      <c r="G20136">
        <v>7</v>
      </c>
    </row>
    <row r="20137" spans="1:7" x14ac:dyDescent="0.35">
      <c r="A20137" t="s">
        <v>6</v>
      </c>
      <c r="B20137" t="s">
        <v>595</v>
      </c>
      <c r="C20137">
        <v>670</v>
      </c>
      <c r="D20137">
        <v>6.87</v>
      </c>
      <c r="E20137">
        <v>7</v>
      </c>
      <c r="F20137">
        <v>0</v>
      </c>
      <c r="G20137">
        <v>7</v>
      </c>
    </row>
    <row r="20138" spans="1:7" x14ac:dyDescent="0.35">
      <c r="A20138" t="s">
        <v>7</v>
      </c>
      <c r="B20138" t="s">
        <v>594</v>
      </c>
      <c r="C20138">
        <v>318</v>
      </c>
      <c r="D20138">
        <v>6.96</v>
      </c>
      <c r="E20138">
        <v>7</v>
      </c>
      <c r="F20138">
        <v>0</v>
      </c>
      <c r="G20138">
        <v>7</v>
      </c>
    </row>
    <row r="20139" spans="1:7" x14ac:dyDescent="0.35">
      <c r="A20139" t="s">
        <v>7</v>
      </c>
      <c r="B20139" t="s">
        <v>595</v>
      </c>
      <c r="C20139">
        <v>1133</v>
      </c>
      <c r="D20139">
        <v>6.99</v>
      </c>
      <c r="E20139">
        <v>7</v>
      </c>
      <c r="F20139">
        <v>0</v>
      </c>
      <c r="G20139">
        <v>7</v>
      </c>
    </row>
    <row r="20140" spans="1:7" x14ac:dyDescent="0.35">
      <c r="A20140" t="s">
        <v>241</v>
      </c>
      <c r="B20140" t="s">
        <v>594</v>
      </c>
      <c r="C20140">
        <v>1743</v>
      </c>
      <c r="D20140">
        <v>6.83</v>
      </c>
      <c r="E20140">
        <v>7</v>
      </c>
      <c r="F20140">
        <v>0</v>
      </c>
      <c r="G20140">
        <v>7</v>
      </c>
    </row>
    <row r="20141" spans="1:7" x14ac:dyDescent="0.35">
      <c r="A20141" t="s">
        <v>241</v>
      </c>
      <c r="B20141" t="s">
        <v>595</v>
      </c>
      <c r="C20141">
        <v>4969</v>
      </c>
      <c r="D20141">
        <v>6.91</v>
      </c>
      <c r="E20141">
        <v>7</v>
      </c>
      <c r="F20141">
        <v>0</v>
      </c>
      <c r="G20141">
        <v>7</v>
      </c>
    </row>
    <row r="20143" spans="1:7" x14ac:dyDescent="0.35">
      <c r="A20143" t="s">
        <v>2842</v>
      </c>
    </row>
    <row r="20144" spans="1:7" x14ac:dyDescent="0.35">
      <c r="A20144" t="s">
        <v>14</v>
      </c>
      <c r="B20144" t="s">
        <v>2</v>
      </c>
      <c r="C20144" t="s">
        <v>1189</v>
      </c>
      <c r="D20144" t="s">
        <v>1190</v>
      </c>
      <c r="E20144" t="s">
        <v>1191</v>
      </c>
      <c r="F20144" t="s">
        <v>1192</v>
      </c>
    </row>
    <row r="20145" spans="1:7" x14ac:dyDescent="0.35">
      <c r="A20145" t="s">
        <v>3</v>
      </c>
      <c r="B20145">
        <v>946</v>
      </c>
      <c r="C20145">
        <v>6.97</v>
      </c>
      <c r="D20145">
        <v>7</v>
      </c>
      <c r="E20145">
        <v>3</v>
      </c>
      <c r="F20145">
        <v>7</v>
      </c>
    </row>
    <row r="20146" spans="1:7" x14ac:dyDescent="0.35">
      <c r="A20146" t="s">
        <v>4</v>
      </c>
      <c r="B20146">
        <v>1767</v>
      </c>
      <c r="C20146">
        <v>6.68</v>
      </c>
      <c r="D20146">
        <v>7</v>
      </c>
      <c r="E20146">
        <v>0</v>
      </c>
      <c r="F20146">
        <v>7</v>
      </c>
    </row>
    <row r="20147" spans="1:7" x14ac:dyDescent="0.35">
      <c r="A20147" t="s">
        <v>5</v>
      </c>
      <c r="B20147">
        <v>1603</v>
      </c>
      <c r="C20147">
        <v>6.95</v>
      </c>
      <c r="D20147">
        <v>7</v>
      </c>
      <c r="E20147">
        <v>1</v>
      </c>
      <c r="F20147">
        <v>7</v>
      </c>
    </row>
    <row r="20148" spans="1:7" x14ac:dyDescent="0.35">
      <c r="A20148" t="s">
        <v>6</v>
      </c>
      <c r="B20148">
        <v>945</v>
      </c>
      <c r="C20148">
        <v>6.86</v>
      </c>
      <c r="D20148">
        <v>7</v>
      </c>
      <c r="E20148">
        <v>0</v>
      </c>
      <c r="F20148">
        <v>7</v>
      </c>
    </row>
    <row r="20149" spans="1:7" x14ac:dyDescent="0.35">
      <c r="A20149" t="s">
        <v>7</v>
      </c>
      <c r="B20149">
        <v>1451</v>
      </c>
      <c r="C20149">
        <v>6.98</v>
      </c>
      <c r="D20149">
        <v>7</v>
      </c>
      <c r="E20149">
        <v>0</v>
      </c>
      <c r="F20149">
        <v>7</v>
      </c>
    </row>
    <row r="20150" spans="1:7" x14ac:dyDescent="0.35">
      <c r="A20150" t="s">
        <v>241</v>
      </c>
      <c r="B20150">
        <v>6712</v>
      </c>
      <c r="C20150">
        <v>6.89</v>
      </c>
      <c r="D20150">
        <v>7</v>
      </c>
      <c r="E20150">
        <v>0</v>
      </c>
      <c r="F20150">
        <v>7</v>
      </c>
    </row>
    <row r="20152" spans="1:7" x14ac:dyDescent="0.35">
      <c r="A20152" t="s">
        <v>2843</v>
      </c>
    </row>
    <row r="20153" spans="1:7" x14ac:dyDescent="0.35">
      <c r="A20153" t="s">
        <v>14</v>
      </c>
      <c r="B20153" t="s">
        <v>15</v>
      </c>
      <c r="C20153" t="s">
        <v>2</v>
      </c>
      <c r="D20153" t="s">
        <v>2844</v>
      </c>
      <c r="E20153" t="s">
        <v>852</v>
      </c>
      <c r="F20153" t="s">
        <v>2845</v>
      </c>
      <c r="G20153" t="s">
        <v>2846</v>
      </c>
    </row>
    <row r="20154" spans="1:7" x14ac:dyDescent="0.35">
      <c r="A20154" t="s">
        <v>3</v>
      </c>
      <c r="B20154" t="s">
        <v>52</v>
      </c>
      <c r="C20154">
        <v>445</v>
      </c>
      <c r="D20154" t="s">
        <v>162</v>
      </c>
      <c r="E20154" t="s">
        <v>79</v>
      </c>
      <c r="F20154" t="s">
        <v>106</v>
      </c>
      <c r="G20154" t="s">
        <v>1104</v>
      </c>
    </row>
    <row r="20155" spans="1:7" x14ac:dyDescent="0.35">
      <c r="A20155" t="s">
        <v>3</v>
      </c>
      <c r="B20155" t="s">
        <v>83</v>
      </c>
      <c r="C20155">
        <v>1443</v>
      </c>
      <c r="D20155" t="s">
        <v>239</v>
      </c>
      <c r="E20155" t="s">
        <v>106</v>
      </c>
      <c r="F20155" t="s">
        <v>73</v>
      </c>
      <c r="G20155" t="s">
        <v>994</v>
      </c>
    </row>
    <row r="20156" spans="1:7" x14ac:dyDescent="0.35">
      <c r="A20156" t="s">
        <v>3</v>
      </c>
      <c r="B20156" t="s">
        <v>50</v>
      </c>
      <c r="C20156">
        <v>141</v>
      </c>
      <c r="D20156" t="s">
        <v>209</v>
      </c>
      <c r="E20156" t="s">
        <v>76</v>
      </c>
      <c r="F20156" t="s">
        <v>76</v>
      </c>
      <c r="G20156" t="s">
        <v>858</v>
      </c>
    </row>
    <row r="20157" spans="1:7" x14ac:dyDescent="0.35">
      <c r="A20157" t="s">
        <v>4</v>
      </c>
      <c r="B20157" t="s">
        <v>52</v>
      </c>
      <c r="C20157">
        <v>841</v>
      </c>
      <c r="D20157" t="s">
        <v>300</v>
      </c>
      <c r="E20157" t="s">
        <v>74</v>
      </c>
      <c r="F20157" t="s">
        <v>53</v>
      </c>
      <c r="G20157" t="s">
        <v>795</v>
      </c>
    </row>
    <row r="20158" spans="1:7" x14ac:dyDescent="0.35">
      <c r="A20158" t="s">
        <v>4</v>
      </c>
      <c r="B20158" t="s">
        <v>83</v>
      </c>
      <c r="C20158">
        <v>2175</v>
      </c>
      <c r="D20158" t="s">
        <v>318</v>
      </c>
      <c r="E20158" t="s">
        <v>77</v>
      </c>
      <c r="F20158" t="s">
        <v>88</v>
      </c>
      <c r="G20158" t="s">
        <v>1170</v>
      </c>
    </row>
    <row r="20159" spans="1:7" x14ac:dyDescent="0.35">
      <c r="A20159" t="s">
        <v>4</v>
      </c>
      <c r="B20159" t="s">
        <v>50</v>
      </c>
      <c r="C20159">
        <v>260</v>
      </c>
      <c r="D20159" t="s">
        <v>409</v>
      </c>
      <c r="E20159" t="s">
        <v>94</v>
      </c>
      <c r="F20159" t="s">
        <v>86</v>
      </c>
      <c r="G20159" t="s">
        <v>885</v>
      </c>
    </row>
    <row r="20160" spans="1:7" x14ac:dyDescent="0.35">
      <c r="A20160" t="s">
        <v>5</v>
      </c>
      <c r="B20160" t="s">
        <v>52</v>
      </c>
      <c r="C20160">
        <v>965</v>
      </c>
      <c r="D20160" t="s">
        <v>344</v>
      </c>
      <c r="E20160" t="s">
        <v>107</v>
      </c>
      <c r="F20160" t="s">
        <v>81</v>
      </c>
      <c r="G20160" t="s">
        <v>918</v>
      </c>
    </row>
    <row r="20161" spans="1:7" x14ac:dyDescent="0.35">
      <c r="A20161" t="s">
        <v>5</v>
      </c>
      <c r="B20161" t="s">
        <v>83</v>
      </c>
      <c r="C20161">
        <v>2264</v>
      </c>
      <c r="D20161" t="s">
        <v>467</v>
      </c>
      <c r="E20161" t="s">
        <v>107</v>
      </c>
      <c r="F20161" t="s">
        <v>75</v>
      </c>
      <c r="G20161" t="s">
        <v>845</v>
      </c>
    </row>
    <row r="20162" spans="1:7" x14ac:dyDescent="0.35">
      <c r="A20162" t="s">
        <v>5</v>
      </c>
      <c r="B20162" t="s">
        <v>50</v>
      </c>
      <c r="C20162">
        <v>237</v>
      </c>
      <c r="D20162" t="s">
        <v>269</v>
      </c>
      <c r="E20162" t="s">
        <v>73</v>
      </c>
      <c r="F20162" t="s">
        <v>68</v>
      </c>
      <c r="G20162" t="s">
        <v>836</v>
      </c>
    </row>
    <row r="20163" spans="1:7" x14ac:dyDescent="0.35">
      <c r="A20163" t="s">
        <v>6</v>
      </c>
      <c r="B20163" t="s">
        <v>52</v>
      </c>
      <c r="C20163">
        <v>377</v>
      </c>
      <c r="D20163" t="s">
        <v>203</v>
      </c>
      <c r="E20163" t="s">
        <v>93</v>
      </c>
      <c r="F20163" t="s">
        <v>276</v>
      </c>
      <c r="G20163" t="s">
        <v>702</v>
      </c>
    </row>
    <row r="20164" spans="1:7" x14ac:dyDescent="0.35">
      <c r="A20164" t="s">
        <v>6</v>
      </c>
      <c r="B20164" t="s">
        <v>83</v>
      </c>
      <c r="C20164">
        <v>937</v>
      </c>
      <c r="D20164" t="s">
        <v>206</v>
      </c>
      <c r="E20164" t="s">
        <v>68</v>
      </c>
      <c r="F20164" t="s">
        <v>180</v>
      </c>
      <c r="G20164" t="s">
        <v>804</v>
      </c>
    </row>
    <row r="20165" spans="1:7" x14ac:dyDescent="0.35">
      <c r="A20165" t="s">
        <v>6</v>
      </c>
      <c r="B20165" t="s">
        <v>50</v>
      </c>
      <c r="C20165">
        <v>118</v>
      </c>
      <c r="D20165" t="s">
        <v>58</v>
      </c>
      <c r="E20165" t="s">
        <v>150</v>
      </c>
      <c r="F20165" t="s">
        <v>121</v>
      </c>
      <c r="G20165" t="s">
        <v>1546</v>
      </c>
    </row>
    <row r="20166" spans="1:7" x14ac:dyDescent="0.35">
      <c r="A20166" t="s">
        <v>7</v>
      </c>
      <c r="B20166" t="s">
        <v>52</v>
      </c>
      <c r="C20166">
        <v>792</v>
      </c>
      <c r="D20166" t="s">
        <v>260</v>
      </c>
      <c r="E20166" t="s">
        <v>105</v>
      </c>
      <c r="F20166" t="s">
        <v>55</v>
      </c>
      <c r="G20166" t="s">
        <v>1534</v>
      </c>
    </row>
    <row r="20167" spans="1:7" x14ac:dyDescent="0.35">
      <c r="A20167" t="s">
        <v>7</v>
      </c>
      <c r="B20167" t="s">
        <v>83</v>
      </c>
      <c r="C20167">
        <v>2106</v>
      </c>
      <c r="D20167" t="s">
        <v>114</v>
      </c>
      <c r="E20167" t="s">
        <v>75</v>
      </c>
      <c r="F20167" t="s">
        <v>71</v>
      </c>
      <c r="G20167" t="s">
        <v>1111</v>
      </c>
    </row>
    <row r="20168" spans="1:7" x14ac:dyDescent="0.35">
      <c r="A20168" t="s">
        <v>7</v>
      </c>
      <c r="B20168" t="s">
        <v>50</v>
      </c>
      <c r="C20168">
        <v>348</v>
      </c>
      <c r="D20168" t="s">
        <v>211</v>
      </c>
      <c r="E20168" t="s">
        <v>71</v>
      </c>
      <c r="F20168" t="s">
        <v>78</v>
      </c>
      <c r="G20168" t="s">
        <v>1388</v>
      </c>
    </row>
    <row r="20169" spans="1:7" x14ac:dyDescent="0.35">
      <c r="A20169" t="s">
        <v>241</v>
      </c>
      <c r="B20169" t="s">
        <v>52</v>
      </c>
      <c r="C20169">
        <v>3420</v>
      </c>
      <c r="D20169" t="s">
        <v>118</v>
      </c>
      <c r="E20169" t="s">
        <v>138</v>
      </c>
      <c r="F20169" t="s">
        <v>180</v>
      </c>
      <c r="G20169" t="s">
        <v>814</v>
      </c>
    </row>
    <row r="20170" spans="1:7" x14ac:dyDescent="0.35">
      <c r="A20170" t="s">
        <v>241</v>
      </c>
      <c r="B20170" t="s">
        <v>83</v>
      </c>
      <c r="C20170">
        <v>8925</v>
      </c>
      <c r="D20170" t="s">
        <v>320</v>
      </c>
      <c r="E20170" t="s">
        <v>79</v>
      </c>
      <c r="F20170" t="s">
        <v>100</v>
      </c>
      <c r="G20170" t="s">
        <v>1186</v>
      </c>
    </row>
    <row r="20171" spans="1:7" x14ac:dyDescent="0.35">
      <c r="A20171" t="s">
        <v>241</v>
      </c>
      <c r="B20171" t="s">
        <v>50</v>
      </c>
      <c r="C20171">
        <v>1104</v>
      </c>
      <c r="D20171" t="s">
        <v>304</v>
      </c>
      <c r="E20171" t="s">
        <v>68</v>
      </c>
      <c r="F20171" t="s">
        <v>186</v>
      </c>
      <c r="G20171" t="s">
        <v>881</v>
      </c>
    </row>
    <row r="20173" spans="1:7" x14ac:dyDescent="0.35">
      <c r="A20173" t="s">
        <v>2847</v>
      </c>
    </row>
    <row r="20174" spans="1:7" x14ac:dyDescent="0.35">
      <c r="A20174" t="s">
        <v>14</v>
      </c>
      <c r="B20174" t="s">
        <v>266</v>
      </c>
      <c r="C20174" t="s">
        <v>2</v>
      </c>
      <c r="D20174" t="s">
        <v>2844</v>
      </c>
      <c r="E20174" t="s">
        <v>2846</v>
      </c>
      <c r="F20174" t="s">
        <v>852</v>
      </c>
      <c r="G20174" t="s">
        <v>2845</v>
      </c>
    </row>
    <row r="20175" spans="1:7" x14ac:dyDescent="0.35">
      <c r="A20175" t="s">
        <v>3</v>
      </c>
      <c r="B20175" t="s">
        <v>267</v>
      </c>
      <c r="C20175">
        <v>264</v>
      </c>
      <c r="D20175" t="s">
        <v>229</v>
      </c>
      <c r="E20175" t="s">
        <v>878</v>
      </c>
      <c r="F20175" t="s">
        <v>76</v>
      </c>
      <c r="G20175" t="s">
        <v>76</v>
      </c>
    </row>
    <row r="20176" spans="1:7" x14ac:dyDescent="0.35">
      <c r="A20176" t="s">
        <v>3</v>
      </c>
      <c r="B20176" t="s">
        <v>279</v>
      </c>
      <c r="C20176">
        <v>1701</v>
      </c>
      <c r="D20176" t="s">
        <v>114</v>
      </c>
      <c r="E20176" t="s">
        <v>1244</v>
      </c>
      <c r="F20176" t="s">
        <v>106</v>
      </c>
      <c r="G20176" t="s">
        <v>73</v>
      </c>
    </row>
    <row r="20177" spans="1:7" x14ac:dyDescent="0.35">
      <c r="A20177" t="s">
        <v>3</v>
      </c>
      <c r="B20177" t="s">
        <v>285</v>
      </c>
      <c r="C20177">
        <v>64</v>
      </c>
      <c r="D20177" t="s">
        <v>92</v>
      </c>
      <c r="E20177" t="s">
        <v>882</v>
      </c>
      <c r="F20177" t="s">
        <v>68</v>
      </c>
      <c r="G20177" t="s">
        <v>71</v>
      </c>
    </row>
    <row r="20178" spans="1:7" x14ac:dyDescent="0.35">
      <c r="A20178" t="s">
        <v>4</v>
      </c>
      <c r="B20178" t="s">
        <v>267</v>
      </c>
      <c r="C20178">
        <v>355</v>
      </c>
      <c r="D20178" t="s">
        <v>397</v>
      </c>
      <c r="E20178" t="s">
        <v>631</v>
      </c>
      <c r="F20178" t="s">
        <v>106</v>
      </c>
      <c r="G20178" t="s">
        <v>355</v>
      </c>
    </row>
    <row r="20179" spans="1:7" x14ac:dyDescent="0.35">
      <c r="A20179" t="s">
        <v>4</v>
      </c>
      <c r="B20179" t="s">
        <v>279</v>
      </c>
      <c r="C20179">
        <v>2643</v>
      </c>
      <c r="D20179" t="s">
        <v>139</v>
      </c>
      <c r="E20179" t="s">
        <v>636</v>
      </c>
      <c r="F20179" t="s">
        <v>105</v>
      </c>
      <c r="G20179" t="s">
        <v>57</v>
      </c>
    </row>
    <row r="20180" spans="1:7" x14ac:dyDescent="0.35">
      <c r="A20180" t="s">
        <v>4</v>
      </c>
      <c r="B20180" t="s">
        <v>285</v>
      </c>
      <c r="C20180">
        <v>278</v>
      </c>
      <c r="D20180" t="s">
        <v>339</v>
      </c>
      <c r="E20180" t="s">
        <v>613</v>
      </c>
      <c r="F20180" t="s">
        <v>94</v>
      </c>
      <c r="G20180" t="s">
        <v>239</v>
      </c>
    </row>
    <row r="20181" spans="1:7" x14ac:dyDescent="0.35">
      <c r="A20181" t="s">
        <v>5</v>
      </c>
      <c r="B20181" t="s">
        <v>267</v>
      </c>
      <c r="C20181">
        <v>135</v>
      </c>
      <c r="D20181" t="s">
        <v>164</v>
      </c>
      <c r="E20181" t="s">
        <v>886</v>
      </c>
      <c r="F20181" t="s">
        <v>107</v>
      </c>
      <c r="G20181" t="s">
        <v>180</v>
      </c>
    </row>
    <row r="20182" spans="1:7" x14ac:dyDescent="0.35">
      <c r="A20182" t="s">
        <v>5</v>
      </c>
      <c r="B20182" t="s">
        <v>279</v>
      </c>
      <c r="C20182">
        <v>2662</v>
      </c>
      <c r="D20182" t="s">
        <v>297</v>
      </c>
      <c r="E20182" t="s">
        <v>1729</v>
      </c>
      <c r="F20182" t="s">
        <v>107</v>
      </c>
      <c r="G20182" t="s">
        <v>75</v>
      </c>
    </row>
    <row r="20183" spans="1:7" x14ac:dyDescent="0.35">
      <c r="A20183" t="s">
        <v>5</v>
      </c>
      <c r="B20183" t="s">
        <v>285</v>
      </c>
      <c r="C20183">
        <v>669</v>
      </c>
      <c r="D20183" t="s">
        <v>158</v>
      </c>
      <c r="E20183" t="s">
        <v>639</v>
      </c>
      <c r="F20183" t="s">
        <v>76</v>
      </c>
      <c r="G20183" t="s">
        <v>79</v>
      </c>
    </row>
    <row r="20184" spans="1:7" x14ac:dyDescent="0.35">
      <c r="A20184" t="s">
        <v>6</v>
      </c>
      <c r="B20184" t="s">
        <v>267</v>
      </c>
      <c r="C20184">
        <v>127</v>
      </c>
      <c r="D20184" t="s">
        <v>347</v>
      </c>
      <c r="E20184" t="s">
        <v>845</v>
      </c>
      <c r="F20184" t="s">
        <v>142</v>
      </c>
      <c r="G20184" t="s">
        <v>121</v>
      </c>
    </row>
    <row r="20185" spans="1:7" x14ac:dyDescent="0.35">
      <c r="A20185" t="s">
        <v>6</v>
      </c>
      <c r="B20185" t="s">
        <v>279</v>
      </c>
      <c r="C20185">
        <v>1142</v>
      </c>
      <c r="D20185" t="s">
        <v>326</v>
      </c>
      <c r="E20185" t="s">
        <v>1737</v>
      </c>
      <c r="F20185" t="s">
        <v>94</v>
      </c>
      <c r="G20185" t="s">
        <v>53</v>
      </c>
    </row>
    <row r="20186" spans="1:7" x14ac:dyDescent="0.35">
      <c r="A20186" t="s">
        <v>6</v>
      </c>
      <c r="B20186" t="s">
        <v>285</v>
      </c>
      <c r="C20186">
        <v>163</v>
      </c>
      <c r="D20186" t="s">
        <v>301</v>
      </c>
      <c r="E20186" t="s">
        <v>1157</v>
      </c>
      <c r="F20186" t="s">
        <v>76</v>
      </c>
      <c r="G20186" t="s">
        <v>185</v>
      </c>
    </row>
    <row r="20187" spans="1:7" x14ac:dyDescent="0.35">
      <c r="A20187" t="s">
        <v>7</v>
      </c>
      <c r="B20187" t="s">
        <v>267</v>
      </c>
      <c r="C20187">
        <v>199</v>
      </c>
      <c r="D20187" t="s">
        <v>67</v>
      </c>
      <c r="E20187" t="s">
        <v>1111</v>
      </c>
      <c r="F20187" t="s">
        <v>130</v>
      </c>
      <c r="G20187" t="s">
        <v>79</v>
      </c>
    </row>
    <row r="20188" spans="1:7" x14ac:dyDescent="0.35">
      <c r="A20188" t="s">
        <v>7</v>
      </c>
      <c r="B20188" t="s">
        <v>279</v>
      </c>
      <c r="C20188">
        <v>2875</v>
      </c>
      <c r="D20188" t="s">
        <v>305</v>
      </c>
      <c r="E20188" t="s">
        <v>1000</v>
      </c>
      <c r="F20188" t="s">
        <v>71</v>
      </c>
      <c r="G20188" t="s">
        <v>78</v>
      </c>
    </row>
    <row r="20189" spans="1:7" x14ac:dyDescent="0.35">
      <c r="A20189" t="s">
        <v>7</v>
      </c>
      <c r="B20189" t="s">
        <v>285</v>
      </c>
      <c r="C20189">
        <v>172</v>
      </c>
      <c r="D20189" t="s">
        <v>309</v>
      </c>
      <c r="E20189" t="s">
        <v>1104</v>
      </c>
      <c r="F20189" t="s">
        <v>122</v>
      </c>
      <c r="G20189" t="s">
        <v>94</v>
      </c>
    </row>
    <row r="20190" spans="1:7" x14ac:dyDescent="0.35">
      <c r="A20190" t="s">
        <v>241</v>
      </c>
      <c r="B20190" t="s">
        <v>267</v>
      </c>
      <c r="C20190">
        <v>1080</v>
      </c>
      <c r="D20190" t="s">
        <v>159</v>
      </c>
      <c r="E20190" t="s">
        <v>817</v>
      </c>
      <c r="F20190" t="s">
        <v>75</v>
      </c>
      <c r="G20190" t="s">
        <v>62</v>
      </c>
    </row>
    <row r="20191" spans="1:7" x14ac:dyDescent="0.35">
      <c r="A20191" t="s">
        <v>241</v>
      </c>
      <c r="B20191" t="s">
        <v>279</v>
      </c>
      <c r="C20191">
        <v>11023</v>
      </c>
      <c r="D20191" t="s">
        <v>205</v>
      </c>
      <c r="E20191" t="s">
        <v>856</v>
      </c>
      <c r="F20191" t="s">
        <v>71</v>
      </c>
      <c r="G20191" t="s">
        <v>93</v>
      </c>
    </row>
    <row r="20192" spans="1:7" x14ac:dyDescent="0.35">
      <c r="A20192" t="s">
        <v>241</v>
      </c>
      <c r="B20192" t="s">
        <v>285</v>
      </c>
      <c r="C20192">
        <v>1346</v>
      </c>
      <c r="D20192" t="s">
        <v>447</v>
      </c>
      <c r="E20192" t="s">
        <v>734</v>
      </c>
      <c r="F20192" t="s">
        <v>71</v>
      </c>
      <c r="G20192" t="s">
        <v>96</v>
      </c>
    </row>
    <row r="20194" spans="1:7" x14ac:dyDescent="0.35">
      <c r="A20194" t="s">
        <v>2848</v>
      </c>
    </row>
    <row r="20195" spans="1:7" x14ac:dyDescent="0.35">
      <c r="A20195" t="s">
        <v>14</v>
      </c>
      <c r="B20195" t="s">
        <v>350</v>
      </c>
      <c r="C20195" t="s">
        <v>2</v>
      </c>
      <c r="D20195" t="s">
        <v>2844</v>
      </c>
      <c r="E20195" t="s">
        <v>852</v>
      </c>
      <c r="F20195" t="s">
        <v>2845</v>
      </c>
      <c r="G20195" t="s">
        <v>2846</v>
      </c>
    </row>
    <row r="20196" spans="1:7" x14ac:dyDescent="0.35">
      <c r="A20196" t="s">
        <v>3</v>
      </c>
      <c r="B20196" t="s">
        <v>351</v>
      </c>
      <c r="C20196">
        <v>1145</v>
      </c>
      <c r="D20196" t="s">
        <v>53</v>
      </c>
      <c r="E20196" t="s">
        <v>106</v>
      </c>
      <c r="F20196" t="s">
        <v>73</v>
      </c>
      <c r="G20196" t="s">
        <v>893</v>
      </c>
    </row>
    <row r="20197" spans="1:7" x14ac:dyDescent="0.35">
      <c r="A20197" t="s">
        <v>3</v>
      </c>
      <c r="B20197" t="s">
        <v>353</v>
      </c>
      <c r="C20197">
        <v>884</v>
      </c>
      <c r="D20197" t="s">
        <v>135</v>
      </c>
      <c r="E20197" t="s">
        <v>106</v>
      </c>
      <c r="F20197" t="s">
        <v>73</v>
      </c>
      <c r="G20197" t="s">
        <v>970</v>
      </c>
    </row>
    <row r="20198" spans="1:7" x14ac:dyDescent="0.35">
      <c r="A20198" t="s">
        <v>4</v>
      </c>
      <c r="B20198" t="s">
        <v>351</v>
      </c>
      <c r="C20198">
        <v>1715</v>
      </c>
      <c r="D20198" t="s">
        <v>283</v>
      </c>
      <c r="E20198" t="s">
        <v>77</v>
      </c>
      <c r="F20198" t="s">
        <v>216</v>
      </c>
      <c r="G20198" t="s">
        <v>967</v>
      </c>
    </row>
    <row r="20199" spans="1:7" x14ac:dyDescent="0.35">
      <c r="A20199" t="s">
        <v>4</v>
      </c>
      <c r="B20199" t="s">
        <v>353</v>
      </c>
      <c r="C20199">
        <v>1561</v>
      </c>
      <c r="D20199" t="s">
        <v>195</v>
      </c>
      <c r="E20199" t="s">
        <v>100</v>
      </c>
      <c r="F20199" t="s">
        <v>121</v>
      </c>
      <c r="G20199" t="s">
        <v>725</v>
      </c>
    </row>
    <row r="20200" spans="1:7" x14ac:dyDescent="0.35">
      <c r="A20200" t="s">
        <v>5</v>
      </c>
      <c r="B20200" t="s">
        <v>351</v>
      </c>
      <c r="C20200">
        <v>1912</v>
      </c>
      <c r="D20200" t="s">
        <v>371</v>
      </c>
      <c r="E20200" t="s">
        <v>107</v>
      </c>
      <c r="F20200" t="s">
        <v>77</v>
      </c>
      <c r="G20200" t="s">
        <v>1282</v>
      </c>
    </row>
    <row r="20201" spans="1:7" x14ac:dyDescent="0.35">
      <c r="A20201" t="s">
        <v>5</v>
      </c>
      <c r="B20201" t="s">
        <v>353</v>
      </c>
      <c r="C20201">
        <v>1554</v>
      </c>
      <c r="D20201" t="s">
        <v>582</v>
      </c>
      <c r="E20201" t="s">
        <v>107</v>
      </c>
      <c r="F20201" t="s">
        <v>186</v>
      </c>
      <c r="G20201" t="s">
        <v>1443</v>
      </c>
    </row>
    <row r="20202" spans="1:7" x14ac:dyDescent="0.35">
      <c r="A20202" t="s">
        <v>6</v>
      </c>
      <c r="B20202" t="s">
        <v>351</v>
      </c>
      <c r="C20202">
        <v>923</v>
      </c>
      <c r="D20202" t="s">
        <v>148</v>
      </c>
      <c r="E20202" t="s">
        <v>79</v>
      </c>
      <c r="F20202" t="s">
        <v>56</v>
      </c>
      <c r="G20202" t="s">
        <v>815</v>
      </c>
    </row>
    <row r="20203" spans="1:7" x14ac:dyDescent="0.35">
      <c r="A20203" t="s">
        <v>6</v>
      </c>
      <c r="B20203" t="s">
        <v>353</v>
      </c>
      <c r="C20203">
        <v>509</v>
      </c>
      <c r="D20203" t="s">
        <v>236</v>
      </c>
      <c r="E20203" t="s">
        <v>55</v>
      </c>
      <c r="F20203" t="s">
        <v>185</v>
      </c>
      <c r="G20203" t="s">
        <v>774</v>
      </c>
    </row>
    <row r="20204" spans="1:7" x14ac:dyDescent="0.35">
      <c r="A20204" t="s">
        <v>7</v>
      </c>
      <c r="B20204" t="s">
        <v>351</v>
      </c>
      <c r="C20204">
        <v>2107</v>
      </c>
      <c r="D20204" t="s">
        <v>56</v>
      </c>
      <c r="E20204" t="s">
        <v>94</v>
      </c>
      <c r="F20204" t="s">
        <v>75</v>
      </c>
      <c r="G20204" t="s">
        <v>994</v>
      </c>
    </row>
    <row r="20205" spans="1:7" x14ac:dyDescent="0.35">
      <c r="A20205" t="s">
        <v>7</v>
      </c>
      <c r="B20205" t="s">
        <v>353</v>
      </c>
      <c r="C20205">
        <v>1139</v>
      </c>
      <c r="D20205" t="s">
        <v>134</v>
      </c>
      <c r="E20205" t="s">
        <v>71</v>
      </c>
      <c r="F20205" t="s">
        <v>138</v>
      </c>
      <c r="G20205" t="s">
        <v>1316</v>
      </c>
    </row>
    <row r="20206" spans="1:7" x14ac:dyDescent="0.35">
      <c r="A20206" t="s">
        <v>241</v>
      </c>
      <c r="B20206" t="s">
        <v>351</v>
      </c>
      <c r="C20206">
        <v>7802</v>
      </c>
      <c r="D20206" t="s">
        <v>166</v>
      </c>
      <c r="E20206" t="s">
        <v>68</v>
      </c>
      <c r="F20206" t="s">
        <v>74</v>
      </c>
      <c r="G20206" t="s">
        <v>733</v>
      </c>
    </row>
    <row r="20207" spans="1:7" x14ac:dyDescent="0.35">
      <c r="A20207" t="s">
        <v>241</v>
      </c>
      <c r="B20207" t="s">
        <v>353</v>
      </c>
      <c r="C20207">
        <v>5647</v>
      </c>
      <c r="D20207" t="s">
        <v>458</v>
      </c>
      <c r="E20207" t="s">
        <v>75</v>
      </c>
      <c r="F20207" t="s">
        <v>86</v>
      </c>
      <c r="G20207" t="s">
        <v>1282</v>
      </c>
    </row>
    <row r="20209" spans="1:7" x14ac:dyDescent="0.35">
      <c r="A20209" t="s">
        <v>2849</v>
      </c>
    </row>
    <row r="20210" spans="1:7" x14ac:dyDescent="0.35">
      <c r="A20210" t="s">
        <v>14</v>
      </c>
      <c r="B20210" t="s">
        <v>388</v>
      </c>
      <c r="C20210" t="s">
        <v>2</v>
      </c>
      <c r="D20210" t="s">
        <v>2844</v>
      </c>
      <c r="E20210" t="s">
        <v>2845</v>
      </c>
      <c r="F20210" t="s">
        <v>2846</v>
      </c>
      <c r="G20210" t="s">
        <v>852</v>
      </c>
    </row>
    <row r="20211" spans="1:7" x14ac:dyDescent="0.35">
      <c r="A20211" t="s">
        <v>3</v>
      </c>
      <c r="B20211" t="s">
        <v>389</v>
      </c>
      <c r="C20211">
        <v>38</v>
      </c>
      <c r="D20211" t="s">
        <v>359</v>
      </c>
      <c r="E20211" t="s">
        <v>68</v>
      </c>
      <c r="F20211" t="s">
        <v>829</v>
      </c>
      <c r="G20211" t="s">
        <v>76</v>
      </c>
    </row>
    <row r="20212" spans="1:7" x14ac:dyDescent="0.35">
      <c r="A20212" t="s">
        <v>3</v>
      </c>
      <c r="B20212" t="s">
        <v>50</v>
      </c>
      <c r="C20212">
        <v>1</v>
      </c>
      <c r="D20212" t="s">
        <v>76</v>
      </c>
      <c r="E20212" t="s">
        <v>76</v>
      </c>
      <c r="F20212" t="s">
        <v>395</v>
      </c>
      <c r="G20212" t="s">
        <v>76</v>
      </c>
    </row>
    <row r="20213" spans="1:7" x14ac:dyDescent="0.35">
      <c r="A20213" t="s">
        <v>3</v>
      </c>
      <c r="B20213" t="s">
        <v>396</v>
      </c>
      <c r="C20213">
        <v>1990</v>
      </c>
      <c r="D20213" t="s">
        <v>132</v>
      </c>
      <c r="E20213" t="s">
        <v>73</v>
      </c>
      <c r="F20213" t="s">
        <v>1131</v>
      </c>
      <c r="G20213" t="s">
        <v>106</v>
      </c>
    </row>
    <row r="20214" spans="1:7" x14ac:dyDescent="0.35">
      <c r="A20214" t="s">
        <v>4</v>
      </c>
      <c r="B20214" t="s">
        <v>389</v>
      </c>
      <c r="C20214">
        <v>103</v>
      </c>
      <c r="D20214" t="s">
        <v>182</v>
      </c>
      <c r="E20214" t="s">
        <v>107</v>
      </c>
      <c r="F20214" t="s">
        <v>840</v>
      </c>
      <c r="G20214" t="s">
        <v>76</v>
      </c>
    </row>
    <row r="20215" spans="1:7" x14ac:dyDescent="0.35">
      <c r="A20215" t="s">
        <v>4</v>
      </c>
      <c r="B20215" t="s">
        <v>50</v>
      </c>
      <c r="C20215">
        <v>5</v>
      </c>
      <c r="D20215" t="s">
        <v>76</v>
      </c>
      <c r="E20215" t="s">
        <v>76</v>
      </c>
      <c r="F20215" t="s">
        <v>395</v>
      </c>
      <c r="G20215" t="s">
        <v>76</v>
      </c>
    </row>
    <row r="20216" spans="1:7" x14ac:dyDescent="0.35">
      <c r="A20216" t="s">
        <v>4</v>
      </c>
      <c r="B20216" t="s">
        <v>396</v>
      </c>
      <c r="C20216">
        <v>3168</v>
      </c>
      <c r="D20216" t="s">
        <v>341</v>
      </c>
      <c r="E20216" t="s">
        <v>109</v>
      </c>
      <c r="F20216" t="s">
        <v>1404</v>
      </c>
      <c r="G20216" t="s">
        <v>78</v>
      </c>
    </row>
    <row r="20217" spans="1:7" x14ac:dyDescent="0.35">
      <c r="A20217" t="s">
        <v>5</v>
      </c>
      <c r="B20217" t="s">
        <v>389</v>
      </c>
      <c r="C20217">
        <v>56</v>
      </c>
      <c r="D20217" t="s">
        <v>85</v>
      </c>
      <c r="E20217" t="s">
        <v>106</v>
      </c>
      <c r="F20217" t="s">
        <v>1091</v>
      </c>
      <c r="G20217" t="s">
        <v>150</v>
      </c>
    </row>
    <row r="20218" spans="1:7" x14ac:dyDescent="0.35">
      <c r="A20218" t="s">
        <v>5</v>
      </c>
      <c r="B20218" t="s">
        <v>50</v>
      </c>
      <c r="C20218">
        <v>5</v>
      </c>
      <c r="D20218" t="s">
        <v>685</v>
      </c>
      <c r="E20218" t="s">
        <v>76</v>
      </c>
      <c r="F20218" t="s">
        <v>54</v>
      </c>
      <c r="G20218" t="s">
        <v>76</v>
      </c>
    </row>
    <row r="20219" spans="1:7" x14ac:dyDescent="0.35">
      <c r="A20219" t="s">
        <v>5</v>
      </c>
      <c r="B20219" t="s">
        <v>396</v>
      </c>
      <c r="C20219">
        <v>3405</v>
      </c>
      <c r="D20219" t="s">
        <v>341</v>
      </c>
      <c r="E20219" t="s">
        <v>94</v>
      </c>
      <c r="F20219" t="s">
        <v>803</v>
      </c>
      <c r="G20219" t="s">
        <v>107</v>
      </c>
    </row>
    <row r="20220" spans="1:7" x14ac:dyDescent="0.35">
      <c r="A20220" t="s">
        <v>6</v>
      </c>
      <c r="B20220" t="s">
        <v>389</v>
      </c>
      <c r="C20220">
        <v>54</v>
      </c>
      <c r="D20220" t="s">
        <v>146</v>
      </c>
      <c r="E20220" t="s">
        <v>442</v>
      </c>
      <c r="F20220" t="s">
        <v>981</v>
      </c>
      <c r="G20220" t="s">
        <v>76</v>
      </c>
    </row>
    <row r="20221" spans="1:7" x14ac:dyDescent="0.35">
      <c r="A20221" t="s">
        <v>6</v>
      </c>
      <c r="B20221" t="s">
        <v>50</v>
      </c>
      <c r="C20221">
        <v>2</v>
      </c>
      <c r="D20221" t="s">
        <v>415</v>
      </c>
      <c r="E20221" t="s">
        <v>76</v>
      </c>
      <c r="F20221" t="s">
        <v>76</v>
      </c>
      <c r="G20221" t="s">
        <v>276</v>
      </c>
    </row>
    <row r="20222" spans="1:7" x14ac:dyDescent="0.35">
      <c r="A20222" t="s">
        <v>6</v>
      </c>
      <c r="B20222" t="s">
        <v>396</v>
      </c>
      <c r="C20222">
        <v>1376</v>
      </c>
      <c r="D20222" t="s">
        <v>276</v>
      </c>
      <c r="E20222" t="s">
        <v>249</v>
      </c>
      <c r="F20222" t="s">
        <v>1403</v>
      </c>
      <c r="G20222" t="s">
        <v>94</v>
      </c>
    </row>
    <row r="20223" spans="1:7" x14ac:dyDescent="0.35">
      <c r="A20223" t="s">
        <v>7</v>
      </c>
      <c r="B20223" t="s">
        <v>389</v>
      </c>
      <c r="C20223">
        <v>143</v>
      </c>
      <c r="D20223" t="s">
        <v>326</v>
      </c>
      <c r="E20223" t="s">
        <v>179</v>
      </c>
      <c r="F20223" t="s">
        <v>969</v>
      </c>
      <c r="G20223" t="s">
        <v>76</v>
      </c>
    </row>
    <row r="20224" spans="1:7" x14ac:dyDescent="0.35">
      <c r="A20224" t="s">
        <v>7</v>
      </c>
      <c r="B20224" t="s">
        <v>50</v>
      </c>
      <c r="C20224">
        <v>7</v>
      </c>
      <c r="D20224" t="s">
        <v>76</v>
      </c>
      <c r="E20224" t="s">
        <v>152</v>
      </c>
      <c r="F20224" t="s">
        <v>1312</v>
      </c>
      <c r="G20224" t="s">
        <v>84</v>
      </c>
    </row>
    <row r="20225" spans="1:7" x14ac:dyDescent="0.35">
      <c r="A20225" t="s">
        <v>7</v>
      </c>
      <c r="B20225" t="s">
        <v>396</v>
      </c>
      <c r="C20225">
        <v>3096</v>
      </c>
      <c r="D20225" t="s">
        <v>53</v>
      </c>
      <c r="E20225" t="s">
        <v>94</v>
      </c>
      <c r="F20225" t="s">
        <v>1000</v>
      </c>
      <c r="G20225" t="s">
        <v>94</v>
      </c>
    </row>
    <row r="20226" spans="1:7" x14ac:dyDescent="0.35">
      <c r="A20226" t="s">
        <v>241</v>
      </c>
      <c r="B20226" t="s">
        <v>389</v>
      </c>
      <c r="C20226">
        <v>394</v>
      </c>
      <c r="D20226" t="s">
        <v>257</v>
      </c>
      <c r="E20226" t="s">
        <v>198</v>
      </c>
      <c r="F20226" t="s">
        <v>870</v>
      </c>
      <c r="G20226" t="s">
        <v>107</v>
      </c>
    </row>
    <row r="20227" spans="1:7" x14ac:dyDescent="0.35">
      <c r="A20227" t="s">
        <v>241</v>
      </c>
      <c r="B20227" t="s">
        <v>50</v>
      </c>
      <c r="C20227">
        <v>20</v>
      </c>
      <c r="D20227" t="s">
        <v>426</v>
      </c>
      <c r="E20227" t="s">
        <v>70</v>
      </c>
      <c r="F20227" t="s">
        <v>1155</v>
      </c>
      <c r="G20227" t="s">
        <v>133</v>
      </c>
    </row>
    <row r="20228" spans="1:7" x14ac:dyDescent="0.35">
      <c r="A20228" t="s">
        <v>241</v>
      </c>
      <c r="B20228" t="s">
        <v>396</v>
      </c>
      <c r="C20228">
        <v>13035</v>
      </c>
      <c r="D20228" t="s">
        <v>207</v>
      </c>
      <c r="E20228" t="s">
        <v>151</v>
      </c>
      <c r="F20228" t="s">
        <v>1639</v>
      </c>
      <c r="G20228" t="s">
        <v>71</v>
      </c>
    </row>
    <row r="20230" spans="1:7" x14ac:dyDescent="0.35">
      <c r="A20230" t="s">
        <v>2850</v>
      </c>
    </row>
    <row r="20231" spans="1:7" x14ac:dyDescent="0.35">
      <c r="A20231" t="s">
        <v>14</v>
      </c>
      <c r="B20231" t="s">
        <v>437</v>
      </c>
      <c r="C20231" t="s">
        <v>2</v>
      </c>
      <c r="D20231" t="s">
        <v>2844</v>
      </c>
      <c r="E20231" t="s">
        <v>852</v>
      </c>
      <c r="F20231" t="s">
        <v>2845</v>
      </c>
      <c r="G20231" t="s">
        <v>2846</v>
      </c>
    </row>
    <row r="20232" spans="1:7" x14ac:dyDescent="0.35">
      <c r="A20232" t="s">
        <v>3</v>
      </c>
      <c r="B20232" t="s">
        <v>438</v>
      </c>
      <c r="C20232">
        <v>476</v>
      </c>
      <c r="D20232" t="s">
        <v>188</v>
      </c>
      <c r="E20232" t="s">
        <v>107</v>
      </c>
      <c r="F20232" t="s">
        <v>73</v>
      </c>
      <c r="G20232" t="s">
        <v>1125</v>
      </c>
    </row>
    <row r="20233" spans="1:7" x14ac:dyDescent="0.35">
      <c r="A20233" t="s">
        <v>3</v>
      </c>
      <c r="B20233" t="s">
        <v>439</v>
      </c>
      <c r="C20233">
        <v>1553</v>
      </c>
      <c r="D20233" t="s">
        <v>278</v>
      </c>
      <c r="E20233" t="s">
        <v>77</v>
      </c>
      <c r="F20233" t="s">
        <v>73</v>
      </c>
      <c r="G20233" t="s">
        <v>882</v>
      </c>
    </row>
    <row r="20234" spans="1:7" x14ac:dyDescent="0.35">
      <c r="A20234" t="s">
        <v>4</v>
      </c>
      <c r="B20234" t="s">
        <v>438</v>
      </c>
      <c r="C20234">
        <v>872</v>
      </c>
      <c r="D20234" t="s">
        <v>272</v>
      </c>
      <c r="E20234" t="s">
        <v>79</v>
      </c>
      <c r="F20234" t="s">
        <v>211</v>
      </c>
      <c r="G20234" t="s">
        <v>888</v>
      </c>
    </row>
    <row r="20235" spans="1:7" x14ac:dyDescent="0.35">
      <c r="A20235" t="s">
        <v>4</v>
      </c>
      <c r="B20235" t="s">
        <v>439</v>
      </c>
      <c r="C20235">
        <v>2404</v>
      </c>
      <c r="D20235" t="s">
        <v>82</v>
      </c>
      <c r="E20235" t="s">
        <v>105</v>
      </c>
      <c r="F20235" t="s">
        <v>180</v>
      </c>
      <c r="G20235" t="s">
        <v>1443</v>
      </c>
    </row>
    <row r="20236" spans="1:7" x14ac:dyDescent="0.35">
      <c r="A20236" t="s">
        <v>5</v>
      </c>
      <c r="B20236" t="s">
        <v>438</v>
      </c>
      <c r="C20236">
        <v>822</v>
      </c>
      <c r="D20236" t="s">
        <v>291</v>
      </c>
      <c r="E20236" t="s">
        <v>73</v>
      </c>
      <c r="F20236" t="s">
        <v>79</v>
      </c>
      <c r="G20236" t="s">
        <v>804</v>
      </c>
    </row>
    <row r="20237" spans="1:7" x14ac:dyDescent="0.35">
      <c r="A20237" t="s">
        <v>5</v>
      </c>
      <c r="B20237" t="s">
        <v>439</v>
      </c>
      <c r="C20237">
        <v>2644</v>
      </c>
      <c r="D20237" t="s">
        <v>332</v>
      </c>
      <c r="E20237" t="s">
        <v>107</v>
      </c>
      <c r="F20237" t="s">
        <v>105</v>
      </c>
      <c r="G20237" t="s">
        <v>845</v>
      </c>
    </row>
    <row r="20238" spans="1:7" x14ac:dyDescent="0.35">
      <c r="A20238" t="s">
        <v>6</v>
      </c>
      <c r="B20238" t="s">
        <v>438</v>
      </c>
      <c r="C20238">
        <v>461</v>
      </c>
      <c r="D20238" t="s">
        <v>242</v>
      </c>
      <c r="E20238" t="s">
        <v>68</v>
      </c>
      <c r="F20238" t="s">
        <v>264</v>
      </c>
      <c r="G20238" t="s">
        <v>829</v>
      </c>
    </row>
    <row r="20239" spans="1:7" x14ac:dyDescent="0.35">
      <c r="A20239" t="s">
        <v>6</v>
      </c>
      <c r="B20239" t="s">
        <v>439</v>
      </c>
      <c r="C20239">
        <v>971</v>
      </c>
      <c r="D20239" t="s">
        <v>207</v>
      </c>
      <c r="E20239" t="s">
        <v>105</v>
      </c>
      <c r="F20239" t="s">
        <v>112</v>
      </c>
      <c r="G20239" t="s">
        <v>999</v>
      </c>
    </row>
    <row r="20240" spans="1:7" x14ac:dyDescent="0.35">
      <c r="A20240" t="s">
        <v>7</v>
      </c>
      <c r="B20240" t="s">
        <v>438</v>
      </c>
      <c r="C20240">
        <v>1067</v>
      </c>
      <c r="D20240" t="s">
        <v>217</v>
      </c>
      <c r="E20240" t="s">
        <v>78</v>
      </c>
      <c r="F20240" t="s">
        <v>138</v>
      </c>
      <c r="G20240" t="s">
        <v>1244</v>
      </c>
    </row>
    <row r="20241" spans="1:7" x14ac:dyDescent="0.35">
      <c r="A20241" t="s">
        <v>7</v>
      </c>
      <c r="B20241" t="s">
        <v>439</v>
      </c>
      <c r="C20241">
        <v>2179</v>
      </c>
      <c r="D20241" t="s">
        <v>112</v>
      </c>
      <c r="E20241" t="s">
        <v>75</v>
      </c>
      <c r="F20241" t="s">
        <v>94</v>
      </c>
      <c r="G20241" t="s">
        <v>904</v>
      </c>
    </row>
    <row r="20242" spans="1:7" x14ac:dyDescent="0.35">
      <c r="A20242" t="s">
        <v>241</v>
      </c>
      <c r="B20242" t="s">
        <v>438</v>
      </c>
      <c r="C20242">
        <v>3698</v>
      </c>
      <c r="D20242" t="s">
        <v>95</v>
      </c>
      <c r="E20242" t="s">
        <v>68</v>
      </c>
      <c r="F20242" t="s">
        <v>198</v>
      </c>
      <c r="G20242" t="s">
        <v>1390</v>
      </c>
    </row>
    <row r="20243" spans="1:7" x14ac:dyDescent="0.35">
      <c r="A20243" t="s">
        <v>241</v>
      </c>
      <c r="B20243" t="s">
        <v>439</v>
      </c>
      <c r="C20243">
        <v>9751</v>
      </c>
      <c r="D20243" t="s">
        <v>345</v>
      </c>
      <c r="E20243" t="s">
        <v>71</v>
      </c>
      <c r="F20243" t="s">
        <v>151</v>
      </c>
      <c r="G20243" t="s">
        <v>1009</v>
      </c>
    </row>
    <row r="20245" spans="1:7" x14ac:dyDescent="0.35">
      <c r="A20245" t="s">
        <v>2851</v>
      </c>
    </row>
    <row r="20246" spans="1:7" x14ac:dyDescent="0.35">
      <c r="A20246" t="s">
        <v>14</v>
      </c>
      <c r="B20246" t="s">
        <v>461</v>
      </c>
      <c r="C20246" t="s">
        <v>2</v>
      </c>
      <c r="D20246" t="s">
        <v>2844</v>
      </c>
      <c r="E20246" t="s">
        <v>852</v>
      </c>
      <c r="F20246" t="s">
        <v>2845</v>
      </c>
      <c r="G20246" t="s">
        <v>2846</v>
      </c>
    </row>
    <row r="20247" spans="1:7" x14ac:dyDescent="0.35">
      <c r="A20247" t="s">
        <v>3</v>
      </c>
      <c r="B20247" t="s">
        <v>462</v>
      </c>
      <c r="C20247">
        <v>1093</v>
      </c>
      <c r="D20247" t="s">
        <v>307</v>
      </c>
      <c r="E20247" t="s">
        <v>106</v>
      </c>
      <c r="F20247" t="s">
        <v>107</v>
      </c>
      <c r="G20247" t="s">
        <v>1406</v>
      </c>
    </row>
    <row r="20248" spans="1:7" x14ac:dyDescent="0.35">
      <c r="A20248" t="s">
        <v>3</v>
      </c>
      <c r="B20248" t="s">
        <v>464</v>
      </c>
      <c r="C20248">
        <v>935</v>
      </c>
      <c r="D20248" t="s">
        <v>366</v>
      </c>
      <c r="E20248" t="s">
        <v>106</v>
      </c>
      <c r="F20248" t="s">
        <v>73</v>
      </c>
      <c r="G20248" t="s">
        <v>1112</v>
      </c>
    </row>
    <row r="20249" spans="1:7" x14ac:dyDescent="0.35">
      <c r="A20249" t="s">
        <v>3</v>
      </c>
      <c r="B20249" t="s">
        <v>468</v>
      </c>
      <c r="C20249">
        <v>1</v>
      </c>
      <c r="D20249" t="s">
        <v>76</v>
      </c>
      <c r="E20249" t="s">
        <v>76</v>
      </c>
      <c r="F20249" t="s">
        <v>76</v>
      </c>
      <c r="G20249" t="s">
        <v>395</v>
      </c>
    </row>
    <row r="20250" spans="1:7" x14ac:dyDescent="0.35">
      <c r="A20250" t="s">
        <v>4</v>
      </c>
      <c r="B20250" t="s">
        <v>462</v>
      </c>
      <c r="C20250">
        <v>1694</v>
      </c>
      <c r="D20250" t="s">
        <v>308</v>
      </c>
      <c r="E20250" t="s">
        <v>68</v>
      </c>
      <c r="F20250" t="s">
        <v>84</v>
      </c>
      <c r="G20250" t="s">
        <v>725</v>
      </c>
    </row>
    <row r="20251" spans="1:7" x14ac:dyDescent="0.35">
      <c r="A20251" t="s">
        <v>4</v>
      </c>
      <c r="B20251" t="s">
        <v>464</v>
      </c>
      <c r="C20251">
        <v>1582</v>
      </c>
      <c r="D20251" t="s">
        <v>174</v>
      </c>
      <c r="E20251" t="s">
        <v>80</v>
      </c>
      <c r="F20251" t="s">
        <v>181</v>
      </c>
      <c r="G20251" t="s">
        <v>738</v>
      </c>
    </row>
    <row r="20252" spans="1:7" x14ac:dyDescent="0.35">
      <c r="A20252" t="s">
        <v>5</v>
      </c>
      <c r="B20252" t="s">
        <v>462</v>
      </c>
      <c r="C20252">
        <v>1659</v>
      </c>
      <c r="D20252" t="s">
        <v>64</v>
      </c>
      <c r="E20252" t="s">
        <v>107</v>
      </c>
      <c r="F20252" t="s">
        <v>94</v>
      </c>
      <c r="G20252" t="s">
        <v>791</v>
      </c>
    </row>
    <row r="20253" spans="1:7" x14ac:dyDescent="0.35">
      <c r="A20253" t="s">
        <v>5</v>
      </c>
      <c r="B20253" t="s">
        <v>464</v>
      </c>
      <c r="C20253">
        <v>1807</v>
      </c>
      <c r="D20253" t="s">
        <v>467</v>
      </c>
      <c r="E20253" t="s">
        <v>107</v>
      </c>
      <c r="F20253" t="s">
        <v>94</v>
      </c>
      <c r="G20253" t="s">
        <v>907</v>
      </c>
    </row>
    <row r="20254" spans="1:7" x14ac:dyDescent="0.35">
      <c r="A20254" t="s">
        <v>6</v>
      </c>
      <c r="B20254" t="s">
        <v>462</v>
      </c>
      <c r="C20254">
        <v>906</v>
      </c>
      <c r="D20254" t="s">
        <v>347</v>
      </c>
      <c r="E20254" t="s">
        <v>150</v>
      </c>
      <c r="F20254" t="s">
        <v>176</v>
      </c>
      <c r="G20254" t="s">
        <v>636</v>
      </c>
    </row>
    <row r="20255" spans="1:7" x14ac:dyDescent="0.35">
      <c r="A20255" t="s">
        <v>6</v>
      </c>
      <c r="B20255" t="s">
        <v>464</v>
      </c>
      <c r="C20255">
        <v>526</v>
      </c>
      <c r="D20255" t="s">
        <v>304</v>
      </c>
      <c r="E20255" t="s">
        <v>72</v>
      </c>
      <c r="F20255" t="s">
        <v>209</v>
      </c>
      <c r="G20255" t="s">
        <v>1167</v>
      </c>
    </row>
    <row r="20256" spans="1:7" x14ac:dyDescent="0.35">
      <c r="A20256" t="s">
        <v>7</v>
      </c>
      <c r="B20256" t="s">
        <v>462</v>
      </c>
      <c r="C20256">
        <v>1914</v>
      </c>
      <c r="D20256" t="s">
        <v>204</v>
      </c>
      <c r="E20256" t="s">
        <v>78</v>
      </c>
      <c r="F20256" t="s">
        <v>105</v>
      </c>
      <c r="G20256" t="s">
        <v>1112</v>
      </c>
    </row>
    <row r="20257" spans="1:7" x14ac:dyDescent="0.35">
      <c r="A20257" t="s">
        <v>7</v>
      </c>
      <c r="B20257" t="s">
        <v>464</v>
      </c>
      <c r="C20257">
        <v>1331</v>
      </c>
      <c r="D20257" t="s">
        <v>132</v>
      </c>
      <c r="E20257" t="s">
        <v>150</v>
      </c>
      <c r="F20257" t="s">
        <v>75</v>
      </c>
      <c r="G20257" t="s">
        <v>405</v>
      </c>
    </row>
    <row r="20258" spans="1:7" x14ac:dyDescent="0.35">
      <c r="A20258" t="s">
        <v>7</v>
      </c>
      <c r="B20258" t="s">
        <v>468</v>
      </c>
      <c r="C20258">
        <v>1</v>
      </c>
      <c r="D20258" t="s">
        <v>76</v>
      </c>
      <c r="E20258" t="s">
        <v>76</v>
      </c>
      <c r="F20258" t="s">
        <v>76</v>
      </c>
      <c r="G20258" t="s">
        <v>395</v>
      </c>
    </row>
    <row r="20259" spans="1:7" x14ac:dyDescent="0.35">
      <c r="A20259" t="s">
        <v>241</v>
      </c>
      <c r="B20259" t="s">
        <v>462</v>
      </c>
      <c r="C20259">
        <v>7266</v>
      </c>
      <c r="D20259" t="s">
        <v>156</v>
      </c>
      <c r="E20259" t="s">
        <v>68</v>
      </c>
      <c r="F20259" t="s">
        <v>122</v>
      </c>
      <c r="G20259" t="s">
        <v>827</v>
      </c>
    </row>
    <row r="20260" spans="1:7" x14ac:dyDescent="0.35">
      <c r="A20260" t="s">
        <v>241</v>
      </c>
      <c r="B20260" t="s">
        <v>464</v>
      </c>
      <c r="C20260">
        <v>6181</v>
      </c>
      <c r="D20260" t="s">
        <v>207</v>
      </c>
      <c r="E20260" t="s">
        <v>150</v>
      </c>
      <c r="F20260" t="s">
        <v>130</v>
      </c>
      <c r="G20260" t="s">
        <v>855</v>
      </c>
    </row>
    <row r="20261" spans="1:7" x14ac:dyDescent="0.35">
      <c r="A20261" t="s">
        <v>241</v>
      </c>
      <c r="B20261" t="s">
        <v>468</v>
      </c>
      <c r="C20261">
        <v>2</v>
      </c>
      <c r="D20261" t="s">
        <v>76</v>
      </c>
      <c r="E20261" t="s">
        <v>76</v>
      </c>
      <c r="F20261" t="s">
        <v>76</v>
      </c>
      <c r="G20261" t="s">
        <v>395</v>
      </c>
    </row>
    <row r="20263" spans="1:7" x14ac:dyDescent="0.35">
      <c r="A20263" t="s">
        <v>2852</v>
      </c>
    </row>
    <row r="20264" spans="1:7" x14ac:dyDescent="0.35">
      <c r="A20264" t="s">
        <v>14</v>
      </c>
      <c r="B20264" t="s">
        <v>487</v>
      </c>
      <c r="C20264" t="s">
        <v>2</v>
      </c>
      <c r="D20264" t="s">
        <v>2844</v>
      </c>
      <c r="E20264" t="s">
        <v>852</v>
      </c>
      <c r="F20264" t="s">
        <v>2845</v>
      </c>
      <c r="G20264" t="s">
        <v>2846</v>
      </c>
    </row>
    <row r="20265" spans="1:7" x14ac:dyDescent="0.35">
      <c r="A20265" t="s">
        <v>3</v>
      </c>
      <c r="B20265" t="s">
        <v>488</v>
      </c>
      <c r="C20265">
        <v>1119</v>
      </c>
      <c r="D20265" t="s">
        <v>188</v>
      </c>
      <c r="E20265" t="s">
        <v>79</v>
      </c>
      <c r="F20265" t="s">
        <v>73</v>
      </c>
      <c r="G20265" t="s">
        <v>1472</v>
      </c>
    </row>
    <row r="20266" spans="1:7" x14ac:dyDescent="0.35">
      <c r="A20266" t="s">
        <v>3</v>
      </c>
      <c r="B20266" t="s">
        <v>491</v>
      </c>
      <c r="C20266">
        <v>910</v>
      </c>
      <c r="D20266" t="s">
        <v>226</v>
      </c>
      <c r="E20266" t="s">
        <v>76</v>
      </c>
      <c r="F20266" t="s">
        <v>73</v>
      </c>
      <c r="G20266" t="s">
        <v>1255</v>
      </c>
    </row>
    <row r="20267" spans="1:7" x14ac:dyDescent="0.35">
      <c r="A20267" t="s">
        <v>4</v>
      </c>
      <c r="B20267" t="s">
        <v>488</v>
      </c>
      <c r="C20267">
        <v>1945</v>
      </c>
      <c r="D20267" t="s">
        <v>447</v>
      </c>
      <c r="E20267" t="s">
        <v>80</v>
      </c>
      <c r="F20267" t="s">
        <v>221</v>
      </c>
      <c r="G20267" t="s">
        <v>962</v>
      </c>
    </row>
    <row r="20268" spans="1:7" x14ac:dyDescent="0.35">
      <c r="A20268" t="s">
        <v>4</v>
      </c>
      <c r="B20268" t="s">
        <v>491</v>
      </c>
      <c r="C20268">
        <v>1331</v>
      </c>
      <c r="D20268" t="s">
        <v>297</v>
      </c>
      <c r="E20268" t="s">
        <v>73</v>
      </c>
      <c r="F20268" t="s">
        <v>221</v>
      </c>
      <c r="G20268" t="s">
        <v>962</v>
      </c>
    </row>
    <row r="20269" spans="1:7" x14ac:dyDescent="0.35">
      <c r="A20269" t="s">
        <v>5</v>
      </c>
      <c r="B20269" t="s">
        <v>488</v>
      </c>
      <c r="C20269">
        <v>2083</v>
      </c>
      <c r="D20269" t="s">
        <v>378</v>
      </c>
      <c r="E20269" t="s">
        <v>107</v>
      </c>
      <c r="F20269" t="s">
        <v>94</v>
      </c>
      <c r="G20269" t="s">
        <v>1146</v>
      </c>
    </row>
    <row r="20270" spans="1:7" x14ac:dyDescent="0.35">
      <c r="A20270" t="s">
        <v>5</v>
      </c>
      <c r="B20270" t="s">
        <v>491</v>
      </c>
      <c r="C20270">
        <v>1383</v>
      </c>
      <c r="D20270" t="s">
        <v>399</v>
      </c>
      <c r="E20270" t="s">
        <v>107</v>
      </c>
      <c r="F20270" t="s">
        <v>78</v>
      </c>
      <c r="G20270" t="s">
        <v>978</v>
      </c>
    </row>
    <row r="20271" spans="1:7" x14ac:dyDescent="0.35">
      <c r="A20271" t="s">
        <v>6</v>
      </c>
      <c r="B20271" t="s">
        <v>488</v>
      </c>
      <c r="C20271">
        <v>805</v>
      </c>
      <c r="D20271" t="s">
        <v>364</v>
      </c>
      <c r="E20271" t="s">
        <v>100</v>
      </c>
      <c r="F20271" t="s">
        <v>307</v>
      </c>
      <c r="G20271" t="s">
        <v>1730</v>
      </c>
    </row>
    <row r="20272" spans="1:7" x14ac:dyDescent="0.35">
      <c r="A20272" t="s">
        <v>6</v>
      </c>
      <c r="B20272" t="s">
        <v>491</v>
      </c>
      <c r="C20272">
        <v>627</v>
      </c>
      <c r="D20272" t="s">
        <v>220</v>
      </c>
      <c r="E20272" t="s">
        <v>76</v>
      </c>
      <c r="F20272" t="s">
        <v>240</v>
      </c>
      <c r="G20272" t="s">
        <v>830</v>
      </c>
    </row>
    <row r="20273" spans="1:7" x14ac:dyDescent="0.35">
      <c r="A20273" t="s">
        <v>7</v>
      </c>
      <c r="B20273" t="s">
        <v>488</v>
      </c>
      <c r="C20273">
        <v>1724</v>
      </c>
      <c r="D20273" t="s">
        <v>89</v>
      </c>
      <c r="E20273" t="s">
        <v>150</v>
      </c>
      <c r="F20273" t="s">
        <v>78</v>
      </c>
      <c r="G20273" t="s">
        <v>924</v>
      </c>
    </row>
    <row r="20274" spans="1:7" x14ac:dyDescent="0.35">
      <c r="A20274" t="s">
        <v>7</v>
      </c>
      <c r="B20274" t="s">
        <v>491</v>
      </c>
      <c r="C20274">
        <v>1522</v>
      </c>
      <c r="D20274" t="s">
        <v>366</v>
      </c>
      <c r="E20274" t="s">
        <v>94</v>
      </c>
      <c r="F20274" t="s">
        <v>94</v>
      </c>
      <c r="G20274" t="s">
        <v>1128</v>
      </c>
    </row>
    <row r="20275" spans="1:7" x14ac:dyDescent="0.35">
      <c r="A20275" t="s">
        <v>241</v>
      </c>
      <c r="B20275" t="s">
        <v>488</v>
      </c>
      <c r="C20275">
        <v>7676</v>
      </c>
      <c r="D20275" t="s">
        <v>166</v>
      </c>
      <c r="E20275" t="s">
        <v>75</v>
      </c>
      <c r="F20275" t="s">
        <v>130</v>
      </c>
      <c r="G20275" t="s">
        <v>1144</v>
      </c>
    </row>
    <row r="20276" spans="1:7" x14ac:dyDescent="0.35">
      <c r="A20276" t="s">
        <v>241</v>
      </c>
      <c r="B20276" t="s">
        <v>491</v>
      </c>
      <c r="C20276">
        <v>5773</v>
      </c>
      <c r="D20276" t="s">
        <v>227</v>
      </c>
      <c r="E20276" t="s">
        <v>77</v>
      </c>
      <c r="F20276" t="s">
        <v>142</v>
      </c>
      <c r="G20276" t="s">
        <v>813</v>
      </c>
    </row>
    <row r="20278" spans="1:7" x14ac:dyDescent="0.35">
      <c r="A20278" t="s">
        <v>2853</v>
      </c>
    </row>
    <row r="20279" spans="1:7" x14ac:dyDescent="0.35">
      <c r="A20279" t="s">
        <v>14</v>
      </c>
      <c r="B20279" t="s">
        <v>565</v>
      </c>
      <c r="C20279" t="s">
        <v>2</v>
      </c>
      <c r="D20279" t="s">
        <v>2844</v>
      </c>
      <c r="E20279" t="s">
        <v>2846</v>
      </c>
      <c r="F20279" t="s">
        <v>852</v>
      </c>
      <c r="G20279" t="s">
        <v>2845</v>
      </c>
    </row>
    <row r="20280" spans="1:7" x14ac:dyDescent="0.35">
      <c r="A20280" t="s">
        <v>3</v>
      </c>
      <c r="B20280" t="s">
        <v>566</v>
      </c>
      <c r="C20280">
        <v>153</v>
      </c>
      <c r="D20280" t="s">
        <v>227</v>
      </c>
      <c r="E20280" t="s">
        <v>832</v>
      </c>
      <c r="F20280" t="s">
        <v>76</v>
      </c>
      <c r="G20280" t="s">
        <v>76</v>
      </c>
    </row>
    <row r="20281" spans="1:7" x14ac:dyDescent="0.35">
      <c r="A20281" t="s">
        <v>3</v>
      </c>
      <c r="B20281" t="s">
        <v>569</v>
      </c>
      <c r="C20281">
        <v>934</v>
      </c>
      <c r="D20281" t="s">
        <v>280</v>
      </c>
      <c r="E20281" t="s">
        <v>1388</v>
      </c>
      <c r="F20281" t="s">
        <v>68</v>
      </c>
      <c r="G20281" t="s">
        <v>73</v>
      </c>
    </row>
    <row r="20282" spans="1:7" x14ac:dyDescent="0.35">
      <c r="A20282" t="s">
        <v>3</v>
      </c>
      <c r="B20282" t="s">
        <v>570</v>
      </c>
      <c r="C20282">
        <v>32</v>
      </c>
      <c r="D20282" t="s">
        <v>58</v>
      </c>
      <c r="E20282" t="s">
        <v>1534</v>
      </c>
      <c r="F20282" t="s">
        <v>78</v>
      </c>
      <c r="G20282" t="s">
        <v>76</v>
      </c>
    </row>
    <row r="20283" spans="1:7" x14ac:dyDescent="0.35">
      <c r="A20283" t="s">
        <v>3</v>
      </c>
      <c r="B20283" t="s">
        <v>571</v>
      </c>
      <c r="C20283">
        <v>111</v>
      </c>
      <c r="D20283" t="s">
        <v>326</v>
      </c>
      <c r="E20283" t="s">
        <v>744</v>
      </c>
      <c r="F20283" t="s">
        <v>76</v>
      </c>
      <c r="G20283" t="s">
        <v>76</v>
      </c>
    </row>
    <row r="20284" spans="1:7" x14ac:dyDescent="0.35">
      <c r="A20284" t="s">
        <v>3</v>
      </c>
      <c r="B20284" t="s">
        <v>572</v>
      </c>
      <c r="C20284">
        <v>767</v>
      </c>
      <c r="D20284" t="s">
        <v>185</v>
      </c>
      <c r="E20284" t="s">
        <v>1111</v>
      </c>
      <c r="F20284" t="s">
        <v>76</v>
      </c>
      <c r="G20284" t="s">
        <v>107</v>
      </c>
    </row>
    <row r="20285" spans="1:7" x14ac:dyDescent="0.35">
      <c r="A20285" t="s">
        <v>3</v>
      </c>
      <c r="B20285" t="s">
        <v>573</v>
      </c>
      <c r="C20285">
        <v>32</v>
      </c>
      <c r="D20285" t="s">
        <v>53</v>
      </c>
      <c r="E20285" t="s">
        <v>1472</v>
      </c>
      <c r="F20285" t="s">
        <v>76</v>
      </c>
      <c r="G20285" t="s">
        <v>81</v>
      </c>
    </row>
    <row r="20286" spans="1:7" x14ac:dyDescent="0.35">
      <c r="A20286" t="s">
        <v>4</v>
      </c>
      <c r="B20286" t="s">
        <v>566</v>
      </c>
      <c r="C20286">
        <v>213</v>
      </c>
      <c r="D20286" t="s">
        <v>574</v>
      </c>
      <c r="E20286" t="s">
        <v>683</v>
      </c>
      <c r="F20286" t="s">
        <v>79</v>
      </c>
      <c r="G20286" t="s">
        <v>213</v>
      </c>
    </row>
    <row r="20287" spans="1:7" x14ac:dyDescent="0.35">
      <c r="A20287" t="s">
        <v>4</v>
      </c>
      <c r="B20287" t="s">
        <v>569</v>
      </c>
      <c r="C20287">
        <v>1578</v>
      </c>
      <c r="D20287" t="s">
        <v>98</v>
      </c>
      <c r="E20287" t="s">
        <v>639</v>
      </c>
      <c r="F20287" t="s">
        <v>186</v>
      </c>
      <c r="G20287" t="s">
        <v>198</v>
      </c>
    </row>
    <row r="20288" spans="1:7" x14ac:dyDescent="0.35">
      <c r="A20288" t="s">
        <v>4</v>
      </c>
      <c r="B20288" t="s">
        <v>570</v>
      </c>
      <c r="C20288">
        <v>154</v>
      </c>
      <c r="D20288" t="s">
        <v>263</v>
      </c>
      <c r="E20288" t="s">
        <v>816</v>
      </c>
      <c r="F20288" t="s">
        <v>80</v>
      </c>
      <c r="G20288" t="s">
        <v>278</v>
      </c>
    </row>
    <row r="20289" spans="1:7" x14ac:dyDescent="0.35">
      <c r="A20289" t="s">
        <v>4</v>
      </c>
      <c r="B20289" t="s">
        <v>571</v>
      </c>
      <c r="C20289">
        <v>142</v>
      </c>
      <c r="D20289" t="s">
        <v>356</v>
      </c>
      <c r="E20289" t="s">
        <v>1168</v>
      </c>
      <c r="F20289" t="s">
        <v>76</v>
      </c>
      <c r="G20289" t="s">
        <v>138</v>
      </c>
    </row>
    <row r="20290" spans="1:7" x14ac:dyDescent="0.35">
      <c r="A20290" t="s">
        <v>4</v>
      </c>
      <c r="B20290" t="s">
        <v>572</v>
      </c>
      <c r="C20290">
        <v>1065</v>
      </c>
      <c r="D20290" t="s">
        <v>247</v>
      </c>
      <c r="E20290" t="s">
        <v>731</v>
      </c>
      <c r="F20290" t="s">
        <v>77</v>
      </c>
      <c r="G20290" t="s">
        <v>161</v>
      </c>
    </row>
    <row r="20291" spans="1:7" x14ac:dyDescent="0.35">
      <c r="A20291" t="s">
        <v>4</v>
      </c>
      <c r="B20291" t="s">
        <v>573</v>
      </c>
      <c r="C20291">
        <v>124</v>
      </c>
      <c r="D20291" t="s">
        <v>588</v>
      </c>
      <c r="E20291" t="s">
        <v>674</v>
      </c>
      <c r="F20291" t="s">
        <v>76</v>
      </c>
      <c r="G20291" t="s">
        <v>442</v>
      </c>
    </row>
    <row r="20292" spans="1:7" x14ac:dyDescent="0.35">
      <c r="A20292" t="s">
        <v>5</v>
      </c>
      <c r="B20292" t="s">
        <v>566</v>
      </c>
      <c r="C20292">
        <v>89</v>
      </c>
      <c r="D20292" t="s">
        <v>342</v>
      </c>
      <c r="E20292" t="s">
        <v>1128</v>
      </c>
      <c r="F20292" t="s">
        <v>107</v>
      </c>
      <c r="G20292" t="s">
        <v>107</v>
      </c>
    </row>
    <row r="20293" spans="1:7" x14ac:dyDescent="0.35">
      <c r="A20293" t="s">
        <v>5</v>
      </c>
      <c r="B20293" t="s">
        <v>569</v>
      </c>
      <c r="C20293">
        <v>1595</v>
      </c>
      <c r="D20293" t="s">
        <v>334</v>
      </c>
      <c r="E20293" t="s">
        <v>926</v>
      </c>
      <c r="F20293" t="s">
        <v>107</v>
      </c>
      <c r="G20293" t="s">
        <v>78</v>
      </c>
    </row>
    <row r="20294" spans="1:7" x14ac:dyDescent="0.35">
      <c r="A20294" t="s">
        <v>5</v>
      </c>
      <c r="B20294" t="s">
        <v>570</v>
      </c>
      <c r="C20294">
        <v>399</v>
      </c>
      <c r="D20294" t="s">
        <v>502</v>
      </c>
      <c r="E20294" t="s">
        <v>1729</v>
      </c>
      <c r="F20294" t="s">
        <v>107</v>
      </c>
      <c r="G20294" t="s">
        <v>71</v>
      </c>
    </row>
    <row r="20295" spans="1:7" x14ac:dyDescent="0.35">
      <c r="A20295" t="s">
        <v>5</v>
      </c>
      <c r="B20295" t="s">
        <v>571</v>
      </c>
      <c r="C20295">
        <v>46</v>
      </c>
      <c r="D20295" t="s">
        <v>226</v>
      </c>
      <c r="E20295" t="s">
        <v>1402</v>
      </c>
      <c r="F20295" t="s">
        <v>76</v>
      </c>
      <c r="G20295" t="s">
        <v>347</v>
      </c>
    </row>
    <row r="20296" spans="1:7" x14ac:dyDescent="0.35">
      <c r="A20296" t="s">
        <v>5</v>
      </c>
      <c r="B20296" t="s">
        <v>572</v>
      </c>
      <c r="C20296">
        <v>1067</v>
      </c>
      <c r="D20296" t="s">
        <v>440</v>
      </c>
      <c r="E20296" t="s">
        <v>1153</v>
      </c>
      <c r="F20296" t="s">
        <v>107</v>
      </c>
      <c r="G20296" t="s">
        <v>79</v>
      </c>
    </row>
    <row r="20297" spans="1:7" x14ac:dyDescent="0.35">
      <c r="A20297" t="s">
        <v>5</v>
      </c>
      <c r="B20297" t="s">
        <v>573</v>
      </c>
      <c r="C20297">
        <v>270</v>
      </c>
      <c r="D20297" t="s">
        <v>271</v>
      </c>
      <c r="E20297" t="s">
        <v>973</v>
      </c>
      <c r="F20297" t="s">
        <v>76</v>
      </c>
      <c r="G20297" t="s">
        <v>76</v>
      </c>
    </row>
    <row r="20298" spans="1:7" x14ac:dyDescent="0.35">
      <c r="A20298" t="s">
        <v>6</v>
      </c>
      <c r="B20298" t="s">
        <v>566</v>
      </c>
      <c r="C20298">
        <v>71</v>
      </c>
      <c r="D20298" t="s">
        <v>319</v>
      </c>
      <c r="E20298" t="s">
        <v>617</v>
      </c>
      <c r="F20298" t="s">
        <v>88</v>
      </c>
      <c r="G20298" t="s">
        <v>104</v>
      </c>
    </row>
    <row r="20299" spans="1:7" x14ac:dyDescent="0.35">
      <c r="A20299" t="s">
        <v>6</v>
      </c>
      <c r="B20299" t="s">
        <v>569</v>
      </c>
      <c r="C20299">
        <v>642</v>
      </c>
      <c r="D20299" t="s">
        <v>269</v>
      </c>
      <c r="E20299" t="s">
        <v>1305</v>
      </c>
      <c r="F20299" t="s">
        <v>100</v>
      </c>
      <c r="G20299" t="s">
        <v>307</v>
      </c>
    </row>
    <row r="20300" spans="1:7" x14ac:dyDescent="0.35">
      <c r="A20300" t="s">
        <v>6</v>
      </c>
      <c r="B20300" t="s">
        <v>570</v>
      </c>
      <c r="C20300">
        <v>92</v>
      </c>
      <c r="D20300" t="s">
        <v>200</v>
      </c>
      <c r="E20300" t="s">
        <v>806</v>
      </c>
      <c r="F20300" t="s">
        <v>76</v>
      </c>
      <c r="G20300" t="s">
        <v>95</v>
      </c>
    </row>
    <row r="20301" spans="1:7" x14ac:dyDescent="0.35">
      <c r="A20301" t="s">
        <v>6</v>
      </c>
      <c r="B20301" t="s">
        <v>571</v>
      </c>
      <c r="C20301">
        <v>56</v>
      </c>
      <c r="D20301" t="s">
        <v>109</v>
      </c>
      <c r="E20301" t="s">
        <v>981</v>
      </c>
      <c r="F20301" t="s">
        <v>76</v>
      </c>
      <c r="G20301" t="s">
        <v>366</v>
      </c>
    </row>
    <row r="20302" spans="1:7" x14ac:dyDescent="0.35">
      <c r="A20302" t="s">
        <v>6</v>
      </c>
      <c r="B20302" t="s">
        <v>572</v>
      </c>
      <c r="C20302">
        <v>500</v>
      </c>
      <c r="D20302" t="s">
        <v>113</v>
      </c>
      <c r="E20302" t="s">
        <v>1397</v>
      </c>
      <c r="F20302" t="s">
        <v>76</v>
      </c>
      <c r="G20302" t="s">
        <v>87</v>
      </c>
    </row>
    <row r="20303" spans="1:7" x14ac:dyDescent="0.35">
      <c r="A20303" t="s">
        <v>6</v>
      </c>
      <c r="B20303" t="s">
        <v>573</v>
      </c>
      <c r="C20303">
        <v>71</v>
      </c>
      <c r="D20303" t="s">
        <v>169</v>
      </c>
      <c r="E20303" t="s">
        <v>719</v>
      </c>
      <c r="F20303" t="s">
        <v>76</v>
      </c>
      <c r="G20303" t="s">
        <v>163</v>
      </c>
    </row>
    <row r="20304" spans="1:7" x14ac:dyDescent="0.35">
      <c r="A20304" t="s">
        <v>7</v>
      </c>
      <c r="B20304" t="s">
        <v>566</v>
      </c>
      <c r="C20304">
        <v>129</v>
      </c>
      <c r="D20304" t="s">
        <v>57</v>
      </c>
      <c r="E20304" t="s">
        <v>1002</v>
      </c>
      <c r="F20304" t="s">
        <v>76</v>
      </c>
      <c r="G20304" t="s">
        <v>75</v>
      </c>
    </row>
    <row r="20305" spans="1:7" x14ac:dyDescent="0.35">
      <c r="A20305" t="s">
        <v>7</v>
      </c>
      <c r="B20305" t="s">
        <v>569</v>
      </c>
      <c r="C20305">
        <v>1489</v>
      </c>
      <c r="D20305" t="s">
        <v>89</v>
      </c>
      <c r="E20305" t="s">
        <v>1125</v>
      </c>
      <c r="F20305" t="s">
        <v>71</v>
      </c>
      <c r="G20305" t="s">
        <v>105</v>
      </c>
    </row>
    <row r="20306" spans="1:7" x14ac:dyDescent="0.35">
      <c r="A20306" t="s">
        <v>7</v>
      </c>
      <c r="B20306" t="s">
        <v>570</v>
      </c>
      <c r="C20306">
        <v>106</v>
      </c>
      <c r="D20306" t="s">
        <v>162</v>
      </c>
      <c r="E20306" t="s">
        <v>831</v>
      </c>
      <c r="F20306" t="s">
        <v>103</v>
      </c>
      <c r="G20306" t="s">
        <v>75</v>
      </c>
    </row>
    <row r="20307" spans="1:7" x14ac:dyDescent="0.35">
      <c r="A20307" t="s">
        <v>7</v>
      </c>
      <c r="B20307" t="s">
        <v>571</v>
      </c>
      <c r="C20307">
        <v>70</v>
      </c>
      <c r="D20307" t="s">
        <v>342</v>
      </c>
      <c r="E20307" t="s">
        <v>1121</v>
      </c>
      <c r="F20307" t="s">
        <v>204</v>
      </c>
      <c r="G20307" t="s">
        <v>76</v>
      </c>
    </row>
    <row r="20308" spans="1:7" x14ac:dyDescent="0.35">
      <c r="A20308" t="s">
        <v>7</v>
      </c>
      <c r="B20308" t="s">
        <v>572</v>
      </c>
      <c r="C20308">
        <v>1386</v>
      </c>
      <c r="D20308" t="s">
        <v>225</v>
      </c>
      <c r="E20308" t="s">
        <v>1105</v>
      </c>
      <c r="F20308" t="s">
        <v>71</v>
      </c>
      <c r="G20308" t="s">
        <v>78</v>
      </c>
    </row>
    <row r="20309" spans="1:7" x14ac:dyDescent="0.35">
      <c r="A20309" t="s">
        <v>7</v>
      </c>
      <c r="B20309" t="s">
        <v>573</v>
      </c>
      <c r="C20309">
        <v>66</v>
      </c>
      <c r="D20309" t="s">
        <v>216</v>
      </c>
      <c r="E20309" t="s">
        <v>965</v>
      </c>
      <c r="F20309" t="s">
        <v>138</v>
      </c>
      <c r="G20309" t="s">
        <v>105</v>
      </c>
    </row>
    <row r="20310" spans="1:7" x14ac:dyDescent="0.35">
      <c r="A20310" t="s">
        <v>241</v>
      </c>
      <c r="B20310" t="s">
        <v>566</v>
      </c>
      <c r="C20310">
        <v>655</v>
      </c>
      <c r="D20310" t="s">
        <v>143</v>
      </c>
      <c r="E20310" t="s">
        <v>841</v>
      </c>
      <c r="F20310" t="s">
        <v>68</v>
      </c>
      <c r="G20310" t="s">
        <v>96</v>
      </c>
    </row>
    <row r="20311" spans="1:7" x14ac:dyDescent="0.35">
      <c r="A20311" t="s">
        <v>241</v>
      </c>
      <c r="B20311" t="s">
        <v>569</v>
      </c>
      <c r="C20311">
        <v>6238</v>
      </c>
      <c r="D20311" t="s">
        <v>326</v>
      </c>
      <c r="E20311" t="s">
        <v>415</v>
      </c>
      <c r="F20311" t="s">
        <v>75</v>
      </c>
      <c r="G20311" t="s">
        <v>93</v>
      </c>
    </row>
    <row r="20312" spans="1:7" x14ac:dyDescent="0.35">
      <c r="A20312" t="s">
        <v>241</v>
      </c>
      <c r="B20312" t="s">
        <v>570</v>
      </c>
      <c r="C20312">
        <v>783</v>
      </c>
      <c r="D20312" t="s">
        <v>455</v>
      </c>
      <c r="E20312" t="s">
        <v>907</v>
      </c>
      <c r="F20312" t="s">
        <v>78</v>
      </c>
      <c r="G20312" t="s">
        <v>84</v>
      </c>
    </row>
    <row r="20313" spans="1:7" x14ac:dyDescent="0.35">
      <c r="A20313" t="s">
        <v>241</v>
      </c>
      <c r="B20313" t="s">
        <v>571</v>
      </c>
      <c r="C20313">
        <v>425</v>
      </c>
      <c r="D20313" t="s">
        <v>291</v>
      </c>
      <c r="E20313" t="s">
        <v>750</v>
      </c>
      <c r="F20313" t="s">
        <v>81</v>
      </c>
      <c r="G20313" t="s">
        <v>104</v>
      </c>
    </row>
    <row r="20314" spans="1:7" x14ac:dyDescent="0.35">
      <c r="A20314" t="s">
        <v>241</v>
      </c>
      <c r="B20314" t="s">
        <v>572</v>
      </c>
      <c r="C20314">
        <v>4785</v>
      </c>
      <c r="D20314" t="s">
        <v>8</v>
      </c>
      <c r="E20314" t="s">
        <v>900</v>
      </c>
      <c r="F20314" t="s">
        <v>77</v>
      </c>
      <c r="G20314" t="s">
        <v>93</v>
      </c>
    </row>
    <row r="20315" spans="1:7" x14ac:dyDescent="0.35">
      <c r="A20315" t="s">
        <v>241</v>
      </c>
      <c r="B20315" t="s">
        <v>573</v>
      </c>
      <c r="C20315">
        <v>563</v>
      </c>
      <c r="D20315" t="s">
        <v>115</v>
      </c>
      <c r="E20315" t="s">
        <v>874</v>
      </c>
      <c r="F20315" t="s">
        <v>73</v>
      </c>
      <c r="G20315" t="s">
        <v>173</v>
      </c>
    </row>
    <row r="20317" spans="1:7" x14ac:dyDescent="0.35">
      <c r="A20317" t="s">
        <v>2854</v>
      </c>
    </row>
    <row r="20318" spans="1:7" x14ac:dyDescent="0.35">
      <c r="A20318" t="s">
        <v>14</v>
      </c>
      <c r="B20318" t="s">
        <v>593</v>
      </c>
      <c r="C20318" t="s">
        <v>2</v>
      </c>
      <c r="D20318" t="s">
        <v>2844</v>
      </c>
      <c r="E20318" t="s">
        <v>852</v>
      </c>
      <c r="F20318" t="s">
        <v>2845</v>
      </c>
      <c r="G20318" t="s">
        <v>2846</v>
      </c>
    </row>
    <row r="20319" spans="1:7" x14ac:dyDescent="0.35">
      <c r="A20319" t="s">
        <v>3</v>
      </c>
      <c r="B20319" t="s">
        <v>594</v>
      </c>
      <c r="C20319">
        <v>948</v>
      </c>
      <c r="D20319" t="s">
        <v>92</v>
      </c>
      <c r="E20319" t="s">
        <v>73</v>
      </c>
      <c r="F20319" t="s">
        <v>73</v>
      </c>
      <c r="G20319" t="s">
        <v>1472</v>
      </c>
    </row>
    <row r="20320" spans="1:7" x14ac:dyDescent="0.35">
      <c r="A20320" t="s">
        <v>3</v>
      </c>
      <c r="B20320" t="s">
        <v>595</v>
      </c>
      <c r="C20320">
        <v>1081</v>
      </c>
      <c r="D20320" t="s">
        <v>278</v>
      </c>
      <c r="E20320" t="s">
        <v>77</v>
      </c>
      <c r="F20320" t="s">
        <v>73</v>
      </c>
      <c r="G20320" t="s">
        <v>882</v>
      </c>
    </row>
    <row r="20321" spans="1:7" x14ac:dyDescent="0.35">
      <c r="A20321" t="s">
        <v>4</v>
      </c>
      <c r="B20321" t="s">
        <v>594</v>
      </c>
      <c r="C20321">
        <v>1729</v>
      </c>
      <c r="D20321" t="s">
        <v>320</v>
      </c>
      <c r="E20321" t="s">
        <v>77</v>
      </c>
      <c r="F20321" t="s">
        <v>86</v>
      </c>
      <c r="G20321" t="s">
        <v>896</v>
      </c>
    </row>
    <row r="20322" spans="1:7" x14ac:dyDescent="0.35">
      <c r="A20322" t="s">
        <v>4</v>
      </c>
      <c r="B20322" t="s">
        <v>595</v>
      </c>
      <c r="C20322">
        <v>1547</v>
      </c>
      <c r="D20322" t="s">
        <v>453</v>
      </c>
      <c r="E20322" t="s">
        <v>81</v>
      </c>
      <c r="F20322" t="s">
        <v>355</v>
      </c>
      <c r="G20322" t="s">
        <v>1168</v>
      </c>
    </row>
    <row r="20323" spans="1:7" x14ac:dyDescent="0.35">
      <c r="A20323" t="s">
        <v>5</v>
      </c>
      <c r="B20323" t="s">
        <v>594</v>
      </c>
      <c r="C20323">
        <v>1277</v>
      </c>
      <c r="D20323" t="s">
        <v>129</v>
      </c>
      <c r="E20323" t="s">
        <v>73</v>
      </c>
      <c r="F20323" t="s">
        <v>106</v>
      </c>
      <c r="G20323" t="s">
        <v>832</v>
      </c>
    </row>
    <row r="20324" spans="1:7" x14ac:dyDescent="0.35">
      <c r="A20324" t="s">
        <v>5</v>
      </c>
      <c r="B20324" t="s">
        <v>595</v>
      </c>
      <c r="C20324">
        <v>2189</v>
      </c>
      <c r="D20324" t="s">
        <v>339</v>
      </c>
      <c r="E20324" t="s">
        <v>107</v>
      </c>
      <c r="F20324" t="s">
        <v>105</v>
      </c>
      <c r="G20324" t="s">
        <v>628</v>
      </c>
    </row>
    <row r="20325" spans="1:7" x14ac:dyDescent="0.35">
      <c r="A20325" t="s">
        <v>6</v>
      </c>
      <c r="B20325" t="s">
        <v>594</v>
      </c>
      <c r="C20325">
        <v>522</v>
      </c>
      <c r="D20325" t="s">
        <v>367</v>
      </c>
      <c r="E20325" t="s">
        <v>78</v>
      </c>
      <c r="F20325" t="s">
        <v>65</v>
      </c>
      <c r="G20325" t="s">
        <v>909</v>
      </c>
    </row>
    <row r="20326" spans="1:7" x14ac:dyDescent="0.35">
      <c r="A20326" t="s">
        <v>6</v>
      </c>
      <c r="B20326" t="s">
        <v>595</v>
      </c>
      <c r="C20326">
        <v>910</v>
      </c>
      <c r="D20326" t="s">
        <v>238</v>
      </c>
      <c r="E20326" t="s">
        <v>94</v>
      </c>
      <c r="F20326" t="s">
        <v>286</v>
      </c>
      <c r="G20326" t="s">
        <v>905</v>
      </c>
    </row>
    <row r="20327" spans="1:7" x14ac:dyDescent="0.35">
      <c r="A20327" t="s">
        <v>7</v>
      </c>
      <c r="B20327" t="s">
        <v>594</v>
      </c>
      <c r="C20327">
        <v>1602</v>
      </c>
      <c r="D20327" t="s">
        <v>134</v>
      </c>
      <c r="E20327" t="s">
        <v>107</v>
      </c>
      <c r="F20327" t="s">
        <v>68</v>
      </c>
      <c r="G20327" t="s">
        <v>1525</v>
      </c>
    </row>
    <row r="20328" spans="1:7" x14ac:dyDescent="0.35">
      <c r="A20328" t="s">
        <v>7</v>
      </c>
      <c r="B20328" t="s">
        <v>595</v>
      </c>
      <c r="C20328">
        <v>1644</v>
      </c>
      <c r="D20328" t="s">
        <v>217</v>
      </c>
      <c r="E20328" t="s">
        <v>63</v>
      </c>
      <c r="F20328" t="s">
        <v>72</v>
      </c>
      <c r="G20328" t="s">
        <v>1112</v>
      </c>
    </row>
    <row r="20329" spans="1:7" x14ac:dyDescent="0.35">
      <c r="A20329" t="s">
        <v>241</v>
      </c>
      <c r="B20329" t="s">
        <v>594</v>
      </c>
      <c r="C20329">
        <v>6078</v>
      </c>
      <c r="D20329" t="s">
        <v>116</v>
      </c>
      <c r="E20329" t="s">
        <v>106</v>
      </c>
      <c r="F20329" t="s">
        <v>138</v>
      </c>
      <c r="G20329" t="s">
        <v>834</v>
      </c>
    </row>
    <row r="20330" spans="1:7" x14ac:dyDescent="0.35">
      <c r="A20330" t="s">
        <v>241</v>
      </c>
      <c r="B20330" t="s">
        <v>595</v>
      </c>
      <c r="C20330">
        <v>7371</v>
      </c>
      <c r="D20330" t="s">
        <v>347</v>
      </c>
      <c r="E20330" t="s">
        <v>75</v>
      </c>
      <c r="F20330" t="s">
        <v>173</v>
      </c>
      <c r="G20330" t="s">
        <v>1282</v>
      </c>
    </row>
    <row r="20332" spans="1:7" x14ac:dyDescent="0.35">
      <c r="A20332" t="s">
        <v>2855</v>
      </c>
    </row>
    <row r="20333" spans="1:7" x14ac:dyDescent="0.35">
      <c r="A20333" t="s">
        <v>14</v>
      </c>
      <c r="B20333" t="s">
        <v>2</v>
      </c>
      <c r="C20333" t="s">
        <v>2844</v>
      </c>
      <c r="D20333" t="s">
        <v>852</v>
      </c>
      <c r="E20333" t="s">
        <v>2845</v>
      </c>
      <c r="F20333" t="s">
        <v>2846</v>
      </c>
    </row>
    <row r="20334" spans="1:7" x14ac:dyDescent="0.35">
      <c r="A20334" t="s">
        <v>3</v>
      </c>
      <c r="B20334">
        <v>2029</v>
      </c>
      <c r="C20334" t="s">
        <v>225</v>
      </c>
      <c r="D20334" t="s">
        <v>106</v>
      </c>
      <c r="E20334" t="s">
        <v>73</v>
      </c>
      <c r="F20334" t="s">
        <v>908</v>
      </c>
    </row>
    <row r="20335" spans="1:7" x14ac:dyDescent="0.35">
      <c r="A20335" t="s">
        <v>4</v>
      </c>
      <c r="B20335">
        <v>3276</v>
      </c>
      <c r="C20335" t="s">
        <v>312</v>
      </c>
      <c r="D20335" t="s">
        <v>94</v>
      </c>
      <c r="E20335" t="s">
        <v>221</v>
      </c>
      <c r="F20335" t="s">
        <v>962</v>
      </c>
    </row>
    <row r="20336" spans="1:7" x14ac:dyDescent="0.35">
      <c r="A20336" t="s">
        <v>5</v>
      </c>
      <c r="B20336">
        <v>3466</v>
      </c>
      <c r="C20336" t="s">
        <v>494</v>
      </c>
      <c r="D20336" t="s">
        <v>107</v>
      </c>
      <c r="E20336" t="s">
        <v>94</v>
      </c>
      <c r="F20336" t="s">
        <v>1167</v>
      </c>
    </row>
    <row r="20337" spans="1:9" x14ac:dyDescent="0.35">
      <c r="A20337" t="s">
        <v>6</v>
      </c>
      <c r="B20337">
        <v>1432</v>
      </c>
      <c r="C20337" t="s">
        <v>117</v>
      </c>
      <c r="D20337" t="s">
        <v>94</v>
      </c>
      <c r="E20337" t="s">
        <v>249</v>
      </c>
      <c r="F20337" t="s">
        <v>1305</v>
      </c>
    </row>
    <row r="20338" spans="1:9" x14ac:dyDescent="0.35">
      <c r="A20338" t="s">
        <v>7</v>
      </c>
      <c r="B20338">
        <v>3246</v>
      </c>
      <c r="C20338" t="s">
        <v>309</v>
      </c>
      <c r="D20338" t="s">
        <v>75</v>
      </c>
      <c r="E20338" t="s">
        <v>78</v>
      </c>
      <c r="F20338" t="s">
        <v>882</v>
      </c>
    </row>
    <row r="20339" spans="1:9" x14ac:dyDescent="0.35">
      <c r="A20339" t="s">
        <v>241</v>
      </c>
      <c r="B20339">
        <v>13449</v>
      </c>
      <c r="C20339" t="s">
        <v>207</v>
      </c>
      <c r="D20339" t="s">
        <v>71</v>
      </c>
      <c r="E20339" t="s">
        <v>151</v>
      </c>
      <c r="F20339" t="s">
        <v>1639</v>
      </c>
    </row>
    <row r="20341" spans="1:9" x14ac:dyDescent="0.35">
      <c r="A20341" t="s">
        <v>2856</v>
      </c>
    </row>
    <row r="20342" spans="1:9" x14ac:dyDescent="0.35">
      <c r="A20342" t="s">
        <v>14</v>
      </c>
      <c r="B20342" t="s">
        <v>15</v>
      </c>
      <c r="C20342" t="s">
        <v>2</v>
      </c>
      <c r="D20342" t="s">
        <v>2857</v>
      </c>
      <c r="E20342" t="s">
        <v>2858</v>
      </c>
      <c r="F20342" t="s">
        <v>2859</v>
      </c>
      <c r="G20342" t="s">
        <v>2860</v>
      </c>
      <c r="H20342" t="s">
        <v>2694</v>
      </c>
      <c r="I20342" t="s">
        <v>2861</v>
      </c>
    </row>
    <row r="20343" spans="1:9" x14ac:dyDescent="0.35">
      <c r="A20343" t="s">
        <v>3</v>
      </c>
      <c r="B20343" t="s">
        <v>52</v>
      </c>
      <c r="C20343">
        <v>445</v>
      </c>
      <c r="D20343" t="s">
        <v>1276</v>
      </c>
      <c r="E20343" t="s">
        <v>1276</v>
      </c>
      <c r="F20343" t="s">
        <v>1418</v>
      </c>
      <c r="G20343" t="s">
        <v>1263</v>
      </c>
      <c r="H20343" t="s">
        <v>107</v>
      </c>
      <c r="I20343" t="s">
        <v>107</v>
      </c>
    </row>
    <row r="20344" spans="1:9" x14ac:dyDescent="0.35">
      <c r="A20344" t="s">
        <v>3</v>
      </c>
      <c r="B20344" t="s">
        <v>83</v>
      </c>
      <c r="C20344">
        <v>1443</v>
      </c>
      <c r="D20344" t="s">
        <v>1556</v>
      </c>
      <c r="E20344" t="s">
        <v>1556</v>
      </c>
      <c r="F20344" t="s">
        <v>1248</v>
      </c>
      <c r="G20344" t="s">
        <v>1239</v>
      </c>
      <c r="H20344" t="s">
        <v>79</v>
      </c>
      <c r="I20344" t="s">
        <v>76</v>
      </c>
    </row>
    <row r="20345" spans="1:9" x14ac:dyDescent="0.35">
      <c r="A20345" t="s">
        <v>3</v>
      </c>
      <c r="B20345" t="s">
        <v>50</v>
      </c>
      <c r="C20345">
        <v>141</v>
      </c>
      <c r="D20345" t="s">
        <v>1267</v>
      </c>
      <c r="E20345" t="s">
        <v>1248</v>
      </c>
      <c r="F20345" t="s">
        <v>1280</v>
      </c>
      <c r="G20345" t="s">
        <v>1239</v>
      </c>
      <c r="H20345" t="s">
        <v>77</v>
      </c>
      <c r="I20345" t="s">
        <v>63</v>
      </c>
    </row>
    <row r="20346" spans="1:9" x14ac:dyDescent="0.35">
      <c r="A20346" t="s">
        <v>4</v>
      </c>
      <c r="B20346" t="s">
        <v>52</v>
      </c>
      <c r="C20346">
        <v>841</v>
      </c>
      <c r="D20346" t="s">
        <v>917</v>
      </c>
      <c r="E20346" t="s">
        <v>869</v>
      </c>
      <c r="F20346" t="s">
        <v>970</v>
      </c>
      <c r="G20346" t="s">
        <v>1534</v>
      </c>
      <c r="H20346" t="s">
        <v>121</v>
      </c>
      <c r="I20346" t="s">
        <v>76</v>
      </c>
    </row>
    <row r="20347" spans="1:9" x14ac:dyDescent="0.35">
      <c r="A20347" t="s">
        <v>4</v>
      </c>
      <c r="B20347" t="s">
        <v>83</v>
      </c>
      <c r="C20347">
        <v>2175</v>
      </c>
      <c r="D20347" t="s">
        <v>1280</v>
      </c>
      <c r="E20347" t="s">
        <v>1242</v>
      </c>
      <c r="F20347" t="s">
        <v>1256</v>
      </c>
      <c r="G20347" t="s">
        <v>1280</v>
      </c>
      <c r="H20347" t="s">
        <v>94</v>
      </c>
      <c r="I20347" t="s">
        <v>73</v>
      </c>
    </row>
    <row r="20348" spans="1:9" x14ac:dyDescent="0.35">
      <c r="A20348" t="s">
        <v>4</v>
      </c>
      <c r="B20348" t="s">
        <v>50</v>
      </c>
      <c r="C20348">
        <v>260</v>
      </c>
      <c r="D20348" t="s">
        <v>404</v>
      </c>
      <c r="E20348" t="s">
        <v>1565</v>
      </c>
      <c r="F20348" t="s">
        <v>892</v>
      </c>
      <c r="G20348" t="s">
        <v>1128</v>
      </c>
      <c r="H20348" t="s">
        <v>107</v>
      </c>
      <c r="I20348" t="s">
        <v>71</v>
      </c>
    </row>
    <row r="20349" spans="1:9" x14ac:dyDescent="0.35">
      <c r="A20349" t="s">
        <v>5</v>
      </c>
      <c r="B20349" t="s">
        <v>52</v>
      </c>
      <c r="C20349">
        <v>965</v>
      </c>
      <c r="D20349" t="s">
        <v>906</v>
      </c>
      <c r="E20349" t="s">
        <v>1245</v>
      </c>
      <c r="F20349" t="s">
        <v>991</v>
      </c>
      <c r="G20349" t="s">
        <v>1101</v>
      </c>
      <c r="H20349" t="s">
        <v>100</v>
      </c>
      <c r="I20349" t="s">
        <v>76</v>
      </c>
    </row>
    <row r="20350" spans="1:9" x14ac:dyDescent="0.35">
      <c r="A20350" t="s">
        <v>5</v>
      </c>
      <c r="B20350" t="s">
        <v>83</v>
      </c>
      <c r="C20350">
        <v>2264</v>
      </c>
      <c r="D20350" t="s">
        <v>1243</v>
      </c>
      <c r="E20350" t="s">
        <v>1108</v>
      </c>
      <c r="F20350" t="s">
        <v>1108</v>
      </c>
      <c r="G20350" t="s">
        <v>1271</v>
      </c>
      <c r="H20350" t="s">
        <v>186</v>
      </c>
      <c r="I20350" t="s">
        <v>76</v>
      </c>
    </row>
    <row r="20351" spans="1:9" x14ac:dyDescent="0.35">
      <c r="A20351" t="s">
        <v>5</v>
      </c>
      <c r="B20351" t="s">
        <v>50</v>
      </c>
      <c r="C20351">
        <v>237</v>
      </c>
      <c r="D20351" t="s">
        <v>1438</v>
      </c>
      <c r="E20351" t="s">
        <v>1422</v>
      </c>
      <c r="F20351" t="s">
        <v>913</v>
      </c>
      <c r="G20351" t="s">
        <v>1422</v>
      </c>
      <c r="H20351" t="s">
        <v>211</v>
      </c>
      <c r="I20351" t="s">
        <v>76</v>
      </c>
    </row>
    <row r="20352" spans="1:9" x14ac:dyDescent="0.35">
      <c r="A20352" t="s">
        <v>6</v>
      </c>
      <c r="B20352" t="s">
        <v>52</v>
      </c>
      <c r="C20352">
        <v>377</v>
      </c>
      <c r="D20352" t="s">
        <v>834</v>
      </c>
      <c r="E20352" t="s">
        <v>878</v>
      </c>
      <c r="F20352" t="s">
        <v>827</v>
      </c>
      <c r="G20352" t="s">
        <v>787</v>
      </c>
      <c r="H20352" t="s">
        <v>177</v>
      </c>
      <c r="I20352" t="s">
        <v>94</v>
      </c>
    </row>
    <row r="20353" spans="1:9" x14ac:dyDescent="0.35">
      <c r="A20353" t="s">
        <v>6</v>
      </c>
      <c r="B20353" t="s">
        <v>83</v>
      </c>
      <c r="C20353">
        <v>937</v>
      </c>
      <c r="D20353" t="s">
        <v>1254</v>
      </c>
      <c r="E20353" t="s">
        <v>1110</v>
      </c>
      <c r="F20353" t="s">
        <v>917</v>
      </c>
      <c r="G20353" t="s">
        <v>1241</v>
      </c>
      <c r="H20353" t="s">
        <v>93</v>
      </c>
      <c r="I20353" t="s">
        <v>106</v>
      </c>
    </row>
    <row r="20354" spans="1:9" x14ac:dyDescent="0.35">
      <c r="A20354" t="s">
        <v>6</v>
      </c>
      <c r="B20354" t="s">
        <v>50</v>
      </c>
      <c r="C20354">
        <v>118</v>
      </c>
      <c r="D20354" t="s">
        <v>1108</v>
      </c>
      <c r="E20354" t="s">
        <v>1263</v>
      </c>
      <c r="F20354" t="s">
        <v>1435</v>
      </c>
      <c r="G20354" t="s">
        <v>1250</v>
      </c>
      <c r="H20354" t="s">
        <v>75</v>
      </c>
      <c r="I20354" t="s">
        <v>76</v>
      </c>
    </row>
    <row r="20355" spans="1:9" x14ac:dyDescent="0.35">
      <c r="A20355" t="s">
        <v>7</v>
      </c>
      <c r="B20355" t="s">
        <v>52</v>
      </c>
      <c r="C20355">
        <v>792</v>
      </c>
      <c r="D20355" t="s">
        <v>1474</v>
      </c>
      <c r="E20355" t="s">
        <v>1449</v>
      </c>
      <c r="F20355" t="s">
        <v>1101</v>
      </c>
      <c r="G20355" t="s">
        <v>1142</v>
      </c>
      <c r="H20355" t="s">
        <v>104</v>
      </c>
      <c r="I20355" t="s">
        <v>77</v>
      </c>
    </row>
    <row r="20356" spans="1:9" x14ac:dyDescent="0.35">
      <c r="A20356" t="s">
        <v>7</v>
      </c>
      <c r="B20356" t="s">
        <v>83</v>
      </c>
      <c r="C20356">
        <v>2106</v>
      </c>
      <c r="D20356" t="s">
        <v>1252</v>
      </c>
      <c r="E20356" t="s">
        <v>1132</v>
      </c>
      <c r="F20356" t="s">
        <v>1108</v>
      </c>
      <c r="G20356" t="s">
        <v>1137</v>
      </c>
      <c r="H20356" t="s">
        <v>94</v>
      </c>
      <c r="I20356" t="s">
        <v>107</v>
      </c>
    </row>
    <row r="20357" spans="1:9" x14ac:dyDescent="0.35">
      <c r="A20357" t="s">
        <v>7</v>
      </c>
      <c r="B20357" t="s">
        <v>50</v>
      </c>
      <c r="C20357">
        <v>348</v>
      </c>
      <c r="D20357" t="s">
        <v>1119</v>
      </c>
      <c r="E20357" t="s">
        <v>1449</v>
      </c>
      <c r="F20357" t="s">
        <v>868</v>
      </c>
      <c r="G20357" t="s">
        <v>924</v>
      </c>
      <c r="H20357" t="s">
        <v>130</v>
      </c>
      <c r="I20357" t="s">
        <v>76</v>
      </c>
    </row>
    <row r="20358" spans="1:9" x14ac:dyDescent="0.35">
      <c r="A20358" t="s">
        <v>241</v>
      </c>
      <c r="B20358" t="s">
        <v>52</v>
      </c>
      <c r="C20358">
        <v>3420</v>
      </c>
      <c r="D20358" t="s">
        <v>1130</v>
      </c>
      <c r="E20358" t="s">
        <v>916</v>
      </c>
      <c r="F20358" t="s">
        <v>1125</v>
      </c>
      <c r="G20358" t="s">
        <v>1472</v>
      </c>
      <c r="H20358" t="s">
        <v>70</v>
      </c>
      <c r="I20358" t="s">
        <v>73</v>
      </c>
    </row>
    <row r="20359" spans="1:9" x14ac:dyDescent="0.35">
      <c r="A20359" t="s">
        <v>241</v>
      </c>
      <c r="B20359" t="s">
        <v>83</v>
      </c>
      <c r="C20359">
        <v>8925</v>
      </c>
      <c r="D20359" t="s">
        <v>1245</v>
      </c>
      <c r="E20359" t="s">
        <v>1245</v>
      </c>
      <c r="F20359" t="s">
        <v>1250</v>
      </c>
      <c r="G20359" t="s">
        <v>991</v>
      </c>
      <c r="H20359" t="s">
        <v>138</v>
      </c>
      <c r="I20359" t="s">
        <v>107</v>
      </c>
    </row>
    <row r="20360" spans="1:9" x14ac:dyDescent="0.35">
      <c r="A20360" t="s">
        <v>241</v>
      </c>
      <c r="B20360" t="s">
        <v>50</v>
      </c>
      <c r="C20360">
        <v>1104</v>
      </c>
      <c r="D20360" t="s">
        <v>1474</v>
      </c>
      <c r="E20360" t="s">
        <v>1418</v>
      </c>
      <c r="F20360" t="s">
        <v>1591</v>
      </c>
      <c r="G20360" t="s">
        <v>1422</v>
      </c>
      <c r="H20360" t="s">
        <v>55</v>
      </c>
      <c r="I20360" t="s">
        <v>77</v>
      </c>
    </row>
    <row r="20362" spans="1:9" x14ac:dyDescent="0.35">
      <c r="A20362" t="s">
        <v>2862</v>
      </c>
    </row>
    <row r="20363" spans="1:9" x14ac:dyDescent="0.35">
      <c r="A20363" t="s">
        <v>14</v>
      </c>
      <c r="B20363" t="s">
        <v>266</v>
      </c>
      <c r="C20363" t="s">
        <v>2</v>
      </c>
      <c r="D20363" t="s">
        <v>2857</v>
      </c>
      <c r="E20363" t="s">
        <v>2858</v>
      </c>
      <c r="F20363" t="s">
        <v>2859</v>
      </c>
      <c r="G20363" t="s">
        <v>2860</v>
      </c>
      <c r="H20363" t="s">
        <v>2694</v>
      </c>
      <c r="I20363" t="s">
        <v>2861</v>
      </c>
    </row>
    <row r="20364" spans="1:9" x14ac:dyDescent="0.35">
      <c r="A20364" t="s">
        <v>3</v>
      </c>
      <c r="B20364" t="s">
        <v>267</v>
      </c>
      <c r="C20364">
        <v>264</v>
      </c>
      <c r="D20364" t="s">
        <v>1138</v>
      </c>
      <c r="E20364" t="s">
        <v>1240</v>
      </c>
      <c r="F20364" t="s">
        <v>1130</v>
      </c>
      <c r="G20364" t="s">
        <v>1435</v>
      </c>
      <c r="H20364" t="s">
        <v>73</v>
      </c>
      <c r="I20364" t="s">
        <v>94</v>
      </c>
    </row>
    <row r="20365" spans="1:9" x14ac:dyDescent="0.35">
      <c r="A20365" t="s">
        <v>3</v>
      </c>
      <c r="B20365" t="s">
        <v>279</v>
      </c>
      <c r="C20365">
        <v>1701</v>
      </c>
      <c r="D20365" t="s">
        <v>1556</v>
      </c>
      <c r="E20365" t="s">
        <v>1541</v>
      </c>
      <c r="F20365" t="s">
        <v>1248</v>
      </c>
      <c r="G20365" t="s">
        <v>1240</v>
      </c>
      <c r="H20365" t="s">
        <v>77</v>
      </c>
      <c r="I20365" t="s">
        <v>76</v>
      </c>
    </row>
    <row r="20366" spans="1:9" x14ac:dyDescent="0.35">
      <c r="A20366" t="s">
        <v>3</v>
      </c>
      <c r="B20366" t="s">
        <v>285</v>
      </c>
      <c r="C20366">
        <v>64</v>
      </c>
      <c r="D20366" t="s">
        <v>998</v>
      </c>
      <c r="E20366" t="s">
        <v>395</v>
      </c>
      <c r="F20366" t="s">
        <v>1283</v>
      </c>
      <c r="G20366" t="s">
        <v>1283</v>
      </c>
      <c r="H20366" t="s">
        <v>76</v>
      </c>
      <c r="I20366" t="s">
        <v>76</v>
      </c>
    </row>
    <row r="20367" spans="1:9" x14ac:dyDescent="0.35">
      <c r="A20367" t="s">
        <v>4</v>
      </c>
      <c r="B20367" t="s">
        <v>267</v>
      </c>
      <c r="C20367">
        <v>355</v>
      </c>
      <c r="D20367" t="s">
        <v>1240</v>
      </c>
      <c r="E20367" t="s">
        <v>991</v>
      </c>
      <c r="F20367" t="s">
        <v>1254</v>
      </c>
      <c r="G20367" t="s">
        <v>1422</v>
      </c>
      <c r="H20367" t="s">
        <v>80</v>
      </c>
      <c r="I20367" t="s">
        <v>76</v>
      </c>
    </row>
    <row r="20368" spans="1:9" x14ac:dyDescent="0.35">
      <c r="A20368" t="s">
        <v>4</v>
      </c>
      <c r="B20368" t="s">
        <v>279</v>
      </c>
      <c r="C20368">
        <v>2643</v>
      </c>
      <c r="D20368" t="s">
        <v>1247</v>
      </c>
      <c r="E20368" t="s">
        <v>1256</v>
      </c>
      <c r="F20368" t="s">
        <v>1002</v>
      </c>
      <c r="G20368" t="s">
        <v>1271</v>
      </c>
      <c r="H20368" t="s">
        <v>186</v>
      </c>
      <c r="I20368" t="s">
        <v>76</v>
      </c>
    </row>
    <row r="20369" spans="1:9" x14ac:dyDescent="0.35">
      <c r="A20369" t="s">
        <v>4</v>
      </c>
      <c r="B20369" t="s">
        <v>285</v>
      </c>
      <c r="C20369">
        <v>278</v>
      </c>
      <c r="D20369" t="s">
        <v>882</v>
      </c>
      <c r="E20369" t="s">
        <v>1125</v>
      </c>
      <c r="F20369" t="s">
        <v>979</v>
      </c>
      <c r="G20369" t="s">
        <v>858</v>
      </c>
      <c r="H20369" t="s">
        <v>175</v>
      </c>
      <c r="I20369" t="s">
        <v>94</v>
      </c>
    </row>
    <row r="20370" spans="1:9" x14ac:dyDescent="0.35">
      <c r="A20370" t="s">
        <v>5</v>
      </c>
      <c r="B20370" t="s">
        <v>267</v>
      </c>
      <c r="C20370">
        <v>135</v>
      </c>
      <c r="D20370" t="s">
        <v>1004</v>
      </c>
      <c r="E20370" t="s">
        <v>1000</v>
      </c>
      <c r="F20370" t="s">
        <v>1143</v>
      </c>
      <c r="G20370" t="s">
        <v>1143</v>
      </c>
      <c r="H20370" t="s">
        <v>151</v>
      </c>
      <c r="I20370" t="s">
        <v>76</v>
      </c>
    </row>
    <row r="20371" spans="1:9" x14ac:dyDescent="0.35">
      <c r="A20371" t="s">
        <v>5</v>
      </c>
      <c r="B20371" t="s">
        <v>279</v>
      </c>
      <c r="C20371">
        <v>2662</v>
      </c>
      <c r="D20371" t="s">
        <v>1265</v>
      </c>
      <c r="E20371" t="s">
        <v>1108</v>
      </c>
      <c r="F20371" t="s">
        <v>1271</v>
      </c>
      <c r="G20371" t="s">
        <v>1110</v>
      </c>
      <c r="H20371" t="s">
        <v>74</v>
      </c>
      <c r="I20371" t="s">
        <v>76</v>
      </c>
    </row>
    <row r="20372" spans="1:9" x14ac:dyDescent="0.35">
      <c r="A20372" t="s">
        <v>5</v>
      </c>
      <c r="B20372" t="s">
        <v>285</v>
      </c>
      <c r="C20372">
        <v>669</v>
      </c>
      <c r="D20372" t="s">
        <v>1240</v>
      </c>
      <c r="E20372" t="s">
        <v>1240</v>
      </c>
      <c r="F20372" t="s">
        <v>1240</v>
      </c>
      <c r="G20372" t="s">
        <v>1256</v>
      </c>
      <c r="H20372" t="s">
        <v>55</v>
      </c>
      <c r="I20372" t="s">
        <v>76</v>
      </c>
    </row>
    <row r="20373" spans="1:9" x14ac:dyDescent="0.35">
      <c r="A20373" t="s">
        <v>6</v>
      </c>
      <c r="B20373" t="s">
        <v>267</v>
      </c>
      <c r="C20373">
        <v>127</v>
      </c>
      <c r="D20373" t="s">
        <v>1138</v>
      </c>
      <c r="E20373" t="s">
        <v>1435</v>
      </c>
      <c r="F20373" t="s">
        <v>1131</v>
      </c>
      <c r="G20373" t="s">
        <v>917</v>
      </c>
      <c r="H20373" t="s">
        <v>94</v>
      </c>
      <c r="I20373" t="s">
        <v>76</v>
      </c>
    </row>
    <row r="20374" spans="1:9" x14ac:dyDescent="0.35">
      <c r="A20374" t="s">
        <v>6</v>
      </c>
      <c r="B20374" t="s">
        <v>279</v>
      </c>
      <c r="C20374">
        <v>1142</v>
      </c>
      <c r="D20374" t="s">
        <v>893</v>
      </c>
      <c r="E20374" t="s">
        <v>902</v>
      </c>
      <c r="F20374" t="s">
        <v>869</v>
      </c>
      <c r="G20374" t="s">
        <v>1142</v>
      </c>
      <c r="H20374" t="s">
        <v>88</v>
      </c>
      <c r="I20374" t="s">
        <v>77</v>
      </c>
    </row>
    <row r="20375" spans="1:9" x14ac:dyDescent="0.35">
      <c r="A20375" t="s">
        <v>6</v>
      </c>
      <c r="B20375" t="s">
        <v>285</v>
      </c>
      <c r="C20375">
        <v>163</v>
      </c>
      <c r="D20375" t="s">
        <v>1137</v>
      </c>
      <c r="E20375" t="s">
        <v>1143</v>
      </c>
      <c r="F20375" t="s">
        <v>969</v>
      </c>
      <c r="G20375" t="s">
        <v>969</v>
      </c>
      <c r="H20375" t="s">
        <v>130</v>
      </c>
      <c r="I20375" t="s">
        <v>150</v>
      </c>
    </row>
    <row r="20376" spans="1:9" x14ac:dyDescent="0.35">
      <c r="A20376" t="s">
        <v>7</v>
      </c>
      <c r="B20376" t="s">
        <v>267</v>
      </c>
      <c r="C20376">
        <v>199</v>
      </c>
      <c r="D20376" t="s">
        <v>1245</v>
      </c>
      <c r="E20376" t="s">
        <v>1001</v>
      </c>
      <c r="F20376" t="s">
        <v>916</v>
      </c>
      <c r="G20376" t="s">
        <v>1111</v>
      </c>
      <c r="H20376" t="s">
        <v>107</v>
      </c>
      <c r="I20376" t="s">
        <v>81</v>
      </c>
    </row>
    <row r="20377" spans="1:9" x14ac:dyDescent="0.35">
      <c r="A20377" t="s">
        <v>7</v>
      </c>
      <c r="B20377" t="s">
        <v>279</v>
      </c>
      <c r="C20377">
        <v>2875</v>
      </c>
      <c r="D20377" t="s">
        <v>1256</v>
      </c>
      <c r="E20377" t="s">
        <v>1280</v>
      </c>
      <c r="F20377" t="s">
        <v>987</v>
      </c>
      <c r="G20377" t="s">
        <v>1438</v>
      </c>
      <c r="H20377" t="s">
        <v>100</v>
      </c>
      <c r="I20377" t="s">
        <v>107</v>
      </c>
    </row>
    <row r="20378" spans="1:9" x14ac:dyDescent="0.35">
      <c r="A20378" t="s">
        <v>7</v>
      </c>
      <c r="B20378" t="s">
        <v>285</v>
      </c>
      <c r="C20378">
        <v>172</v>
      </c>
      <c r="D20378" t="s">
        <v>1103</v>
      </c>
      <c r="E20378" t="s">
        <v>1277</v>
      </c>
      <c r="F20378" t="s">
        <v>1138</v>
      </c>
      <c r="G20378" t="s">
        <v>1119</v>
      </c>
      <c r="H20378" t="s">
        <v>150</v>
      </c>
      <c r="I20378" t="s">
        <v>76</v>
      </c>
    </row>
    <row r="20379" spans="1:9" x14ac:dyDescent="0.35">
      <c r="A20379" t="s">
        <v>241</v>
      </c>
      <c r="B20379" t="s">
        <v>267</v>
      </c>
      <c r="C20379">
        <v>1080</v>
      </c>
      <c r="D20379" t="s">
        <v>1245</v>
      </c>
      <c r="E20379" t="s">
        <v>1474</v>
      </c>
      <c r="F20379" t="s">
        <v>1134</v>
      </c>
      <c r="G20379" t="s">
        <v>1417</v>
      </c>
      <c r="H20379" t="s">
        <v>78</v>
      </c>
      <c r="I20379" t="s">
        <v>79</v>
      </c>
    </row>
    <row r="20380" spans="1:9" x14ac:dyDescent="0.35">
      <c r="A20380" t="s">
        <v>241</v>
      </c>
      <c r="B20380" t="s">
        <v>279</v>
      </c>
      <c r="C20380">
        <v>11023</v>
      </c>
      <c r="D20380" t="s">
        <v>1272</v>
      </c>
      <c r="E20380" t="s">
        <v>1272</v>
      </c>
      <c r="F20380" t="s">
        <v>1002</v>
      </c>
      <c r="G20380" t="s">
        <v>1119</v>
      </c>
      <c r="H20380" t="s">
        <v>186</v>
      </c>
      <c r="I20380" t="s">
        <v>107</v>
      </c>
    </row>
    <row r="20381" spans="1:9" x14ac:dyDescent="0.35">
      <c r="A20381" t="s">
        <v>241</v>
      </c>
      <c r="B20381" t="s">
        <v>285</v>
      </c>
      <c r="C20381">
        <v>1346</v>
      </c>
      <c r="D20381" t="s">
        <v>1114</v>
      </c>
      <c r="E20381" t="s">
        <v>1002</v>
      </c>
      <c r="F20381" t="s">
        <v>1137</v>
      </c>
      <c r="G20381" t="s">
        <v>914</v>
      </c>
      <c r="H20381" t="s">
        <v>151</v>
      </c>
      <c r="I20381" t="s">
        <v>77</v>
      </c>
    </row>
    <row r="20383" spans="1:9" x14ac:dyDescent="0.35">
      <c r="A20383" t="s">
        <v>2863</v>
      </c>
    </row>
    <row r="20384" spans="1:9" x14ac:dyDescent="0.35">
      <c r="A20384" t="s">
        <v>14</v>
      </c>
      <c r="B20384" t="s">
        <v>350</v>
      </c>
      <c r="C20384" t="s">
        <v>2</v>
      </c>
      <c r="D20384" t="s">
        <v>2857</v>
      </c>
      <c r="E20384" t="s">
        <v>2858</v>
      </c>
      <c r="F20384" t="s">
        <v>2859</v>
      </c>
      <c r="G20384" t="s">
        <v>2860</v>
      </c>
      <c r="H20384" t="s">
        <v>2694</v>
      </c>
      <c r="I20384" t="s">
        <v>2861</v>
      </c>
    </row>
    <row r="20385" spans="1:9" x14ac:dyDescent="0.35">
      <c r="A20385" t="s">
        <v>3</v>
      </c>
      <c r="B20385" t="s">
        <v>351</v>
      </c>
      <c r="C20385">
        <v>1145</v>
      </c>
      <c r="D20385" t="s">
        <v>1277</v>
      </c>
      <c r="E20385" t="s">
        <v>1565</v>
      </c>
      <c r="F20385" t="s">
        <v>404</v>
      </c>
      <c r="G20385" t="s">
        <v>1248</v>
      </c>
      <c r="H20385" t="s">
        <v>77</v>
      </c>
      <c r="I20385" t="s">
        <v>76</v>
      </c>
    </row>
    <row r="20386" spans="1:9" x14ac:dyDescent="0.35">
      <c r="A20386" t="s">
        <v>3</v>
      </c>
      <c r="B20386" t="s">
        <v>353</v>
      </c>
      <c r="C20386">
        <v>884</v>
      </c>
      <c r="D20386" t="s">
        <v>1556</v>
      </c>
      <c r="E20386" t="s">
        <v>1277</v>
      </c>
      <c r="F20386" t="s">
        <v>1476</v>
      </c>
      <c r="G20386" t="s">
        <v>1002</v>
      </c>
      <c r="H20386" t="s">
        <v>77</v>
      </c>
      <c r="I20386" t="s">
        <v>106</v>
      </c>
    </row>
    <row r="20387" spans="1:9" x14ac:dyDescent="0.35">
      <c r="A20387" t="s">
        <v>4</v>
      </c>
      <c r="B20387" t="s">
        <v>351</v>
      </c>
      <c r="C20387">
        <v>1715</v>
      </c>
      <c r="D20387" t="s">
        <v>1266</v>
      </c>
      <c r="E20387" t="s">
        <v>1240</v>
      </c>
      <c r="F20387" t="s">
        <v>1101</v>
      </c>
      <c r="G20387" t="s">
        <v>916</v>
      </c>
      <c r="H20387" t="s">
        <v>105</v>
      </c>
      <c r="I20387" t="s">
        <v>106</v>
      </c>
    </row>
    <row r="20388" spans="1:9" x14ac:dyDescent="0.35">
      <c r="A20388" t="s">
        <v>4</v>
      </c>
      <c r="B20388" t="s">
        <v>353</v>
      </c>
      <c r="C20388">
        <v>1561</v>
      </c>
      <c r="D20388" t="s">
        <v>1435</v>
      </c>
      <c r="E20388" t="s">
        <v>1264</v>
      </c>
      <c r="F20388" t="s">
        <v>1264</v>
      </c>
      <c r="G20388" t="s">
        <v>1134</v>
      </c>
      <c r="H20388" t="s">
        <v>57</v>
      </c>
      <c r="I20388" t="s">
        <v>76</v>
      </c>
    </row>
    <row r="20389" spans="1:9" x14ac:dyDescent="0.35">
      <c r="A20389" t="s">
        <v>5</v>
      </c>
      <c r="B20389" t="s">
        <v>351</v>
      </c>
      <c r="C20389">
        <v>1912</v>
      </c>
      <c r="D20389" t="s">
        <v>1468</v>
      </c>
      <c r="E20389" t="s">
        <v>1418</v>
      </c>
      <c r="F20389" t="s">
        <v>1247</v>
      </c>
      <c r="G20389" t="s">
        <v>1476</v>
      </c>
      <c r="H20389" t="s">
        <v>74</v>
      </c>
      <c r="I20389" t="s">
        <v>76</v>
      </c>
    </row>
    <row r="20390" spans="1:9" x14ac:dyDescent="0.35">
      <c r="A20390" t="s">
        <v>5</v>
      </c>
      <c r="B20390" t="s">
        <v>353</v>
      </c>
      <c r="C20390">
        <v>1554</v>
      </c>
      <c r="D20390" t="s">
        <v>1271</v>
      </c>
      <c r="E20390" t="s">
        <v>1002</v>
      </c>
      <c r="F20390" t="s">
        <v>868</v>
      </c>
      <c r="G20390" t="s">
        <v>917</v>
      </c>
      <c r="H20390" t="s">
        <v>93</v>
      </c>
      <c r="I20390" t="s">
        <v>107</v>
      </c>
    </row>
    <row r="20391" spans="1:9" x14ac:dyDescent="0.35">
      <c r="A20391" t="s">
        <v>6</v>
      </c>
      <c r="B20391" t="s">
        <v>351</v>
      </c>
      <c r="C20391">
        <v>923</v>
      </c>
      <c r="D20391" t="s">
        <v>1110</v>
      </c>
      <c r="E20391" t="s">
        <v>1101</v>
      </c>
      <c r="F20391" t="s">
        <v>1131</v>
      </c>
      <c r="G20391" t="s">
        <v>1244</v>
      </c>
      <c r="H20391" t="s">
        <v>133</v>
      </c>
      <c r="I20391" t="s">
        <v>77</v>
      </c>
    </row>
    <row r="20392" spans="1:9" x14ac:dyDescent="0.35">
      <c r="A20392" t="s">
        <v>6</v>
      </c>
      <c r="B20392" t="s">
        <v>353</v>
      </c>
      <c r="C20392">
        <v>509</v>
      </c>
      <c r="D20392" t="s">
        <v>405</v>
      </c>
      <c r="E20392" t="s">
        <v>1316</v>
      </c>
      <c r="F20392" t="s">
        <v>744</v>
      </c>
      <c r="G20392" t="s">
        <v>858</v>
      </c>
      <c r="H20392" t="s">
        <v>121</v>
      </c>
      <c r="I20392" t="s">
        <v>79</v>
      </c>
    </row>
    <row r="20393" spans="1:9" x14ac:dyDescent="0.35">
      <c r="A20393" t="s">
        <v>7</v>
      </c>
      <c r="B20393" t="s">
        <v>351</v>
      </c>
      <c r="C20393">
        <v>2107</v>
      </c>
      <c r="D20393" t="s">
        <v>1245</v>
      </c>
      <c r="E20393" t="s">
        <v>1242</v>
      </c>
      <c r="F20393" t="s">
        <v>1468</v>
      </c>
      <c r="G20393" t="s">
        <v>1420</v>
      </c>
      <c r="H20393" t="s">
        <v>72</v>
      </c>
      <c r="I20393" t="s">
        <v>107</v>
      </c>
    </row>
    <row r="20394" spans="1:9" x14ac:dyDescent="0.35">
      <c r="A20394" t="s">
        <v>7</v>
      </c>
      <c r="B20394" t="s">
        <v>353</v>
      </c>
      <c r="C20394">
        <v>1139</v>
      </c>
      <c r="D20394" t="s">
        <v>1468</v>
      </c>
      <c r="E20394" t="s">
        <v>1250</v>
      </c>
      <c r="F20394" t="s">
        <v>965</v>
      </c>
      <c r="G20394" t="s">
        <v>882</v>
      </c>
      <c r="H20394" t="s">
        <v>100</v>
      </c>
      <c r="I20394" t="s">
        <v>106</v>
      </c>
    </row>
    <row r="20395" spans="1:9" x14ac:dyDescent="0.35">
      <c r="A20395" t="s">
        <v>241</v>
      </c>
      <c r="B20395" t="s">
        <v>351</v>
      </c>
      <c r="C20395">
        <v>7802</v>
      </c>
      <c r="D20395" t="s">
        <v>1243</v>
      </c>
      <c r="E20395" t="s">
        <v>1256</v>
      </c>
      <c r="F20395" t="s">
        <v>1265</v>
      </c>
      <c r="G20395" t="s">
        <v>1254</v>
      </c>
      <c r="H20395" t="s">
        <v>63</v>
      </c>
      <c r="I20395" t="s">
        <v>107</v>
      </c>
    </row>
    <row r="20396" spans="1:9" x14ac:dyDescent="0.35">
      <c r="A20396" t="s">
        <v>241</v>
      </c>
      <c r="B20396" t="s">
        <v>353</v>
      </c>
      <c r="C20396">
        <v>5647</v>
      </c>
      <c r="D20396" t="s">
        <v>1449</v>
      </c>
      <c r="E20396" t="s">
        <v>1263</v>
      </c>
      <c r="F20396" t="s">
        <v>913</v>
      </c>
      <c r="G20396" t="s">
        <v>1422</v>
      </c>
      <c r="H20396" t="s">
        <v>151</v>
      </c>
      <c r="I20396" t="s">
        <v>73</v>
      </c>
    </row>
    <row r="20398" spans="1:9" x14ac:dyDescent="0.35">
      <c r="A20398" t="s">
        <v>2864</v>
      </c>
    </row>
    <row r="20399" spans="1:9" x14ac:dyDescent="0.35">
      <c r="A20399" t="s">
        <v>14</v>
      </c>
      <c r="B20399" t="s">
        <v>388</v>
      </c>
      <c r="C20399" t="s">
        <v>2</v>
      </c>
      <c r="D20399" t="s">
        <v>2857</v>
      </c>
      <c r="E20399" t="s">
        <v>2858</v>
      </c>
      <c r="F20399" t="s">
        <v>2859</v>
      </c>
      <c r="G20399" t="s">
        <v>2860</v>
      </c>
      <c r="H20399" t="s">
        <v>2694</v>
      </c>
      <c r="I20399" t="s">
        <v>2861</v>
      </c>
    </row>
    <row r="20400" spans="1:9" x14ac:dyDescent="0.35">
      <c r="A20400" t="s">
        <v>3</v>
      </c>
      <c r="B20400" t="s">
        <v>389</v>
      </c>
      <c r="C20400">
        <v>38</v>
      </c>
      <c r="D20400" t="s">
        <v>917</v>
      </c>
      <c r="E20400" t="s">
        <v>917</v>
      </c>
      <c r="F20400" t="s">
        <v>917</v>
      </c>
      <c r="G20400" t="s">
        <v>1578</v>
      </c>
      <c r="H20400" t="s">
        <v>76</v>
      </c>
      <c r="I20400" t="s">
        <v>260</v>
      </c>
    </row>
    <row r="20401" spans="1:9" x14ac:dyDescent="0.35">
      <c r="A20401" t="s">
        <v>3</v>
      </c>
      <c r="B20401" t="s">
        <v>50</v>
      </c>
      <c r="C20401">
        <v>1</v>
      </c>
      <c r="D20401" t="s">
        <v>395</v>
      </c>
      <c r="E20401" t="s">
        <v>395</v>
      </c>
      <c r="F20401" t="s">
        <v>395</v>
      </c>
      <c r="G20401" t="s">
        <v>395</v>
      </c>
      <c r="H20401" t="s">
        <v>76</v>
      </c>
      <c r="I20401" t="s">
        <v>76</v>
      </c>
    </row>
    <row r="20402" spans="1:9" x14ac:dyDescent="0.35">
      <c r="A20402" t="s">
        <v>3</v>
      </c>
      <c r="B20402" t="s">
        <v>396</v>
      </c>
      <c r="C20402">
        <v>1990</v>
      </c>
      <c r="D20402" t="s">
        <v>1238</v>
      </c>
      <c r="E20402" t="s">
        <v>1541</v>
      </c>
      <c r="F20402" t="s">
        <v>1138</v>
      </c>
      <c r="G20402" t="s">
        <v>1256</v>
      </c>
      <c r="H20402" t="s">
        <v>77</v>
      </c>
      <c r="I20402" t="s">
        <v>76</v>
      </c>
    </row>
    <row r="20403" spans="1:9" x14ac:dyDescent="0.35">
      <c r="A20403" t="s">
        <v>4</v>
      </c>
      <c r="B20403" t="s">
        <v>389</v>
      </c>
      <c r="C20403">
        <v>103</v>
      </c>
      <c r="D20403" t="s">
        <v>1422</v>
      </c>
      <c r="E20403" t="s">
        <v>965</v>
      </c>
      <c r="F20403" t="s">
        <v>1422</v>
      </c>
      <c r="G20403" t="s">
        <v>965</v>
      </c>
      <c r="H20403" t="s">
        <v>99</v>
      </c>
      <c r="I20403" t="s">
        <v>76</v>
      </c>
    </row>
    <row r="20404" spans="1:9" x14ac:dyDescent="0.35">
      <c r="A20404" t="s">
        <v>4</v>
      </c>
      <c r="B20404" t="s">
        <v>50</v>
      </c>
      <c r="C20404">
        <v>5</v>
      </c>
      <c r="D20404" t="s">
        <v>395</v>
      </c>
      <c r="E20404" t="s">
        <v>395</v>
      </c>
      <c r="F20404" t="s">
        <v>395</v>
      </c>
      <c r="G20404" t="s">
        <v>395</v>
      </c>
      <c r="H20404" t="s">
        <v>76</v>
      </c>
      <c r="I20404" t="s">
        <v>76</v>
      </c>
    </row>
    <row r="20405" spans="1:9" x14ac:dyDescent="0.35">
      <c r="A20405" t="s">
        <v>4</v>
      </c>
      <c r="B20405" t="s">
        <v>396</v>
      </c>
      <c r="C20405">
        <v>3168</v>
      </c>
      <c r="D20405" t="s">
        <v>1267</v>
      </c>
      <c r="E20405" t="s">
        <v>1265</v>
      </c>
      <c r="F20405" t="s">
        <v>1134</v>
      </c>
      <c r="G20405" t="s">
        <v>916</v>
      </c>
      <c r="H20405" t="s">
        <v>74</v>
      </c>
      <c r="I20405" t="s">
        <v>73</v>
      </c>
    </row>
    <row r="20406" spans="1:9" x14ac:dyDescent="0.35">
      <c r="A20406" t="s">
        <v>5</v>
      </c>
      <c r="B20406" t="s">
        <v>389</v>
      </c>
      <c r="C20406">
        <v>56</v>
      </c>
      <c r="D20406" t="s">
        <v>740</v>
      </c>
      <c r="E20406" t="s">
        <v>740</v>
      </c>
      <c r="F20406" t="s">
        <v>740</v>
      </c>
      <c r="G20406" t="s">
        <v>740</v>
      </c>
      <c r="H20406" t="s">
        <v>312</v>
      </c>
      <c r="I20406" t="s">
        <v>76</v>
      </c>
    </row>
    <row r="20407" spans="1:9" x14ac:dyDescent="0.35">
      <c r="A20407" t="s">
        <v>5</v>
      </c>
      <c r="B20407" t="s">
        <v>50</v>
      </c>
      <c r="C20407">
        <v>5</v>
      </c>
      <c r="D20407" t="s">
        <v>395</v>
      </c>
      <c r="E20407" t="s">
        <v>395</v>
      </c>
      <c r="F20407" t="s">
        <v>395</v>
      </c>
      <c r="G20407" t="s">
        <v>395</v>
      </c>
      <c r="H20407" t="s">
        <v>76</v>
      </c>
      <c r="I20407" t="s">
        <v>76</v>
      </c>
    </row>
    <row r="20408" spans="1:9" x14ac:dyDescent="0.35">
      <c r="A20408" t="s">
        <v>5</v>
      </c>
      <c r="B20408" t="s">
        <v>396</v>
      </c>
      <c r="C20408">
        <v>3405</v>
      </c>
      <c r="D20408" t="s">
        <v>1476</v>
      </c>
      <c r="E20408" t="s">
        <v>1250</v>
      </c>
      <c r="F20408" t="s">
        <v>1004</v>
      </c>
      <c r="G20408" t="s">
        <v>991</v>
      </c>
      <c r="H20408" t="s">
        <v>186</v>
      </c>
      <c r="I20408" t="s">
        <v>76</v>
      </c>
    </row>
    <row r="20409" spans="1:9" x14ac:dyDescent="0.35">
      <c r="A20409" t="s">
        <v>6</v>
      </c>
      <c r="B20409" t="s">
        <v>389</v>
      </c>
      <c r="C20409">
        <v>54</v>
      </c>
      <c r="D20409" t="s">
        <v>1390</v>
      </c>
      <c r="E20409" t="s">
        <v>909</v>
      </c>
      <c r="F20409" t="s">
        <v>1184</v>
      </c>
      <c r="G20409" t="s">
        <v>924</v>
      </c>
      <c r="H20409" t="s">
        <v>176</v>
      </c>
      <c r="I20409" t="s">
        <v>76</v>
      </c>
    </row>
    <row r="20410" spans="1:9" x14ac:dyDescent="0.35">
      <c r="A20410" t="s">
        <v>6</v>
      </c>
      <c r="B20410" t="s">
        <v>50</v>
      </c>
      <c r="C20410">
        <v>2</v>
      </c>
      <c r="D20410" t="s">
        <v>395</v>
      </c>
      <c r="E20410" t="s">
        <v>395</v>
      </c>
      <c r="F20410" t="s">
        <v>395</v>
      </c>
      <c r="G20410" t="s">
        <v>395</v>
      </c>
      <c r="H20410" t="s">
        <v>76</v>
      </c>
      <c r="I20410" t="s">
        <v>76</v>
      </c>
    </row>
    <row r="20411" spans="1:9" x14ac:dyDescent="0.35">
      <c r="A20411" t="s">
        <v>6</v>
      </c>
      <c r="B20411" t="s">
        <v>396</v>
      </c>
      <c r="C20411">
        <v>1376</v>
      </c>
      <c r="D20411" t="s">
        <v>914</v>
      </c>
      <c r="E20411" t="s">
        <v>1417</v>
      </c>
      <c r="F20411" t="s">
        <v>1135</v>
      </c>
      <c r="G20411" t="s">
        <v>869</v>
      </c>
      <c r="H20411" t="s">
        <v>179</v>
      </c>
      <c r="I20411" t="s">
        <v>79</v>
      </c>
    </row>
    <row r="20412" spans="1:9" x14ac:dyDescent="0.35">
      <c r="A20412" t="s">
        <v>7</v>
      </c>
      <c r="B20412" t="s">
        <v>389</v>
      </c>
      <c r="C20412">
        <v>143</v>
      </c>
      <c r="D20412" t="s">
        <v>1420</v>
      </c>
      <c r="E20412" t="s">
        <v>1263</v>
      </c>
      <c r="F20412" t="s">
        <v>924</v>
      </c>
      <c r="G20412" t="s">
        <v>1244</v>
      </c>
      <c r="H20412" t="s">
        <v>62</v>
      </c>
      <c r="I20412" t="s">
        <v>76</v>
      </c>
    </row>
    <row r="20413" spans="1:9" x14ac:dyDescent="0.35">
      <c r="A20413" t="s">
        <v>7</v>
      </c>
      <c r="B20413" t="s">
        <v>50</v>
      </c>
      <c r="C20413">
        <v>7</v>
      </c>
      <c r="D20413" t="s">
        <v>1271</v>
      </c>
      <c r="E20413" t="s">
        <v>1271</v>
      </c>
      <c r="F20413" t="s">
        <v>1271</v>
      </c>
      <c r="G20413" t="s">
        <v>1271</v>
      </c>
      <c r="H20413" t="s">
        <v>76</v>
      </c>
      <c r="I20413" t="s">
        <v>84</v>
      </c>
    </row>
    <row r="20414" spans="1:9" x14ac:dyDescent="0.35">
      <c r="A20414" t="s">
        <v>7</v>
      </c>
      <c r="B20414" t="s">
        <v>396</v>
      </c>
      <c r="C20414">
        <v>3096</v>
      </c>
      <c r="D20414" t="s">
        <v>1256</v>
      </c>
      <c r="E20414" t="s">
        <v>1245</v>
      </c>
      <c r="F20414" t="s">
        <v>1271</v>
      </c>
      <c r="G20414" t="s">
        <v>1133</v>
      </c>
      <c r="H20414" t="s">
        <v>72</v>
      </c>
      <c r="I20414" t="s">
        <v>107</v>
      </c>
    </row>
    <row r="20415" spans="1:9" x14ac:dyDescent="0.35">
      <c r="A20415" t="s">
        <v>241</v>
      </c>
      <c r="B20415" t="s">
        <v>389</v>
      </c>
      <c r="C20415">
        <v>394</v>
      </c>
      <c r="D20415" t="s">
        <v>1466</v>
      </c>
      <c r="E20415" t="s">
        <v>908</v>
      </c>
      <c r="F20415" t="s">
        <v>882</v>
      </c>
      <c r="G20415" t="s">
        <v>1525</v>
      </c>
      <c r="H20415" t="s">
        <v>176</v>
      </c>
      <c r="I20415" t="s">
        <v>75</v>
      </c>
    </row>
    <row r="20416" spans="1:9" x14ac:dyDescent="0.35">
      <c r="A20416" t="s">
        <v>241</v>
      </c>
      <c r="B20416" t="s">
        <v>50</v>
      </c>
      <c r="C20416">
        <v>20</v>
      </c>
      <c r="D20416" t="s">
        <v>1565</v>
      </c>
      <c r="E20416" t="s">
        <v>1565</v>
      </c>
      <c r="F20416" t="s">
        <v>1565</v>
      </c>
      <c r="G20416" t="s">
        <v>1565</v>
      </c>
      <c r="H20416" t="s">
        <v>76</v>
      </c>
      <c r="I20416" t="s">
        <v>75</v>
      </c>
    </row>
    <row r="20417" spans="1:9" x14ac:dyDescent="0.35">
      <c r="A20417" t="s">
        <v>241</v>
      </c>
      <c r="B20417" t="s">
        <v>396</v>
      </c>
      <c r="C20417">
        <v>13035</v>
      </c>
      <c r="D20417" t="s">
        <v>1468</v>
      </c>
      <c r="E20417" t="s">
        <v>1418</v>
      </c>
      <c r="F20417" t="s">
        <v>1270</v>
      </c>
      <c r="G20417" t="s">
        <v>1420</v>
      </c>
      <c r="H20417" t="s">
        <v>100</v>
      </c>
      <c r="I20417" t="s">
        <v>107</v>
      </c>
    </row>
    <row r="20419" spans="1:9" x14ac:dyDescent="0.35">
      <c r="A20419" t="s">
        <v>2865</v>
      </c>
    </row>
    <row r="20420" spans="1:9" x14ac:dyDescent="0.35">
      <c r="A20420" t="s">
        <v>14</v>
      </c>
      <c r="B20420" t="s">
        <v>437</v>
      </c>
      <c r="C20420" t="s">
        <v>2</v>
      </c>
      <c r="D20420" t="s">
        <v>2857</v>
      </c>
      <c r="E20420" t="s">
        <v>2858</v>
      </c>
      <c r="F20420" t="s">
        <v>2859</v>
      </c>
      <c r="G20420" t="s">
        <v>2860</v>
      </c>
      <c r="H20420" t="s">
        <v>2694</v>
      </c>
      <c r="I20420" t="s">
        <v>2861</v>
      </c>
    </row>
    <row r="20421" spans="1:9" x14ac:dyDescent="0.35">
      <c r="A20421" t="s">
        <v>3</v>
      </c>
      <c r="B20421" t="s">
        <v>438</v>
      </c>
      <c r="C20421">
        <v>476</v>
      </c>
      <c r="D20421" t="s">
        <v>1253</v>
      </c>
      <c r="E20421" t="s">
        <v>1132</v>
      </c>
      <c r="F20421" t="s">
        <v>1103</v>
      </c>
      <c r="G20421" t="s">
        <v>1476</v>
      </c>
      <c r="H20421" t="s">
        <v>77</v>
      </c>
      <c r="I20421" t="s">
        <v>71</v>
      </c>
    </row>
    <row r="20422" spans="1:9" x14ac:dyDescent="0.35">
      <c r="A20422" t="s">
        <v>3</v>
      </c>
      <c r="B20422" t="s">
        <v>439</v>
      </c>
      <c r="C20422">
        <v>1553</v>
      </c>
      <c r="D20422" t="s">
        <v>1565</v>
      </c>
      <c r="E20422" t="s">
        <v>1276</v>
      </c>
      <c r="F20422" t="s">
        <v>1248</v>
      </c>
      <c r="G20422" t="s">
        <v>1245</v>
      </c>
      <c r="H20422" t="s">
        <v>77</v>
      </c>
      <c r="I20422" t="s">
        <v>76</v>
      </c>
    </row>
    <row r="20423" spans="1:9" x14ac:dyDescent="0.35">
      <c r="A20423" t="s">
        <v>4</v>
      </c>
      <c r="B20423" t="s">
        <v>438</v>
      </c>
      <c r="C20423">
        <v>872</v>
      </c>
      <c r="D20423" t="s">
        <v>1256</v>
      </c>
      <c r="E20423" t="s">
        <v>1138</v>
      </c>
      <c r="F20423" t="s">
        <v>916</v>
      </c>
      <c r="G20423" t="s">
        <v>1422</v>
      </c>
      <c r="H20423" t="s">
        <v>75</v>
      </c>
      <c r="I20423" t="s">
        <v>73</v>
      </c>
    </row>
    <row r="20424" spans="1:9" x14ac:dyDescent="0.35">
      <c r="A20424" t="s">
        <v>4</v>
      </c>
      <c r="B20424" t="s">
        <v>439</v>
      </c>
      <c r="C20424">
        <v>2404</v>
      </c>
      <c r="D20424" t="s">
        <v>987</v>
      </c>
      <c r="E20424" t="s">
        <v>1270</v>
      </c>
      <c r="F20424" t="s">
        <v>1134</v>
      </c>
      <c r="G20424" t="s">
        <v>1435</v>
      </c>
      <c r="H20424" t="s">
        <v>104</v>
      </c>
      <c r="I20424" t="s">
        <v>73</v>
      </c>
    </row>
    <row r="20425" spans="1:9" x14ac:dyDescent="0.35">
      <c r="A20425" t="s">
        <v>5</v>
      </c>
      <c r="B20425" t="s">
        <v>438</v>
      </c>
      <c r="C20425">
        <v>822</v>
      </c>
      <c r="D20425" t="s">
        <v>1280</v>
      </c>
      <c r="E20425" t="s">
        <v>1266</v>
      </c>
      <c r="F20425" t="s">
        <v>1468</v>
      </c>
      <c r="G20425" t="s">
        <v>1103</v>
      </c>
      <c r="H20425" t="s">
        <v>198</v>
      </c>
      <c r="I20425" t="s">
        <v>76</v>
      </c>
    </row>
    <row r="20426" spans="1:9" x14ac:dyDescent="0.35">
      <c r="A20426" t="s">
        <v>5</v>
      </c>
      <c r="B20426" t="s">
        <v>439</v>
      </c>
      <c r="C20426">
        <v>2644</v>
      </c>
      <c r="D20426" t="s">
        <v>1267</v>
      </c>
      <c r="E20426" t="s">
        <v>1265</v>
      </c>
      <c r="F20426" t="s">
        <v>1271</v>
      </c>
      <c r="G20426" t="s">
        <v>1114</v>
      </c>
      <c r="H20426" t="s">
        <v>55</v>
      </c>
      <c r="I20426" t="s">
        <v>76</v>
      </c>
    </row>
    <row r="20427" spans="1:9" x14ac:dyDescent="0.35">
      <c r="A20427" t="s">
        <v>6</v>
      </c>
      <c r="B20427" t="s">
        <v>438</v>
      </c>
      <c r="C20427">
        <v>461</v>
      </c>
      <c r="D20427" t="s">
        <v>1435</v>
      </c>
      <c r="E20427" t="s">
        <v>1134</v>
      </c>
      <c r="F20427" t="s">
        <v>887</v>
      </c>
      <c r="G20427" t="s">
        <v>965</v>
      </c>
      <c r="H20427" t="s">
        <v>108</v>
      </c>
      <c r="I20427" t="s">
        <v>107</v>
      </c>
    </row>
    <row r="20428" spans="1:9" x14ac:dyDescent="0.35">
      <c r="A20428" t="s">
        <v>6</v>
      </c>
      <c r="B20428" t="s">
        <v>439</v>
      </c>
      <c r="C20428">
        <v>971</v>
      </c>
      <c r="D20428" t="s">
        <v>893</v>
      </c>
      <c r="E20428" t="s">
        <v>994</v>
      </c>
      <c r="F20428" t="s">
        <v>892</v>
      </c>
      <c r="G20428" t="s">
        <v>1466</v>
      </c>
      <c r="H20428" t="s">
        <v>57</v>
      </c>
      <c r="I20428" t="s">
        <v>68</v>
      </c>
    </row>
    <row r="20429" spans="1:9" x14ac:dyDescent="0.35">
      <c r="A20429" t="s">
        <v>7</v>
      </c>
      <c r="B20429" t="s">
        <v>438</v>
      </c>
      <c r="C20429">
        <v>1067</v>
      </c>
      <c r="D20429" t="s">
        <v>1250</v>
      </c>
      <c r="E20429" t="s">
        <v>1266</v>
      </c>
      <c r="F20429" t="s">
        <v>987</v>
      </c>
      <c r="G20429" t="s">
        <v>965</v>
      </c>
      <c r="H20429" t="s">
        <v>122</v>
      </c>
      <c r="I20429" t="s">
        <v>76</v>
      </c>
    </row>
    <row r="20430" spans="1:9" x14ac:dyDescent="0.35">
      <c r="A20430" t="s">
        <v>7</v>
      </c>
      <c r="B20430" t="s">
        <v>439</v>
      </c>
      <c r="C20430">
        <v>2179</v>
      </c>
      <c r="D20430" t="s">
        <v>1240</v>
      </c>
      <c r="E20430" t="s">
        <v>1240</v>
      </c>
      <c r="F20430" t="s">
        <v>1002</v>
      </c>
      <c r="G20430" t="s">
        <v>1438</v>
      </c>
      <c r="H20430" t="s">
        <v>105</v>
      </c>
      <c r="I20430" t="s">
        <v>73</v>
      </c>
    </row>
    <row r="20431" spans="1:9" x14ac:dyDescent="0.35">
      <c r="A20431" t="s">
        <v>241</v>
      </c>
      <c r="B20431" t="s">
        <v>438</v>
      </c>
      <c r="C20431">
        <v>3698</v>
      </c>
      <c r="D20431" t="s">
        <v>1468</v>
      </c>
      <c r="E20431" t="s">
        <v>1266</v>
      </c>
      <c r="F20431" t="s">
        <v>1257</v>
      </c>
      <c r="G20431" t="s">
        <v>1101</v>
      </c>
      <c r="H20431" t="s">
        <v>186</v>
      </c>
      <c r="I20431" t="s">
        <v>107</v>
      </c>
    </row>
    <row r="20432" spans="1:9" x14ac:dyDescent="0.35">
      <c r="A20432" t="s">
        <v>241</v>
      </c>
      <c r="B20432" t="s">
        <v>439</v>
      </c>
      <c r="C20432">
        <v>9751</v>
      </c>
      <c r="D20432" t="s">
        <v>1476</v>
      </c>
      <c r="E20432" t="s">
        <v>1103</v>
      </c>
      <c r="F20432" t="s">
        <v>1257</v>
      </c>
      <c r="G20432" t="s">
        <v>1420</v>
      </c>
      <c r="H20432" t="s">
        <v>186</v>
      </c>
      <c r="I20432" t="s">
        <v>73</v>
      </c>
    </row>
    <row r="20434" spans="1:9" x14ac:dyDescent="0.35">
      <c r="A20434" t="s">
        <v>2866</v>
      </c>
    </row>
    <row r="20435" spans="1:9" x14ac:dyDescent="0.35">
      <c r="A20435" t="s">
        <v>14</v>
      </c>
      <c r="B20435" t="s">
        <v>461</v>
      </c>
      <c r="C20435" t="s">
        <v>2</v>
      </c>
      <c r="D20435" t="s">
        <v>2857</v>
      </c>
      <c r="E20435" t="s">
        <v>2858</v>
      </c>
      <c r="F20435" t="s">
        <v>2859</v>
      </c>
      <c r="G20435" t="s">
        <v>2860</v>
      </c>
      <c r="H20435" t="s">
        <v>2694</v>
      </c>
      <c r="I20435" t="s">
        <v>2861</v>
      </c>
    </row>
    <row r="20436" spans="1:9" x14ac:dyDescent="0.35">
      <c r="A20436" t="s">
        <v>3</v>
      </c>
      <c r="B20436" t="s">
        <v>462</v>
      </c>
      <c r="C20436">
        <v>1093</v>
      </c>
      <c r="D20436" t="s">
        <v>1238</v>
      </c>
      <c r="E20436" t="s">
        <v>1541</v>
      </c>
      <c r="F20436" t="s">
        <v>1239</v>
      </c>
      <c r="G20436" t="s">
        <v>1280</v>
      </c>
      <c r="H20436" t="s">
        <v>106</v>
      </c>
      <c r="I20436" t="s">
        <v>106</v>
      </c>
    </row>
    <row r="20437" spans="1:9" x14ac:dyDescent="0.35">
      <c r="A20437" t="s">
        <v>3</v>
      </c>
      <c r="B20437" t="s">
        <v>464</v>
      </c>
      <c r="C20437">
        <v>935</v>
      </c>
      <c r="D20437" t="s">
        <v>404</v>
      </c>
      <c r="E20437" t="s">
        <v>1279</v>
      </c>
      <c r="F20437" t="s">
        <v>1252</v>
      </c>
      <c r="G20437" t="s">
        <v>1247</v>
      </c>
      <c r="H20437" t="s">
        <v>79</v>
      </c>
      <c r="I20437" t="s">
        <v>107</v>
      </c>
    </row>
    <row r="20438" spans="1:9" x14ac:dyDescent="0.35">
      <c r="A20438" t="s">
        <v>3</v>
      </c>
      <c r="B20438" t="s">
        <v>468</v>
      </c>
      <c r="C20438">
        <v>1</v>
      </c>
      <c r="D20438" t="s">
        <v>395</v>
      </c>
      <c r="E20438" t="s">
        <v>395</v>
      </c>
      <c r="F20438" t="s">
        <v>395</v>
      </c>
      <c r="G20438" t="s">
        <v>395</v>
      </c>
      <c r="H20438" t="s">
        <v>76</v>
      </c>
      <c r="I20438" t="s">
        <v>76</v>
      </c>
    </row>
    <row r="20439" spans="1:9" x14ac:dyDescent="0.35">
      <c r="A20439" t="s">
        <v>4</v>
      </c>
      <c r="B20439" t="s">
        <v>462</v>
      </c>
      <c r="C20439">
        <v>1694</v>
      </c>
      <c r="D20439" t="s">
        <v>1108</v>
      </c>
      <c r="E20439" t="s">
        <v>1272</v>
      </c>
      <c r="F20439" t="s">
        <v>916</v>
      </c>
      <c r="G20439" t="s">
        <v>1264</v>
      </c>
      <c r="H20439" t="s">
        <v>72</v>
      </c>
      <c r="I20439" t="s">
        <v>106</v>
      </c>
    </row>
    <row r="20440" spans="1:9" x14ac:dyDescent="0.35">
      <c r="A20440" t="s">
        <v>4</v>
      </c>
      <c r="B20440" t="s">
        <v>464</v>
      </c>
      <c r="C20440">
        <v>1582</v>
      </c>
      <c r="D20440" t="s">
        <v>1002</v>
      </c>
      <c r="E20440" t="s">
        <v>1114</v>
      </c>
      <c r="F20440" t="s">
        <v>868</v>
      </c>
      <c r="G20440" t="s">
        <v>1130</v>
      </c>
      <c r="H20440" t="s">
        <v>103</v>
      </c>
      <c r="I20440" t="s">
        <v>76</v>
      </c>
    </row>
    <row r="20441" spans="1:9" x14ac:dyDescent="0.35">
      <c r="A20441" t="s">
        <v>5</v>
      </c>
      <c r="B20441" t="s">
        <v>462</v>
      </c>
      <c r="C20441">
        <v>1659</v>
      </c>
      <c r="D20441" t="s">
        <v>1266</v>
      </c>
      <c r="E20441" t="s">
        <v>1103</v>
      </c>
      <c r="F20441" t="s">
        <v>1418</v>
      </c>
      <c r="G20441" t="s">
        <v>1474</v>
      </c>
      <c r="H20441" t="s">
        <v>74</v>
      </c>
      <c r="I20441" t="s">
        <v>76</v>
      </c>
    </row>
    <row r="20442" spans="1:9" x14ac:dyDescent="0.35">
      <c r="A20442" t="s">
        <v>5</v>
      </c>
      <c r="B20442" t="s">
        <v>464</v>
      </c>
      <c r="C20442">
        <v>1807</v>
      </c>
      <c r="D20442" t="s">
        <v>1271</v>
      </c>
      <c r="E20442" t="s">
        <v>1004</v>
      </c>
      <c r="F20442" t="s">
        <v>1270</v>
      </c>
      <c r="G20442" t="s">
        <v>1130</v>
      </c>
      <c r="H20442" t="s">
        <v>93</v>
      </c>
      <c r="I20442" t="s">
        <v>107</v>
      </c>
    </row>
    <row r="20443" spans="1:9" x14ac:dyDescent="0.35">
      <c r="A20443" t="s">
        <v>6</v>
      </c>
      <c r="B20443" t="s">
        <v>462</v>
      </c>
      <c r="C20443">
        <v>906</v>
      </c>
      <c r="D20443" t="s">
        <v>868</v>
      </c>
      <c r="E20443" t="s">
        <v>917</v>
      </c>
      <c r="F20443" t="s">
        <v>882</v>
      </c>
      <c r="G20443" t="s">
        <v>994</v>
      </c>
      <c r="H20443" t="s">
        <v>103</v>
      </c>
      <c r="I20443" t="s">
        <v>77</v>
      </c>
    </row>
    <row r="20444" spans="1:9" x14ac:dyDescent="0.35">
      <c r="A20444" t="s">
        <v>6</v>
      </c>
      <c r="B20444" t="s">
        <v>464</v>
      </c>
      <c r="C20444">
        <v>526</v>
      </c>
      <c r="D20444" t="s">
        <v>1244</v>
      </c>
      <c r="E20444" t="s">
        <v>994</v>
      </c>
      <c r="F20444" t="s">
        <v>892</v>
      </c>
      <c r="G20444" t="s">
        <v>1406</v>
      </c>
      <c r="H20444" t="s">
        <v>88</v>
      </c>
      <c r="I20444" t="s">
        <v>79</v>
      </c>
    </row>
    <row r="20445" spans="1:9" x14ac:dyDescent="0.35">
      <c r="A20445" t="s">
        <v>7</v>
      </c>
      <c r="B20445" t="s">
        <v>462</v>
      </c>
      <c r="C20445">
        <v>1914</v>
      </c>
      <c r="D20445" t="s">
        <v>1256</v>
      </c>
      <c r="E20445" t="s">
        <v>1240</v>
      </c>
      <c r="F20445" t="s">
        <v>1449</v>
      </c>
      <c r="G20445" t="s">
        <v>868</v>
      </c>
      <c r="H20445" t="s">
        <v>63</v>
      </c>
      <c r="I20445" t="s">
        <v>107</v>
      </c>
    </row>
    <row r="20446" spans="1:9" x14ac:dyDescent="0.35">
      <c r="A20446" t="s">
        <v>7</v>
      </c>
      <c r="B20446" t="s">
        <v>464</v>
      </c>
      <c r="C20446">
        <v>1331</v>
      </c>
      <c r="D20446" t="s">
        <v>1280</v>
      </c>
      <c r="E20446" t="s">
        <v>1247</v>
      </c>
      <c r="F20446" t="s">
        <v>1263</v>
      </c>
      <c r="G20446" t="s">
        <v>902</v>
      </c>
      <c r="H20446" t="s">
        <v>63</v>
      </c>
      <c r="I20446" t="s">
        <v>73</v>
      </c>
    </row>
    <row r="20447" spans="1:9" x14ac:dyDescent="0.35">
      <c r="A20447" t="s">
        <v>7</v>
      </c>
      <c r="B20447" t="s">
        <v>468</v>
      </c>
      <c r="C20447">
        <v>1</v>
      </c>
      <c r="D20447" t="s">
        <v>395</v>
      </c>
      <c r="E20447" t="s">
        <v>395</v>
      </c>
      <c r="F20447" t="s">
        <v>395</v>
      </c>
      <c r="G20447" t="s">
        <v>395</v>
      </c>
      <c r="H20447" t="s">
        <v>76</v>
      </c>
      <c r="I20447" t="s">
        <v>76</v>
      </c>
    </row>
    <row r="20448" spans="1:9" x14ac:dyDescent="0.35">
      <c r="A20448" t="s">
        <v>241</v>
      </c>
      <c r="B20448" t="s">
        <v>462</v>
      </c>
      <c r="C20448">
        <v>7266</v>
      </c>
      <c r="D20448" t="s">
        <v>1272</v>
      </c>
      <c r="E20448" t="s">
        <v>1272</v>
      </c>
      <c r="F20448" t="s">
        <v>1263</v>
      </c>
      <c r="G20448" t="s">
        <v>1119</v>
      </c>
      <c r="H20448" t="s">
        <v>80</v>
      </c>
      <c r="I20448" t="s">
        <v>73</v>
      </c>
    </row>
    <row r="20449" spans="1:9" x14ac:dyDescent="0.35">
      <c r="A20449" t="s">
        <v>241</v>
      </c>
      <c r="B20449" t="s">
        <v>464</v>
      </c>
      <c r="C20449">
        <v>6181</v>
      </c>
      <c r="D20449" t="s">
        <v>1108</v>
      </c>
      <c r="E20449" t="s">
        <v>1108</v>
      </c>
      <c r="F20449" t="s">
        <v>906</v>
      </c>
      <c r="G20449" t="s">
        <v>868</v>
      </c>
      <c r="H20449" t="s">
        <v>74</v>
      </c>
      <c r="I20449" t="s">
        <v>107</v>
      </c>
    </row>
    <row r="20450" spans="1:9" x14ac:dyDescent="0.35">
      <c r="A20450" t="s">
        <v>241</v>
      </c>
      <c r="B20450" t="s">
        <v>468</v>
      </c>
      <c r="C20450">
        <v>2</v>
      </c>
      <c r="D20450" t="s">
        <v>395</v>
      </c>
      <c r="E20450" t="s">
        <v>395</v>
      </c>
      <c r="F20450" t="s">
        <v>395</v>
      </c>
      <c r="G20450" t="s">
        <v>395</v>
      </c>
      <c r="H20450" t="s">
        <v>76</v>
      </c>
      <c r="I20450" t="s">
        <v>76</v>
      </c>
    </row>
    <row r="20452" spans="1:9" x14ac:dyDescent="0.35">
      <c r="A20452" t="s">
        <v>2867</v>
      </c>
    </row>
    <row r="20453" spans="1:9" x14ac:dyDescent="0.35">
      <c r="A20453" t="s">
        <v>14</v>
      </c>
      <c r="B20453" t="s">
        <v>487</v>
      </c>
      <c r="C20453" t="s">
        <v>2</v>
      </c>
      <c r="D20453" t="s">
        <v>2857</v>
      </c>
      <c r="E20453" t="s">
        <v>2858</v>
      </c>
      <c r="F20453" t="s">
        <v>2859</v>
      </c>
      <c r="G20453" t="s">
        <v>2860</v>
      </c>
      <c r="H20453" t="s">
        <v>2694</v>
      </c>
      <c r="I20453" t="s">
        <v>2861</v>
      </c>
    </row>
    <row r="20454" spans="1:9" x14ac:dyDescent="0.35">
      <c r="A20454" t="s">
        <v>3</v>
      </c>
      <c r="B20454" t="s">
        <v>488</v>
      </c>
      <c r="C20454">
        <v>1119</v>
      </c>
      <c r="D20454" t="s">
        <v>1541</v>
      </c>
      <c r="E20454" t="s">
        <v>1556</v>
      </c>
      <c r="F20454" t="s">
        <v>1138</v>
      </c>
      <c r="G20454" t="s">
        <v>1245</v>
      </c>
      <c r="H20454" t="s">
        <v>107</v>
      </c>
      <c r="I20454" t="s">
        <v>106</v>
      </c>
    </row>
    <row r="20455" spans="1:9" x14ac:dyDescent="0.35">
      <c r="A20455" t="s">
        <v>3</v>
      </c>
      <c r="B20455" t="s">
        <v>491</v>
      </c>
      <c r="C20455">
        <v>910</v>
      </c>
      <c r="D20455" t="s">
        <v>1001</v>
      </c>
      <c r="E20455" t="s">
        <v>1283</v>
      </c>
      <c r="F20455" t="s">
        <v>1239</v>
      </c>
      <c r="G20455" t="s">
        <v>1266</v>
      </c>
      <c r="H20455" t="s">
        <v>150</v>
      </c>
      <c r="I20455" t="s">
        <v>76</v>
      </c>
    </row>
    <row r="20456" spans="1:9" x14ac:dyDescent="0.35">
      <c r="A20456" t="s">
        <v>4</v>
      </c>
      <c r="B20456" t="s">
        <v>488</v>
      </c>
      <c r="C20456">
        <v>1945</v>
      </c>
      <c r="D20456" t="s">
        <v>1119</v>
      </c>
      <c r="E20456" t="s">
        <v>1114</v>
      </c>
      <c r="F20456" t="s">
        <v>1438</v>
      </c>
      <c r="G20456" t="s">
        <v>913</v>
      </c>
      <c r="H20456" t="s">
        <v>149</v>
      </c>
      <c r="I20456" t="s">
        <v>73</v>
      </c>
    </row>
    <row r="20457" spans="1:9" x14ac:dyDescent="0.35">
      <c r="A20457" t="s">
        <v>4</v>
      </c>
      <c r="B20457" t="s">
        <v>491</v>
      </c>
      <c r="C20457">
        <v>1331</v>
      </c>
      <c r="D20457" t="s">
        <v>1242</v>
      </c>
      <c r="E20457" t="s">
        <v>1240</v>
      </c>
      <c r="F20457" t="s">
        <v>1254</v>
      </c>
      <c r="G20457" t="s">
        <v>1114</v>
      </c>
      <c r="H20457" t="s">
        <v>78</v>
      </c>
      <c r="I20457" t="s">
        <v>107</v>
      </c>
    </row>
    <row r="20458" spans="1:9" x14ac:dyDescent="0.35">
      <c r="A20458" t="s">
        <v>5</v>
      </c>
      <c r="B20458" t="s">
        <v>488</v>
      </c>
      <c r="C20458">
        <v>2083</v>
      </c>
      <c r="D20458" t="s">
        <v>1004</v>
      </c>
      <c r="E20458" t="s">
        <v>1250</v>
      </c>
      <c r="F20458" t="s">
        <v>1103</v>
      </c>
      <c r="G20458" t="s">
        <v>1263</v>
      </c>
      <c r="H20458" t="s">
        <v>151</v>
      </c>
      <c r="I20458" t="s">
        <v>76</v>
      </c>
    </row>
    <row r="20459" spans="1:9" x14ac:dyDescent="0.35">
      <c r="A20459" t="s">
        <v>5</v>
      </c>
      <c r="B20459" t="s">
        <v>491</v>
      </c>
      <c r="C20459">
        <v>1383</v>
      </c>
      <c r="D20459" t="s">
        <v>1468</v>
      </c>
      <c r="E20459" t="s">
        <v>1474</v>
      </c>
      <c r="F20459" t="s">
        <v>991</v>
      </c>
      <c r="G20459" t="s">
        <v>1257</v>
      </c>
      <c r="H20459" t="s">
        <v>63</v>
      </c>
      <c r="I20459" t="s">
        <v>76</v>
      </c>
    </row>
    <row r="20460" spans="1:9" x14ac:dyDescent="0.35">
      <c r="A20460" t="s">
        <v>6</v>
      </c>
      <c r="B20460" t="s">
        <v>488</v>
      </c>
      <c r="C20460">
        <v>805</v>
      </c>
      <c r="D20460" t="s">
        <v>914</v>
      </c>
      <c r="E20460" t="s">
        <v>917</v>
      </c>
      <c r="F20460" t="s">
        <v>858</v>
      </c>
      <c r="G20460" t="s">
        <v>1125</v>
      </c>
      <c r="H20460" t="s">
        <v>149</v>
      </c>
      <c r="I20460" t="s">
        <v>68</v>
      </c>
    </row>
    <row r="20461" spans="1:9" x14ac:dyDescent="0.35">
      <c r="A20461" t="s">
        <v>6</v>
      </c>
      <c r="B20461" t="s">
        <v>491</v>
      </c>
      <c r="C20461">
        <v>627</v>
      </c>
      <c r="D20461" t="s">
        <v>1417</v>
      </c>
      <c r="E20461" t="s">
        <v>1125</v>
      </c>
      <c r="F20461" t="s">
        <v>858</v>
      </c>
      <c r="G20461" t="s">
        <v>1111</v>
      </c>
      <c r="H20461" t="s">
        <v>194</v>
      </c>
      <c r="I20461" t="s">
        <v>106</v>
      </c>
    </row>
    <row r="20462" spans="1:9" x14ac:dyDescent="0.35">
      <c r="A20462" t="s">
        <v>7</v>
      </c>
      <c r="B20462" t="s">
        <v>488</v>
      </c>
      <c r="C20462">
        <v>1724</v>
      </c>
      <c r="D20462" t="s">
        <v>1266</v>
      </c>
      <c r="E20462" t="s">
        <v>1280</v>
      </c>
      <c r="F20462" t="s">
        <v>1257</v>
      </c>
      <c r="G20462" t="s">
        <v>902</v>
      </c>
      <c r="H20462" t="s">
        <v>100</v>
      </c>
      <c r="I20462" t="s">
        <v>107</v>
      </c>
    </row>
    <row r="20463" spans="1:9" x14ac:dyDescent="0.35">
      <c r="A20463" t="s">
        <v>7</v>
      </c>
      <c r="B20463" t="s">
        <v>491</v>
      </c>
      <c r="C20463">
        <v>1522</v>
      </c>
      <c r="D20463" t="s">
        <v>1240</v>
      </c>
      <c r="E20463" t="s">
        <v>1240</v>
      </c>
      <c r="F20463" t="s">
        <v>1265</v>
      </c>
      <c r="G20463" t="s">
        <v>1101</v>
      </c>
      <c r="H20463" t="s">
        <v>81</v>
      </c>
      <c r="I20463" t="s">
        <v>73</v>
      </c>
    </row>
    <row r="20464" spans="1:9" x14ac:dyDescent="0.35">
      <c r="A20464" t="s">
        <v>241</v>
      </c>
      <c r="B20464" t="s">
        <v>488</v>
      </c>
      <c r="C20464">
        <v>7676</v>
      </c>
      <c r="D20464" t="s">
        <v>1004</v>
      </c>
      <c r="E20464" t="s">
        <v>1108</v>
      </c>
      <c r="F20464" t="s">
        <v>906</v>
      </c>
      <c r="G20464" t="s">
        <v>1134</v>
      </c>
      <c r="H20464" t="s">
        <v>74</v>
      </c>
      <c r="I20464" t="s">
        <v>73</v>
      </c>
    </row>
    <row r="20465" spans="1:9" x14ac:dyDescent="0.35">
      <c r="A20465" t="s">
        <v>241</v>
      </c>
      <c r="B20465" t="s">
        <v>491</v>
      </c>
      <c r="C20465">
        <v>5773</v>
      </c>
      <c r="D20465" t="s">
        <v>1243</v>
      </c>
      <c r="E20465" t="s">
        <v>1266</v>
      </c>
      <c r="F20465" t="s">
        <v>991</v>
      </c>
      <c r="G20465" t="s">
        <v>1119</v>
      </c>
      <c r="H20465" t="s">
        <v>63</v>
      </c>
      <c r="I20465" t="s">
        <v>107</v>
      </c>
    </row>
    <row r="20467" spans="1:9" x14ac:dyDescent="0.35">
      <c r="A20467" t="s">
        <v>2868</v>
      </c>
    </row>
    <row r="20468" spans="1:9" x14ac:dyDescent="0.35">
      <c r="A20468" t="s">
        <v>14</v>
      </c>
      <c r="B20468" t="s">
        <v>565</v>
      </c>
      <c r="C20468" t="s">
        <v>2</v>
      </c>
      <c r="D20468" t="s">
        <v>2857</v>
      </c>
      <c r="E20468" t="s">
        <v>2858</v>
      </c>
      <c r="F20468" t="s">
        <v>2859</v>
      </c>
      <c r="G20468" t="s">
        <v>2860</v>
      </c>
      <c r="H20468" t="s">
        <v>2694</v>
      </c>
      <c r="I20468" t="s">
        <v>2861</v>
      </c>
    </row>
    <row r="20469" spans="1:9" x14ac:dyDescent="0.35">
      <c r="A20469" t="s">
        <v>3</v>
      </c>
      <c r="B20469" t="s">
        <v>566</v>
      </c>
      <c r="C20469">
        <v>153</v>
      </c>
      <c r="D20469" t="s">
        <v>1272</v>
      </c>
      <c r="E20469" t="s">
        <v>1002</v>
      </c>
      <c r="F20469" t="s">
        <v>1137</v>
      </c>
      <c r="G20469" t="s">
        <v>1110</v>
      </c>
      <c r="H20469" t="s">
        <v>76</v>
      </c>
      <c r="I20469" t="s">
        <v>186</v>
      </c>
    </row>
    <row r="20470" spans="1:9" x14ac:dyDescent="0.35">
      <c r="A20470" t="s">
        <v>3</v>
      </c>
      <c r="B20470" t="s">
        <v>569</v>
      </c>
      <c r="C20470">
        <v>934</v>
      </c>
      <c r="D20470" t="s">
        <v>1553</v>
      </c>
      <c r="E20470" t="s">
        <v>1251</v>
      </c>
      <c r="F20470" t="s">
        <v>998</v>
      </c>
      <c r="G20470" t="s">
        <v>1239</v>
      </c>
      <c r="H20470" t="s">
        <v>107</v>
      </c>
      <c r="I20470" t="s">
        <v>107</v>
      </c>
    </row>
    <row r="20471" spans="1:9" x14ac:dyDescent="0.35">
      <c r="A20471" t="s">
        <v>3</v>
      </c>
      <c r="B20471" t="s">
        <v>570</v>
      </c>
      <c r="C20471">
        <v>32</v>
      </c>
      <c r="D20471" t="s">
        <v>395</v>
      </c>
      <c r="E20471" t="s">
        <v>395</v>
      </c>
      <c r="F20471" t="s">
        <v>395</v>
      </c>
      <c r="G20471" t="s">
        <v>395</v>
      </c>
      <c r="H20471" t="s">
        <v>76</v>
      </c>
      <c r="I20471" t="s">
        <v>76</v>
      </c>
    </row>
    <row r="20472" spans="1:9" x14ac:dyDescent="0.35">
      <c r="A20472" t="s">
        <v>3</v>
      </c>
      <c r="B20472" t="s">
        <v>571</v>
      </c>
      <c r="C20472">
        <v>111</v>
      </c>
      <c r="D20472" t="s">
        <v>1556</v>
      </c>
      <c r="E20472" t="s">
        <v>1275</v>
      </c>
      <c r="F20472" t="s">
        <v>1002</v>
      </c>
      <c r="G20472" t="s">
        <v>906</v>
      </c>
      <c r="H20472" t="s">
        <v>77</v>
      </c>
      <c r="I20472" t="s">
        <v>76</v>
      </c>
    </row>
    <row r="20473" spans="1:9" x14ac:dyDescent="0.35">
      <c r="A20473" t="s">
        <v>3</v>
      </c>
      <c r="B20473" t="s">
        <v>572</v>
      </c>
      <c r="C20473">
        <v>767</v>
      </c>
      <c r="D20473" t="s">
        <v>1248</v>
      </c>
      <c r="E20473" t="s">
        <v>1238</v>
      </c>
      <c r="F20473" t="s">
        <v>1252</v>
      </c>
      <c r="G20473" t="s">
        <v>1247</v>
      </c>
      <c r="H20473" t="s">
        <v>75</v>
      </c>
      <c r="I20473" t="s">
        <v>76</v>
      </c>
    </row>
    <row r="20474" spans="1:9" x14ac:dyDescent="0.35">
      <c r="A20474" t="s">
        <v>3</v>
      </c>
      <c r="B20474" t="s">
        <v>573</v>
      </c>
      <c r="C20474">
        <v>32</v>
      </c>
      <c r="D20474" t="s">
        <v>1468</v>
      </c>
      <c r="E20474" t="s">
        <v>395</v>
      </c>
      <c r="F20474" t="s">
        <v>1132</v>
      </c>
      <c r="G20474" t="s">
        <v>1132</v>
      </c>
      <c r="H20474" t="s">
        <v>76</v>
      </c>
      <c r="I20474" t="s">
        <v>76</v>
      </c>
    </row>
    <row r="20475" spans="1:9" x14ac:dyDescent="0.35">
      <c r="A20475" t="s">
        <v>4</v>
      </c>
      <c r="B20475" t="s">
        <v>566</v>
      </c>
      <c r="C20475">
        <v>213</v>
      </c>
      <c r="D20475" t="s">
        <v>1272</v>
      </c>
      <c r="E20475" t="s">
        <v>1417</v>
      </c>
      <c r="F20475" t="s">
        <v>1417</v>
      </c>
      <c r="G20475" t="s">
        <v>1534</v>
      </c>
      <c r="H20475" t="s">
        <v>81</v>
      </c>
      <c r="I20475" t="s">
        <v>76</v>
      </c>
    </row>
    <row r="20476" spans="1:9" x14ac:dyDescent="0.35">
      <c r="A20476" t="s">
        <v>4</v>
      </c>
      <c r="B20476" t="s">
        <v>569</v>
      </c>
      <c r="C20476">
        <v>1578</v>
      </c>
      <c r="D20476" t="s">
        <v>1004</v>
      </c>
      <c r="E20476" t="s">
        <v>1250</v>
      </c>
      <c r="F20476" t="s">
        <v>1267</v>
      </c>
      <c r="G20476" t="s">
        <v>1004</v>
      </c>
      <c r="H20476" t="s">
        <v>130</v>
      </c>
      <c r="I20476" t="s">
        <v>76</v>
      </c>
    </row>
    <row r="20477" spans="1:9" x14ac:dyDescent="0.35">
      <c r="A20477" t="s">
        <v>4</v>
      </c>
      <c r="B20477" t="s">
        <v>570</v>
      </c>
      <c r="C20477">
        <v>154</v>
      </c>
      <c r="D20477" t="s">
        <v>865</v>
      </c>
      <c r="E20477" t="s">
        <v>908</v>
      </c>
      <c r="F20477" t="s">
        <v>782</v>
      </c>
      <c r="G20477" t="s">
        <v>979</v>
      </c>
      <c r="H20477" t="s">
        <v>67</v>
      </c>
      <c r="I20477" t="s">
        <v>78</v>
      </c>
    </row>
    <row r="20478" spans="1:9" x14ac:dyDescent="0.35">
      <c r="A20478" t="s">
        <v>4</v>
      </c>
      <c r="B20478" t="s">
        <v>571</v>
      </c>
      <c r="C20478">
        <v>142</v>
      </c>
      <c r="D20478" t="s">
        <v>1248</v>
      </c>
      <c r="E20478" t="s">
        <v>1248</v>
      </c>
      <c r="F20478" t="s">
        <v>1245</v>
      </c>
      <c r="G20478" t="s">
        <v>1004</v>
      </c>
      <c r="H20478" t="s">
        <v>55</v>
      </c>
      <c r="I20478" t="s">
        <v>76</v>
      </c>
    </row>
    <row r="20479" spans="1:9" x14ac:dyDescent="0.35">
      <c r="A20479" t="s">
        <v>4</v>
      </c>
      <c r="B20479" t="s">
        <v>572</v>
      </c>
      <c r="C20479">
        <v>1065</v>
      </c>
      <c r="D20479" t="s">
        <v>404</v>
      </c>
      <c r="E20479" t="s">
        <v>1246</v>
      </c>
      <c r="F20479" t="s">
        <v>1254</v>
      </c>
      <c r="G20479" t="s">
        <v>1254</v>
      </c>
      <c r="H20479" t="s">
        <v>150</v>
      </c>
      <c r="I20479" t="s">
        <v>76</v>
      </c>
    </row>
    <row r="20480" spans="1:9" x14ac:dyDescent="0.35">
      <c r="A20480" t="s">
        <v>4</v>
      </c>
      <c r="B20480" t="s">
        <v>573</v>
      </c>
      <c r="C20480">
        <v>124</v>
      </c>
      <c r="D20480" t="s">
        <v>1110</v>
      </c>
      <c r="E20480" t="s">
        <v>1133</v>
      </c>
      <c r="F20480" t="s">
        <v>1438</v>
      </c>
      <c r="G20480" t="s">
        <v>965</v>
      </c>
      <c r="H20480" t="s">
        <v>138</v>
      </c>
      <c r="I20480" t="s">
        <v>71</v>
      </c>
    </row>
    <row r="20481" spans="1:9" x14ac:dyDescent="0.35">
      <c r="A20481" t="s">
        <v>5</v>
      </c>
      <c r="B20481" t="s">
        <v>566</v>
      </c>
      <c r="C20481">
        <v>89</v>
      </c>
      <c r="D20481" t="s">
        <v>1556</v>
      </c>
      <c r="E20481" t="s">
        <v>1138</v>
      </c>
      <c r="F20481" t="s">
        <v>1252</v>
      </c>
      <c r="G20481" t="s">
        <v>1252</v>
      </c>
      <c r="H20481" t="s">
        <v>105</v>
      </c>
      <c r="I20481" t="s">
        <v>76</v>
      </c>
    </row>
    <row r="20482" spans="1:9" x14ac:dyDescent="0.35">
      <c r="A20482" t="s">
        <v>5</v>
      </c>
      <c r="B20482" t="s">
        <v>569</v>
      </c>
      <c r="C20482">
        <v>1595</v>
      </c>
      <c r="D20482" t="s">
        <v>991</v>
      </c>
      <c r="E20482" t="s">
        <v>1474</v>
      </c>
      <c r="F20482" t="s">
        <v>1449</v>
      </c>
      <c r="G20482" t="s">
        <v>1101</v>
      </c>
      <c r="H20482" t="s">
        <v>130</v>
      </c>
      <c r="I20482" t="s">
        <v>76</v>
      </c>
    </row>
    <row r="20483" spans="1:9" x14ac:dyDescent="0.35">
      <c r="A20483" t="s">
        <v>5</v>
      </c>
      <c r="B20483" t="s">
        <v>570</v>
      </c>
      <c r="C20483">
        <v>399</v>
      </c>
      <c r="D20483" t="s">
        <v>1280</v>
      </c>
      <c r="E20483" t="s">
        <v>1240</v>
      </c>
      <c r="F20483" t="s">
        <v>1256</v>
      </c>
      <c r="G20483" t="s">
        <v>1256</v>
      </c>
      <c r="H20483" t="s">
        <v>122</v>
      </c>
      <c r="I20483" t="s">
        <v>76</v>
      </c>
    </row>
    <row r="20484" spans="1:9" x14ac:dyDescent="0.35">
      <c r="A20484" t="s">
        <v>5</v>
      </c>
      <c r="B20484" t="s">
        <v>571</v>
      </c>
      <c r="C20484">
        <v>46</v>
      </c>
      <c r="D20484" t="s">
        <v>901</v>
      </c>
      <c r="E20484" t="s">
        <v>962</v>
      </c>
      <c r="F20484" t="s">
        <v>1433</v>
      </c>
      <c r="G20484" t="s">
        <v>1433</v>
      </c>
      <c r="H20484" t="s">
        <v>161</v>
      </c>
      <c r="I20484" t="s">
        <v>76</v>
      </c>
    </row>
    <row r="20485" spans="1:9" x14ac:dyDescent="0.35">
      <c r="A20485" t="s">
        <v>5</v>
      </c>
      <c r="B20485" t="s">
        <v>572</v>
      </c>
      <c r="C20485">
        <v>1067</v>
      </c>
      <c r="D20485" t="s">
        <v>1468</v>
      </c>
      <c r="E20485" t="s">
        <v>1468</v>
      </c>
      <c r="F20485" t="s">
        <v>987</v>
      </c>
      <c r="G20485" t="s">
        <v>1263</v>
      </c>
      <c r="H20485" t="s">
        <v>81</v>
      </c>
      <c r="I20485" t="s">
        <v>76</v>
      </c>
    </row>
    <row r="20486" spans="1:9" x14ac:dyDescent="0.35">
      <c r="A20486" t="s">
        <v>5</v>
      </c>
      <c r="B20486" t="s">
        <v>573</v>
      </c>
      <c r="C20486">
        <v>270</v>
      </c>
      <c r="D20486" t="s">
        <v>1252</v>
      </c>
      <c r="E20486" t="s">
        <v>1245</v>
      </c>
      <c r="F20486" t="s">
        <v>1138</v>
      </c>
      <c r="G20486" t="s">
        <v>1256</v>
      </c>
      <c r="H20486" t="s">
        <v>72</v>
      </c>
      <c r="I20486" t="s">
        <v>76</v>
      </c>
    </row>
    <row r="20487" spans="1:9" x14ac:dyDescent="0.35">
      <c r="A20487" t="s">
        <v>6</v>
      </c>
      <c r="B20487" t="s">
        <v>566</v>
      </c>
      <c r="C20487">
        <v>71</v>
      </c>
      <c r="D20487" t="s">
        <v>1556</v>
      </c>
      <c r="E20487" t="s">
        <v>1263</v>
      </c>
      <c r="F20487" t="s">
        <v>1003</v>
      </c>
      <c r="G20487" t="s">
        <v>902</v>
      </c>
      <c r="H20487" t="s">
        <v>150</v>
      </c>
      <c r="I20487" t="s">
        <v>76</v>
      </c>
    </row>
    <row r="20488" spans="1:9" x14ac:dyDescent="0.35">
      <c r="A20488" t="s">
        <v>6</v>
      </c>
      <c r="B20488" t="s">
        <v>569</v>
      </c>
      <c r="C20488">
        <v>642</v>
      </c>
      <c r="D20488" t="s">
        <v>1388</v>
      </c>
      <c r="E20488" t="s">
        <v>1143</v>
      </c>
      <c r="F20488" t="s">
        <v>869</v>
      </c>
      <c r="G20488" t="s">
        <v>917</v>
      </c>
      <c r="H20488" t="s">
        <v>62</v>
      </c>
      <c r="I20488" t="s">
        <v>79</v>
      </c>
    </row>
    <row r="20489" spans="1:9" x14ac:dyDescent="0.35">
      <c r="A20489" t="s">
        <v>6</v>
      </c>
      <c r="B20489" t="s">
        <v>570</v>
      </c>
      <c r="C20489">
        <v>92</v>
      </c>
      <c r="D20489" t="s">
        <v>1133</v>
      </c>
      <c r="E20489" t="s">
        <v>1422</v>
      </c>
      <c r="F20489" t="s">
        <v>881</v>
      </c>
      <c r="G20489" t="s">
        <v>1113</v>
      </c>
      <c r="H20489" t="s">
        <v>65</v>
      </c>
      <c r="I20489" t="s">
        <v>72</v>
      </c>
    </row>
    <row r="20490" spans="1:9" x14ac:dyDescent="0.35">
      <c r="A20490" t="s">
        <v>6</v>
      </c>
      <c r="B20490" t="s">
        <v>571</v>
      </c>
      <c r="C20490">
        <v>56</v>
      </c>
      <c r="D20490" t="s">
        <v>1476</v>
      </c>
      <c r="E20490" t="s">
        <v>868</v>
      </c>
      <c r="F20490" t="s">
        <v>1134</v>
      </c>
      <c r="G20490" t="s">
        <v>1134</v>
      </c>
      <c r="H20490" t="s">
        <v>105</v>
      </c>
      <c r="I20490" t="s">
        <v>76</v>
      </c>
    </row>
    <row r="20491" spans="1:9" x14ac:dyDescent="0.35">
      <c r="A20491" t="s">
        <v>6</v>
      </c>
      <c r="B20491" t="s">
        <v>572</v>
      </c>
      <c r="C20491">
        <v>500</v>
      </c>
      <c r="D20491" t="s">
        <v>1125</v>
      </c>
      <c r="E20491" t="s">
        <v>887</v>
      </c>
      <c r="F20491" t="s">
        <v>1131</v>
      </c>
      <c r="G20491" t="s">
        <v>1125</v>
      </c>
      <c r="H20491" t="s">
        <v>97</v>
      </c>
      <c r="I20491" t="s">
        <v>77</v>
      </c>
    </row>
    <row r="20492" spans="1:9" x14ac:dyDescent="0.35">
      <c r="A20492" t="s">
        <v>6</v>
      </c>
      <c r="B20492" t="s">
        <v>573</v>
      </c>
      <c r="C20492">
        <v>71</v>
      </c>
      <c r="D20492" t="s">
        <v>1101</v>
      </c>
      <c r="E20492" t="s">
        <v>863</v>
      </c>
      <c r="F20492" t="s">
        <v>1540</v>
      </c>
      <c r="G20492" t="s">
        <v>896</v>
      </c>
      <c r="H20492" t="s">
        <v>81</v>
      </c>
      <c r="I20492" t="s">
        <v>76</v>
      </c>
    </row>
    <row r="20493" spans="1:9" x14ac:dyDescent="0.35">
      <c r="A20493" t="s">
        <v>7</v>
      </c>
      <c r="B20493" t="s">
        <v>566</v>
      </c>
      <c r="C20493">
        <v>129</v>
      </c>
      <c r="D20493" t="s">
        <v>998</v>
      </c>
      <c r="E20493" t="s">
        <v>1251</v>
      </c>
      <c r="F20493" t="s">
        <v>1241</v>
      </c>
      <c r="G20493" t="s">
        <v>887</v>
      </c>
      <c r="H20493" t="s">
        <v>76</v>
      </c>
      <c r="I20493" t="s">
        <v>76</v>
      </c>
    </row>
    <row r="20494" spans="1:9" x14ac:dyDescent="0.35">
      <c r="A20494" t="s">
        <v>7</v>
      </c>
      <c r="B20494" t="s">
        <v>569</v>
      </c>
      <c r="C20494">
        <v>1489</v>
      </c>
      <c r="D20494" t="s">
        <v>1468</v>
      </c>
      <c r="E20494" t="s">
        <v>1468</v>
      </c>
      <c r="F20494" t="s">
        <v>1257</v>
      </c>
      <c r="G20494" t="s">
        <v>893</v>
      </c>
      <c r="H20494" t="s">
        <v>93</v>
      </c>
      <c r="I20494" t="s">
        <v>107</v>
      </c>
    </row>
    <row r="20495" spans="1:9" x14ac:dyDescent="0.35">
      <c r="A20495" t="s">
        <v>7</v>
      </c>
      <c r="B20495" t="s">
        <v>570</v>
      </c>
      <c r="C20495">
        <v>106</v>
      </c>
      <c r="D20495" t="s">
        <v>1272</v>
      </c>
      <c r="E20495" t="s">
        <v>1277</v>
      </c>
      <c r="F20495" t="s">
        <v>1256</v>
      </c>
      <c r="G20495" t="s">
        <v>908</v>
      </c>
      <c r="H20495" t="s">
        <v>79</v>
      </c>
      <c r="I20495" t="s">
        <v>76</v>
      </c>
    </row>
    <row r="20496" spans="1:9" x14ac:dyDescent="0.35">
      <c r="A20496" t="s">
        <v>7</v>
      </c>
      <c r="B20496" t="s">
        <v>571</v>
      </c>
      <c r="C20496">
        <v>70</v>
      </c>
      <c r="D20496" t="s">
        <v>1271</v>
      </c>
      <c r="E20496" t="s">
        <v>1476</v>
      </c>
      <c r="F20496" t="s">
        <v>1257</v>
      </c>
      <c r="G20496" t="s">
        <v>1128</v>
      </c>
      <c r="H20496" t="s">
        <v>106</v>
      </c>
      <c r="I20496" t="s">
        <v>62</v>
      </c>
    </row>
    <row r="20497" spans="1:9" x14ac:dyDescent="0.35">
      <c r="A20497" t="s">
        <v>7</v>
      </c>
      <c r="B20497" t="s">
        <v>572</v>
      </c>
      <c r="C20497">
        <v>1386</v>
      </c>
      <c r="D20497" t="s">
        <v>1242</v>
      </c>
      <c r="E20497" t="s">
        <v>1240</v>
      </c>
      <c r="F20497" t="s">
        <v>1474</v>
      </c>
      <c r="G20497" t="s">
        <v>1134</v>
      </c>
      <c r="H20497" t="s">
        <v>72</v>
      </c>
      <c r="I20497" t="s">
        <v>76</v>
      </c>
    </row>
    <row r="20498" spans="1:9" x14ac:dyDescent="0.35">
      <c r="A20498" t="s">
        <v>7</v>
      </c>
      <c r="B20498" t="s">
        <v>573</v>
      </c>
      <c r="C20498">
        <v>66</v>
      </c>
      <c r="D20498" t="s">
        <v>1449</v>
      </c>
      <c r="E20498" t="s">
        <v>1277</v>
      </c>
      <c r="F20498" t="s">
        <v>1246</v>
      </c>
      <c r="G20498" t="s">
        <v>998</v>
      </c>
      <c r="H20498" t="s">
        <v>105</v>
      </c>
      <c r="I20498" t="s">
        <v>76</v>
      </c>
    </row>
    <row r="20499" spans="1:9" x14ac:dyDescent="0.35">
      <c r="A20499" t="s">
        <v>241</v>
      </c>
      <c r="B20499" t="s">
        <v>566</v>
      </c>
      <c r="C20499">
        <v>655</v>
      </c>
      <c r="D20499" t="s">
        <v>1242</v>
      </c>
      <c r="E20499" t="s">
        <v>1265</v>
      </c>
      <c r="F20499" t="s">
        <v>1137</v>
      </c>
      <c r="G20499" t="s">
        <v>1388</v>
      </c>
      <c r="H20499" t="s">
        <v>71</v>
      </c>
      <c r="I20499" t="s">
        <v>77</v>
      </c>
    </row>
    <row r="20500" spans="1:9" x14ac:dyDescent="0.35">
      <c r="A20500" t="s">
        <v>241</v>
      </c>
      <c r="B20500" t="s">
        <v>569</v>
      </c>
      <c r="C20500">
        <v>6238</v>
      </c>
      <c r="D20500" t="s">
        <v>1103</v>
      </c>
      <c r="E20500" t="s">
        <v>1476</v>
      </c>
      <c r="F20500" t="s">
        <v>1002</v>
      </c>
      <c r="G20500" t="s">
        <v>1130</v>
      </c>
      <c r="H20500" t="s">
        <v>74</v>
      </c>
      <c r="I20500" t="s">
        <v>107</v>
      </c>
    </row>
    <row r="20501" spans="1:9" x14ac:dyDescent="0.35">
      <c r="A20501" t="s">
        <v>241</v>
      </c>
      <c r="B20501" t="s">
        <v>570</v>
      </c>
      <c r="C20501">
        <v>783</v>
      </c>
      <c r="D20501" t="s">
        <v>1264</v>
      </c>
      <c r="E20501" t="s">
        <v>991</v>
      </c>
      <c r="F20501" t="s">
        <v>1143</v>
      </c>
      <c r="G20501" t="s">
        <v>1417</v>
      </c>
      <c r="H20501" t="s">
        <v>103</v>
      </c>
      <c r="I20501" t="s">
        <v>79</v>
      </c>
    </row>
    <row r="20502" spans="1:9" x14ac:dyDescent="0.35">
      <c r="A20502" t="s">
        <v>241</v>
      </c>
      <c r="B20502" t="s">
        <v>571</v>
      </c>
      <c r="C20502">
        <v>425</v>
      </c>
      <c r="D20502" t="s">
        <v>1243</v>
      </c>
      <c r="E20502" t="s">
        <v>1449</v>
      </c>
      <c r="F20502" t="s">
        <v>1435</v>
      </c>
      <c r="G20502" t="s">
        <v>917</v>
      </c>
      <c r="H20502" t="s">
        <v>72</v>
      </c>
      <c r="I20502" t="s">
        <v>71</v>
      </c>
    </row>
    <row r="20503" spans="1:9" x14ac:dyDescent="0.35">
      <c r="A20503" t="s">
        <v>241</v>
      </c>
      <c r="B20503" t="s">
        <v>572</v>
      </c>
      <c r="C20503">
        <v>4785</v>
      </c>
      <c r="D20503" t="s">
        <v>1247</v>
      </c>
      <c r="E20503" t="s">
        <v>1247</v>
      </c>
      <c r="F20503" t="s">
        <v>987</v>
      </c>
      <c r="G20503" t="s">
        <v>1435</v>
      </c>
      <c r="H20503" t="s">
        <v>63</v>
      </c>
      <c r="I20503" t="s">
        <v>76</v>
      </c>
    </row>
    <row r="20504" spans="1:9" x14ac:dyDescent="0.35">
      <c r="A20504" t="s">
        <v>241</v>
      </c>
      <c r="B20504" t="s">
        <v>573</v>
      </c>
      <c r="C20504">
        <v>563</v>
      </c>
      <c r="D20504" t="s">
        <v>1265</v>
      </c>
      <c r="E20504" t="s">
        <v>1474</v>
      </c>
      <c r="F20504" t="s">
        <v>906</v>
      </c>
      <c r="G20504" t="s">
        <v>1119</v>
      </c>
      <c r="H20504" t="s">
        <v>138</v>
      </c>
      <c r="I20504" t="s">
        <v>73</v>
      </c>
    </row>
    <row r="20506" spans="1:9" x14ac:dyDescent="0.35">
      <c r="A20506" t="s">
        <v>2869</v>
      </c>
    </row>
    <row r="20507" spans="1:9" x14ac:dyDescent="0.35">
      <c r="A20507" t="s">
        <v>14</v>
      </c>
      <c r="B20507" t="s">
        <v>593</v>
      </c>
      <c r="C20507" t="s">
        <v>2</v>
      </c>
      <c r="D20507" t="s">
        <v>2857</v>
      </c>
      <c r="E20507" t="s">
        <v>2858</v>
      </c>
      <c r="F20507" t="s">
        <v>2859</v>
      </c>
      <c r="G20507" t="s">
        <v>2860</v>
      </c>
      <c r="H20507" t="s">
        <v>2694</v>
      </c>
      <c r="I20507" t="s">
        <v>2861</v>
      </c>
    </row>
    <row r="20508" spans="1:9" x14ac:dyDescent="0.35">
      <c r="A20508" t="s">
        <v>3</v>
      </c>
      <c r="B20508" t="s">
        <v>594</v>
      </c>
      <c r="C20508">
        <v>948</v>
      </c>
      <c r="D20508" t="s">
        <v>1277</v>
      </c>
      <c r="E20508" t="s">
        <v>1279</v>
      </c>
      <c r="F20508" t="s">
        <v>1468</v>
      </c>
      <c r="G20508" t="s">
        <v>987</v>
      </c>
      <c r="H20508" t="s">
        <v>79</v>
      </c>
      <c r="I20508" t="s">
        <v>77</v>
      </c>
    </row>
    <row r="20509" spans="1:9" x14ac:dyDescent="0.35">
      <c r="A20509" t="s">
        <v>3</v>
      </c>
      <c r="B20509" t="s">
        <v>595</v>
      </c>
      <c r="C20509">
        <v>1081</v>
      </c>
      <c r="D20509" t="s">
        <v>1238</v>
      </c>
      <c r="E20509" t="s">
        <v>1541</v>
      </c>
      <c r="F20509" t="s">
        <v>1246</v>
      </c>
      <c r="G20509" t="s">
        <v>1001</v>
      </c>
      <c r="H20509" t="s">
        <v>106</v>
      </c>
      <c r="I20509" t="s">
        <v>76</v>
      </c>
    </row>
    <row r="20510" spans="1:9" x14ac:dyDescent="0.35">
      <c r="A20510" t="s">
        <v>4</v>
      </c>
      <c r="B20510" t="s">
        <v>594</v>
      </c>
      <c r="C20510">
        <v>1729</v>
      </c>
      <c r="D20510" t="s">
        <v>1267</v>
      </c>
      <c r="E20510" t="s">
        <v>1418</v>
      </c>
      <c r="F20510" t="s">
        <v>1133</v>
      </c>
      <c r="G20510" t="s">
        <v>1133</v>
      </c>
      <c r="H20510" t="s">
        <v>86</v>
      </c>
      <c r="I20510" t="s">
        <v>76</v>
      </c>
    </row>
    <row r="20511" spans="1:9" x14ac:dyDescent="0.35">
      <c r="A20511" t="s">
        <v>4</v>
      </c>
      <c r="B20511" t="s">
        <v>595</v>
      </c>
      <c r="C20511">
        <v>1547</v>
      </c>
      <c r="D20511" t="s">
        <v>1474</v>
      </c>
      <c r="E20511" t="s">
        <v>1002</v>
      </c>
      <c r="F20511" t="s">
        <v>1110</v>
      </c>
      <c r="G20511" t="s">
        <v>1114</v>
      </c>
      <c r="H20511" t="s">
        <v>186</v>
      </c>
      <c r="I20511" t="s">
        <v>106</v>
      </c>
    </row>
    <row r="20512" spans="1:9" x14ac:dyDescent="0.35">
      <c r="A20512" t="s">
        <v>5</v>
      </c>
      <c r="B20512" t="s">
        <v>594</v>
      </c>
      <c r="C20512">
        <v>1277</v>
      </c>
      <c r="D20512" t="s">
        <v>1002</v>
      </c>
      <c r="E20512" t="s">
        <v>906</v>
      </c>
      <c r="F20512" t="s">
        <v>965</v>
      </c>
      <c r="G20512" t="s">
        <v>994</v>
      </c>
      <c r="H20512" t="s">
        <v>65</v>
      </c>
      <c r="I20512" t="s">
        <v>107</v>
      </c>
    </row>
    <row r="20513" spans="1:9" x14ac:dyDescent="0.35">
      <c r="A20513" t="s">
        <v>5</v>
      </c>
      <c r="B20513" t="s">
        <v>595</v>
      </c>
      <c r="C20513">
        <v>2189</v>
      </c>
      <c r="D20513" t="s">
        <v>1476</v>
      </c>
      <c r="E20513" t="s">
        <v>1418</v>
      </c>
      <c r="F20513" t="s">
        <v>1468</v>
      </c>
      <c r="G20513" t="s">
        <v>1267</v>
      </c>
      <c r="H20513" t="s">
        <v>80</v>
      </c>
      <c r="I20513" t="s">
        <v>76</v>
      </c>
    </row>
    <row r="20514" spans="1:9" x14ac:dyDescent="0.35">
      <c r="A20514" t="s">
        <v>6</v>
      </c>
      <c r="B20514" t="s">
        <v>594</v>
      </c>
      <c r="C20514">
        <v>522</v>
      </c>
      <c r="D20514" t="s">
        <v>1430</v>
      </c>
      <c r="E20514" t="s">
        <v>909</v>
      </c>
      <c r="F20514" t="s">
        <v>984</v>
      </c>
      <c r="G20514" t="s">
        <v>872</v>
      </c>
      <c r="H20514" t="s">
        <v>92</v>
      </c>
      <c r="I20514" t="s">
        <v>79</v>
      </c>
    </row>
    <row r="20515" spans="1:9" x14ac:dyDescent="0.35">
      <c r="A20515" t="s">
        <v>6</v>
      </c>
      <c r="B20515" t="s">
        <v>595</v>
      </c>
      <c r="C20515">
        <v>910</v>
      </c>
      <c r="D20515" t="s">
        <v>1250</v>
      </c>
      <c r="E20515" t="s">
        <v>1449</v>
      </c>
      <c r="F20515" t="s">
        <v>1125</v>
      </c>
      <c r="G20515" t="s">
        <v>917</v>
      </c>
      <c r="H20515" t="s">
        <v>63</v>
      </c>
      <c r="I20515" t="s">
        <v>79</v>
      </c>
    </row>
    <row r="20516" spans="1:9" x14ac:dyDescent="0.35">
      <c r="A20516" t="s">
        <v>7</v>
      </c>
      <c r="B20516" t="s">
        <v>594</v>
      </c>
      <c r="C20516">
        <v>1602</v>
      </c>
      <c r="D20516" t="s">
        <v>1418</v>
      </c>
      <c r="E20516" t="s">
        <v>1418</v>
      </c>
      <c r="F20516" t="s">
        <v>1257</v>
      </c>
      <c r="G20516" t="s">
        <v>1142</v>
      </c>
      <c r="H20516" t="s">
        <v>130</v>
      </c>
      <c r="I20516" t="s">
        <v>76</v>
      </c>
    </row>
    <row r="20517" spans="1:9" x14ac:dyDescent="0.35">
      <c r="A20517" t="s">
        <v>7</v>
      </c>
      <c r="B20517" t="s">
        <v>595</v>
      </c>
      <c r="C20517">
        <v>1644</v>
      </c>
      <c r="D20517" t="s">
        <v>1253</v>
      </c>
      <c r="E20517" t="s">
        <v>1252</v>
      </c>
      <c r="F20517" t="s">
        <v>1265</v>
      </c>
      <c r="G20517" t="s">
        <v>1241</v>
      </c>
      <c r="H20517" t="s">
        <v>71</v>
      </c>
      <c r="I20517" t="s">
        <v>73</v>
      </c>
    </row>
    <row r="20518" spans="1:9" x14ac:dyDescent="0.35">
      <c r="A20518" t="s">
        <v>241</v>
      </c>
      <c r="B20518" t="s">
        <v>594</v>
      </c>
      <c r="C20518">
        <v>6078</v>
      </c>
      <c r="D20518" t="s">
        <v>1449</v>
      </c>
      <c r="E20518" t="s">
        <v>1449</v>
      </c>
      <c r="F20518" t="s">
        <v>1264</v>
      </c>
      <c r="G20518" t="s">
        <v>1388</v>
      </c>
      <c r="H20518" t="s">
        <v>108</v>
      </c>
      <c r="I20518" t="s">
        <v>107</v>
      </c>
    </row>
    <row r="20519" spans="1:9" x14ac:dyDescent="0.35">
      <c r="A20519" t="s">
        <v>241</v>
      </c>
      <c r="B20519" t="s">
        <v>595</v>
      </c>
      <c r="C20519">
        <v>7371</v>
      </c>
      <c r="D20519" t="s">
        <v>1243</v>
      </c>
      <c r="E20519" t="s">
        <v>1243</v>
      </c>
      <c r="F20519" t="s">
        <v>1449</v>
      </c>
      <c r="G20519" t="s">
        <v>1257</v>
      </c>
      <c r="H20519" t="s">
        <v>138</v>
      </c>
      <c r="I20519" t="s">
        <v>73</v>
      </c>
    </row>
    <row r="20521" spans="1:9" x14ac:dyDescent="0.35">
      <c r="A20521" t="s">
        <v>2870</v>
      </c>
    </row>
    <row r="20522" spans="1:9" x14ac:dyDescent="0.35">
      <c r="A20522" t="s">
        <v>14</v>
      </c>
      <c r="B20522" t="s">
        <v>2</v>
      </c>
      <c r="C20522" t="s">
        <v>2857</v>
      </c>
      <c r="D20522" t="s">
        <v>2858</v>
      </c>
      <c r="E20522" t="s">
        <v>2859</v>
      </c>
      <c r="F20522" t="s">
        <v>2860</v>
      </c>
      <c r="G20522" t="s">
        <v>2694</v>
      </c>
      <c r="H20522" t="s">
        <v>2861</v>
      </c>
    </row>
    <row r="20523" spans="1:9" x14ac:dyDescent="0.35">
      <c r="A20523" t="s">
        <v>3</v>
      </c>
      <c r="B20523">
        <v>2029</v>
      </c>
      <c r="C20523" t="s">
        <v>1279</v>
      </c>
      <c r="D20523" t="s">
        <v>1556</v>
      </c>
      <c r="E20523" t="s">
        <v>1242</v>
      </c>
      <c r="F20523" t="s">
        <v>1280</v>
      </c>
      <c r="G20523" t="s">
        <v>77</v>
      </c>
      <c r="H20523" t="s">
        <v>73</v>
      </c>
    </row>
    <row r="20524" spans="1:9" x14ac:dyDescent="0.35">
      <c r="A20524" t="s">
        <v>4</v>
      </c>
      <c r="B20524">
        <v>3276</v>
      </c>
      <c r="C20524" t="s">
        <v>1265</v>
      </c>
      <c r="D20524" t="s">
        <v>1265</v>
      </c>
      <c r="E20524" t="s">
        <v>1134</v>
      </c>
      <c r="F20524" t="s">
        <v>916</v>
      </c>
      <c r="G20524" t="s">
        <v>142</v>
      </c>
      <c r="H20524" t="s">
        <v>73</v>
      </c>
    </row>
    <row r="20525" spans="1:9" x14ac:dyDescent="0.35">
      <c r="A20525" t="s">
        <v>5</v>
      </c>
      <c r="B20525">
        <v>3466</v>
      </c>
      <c r="C20525" t="s">
        <v>1103</v>
      </c>
      <c r="D20525" t="s">
        <v>1108</v>
      </c>
      <c r="E20525" t="s">
        <v>1265</v>
      </c>
      <c r="F20525" t="s">
        <v>1270</v>
      </c>
      <c r="G20525" t="s">
        <v>74</v>
      </c>
      <c r="H20525" t="s">
        <v>76</v>
      </c>
    </row>
    <row r="20526" spans="1:9" x14ac:dyDescent="0.35">
      <c r="A20526" t="s">
        <v>6</v>
      </c>
      <c r="B20526">
        <v>1432</v>
      </c>
      <c r="C20526" t="s">
        <v>1133</v>
      </c>
      <c r="D20526" t="s">
        <v>1142</v>
      </c>
      <c r="E20526" t="s">
        <v>858</v>
      </c>
      <c r="F20526" t="s">
        <v>869</v>
      </c>
      <c r="G20526" t="s">
        <v>179</v>
      </c>
      <c r="H20526" t="s">
        <v>79</v>
      </c>
    </row>
    <row r="20527" spans="1:9" x14ac:dyDescent="0.35">
      <c r="A20527" t="s">
        <v>7</v>
      </c>
      <c r="B20527">
        <v>3246</v>
      </c>
      <c r="C20527" t="s">
        <v>1247</v>
      </c>
      <c r="D20527" t="s">
        <v>1256</v>
      </c>
      <c r="E20527" t="s">
        <v>1002</v>
      </c>
      <c r="F20527" t="s">
        <v>1133</v>
      </c>
      <c r="G20527" t="s">
        <v>63</v>
      </c>
      <c r="H20527" t="s">
        <v>107</v>
      </c>
    </row>
    <row r="20528" spans="1:9" x14ac:dyDescent="0.35">
      <c r="A20528" t="s">
        <v>241</v>
      </c>
      <c r="B20528">
        <v>13449</v>
      </c>
      <c r="C20528" t="s">
        <v>1476</v>
      </c>
      <c r="D20528" t="s">
        <v>1476</v>
      </c>
      <c r="E20528" t="s">
        <v>1257</v>
      </c>
      <c r="F20528" t="s">
        <v>916</v>
      </c>
      <c r="G20528" t="s">
        <v>186</v>
      </c>
      <c r="H20528" t="s">
        <v>73</v>
      </c>
    </row>
    <row r="20530" spans="1:11" x14ac:dyDescent="0.35">
      <c r="A20530" t="s">
        <v>2871</v>
      </c>
    </row>
    <row r="20531" spans="1:11" x14ac:dyDescent="0.35">
      <c r="A20531" t="s">
        <v>14</v>
      </c>
      <c r="B20531" t="s">
        <v>15</v>
      </c>
      <c r="C20531" t="s">
        <v>2</v>
      </c>
      <c r="D20531" t="s">
        <v>2872</v>
      </c>
      <c r="E20531" t="s">
        <v>2873</v>
      </c>
      <c r="F20531" t="s">
        <v>2874</v>
      </c>
      <c r="G20531" t="s">
        <v>2875</v>
      </c>
      <c r="H20531" t="s">
        <v>2876</v>
      </c>
      <c r="I20531" t="s">
        <v>2877</v>
      </c>
      <c r="J20531" t="s">
        <v>48</v>
      </c>
      <c r="K20531" t="s">
        <v>49</v>
      </c>
    </row>
    <row r="20532" spans="1:11" x14ac:dyDescent="0.35">
      <c r="A20532" t="s">
        <v>3</v>
      </c>
      <c r="B20532" t="s">
        <v>52</v>
      </c>
      <c r="C20532">
        <v>407</v>
      </c>
      <c r="D20532" t="s">
        <v>306</v>
      </c>
      <c r="E20532" t="s">
        <v>331</v>
      </c>
      <c r="F20532" t="s">
        <v>138</v>
      </c>
      <c r="G20532" t="s">
        <v>212</v>
      </c>
      <c r="H20532" t="s">
        <v>283</v>
      </c>
      <c r="I20532" t="s">
        <v>186</v>
      </c>
      <c r="J20532" t="s">
        <v>76</v>
      </c>
      <c r="K20532" t="s">
        <v>76</v>
      </c>
    </row>
    <row r="20533" spans="1:11" x14ac:dyDescent="0.35">
      <c r="A20533" t="s">
        <v>3</v>
      </c>
      <c r="B20533" t="s">
        <v>83</v>
      </c>
      <c r="C20533">
        <v>1369</v>
      </c>
      <c r="D20533" t="s">
        <v>558</v>
      </c>
      <c r="E20533" t="s">
        <v>448</v>
      </c>
      <c r="F20533" t="s">
        <v>138</v>
      </c>
      <c r="G20533" t="s">
        <v>515</v>
      </c>
      <c r="H20533" t="s">
        <v>59</v>
      </c>
      <c r="I20533" t="s">
        <v>74</v>
      </c>
      <c r="J20533" t="s">
        <v>76</v>
      </c>
      <c r="K20533" t="s">
        <v>76</v>
      </c>
    </row>
    <row r="20534" spans="1:11" x14ac:dyDescent="0.35">
      <c r="A20534" t="s">
        <v>3</v>
      </c>
      <c r="B20534" t="s">
        <v>50</v>
      </c>
      <c r="C20534">
        <v>137</v>
      </c>
      <c r="D20534" t="s">
        <v>472</v>
      </c>
      <c r="E20534" t="s">
        <v>215</v>
      </c>
      <c r="F20534" t="s">
        <v>76</v>
      </c>
      <c r="G20534" t="s">
        <v>304</v>
      </c>
      <c r="H20534" t="s">
        <v>364</v>
      </c>
      <c r="I20534" t="s">
        <v>81</v>
      </c>
      <c r="J20534" t="s">
        <v>76</v>
      </c>
      <c r="K20534" t="s">
        <v>76</v>
      </c>
    </row>
    <row r="20535" spans="1:11" x14ac:dyDescent="0.35">
      <c r="A20535" t="s">
        <v>4</v>
      </c>
      <c r="B20535" t="s">
        <v>52</v>
      </c>
      <c r="C20535">
        <v>838</v>
      </c>
      <c r="D20535" t="s">
        <v>661</v>
      </c>
      <c r="E20535" t="s">
        <v>171</v>
      </c>
      <c r="F20535" t="s">
        <v>96</v>
      </c>
      <c r="G20535" t="s">
        <v>305</v>
      </c>
      <c r="H20535" t="s">
        <v>313</v>
      </c>
      <c r="I20535" t="s">
        <v>102</v>
      </c>
      <c r="J20535" t="s">
        <v>73</v>
      </c>
      <c r="K20535" t="s">
        <v>73</v>
      </c>
    </row>
    <row r="20536" spans="1:11" x14ac:dyDescent="0.35">
      <c r="A20536" t="s">
        <v>4</v>
      </c>
      <c r="B20536" t="s">
        <v>83</v>
      </c>
      <c r="C20536">
        <v>2140</v>
      </c>
      <c r="D20536" t="s">
        <v>741</v>
      </c>
      <c r="E20536" t="s">
        <v>381</v>
      </c>
      <c r="F20536" t="s">
        <v>68</v>
      </c>
      <c r="G20536" t="s">
        <v>240</v>
      </c>
      <c r="H20536" t="s">
        <v>143</v>
      </c>
      <c r="I20536" t="s">
        <v>146</v>
      </c>
      <c r="J20536" t="s">
        <v>77</v>
      </c>
      <c r="K20536" t="s">
        <v>107</v>
      </c>
    </row>
    <row r="20537" spans="1:11" x14ac:dyDescent="0.35">
      <c r="A20537" t="s">
        <v>4</v>
      </c>
      <c r="B20537" t="s">
        <v>50</v>
      </c>
      <c r="C20537">
        <v>257</v>
      </c>
      <c r="D20537" t="s">
        <v>559</v>
      </c>
      <c r="E20537" t="s">
        <v>250</v>
      </c>
      <c r="F20537" t="s">
        <v>107</v>
      </c>
      <c r="G20537" t="s">
        <v>130</v>
      </c>
      <c r="H20537" t="s">
        <v>195</v>
      </c>
      <c r="I20537" t="s">
        <v>135</v>
      </c>
      <c r="J20537" t="s">
        <v>76</v>
      </c>
      <c r="K20537" t="s">
        <v>76</v>
      </c>
    </row>
    <row r="20538" spans="1:11" x14ac:dyDescent="0.35">
      <c r="A20538" t="s">
        <v>5</v>
      </c>
      <c r="B20538" t="s">
        <v>52</v>
      </c>
      <c r="C20538">
        <v>921</v>
      </c>
      <c r="D20538" t="s">
        <v>653</v>
      </c>
      <c r="E20538" t="s">
        <v>352</v>
      </c>
      <c r="F20538" t="s">
        <v>73</v>
      </c>
      <c r="G20538" t="s">
        <v>252</v>
      </c>
      <c r="H20538" t="s">
        <v>124</v>
      </c>
      <c r="I20538" t="s">
        <v>186</v>
      </c>
      <c r="J20538" t="s">
        <v>106</v>
      </c>
      <c r="K20538" t="s">
        <v>76</v>
      </c>
    </row>
    <row r="20539" spans="1:11" x14ac:dyDescent="0.35">
      <c r="A20539" t="s">
        <v>5</v>
      </c>
      <c r="B20539" t="s">
        <v>83</v>
      </c>
      <c r="C20539">
        <v>2164</v>
      </c>
      <c r="D20539" t="s">
        <v>1155</v>
      </c>
      <c r="E20539" t="s">
        <v>136</v>
      </c>
      <c r="F20539" t="s">
        <v>68</v>
      </c>
      <c r="G20539" t="s">
        <v>305</v>
      </c>
      <c r="H20539" t="s">
        <v>58</v>
      </c>
      <c r="I20539" t="s">
        <v>138</v>
      </c>
      <c r="J20539" t="s">
        <v>77</v>
      </c>
      <c r="K20539" t="s">
        <v>76</v>
      </c>
    </row>
    <row r="20540" spans="1:11" x14ac:dyDescent="0.35">
      <c r="A20540" t="s">
        <v>5</v>
      </c>
      <c r="B20540" t="s">
        <v>50</v>
      </c>
      <c r="C20540">
        <v>224</v>
      </c>
      <c r="D20540" t="s">
        <v>899</v>
      </c>
      <c r="E20540" t="s">
        <v>247</v>
      </c>
      <c r="F20540" t="s">
        <v>106</v>
      </c>
      <c r="G20540" t="s">
        <v>366</v>
      </c>
      <c r="H20540" t="s">
        <v>121</v>
      </c>
      <c r="I20540" t="s">
        <v>133</v>
      </c>
      <c r="J20540" t="s">
        <v>76</v>
      </c>
      <c r="K20540" t="s">
        <v>76</v>
      </c>
    </row>
    <row r="20541" spans="1:11" x14ac:dyDescent="0.35">
      <c r="A20541" t="s">
        <v>6</v>
      </c>
      <c r="B20541" t="s">
        <v>52</v>
      </c>
      <c r="C20541">
        <v>372</v>
      </c>
      <c r="D20541" t="s">
        <v>646</v>
      </c>
      <c r="E20541" t="s">
        <v>445</v>
      </c>
      <c r="F20541" t="s">
        <v>149</v>
      </c>
      <c r="G20541" t="s">
        <v>236</v>
      </c>
      <c r="H20541" t="s">
        <v>206</v>
      </c>
      <c r="I20541" t="s">
        <v>86</v>
      </c>
      <c r="J20541" t="s">
        <v>106</v>
      </c>
      <c r="K20541" t="s">
        <v>150</v>
      </c>
    </row>
    <row r="20542" spans="1:11" x14ac:dyDescent="0.35">
      <c r="A20542" t="s">
        <v>6</v>
      </c>
      <c r="B20542" t="s">
        <v>83</v>
      </c>
      <c r="C20542">
        <v>925</v>
      </c>
      <c r="D20542" t="s">
        <v>483</v>
      </c>
      <c r="E20542" t="s">
        <v>393</v>
      </c>
      <c r="F20542" t="s">
        <v>106</v>
      </c>
      <c r="G20542" t="s">
        <v>231</v>
      </c>
      <c r="H20542" t="s">
        <v>164</v>
      </c>
      <c r="I20542" t="s">
        <v>186</v>
      </c>
      <c r="J20542" t="s">
        <v>73</v>
      </c>
      <c r="K20542" t="s">
        <v>76</v>
      </c>
    </row>
    <row r="20543" spans="1:11" x14ac:dyDescent="0.35">
      <c r="A20543" t="s">
        <v>6</v>
      </c>
      <c r="B20543" t="s">
        <v>50</v>
      </c>
      <c r="C20543">
        <v>118</v>
      </c>
      <c r="D20543" t="s">
        <v>670</v>
      </c>
      <c r="E20543" t="s">
        <v>429</v>
      </c>
      <c r="F20543" t="s">
        <v>72</v>
      </c>
      <c r="G20543" t="s">
        <v>53</v>
      </c>
      <c r="H20543" t="s">
        <v>252</v>
      </c>
      <c r="I20543" t="s">
        <v>138</v>
      </c>
      <c r="J20543" t="s">
        <v>76</v>
      </c>
      <c r="K20543" t="s">
        <v>76</v>
      </c>
    </row>
    <row r="20544" spans="1:11" x14ac:dyDescent="0.35">
      <c r="A20544" t="s">
        <v>7</v>
      </c>
      <c r="B20544" t="s">
        <v>52</v>
      </c>
      <c r="C20544">
        <v>767</v>
      </c>
      <c r="D20544" t="s">
        <v>470</v>
      </c>
      <c r="E20544" t="s">
        <v>524</v>
      </c>
      <c r="F20544" t="s">
        <v>100</v>
      </c>
      <c r="G20544" t="s">
        <v>147</v>
      </c>
      <c r="H20544" t="s">
        <v>308</v>
      </c>
      <c r="I20544" t="s">
        <v>150</v>
      </c>
      <c r="J20544" t="s">
        <v>107</v>
      </c>
      <c r="K20544" t="s">
        <v>76</v>
      </c>
    </row>
    <row r="20545" spans="1:11" x14ac:dyDescent="0.35">
      <c r="A20545" t="s">
        <v>7</v>
      </c>
      <c r="B20545" t="s">
        <v>83</v>
      </c>
      <c r="C20545">
        <v>1996</v>
      </c>
      <c r="D20545" t="s">
        <v>690</v>
      </c>
      <c r="E20545" t="s">
        <v>393</v>
      </c>
      <c r="F20545" t="s">
        <v>142</v>
      </c>
      <c r="G20545" t="s">
        <v>213</v>
      </c>
      <c r="H20545" t="s">
        <v>493</v>
      </c>
      <c r="I20545" t="s">
        <v>81</v>
      </c>
      <c r="J20545" t="s">
        <v>76</v>
      </c>
      <c r="K20545" t="s">
        <v>107</v>
      </c>
    </row>
    <row r="20546" spans="1:11" x14ac:dyDescent="0.35">
      <c r="A20546" t="s">
        <v>7</v>
      </c>
      <c r="B20546" t="s">
        <v>50</v>
      </c>
      <c r="C20546">
        <v>341</v>
      </c>
      <c r="D20546" t="s">
        <v>653</v>
      </c>
      <c r="E20546" t="s">
        <v>391</v>
      </c>
      <c r="F20546" t="s">
        <v>138</v>
      </c>
      <c r="G20546" t="s">
        <v>260</v>
      </c>
      <c r="H20546" t="s">
        <v>347</v>
      </c>
      <c r="I20546" t="s">
        <v>73</v>
      </c>
      <c r="J20546" t="s">
        <v>76</v>
      </c>
      <c r="K20546" t="s">
        <v>76</v>
      </c>
    </row>
    <row r="20547" spans="1:11" x14ac:dyDescent="0.35">
      <c r="A20547" t="s">
        <v>241</v>
      </c>
      <c r="B20547" t="s">
        <v>52</v>
      </c>
      <c r="C20547">
        <v>3305</v>
      </c>
      <c r="D20547" t="s">
        <v>624</v>
      </c>
      <c r="E20547" t="s">
        <v>313</v>
      </c>
      <c r="F20547" t="s">
        <v>142</v>
      </c>
      <c r="G20547" t="s">
        <v>247</v>
      </c>
      <c r="H20547" t="s">
        <v>152</v>
      </c>
      <c r="I20547" t="s">
        <v>130</v>
      </c>
      <c r="J20547" t="s">
        <v>73</v>
      </c>
      <c r="K20547" t="s">
        <v>107</v>
      </c>
    </row>
    <row r="20548" spans="1:11" x14ac:dyDescent="0.35">
      <c r="A20548" t="s">
        <v>241</v>
      </c>
      <c r="B20548" t="s">
        <v>83</v>
      </c>
      <c r="C20548">
        <v>8594</v>
      </c>
      <c r="D20548" t="s">
        <v>945</v>
      </c>
      <c r="E20548" t="s">
        <v>261</v>
      </c>
      <c r="F20548" t="s">
        <v>105</v>
      </c>
      <c r="G20548" t="s">
        <v>307</v>
      </c>
      <c r="H20548" t="s">
        <v>347</v>
      </c>
      <c r="I20548" t="s">
        <v>130</v>
      </c>
      <c r="J20548" t="s">
        <v>73</v>
      </c>
      <c r="K20548" t="s">
        <v>76</v>
      </c>
    </row>
    <row r="20549" spans="1:11" x14ac:dyDescent="0.35">
      <c r="A20549" t="s">
        <v>241</v>
      </c>
      <c r="B20549" t="s">
        <v>50</v>
      </c>
      <c r="C20549">
        <v>1077</v>
      </c>
      <c r="D20549" t="s">
        <v>652</v>
      </c>
      <c r="E20549" t="s">
        <v>140</v>
      </c>
      <c r="F20549" t="s">
        <v>68</v>
      </c>
      <c r="G20549" t="s">
        <v>204</v>
      </c>
      <c r="H20549" t="s">
        <v>182</v>
      </c>
      <c r="I20549" t="s">
        <v>70</v>
      </c>
      <c r="J20549" t="s">
        <v>76</v>
      </c>
      <c r="K20549" t="s">
        <v>76</v>
      </c>
    </row>
    <row r="20551" spans="1:11" x14ac:dyDescent="0.35">
      <c r="A20551" t="s">
        <v>2878</v>
      </c>
    </row>
    <row r="20552" spans="1:11" x14ac:dyDescent="0.35">
      <c r="A20552" t="s">
        <v>14</v>
      </c>
      <c r="B20552" t="s">
        <v>266</v>
      </c>
      <c r="C20552" t="s">
        <v>2</v>
      </c>
      <c r="D20552" t="s">
        <v>2872</v>
      </c>
      <c r="E20552" t="s">
        <v>2873</v>
      </c>
      <c r="F20552" t="s">
        <v>2874</v>
      </c>
      <c r="G20552" t="s">
        <v>2875</v>
      </c>
      <c r="H20552" t="s">
        <v>2876</v>
      </c>
      <c r="I20552" t="s">
        <v>2877</v>
      </c>
      <c r="J20552" t="s">
        <v>48</v>
      </c>
      <c r="K20552" t="s">
        <v>49</v>
      </c>
    </row>
    <row r="20553" spans="1:11" x14ac:dyDescent="0.35">
      <c r="A20553" t="s">
        <v>3</v>
      </c>
      <c r="B20553" t="s">
        <v>267</v>
      </c>
      <c r="C20553">
        <v>240</v>
      </c>
      <c r="D20553" t="s">
        <v>669</v>
      </c>
      <c r="E20553" t="s">
        <v>458</v>
      </c>
      <c r="F20553" t="s">
        <v>151</v>
      </c>
      <c r="G20553" t="s">
        <v>205</v>
      </c>
      <c r="H20553" t="s">
        <v>282</v>
      </c>
      <c r="I20553" t="s">
        <v>138</v>
      </c>
      <c r="J20553" t="s">
        <v>76</v>
      </c>
      <c r="K20553" t="s">
        <v>76</v>
      </c>
    </row>
    <row r="20554" spans="1:11" x14ac:dyDescent="0.35">
      <c r="A20554" t="s">
        <v>3</v>
      </c>
      <c r="B20554" t="s">
        <v>279</v>
      </c>
      <c r="C20554">
        <v>1612</v>
      </c>
      <c r="D20554" t="s">
        <v>748</v>
      </c>
      <c r="E20554" t="s">
        <v>511</v>
      </c>
      <c r="F20554" t="s">
        <v>94</v>
      </c>
      <c r="G20554" t="s">
        <v>458</v>
      </c>
      <c r="H20554" t="s">
        <v>331</v>
      </c>
      <c r="I20554" t="s">
        <v>74</v>
      </c>
      <c r="J20554" t="s">
        <v>76</v>
      </c>
      <c r="K20554" t="s">
        <v>76</v>
      </c>
    </row>
    <row r="20555" spans="1:11" x14ac:dyDescent="0.35">
      <c r="A20555" t="s">
        <v>3</v>
      </c>
      <c r="B20555" t="s">
        <v>285</v>
      </c>
      <c r="C20555">
        <v>61</v>
      </c>
      <c r="D20555" t="s">
        <v>890</v>
      </c>
      <c r="E20555" t="s">
        <v>518</v>
      </c>
      <c r="F20555" t="s">
        <v>76</v>
      </c>
      <c r="G20555" t="s">
        <v>309</v>
      </c>
      <c r="H20555" t="s">
        <v>136</v>
      </c>
      <c r="I20555" t="s">
        <v>108</v>
      </c>
      <c r="J20555" t="s">
        <v>76</v>
      </c>
      <c r="K20555" t="s">
        <v>76</v>
      </c>
    </row>
    <row r="20556" spans="1:11" x14ac:dyDescent="0.35">
      <c r="A20556" t="s">
        <v>4</v>
      </c>
      <c r="B20556" t="s">
        <v>267</v>
      </c>
      <c r="C20556">
        <v>346</v>
      </c>
      <c r="D20556" t="s">
        <v>704</v>
      </c>
      <c r="E20556" t="s">
        <v>282</v>
      </c>
      <c r="F20556" t="s">
        <v>77</v>
      </c>
      <c r="G20556" t="s">
        <v>188</v>
      </c>
      <c r="H20556" t="s">
        <v>131</v>
      </c>
      <c r="I20556" t="s">
        <v>86</v>
      </c>
      <c r="J20556" t="s">
        <v>76</v>
      </c>
      <c r="K20556" t="s">
        <v>106</v>
      </c>
    </row>
    <row r="20557" spans="1:11" x14ac:dyDescent="0.35">
      <c r="A20557" t="s">
        <v>4</v>
      </c>
      <c r="B20557" t="s">
        <v>279</v>
      </c>
      <c r="C20557">
        <v>2613</v>
      </c>
      <c r="D20557" t="s">
        <v>649</v>
      </c>
      <c r="E20557" t="s">
        <v>332</v>
      </c>
      <c r="F20557" t="s">
        <v>122</v>
      </c>
      <c r="G20557" t="s">
        <v>99</v>
      </c>
      <c r="H20557" t="s">
        <v>313</v>
      </c>
      <c r="I20557" t="s">
        <v>237</v>
      </c>
      <c r="J20557" t="s">
        <v>77</v>
      </c>
      <c r="K20557" t="s">
        <v>107</v>
      </c>
    </row>
    <row r="20558" spans="1:11" x14ac:dyDescent="0.35">
      <c r="A20558" t="s">
        <v>4</v>
      </c>
      <c r="B20558" t="s">
        <v>285</v>
      </c>
      <c r="C20558">
        <v>276</v>
      </c>
      <c r="D20558" t="s">
        <v>898</v>
      </c>
      <c r="E20558" t="s">
        <v>66</v>
      </c>
      <c r="F20558" t="s">
        <v>106</v>
      </c>
      <c r="G20558" t="s">
        <v>94</v>
      </c>
      <c r="H20558" t="s">
        <v>317</v>
      </c>
      <c r="I20558" t="s">
        <v>305</v>
      </c>
      <c r="J20558" t="s">
        <v>76</v>
      </c>
      <c r="K20558" t="s">
        <v>76</v>
      </c>
    </row>
    <row r="20559" spans="1:11" x14ac:dyDescent="0.35">
      <c r="A20559" t="s">
        <v>5</v>
      </c>
      <c r="B20559" t="s">
        <v>267</v>
      </c>
      <c r="C20559">
        <v>127</v>
      </c>
      <c r="D20559" t="s">
        <v>1407</v>
      </c>
      <c r="E20559" t="s">
        <v>96</v>
      </c>
      <c r="F20559" t="s">
        <v>73</v>
      </c>
      <c r="G20559" t="s">
        <v>56</v>
      </c>
      <c r="H20559" t="s">
        <v>211</v>
      </c>
      <c r="I20559" t="s">
        <v>63</v>
      </c>
      <c r="J20559" t="s">
        <v>221</v>
      </c>
      <c r="K20559" t="s">
        <v>76</v>
      </c>
    </row>
    <row r="20560" spans="1:11" x14ac:dyDescent="0.35">
      <c r="A20560" t="s">
        <v>5</v>
      </c>
      <c r="B20560" t="s">
        <v>279</v>
      </c>
      <c r="C20560">
        <v>2545</v>
      </c>
      <c r="D20560" t="s">
        <v>1231</v>
      </c>
      <c r="E20560" t="s">
        <v>229</v>
      </c>
      <c r="F20560" t="s">
        <v>79</v>
      </c>
      <c r="G20560" t="s">
        <v>136</v>
      </c>
      <c r="H20560" t="s">
        <v>193</v>
      </c>
      <c r="I20560" t="s">
        <v>100</v>
      </c>
      <c r="J20560" t="s">
        <v>73</v>
      </c>
      <c r="K20560" t="s">
        <v>76</v>
      </c>
    </row>
    <row r="20561" spans="1:11" x14ac:dyDescent="0.35">
      <c r="A20561" t="s">
        <v>5</v>
      </c>
      <c r="B20561" t="s">
        <v>285</v>
      </c>
      <c r="C20561">
        <v>637</v>
      </c>
      <c r="D20561" t="s">
        <v>877</v>
      </c>
      <c r="E20561" t="s">
        <v>299</v>
      </c>
      <c r="F20561" t="s">
        <v>71</v>
      </c>
      <c r="G20561" t="s">
        <v>62</v>
      </c>
      <c r="H20561" t="s">
        <v>181</v>
      </c>
      <c r="I20561" t="s">
        <v>150</v>
      </c>
      <c r="J20561" t="s">
        <v>76</v>
      </c>
      <c r="K20561" t="s">
        <v>76</v>
      </c>
    </row>
    <row r="20562" spans="1:11" x14ac:dyDescent="0.35">
      <c r="A20562" t="s">
        <v>6</v>
      </c>
      <c r="B20562" t="s">
        <v>267</v>
      </c>
      <c r="C20562">
        <v>126</v>
      </c>
      <c r="D20562" t="s">
        <v>618</v>
      </c>
      <c r="E20562" t="s">
        <v>124</v>
      </c>
      <c r="F20562" t="s">
        <v>96</v>
      </c>
      <c r="G20562" t="s">
        <v>163</v>
      </c>
      <c r="H20562" t="s">
        <v>145</v>
      </c>
      <c r="I20562" t="s">
        <v>198</v>
      </c>
      <c r="J20562" t="s">
        <v>68</v>
      </c>
      <c r="K20562" t="s">
        <v>105</v>
      </c>
    </row>
    <row r="20563" spans="1:11" x14ac:dyDescent="0.35">
      <c r="A20563" t="s">
        <v>6</v>
      </c>
      <c r="B20563" t="s">
        <v>279</v>
      </c>
      <c r="C20563">
        <v>1128</v>
      </c>
      <c r="D20563" t="s">
        <v>694</v>
      </c>
      <c r="E20563" t="s">
        <v>453</v>
      </c>
      <c r="F20563" t="s">
        <v>75</v>
      </c>
      <c r="G20563" t="s">
        <v>166</v>
      </c>
      <c r="H20563" t="s">
        <v>282</v>
      </c>
      <c r="I20563" t="s">
        <v>142</v>
      </c>
      <c r="J20563" t="s">
        <v>76</v>
      </c>
      <c r="K20563" t="s">
        <v>107</v>
      </c>
    </row>
    <row r="20564" spans="1:11" x14ac:dyDescent="0.35">
      <c r="A20564" t="s">
        <v>6</v>
      </c>
      <c r="B20564" t="s">
        <v>285</v>
      </c>
      <c r="C20564">
        <v>161</v>
      </c>
      <c r="D20564" t="s">
        <v>1318</v>
      </c>
      <c r="E20564" t="s">
        <v>291</v>
      </c>
      <c r="F20564" t="s">
        <v>150</v>
      </c>
      <c r="G20564" t="s">
        <v>151</v>
      </c>
      <c r="H20564" t="s">
        <v>304</v>
      </c>
      <c r="I20564" t="s">
        <v>78</v>
      </c>
      <c r="J20564" t="s">
        <v>150</v>
      </c>
      <c r="K20564" t="s">
        <v>76</v>
      </c>
    </row>
    <row r="20565" spans="1:11" x14ac:dyDescent="0.35">
      <c r="A20565" t="s">
        <v>7</v>
      </c>
      <c r="B20565" t="s">
        <v>267</v>
      </c>
      <c r="C20565">
        <v>190</v>
      </c>
      <c r="D20565" t="s">
        <v>816</v>
      </c>
      <c r="E20565" t="s">
        <v>318</v>
      </c>
      <c r="F20565" t="s">
        <v>175</v>
      </c>
      <c r="G20565" t="s">
        <v>355</v>
      </c>
      <c r="H20565" t="s">
        <v>176</v>
      </c>
      <c r="I20565" t="s">
        <v>76</v>
      </c>
      <c r="J20565" t="s">
        <v>76</v>
      </c>
      <c r="K20565" t="s">
        <v>76</v>
      </c>
    </row>
    <row r="20566" spans="1:11" x14ac:dyDescent="0.35">
      <c r="A20566" t="s">
        <v>7</v>
      </c>
      <c r="B20566" t="s">
        <v>279</v>
      </c>
      <c r="C20566">
        <v>2755</v>
      </c>
      <c r="D20566" t="s">
        <v>700</v>
      </c>
      <c r="E20566" t="s">
        <v>90</v>
      </c>
      <c r="F20566" t="s">
        <v>93</v>
      </c>
      <c r="G20566" t="s">
        <v>352</v>
      </c>
      <c r="H20566" t="s">
        <v>200</v>
      </c>
      <c r="I20566" t="s">
        <v>138</v>
      </c>
      <c r="J20566" t="s">
        <v>76</v>
      </c>
      <c r="K20566" t="s">
        <v>107</v>
      </c>
    </row>
    <row r="20567" spans="1:11" x14ac:dyDescent="0.35">
      <c r="A20567" t="s">
        <v>7</v>
      </c>
      <c r="B20567" t="s">
        <v>285</v>
      </c>
      <c r="C20567">
        <v>159</v>
      </c>
      <c r="D20567" t="s">
        <v>801</v>
      </c>
      <c r="E20567" t="s">
        <v>426</v>
      </c>
      <c r="F20567" t="s">
        <v>76</v>
      </c>
      <c r="G20567" t="s">
        <v>93</v>
      </c>
      <c r="H20567" t="s">
        <v>53</v>
      </c>
      <c r="I20567" t="s">
        <v>106</v>
      </c>
      <c r="J20567" t="s">
        <v>76</v>
      </c>
      <c r="K20567" t="s">
        <v>76</v>
      </c>
    </row>
    <row r="20568" spans="1:11" x14ac:dyDescent="0.35">
      <c r="A20568" t="s">
        <v>241</v>
      </c>
      <c r="B20568" t="s">
        <v>267</v>
      </c>
      <c r="C20568">
        <v>1029</v>
      </c>
      <c r="D20568" t="s">
        <v>421</v>
      </c>
      <c r="E20568" t="s">
        <v>192</v>
      </c>
      <c r="F20568" t="s">
        <v>55</v>
      </c>
      <c r="G20568" t="s">
        <v>177</v>
      </c>
      <c r="H20568" t="s">
        <v>202</v>
      </c>
      <c r="I20568" t="s">
        <v>186</v>
      </c>
      <c r="J20568" t="s">
        <v>68</v>
      </c>
      <c r="K20568" t="s">
        <v>106</v>
      </c>
    </row>
    <row r="20569" spans="1:11" x14ac:dyDescent="0.35">
      <c r="A20569" t="s">
        <v>241</v>
      </c>
      <c r="B20569" t="s">
        <v>279</v>
      </c>
      <c r="C20569">
        <v>10653</v>
      </c>
      <c r="D20569" t="s">
        <v>649</v>
      </c>
      <c r="E20569" t="s">
        <v>348</v>
      </c>
      <c r="F20569" t="s">
        <v>63</v>
      </c>
      <c r="G20569" t="s">
        <v>269</v>
      </c>
      <c r="H20569" t="s">
        <v>235</v>
      </c>
      <c r="I20569" t="s">
        <v>133</v>
      </c>
      <c r="J20569" t="s">
        <v>107</v>
      </c>
      <c r="K20569" t="s">
        <v>107</v>
      </c>
    </row>
    <row r="20570" spans="1:11" x14ac:dyDescent="0.35">
      <c r="A20570" t="s">
        <v>241</v>
      </c>
      <c r="B20570" t="s">
        <v>285</v>
      </c>
      <c r="C20570">
        <v>1294</v>
      </c>
      <c r="D20570" t="s">
        <v>716</v>
      </c>
      <c r="E20570" t="s">
        <v>174</v>
      </c>
      <c r="F20570" t="s">
        <v>77</v>
      </c>
      <c r="G20570" t="s">
        <v>198</v>
      </c>
      <c r="H20570" t="s">
        <v>58</v>
      </c>
      <c r="I20570" t="s">
        <v>173</v>
      </c>
      <c r="J20570" t="s">
        <v>107</v>
      </c>
      <c r="K20570" t="s">
        <v>76</v>
      </c>
    </row>
    <row r="20572" spans="1:11" x14ac:dyDescent="0.35">
      <c r="A20572" t="s">
        <v>2879</v>
      </c>
    </row>
    <row r="20573" spans="1:11" x14ac:dyDescent="0.35">
      <c r="A20573" t="s">
        <v>14</v>
      </c>
      <c r="B20573" t="s">
        <v>350</v>
      </c>
      <c r="C20573" t="s">
        <v>2</v>
      </c>
      <c r="D20573" t="s">
        <v>2872</v>
      </c>
      <c r="E20573" t="s">
        <v>2873</v>
      </c>
      <c r="F20573" t="s">
        <v>2874</v>
      </c>
      <c r="G20573" t="s">
        <v>2875</v>
      </c>
      <c r="H20573" t="s">
        <v>2876</v>
      </c>
      <c r="I20573" t="s">
        <v>2877</v>
      </c>
      <c r="J20573" t="s">
        <v>48</v>
      </c>
      <c r="K20573" t="s">
        <v>49</v>
      </c>
    </row>
    <row r="20574" spans="1:11" x14ac:dyDescent="0.35">
      <c r="A20574" t="s">
        <v>3</v>
      </c>
      <c r="B20574" t="s">
        <v>351</v>
      </c>
      <c r="C20574">
        <v>1079</v>
      </c>
      <c r="D20574" t="s">
        <v>586</v>
      </c>
      <c r="E20574" t="s">
        <v>398</v>
      </c>
      <c r="F20574" t="s">
        <v>78</v>
      </c>
      <c r="G20574" t="s">
        <v>299</v>
      </c>
      <c r="H20574" t="s">
        <v>171</v>
      </c>
      <c r="I20574" t="s">
        <v>100</v>
      </c>
      <c r="J20574" t="s">
        <v>76</v>
      </c>
      <c r="K20574" t="s">
        <v>76</v>
      </c>
    </row>
    <row r="20575" spans="1:11" x14ac:dyDescent="0.35">
      <c r="A20575" t="s">
        <v>3</v>
      </c>
      <c r="B20575" t="s">
        <v>353</v>
      </c>
      <c r="C20575">
        <v>834</v>
      </c>
      <c r="D20575" t="s">
        <v>306</v>
      </c>
      <c r="E20575" t="s">
        <v>502</v>
      </c>
      <c r="F20575" t="s">
        <v>105</v>
      </c>
      <c r="G20575" t="s">
        <v>312</v>
      </c>
      <c r="H20575" t="s">
        <v>475</v>
      </c>
      <c r="I20575" t="s">
        <v>151</v>
      </c>
      <c r="J20575" t="s">
        <v>76</v>
      </c>
      <c r="K20575" t="s">
        <v>76</v>
      </c>
    </row>
    <row r="20576" spans="1:11" x14ac:dyDescent="0.35">
      <c r="A20576" t="s">
        <v>4</v>
      </c>
      <c r="B20576" t="s">
        <v>351</v>
      </c>
      <c r="C20576">
        <v>1684</v>
      </c>
      <c r="D20576" t="s">
        <v>666</v>
      </c>
      <c r="E20576" t="s">
        <v>10</v>
      </c>
      <c r="F20576" t="s">
        <v>71</v>
      </c>
      <c r="G20576" t="s">
        <v>163</v>
      </c>
      <c r="H20576" t="s">
        <v>334</v>
      </c>
      <c r="I20576" t="s">
        <v>88</v>
      </c>
      <c r="J20576" t="s">
        <v>76</v>
      </c>
      <c r="K20576" t="s">
        <v>107</v>
      </c>
    </row>
    <row r="20577" spans="1:11" x14ac:dyDescent="0.35">
      <c r="A20577" t="s">
        <v>4</v>
      </c>
      <c r="B20577" t="s">
        <v>353</v>
      </c>
      <c r="C20577">
        <v>1551</v>
      </c>
      <c r="D20577" t="s">
        <v>546</v>
      </c>
      <c r="E20577" t="s">
        <v>261</v>
      </c>
      <c r="F20577" t="s">
        <v>133</v>
      </c>
      <c r="G20577" t="s">
        <v>112</v>
      </c>
      <c r="H20577" t="s">
        <v>144</v>
      </c>
      <c r="I20577" t="s">
        <v>208</v>
      </c>
      <c r="J20577" t="s">
        <v>68</v>
      </c>
      <c r="K20577" t="s">
        <v>107</v>
      </c>
    </row>
    <row r="20578" spans="1:11" x14ac:dyDescent="0.35">
      <c r="A20578" t="s">
        <v>5</v>
      </c>
      <c r="B20578" t="s">
        <v>351</v>
      </c>
      <c r="C20578">
        <v>1814</v>
      </c>
      <c r="D20578" t="s">
        <v>1177</v>
      </c>
      <c r="E20578" t="s">
        <v>352</v>
      </c>
      <c r="F20578" t="s">
        <v>71</v>
      </c>
      <c r="G20578" t="s">
        <v>56</v>
      </c>
      <c r="H20578" t="s">
        <v>239</v>
      </c>
      <c r="I20578" t="s">
        <v>105</v>
      </c>
      <c r="J20578" t="s">
        <v>107</v>
      </c>
      <c r="K20578" t="s">
        <v>76</v>
      </c>
    </row>
    <row r="20579" spans="1:11" x14ac:dyDescent="0.35">
      <c r="A20579" t="s">
        <v>5</v>
      </c>
      <c r="B20579" t="s">
        <v>353</v>
      </c>
      <c r="C20579">
        <v>1495</v>
      </c>
      <c r="D20579" t="s">
        <v>894</v>
      </c>
      <c r="E20579" t="s">
        <v>116</v>
      </c>
      <c r="F20579" t="s">
        <v>106</v>
      </c>
      <c r="G20579" t="s">
        <v>320</v>
      </c>
      <c r="H20579" t="s">
        <v>218</v>
      </c>
      <c r="I20579" t="s">
        <v>55</v>
      </c>
      <c r="J20579" t="s">
        <v>75</v>
      </c>
      <c r="K20579" t="s">
        <v>76</v>
      </c>
    </row>
    <row r="20580" spans="1:11" x14ac:dyDescent="0.35">
      <c r="A20580" t="s">
        <v>6</v>
      </c>
      <c r="B20580" t="s">
        <v>351</v>
      </c>
      <c r="C20580">
        <v>913</v>
      </c>
      <c r="D20580" t="s">
        <v>941</v>
      </c>
      <c r="E20580" t="s">
        <v>172</v>
      </c>
      <c r="F20580" t="s">
        <v>68</v>
      </c>
      <c r="G20580" t="s">
        <v>58</v>
      </c>
      <c r="H20580" t="s">
        <v>226</v>
      </c>
      <c r="I20580" t="s">
        <v>100</v>
      </c>
      <c r="J20580" t="s">
        <v>106</v>
      </c>
      <c r="K20580" t="s">
        <v>107</v>
      </c>
    </row>
    <row r="20581" spans="1:11" x14ac:dyDescent="0.35">
      <c r="A20581" t="s">
        <v>6</v>
      </c>
      <c r="B20581" t="s">
        <v>353</v>
      </c>
      <c r="C20581">
        <v>502</v>
      </c>
      <c r="D20581" t="s">
        <v>370</v>
      </c>
      <c r="E20581" t="s">
        <v>347</v>
      </c>
      <c r="F20581" t="s">
        <v>151</v>
      </c>
      <c r="G20581" t="s">
        <v>262</v>
      </c>
      <c r="H20581" t="s">
        <v>373</v>
      </c>
      <c r="I20581" t="s">
        <v>108</v>
      </c>
      <c r="J20581" t="s">
        <v>107</v>
      </c>
      <c r="K20581" t="s">
        <v>79</v>
      </c>
    </row>
    <row r="20582" spans="1:11" x14ac:dyDescent="0.35">
      <c r="A20582" t="s">
        <v>7</v>
      </c>
      <c r="B20582" t="s">
        <v>351</v>
      </c>
      <c r="C20582">
        <v>2004</v>
      </c>
      <c r="D20582" t="s">
        <v>645</v>
      </c>
      <c r="E20582" t="s">
        <v>391</v>
      </c>
      <c r="F20582" t="s">
        <v>130</v>
      </c>
      <c r="G20582" t="s">
        <v>286</v>
      </c>
      <c r="H20582" t="s">
        <v>364</v>
      </c>
      <c r="I20582" t="s">
        <v>94</v>
      </c>
      <c r="J20582" t="s">
        <v>76</v>
      </c>
      <c r="K20582" t="s">
        <v>76</v>
      </c>
    </row>
    <row r="20583" spans="1:11" x14ac:dyDescent="0.35">
      <c r="A20583" t="s">
        <v>7</v>
      </c>
      <c r="B20583" t="s">
        <v>353</v>
      </c>
      <c r="C20583">
        <v>1100</v>
      </c>
      <c r="D20583" t="s">
        <v>54</v>
      </c>
      <c r="E20583" t="s">
        <v>550</v>
      </c>
      <c r="F20583" t="s">
        <v>150</v>
      </c>
      <c r="G20583" t="s">
        <v>98</v>
      </c>
      <c r="H20583" t="s">
        <v>379</v>
      </c>
      <c r="I20583" t="s">
        <v>72</v>
      </c>
      <c r="J20583" t="s">
        <v>107</v>
      </c>
      <c r="K20583" t="s">
        <v>107</v>
      </c>
    </row>
    <row r="20584" spans="1:11" x14ac:dyDescent="0.35">
      <c r="A20584" t="s">
        <v>241</v>
      </c>
      <c r="B20584" t="s">
        <v>351</v>
      </c>
      <c r="C20584">
        <v>7494</v>
      </c>
      <c r="D20584" t="s">
        <v>672</v>
      </c>
      <c r="E20584" t="s">
        <v>144</v>
      </c>
      <c r="F20584" t="s">
        <v>81</v>
      </c>
      <c r="G20584" t="s">
        <v>177</v>
      </c>
      <c r="H20584" t="s">
        <v>192</v>
      </c>
      <c r="I20584" t="s">
        <v>186</v>
      </c>
      <c r="J20584" t="s">
        <v>107</v>
      </c>
      <c r="K20584" t="s">
        <v>76</v>
      </c>
    </row>
    <row r="20585" spans="1:11" x14ac:dyDescent="0.35">
      <c r="A20585" t="s">
        <v>241</v>
      </c>
      <c r="B20585" t="s">
        <v>353</v>
      </c>
      <c r="C20585">
        <v>5482</v>
      </c>
      <c r="D20585" t="s">
        <v>586</v>
      </c>
      <c r="E20585" t="s">
        <v>445</v>
      </c>
      <c r="F20585" t="s">
        <v>81</v>
      </c>
      <c r="G20585" t="s">
        <v>242</v>
      </c>
      <c r="H20585" t="s">
        <v>337</v>
      </c>
      <c r="I20585" t="s">
        <v>88</v>
      </c>
      <c r="J20585" t="s">
        <v>77</v>
      </c>
      <c r="K20585" t="s">
        <v>107</v>
      </c>
    </row>
    <row r="20587" spans="1:11" x14ac:dyDescent="0.35">
      <c r="A20587" t="s">
        <v>2880</v>
      </c>
    </row>
    <row r="20588" spans="1:11" x14ac:dyDescent="0.35">
      <c r="A20588" t="s">
        <v>14</v>
      </c>
      <c r="B20588" t="s">
        <v>388</v>
      </c>
      <c r="C20588" t="s">
        <v>2</v>
      </c>
      <c r="D20588" t="s">
        <v>2872</v>
      </c>
      <c r="E20588" t="s">
        <v>2873</v>
      </c>
      <c r="F20588" t="s">
        <v>2874</v>
      </c>
      <c r="G20588" t="s">
        <v>2875</v>
      </c>
      <c r="H20588" t="s">
        <v>2876</v>
      </c>
      <c r="I20588" t="s">
        <v>2877</v>
      </c>
      <c r="J20588" t="s">
        <v>48</v>
      </c>
      <c r="K20588" t="s">
        <v>49</v>
      </c>
    </row>
    <row r="20589" spans="1:11" x14ac:dyDescent="0.35">
      <c r="A20589" t="s">
        <v>3</v>
      </c>
      <c r="B20589" t="s">
        <v>389</v>
      </c>
      <c r="C20589">
        <v>37</v>
      </c>
      <c r="D20589" t="s">
        <v>466</v>
      </c>
      <c r="E20589" t="s">
        <v>245</v>
      </c>
      <c r="F20589" t="s">
        <v>76</v>
      </c>
      <c r="G20589" t="s">
        <v>368</v>
      </c>
      <c r="H20589" t="s">
        <v>10</v>
      </c>
      <c r="I20589" t="s">
        <v>100</v>
      </c>
      <c r="J20589" t="s">
        <v>76</v>
      </c>
      <c r="K20589" t="s">
        <v>76</v>
      </c>
    </row>
    <row r="20590" spans="1:11" x14ac:dyDescent="0.35">
      <c r="A20590" t="s">
        <v>3</v>
      </c>
      <c r="B20590" t="s">
        <v>50</v>
      </c>
      <c r="C20590">
        <v>1</v>
      </c>
      <c r="D20590" t="s">
        <v>395</v>
      </c>
      <c r="E20590" t="s">
        <v>76</v>
      </c>
      <c r="F20590" t="s">
        <v>76</v>
      </c>
      <c r="G20590" t="s">
        <v>76</v>
      </c>
      <c r="H20590" t="s">
        <v>76</v>
      </c>
      <c r="I20590" t="s">
        <v>76</v>
      </c>
      <c r="J20590" t="s">
        <v>76</v>
      </c>
      <c r="K20590" t="s">
        <v>76</v>
      </c>
    </row>
    <row r="20591" spans="1:11" x14ac:dyDescent="0.35">
      <c r="A20591" t="s">
        <v>3</v>
      </c>
      <c r="B20591" t="s">
        <v>396</v>
      </c>
      <c r="C20591">
        <v>1875</v>
      </c>
      <c r="D20591" t="s">
        <v>258</v>
      </c>
      <c r="E20591" t="s">
        <v>588</v>
      </c>
      <c r="F20591" t="s">
        <v>105</v>
      </c>
      <c r="G20591" t="s">
        <v>364</v>
      </c>
      <c r="H20591" t="s">
        <v>412</v>
      </c>
      <c r="I20591" t="s">
        <v>93</v>
      </c>
      <c r="J20591" t="s">
        <v>76</v>
      </c>
      <c r="K20591" t="s">
        <v>76</v>
      </c>
    </row>
    <row r="20592" spans="1:11" x14ac:dyDescent="0.35">
      <c r="A20592" t="s">
        <v>4</v>
      </c>
      <c r="B20592" t="s">
        <v>389</v>
      </c>
      <c r="C20592">
        <v>103</v>
      </c>
      <c r="D20592" t="s">
        <v>334</v>
      </c>
      <c r="E20592" t="s">
        <v>148</v>
      </c>
      <c r="F20592" t="s">
        <v>138</v>
      </c>
      <c r="G20592" t="s">
        <v>278</v>
      </c>
      <c r="H20592" t="s">
        <v>229</v>
      </c>
      <c r="I20592" t="s">
        <v>747</v>
      </c>
      <c r="J20592" t="s">
        <v>76</v>
      </c>
      <c r="K20592" t="s">
        <v>76</v>
      </c>
    </row>
    <row r="20593" spans="1:11" x14ac:dyDescent="0.35">
      <c r="A20593" t="s">
        <v>4</v>
      </c>
      <c r="B20593" t="s">
        <v>50</v>
      </c>
      <c r="C20593">
        <v>4</v>
      </c>
      <c r="D20593" t="s">
        <v>326</v>
      </c>
      <c r="E20593" t="s">
        <v>290</v>
      </c>
      <c r="F20593" t="s">
        <v>76</v>
      </c>
      <c r="G20593" t="s">
        <v>76</v>
      </c>
      <c r="H20593" t="s">
        <v>829</v>
      </c>
      <c r="I20593" t="s">
        <v>76</v>
      </c>
      <c r="J20593" t="s">
        <v>76</v>
      </c>
      <c r="K20593" t="s">
        <v>76</v>
      </c>
    </row>
    <row r="20594" spans="1:11" x14ac:dyDescent="0.35">
      <c r="A20594" t="s">
        <v>4</v>
      </c>
      <c r="B20594" t="s">
        <v>396</v>
      </c>
      <c r="C20594">
        <v>3128</v>
      </c>
      <c r="D20594" t="s">
        <v>268</v>
      </c>
      <c r="E20594" t="s">
        <v>341</v>
      </c>
      <c r="F20594" t="s">
        <v>63</v>
      </c>
      <c r="G20594" t="s">
        <v>217</v>
      </c>
      <c r="H20594" t="s">
        <v>219</v>
      </c>
      <c r="I20594" t="s">
        <v>161</v>
      </c>
      <c r="J20594" t="s">
        <v>106</v>
      </c>
      <c r="K20594" t="s">
        <v>107</v>
      </c>
    </row>
    <row r="20595" spans="1:11" x14ac:dyDescent="0.35">
      <c r="A20595" t="s">
        <v>5</v>
      </c>
      <c r="B20595" t="s">
        <v>389</v>
      </c>
      <c r="C20595">
        <v>54</v>
      </c>
      <c r="D20595" t="s">
        <v>463</v>
      </c>
      <c r="E20595" t="s">
        <v>341</v>
      </c>
      <c r="F20595" t="s">
        <v>76</v>
      </c>
      <c r="G20595" t="s">
        <v>200</v>
      </c>
      <c r="H20595" t="s">
        <v>453</v>
      </c>
      <c r="I20595" t="s">
        <v>76</v>
      </c>
      <c r="J20595" t="s">
        <v>76</v>
      </c>
      <c r="K20595" t="s">
        <v>76</v>
      </c>
    </row>
    <row r="20596" spans="1:11" x14ac:dyDescent="0.35">
      <c r="A20596" t="s">
        <v>5</v>
      </c>
      <c r="B20596" t="s">
        <v>50</v>
      </c>
      <c r="C20596">
        <v>4</v>
      </c>
      <c r="D20596" t="s">
        <v>1112</v>
      </c>
      <c r="E20596" t="s">
        <v>286</v>
      </c>
      <c r="F20596" t="s">
        <v>76</v>
      </c>
      <c r="G20596" t="s">
        <v>76</v>
      </c>
      <c r="H20596" t="s">
        <v>76</v>
      </c>
      <c r="I20596" t="s">
        <v>76</v>
      </c>
      <c r="J20596" t="s">
        <v>76</v>
      </c>
      <c r="K20596" t="s">
        <v>76</v>
      </c>
    </row>
    <row r="20597" spans="1:11" x14ac:dyDescent="0.35">
      <c r="A20597" t="s">
        <v>5</v>
      </c>
      <c r="B20597" t="s">
        <v>396</v>
      </c>
      <c r="C20597">
        <v>3251</v>
      </c>
      <c r="D20597" t="s">
        <v>978</v>
      </c>
      <c r="E20597" t="s">
        <v>124</v>
      </c>
      <c r="F20597" t="s">
        <v>79</v>
      </c>
      <c r="G20597" t="s">
        <v>226</v>
      </c>
      <c r="H20597" t="s">
        <v>226</v>
      </c>
      <c r="I20597" t="s">
        <v>63</v>
      </c>
      <c r="J20597" t="s">
        <v>77</v>
      </c>
      <c r="K20597" t="s">
        <v>76</v>
      </c>
    </row>
    <row r="20598" spans="1:11" x14ac:dyDescent="0.35">
      <c r="A20598" t="s">
        <v>6</v>
      </c>
      <c r="B20598" t="s">
        <v>389</v>
      </c>
      <c r="C20598">
        <v>54</v>
      </c>
      <c r="D20598" t="s">
        <v>272</v>
      </c>
      <c r="E20598" t="s">
        <v>526</v>
      </c>
      <c r="F20598" t="s">
        <v>79</v>
      </c>
      <c r="G20598" t="s">
        <v>332</v>
      </c>
      <c r="H20598" t="s">
        <v>219</v>
      </c>
      <c r="I20598" t="s">
        <v>198</v>
      </c>
      <c r="J20598" t="s">
        <v>76</v>
      </c>
      <c r="K20598" t="s">
        <v>76</v>
      </c>
    </row>
    <row r="20599" spans="1:11" x14ac:dyDescent="0.35">
      <c r="A20599" t="s">
        <v>6</v>
      </c>
      <c r="B20599" t="s">
        <v>50</v>
      </c>
      <c r="C20599">
        <v>2</v>
      </c>
      <c r="D20599" t="s">
        <v>415</v>
      </c>
      <c r="E20599" t="s">
        <v>276</v>
      </c>
      <c r="F20599" t="s">
        <v>76</v>
      </c>
      <c r="G20599" t="s">
        <v>76</v>
      </c>
      <c r="H20599" t="s">
        <v>76</v>
      </c>
      <c r="I20599" t="s">
        <v>76</v>
      </c>
      <c r="J20599" t="s">
        <v>76</v>
      </c>
      <c r="K20599" t="s">
        <v>76</v>
      </c>
    </row>
    <row r="20600" spans="1:11" x14ac:dyDescent="0.35">
      <c r="A20600" t="s">
        <v>6</v>
      </c>
      <c r="B20600" t="s">
        <v>396</v>
      </c>
      <c r="C20600">
        <v>1359</v>
      </c>
      <c r="D20600" t="s">
        <v>643</v>
      </c>
      <c r="E20600" t="s">
        <v>502</v>
      </c>
      <c r="F20600" t="s">
        <v>105</v>
      </c>
      <c r="G20600" t="s">
        <v>342</v>
      </c>
      <c r="H20600" t="s">
        <v>304</v>
      </c>
      <c r="I20600" t="s">
        <v>74</v>
      </c>
      <c r="J20600" t="s">
        <v>73</v>
      </c>
      <c r="K20600" t="s">
        <v>73</v>
      </c>
    </row>
    <row r="20601" spans="1:11" x14ac:dyDescent="0.35">
      <c r="A20601" t="s">
        <v>7</v>
      </c>
      <c r="B20601" t="s">
        <v>389</v>
      </c>
      <c r="C20601">
        <v>143</v>
      </c>
      <c r="D20601" t="s">
        <v>12</v>
      </c>
      <c r="E20601" t="s">
        <v>591</v>
      </c>
      <c r="F20601" t="s">
        <v>194</v>
      </c>
      <c r="G20601" t="s">
        <v>376</v>
      </c>
      <c r="H20601" t="s">
        <v>498</v>
      </c>
      <c r="I20601" t="s">
        <v>76</v>
      </c>
      <c r="J20601" t="s">
        <v>76</v>
      </c>
      <c r="K20601" t="s">
        <v>73</v>
      </c>
    </row>
    <row r="20602" spans="1:11" x14ac:dyDescent="0.35">
      <c r="A20602" t="s">
        <v>7</v>
      </c>
      <c r="B20602" t="s">
        <v>50</v>
      </c>
      <c r="C20602">
        <v>5</v>
      </c>
      <c r="D20602" t="s">
        <v>363</v>
      </c>
      <c r="E20602" t="s">
        <v>76</v>
      </c>
      <c r="F20602" t="s">
        <v>76</v>
      </c>
      <c r="G20602" t="s">
        <v>76</v>
      </c>
      <c r="H20602" t="s">
        <v>645</v>
      </c>
      <c r="I20602" t="s">
        <v>76</v>
      </c>
      <c r="J20602" t="s">
        <v>76</v>
      </c>
      <c r="K20602" t="s">
        <v>87</v>
      </c>
    </row>
    <row r="20603" spans="1:11" x14ac:dyDescent="0.35">
      <c r="A20603" t="s">
        <v>7</v>
      </c>
      <c r="B20603" t="s">
        <v>396</v>
      </c>
      <c r="C20603">
        <v>2956</v>
      </c>
      <c r="D20603" t="s">
        <v>512</v>
      </c>
      <c r="E20603" t="s">
        <v>322</v>
      </c>
      <c r="F20603" t="s">
        <v>93</v>
      </c>
      <c r="G20603" t="s">
        <v>136</v>
      </c>
      <c r="H20603" t="s">
        <v>376</v>
      </c>
      <c r="I20603" t="s">
        <v>105</v>
      </c>
      <c r="J20603" t="s">
        <v>76</v>
      </c>
      <c r="K20603" t="s">
        <v>76</v>
      </c>
    </row>
    <row r="20604" spans="1:11" x14ac:dyDescent="0.35">
      <c r="A20604" t="s">
        <v>241</v>
      </c>
      <c r="B20604" t="s">
        <v>389</v>
      </c>
      <c r="C20604">
        <v>391</v>
      </c>
      <c r="D20604" t="s">
        <v>90</v>
      </c>
      <c r="E20604" t="s">
        <v>761</v>
      </c>
      <c r="F20604" t="s">
        <v>55</v>
      </c>
      <c r="G20604" t="s">
        <v>376</v>
      </c>
      <c r="H20604" t="s">
        <v>296</v>
      </c>
      <c r="I20604" t="s">
        <v>202</v>
      </c>
      <c r="J20604" t="s">
        <v>76</v>
      </c>
      <c r="K20604" t="s">
        <v>107</v>
      </c>
    </row>
    <row r="20605" spans="1:11" x14ac:dyDescent="0.35">
      <c r="A20605" t="s">
        <v>241</v>
      </c>
      <c r="B20605" t="s">
        <v>50</v>
      </c>
      <c r="C20605">
        <v>16</v>
      </c>
      <c r="D20605" t="s">
        <v>586</v>
      </c>
      <c r="E20605" t="s">
        <v>366</v>
      </c>
      <c r="F20605" t="s">
        <v>76</v>
      </c>
      <c r="G20605" t="s">
        <v>76</v>
      </c>
      <c r="H20605" t="s">
        <v>657</v>
      </c>
      <c r="I20605" t="s">
        <v>76</v>
      </c>
      <c r="J20605" t="s">
        <v>76</v>
      </c>
      <c r="K20605" t="s">
        <v>94</v>
      </c>
    </row>
    <row r="20606" spans="1:11" x14ac:dyDescent="0.35">
      <c r="A20606" t="s">
        <v>241</v>
      </c>
      <c r="B20606" t="s">
        <v>396</v>
      </c>
      <c r="C20606">
        <v>12569</v>
      </c>
      <c r="D20606" t="s">
        <v>422</v>
      </c>
      <c r="E20606" t="s">
        <v>127</v>
      </c>
      <c r="F20606" t="s">
        <v>81</v>
      </c>
      <c r="G20606" t="s">
        <v>213</v>
      </c>
      <c r="H20606" t="s">
        <v>254</v>
      </c>
      <c r="I20606" t="s">
        <v>151</v>
      </c>
      <c r="J20606" t="s">
        <v>73</v>
      </c>
      <c r="K20606" t="s">
        <v>107</v>
      </c>
    </row>
    <row r="20608" spans="1:11" x14ac:dyDescent="0.35">
      <c r="A20608" t="s">
        <v>2881</v>
      </c>
    </row>
    <row r="20609" spans="1:11" x14ac:dyDescent="0.35">
      <c r="A20609" t="s">
        <v>14</v>
      </c>
      <c r="B20609" t="s">
        <v>437</v>
      </c>
      <c r="C20609" t="s">
        <v>2</v>
      </c>
      <c r="D20609" t="s">
        <v>2872</v>
      </c>
      <c r="E20609" t="s">
        <v>2873</v>
      </c>
      <c r="F20609" t="s">
        <v>2874</v>
      </c>
      <c r="G20609" t="s">
        <v>2875</v>
      </c>
      <c r="H20609" t="s">
        <v>2876</v>
      </c>
      <c r="I20609" t="s">
        <v>2877</v>
      </c>
      <c r="J20609" t="s">
        <v>48</v>
      </c>
      <c r="K20609" t="s">
        <v>49</v>
      </c>
    </row>
    <row r="20610" spans="1:11" x14ac:dyDescent="0.35">
      <c r="A20610" t="s">
        <v>3</v>
      </c>
      <c r="B20610" t="s">
        <v>438</v>
      </c>
      <c r="C20610">
        <v>450</v>
      </c>
      <c r="D20610" t="s">
        <v>579</v>
      </c>
      <c r="E20610" t="s">
        <v>940</v>
      </c>
      <c r="F20610" t="s">
        <v>68</v>
      </c>
      <c r="G20610" t="s">
        <v>164</v>
      </c>
      <c r="H20610" t="s">
        <v>131</v>
      </c>
      <c r="I20610" t="s">
        <v>80</v>
      </c>
      <c r="J20610" t="s">
        <v>76</v>
      </c>
      <c r="K20610" t="s">
        <v>76</v>
      </c>
    </row>
    <row r="20611" spans="1:11" x14ac:dyDescent="0.35">
      <c r="A20611" t="s">
        <v>3</v>
      </c>
      <c r="B20611" t="s">
        <v>439</v>
      </c>
      <c r="C20611">
        <v>1463</v>
      </c>
      <c r="D20611" t="s">
        <v>518</v>
      </c>
      <c r="E20611" t="s">
        <v>557</v>
      </c>
      <c r="F20611" t="s">
        <v>81</v>
      </c>
      <c r="G20611" t="s">
        <v>131</v>
      </c>
      <c r="H20611" t="s">
        <v>474</v>
      </c>
      <c r="I20611" t="s">
        <v>74</v>
      </c>
      <c r="J20611" t="s">
        <v>76</v>
      </c>
      <c r="K20611" t="s">
        <v>76</v>
      </c>
    </row>
    <row r="20612" spans="1:11" x14ac:dyDescent="0.35">
      <c r="A20612" t="s">
        <v>4</v>
      </c>
      <c r="B20612" t="s">
        <v>438</v>
      </c>
      <c r="C20612">
        <v>865</v>
      </c>
      <c r="D20612" t="s">
        <v>645</v>
      </c>
      <c r="E20612" t="s">
        <v>283</v>
      </c>
      <c r="F20612" t="s">
        <v>68</v>
      </c>
      <c r="G20612" t="s">
        <v>56</v>
      </c>
      <c r="H20612" t="s">
        <v>171</v>
      </c>
      <c r="I20612" t="s">
        <v>217</v>
      </c>
      <c r="J20612" t="s">
        <v>76</v>
      </c>
      <c r="K20612" t="s">
        <v>73</v>
      </c>
    </row>
    <row r="20613" spans="1:11" x14ac:dyDescent="0.35">
      <c r="A20613" t="s">
        <v>4</v>
      </c>
      <c r="B20613" t="s">
        <v>439</v>
      </c>
      <c r="C20613">
        <v>2370</v>
      </c>
      <c r="D20613" t="s">
        <v>747</v>
      </c>
      <c r="E20613" t="s">
        <v>426</v>
      </c>
      <c r="F20613" t="s">
        <v>55</v>
      </c>
      <c r="G20613" t="s">
        <v>211</v>
      </c>
      <c r="H20613" t="s">
        <v>445</v>
      </c>
      <c r="I20613" t="s">
        <v>146</v>
      </c>
      <c r="J20613" t="s">
        <v>77</v>
      </c>
      <c r="K20613" t="s">
        <v>107</v>
      </c>
    </row>
    <row r="20614" spans="1:11" x14ac:dyDescent="0.35">
      <c r="A20614" t="s">
        <v>5</v>
      </c>
      <c r="B20614" t="s">
        <v>438</v>
      </c>
      <c r="C20614">
        <v>780</v>
      </c>
      <c r="D20614" t="s">
        <v>860</v>
      </c>
      <c r="E20614" t="s">
        <v>156</v>
      </c>
      <c r="F20614" t="s">
        <v>77</v>
      </c>
      <c r="G20614" t="s">
        <v>61</v>
      </c>
      <c r="H20614" t="s">
        <v>53</v>
      </c>
      <c r="I20614" t="s">
        <v>63</v>
      </c>
      <c r="J20614" t="s">
        <v>76</v>
      </c>
      <c r="K20614" t="s">
        <v>76</v>
      </c>
    </row>
    <row r="20615" spans="1:11" x14ac:dyDescent="0.35">
      <c r="A20615" t="s">
        <v>5</v>
      </c>
      <c r="B20615" t="s">
        <v>439</v>
      </c>
      <c r="C20615">
        <v>2529</v>
      </c>
      <c r="D20615" t="s">
        <v>889</v>
      </c>
      <c r="E20615" t="s">
        <v>136</v>
      </c>
      <c r="F20615" t="s">
        <v>68</v>
      </c>
      <c r="G20615" t="s">
        <v>209</v>
      </c>
      <c r="H20615" t="s">
        <v>342</v>
      </c>
      <c r="I20615" t="s">
        <v>72</v>
      </c>
      <c r="J20615" t="s">
        <v>79</v>
      </c>
      <c r="K20615" t="s">
        <v>76</v>
      </c>
    </row>
    <row r="20616" spans="1:11" x14ac:dyDescent="0.35">
      <c r="A20616" t="s">
        <v>6</v>
      </c>
      <c r="B20616" t="s">
        <v>438</v>
      </c>
      <c r="C20616">
        <v>461</v>
      </c>
      <c r="D20616" t="s">
        <v>726</v>
      </c>
      <c r="E20616" t="s">
        <v>761</v>
      </c>
      <c r="F20616" t="s">
        <v>81</v>
      </c>
      <c r="G20616" t="s">
        <v>166</v>
      </c>
      <c r="H20616" t="s">
        <v>293</v>
      </c>
      <c r="I20616" t="s">
        <v>55</v>
      </c>
      <c r="J20616" t="s">
        <v>73</v>
      </c>
      <c r="K20616" t="s">
        <v>76</v>
      </c>
    </row>
    <row r="20617" spans="1:11" x14ac:dyDescent="0.35">
      <c r="A20617" t="s">
        <v>6</v>
      </c>
      <c r="B20617" t="s">
        <v>439</v>
      </c>
      <c r="C20617">
        <v>954</v>
      </c>
      <c r="D20617" t="s">
        <v>431</v>
      </c>
      <c r="E20617" t="s">
        <v>98</v>
      </c>
      <c r="F20617" t="s">
        <v>78</v>
      </c>
      <c r="G20617" t="s">
        <v>185</v>
      </c>
      <c r="H20617" t="s">
        <v>218</v>
      </c>
      <c r="I20617" t="s">
        <v>142</v>
      </c>
      <c r="J20617" t="s">
        <v>73</v>
      </c>
      <c r="K20617" t="s">
        <v>106</v>
      </c>
    </row>
    <row r="20618" spans="1:11" x14ac:dyDescent="0.35">
      <c r="A20618" t="s">
        <v>7</v>
      </c>
      <c r="B20618" t="s">
        <v>438</v>
      </c>
      <c r="C20618">
        <v>1039</v>
      </c>
      <c r="D20618" t="s">
        <v>649</v>
      </c>
      <c r="E20618" t="s">
        <v>528</v>
      </c>
      <c r="F20618" t="s">
        <v>149</v>
      </c>
      <c r="G20618" t="s">
        <v>11</v>
      </c>
      <c r="H20618" t="s">
        <v>247</v>
      </c>
      <c r="I20618" t="s">
        <v>77</v>
      </c>
      <c r="J20618" t="s">
        <v>76</v>
      </c>
      <c r="K20618" t="s">
        <v>76</v>
      </c>
    </row>
    <row r="20619" spans="1:11" x14ac:dyDescent="0.35">
      <c r="A20619" t="s">
        <v>7</v>
      </c>
      <c r="B20619" t="s">
        <v>439</v>
      </c>
      <c r="C20619">
        <v>2065</v>
      </c>
      <c r="D20619" t="s">
        <v>718</v>
      </c>
      <c r="E20619" t="s">
        <v>297</v>
      </c>
      <c r="F20619" t="s">
        <v>72</v>
      </c>
      <c r="G20619" t="s">
        <v>206</v>
      </c>
      <c r="H20619" t="s">
        <v>445</v>
      </c>
      <c r="I20619" t="s">
        <v>72</v>
      </c>
      <c r="J20619" t="s">
        <v>76</v>
      </c>
      <c r="K20619" t="s">
        <v>107</v>
      </c>
    </row>
    <row r="20620" spans="1:11" x14ac:dyDescent="0.35">
      <c r="A20620" t="s">
        <v>241</v>
      </c>
      <c r="B20620" t="s">
        <v>438</v>
      </c>
      <c r="C20620">
        <v>3595</v>
      </c>
      <c r="D20620" t="s">
        <v>422</v>
      </c>
      <c r="E20620" t="s">
        <v>379</v>
      </c>
      <c r="F20620" t="s">
        <v>63</v>
      </c>
      <c r="G20620" t="s">
        <v>208</v>
      </c>
      <c r="H20620" t="s">
        <v>276</v>
      </c>
      <c r="I20620" t="s">
        <v>142</v>
      </c>
      <c r="J20620" t="s">
        <v>76</v>
      </c>
      <c r="K20620" t="s">
        <v>76</v>
      </c>
    </row>
    <row r="20621" spans="1:11" x14ac:dyDescent="0.35">
      <c r="A20621" t="s">
        <v>241</v>
      </c>
      <c r="B20621" t="s">
        <v>439</v>
      </c>
      <c r="C20621">
        <v>9381</v>
      </c>
      <c r="D20621" t="s">
        <v>155</v>
      </c>
      <c r="E20621" t="s">
        <v>10</v>
      </c>
      <c r="F20621" t="s">
        <v>81</v>
      </c>
      <c r="G20621" t="s">
        <v>367</v>
      </c>
      <c r="H20621" t="s">
        <v>263</v>
      </c>
      <c r="I20621" t="s">
        <v>108</v>
      </c>
      <c r="J20621" t="s">
        <v>73</v>
      </c>
      <c r="K20621" t="s">
        <v>107</v>
      </c>
    </row>
    <row r="20623" spans="1:11" x14ac:dyDescent="0.35">
      <c r="A20623" t="s">
        <v>2882</v>
      </c>
    </row>
    <row r="20624" spans="1:11" x14ac:dyDescent="0.35">
      <c r="A20624" t="s">
        <v>14</v>
      </c>
      <c r="B20624" t="s">
        <v>461</v>
      </c>
      <c r="C20624" t="s">
        <v>2</v>
      </c>
      <c r="D20624" t="s">
        <v>2872</v>
      </c>
      <c r="E20624" t="s">
        <v>2873</v>
      </c>
      <c r="F20624" t="s">
        <v>2874</v>
      </c>
      <c r="G20624" t="s">
        <v>2875</v>
      </c>
      <c r="H20624" t="s">
        <v>2876</v>
      </c>
      <c r="I20624" t="s">
        <v>2877</v>
      </c>
      <c r="J20624" t="s">
        <v>48</v>
      </c>
      <c r="K20624" t="s">
        <v>49</v>
      </c>
    </row>
    <row r="20625" spans="1:11" x14ac:dyDescent="0.35">
      <c r="A20625" t="s">
        <v>3</v>
      </c>
      <c r="B20625" t="s">
        <v>462</v>
      </c>
      <c r="C20625">
        <v>1024</v>
      </c>
      <c r="D20625" t="s">
        <v>481</v>
      </c>
      <c r="E20625" t="s">
        <v>511</v>
      </c>
      <c r="F20625" t="s">
        <v>105</v>
      </c>
      <c r="G20625" t="s">
        <v>136</v>
      </c>
      <c r="H20625" t="s">
        <v>263</v>
      </c>
      <c r="I20625" t="s">
        <v>100</v>
      </c>
      <c r="J20625" t="s">
        <v>76</v>
      </c>
      <c r="K20625" t="s">
        <v>76</v>
      </c>
    </row>
    <row r="20626" spans="1:11" x14ac:dyDescent="0.35">
      <c r="A20626" t="s">
        <v>3</v>
      </c>
      <c r="B20626" t="s">
        <v>464</v>
      </c>
      <c r="C20626">
        <v>888</v>
      </c>
      <c r="D20626" t="s">
        <v>306</v>
      </c>
      <c r="E20626" t="s">
        <v>306</v>
      </c>
      <c r="F20626" t="s">
        <v>78</v>
      </c>
      <c r="G20626" t="s">
        <v>318</v>
      </c>
      <c r="H20626" t="s">
        <v>497</v>
      </c>
      <c r="I20626" t="s">
        <v>122</v>
      </c>
      <c r="J20626" t="s">
        <v>76</v>
      </c>
      <c r="K20626" t="s">
        <v>76</v>
      </c>
    </row>
    <row r="20627" spans="1:11" x14ac:dyDescent="0.35">
      <c r="A20627" t="s">
        <v>3</v>
      </c>
      <c r="B20627" t="s">
        <v>468</v>
      </c>
      <c r="C20627">
        <v>1</v>
      </c>
      <c r="D20627" t="s">
        <v>395</v>
      </c>
      <c r="E20627" t="s">
        <v>76</v>
      </c>
      <c r="F20627" t="s">
        <v>76</v>
      </c>
      <c r="G20627" t="s">
        <v>76</v>
      </c>
      <c r="H20627" t="s">
        <v>76</v>
      </c>
      <c r="I20627" t="s">
        <v>76</v>
      </c>
      <c r="J20627" t="s">
        <v>76</v>
      </c>
      <c r="K20627" t="s">
        <v>76</v>
      </c>
    </row>
    <row r="20628" spans="1:11" x14ac:dyDescent="0.35">
      <c r="A20628" t="s">
        <v>4</v>
      </c>
      <c r="B20628" t="s">
        <v>462</v>
      </c>
      <c r="C20628">
        <v>1667</v>
      </c>
      <c r="D20628" t="s">
        <v>560</v>
      </c>
      <c r="E20628" t="s">
        <v>359</v>
      </c>
      <c r="F20628" t="s">
        <v>71</v>
      </c>
      <c r="G20628" t="s">
        <v>87</v>
      </c>
      <c r="H20628" t="s">
        <v>233</v>
      </c>
      <c r="I20628" t="s">
        <v>237</v>
      </c>
      <c r="J20628" t="s">
        <v>107</v>
      </c>
      <c r="K20628" t="s">
        <v>73</v>
      </c>
    </row>
    <row r="20629" spans="1:11" x14ac:dyDescent="0.35">
      <c r="A20629" t="s">
        <v>4</v>
      </c>
      <c r="B20629" t="s">
        <v>464</v>
      </c>
      <c r="C20629">
        <v>1568</v>
      </c>
      <c r="D20629" t="s">
        <v>675</v>
      </c>
      <c r="E20629" t="s">
        <v>9</v>
      </c>
      <c r="F20629" t="s">
        <v>133</v>
      </c>
      <c r="G20629" t="s">
        <v>146</v>
      </c>
      <c r="H20629" t="s">
        <v>300</v>
      </c>
      <c r="I20629" t="s">
        <v>264</v>
      </c>
      <c r="J20629" t="s">
        <v>68</v>
      </c>
      <c r="K20629" t="s">
        <v>76</v>
      </c>
    </row>
    <row r="20630" spans="1:11" x14ac:dyDescent="0.35">
      <c r="A20630" t="s">
        <v>5</v>
      </c>
      <c r="B20630" t="s">
        <v>462</v>
      </c>
      <c r="C20630">
        <v>1568</v>
      </c>
      <c r="D20630" t="s">
        <v>725</v>
      </c>
      <c r="E20630" t="s">
        <v>206</v>
      </c>
      <c r="F20630" t="s">
        <v>68</v>
      </c>
      <c r="G20630" t="s">
        <v>112</v>
      </c>
      <c r="H20630" t="s">
        <v>177</v>
      </c>
      <c r="I20630" t="s">
        <v>72</v>
      </c>
      <c r="J20630" t="s">
        <v>79</v>
      </c>
      <c r="K20630" t="s">
        <v>76</v>
      </c>
    </row>
    <row r="20631" spans="1:11" x14ac:dyDescent="0.35">
      <c r="A20631" t="s">
        <v>5</v>
      </c>
      <c r="B20631" t="s">
        <v>464</v>
      </c>
      <c r="C20631">
        <v>1741</v>
      </c>
      <c r="D20631" t="s">
        <v>421</v>
      </c>
      <c r="E20631" t="s">
        <v>202</v>
      </c>
      <c r="F20631" t="s">
        <v>79</v>
      </c>
      <c r="G20631" t="s">
        <v>116</v>
      </c>
      <c r="H20631" t="s">
        <v>304</v>
      </c>
      <c r="I20631" t="s">
        <v>72</v>
      </c>
      <c r="J20631" t="s">
        <v>73</v>
      </c>
      <c r="K20631" t="s">
        <v>76</v>
      </c>
    </row>
    <row r="20632" spans="1:11" x14ac:dyDescent="0.35">
      <c r="A20632" t="s">
        <v>6</v>
      </c>
      <c r="B20632" t="s">
        <v>462</v>
      </c>
      <c r="C20632">
        <v>900</v>
      </c>
      <c r="D20632" t="s">
        <v>739</v>
      </c>
      <c r="E20632" t="s">
        <v>98</v>
      </c>
      <c r="F20632" t="s">
        <v>81</v>
      </c>
      <c r="G20632" t="s">
        <v>114</v>
      </c>
      <c r="H20632" t="s">
        <v>293</v>
      </c>
      <c r="I20632" t="s">
        <v>63</v>
      </c>
      <c r="J20632" t="s">
        <v>106</v>
      </c>
      <c r="K20632" t="s">
        <v>107</v>
      </c>
    </row>
    <row r="20633" spans="1:11" x14ac:dyDescent="0.35">
      <c r="A20633" t="s">
        <v>6</v>
      </c>
      <c r="B20633" t="s">
        <v>464</v>
      </c>
      <c r="C20633">
        <v>515</v>
      </c>
      <c r="D20633" t="s">
        <v>311</v>
      </c>
      <c r="E20633" t="s">
        <v>761</v>
      </c>
      <c r="F20633" t="s">
        <v>150</v>
      </c>
      <c r="G20633" t="s">
        <v>238</v>
      </c>
      <c r="H20633" t="s">
        <v>95</v>
      </c>
      <c r="I20633" t="s">
        <v>149</v>
      </c>
      <c r="J20633" t="s">
        <v>107</v>
      </c>
      <c r="K20633" t="s">
        <v>79</v>
      </c>
    </row>
    <row r="20634" spans="1:11" x14ac:dyDescent="0.35">
      <c r="A20634" t="s">
        <v>7</v>
      </c>
      <c r="B20634" t="s">
        <v>462</v>
      </c>
      <c r="C20634">
        <v>1828</v>
      </c>
      <c r="D20634" t="s">
        <v>616</v>
      </c>
      <c r="E20634" t="s">
        <v>545</v>
      </c>
      <c r="F20634" t="s">
        <v>55</v>
      </c>
      <c r="G20634" t="s">
        <v>132</v>
      </c>
      <c r="H20634" t="s">
        <v>148</v>
      </c>
      <c r="I20634" t="s">
        <v>94</v>
      </c>
      <c r="J20634" t="s">
        <v>76</v>
      </c>
      <c r="K20634" t="s">
        <v>107</v>
      </c>
    </row>
    <row r="20635" spans="1:11" x14ac:dyDescent="0.35">
      <c r="A20635" t="s">
        <v>7</v>
      </c>
      <c r="B20635" t="s">
        <v>464</v>
      </c>
      <c r="C20635">
        <v>1275</v>
      </c>
      <c r="D20635" t="s">
        <v>169</v>
      </c>
      <c r="E20635" t="s">
        <v>322</v>
      </c>
      <c r="F20635" t="s">
        <v>142</v>
      </c>
      <c r="G20635" t="s">
        <v>159</v>
      </c>
      <c r="H20635" t="s">
        <v>300</v>
      </c>
      <c r="I20635" t="s">
        <v>138</v>
      </c>
      <c r="J20635" t="s">
        <v>76</v>
      </c>
      <c r="K20635" t="s">
        <v>76</v>
      </c>
    </row>
    <row r="20636" spans="1:11" x14ac:dyDescent="0.35">
      <c r="A20636" t="s">
        <v>7</v>
      </c>
      <c r="B20636" t="s">
        <v>468</v>
      </c>
      <c r="C20636">
        <v>1</v>
      </c>
      <c r="D20636" t="s">
        <v>76</v>
      </c>
      <c r="E20636" t="s">
        <v>76</v>
      </c>
      <c r="F20636" t="s">
        <v>76</v>
      </c>
      <c r="G20636" t="s">
        <v>76</v>
      </c>
      <c r="H20636" t="s">
        <v>395</v>
      </c>
      <c r="I20636" t="s">
        <v>76</v>
      </c>
      <c r="J20636" t="s">
        <v>76</v>
      </c>
      <c r="K20636" t="s">
        <v>76</v>
      </c>
    </row>
    <row r="20637" spans="1:11" x14ac:dyDescent="0.35">
      <c r="A20637" t="s">
        <v>241</v>
      </c>
      <c r="B20637" t="s">
        <v>462</v>
      </c>
      <c r="C20637">
        <v>6987</v>
      </c>
      <c r="D20637" t="s">
        <v>638</v>
      </c>
      <c r="E20637" t="s">
        <v>272</v>
      </c>
      <c r="F20637" t="s">
        <v>138</v>
      </c>
      <c r="G20637" t="s">
        <v>239</v>
      </c>
      <c r="H20637" t="s">
        <v>192</v>
      </c>
      <c r="I20637" t="s">
        <v>130</v>
      </c>
      <c r="J20637" t="s">
        <v>73</v>
      </c>
      <c r="K20637" t="s">
        <v>107</v>
      </c>
    </row>
    <row r="20638" spans="1:11" x14ac:dyDescent="0.35">
      <c r="A20638" t="s">
        <v>241</v>
      </c>
      <c r="B20638" t="s">
        <v>464</v>
      </c>
      <c r="C20638">
        <v>5987</v>
      </c>
      <c r="D20638" t="s">
        <v>675</v>
      </c>
      <c r="E20638" t="s">
        <v>297</v>
      </c>
      <c r="F20638" t="s">
        <v>80</v>
      </c>
      <c r="G20638" t="s">
        <v>229</v>
      </c>
      <c r="H20638" t="s">
        <v>494</v>
      </c>
      <c r="I20638" t="s">
        <v>133</v>
      </c>
      <c r="J20638" t="s">
        <v>73</v>
      </c>
      <c r="K20638" t="s">
        <v>76</v>
      </c>
    </row>
    <row r="20639" spans="1:11" x14ac:dyDescent="0.35">
      <c r="A20639" t="s">
        <v>241</v>
      </c>
      <c r="B20639" t="s">
        <v>468</v>
      </c>
      <c r="C20639">
        <v>2</v>
      </c>
      <c r="D20639" t="s">
        <v>483</v>
      </c>
      <c r="E20639" t="s">
        <v>76</v>
      </c>
      <c r="F20639" t="s">
        <v>76</v>
      </c>
      <c r="G20639" t="s">
        <v>76</v>
      </c>
      <c r="H20639" t="s">
        <v>484</v>
      </c>
      <c r="I20639" t="s">
        <v>76</v>
      </c>
      <c r="J20639" t="s">
        <v>76</v>
      </c>
      <c r="K20639" t="s">
        <v>76</v>
      </c>
    </row>
    <row r="20641" spans="1:11" x14ac:dyDescent="0.35">
      <c r="A20641" t="s">
        <v>2883</v>
      </c>
    </row>
    <row r="20642" spans="1:11" x14ac:dyDescent="0.35">
      <c r="A20642" t="s">
        <v>14</v>
      </c>
      <c r="B20642" t="s">
        <v>487</v>
      </c>
      <c r="C20642" t="s">
        <v>2</v>
      </c>
      <c r="D20642" t="s">
        <v>2872</v>
      </c>
      <c r="E20642" t="s">
        <v>2873</v>
      </c>
      <c r="F20642" t="s">
        <v>2874</v>
      </c>
      <c r="G20642" t="s">
        <v>2875</v>
      </c>
      <c r="H20642" t="s">
        <v>2876</v>
      </c>
      <c r="I20642" t="s">
        <v>2877</v>
      </c>
      <c r="J20642" t="s">
        <v>48</v>
      </c>
      <c r="K20642" t="s">
        <v>49</v>
      </c>
    </row>
    <row r="20643" spans="1:11" x14ac:dyDescent="0.35">
      <c r="A20643" t="s">
        <v>3</v>
      </c>
      <c r="B20643" t="s">
        <v>488</v>
      </c>
      <c r="C20643">
        <v>1057</v>
      </c>
      <c r="D20643" t="s">
        <v>775</v>
      </c>
      <c r="E20643" t="s">
        <v>539</v>
      </c>
      <c r="F20643" t="s">
        <v>94</v>
      </c>
      <c r="G20643" t="s">
        <v>252</v>
      </c>
      <c r="H20643" t="s">
        <v>59</v>
      </c>
      <c r="I20643" t="s">
        <v>100</v>
      </c>
      <c r="J20643" t="s">
        <v>76</v>
      </c>
      <c r="K20643" t="s">
        <v>76</v>
      </c>
    </row>
    <row r="20644" spans="1:11" x14ac:dyDescent="0.35">
      <c r="A20644" t="s">
        <v>3</v>
      </c>
      <c r="B20644" t="s">
        <v>491</v>
      </c>
      <c r="C20644">
        <v>856</v>
      </c>
      <c r="D20644" t="s">
        <v>587</v>
      </c>
      <c r="E20644" t="s">
        <v>940</v>
      </c>
      <c r="F20644" t="s">
        <v>81</v>
      </c>
      <c r="G20644" t="s">
        <v>165</v>
      </c>
      <c r="H20644" t="s">
        <v>296</v>
      </c>
      <c r="I20644" t="s">
        <v>151</v>
      </c>
      <c r="J20644" t="s">
        <v>76</v>
      </c>
      <c r="K20644" t="s">
        <v>76</v>
      </c>
    </row>
    <row r="20645" spans="1:11" x14ac:dyDescent="0.35">
      <c r="A20645" t="s">
        <v>4</v>
      </c>
      <c r="B20645" t="s">
        <v>488</v>
      </c>
      <c r="C20645">
        <v>1916</v>
      </c>
      <c r="D20645" t="s">
        <v>736</v>
      </c>
      <c r="E20645" t="s">
        <v>82</v>
      </c>
      <c r="F20645" t="s">
        <v>151</v>
      </c>
      <c r="G20645" t="s">
        <v>157</v>
      </c>
      <c r="H20645" t="s">
        <v>413</v>
      </c>
      <c r="I20645" t="s">
        <v>121</v>
      </c>
      <c r="J20645" t="s">
        <v>79</v>
      </c>
      <c r="K20645" t="s">
        <v>107</v>
      </c>
    </row>
    <row r="20646" spans="1:11" x14ac:dyDescent="0.35">
      <c r="A20646" t="s">
        <v>4</v>
      </c>
      <c r="B20646" t="s">
        <v>491</v>
      </c>
      <c r="C20646">
        <v>1319</v>
      </c>
      <c r="D20646" t="s">
        <v>369</v>
      </c>
      <c r="E20646" t="s">
        <v>127</v>
      </c>
      <c r="F20646" t="s">
        <v>77</v>
      </c>
      <c r="G20646" t="s">
        <v>57</v>
      </c>
      <c r="H20646" t="s">
        <v>291</v>
      </c>
      <c r="I20646" t="s">
        <v>177</v>
      </c>
      <c r="J20646" t="s">
        <v>76</v>
      </c>
      <c r="K20646" t="s">
        <v>107</v>
      </c>
    </row>
    <row r="20647" spans="1:11" x14ac:dyDescent="0.35">
      <c r="A20647" t="s">
        <v>5</v>
      </c>
      <c r="B20647" t="s">
        <v>488</v>
      </c>
      <c r="C20647">
        <v>2003</v>
      </c>
      <c r="D20647" t="s">
        <v>1152</v>
      </c>
      <c r="E20647" t="s">
        <v>299</v>
      </c>
      <c r="F20647" t="s">
        <v>73</v>
      </c>
      <c r="G20647" t="s">
        <v>255</v>
      </c>
      <c r="H20647" t="s">
        <v>225</v>
      </c>
      <c r="I20647" t="s">
        <v>63</v>
      </c>
      <c r="J20647" t="s">
        <v>73</v>
      </c>
      <c r="K20647" t="s">
        <v>76</v>
      </c>
    </row>
    <row r="20648" spans="1:11" x14ac:dyDescent="0.35">
      <c r="A20648" t="s">
        <v>5</v>
      </c>
      <c r="B20648" t="s">
        <v>491</v>
      </c>
      <c r="C20648">
        <v>1306</v>
      </c>
      <c r="D20648" t="s">
        <v>615</v>
      </c>
      <c r="E20648" t="s">
        <v>276</v>
      </c>
      <c r="F20648" t="s">
        <v>78</v>
      </c>
      <c r="G20648" t="s">
        <v>145</v>
      </c>
      <c r="H20648" t="s">
        <v>126</v>
      </c>
      <c r="I20648" t="s">
        <v>72</v>
      </c>
      <c r="J20648" t="s">
        <v>71</v>
      </c>
      <c r="K20648" t="s">
        <v>76</v>
      </c>
    </row>
    <row r="20649" spans="1:11" x14ac:dyDescent="0.35">
      <c r="A20649" t="s">
        <v>6</v>
      </c>
      <c r="B20649" t="s">
        <v>488</v>
      </c>
      <c r="C20649">
        <v>795</v>
      </c>
      <c r="D20649" t="s">
        <v>715</v>
      </c>
      <c r="E20649" t="s">
        <v>261</v>
      </c>
      <c r="F20649" t="s">
        <v>138</v>
      </c>
      <c r="G20649" t="s">
        <v>372</v>
      </c>
      <c r="H20649" t="s">
        <v>435</v>
      </c>
      <c r="I20649" t="s">
        <v>74</v>
      </c>
      <c r="J20649" t="s">
        <v>73</v>
      </c>
      <c r="K20649" t="s">
        <v>73</v>
      </c>
    </row>
    <row r="20650" spans="1:11" x14ac:dyDescent="0.35">
      <c r="A20650" t="s">
        <v>6</v>
      </c>
      <c r="B20650" t="s">
        <v>491</v>
      </c>
      <c r="C20650">
        <v>620</v>
      </c>
      <c r="D20650" t="s">
        <v>719</v>
      </c>
      <c r="E20650" t="s">
        <v>308</v>
      </c>
      <c r="F20650" t="s">
        <v>78</v>
      </c>
      <c r="G20650" t="s">
        <v>99</v>
      </c>
      <c r="H20650" t="s">
        <v>135</v>
      </c>
      <c r="I20650" t="s">
        <v>74</v>
      </c>
      <c r="J20650" t="s">
        <v>106</v>
      </c>
      <c r="K20650" t="s">
        <v>73</v>
      </c>
    </row>
    <row r="20651" spans="1:11" x14ac:dyDescent="0.35">
      <c r="A20651" t="s">
        <v>7</v>
      </c>
      <c r="B20651" t="s">
        <v>488</v>
      </c>
      <c r="C20651">
        <v>1665</v>
      </c>
      <c r="D20651" t="s">
        <v>621</v>
      </c>
      <c r="E20651" t="s">
        <v>90</v>
      </c>
      <c r="F20651" t="s">
        <v>142</v>
      </c>
      <c r="G20651" t="s">
        <v>207</v>
      </c>
      <c r="H20651" t="s">
        <v>219</v>
      </c>
      <c r="I20651" t="s">
        <v>75</v>
      </c>
      <c r="J20651" t="s">
        <v>76</v>
      </c>
      <c r="K20651" t="s">
        <v>76</v>
      </c>
    </row>
    <row r="20652" spans="1:11" x14ac:dyDescent="0.35">
      <c r="A20652" t="s">
        <v>7</v>
      </c>
      <c r="B20652" t="s">
        <v>491</v>
      </c>
      <c r="C20652">
        <v>1439</v>
      </c>
      <c r="D20652" t="s">
        <v>747</v>
      </c>
      <c r="E20652" t="s">
        <v>300</v>
      </c>
      <c r="F20652" t="s">
        <v>186</v>
      </c>
      <c r="G20652" t="s">
        <v>342</v>
      </c>
      <c r="H20652" t="s">
        <v>376</v>
      </c>
      <c r="I20652" t="s">
        <v>81</v>
      </c>
      <c r="J20652" t="s">
        <v>76</v>
      </c>
      <c r="K20652" t="s">
        <v>107</v>
      </c>
    </row>
    <row r="20653" spans="1:11" x14ac:dyDescent="0.35">
      <c r="A20653" t="s">
        <v>241</v>
      </c>
      <c r="B20653" t="s">
        <v>488</v>
      </c>
      <c r="C20653">
        <v>7436</v>
      </c>
      <c r="D20653" t="s">
        <v>670</v>
      </c>
      <c r="E20653" t="s">
        <v>426</v>
      </c>
      <c r="F20653" t="s">
        <v>63</v>
      </c>
      <c r="G20653" t="s">
        <v>202</v>
      </c>
      <c r="H20653" t="s">
        <v>131</v>
      </c>
      <c r="I20653" t="s">
        <v>122</v>
      </c>
      <c r="J20653" t="s">
        <v>73</v>
      </c>
      <c r="K20653" t="s">
        <v>107</v>
      </c>
    </row>
    <row r="20654" spans="1:11" x14ac:dyDescent="0.35">
      <c r="A20654" t="s">
        <v>241</v>
      </c>
      <c r="B20654" t="s">
        <v>491</v>
      </c>
      <c r="C20654">
        <v>5540</v>
      </c>
      <c r="D20654" t="s">
        <v>694</v>
      </c>
      <c r="E20654" t="s">
        <v>158</v>
      </c>
      <c r="F20654" t="s">
        <v>138</v>
      </c>
      <c r="G20654" t="s">
        <v>286</v>
      </c>
      <c r="H20654" t="s">
        <v>247</v>
      </c>
      <c r="I20654" t="s">
        <v>173</v>
      </c>
      <c r="J20654" t="s">
        <v>73</v>
      </c>
      <c r="K20654" t="s">
        <v>107</v>
      </c>
    </row>
    <row r="20656" spans="1:11" x14ac:dyDescent="0.35">
      <c r="A20656" t="s">
        <v>2884</v>
      </c>
    </row>
    <row r="20657" spans="1:11" x14ac:dyDescent="0.35">
      <c r="A20657" t="s">
        <v>14</v>
      </c>
      <c r="B20657" t="s">
        <v>565</v>
      </c>
      <c r="C20657" t="s">
        <v>2</v>
      </c>
      <c r="D20657" t="s">
        <v>2872</v>
      </c>
      <c r="E20657" t="s">
        <v>2873</v>
      </c>
      <c r="F20657" t="s">
        <v>2874</v>
      </c>
      <c r="G20657" t="s">
        <v>2875</v>
      </c>
      <c r="H20657" t="s">
        <v>2876</v>
      </c>
      <c r="I20657" t="s">
        <v>2877</v>
      </c>
      <c r="J20657" t="s">
        <v>48</v>
      </c>
      <c r="K20657" t="s">
        <v>49</v>
      </c>
    </row>
    <row r="20658" spans="1:11" x14ac:dyDescent="0.35">
      <c r="A20658" t="s">
        <v>3</v>
      </c>
      <c r="B20658" t="s">
        <v>566</v>
      </c>
      <c r="C20658">
        <v>142</v>
      </c>
      <c r="D20658" t="s">
        <v>873</v>
      </c>
      <c r="E20658" t="s">
        <v>317</v>
      </c>
      <c r="F20658" t="s">
        <v>75</v>
      </c>
      <c r="G20658" t="s">
        <v>307</v>
      </c>
      <c r="H20658" t="s">
        <v>233</v>
      </c>
      <c r="I20658" t="s">
        <v>80</v>
      </c>
      <c r="J20658" t="s">
        <v>76</v>
      </c>
      <c r="K20658" t="s">
        <v>76</v>
      </c>
    </row>
    <row r="20659" spans="1:11" x14ac:dyDescent="0.35">
      <c r="A20659" t="s">
        <v>3</v>
      </c>
      <c r="B20659" t="s">
        <v>569</v>
      </c>
      <c r="C20659">
        <v>885</v>
      </c>
      <c r="D20659" t="s">
        <v>325</v>
      </c>
      <c r="E20659" t="s">
        <v>310</v>
      </c>
      <c r="F20659" t="s">
        <v>94</v>
      </c>
      <c r="G20659" t="s">
        <v>344</v>
      </c>
      <c r="H20659" t="s">
        <v>316</v>
      </c>
      <c r="I20659" t="s">
        <v>80</v>
      </c>
      <c r="J20659" t="s">
        <v>76</v>
      </c>
      <c r="K20659" t="s">
        <v>76</v>
      </c>
    </row>
    <row r="20660" spans="1:11" x14ac:dyDescent="0.35">
      <c r="A20660" t="s">
        <v>3</v>
      </c>
      <c r="B20660" t="s">
        <v>570</v>
      </c>
      <c r="C20660">
        <v>30</v>
      </c>
      <c r="D20660" t="s">
        <v>170</v>
      </c>
      <c r="E20660" t="s">
        <v>710</v>
      </c>
      <c r="F20660" t="s">
        <v>76</v>
      </c>
      <c r="G20660" t="s">
        <v>162</v>
      </c>
      <c r="H20660" t="s">
        <v>345</v>
      </c>
      <c r="I20660" t="s">
        <v>86</v>
      </c>
      <c r="J20660" t="s">
        <v>76</v>
      </c>
      <c r="K20660" t="s">
        <v>76</v>
      </c>
    </row>
    <row r="20661" spans="1:11" x14ac:dyDescent="0.35">
      <c r="A20661" t="s">
        <v>3</v>
      </c>
      <c r="B20661" t="s">
        <v>571</v>
      </c>
      <c r="C20661">
        <v>98</v>
      </c>
      <c r="D20661" t="s">
        <v>742</v>
      </c>
      <c r="E20661" t="s">
        <v>222</v>
      </c>
      <c r="F20661" t="s">
        <v>244</v>
      </c>
      <c r="G20661" t="s">
        <v>159</v>
      </c>
      <c r="H20661" t="s">
        <v>309</v>
      </c>
      <c r="I20661" t="s">
        <v>150</v>
      </c>
      <c r="J20661" t="s">
        <v>76</v>
      </c>
      <c r="K20661" t="s">
        <v>76</v>
      </c>
    </row>
    <row r="20662" spans="1:11" x14ac:dyDescent="0.35">
      <c r="A20662" t="s">
        <v>3</v>
      </c>
      <c r="B20662" t="s">
        <v>572</v>
      </c>
      <c r="C20662">
        <v>727</v>
      </c>
      <c r="D20662" t="s">
        <v>940</v>
      </c>
      <c r="E20662" t="s">
        <v>289</v>
      </c>
      <c r="F20662" t="s">
        <v>94</v>
      </c>
      <c r="G20662" t="s">
        <v>317</v>
      </c>
      <c r="H20662" t="s">
        <v>503</v>
      </c>
      <c r="I20662" t="s">
        <v>130</v>
      </c>
      <c r="J20662" t="s">
        <v>76</v>
      </c>
      <c r="K20662" t="s">
        <v>76</v>
      </c>
    </row>
    <row r="20663" spans="1:11" x14ac:dyDescent="0.35">
      <c r="A20663" t="s">
        <v>3</v>
      </c>
      <c r="B20663" t="s">
        <v>573</v>
      </c>
      <c r="C20663">
        <v>31</v>
      </c>
      <c r="D20663" t="s">
        <v>650</v>
      </c>
      <c r="E20663" t="s">
        <v>377</v>
      </c>
      <c r="F20663" t="s">
        <v>76</v>
      </c>
      <c r="G20663" t="s">
        <v>221</v>
      </c>
      <c r="H20663" t="s">
        <v>134</v>
      </c>
      <c r="I20663" t="s">
        <v>108</v>
      </c>
      <c r="J20663" t="s">
        <v>76</v>
      </c>
      <c r="K20663" t="s">
        <v>76</v>
      </c>
    </row>
    <row r="20664" spans="1:11" x14ac:dyDescent="0.35">
      <c r="A20664" t="s">
        <v>4</v>
      </c>
      <c r="B20664" t="s">
        <v>566</v>
      </c>
      <c r="C20664">
        <v>206</v>
      </c>
      <c r="D20664" t="s">
        <v>722</v>
      </c>
      <c r="E20664" t="s">
        <v>113</v>
      </c>
      <c r="F20664" t="s">
        <v>76</v>
      </c>
      <c r="G20664" t="s">
        <v>239</v>
      </c>
      <c r="H20664" t="s">
        <v>271</v>
      </c>
      <c r="I20664" t="s">
        <v>107</v>
      </c>
      <c r="J20664" t="s">
        <v>76</v>
      </c>
      <c r="K20664" t="s">
        <v>76</v>
      </c>
    </row>
    <row r="20665" spans="1:11" x14ac:dyDescent="0.35">
      <c r="A20665" t="s">
        <v>4</v>
      </c>
      <c r="B20665" t="s">
        <v>569</v>
      </c>
      <c r="C20665">
        <v>1558</v>
      </c>
      <c r="D20665" t="s">
        <v>479</v>
      </c>
      <c r="E20665" t="s">
        <v>195</v>
      </c>
      <c r="F20665" t="s">
        <v>96</v>
      </c>
      <c r="G20665" t="s">
        <v>164</v>
      </c>
      <c r="H20665" t="s">
        <v>413</v>
      </c>
      <c r="I20665" t="s">
        <v>114</v>
      </c>
      <c r="J20665" t="s">
        <v>150</v>
      </c>
      <c r="K20665" t="s">
        <v>73</v>
      </c>
    </row>
    <row r="20666" spans="1:11" x14ac:dyDescent="0.35">
      <c r="A20666" t="s">
        <v>4</v>
      </c>
      <c r="B20666" t="s">
        <v>570</v>
      </c>
      <c r="C20666">
        <v>152</v>
      </c>
      <c r="D20666" t="s">
        <v>758</v>
      </c>
      <c r="E20666" t="s">
        <v>315</v>
      </c>
      <c r="F20666" t="s">
        <v>76</v>
      </c>
      <c r="G20666" t="s">
        <v>106</v>
      </c>
      <c r="H20666" t="s">
        <v>347</v>
      </c>
      <c r="I20666" t="s">
        <v>81</v>
      </c>
      <c r="J20666" t="s">
        <v>76</v>
      </c>
      <c r="K20666" t="s">
        <v>76</v>
      </c>
    </row>
    <row r="20667" spans="1:11" x14ac:dyDescent="0.35">
      <c r="A20667" t="s">
        <v>4</v>
      </c>
      <c r="B20667" t="s">
        <v>571</v>
      </c>
      <c r="C20667">
        <v>140</v>
      </c>
      <c r="D20667" t="s">
        <v>978</v>
      </c>
      <c r="E20667" t="s">
        <v>205</v>
      </c>
      <c r="F20667" t="s">
        <v>150</v>
      </c>
      <c r="G20667" t="s">
        <v>177</v>
      </c>
      <c r="H20667" t="s">
        <v>366</v>
      </c>
      <c r="I20667" t="s">
        <v>176</v>
      </c>
      <c r="J20667" t="s">
        <v>76</v>
      </c>
      <c r="K20667" t="s">
        <v>71</v>
      </c>
    </row>
    <row r="20668" spans="1:11" x14ac:dyDescent="0.35">
      <c r="A20668" t="s">
        <v>4</v>
      </c>
      <c r="B20668" t="s">
        <v>572</v>
      </c>
      <c r="C20668">
        <v>1055</v>
      </c>
      <c r="D20668" t="s">
        <v>656</v>
      </c>
      <c r="E20668" t="s">
        <v>453</v>
      </c>
      <c r="F20668" t="s">
        <v>106</v>
      </c>
      <c r="G20668" t="s">
        <v>149</v>
      </c>
      <c r="H20668" t="s">
        <v>550</v>
      </c>
      <c r="I20668" t="s">
        <v>211</v>
      </c>
      <c r="J20668" t="s">
        <v>76</v>
      </c>
      <c r="K20668" t="s">
        <v>76</v>
      </c>
    </row>
    <row r="20669" spans="1:11" x14ac:dyDescent="0.35">
      <c r="A20669" t="s">
        <v>4</v>
      </c>
      <c r="B20669" t="s">
        <v>573</v>
      </c>
      <c r="C20669">
        <v>124</v>
      </c>
      <c r="D20669" t="s">
        <v>728</v>
      </c>
      <c r="E20669" t="s">
        <v>519</v>
      </c>
      <c r="F20669" t="s">
        <v>71</v>
      </c>
      <c r="G20669" t="s">
        <v>55</v>
      </c>
      <c r="H20669" t="s">
        <v>114</v>
      </c>
      <c r="I20669" t="s">
        <v>347</v>
      </c>
      <c r="J20669" t="s">
        <v>76</v>
      </c>
      <c r="K20669" t="s">
        <v>76</v>
      </c>
    </row>
    <row r="20670" spans="1:11" x14ac:dyDescent="0.35">
      <c r="A20670" t="s">
        <v>5</v>
      </c>
      <c r="B20670" t="s">
        <v>566</v>
      </c>
      <c r="C20670">
        <v>85</v>
      </c>
      <c r="D20670" t="s">
        <v>866</v>
      </c>
      <c r="E20670" t="s">
        <v>151</v>
      </c>
      <c r="F20670" t="s">
        <v>73</v>
      </c>
      <c r="G20670" t="s">
        <v>97</v>
      </c>
      <c r="H20670" t="s">
        <v>57</v>
      </c>
      <c r="I20670" t="s">
        <v>81</v>
      </c>
      <c r="J20670" t="s">
        <v>107</v>
      </c>
      <c r="K20670" t="s">
        <v>76</v>
      </c>
    </row>
    <row r="20671" spans="1:11" x14ac:dyDescent="0.35">
      <c r="A20671" t="s">
        <v>5</v>
      </c>
      <c r="B20671" t="s">
        <v>569</v>
      </c>
      <c r="C20671">
        <v>1538</v>
      </c>
      <c r="D20671" t="s">
        <v>846</v>
      </c>
      <c r="E20671" t="s">
        <v>206</v>
      </c>
      <c r="F20671" t="s">
        <v>73</v>
      </c>
      <c r="G20671" t="s">
        <v>126</v>
      </c>
      <c r="H20671" t="s">
        <v>386</v>
      </c>
      <c r="I20671" t="s">
        <v>80</v>
      </c>
      <c r="J20671" t="s">
        <v>106</v>
      </c>
      <c r="K20671" t="s">
        <v>76</v>
      </c>
    </row>
    <row r="20672" spans="1:11" x14ac:dyDescent="0.35">
      <c r="A20672" t="s">
        <v>5</v>
      </c>
      <c r="B20672" t="s">
        <v>570</v>
      </c>
      <c r="C20672">
        <v>380</v>
      </c>
      <c r="D20672" t="s">
        <v>900</v>
      </c>
      <c r="E20672" t="s">
        <v>278</v>
      </c>
      <c r="F20672" t="s">
        <v>107</v>
      </c>
      <c r="G20672" t="s">
        <v>104</v>
      </c>
      <c r="H20672" t="s">
        <v>97</v>
      </c>
      <c r="I20672" t="s">
        <v>105</v>
      </c>
      <c r="J20672" t="s">
        <v>76</v>
      </c>
      <c r="K20672" t="s">
        <v>76</v>
      </c>
    </row>
    <row r="20673" spans="1:11" x14ac:dyDescent="0.35">
      <c r="A20673" t="s">
        <v>5</v>
      </c>
      <c r="B20673" t="s">
        <v>571</v>
      </c>
      <c r="C20673">
        <v>42</v>
      </c>
      <c r="D20673" t="s">
        <v>586</v>
      </c>
      <c r="E20673" t="s">
        <v>255</v>
      </c>
      <c r="F20673" t="s">
        <v>76</v>
      </c>
      <c r="G20673" t="s">
        <v>210</v>
      </c>
      <c r="H20673" t="s">
        <v>269</v>
      </c>
      <c r="I20673" t="s">
        <v>122</v>
      </c>
      <c r="J20673" t="s">
        <v>296</v>
      </c>
      <c r="K20673" t="s">
        <v>76</v>
      </c>
    </row>
    <row r="20674" spans="1:11" x14ac:dyDescent="0.35">
      <c r="A20674" t="s">
        <v>5</v>
      </c>
      <c r="B20674" t="s">
        <v>572</v>
      </c>
      <c r="C20674">
        <v>1007</v>
      </c>
      <c r="D20674" t="s">
        <v>170</v>
      </c>
      <c r="E20674" t="s">
        <v>320</v>
      </c>
      <c r="F20674" t="s">
        <v>75</v>
      </c>
      <c r="G20674" t="s">
        <v>206</v>
      </c>
      <c r="H20674" t="s">
        <v>435</v>
      </c>
      <c r="I20674" t="s">
        <v>186</v>
      </c>
      <c r="J20674" t="s">
        <v>76</v>
      </c>
      <c r="K20674" t="s">
        <v>76</v>
      </c>
    </row>
    <row r="20675" spans="1:11" x14ac:dyDescent="0.35">
      <c r="A20675" t="s">
        <v>5</v>
      </c>
      <c r="B20675" t="s">
        <v>573</v>
      </c>
      <c r="C20675">
        <v>257</v>
      </c>
      <c r="D20675" t="s">
        <v>1382</v>
      </c>
      <c r="E20675" t="s">
        <v>373</v>
      </c>
      <c r="F20675" t="s">
        <v>80</v>
      </c>
      <c r="G20675" t="s">
        <v>137</v>
      </c>
      <c r="H20675" t="s">
        <v>237</v>
      </c>
      <c r="I20675" t="s">
        <v>107</v>
      </c>
      <c r="J20675" t="s">
        <v>76</v>
      </c>
      <c r="K20675" t="s">
        <v>76</v>
      </c>
    </row>
    <row r="20676" spans="1:11" x14ac:dyDescent="0.35">
      <c r="A20676" t="s">
        <v>6</v>
      </c>
      <c r="B20676" t="s">
        <v>566</v>
      </c>
      <c r="C20676">
        <v>70</v>
      </c>
      <c r="D20676" t="s">
        <v>824</v>
      </c>
      <c r="E20676" t="s">
        <v>213</v>
      </c>
      <c r="F20676" t="s">
        <v>237</v>
      </c>
      <c r="G20676" t="s">
        <v>180</v>
      </c>
      <c r="H20676" t="s">
        <v>147</v>
      </c>
      <c r="I20676" t="s">
        <v>133</v>
      </c>
      <c r="J20676" t="s">
        <v>78</v>
      </c>
      <c r="K20676" t="s">
        <v>93</v>
      </c>
    </row>
    <row r="20677" spans="1:11" x14ac:dyDescent="0.35">
      <c r="A20677" t="s">
        <v>6</v>
      </c>
      <c r="B20677" t="s">
        <v>569</v>
      </c>
      <c r="C20677">
        <v>635</v>
      </c>
      <c r="D20677" t="s">
        <v>419</v>
      </c>
      <c r="E20677" t="s">
        <v>271</v>
      </c>
      <c r="F20677" t="s">
        <v>77</v>
      </c>
      <c r="G20677" t="s">
        <v>430</v>
      </c>
      <c r="H20677" t="s">
        <v>299</v>
      </c>
      <c r="I20677" t="s">
        <v>93</v>
      </c>
      <c r="J20677" t="s">
        <v>107</v>
      </c>
      <c r="K20677" t="s">
        <v>76</v>
      </c>
    </row>
    <row r="20678" spans="1:11" x14ac:dyDescent="0.35">
      <c r="A20678" t="s">
        <v>6</v>
      </c>
      <c r="B20678" t="s">
        <v>570</v>
      </c>
      <c r="C20678">
        <v>90</v>
      </c>
      <c r="D20678" t="s">
        <v>1309</v>
      </c>
      <c r="E20678" t="s">
        <v>236</v>
      </c>
      <c r="F20678" t="s">
        <v>72</v>
      </c>
      <c r="G20678" t="s">
        <v>65</v>
      </c>
      <c r="H20678" t="s">
        <v>69</v>
      </c>
      <c r="I20678" t="s">
        <v>55</v>
      </c>
      <c r="J20678" t="s">
        <v>76</v>
      </c>
      <c r="K20678" t="s">
        <v>76</v>
      </c>
    </row>
    <row r="20679" spans="1:11" x14ac:dyDescent="0.35">
      <c r="A20679" t="s">
        <v>6</v>
      </c>
      <c r="B20679" t="s">
        <v>571</v>
      </c>
      <c r="C20679">
        <v>56</v>
      </c>
      <c r="D20679" t="s">
        <v>1433</v>
      </c>
      <c r="E20679" t="s">
        <v>233</v>
      </c>
      <c r="F20679" t="s">
        <v>76</v>
      </c>
      <c r="G20679" t="s">
        <v>194</v>
      </c>
      <c r="H20679" t="s">
        <v>79</v>
      </c>
      <c r="I20679" t="s">
        <v>122</v>
      </c>
      <c r="J20679" t="s">
        <v>76</v>
      </c>
      <c r="K20679" t="s">
        <v>76</v>
      </c>
    </row>
    <row r="20680" spans="1:11" x14ac:dyDescent="0.35">
      <c r="A20680" t="s">
        <v>6</v>
      </c>
      <c r="B20680" t="s">
        <v>572</v>
      </c>
      <c r="C20680">
        <v>493</v>
      </c>
      <c r="D20680" t="s">
        <v>694</v>
      </c>
      <c r="E20680" t="s">
        <v>412</v>
      </c>
      <c r="F20680" t="s">
        <v>81</v>
      </c>
      <c r="G20680" t="s">
        <v>278</v>
      </c>
      <c r="H20680" t="s">
        <v>210</v>
      </c>
      <c r="I20680" t="s">
        <v>198</v>
      </c>
      <c r="J20680" t="s">
        <v>76</v>
      </c>
      <c r="K20680" t="s">
        <v>106</v>
      </c>
    </row>
    <row r="20681" spans="1:11" x14ac:dyDescent="0.35">
      <c r="A20681" t="s">
        <v>6</v>
      </c>
      <c r="B20681" t="s">
        <v>573</v>
      </c>
      <c r="C20681">
        <v>71</v>
      </c>
      <c r="D20681" t="s">
        <v>922</v>
      </c>
      <c r="E20681" t="s">
        <v>332</v>
      </c>
      <c r="F20681" t="s">
        <v>76</v>
      </c>
      <c r="G20681" t="s">
        <v>75</v>
      </c>
      <c r="H20681" t="s">
        <v>135</v>
      </c>
      <c r="I20681" t="s">
        <v>76</v>
      </c>
      <c r="J20681" t="s">
        <v>100</v>
      </c>
      <c r="K20681" t="s">
        <v>76</v>
      </c>
    </row>
    <row r="20682" spans="1:11" x14ac:dyDescent="0.35">
      <c r="A20682" t="s">
        <v>7</v>
      </c>
      <c r="B20682" t="s">
        <v>566</v>
      </c>
      <c r="C20682">
        <v>125</v>
      </c>
      <c r="D20682" t="s">
        <v>704</v>
      </c>
      <c r="E20682" t="s">
        <v>582</v>
      </c>
      <c r="F20682" t="s">
        <v>87</v>
      </c>
      <c r="G20682" t="s">
        <v>146</v>
      </c>
      <c r="H20682" t="s">
        <v>133</v>
      </c>
      <c r="I20682" t="s">
        <v>76</v>
      </c>
      <c r="J20682" t="s">
        <v>76</v>
      </c>
      <c r="K20682" t="s">
        <v>76</v>
      </c>
    </row>
    <row r="20683" spans="1:11" x14ac:dyDescent="0.35">
      <c r="A20683" t="s">
        <v>7</v>
      </c>
      <c r="B20683" t="s">
        <v>569</v>
      </c>
      <c r="C20683">
        <v>1440</v>
      </c>
      <c r="D20683" t="s">
        <v>178</v>
      </c>
      <c r="E20683" t="s">
        <v>153</v>
      </c>
      <c r="F20683" t="s">
        <v>74</v>
      </c>
      <c r="G20683" t="s">
        <v>238</v>
      </c>
      <c r="H20683" t="s">
        <v>313</v>
      </c>
      <c r="I20683" t="s">
        <v>94</v>
      </c>
      <c r="J20683" t="s">
        <v>76</v>
      </c>
      <c r="K20683" t="s">
        <v>76</v>
      </c>
    </row>
    <row r="20684" spans="1:11" x14ac:dyDescent="0.35">
      <c r="A20684" t="s">
        <v>7</v>
      </c>
      <c r="B20684" t="s">
        <v>570</v>
      </c>
      <c r="C20684">
        <v>100</v>
      </c>
      <c r="D20684" t="s">
        <v>713</v>
      </c>
      <c r="E20684" t="s">
        <v>191</v>
      </c>
      <c r="F20684" t="s">
        <v>76</v>
      </c>
      <c r="G20684" t="s">
        <v>179</v>
      </c>
      <c r="H20684" t="s">
        <v>225</v>
      </c>
      <c r="I20684" t="s">
        <v>68</v>
      </c>
      <c r="J20684" t="s">
        <v>76</v>
      </c>
      <c r="K20684" t="s">
        <v>76</v>
      </c>
    </row>
    <row r="20685" spans="1:11" x14ac:dyDescent="0.35">
      <c r="A20685" t="s">
        <v>7</v>
      </c>
      <c r="B20685" t="s">
        <v>571</v>
      </c>
      <c r="C20685">
        <v>65</v>
      </c>
      <c r="D20685" t="s">
        <v>804</v>
      </c>
      <c r="E20685" t="s">
        <v>515</v>
      </c>
      <c r="F20685" t="s">
        <v>186</v>
      </c>
      <c r="G20685" t="s">
        <v>97</v>
      </c>
      <c r="H20685" t="s">
        <v>218</v>
      </c>
      <c r="I20685" t="s">
        <v>76</v>
      </c>
      <c r="J20685" t="s">
        <v>76</v>
      </c>
      <c r="K20685" t="s">
        <v>76</v>
      </c>
    </row>
    <row r="20686" spans="1:11" x14ac:dyDescent="0.35">
      <c r="A20686" t="s">
        <v>7</v>
      </c>
      <c r="B20686" t="s">
        <v>572</v>
      </c>
      <c r="C20686">
        <v>1315</v>
      </c>
      <c r="D20686" t="s">
        <v>651</v>
      </c>
      <c r="E20686" t="s">
        <v>319</v>
      </c>
      <c r="F20686" t="s">
        <v>93</v>
      </c>
      <c r="G20686" t="s">
        <v>126</v>
      </c>
      <c r="H20686" t="s">
        <v>445</v>
      </c>
      <c r="I20686" t="s">
        <v>63</v>
      </c>
      <c r="J20686" t="s">
        <v>76</v>
      </c>
      <c r="K20686" t="s">
        <v>107</v>
      </c>
    </row>
    <row r="20687" spans="1:11" x14ac:dyDescent="0.35">
      <c r="A20687" t="s">
        <v>7</v>
      </c>
      <c r="B20687" t="s">
        <v>573</v>
      </c>
      <c r="C20687">
        <v>59</v>
      </c>
      <c r="D20687" t="s">
        <v>707</v>
      </c>
      <c r="E20687" t="s">
        <v>582</v>
      </c>
      <c r="F20687" t="s">
        <v>76</v>
      </c>
      <c r="G20687" t="s">
        <v>106</v>
      </c>
      <c r="H20687" t="s">
        <v>240</v>
      </c>
      <c r="I20687" t="s">
        <v>76</v>
      </c>
      <c r="J20687" t="s">
        <v>76</v>
      </c>
      <c r="K20687" t="s">
        <v>76</v>
      </c>
    </row>
    <row r="20688" spans="1:11" x14ac:dyDescent="0.35">
      <c r="A20688" t="s">
        <v>241</v>
      </c>
      <c r="B20688" t="s">
        <v>566</v>
      </c>
      <c r="C20688">
        <v>628</v>
      </c>
      <c r="D20688" t="s">
        <v>795</v>
      </c>
      <c r="E20688" t="s">
        <v>95</v>
      </c>
      <c r="F20688" t="s">
        <v>122</v>
      </c>
      <c r="G20688" t="s">
        <v>442</v>
      </c>
      <c r="H20688" t="s">
        <v>156</v>
      </c>
      <c r="I20688" t="s">
        <v>75</v>
      </c>
      <c r="J20688" t="s">
        <v>107</v>
      </c>
      <c r="K20688" t="s">
        <v>73</v>
      </c>
    </row>
    <row r="20689" spans="1:11" x14ac:dyDescent="0.35">
      <c r="A20689" t="s">
        <v>241</v>
      </c>
      <c r="B20689" t="s">
        <v>569</v>
      </c>
      <c r="C20689">
        <v>6056</v>
      </c>
      <c r="D20689" t="s">
        <v>154</v>
      </c>
      <c r="E20689" t="s">
        <v>274</v>
      </c>
      <c r="F20689" t="s">
        <v>100</v>
      </c>
      <c r="G20689" t="s">
        <v>156</v>
      </c>
      <c r="H20689" t="s">
        <v>219</v>
      </c>
      <c r="I20689" t="s">
        <v>133</v>
      </c>
      <c r="J20689" t="s">
        <v>73</v>
      </c>
      <c r="K20689" t="s">
        <v>76</v>
      </c>
    </row>
    <row r="20690" spans="1:11" x14ac:dyDescent="0.35">
      <c r="A20690" t="s">
        <v>241</v>
      </c>
      <c r="B20690" t="s">
        <v>570</v>
      </c>
      <c r="C20690">
        <v>752</v>
      </c>
      <c r="D20690" t="s">
        <v>888</v>
      </c>
      <c r="E20690" t="s">
        <v>392</v>
      </c>
      <c r="F20690" t="s">
        <v>73</v>
      </c>
      <c r="G20690" t="s">
        <v>198</v>
      </c>
      <c r="H20690" t="s">
        <v>168</v>
      </c>
      <c r="I20690" t="s">
        <v>138</v>
      </c>
      <c r="J20690" t="s">
        <v>76</v>
      </c>
      <c r="K20690" t="s">
        <v>76</v>
      </c>
    </row>
    <row r="20691" spans="1:11" x14ac:dyDescent="0.35">
      <c r="A20691" t="s">
        <v>241</v>
      </c>
      <c r="B20691" t="s">
        <v>571</v>
      </c>
      <c r="C20691">
        <v>401</v>
      </c>
      <c r="D20691" t="s">
        <v>879</v>
      </c>
      <c r="E20691" t="s">
        <v>236</v>
      </c>
      <c r="F20691" t="s">
        <v>63</v>
      </c>
      <c r="G20691" t="s">
        <v>58</v>
      </c>
      <c r="H20691" t="s">
        <v>112</v>
      </c>
      <c r="I20691" t="s">
        <v>149</v>
      </c>
      <c r="J20691" t="s">
        <v>138</v>
      </c>
      <c r="K20691" t="s">
        <v>106</v>
      </c>
    </row>
    <row r="20692" spans="1:11" x14ac:dyDescent="0.35">
      <c r="A20692" t="s">
        <v>241</v>
      </c>
      <c r="B20692" t="s">
        <v>572</v>
      </c>
      <c r="C20692">
        <v>4597</v>
      </c>
      <c r="D20692" t="s">
        <v>223</v>
      </c>
      <c r="E20692" t="s">
        <v>253</v>
      </c>
      <c r="F20692" t="s">
        <v>138</v>
      </c>
      <c r="G20692" t="s">
        <v>164</v>
      </c>
      <c r="H20692" t="s">
        <v>203</v>
      </c>
      <c r="I20692" t="s">
        <v>130</v>
      </c>
      <c r="J20692" t="s">
        <v>76</v>
      </c>
      <c r="K20692" t="s">
        <v>107</v>
      </c>
    </row>
    <row r="20693" spans="1:11" x14ac:dyDescent="0.35">
      <c r="A20693" t="s">
        <v>241</v>
      </c>
      <c r="B20693" t="s">
        <v>573</v>
      </c>
      <c r="C20693">
        <v>542</v>
      </c>
      <c r="D20693" t="s">
        <v>922</v>
      </c>
      <c r="E20693" t="s">
        <v>359</v>
      </c>
      <c r="F20693" t="s">
        <v>150</v>
      </c>
      <c r="G20693" t="s">
        <v>198</v>
      </c>
      <c r="H20693" t="s">
        <v>305</v>
      </c>
      <c r="I20693" t="s">
        <v>240</v>
      </c>
      <c r="J20693" t="s">
        <v>73</v>
      </c>
      <c r="K20693" t="s">
        <v>76</v>
      </c>
    </row>
    <row r="20695" spans="1:11" x14ac:dyDescent="0.35">
      <c r="A20695" t="s">
        <v>2885</v>
      </c>
    </row>
    <row r="20696" spans="1:11" x14ac:dyDescent="0.35">
      <c r="A20696" t="s">
        <v>14</v>
      </c>
      <c r="B20696" t="s">
        <v>593</v>
      </c>
      <c r="C20696" t="s">
        <v>2</v>
      </c>
      <c r="D20696" t="s">
        <v>2872</v>
      </c>
      <c r="E20696" t="s">
        <v>2873</v>
      </c>
      <c r="F20696" t="s">
        <v>2874</v>
      </c>
      <c r="G20696" t="s">
        <v>2875</v>
      </c>
      <c r="H20696" t="s">
        <v>2876</v>
      </c>
      <c r="I20696" t="s">
        <v>2877</v>
      </c>
      <c r="J20696" t="s">
        <v>48</v>
      </c>
      <c r="K20696" t="s">
        <v>49</v>
      </c>
    </row>
    <row r="20697" spans="1:11" x14ac:dyDescent="0.35">
      <c r="A20697" t="s">
        <v>3</v>
      </c>
      <c r="B20697" t="s">
        <v>594</v>
      </c>
      <c r="C20697">
        <v>930</v>
      </c>
      <c r="D20697" t="s">
        <v>209</v>
      </c>
      <c r="E20697" t="s">
        <v>335</v>
      </c>
      <c r="F20697" t="s">
        <v>75</v>
      </c>
      <c r="G20697" t="s">
        <v>319</v>
      </c>
      <c r="H20697" t="s">
        <v>406</v>
      </c>
      <c r="I20697" t="s">
        <v>74</v>
      </c>
      <c r="J20697" t="s">
        <v>76</v>
      </c>
      <c r="K20697" t="s">
        <v>76</v>
      </c>
    </row>
    <row r="20698" spans="1:11" x14ac:dyDescent="0.35">
      <c r="A20698" t="s">
        <v>3</v>
      </c>
      <c r="B20698" t="s">
        <v>595</v>
      </c>
      <c r="C20698">
        <v>983</v>
      </c>
      <c r="D20698" t="s">
        <v>705</v>
      </c>
      <c r="E20698" t="s">
        <v>348</v>
      </c>
      <c r="F20698" t="s">
        <v>81</v>
      </c>
      <c r="G20698" t="s">
        <v>305</v>
      </c>
      <c r="H20698" t="s">
        <v>269</v>
      </c>
      <c r="I20698" t="s">
        <v>55</v>
      </c>
      <c r="J20698" t="s">
        <v>76</v>
      </c>
      <c r="K20698" t="s">
        <v>76</v>
      </c>
    </row>
    <row r="20699" spans="1:11" x14ac:dyDescent="0.35">
      <c r="A20699" t="s">
        <v>4</v>
      </c>
      <c r="B20699" t="s">
        <v>594</v>
      </c>
      <c r="C20699">
        <v>1729</v>
      </c>
      <c r="D20699" t="s">
        <v>215</v>
      </c>
      <c r="E20699" t="s">
        <v>127</v>
      </c>
      <c r="F20699" t="s">
        <v>103</v>
      </c>
      <c r="G20699" t="s">
        <v>92</v>
      </c>
      <c r="H20699" t="s">
        <v>358</v>
      </c>
      <c r="I20699" t="s">
        <v>386</v>
      </c>
      <c r="J20699" t="s">
        <v>76</v>
      </c>
      <c r="K20699" t="s">
        <v>106</v>
      </c>
    </row>
    <row r="20700" spans="1:11" x14ac:dyDescent="0.35">
      <c r="A20700" t="s">
        <v>4</v>
      </c>
      <c r="B20700" t="s">
        <v>595</v>
      </c>
      <c r="C20700">
        <v>1506</v>
      </c>
      <c r="D20700" t="s">
        <v>682</v>
      </c>
      <c r="E20700" t="s">
        <v>200</v>
      </c>
      <c r="F20700" t="s">
        <v>68</v>
      </c>
      <c r="G20700" t="s">
        <v>180</v>
      </c>
      <c r="H20700" t="s">
        <v>8</v>
      </c>
      <c r="I20700" t="s">
        <v>88</v>
      </c>
      <c r="J20700" t="s">
        <v>77</v>
      </c>
      <c r="K20700" t="s">
        <v>76</v>
      </c>
    </row>
    <row r="20701" spans="1:11" x14ac:dyDescent="0.35">
      <c r="A20701" t="s">
        <v>5</v>
      </c>
      <c r="B20701" t="s">
        <v>594</v>
      </c>
      <c r="C20701">
        <v>1249</v>
      </c>
      <c r="D20701" t="s">
        <v>347</v>
      </c>
      <c r="E20701" t="s">
        <v>545</v>
      </c>
      <c r="F20701" t="s">
        <v>63</v>
      </c>
      <c r="G20701" t="s">
        <v>212</v>
      </c>
      <c r="H20701" t="s">
        <v>391</v>
      </c>
      <c r="I20701" t="s">
        <v>87</v>
      </c>
      <c r="J20701" t="s">
        <v>106</v>
      </c>
      <c r="K20701" t="s">
        <v>76</v>
      </c>
    </row>
    <row r="20702" spans="1:11" x14ac:dyDescent="0.35">
      <c r="A20702" t="s">
        <v>5</v>
      </c>
      <c r="B20702" t="s">
        <v>595</v>
      </c>
      <c r="C20702">
        <v>2060</v>
      </c>
      <c r="D20702" t="s">
        <v>1540</v>
      </c>
      <c r="E20702" t="s">
        <v>185</v>
      </c>
      <c r="F20702" t="s">
        <v>73</v>
      </c>
      <c r="G20702" t="s">
        <v>179</v>
      </c>
      <c r="H20702" t="s">
        <v>121</v>
      </c>
      <c r="I20702" t="s">
        <v>77</v>
      </c>
      <c r="J20702" t="s">
        <v>77</v>
      </c>
      <c r="K20702" t="s">
        <v>76</v>
      </c>
    </row>
    <row r="20703" spans="1:11" x14ac:dyDescent="0.35">
      <c r="A20703" t="s">
        <v>6</v>
      </c>
      <c r="B20703" t="s">
        <v>594</v>
      </c>
      <c r="C20703">
        <v>522</v>
      </c>
      <c r="D20703" t="s">
        <v>392</v>
      </c>
      <c r="E20703" t="s">
        <v>408</v>
      </c>
      <c r="F20703" t="s">
        <v>149</v>
      </c>
      <c r="G20703" t="s">
        <v>590</v>
      </c>
      <c r="H20703" t="s">
        <v>313</v>
      </c>
      <c r="I20703" t="s">
        <v>137</v>
      </c>
      <c r="J20703" t="s">
        <v>107</v>
      </c>
      <c r="K20703" t="s">
        <v>68</v>
      </c>
    </row>
    <row r="20704" spans="1:11" x14ac:dyDescent="0.35">
      <c r="A20704" t="s">
        <v>6</v>
      </c>
      <c r="B20704" t="s">
        <v>595</v>
      </c>
      <c r="C20704">
        <v>893</v>
      </c>
      <c r="D20704" t="s">
        <v>1161</v>
      </c>
      <c r="E20704" t="s">
        <v>392</v>
      </c>
      <c r="F20704" t="s">
        <v>106</v>
      </c>
      <c r="G20704" t="s">
        <v>96</v>
      </c>
      <c r="H20704" t="s">
        <v>249</v>
      </c>
      <c r="I20704" t="s">
        <v>105</v>
      </c>
      <c r="J20704" t="s">
        <v>106</v>
      </c>
      <c r="K20704" t="s">
        <v>76</v>
      </c>
    </row>
    <row r="20705" spans="1:11" x14ac:dyDescent="0.35">
      <c r="A20705" t="s">
        <v>7</v>
      </c>
      <c r="B20705" t="s">
        <v>594</v>
      </c>
      <c r="C20705">
        <v>1581</v>
      </c>
      <c r="D20705" t="s">
        <v>171</v>
      </c>
      <c r="E20705" t="s">
        <v>408</v>
      </c>
      <c r="F20705" t="s">
        <v>179</v>
      </c>
      <c r="G20705" t="s">
        <v>147</v>
      </c>
      <c r="H20705" t="s">
        <v>748</v>
      </c>
      <c r="I20705" t="s">
        <v>93</v>
      </c>
      <c r="J20705" t="s">
        <v>76</v>
      </c>
      <c r="K20705" t="s">
        <v>107</v>
      </c>
    </row>
    <row r="20706" spans="1:11" x14ac:dyDescent="0.35">
      <c r="A20706" t="s">
        <v>7</v>
      </c>
      <c r="B20706" t="s">
        <v>595</v>
      </c>
      <c r="C20706">
        <v>1523</v>
      </c>
      <c r="D20706" t="s">
        <v>864</v>
      </c>
      <c r="E20706" t="s">
        <v>182</v>
      </c>
      <c r="F20706" t="s">
        <v>150</v>
      </c>
      <c r="G20706" t="s">
        <v>240</v>
      </c>
      <c r="H20706" t="s">
        <v>114</v>
      </c>
      <c r="I20706" t="s">
        <v>106</v>
      </c>
      <c r="J20706" t="s">
        <v>76</v>
      </c>
      <c r="K20706" t="s">
        <v>76</v>
      </c>
    </row>
    <row r="20707" spans="1:11" x14ac:dyDescent="0.35">
      <c r="A20707" t="s">
        <v>241</v>
      </c>
      <c r="B20707" t="s">
        <v>594</v>
      </c>
      <c r="C20707">
        <v>6011</v>
      </c>
      <c r="D20707" t="s">
        <v>445</v>
      </c>
      <c r="E20707" t="s">
        <v>394</v>
      </c>
      <c r="F20707" t="s">
        <v>133</v>
      </c>
      <c r="G20707" t="s">
        <v>409</v>
      </c>
      <c r="H20707" t="s">
        <v>588</v>
      </c>
      <c r="I20707" t="s">
        <v>180</v>
      </c>
      <c r="J20707" t="s">
        <v>107</v>
      </c>
      <c r="K20707" t="s">
        <v>73</v>
      </c>
    </row>
    <row r="20708" spans="1:11" x14ac:dyDescent="0.35">
      <c r="A20708" t="s">
        <v>241</v>
      </c>
      <c r="B20708" t="s">
        <v>595</v>
      </c>
      <c r="C20708">
        <v>6965</v>
      </c>
      <c r="D20708" t="s">
        <v>801</v>
      </c>
      <c r="E20708" t="s">
        <v>328</v>
      </c>
      <c r="F20708" t="s">
        <v>68</v>
      </c>
      <c r="G20708" t="s">
        <v>97</v>
      </c>
      <c r="H20708" t="s">
        <v>58</v>
      </c>
      <c r="I20708" t="s">
        <v>63</v>
      </c>
      <c r="J20708" t="s">
        <v>73</v>
      </c>
      <c r="K20708" t="s">
        <v>76</v>
      </c>
    </row>
    <row r="20710" spans="1:11" x14ac:dyDescent="0.35">
      <c r="A20710" t="s">
        <v>2886</v>
      </c>
    </row>
    <row r="20711" spans="1:11" x14ac:dyDescent="0.35">
      <c r="A20711" t="s">
        <v>14</v>
      </c>
      <c r="B20711" t="s">
        <v>2</v>
      </c>
      <c r="C20711" t="s">
        <v>2872</v>
      </c>
      <c r="D20711" t="s">
        <v>2873</v>
      </c>
      <c r="E20711" t="s">
        <v>2874</v>
      </c>
      <c r="F20711" t="s">
        <v>2875</v>
      </c>
      <c r="G20711" t="s">
        <v>2876</v>
      </c>
      <c r="H20711" t="s">
        <v>2877</v>
      </c>
      <c r="I20711" t="s">
        <v>48</v>
      </c>
      <c r="J20711" t="s">
        <v>49</v>
      </c>
    </row>
    <row r="20712" spans="1:11" x14ac:dyDescent="0.35">
      <c r="A20712" t="s">
        <v>3</v>
      </c>
      <c r="B20712">
        <v>1913</v>
      </c>
      <c r="C20712" t="s">
        <v>251</v>
      </c>
      <c r="D20712" t="s">
        <v>397</v>
      </c>
      <c r="E20712" t="s">
        <v>105</v>
      </c>
      <c r="F20712" t="s">
        <v>277</v>
      </c>
      <c r="G20712" t="s">
        <v>338</v>
      </c>
      <c r="H20712" t="s">
        <v>93</v>
      </c>
      <c r="I20712" t="s">
        <v>76</v>
      </c>
      <c r="J20712" t="s">
        <v>76</v>
      </c>
    </row>
    <row r="20713" spans="1:11" x14ac:dyDescent="0.35">
      <c r="A20713" t="s">
        <v>4</v>
      </c>
      <c r="B20713">
        <v>3235</v>
      </c>
      <c r="C20713" t="s">
        <v>667</v>
      </c>
      <c r="D20713" t="s">
        <v>426</v>
      </c>
      <c r="E20713" t="s">
        <v>63</v>
      </c>
      <c r="F20713" t="s">
        <v>217</v>
      </c>
      <c r="G20713" t="s">
        <v>235</v>
      </c>
      <c r="H20713" t="s">
        <v>89</v>
      </c>
      <c r="I20713" t="s">
        <v>106</v>
      </c>
      <c r="J20713" t="s">
        <v>107</v>
      </c>
    </row>
    <row r="20714" spans="1:11" x14ac:dyDescent="0.35">
      <c r="A20714" t="s">
        <v>5</v>
      </c>
      <c r="B20714">
        <v>3309</v>
      </c>
      <c r="C20714" t="s">
        <v>1091</v>
      </c>
      <c r="D20714" t="s">
        <v>317</v>
      </c>
      <c r="E20714" t="s">
        <v>79</v>
      </c>
      <c r="F20714" t="s">
        <v>208</v>
      </c>
      <c r="G20714" t="s">
        <v>231</v>
      </c>
      <c r="H20714" t="s">
        <v>72</v>
      </c>
      <c r="I20714" t="s">
        <v>77</v>
      </c>
      <c r="J20714" t="s">
        <v>76</v>
      </c>
    </row>
    <row r="20715" spans="1:11" x14ac:dyDescent="0.35">
      <c r="A20715" t="s">
        <v>6</v>
      </c>
      <c r="B20715">
        <v>1415</v>
      </c>
      <c r="C20715" t="s">
        <v>650</v>
      </c>
      <c r="D20715" t="s">
        <v>160</v>
      </c>
      <c r="E20715" t="s">
        <v>105</v>
      </c>
      <c r="F20715" t="s">
        <v>113</v>
      </c>
      <c r="G20715" t="s">
        <v>326</v>
      </c>
      <c r="H20715" t="s">
        <v>74</v>
      </c>
      <c r="I20715" t="s">
        <v>73</v>
      </c>
      <c r="J20715" t="s">
        <v>73</v>
      </c>
    </row>
    <row r="20716" spans="1:11" x14ac:dyDescent="0.35">
      <c r="A20716" t="s">
        <v>7</v>
      </c>
      <c r="B20716">
        <v>3104</v>
      </c>
      <c r="C20716" t="s">
        <v>718</v>
      </c>
      <c r="D20716" t="s">
        <v>452</v>
      </c>
      <c r="E20716" t="s">
        <v>93</v>
      </c>
      <c r="F20716" t="s">
        <v>69</v>
      </c>
      <c r="G20716" t="s">
        <v>230</v>
      </c>
      <c r="H20716" t="s">
        <v>105</v>
      </c>
      <c r="I20716" t="s">
        <v>76</v>
      </c>
      <c r="J20716" t="s">
        <v>76</v>
      </c>
    </row>
    <row r="20717" spans="1:11" x14ac:dyDescent="0.35">
      <c r="A20717" t="s">
        <v>241</v>
      </c>
      <c r="B20717">
        <v>12976</v>
      </c>
      <c r="C20717" t="s">
        <v>759</v>
      </c>
      <c r="D20717" t="s">
        <v>140</v>
      </c>
      <c r="E20717" t="s">
        <v>81</v>
      </c>
      <c r="F20717" t="s">
        <v>386</v>
      </c>
      <c r="G20717" t="s">
        <v>294</v>
      </c>
      <c r="H20717" t="s">
        <v>133</v>
      </c>
      <c r="I20717" t="s">
        <v>73</v>
      </c>
      <c r="J20717" t="s">
        <v>107</v>
      </c>
    </row>
    <row r="20719" spans="1:11" x14ac:dyDescent="0.35">
      <c r="A20719" t="s">
        <v>2887</v>
      </c>
    </row>
    <row r="20720" spans="1:11" x14ac:dyDescent="0.35">
      <c r="A20720" t="s">
        <v>14</v>
      </c>
      <c r="B20720" t="s">
        <v>15</v>
      </c>
      <c r="C20720" t="s">
        <v>2</v>
      </c>
      <c r="D20720" t="s">
        <v>853</v>
      </c>
      <c r="E20720" t="s">
        <v>854</v>
      </c>
      <c r="F20720" t="s">
        <v>852</v>
      </c>
    </row>
    <row r="20721" spans="1:6" x14ac:dyDescent="0.35">
      <c r="A20721" t="s">
        <v>3</v>
      </c>
      <c r="B20721" t="s">
        <v>52</v>
      </c>
      <c r="C20721">
        <v>445</v>
      </c>
      <c r="D20721" t="s">
        <v>869</v>
      </c>
      <c r="E20721" t="s">
        <v>307</v>
      </c>
      <c r="F20721" t="s">
        <v>76</v>
      </c>
    </row>
    <row r="20722" spans="1:6" x14ac:dyDescent="0.35">
      <c r="A20722" t="s">
        <v>3</v>
      </c>
      <c r="B20722" t="s">
        <v>83</v>
      </c>
      <c r="C20722">
        <v>1443</v>
      </c>
      <c r="D20722" t="s">
        <v>1264</v>
      </c>
      <c r="E20722" t="s">
        <v>264</v>
      </c>
      <c r="F20722" t="s">
        <v>77</v>
      </c>
    </row>
    <row r="20723" spans="1:6" x14ac:dyDescent="0.35">
      <c r="A20723" t="s">
        <v>3</v>
      </c>
      <c r="B20723" t="s">
        <v>50</v>
      </c>
      <c r="C20723">
        <v>141</v>
      </c>
      <c r="D20723" t="s">
        <v>1112</v>
      </c>
      <c r="E20723" t="s">
        <v>225</v>
      </c>
      <c r="F20723" t="s">
        <v>106</v>
      </c>
    </row>
    <row r="20724" spans="1:6" x14ac:dyDescent="0.35">
      <c r="A20724" t="s">
        <v>4</v>
      </c>
      <c r="B20724" t="s">
        <v>52</v>
      </c>
      <c r="C20724">
        <v>653</v>
      </c>
      <c r="D20724" t="s">
        <v>1247</v>
      </c>
      <c r="E20724" t="s">
        <v>86</v>
      </c>
      <c r="F20724" t="s">
        <v>76</v>
      </c>
    </row>
    <row r="20725" spans="1:6" x14ac:dyDescent="0.35">
      <c r="A20725" t="s">
        <v>4</v>
      </c>
      <c r="B20725" t="s">
        <v>83</v>
      </c>
      <c r="C20725">
        <v>1957</v>
      </c>
      <c r="D20725" t="s">
        <v>1138</v>
      </c>
      <c r="E20725" t="s">
        <v>122</v>
      </c>
      <c r="F20725" t="s">
        <v>76</v>
      </c>
    </row>
    <row r="20726" spans="1:6" x14ac:dyDescent="0.35">
      <c r="A20726" t="s">
        <v>4</v>
      </c>
      <c r="B20726" t="s">
        <v>50</v>
      </c>
      <c r="C20726">
        <v>233</v>
      </c>
      <c r="D20726" t="s">
        <v>1279</v>
      </c>
      <c r="E20726" t="s">
        <v>81</v>
      </c>
      <c r="F20726" t="s">
        <v>76</v>
      </c>
    </row>
    <row r="20727" spans="1:6" x14ac:dyDescent="0.35">
      <c r="A20727" t="s">
        <v>5</v>
      </c>
      <c r="B20727" t="s">
        <v>52</v>
      </c>
      <c r="C20727">
        <v>965</v>
      </c>
      <c r="D20727" t="s">
        <v>1248</v>
      </c>
      <c r="E20727" t="s">
        <v>55</v>
      </c>
      <c r="F20727" t="s">
        <v>76</v>
      </c>
    </row>
    <row r="20728" spans="1:6" x14ac:dyDescent="0.35">
      <c r="A20728" t="s">
        <v>5</v>
      </c>
      <c r="B20728" t="s">
        <v>83</v>
      </c>
      <c r="C20728">
        <v>2264</v>
      </c>
      <c r="D20728" t="s">
        <v>1253</v>
      </c>
      <c r="E20728" t="s">
        <v>122</v>
      </c>
      <c r="F20728" t="s">
        <v>106</v>
      </c>
    </row>
    <row r="20729" spans="1:6" x14ac:dyDescent="0.35">
      <c r="A20729" t="s">
        <v>5</v>
      </c>
      <c r="B20729" t="s">
        <v>50</v>
      </c>
      <c r="C20729">
        <v>237</v>
      </c>
      <c r="D20729" t="s">
        <v>1101</v>
      </c>
      <c r="E20729" t="s">
        <v>355</v>
      </c>
      <c r="F20729" t="s">
        <v>76</v>
      </c>
    </row>
    <row r="20730" spans="1:6" x14ac:dyDescent="0.35">
      <c r="A20730" t="s">
        <v>6</v>
      </c>
      <c r="B20730" t="s">
        <v>52</v>
      </c>
      <c r="C20730">
        <v>280</v>
      </c>
      <c r="D20730" t="s">
        <v>1433</v>
      </c>
      <c r="E20730" t="s">
        <v>341</v>
      </c>
      <c r="F20730" t="s">
        <v>107</v>
      </c>
    </row>
    <row r="20731" spans="1:6" x14ac:dyDescent="0.35">
      <c r="A20731" t="s">
        <v>6</v>
      </c>
      <c r="B20731" t="s">
        <v>83</v>
      </c>
      <c r="C20731">
        <v>839</v>
      </c>
      <c r="D20731" t="s">
        <v>835</v>
      </c>
      <c r="E20731" t="s">
        <v>120</v>
      </c>
      <c r="F20731" t="s">
        <v>76</v>
      </c>
    </row>
    <row r="20732" spans="1:6" x14ac:dyDescent="0.35">
      <c r="A20732" t="s">
        <v>6</v>
      </c>
      <c r="B20732" t="s">
        <v>50</v>
      </c>
      <c r="C20732">
        <v>101</v>
      </c>
      <c r="D20732" t="s">
        <v>1117</v>
      </c>
      <c r="E20732" t="s">
        <v>156</v>
      </c>
      <c r="F20732" t="s">
        <v>76</v>
      </c>
    </row>
    <row r="20733" spans="1:6" x14ac:dyDescent="0.35">
      <c r="A20733" t="s">
        <v>7</v>
      </c>
      <c r="B20733" t="s">
        <v>52</v>
      </c>
      <c r="C20733">
        <v>792</v>
      </c>
      <c r="D20733" t="s">
        <v>1247</v>
      </c>
      <c r="E20733" t="s">
        <v>130</v>
      </c>
      <c r="F20733" t="s">
        <v>77</v>
      </c>
    </row>
    <row r="20734" spans="1:6" x14ac:dyDescent="0.35">
      <c r="A20734" t="s">
        <v>7</v>
      </c>
      <c r="B20734" t="s">
        <v>83</v>
      </c>
      <c r="C20734">
        <v>2106</v>
      </c>
      <c r="D20734" t="s">
        <v>1137</v>
      </c>
      <c r="E20734" t="s">
        <v>146</v>
      </c>
      <c r="F20734" t="s">
        <v>76</v>
      </c>
    </row>
    <row r="20735" spans="1:6" x14ac:dyDescent="0.35">
      <c r="A20735" t="s">
        <v>7</v>
      </c>
      <c r="B20735" t="s">
        <v>50</v>
      </c>
      <c r="C20735">
        <v>348</v>
      </c>
      <c r="D20735" t="s">
        <v>1142</v>
      </c>
      <c r="E20735" t="s">
        <v>157</v>
      </c>
      <c r="F20735" t="s">
        <v>76</v>
      </c>
    </row>
    <row r="20736" spans="1:6" x14ac:dyDescent="0.35">
      <c r="A20736" t="s">
        <v>241</v>
      </c>
      <c r="B20736" t="s">
        <v>52</v>
      </c>
      <c r="C20736">
        <v>3135</v>
      </c>
      <c r="D20736" t="s">
        <v>906</v>
      </c>
      <c r="E20736" t="s">
        <v>109</v>
      </c>
      <c r="F20736" t="s">
        <v>73</v>
      </c>
    </row>
    <row r="20737" spans="1:6" x14ac:dyDescent="0.35">
      <c r="A20737" t="s">
        <v>241</v>
      </c>
      <c r="B20737" t="s">
        <v>83</v>
      </c>
      <c r="C20737">
        <v>8609</v>
      </c>
      <c r="D20737" t="s">
        <v>1101</v>
      </c>
      <c r="E20737" t="s">
        <v>217</v>
      </c>
      <c r="F20737" t="s">
        <v>73</v>
      </c>
    </row>
    <row r="20738" spans="1:6" x14ac:dyDescent="0.35">
      <c r="A20738" t="s">
        <v>241</v>
      </c>
      <c r="B20738" t="s">
        <v>50</v>
      </c>
      <c r="C20738">
        <v>1060</v>
      </c>
      <c r="D20738" t="s">
        <v>1438</v>
      </c>
      <c r="E20738" t="s">
        <v>237</v>
      </c>
      <c r="F20738" t="s">
        <v>107</v>
      </c>
    </row>
    <row r="20740" spans="1:6" x14ac:dyDescent="0.35">
      <c r="A20740" t="s">
        <v>2888</v>
      </c>
    </row>
    <row r="20741" spans="1:6" x14ac:dyDescent="0.35">
      <c r="A20741" t="s">
        <v>14</v>
      </c>
      <c r="B20741" t="s">
        <v>266</v>
      </c>
      <c r="C20741" t="s">
        <v>2</v>
      </c>
      <c r="D20741" t="s">
        <v>852</v>
      </c>
      <c r="E20741" t="s">
        <v>853</v>
      </c>
      <c r="F20741" t="s">
        <v>854</v>
      </c>
    </row>
    <row r="20742" spans="1:6" x14ac:dyDescent="0.35">
      <c r="A20742" t="s">
        <v>3</v>
      </c>
      <c r="B20742" t="s">
        <v>267</v>
      </c>
      <c r="C20742">
        <v>264</v>
      </c>
      <c r="D20742" t="s">
        <v>94</v>
      </c>
      <c r="E20742" t="s">
        <v>946</v>
      </c>
      <c r="F20742" t="s">
        <v>475</v>
      </c>
    </row>
    <row r="20743" spans="1:6" x14ac:dyDescent="0.35">
      <c r="A20743" t="s">
        <v>3</v>
      </c>
      <c r="B20743" t="s">
        <v>279</v>
      </c>
      <c r="C20743">
        <v>1701</v>
      </c>
      <c r="D20743" t="s">
        <v>107</v>
      </c>
      <c r="E20743" t="s">
        <v>1239</v>
      </c>
      <c r="F20743" t="s">
        <v>151</v>
      </c>
    </row>
    <row r="20744" spans="1:6" x14ac:dyDescent="0.35">
      <c r="A20744" t="s">
        <v>3</v>
      </c>
      <c r="B20744" t="s">
        <v>285</v>
      </c>
      <c r="C20744">
        <v>64</v>
      </c>
      <c r="D20744" t="s">
        <v>151</v>
      </c>
      <c r="E20744" t="s">
        <v>965</v>
      </c>
      <c r="F20744" t="s">
        <v>216</v>
      </c>
    </row>
    <row r="20745" spans="1:6" x14ac:dyDescent="0.35">
      <c r="A20745" t="s">
        <v>4</v>
      </c>
      <c r="B20745" t="s">
        <v>267</v>
      </c>
      <c r="C20745">
        <v>274</v>
      </c>
      <c r="D20745" t="s">
        <v>76</v>
      </c>
      <c r="E20745" t="s">
        <v>1578</v>
      </c>
      <c r="F20745" t="s">
        <v>317</v>
      </c>
    </row>
    <row r="20746" spans="1:6" x14ac:dyDescent="0.35">
      <c r="A20746" t="s">
        <v>4</v>
      </c>
      <c r="B20746" t="s">
        <v>279</v>
      </c>
      <c r="C20746">
        <v>2428</v>
      </c>
      <c r="D20746" t="s">
        <v>76</v>
      </c>
      <c r="E20746" t="s">
        <v>1283</v>
      </c>
      <c r="F20746" t="s">
        <v>78</v>
      </c>
    </row>
    <row r="20747" spans="1:6" x14ac:dyDescent="0.35">
      <c r="A20747" t="s">
        <v>4</v>
      </c>
      <c r="B20747" t="s">
        <v>285</v>
      </c>
      <c r="C20747">
        <v>141</v>
      </c>
      <c r="D20747" t="s">
        <v>76</v>
      </c>
      <c r="E20747" t="s">
        <v>1649</v>
      </c>
      <c r="F20747" t="s">
        <v>73</v>
      </c>
    </row>
    <row r="20748" spans="1:6" x14ac:dyDescent="0.35">
      <c r="A20748" t="s">
        <v>5</v>
      </c>
      <c r="B20748" t="s">
        <v>267</v>
      </c>
      <c r="C20748">
        <v>135</v>
      </c>
      <c r="D20748" t="s">
        <v>76</v>
      </c>
      <c r="E20748" t="s">
        <v>819</v>
      </c>
      <c r="F20748" t="s">
        <v>117</v>
      </c>
    </row>
    <row r="20749" spans="1:6" x14ac:dyDescent="0.35">
      <c r="A20749" t="s">
        <v>5</v>
      </c>
      <c r="B20749" t="s">
        <v>279</v>
      </c>
      <c r="C20749">
        <v>2662</v>
      </c>
      <c r="D20749" t="s">
        <v>77</v>
      </c>
      <c r="E20749" t="s">
        <v>1138</v>
      </c>
      <c r="F20749" t="s">
        <v>55</v>
      </c>
    </row>
    <row r="20750" spans="1:6" x14ac:dyDescent="0.35">
      <c r="A20750" t="s">
        <v>5</v>
      </c>
      <c r="B20750" t="s">
        <v>285</v>
      </c>
      <c r="C20750">
        <v>669</v>
      </c>
      <c r="D20750" t="s">
        <v>76</v>
      </c>
      <c r="E20750" t="s">
        <v>1541</v>
      </c>
      <c r="F20750" t="s">
        <v>94</v>
      </c>
    </row>
    <row r="20751" spans="1:6" x14ac:dyDescent="0.35">
      <c r="A20751" t="s">
        <v>6</v>
      </c>
      <c r="B20751" t="s">
        <v>267</v>
      </c>
      <c r="C20751">
        <v>92</v>
      </c>
      <c r="D20751" t="s">
        <v>76</v>
      </c>
      <c r="E20751" t="s">
        <v>989</v>
      </c>
      <c r="F20751" t="s">
        <v>452</v>
      </c>
    </row>
    <row r="20752" spans="1:6" x14ac:dyDescent="0.35">
      <c r="A20752" t="s">
        <v>6</v>
      </c>
      <c r="B20752" t="s">
        <v>279</v>
      </c>
      <c r="C20752">
        <v>1016</v>
      </c>
      <c r="D20752" t="s">
        <v>76</v>
      </c>
      <c r="E20752" t="s">
        <v>926</v>
      </c>
      <c r="F20752" t="s">
        <v>378</v>
      </c>
    </row>
    <row r="20753" spans="1:6" x14ac:dyDescent="0.35">
      <c r="A20753" t="s">
        <v>6</v>
      </c>
      <c r="B20753" t="s">
        <v>285</v>
      </c>
      <c r="C20753">
        <v>112</v>
      </c>
      <c r="D20753" t="s">
        <v>76</v>
      </c>
      <c r="E20753" t="s">
        <v>962</v>
      </c>
      <c r="F20753" t="s">
        <v>183</v>
      </c>
    </row>
    <row r="20754" spans="1:6" x14ac:dyDescent="0.35">
      <c r="A20754" t="s">
        <v>7</v>
      </c>
      <c r="B20754" t="s">
        <v>267</v>
      </c>
      <c r="C20754">
        <v>199</v>
      </c>
      <c r="D20754" t="s">
        <v>81</v>
      </c>
      <c r="E20754" t="s">
        <v>750</v>
      </c>
      <c r="F20754" t="s">
        <v>359</v>
      </c>
    </row>
    <row r="20755" spans="1:6" x14ac:dyDescent="0.35">
      <c r="A20755" t="s">
        <v>7</v>
      </c>
      <c r="B20755" t="s">
        <v>279</v>
      </c>
      <c r="C20755">
        <v>2875</v>
      </c>
      <c r="D20755" t="s">
        <v>76</v>
      </c>
      <c r="E20755" t="s">
        <v>1004</v>
      </c>
      <c r="F20755" t="s">
        <v>88</v>
      </c>
    </row>
    <row r="20756" spans="1:6" x14ac:dyDescent="0.35">
      <c r="A20756" t="s">
        <v>7</v>
      </c>
      <c r="B20756" t="s">
        <v>285</v>
      </c>
      <c r="C20756">
        <v>172</v>
      </c>
      <c r="D20756" t="s">
        <v>76</v>
      </c>
      <c r="E20756" t="s">
        <v>1136</v>
      </c>
      <c r="F20756" t="s">
        <v>269</v>
      </c>
    </row>
    <row r="20757" spans="1:6" x14ac:dyDescent="0.35">
      <c r="A20757" t="s">
        <v>241</v>
      </c>
      <c r="B20757" t="s">
        <v>267</v>
      </c>
      <c r="C20757">
        <v>964</v>
      </c>
      <c r="D20757" t="s">
        <v>71</v>
      </c>
      <c r="E20757" t="s">
        <v>796</v>
      </c>
      <c r="F20757" t="s">
        <v>272</v>
      </c>
    </row>
    <row r="20758" spans="1:6" x14ac:dyDescent="0.35">
      <c r="A20758" t="s">
        <v>241</v>
      </c>
      <c r="B20758" t="s">
        <v>279</v>
      </c>
      <c r="C20758">
        <v>10682</v>
      </c>
      <c r="D20758" t="s">
        <v>107</v>
      </c>
      <c r="E20758" t="s">
        <v>1267</v>
      </c>
      <c r="F20758" t="s">
        <v>88</v>
      </c>
    </row>
    <row r="20759" spans="1:6" x14ac:dyDescent="0.35">
      <c r="A20759" t="s">
        <v>241</v>
      </c>
      <c r="B20759" t="s">
        <v>285</v>
      </c>
      <c r="C20759">
        <v>1158</v>
      </c>
      <c r="D20759" t="s">
        <v>73</v>
      </c>
      <c r="E20759" t="s">
        <v>1241</v>
      </c>
      <c r="F20759" t="s">
        <v>67</v>
      </c>
    </row>
    <row r="20761" spans="1:6" x14ac:dyDescent="0.35">
      <c r="A20761" t="s">
        <v>2889</v>
      </c>
    </row>
    <row r="20762" spans="1:6" x14ac:dyDescent="0.35">
      <c r="A20762" t="s">
        <v>14</v>
      </c>
      <c r="B20762" t="s">
        <v>350</v>
      </c>
      <c r="C20762" t="s">
        <v>2</v>
      </c>
      <c r="D20762" t="s">
        <v>852</v>
      </c>
      <c r="E20762" t="s">
        <v>853</v>
      </c>
      <c r="F20762" t="s">
        <v>854</v>
      </c>
    </row>
    <row r="20763" spans="1:6" x14ac:dyDescent="0.35">
      <c r="A20763" t="s">
        <v>3</v>
      </c>
      <c r="B20763" t="s">
        <v>351</v>
      </c>
      <c r="C20763">
        <v>1145</v>
      </c>
      <c r="D20763" t="s">
        <v>107</v>
      </c>
      <c r="E20763" t="s">
        <v>1241</v>
      </c>
      <c r="F20763" t="s">
        <v>314</v>
      </c>
    </row>
    <row r="20764" spans="1:6" x14ac:dyDescent="0.35">
      <c r="A20764" t="s">
        <v>3</v>
      </c>
      <c r="B20764" t="s">
        <v>353</v>
      </c>
      <c r="C20764">
        <v>884</v>
      </c>
      <c r="D20764" t="s">
        <v>68</v>
      </c>
      <c r="E20764" t="s">
        <v>863</v>
      </c>
      <c r="F20764" t="s">
        <v>53</v>
      </c>
    </row>
    <row r="20765" spans="1:6" x14ac:dyDescent="0.35">
      <c r="A20765" t="s">
        <v>4</v>
      </c>
      <c r="B20765" t="s">
        <v>351</v>
      </c>
      <c r="C20765">
        <v>1479</v>
      </c>
      <c r="D20765" t="s">
        <v>76</v>
      </c>
      <c r="E20765" t="s">
        <v>1242</v>
      </c>
      <c r="F20765" t="s">
        <v>151</v>
      </c>
    </row>
    <row r="20766" spans="1:6" x14ac:dyDescent="0.35">
      <c r="A20766" t="s">
        <v>4</v>
      </c>
      <c r="B20766" t="s">
        <v>353</v>
      </c>
      <c r="C20766">
        <v>1364</v>
      </c>
      <c r="D20766" t="s">
        <v>76</v>
      </c>
      <c r="E20766" t="s">
        <v>1252</v>
      </c>
      <c r="F20766" t="s">
        <v>142</v>
      </c>
    </row>
    <row r="20767" spans="1:6" x14ac:dyDescent="0.35">
      <c r="A20767" t="s">
        <v>5</v>
      </c>
      <c r="B20767" t="s">
        <v>351</v>
      </c>
      <c r="C20767">
        <v>1912</v>
      </c>
      <c r="D20767" t="s">
        <v>77</v>
      </c>
      <c r="E20767" t="s">
        <v>1242</v>
      </c>
      <c r="F20767" t="s">
        <v>93</v>
      </c>
    </row>
    <row r="20768" spans="1:6" x14ac:dyDescent="0.35">
      <c r="A20768" t="s">
        <v>5</v>
      </c>
      <c r="B20768" t="s">
        <v>353</v>
      </c>
      <c r="C20768">
        <v>1554</v>
      </c>
      <c r="D20768" t="s">
        <v>76</v>
      </c>
      <c r="E20768" t="s">
        <v>1280</v>
      </c>
      <c r="F20768" t="s">
        <v>173</v>
      </c>
    </row>
    <row r="20769" spans="1:6" x14ac:dyDescent="0.35">
      <c r="A20769" t="s">
        <v>6</v>
      </c>
      <c r="B20769" t="s">
        <v>351</v>
      </c>
      <c r="C20769">
        <v>785</v>
      </c>
      <c r="D20769" t="s">
        <v>76</v>
      </c>
      <c r="E20769" t="s">
        <v>909</v>
      </c>
      <c r="F20769" t="s">
        <v>361</v>
      </c>
    </row>
    <row r="20770" spans="1:6" x14ac:dyDescent="0.35">
      <c r="A20770" t="s">
        <v>6</v>
      </c>
      <c r="B20770" t="s">
        <v>353</v>
      </c>
      <c r="C20770">
        <v>435</v>
      </c>
      <c r="D20770" t="s">
        <v>107</v>
      </c>
      <c r="E20770" t="s">
        <v>962</v>
      </c>
      <c r="F20770" t="s">
        <v>466</v>
      </c>
    </row>
    <row r="20771" spans="1:6" x14ac:dyDescent="0.35">
      <c r="A20771" t="s">
        <v>7</v>
      </c>
      <c r="B20771" t="s">
        <v>351</v>
      </c>
      <c r="C20771">
        <v>2107</v>
      </c>
      <c r="D20771" t="s">
        <v>76</v>
      </c>
      <c r="E20771" t="s">
        <v>1264</v>
      </c>
      <c r="F20771" t="s">
        <v>67</v>
      </c>
    </row>
    <row r="20772" spans="1:6" x14ac:dyDescent="0.35">
      <c r="A20772" t="s">
        <v>7</v>
      </c>
      <c r="B20772" t="s">
        <v>353</v>
      </c>
      <c r="C20772">
        <v>1139</v>
      </c>
      <c r="D20772" t="s">
        <v>106</v>
      </c>
      <c r="E20772" t="s">
        <v>1257</v>
      </c>
      <c r="F20772" t="s">
        <v>102</v>
      </c>
    </row>
    <row r="20773" spans="1:6" x14ac:dyDescent="0.35">
      <c r="A20773" t="s">
        <v>241</v>
      </c>
      <c r="B20773" t="s">
        <v>351</v>
      </c>
      <c r="C20773">
        <v>7428</v>
      </c>
      <c r="D20773" t="s">
        <v>107</v>
      </c>
      <c r="E20773" t="s">
        <v>1130</v>
      </c>
      <c r="F20773" t="s">
        <v>240</v>
      </c>
    </row>
    <row r="20774" spans="1:6" x14ac:dyDescent="0.35">
      <c r="A20774" t="s">
        <v>241</v>
      </c>
      <c r="B20774" t="s">
        <v>353</v>
      </c>
      <c r="C20774">
        <v>5376</v>
      </c>
      <c r="D20774" t="s">
        <v>73</v>
      </c>
      <c r="E20774" t="s">
        <v>1264</v>
      </c>
      <c r="F20774" t="s">
        <v>355</v>
      </c>
    </row>
    <row r="20776" spans="1:6" x14ac:dyDescent="0.35">
      <c r="A20776" t="s">
        <v>2890</v>
      </c>
    </row>
    <row r="20777" spans="1:6" x14ac:dyDescent="0.35">
      <c r="A20777" t="s">
        <v>14</v>
      </c>
      <c r="B20777" t="s">
        <v>388</v>
      </c>
      <c r="C20777" t="s">
        <v>2</v>
      </c>
      <c r="D20777" t="s">
        <v>852</v>
      </c>
      <c r="E20777" t="s">
        <v>853</v>
      </c>
      <c r="F20777" t="s">
        <v>854</v>
      </c>
    </row>
    <row r="20778" spans="1:6" x14ac:dyDescent="0.35">
      <c r="A20778" t="s">
        <v>3</v>
      </c>
      <c r="B20778" t="s">
        <v>389</v>
      </c>
      <c r="C20778">
        <v>38</v>
      </c>
      <c r="D20778" t="s">
        <v>81</v>
      </c>
      <c r="E20778" t="s">
        <v>1138</v>
      </c>
      <c r="F20778" t="s">
        <v>94</v>
      </c>
    </row>
    <row r="20779" spans="1:6" x14ac:dyDescent="0.35">
      <c r="A20779" t="s">
        <v>3</v>
      </c>
      <c r="B20779" t="s">
        <v>50</v>
      </c>
      <c r="C20779">
        <v>1</v>
      </c>
      <c r="D20779" t="s">
        <v>76</v>
      </c>
      <c r="E20779" t="s">
        <v>395</v>
      </c>
      <c r="F20779" t="s">
        <v>76</v>
      </c>
    </row>
    <row r="20780" spans="1:6" x14ac:dyDescent="0.35">
      <c r="A20780" t="s">
        <v>3</v>
      </c>
      <c r="B20780" t="s">
        <v>396</v>
      </c>
      <c r="C20780">
        <v>1990</v>
      </c>
      <c r="D20780" t="s">
        <v>106</v>
      </c>
      <c r="E20780" t="s">
        <v>965</v>
      </c>
      <c r="F20780" t="s">
        <v>204</v>
      </c>
    </row>
    <row r="20781" spans="1:6" x14ac:dyDescent="0.35">
      <c r="A20781" t="s">
        <v>4</v>
      </c>
      <c r="B20781" t="s">
        <v>389</v>
      </c>
      <c r="C20781">
        <v>96</v>
      </c>
      <c r="D20781" t="s">
        <v>76</v>
      </c>
      <c r="E20781" t="s">
        <v>1276</v>
      </c>
      <c r="F20781" t="s">
        <v>150</v>
      </c>
    </row>
    <row r="20782" spans="1:6" x14ac:dyDescent="0.35">
      <c r="A20782" t="s">
        <v>4</v>
      </c>
      <c r="B20782" t="s">
        <v>50</v>
      </c>
      <c r="C20782">
        <v>3</v>
      </c>
      <c r="D20782" t="s">
        <v>76</v>
      </c>
      <c r="E20782" t="s">
        <v>395</v>
      </c>
      <c r="F20782" t="s">
        <v>76</v>
      </c>
    </row>
    <row r="20783" spans="1:6" x14ac:dyDescent="0.35">
      <c r="A20783" t="s">
        <v>4</v>
      </c>
      <c r="B20783" t="s">
        <v>396</v>
      </c>
      <c r="C20783">
        <v>2744</v>
      </c>
      <c r="D20783" t="s">
        <v>76</v>
      </c>
      <c r="E20783" t="s">
        <v>1242</v>
      </c>
      <c r="F20783" t="s">
        <v>151</v>
      </c>
    </row>
    <row r="20784" spans="1:6" x14ac:dyDescent="0.35">
      <c r="A20784" t="s">
        <v>5</v>
      </c>
      <c r="B20784" t="s">
        <v>389</v>
      </c>
      <c r="C20784">
        <v>56</v>
      </c>
      <c r="D20784" t="s">
        <v>76</v>
      </c>
      <c r="E20784" t="s">
        <v>1269</v>
      </c>
      <c r="F20784" t="s">
        <v>106</v>
      </c>
    </row>
    <row r="20785" spans="1:6" x14ac:dyDescent="0.35">
      <c r="A20785" t="s">
        <v>5</v>
      </c>
      <c r="B20785" t="s">
        <v>50</v>
      </c>
      <c r="C20785">
        <v>5</v>
      </c>
      <c r="D20785" t="s">
        <v>76</v>
      </c>
      <c r="E20785" t="s">
        <v>395</v>
      </c>
      <c r="F20785" t="s">
        <v>76</v>
      </c>
    </row>
    <row r="20786" spans="1:6" x14ac:dyDescent="0.35">
      <c r="A20786" t="s">
        <v>5</v>
      </c>
      <c r="B20786" t="s">
        <v>396</v>
      </c>
      <c r="C20786">
        <v>3405</v>
      </c>
      <c r="D20786" t="s">
        <v>73</v>
      </c>
      <c r="E20786" t="s">
        <v>1240</v>
      </c>
      <c r="F20786" t="s">
        <v>198</v>
      </c>
    </row>
    <row r="20787" spans="1:6" x14ac:dyDescent="0.35">
      <c r="A20787" t="s">
        <v>6</v>
      </c>
      <c r="B20787" t="s">
        <v>389</v>
      </c>
      <c r="C20787">
        <v>50</v>
      </c>
      <c r="D20787" t="s">
        <v>68</v>
      </c>
      <c r="E20787" t="s">
        <v>1263</v>
      </c>
      <c r="F20787" t="s">
        <v>137</v>
      </c>
    </row>
    <row r="20788" spans="1:6" x14ac:dyDescent="0.35">
      <c r="A20788" t="s">
        <v>6</v>
      </c>
      <c r="B20788" t="s">
        <v>396</v>
      </c>
      <c r="C20788">
        <v>1170</v>
      </c>
      <c r="D20788" t="s">
        <v>76</v>
      </c>
      <c r="E20788" t="s">
        <v>1122</v>
      </c>
      <c r="F20788" t="s">
        <v>318</v>
      </c>
    </row>
    <row r="20789" spans="1:6" x14ac:dyDescent="0.35">
      <c r="A20789" t="s">
        <v>7</v>
      </c>
      <c r="B20789" t="s">
        <v>389</v>
      </c>
      <c r="C20789">
        <v>143</v>
      </c>
      <c r="D20789" t="s">
        <v>76</v>
      </c>
      <c r="E20789" t="s">
        <v>875</v>
      </c>
      <c r="F20789" t="s">
        <v>113</v>
      </c>
    </row>
    <row r="20790" spans="1:6" x14ac:dyDescent="0.35">
      <c r="A20790" t="s">
        <v>7</v>
      </c>
      <c r="B20790" t="s">
        <v>50</v>
      </c>
      <c r="C20790">
        <v>7</v>
      </c>
      <c r="D20790" t="s">
        <v>84</v>
      </c>
      <c r="E20790" t="s">
        <v>1271</v>
      </c>
      <c r="F20790" t="s">
        <v>76</v>
      </c>
    </row>
    <row r="20791" spans="1:6" x14ac:dyDescent="0.35">
      <c r="A20791" t="s">
        <v>7</v>
      </c>
      <c r="B20791" t="s">
        <v>396</v>
      </c>
      <c r="C20791">
        <v>3096</v>
      </c>
      <c r="D20791" t="s">
        <v>107</v>
      </c>
      <c r="E20791" t="s">
        <v>1130</v>
      </c>
      <c r="F20791" t="s">
        <v>240</v>
      </c>
    </row>
    <row r="20792" spans="1:6" x14ac:dyDescent="0.35">
      <c r="A20792" t="s">
        <v>241</v>
      </c>
      <c r="B20792" t="s">
        <v>389</v>
      </c>
      <c r="C20792">
        <v>383</v>
      </c>
      <c r="D20792" t="s">
        <v>106</v>
      </c>
      <c r="E20792" t="s">
        <v>1420</v>
      </c>
      <c r="F20792" t="s">
        <v>181</v>
      </c>
    </row>
    <row r="20793" spans="1:6" x14ac:dyDescent="0.35">
      <c r="A20793" t="s">
        <v>241</v>
      </c>
      <c r="B20793" t="s">
        <v>50</v>
      </c>
      <c r="C20793">
        <v>16</v>
      </c>
      <c r="D20793" t="s">
        <v>78</v>
      </c>
      <c r="E20793" t="s">
        <v>1283</v>
      </c>
      <c r="F20793" t="s">
        <v>76</v>
      </c>
    </row>
    <row r="20794" spans="1:6" x14ac:dyDescent="0.35">
      <c r="A20794" t="s">
        <v>241</v>
      </c>
      <c r="B20794" t="s">
        <v>396</v>
      </c>
      <c r="C20794">
        <v>12405</v>
      </c>
      <c r="D20794" t="s">
        <v>107</v>
      </c>
      <c r="E20794" t="s">
        <v>916</v>
      </c>
      <c r="F20794" t="s">
        <v>264</v>
      </c>
    </row>
    <row r="20796" spans="1:6" x14ac:dyDescent="0.35">
      <c r="A20796" t="s">
        <v>2891</v>
      </c>
    </row>
    <row r="20797" spans="1:6" x14ac:dyDescent="0.35">
      <c r="A20797" t="s">
        <v>14</v>
      </c>
      <c r="B20797" t="s">
        <v>437</v>
      </c>
      <c r="C20797" t="s">
        <v>2</v>
      </c>
      <c r="D20797" t="s">
        <v>852</v>
      </c>
      <c r="E20797" t="s">
        <v>853</v>
      </c>
      <c r="F20797" t="s">
        <v>854</v>
      </c>
    </row>
    <row r="20798" spans="1:6" x14ac:dyDescent="0.35">
      <c r="A20798" t="s">
        <v>3</v>
      </c>
      <c r="B20798" t="s">
        <v>438</v>
      </c>
      <c r="C20798">
        <v>476</v>
      </c>
      <c r="D20798" t="s">
        <v>68</v>
      </c>
      <c r="E20798" t="s">
        <v>1466</v>
      </c>
      <c r="F20798" t="s">
        <v>278</v>
      </c>
    </row>
    <row r="20799" spans="1:6" x14ac:dyDescent="0.35">
      <c r="A20799" t="s">
        <v>3</v>
      </c>
      <c r="B20799" t="s">
        <v>439</v>
      </c>
      <c r="C20799">
        <v>1553</v>
      </c>
      <c r="D20799" t="s">
        <v>73</v>
      </c>
      <c r="E20799" t="s">
        <v>1134</v>
      </c>
      <c r="F20799" t="s">
        <v>217</v>
      </c>
    </row>
    <row r="20800" spans="1:6" x14ac:dyDescent="0.35">
      <c r="A20800" t="s">
        <v>4</v>
      </c>
      <c r="B20800" t="s">
        <v>438</v>
      </c>
      <c r="C20800">
        <v>745</v>
      </c>
      <c r="D20800" t="s">
        <v>76</v>
      </c>
      <c r="E20800" t="s">
        <v>1277</v>
      </c>
      <c r="F20800" t="s">
        <v>72</v>
      </c>
    </row>
    <row r="20801" spans="1:6" x14ac:dyDescent="0.35">
      <c r="A20801" t="s">
        <v>4</v>
      </c>
      <c r="B20801" t="s">
        <v>439</v>
      </c>
      <c r="C20801">
        <v>2098</v>
      </c>
      <c r="D20801" t="s">
        <v>76</v>
      </c>
      <c r="E20801" t="s">
        <v>1253</v>
      </c>
      <c r="F20801" t="s">
        <v>130</v>
      </c>
    </row>
    <row r="20802" spans="1:6" x14ac:dyDescent="0.35">
      <c r="A20802" t="s">
        <v>5</v>
      </c>
      <c r="B20802" t="s">
        <v>438</v>
      </c>
      <c r="C20802">
        <v>822</v>
      </c>
      <c r="D20802" t="s">
        <v>76</v>
      </c>
      <c r="E20802" t="s">
        <v>1248</v>
      </c>
      <c r="F20802" t="s">
        <v>55</v>
      </c>
    </row>
    <row r="20803" spans="1:6" x14ac:dyDescent="0.35">
      <c r="A20803" t="s">
        <v>5</v>
      </c>
      <c r="B20803" t="s">
        <v>439</v>
      </c>
      <c r="C20803">
        <v>2644</v>
      </c>
      <c r="D20803" t="s">
        <v>106</v>
      </c>
      <c r="E20803" t="s">
        <v>1256</v>
      </c>
      <c r="F20803" t="s">
        <v>130</v>
      </c>
    </row>
    <row r="20804" spans="1:6" x14ac:dyDescent="0.35">
      <c r="A20804" t="s">
        <v>6</v>
      </c>
      <c r="B20804" t="s">
        <v>438</v>
      </c>
      <c r="C20804">
        <v>390</v>
      </c>
      <c r="D20804" t="s">
        <v>107</v>
      </c>
      <c r="E20804" t="s">
        <v>881</v>
      </c>
      <c r="F20804" t="s">
        <v>262</v>
      </c>
    </row>
    <row r="20805" spans="1:6" x14ac:dyDescent="0.35">
      <c r="A20805" t="s">
        <v>6</v>
      </c>
      <c r="B20805" t="s">
        <v>439</v>
      </c>
      <c r="C20805">
        <v>830</v>
      </c>
      <c r="D20805" t="s">
        <v>76</v>
      </c>
      <c r="E20805" t="s">
        <v>829</v>
      </c>
      <c r="F20805" t="s">
        <v>494</v>
      </c>
    </row>
    <row r="20806" spans="1:6" x14ac:dyDescent="0.35">
      <c r="A20806" t="s">
        <v>7</v>
      </c>
      <c r="B20806" t="s">
        <v>438</v>
      </c>
      <c r="C20806">
        <v>1067</v>
      </c>
      <c r="D20806" t="s">
        <v>76</v>
      </c>
      <c r="E20806" t="s">
        <v>1254</v>
      </c>
      <c r="F20806" t="s">
        <v>119</v>
      </c>
    </row>
    <row r="20807" spans="1:6" x14ac:dyDescent="0.35">
      <c r="A20807" t="s">
        <v>7</v>
      </c>
      <c r="B20807" t="s">
        <v>439</v>
      </c>
      <c r="C20807">
        <v>2179</v>
      </c>
      <c r="D20807" t="s">
        <v>107</v>
      </c>
      <c r="E20807" t="s">
        <v>1264</v>
      </c>
      <c r="F20807" t="s">
        <v>355</v>
      </c>
    </row>
    <row r="20808" spans="1:6" x14ac:dyDescent="0.35">
      <c r="A20808" t="s">
        <v>241</v>
      </c>
      <c r="B20808" t="s">
        <v>438</v>
      </c>
      <c r="C20808">
        <v>3500</v>
      </c>
      <c r="D20808" t="s">
        <v>107</v>
      </c>
      <c r="E20808" t="s">
        <v>1110</v>
      </c>
      <c r="F20808" t="s">
        <v>87</v>
      </c>
    </row>
    <row r="20809" spans="1:6" x14ac:dyDescent="0.35">
      <c r="A20809" t="s">
        <v>241</v>
      </c>
      <c r="B20809" t="s">
        <v>439</v>
      </c>
      <c r="C20809">
        <v>9304</v>
      </c>
      <c r="D20809" t="s">
        <v>73</v>
      </c>
      <c r="E20809" t="s">
        <v>1134</v>
      </c>
      <c r="F20809" t="s">
        <v>217</v>
      </c>
    </row>
    <row r="20811" spans="1:6" x14ac:dyDescent="0.35">
      <c r="A20811" t="s">
        <v>2892</v>
      </c>
    </row>
    <row r="20812" spans="1:6" x14ac:dyDescent="0.35">
      <c r="A20812" t="s">
        <v>14</v>
      </c>
      <c r="B20812" t="s">
        <v>461</v>
      </c>
      <c r="C20812" t="s">
        <v>2</v>
      </c>
      <c r="D20812" t="s">
        <v>852</v>
      </c>
      <c r="E20812" t="s">
        <v>853</v>
      </c>
      <c r="F20812" t="s">
        <v>854</v>
      </c>
    </row>
    <row r="20813" spans="1:6" x14ac:dyDescent="0.35">
      <c r="A20813" t="s">
        <v>3</v>
      </c>
      <c r="B20813" t="s">
        <v>462</v>
      </c>
      <c r="C20813">
        <v>1093</v>
      </c>
      <c r="D20813" t="s">
        <v>68</v>
      </c>
      <c r="E20813" t="s">
        <v>1111</v>
      </c>
      <c r="F20813" t="s">
        <v>307</v>
      </c>
    </row>
    <row r="20814" spans="1:6" x14ac:dyDescent="0.35">
      <c r="A20814" t="s">
        <v>3</v>
      </c>
      <c r="B20814" t="s">
        <v>464</v>
      </c>
      <c r="C20814">
        <v>935</v>
      </c>
      <c r="D20814" t="s">
        <v>76</v>
      </c>
      <c r="E20814" t="s">
        <v>1265</v>
      </c>
      <c r="F20814" t="s">
        <v>244</v>
      </c>
    </row>
    <row r="20815" spans="1:6" x14ac:dyDescent="0.35">
      <c r="A20815" t="s">
        <v>3</v>
      </c>
      <c r="B20815" t="s">
        <v>468</v>
      </c>
      <c r="C20815">
        <v>1</v>
      </c>
      <c r="D20815" t="s">
        <v>76</v>
      </c>
      <c r="E20815" t="s">
        <v>395</v>
      </c>
      <c r="F20815" t="s">
        <v>76</v>
      </c>
    </row>
    <row r="20816" spans="1:6" x14ac:dyDescent="0.35">
      <c r="A20816" t="s">
        <v>4</v>
      </c>
      <c r="B20816" t="s">
        <v>462</v>
      </c>
      <c r="C20816">
        <v>1425</v>
      </c>
      <c r="D20816" t="s">
        <v>76</v>
      </c>
      <c r="E20816" t="s">
        <v>1239</v>
      </c>
      <c r="F20816" t="s">
        <v>198</v>
      </c>
    </row>
    <row r="20817" spans="1:6" x14ac:dyDescent="0.35">
      <c r="A20817" t="s">
        <v>4</v>
      </c>
      <c r="B20817" t="s">
        <v>464</v>
      </c>
      <c r="C20817">
        <v>1418</v>
      </c>
      <c r="D20817" t="s">
        <v>76</v>
      </c>
      <c r="E20817" t="s">
        <v>1132</v>
      </c>
      <c r="F20817" t="s">
        <v>74</v>
      </c>
    </row>
    <row r="20818" spans="1:6" x14ac:dyDescent="0.35">
      <c r="A20818" t="s">
        <v>5</v>
      </c>
      <c r="B20818" t="s">
        <v>462</v>
      </c>
      <c r="C20818">
        <v>1659</v>
      </c>
      <c r="D20818" t="s">
        <v>79</v>
      </c>
      <c r="E20818" t="s">
        <v>1243</v>
      </c>
      <c r="F20818" t="s">
        <v>133</v>
      </c>
    </row>
    <row r="20819" spans="1:6" x14ac:dyDescent="0.35">
      <c r="A20819" t="s">
        <v>5</v>
      </c>
      <c r="B20819" t="s">
        <v>464</v>
      </c>
      <c r="C20819">
        <v>1807</v>
      </c>
      <c r="D20819" t="s">
        <v>76</v>
      </c>
      <c r="E20819" t="s">
        <v>1132</v>
      </c>
      <c r="F20819" t="s">
        <v>74</v>
      </c>
    </row>
    <row r="20820" spans="1:6" x14ac:dyDescent="0.35">
      <c r="A20820" t="s">
        <v>6</v>
      </c>
      <c r="B20820" t="s">
        <v>462</v>
      </c>
      <c r="C20820">
        <v>770</v>
      </c>
      <c r="D20820" t="s">
        <v>76</v>
      </c>
      <c r="E20820" t="s">
        <v>821</v>
      </c>
      <c r="F20820" t="s">
        <v>200</v>
      </c>
    </row>
    <row r="20821" spans="1:6" x14ac:dyDescent="0.35">
      <c r="A20821" t="s">
        <v>6</v>
      </c>
      <c r="B20821" t="s">
        <v>464</v>
      </c>
      <c r="C20821">
        <v>450</v>
      </c>
      <c r="D20821" t="s">
        <v>76</v>
      </c>
      <c r="E20821" t="s">
        <v>1123</v>
      </c>
      <c r="F20821" t="s">
        <v>416</v>
      </c>
    </row>
    <row r="20822" spans="1:6" x14ac:dyDescent="0.35">
      <c r="A20822" t="s">
        <v>7</v>
      </c>
      <c r="B20822" t="s">
        <v>462</v>
      </c>
      <c r="C20822">
        <v>1914</v>
      </c>
      <c r="D20822" t="s">
        <v>76</v>
      </c>
      <c r="E20822" t="s">
        <v>1184</v>
      </c>
      <c r="F20822" t="s">
        <v>239</v>
      </c>
    </row>
    <row r="20823" spans="1:6" x14ac:dyDescent="0.35">
      <c r="A20823" t="s">
        <v>7</v>
      </c>
      <c r="B20823" t="s">
        <v>464</v>
      </c>
      <c r="C20823">
        <v>1331</v>
      </c>
      <c r="D20823" t="s">
        <v>73</v>
      </c>
      <c r="E20823" t="s">
        <v>1256</v>
      </c>
      <c r="F20823" t="s">
        <v>133</v>
      </c>
    </row>
    <row r="20824" spans="1:6" x14ac:dyDescent="0.35">
      <c r="A20824" t="s">
        <v>7</v>
      </c>
      <c r="B20824" t="s">
        <v>468</v>
      </c>
      <c r="C20824">
        <v>1</v>
      </c>
      <c r="D20824" t="s">
        <v>76</v>
      </c>
      <c r="E20824" t="s">
        <v>395</v>
      </c>
      <c r="F20824" t="s">
        <v>76</v>
      </c>
    </row>
    <row r="20825" spans="1:6" x14ac:dyDescent="0.35">
      <c r="A20825" t="s">
        <v>241</v>
      </c>
      <c r="B20825" t="s">
        <v>462</v>
      </c>
      <c r="C20825">
        <v>6861</v>
      </c>
      <c r="D20825" t="s">
        <v>73</v>
      </c>
      <c r="E20825" t="s">
        <v>893</v>
      </c>
      <c r="F20825" t="s">
        <v>305</v>
      </c>
    </row>
    <row r="20826" spans="1:6" x14ac:dyDescent="0.35">
      <c r="A20826" t="s">
        <v>241</v>
      </c>
      <c r="B20826" t="s">
        <v>464</v>
      </c>
      <c r="C20826">
        <v>5941</v>
      </c>
      <c r="D20826" t="s">
        <v>107</v>
      </c>
      <c r="E20826" t="s">
        <v>1476</v>
      </c>
      <c r="F20826" t="s">
        <v>70</v>
      </c>
    </row>
    <row r="20827" spans="1:6" x14ac:dyDescent="0.35">
      <c r="A20827" t="s">
        <v>241</v>
      </c>
      <c r="B20827" t="s">
        <v>468</v>
      </c>
      <c r="C20827">
        <v>2</v>
      </c>
      <c r="D20827" t="s">
        <v>76</v>
      </c>
      <c r="E20827" t="s">
        <v>395</v>
      </c>
      <c r="F20827" t="s">
        <v>76</v>
      </c>
    </row>
    <row r="20829" spans="1:6" x14ac:dyDescent="0.35">
      <c r="A20829" t="s">
        <v>2893</v>
      </c>
    </row>
    <row r="20830" spans="1:6" x14ac:dyDescent="0.35">
      <c r="A20830" t="s">
        <v>14</v>
      </c>
      <c r="B20830" t="s">
        <v>487</v>
      </c>
      <c r="C20830" t="s">
        <v>2</v>
      </c>
      <c r="D20830" t="s">
        <v>852</v>
      </c>
      <c r="E20830" t="s">
        <v>853</v>
      </c>
      <c r="F20830" t="s">
        <v>854</v>
      </c>
    </row>
    <row r="20831" spans="1:6" x14ac:dyDescent="0.35">
      <c r="A20831" t="s">
        <v>3</v>
      </c>
      <c r="B20831" t="s">
        <v>488</v>
      </c>
      <c r="C20831">
        <v>1119</v>
      </c>
      <c r="D20831" t="s">
        <v>106</v>
      </c>
      <c r="E20831" t="s">
        <v>914</v>
      </c>
      <c r="F20831" t="s">
        <v>89</v>
      </c>
    </row>
    <row r="20832" spans="1:6" x14ac:dyDescent="0.35">
      <c r="A20832" t="s">
        <v>3</v>
      </c>
      <c r="B20832" t="s">
        <v>491</v>
      </c>
      <c r="C20832">
        <v>910</v>
      </c>
      <c r="D20832" t="s">
        <v>77</v>
      </c>
      <c r="E20832" t="s">
        <v>1417</v>
      </c>
      <c r="F20832" t="s">
        <v>442</v>
      </c>
    </row>
    <row r="20833" spans="1:6" x14ac:dyDescent="0.35">
      <c r="A20833" t="s">
        <v>4</v>
      </c>
      <c r="B20833" t="s">
        <v>488</v>
      </c>
      <c r="C20833">
        <v>1699</v>
      </c>
      <c r="D20833" t="s">
        <v>76</v>
      </c>
      <c r="E20833" t="s">
        <v>1253</v>
      </c>
      <c r="F20833" t="s">
        <v>130</v>
      </c>
    </row>
    <row r="20834" spans="1:6" x14ac:dyDescent="0.35">
      <c r="A20834" t="s">
        <v>4</v>
      </c>
      <c r="B20834" t="s">
        <v>491</v>
      </c>
      <c r="C20834">
        <v>1144</v>
      </c>
      <c r="D20834" t="s">
        <v>76</v>
      </c>
      <c r="E20834" t="s">
        <v>1248</v>
      </c>
      <c r="F20834" t="s">
        <v>55</v>
      </c>
    </row>
    <row r="20835" spans="1:6" x14ac:dyDescent="0.35">
      <c r="A20835" t="s">
        <v>5</v>
      </c>
      <c r="B20835" t="s">
        <v>488</v>
      </c>
      <c r="C20835">
        <v>2083</v>
      </c>
      <c r="D20835" t="s">
        <v>77</v>
      </c>
      <c r="E20835" t="s">
        <v>1253</v>
      </c>
      <c r="F20835" t="s">
        <v>142</v>
      </c>
    </row>
    <row r="20836" spans="1:6" x14ac:dyDescent="0.35">
      <c r="A20836" t="s">
        <v>5</v>
      </c>
      <c r="B20836" t="s">
        <v>491</v>
      </c>
      <c r="C20836">
        <v>1383</v>
      </c>
      <c r="D20836" t="s">
        <v>76</v>
      </c>
      <c r="E20836" t="s">
        <v>1245</v>
      </c>
      <c r="F20836" t="s">
        <v>104</v>
      </c>
    </row>
    <row r="20837" spans="1:6" x14ac:dyDescent="0.35">
      <c r="A20837" t="s">
        <v>6</v>
      </c>
      <c r="B20837" t="s">
        <v>488</v>
      </c>
      <c r="C20837">
        <v>670</v>
      </c>
      <c r="D20837" t="s">
        <v>76</v>
      </c>
      <c r="E20837" t="s">
        <v>1109</v>
      </c>
      <c r="F20837" t="s">
        <v>272</v>
      </c>
    </row>
    <row r="20838" spans="1:6" x14ac:dyDescent="0.35">
      <c r="A20838" t="s">
        <v>6</v>
      </c>
      <c r="B20838" t="s">
        <v>491</v>
      </c>
      <c r="C20838">
        <v>550</v>
      </c>
      <c r="D20838" t="s">
        <v>76</v>
      </c>
      <c r="E20838" t="s">
        <v>912</v>
      </c>
      <c r="F20838" t="s">
        <v>233</v>
      </c>
    </row>
    <row r="20839" spans="1:6" x14ac:dyDescent="0.35">
      <c r="A20839" t="s">
        <v>7</v>
      </c>
      <c r="B20839" t="s">
        <v>488</v>
      </c>
      <c r="C20839">
        <v>1724</v>
      </c>
      <c r="D20839" t="s">
        <v>76</v>
      </c>
      <c r="E20839" t="s">
        <v>1130</v>
      </c>
      <c r="F20839" t="s">
        <v>211</v>
      </c>
    </row>
    <row r="20840" spans="1:6" x14ac:dyDescent="0.35">
      <c r="A20840" t="s">
        <v>7</v>
      </c>
      <c r="B20840" t="s">
        <v>491</v>
      </c>
      <c r="C20840">
        <v>1522</v>
      </c>
      <c r="D20840" t="s">
        <v>73</v>
      </c>
      <c r="E20840" t="s">
        <v>916</v>
      </c>
      <c r="F20840" t="s">
        <v>264</v>
      </c>
    </row>
    <row r="20841" spans="1:6" x14ac:dyDescent="0.35">
      <c r="A20841" t="s">
        <v>241</v>
      </c>
      <c r="B20841" t="s">
        <v>488</v>
      </c>
      <c r="C20841">
        <v>7295</v>
      </c>
      <c r="D20841" t="s">
        <v>73</v>
      </c>
      <c r="E20841" t="s">
        <v>1101</v>
      </c>
      <c r="F20841" t="s">
        <v>264</v>
      </c>
    </row>
    <row r="20842" spans="1:6" x14ac:dyDescent="0.35">
      <c r="A20842" t="s">
        <v>241</v>
      </c>
      <c r="B20842" t="s">
        <v>491</v>
      </c>
      <c r="C20842">
        <v>5509</v>
      </c>
      <c r="D20842" t="s">
        <v>107</v>
      </c>
      <c r="E20842" t="s">
        <v>1420</v>
      </c>
      <c r="F20842" t="s">
        <v>211</v>
      </c>
    </row>
    <row r="20844" spans="1:6" x14ac:dyDescent="0.35">
      <c r="A20844" t="s">
        <v>2894</v>
      </c>
    </row>
    <row r="20845" spans="1:6" x14ac:dyDescent="0.35">
      <c r="A20845" t="s">
        <v>14</v>
      </c>
      <c r="B20845" t="s">
        <v>565</v>
      </c>
      <c r="C20845" t="s">
        <v>2</v>
      </c>
      <c r="D20845" t="s">
        <v>853</v>
      </c>
      <c r="E20845" t="s">
        <v>854</v>
      </c>
      <c r="F20845" t="s">
        <v>852</v>
      </c>
    </row>
    <row r="20846" spans="1:6" x14ac:dyDescent="0.35">
      <c r="A20846" t="s">
        <v>3</v>
      </c>
      <c r="B20846" t="s">
        <v>566</v>
      </c>
      <c r="C20846">
        <v>153</v>
      </c>
      <c r="D20846" t="s">
        <v>400</v>
      </c>
      <c r="E20846" t="s">
        <v>591</v>
      </c>
      <c r="F20846" t="s">
        <v>76</v>
      </c>
    </row>
    <row r="20847" spans="1:6" x14ac:dyDescent="0.35">
      <c r="A20847" t="s">
        <v>3</v>
      </c>
      <c r="B20847" t="s">
        <v>569</v>
      </c>
      <c r="C20847">
        <v>934</v>
      </c>
      <c r="D20847" t="s">
        <v>1138</v>
      </c>
      <c r="E20847" t="s">
        <v>142</v>
      </c>
      <c r="F20847" t="s">
        <v>107</v>
      </c>
    </row>
    <row r="20848" spans="1:6" x14ac:dyDescent="0.35">
      <c r="A20848" t="s">
        <v>3</v>
      </c>
      <c r="B20848" t="s">
        <v>570</v>
      </c>
      <c r="C20848">
        <v>32</v>
      </c>
      <c r="D20848" t="s">
        <v>917</v>
      </c>
      <c r="E20848" t="s">
        <v>151</v>
      </c>
      <c r="F20848" t="s">
        <v>102</v>
      </c>
    </row>
    <row r="20849" spans="1:6" x14ac:dyDescent="0.35">
      <c r="A20849" t="s">
        <v>3</v>
      </c>
      <c r="B20849" t="s">
        <v>571</v>
      </c>
      <c r="C20849">
        <v>111</v>
      </c>
      <c r="D20849" t="s">
        <v>946</v>
      </c>
      <c r="E20849" t="s">
        <v>577</v>
      </c>
      <c r="F20849" t="s">
        <v>74</v>
      </c>
    </row>
    <row r="20850" spans="1:6" x14ac:dyDescent="0.35">
      <c r="A20850" t="s">
        <v>3</v>
      </c>
      <c r="B20850" t="s">
        <v>572</v>
      </c>
      <c r="C20850">
        <v>767</v>
      </c>
      <c r="D20850" t="s">
        <v>1240</v>
      </c>
      <c r="E20850" t="s">
        <v>130</v>
      </c>
      <c r="F20850" t="s">
        <v>107</v>
      </c>
    </row>
    <row r="20851" spans="1:6" x14ac:dyDescent="0.35">
      <c r="A20851" t="s">
        <v>3</v>
      </c>
      <c r="B20851" t="s">
        <v>573</v>
      </c>
      <c r="C20851">
        <v>32</v>
      </c>
      <c r="D20851" t="s">
        <v>1438</v>
      </c>
      <c r="E20851" t="s">
        <v>237</v>
      </c>
      <c r="F20851" t="s">
        <v>76</v>
      </c>
    </row>
    <row r="20852" spans="1:6" x14ac:dyDescent="0.35">
      <c r="A20852" t="s">
        <v>4</v>
      </c>
      <c r="B20852" t="s">
        <v>566</v>
      </c>
      <c r="C20852">
        <v>174</v>
      </c>
      <c r="D20852" t="s">
        <v>1430</v>
      </c>
      <c r="E20852" t="s">
        <v>364</v>
      </c>
      <c r="F20852" t="s">
        <v>76</v>
      </c>
    </row>
    <row r="20853" spans="1:6" x14ac:dyDescent="0.35">
      <c r="A20853" t="s">
        <v>4</v>
      </c>
      <c r="B20853" t="s">
        <v>569</v>
      </c>
      <c r="C20853">
        <v>1442</v>
      </c>
      <c r="D20853" t="s">
        <v>1238</v>
      </c>
      <c r="E20853" t="s">
        <v>138</v>
      </c>
      <c r="F20853" t="s">
        <v>76</v>
      </c>
    </row>
    <row r="20854" spans="1:6" x14ac:dyDescent="0.35">
      <c r="A20854" t="s">
        <v>4</v>
      </c>
      <c r="B20854" t="s">
        <v>570</v>
      </c>
      <c r="C20854">
        <v>83</v>
      </c>
      <c r="D20854" t="s">
        <v>1269</v>
      </c>
      <c r="E20854" t="s">
        <v>106</v>
      </c>
      <c r="F20854" t="s">
        <v>76</v>
      </c>
    </row>
    <row r="20855" spans="1:6" x14ac:dyDescent="0.35">
      <c r="A20855" t="s">
        <v>4</v>
      </c>
      <c r="B20855" t="s">
        <v>571</v>
      </c>
      <c r="C20855">
        <v>100</v>
      </c>
      <c r="D20855" t="s">
        <v>1534</v>
      </c>
      <c r="E20855" t="s">
        <v>168</v>
      </c>
      <c r="F20855" t="s">
        <v>76</v>
      </c>
    </row>
    <row r="20856" spans="1:6" x14ac:dyDescent="0.35">
      <c r="A20856" t="s">
        <v>4</v>
      </c>
      <c r="B20856" t="s">
        <v>572</v>
      </c>
      <c r="C20856">
        <v>986</v>
      </c>
      <c r="D20856" t="s">
        <v>1565</v>
      </c>
      <c r="E20856" t="s">
        <v>75</v>
      </c>
      <c r="F20856" t="s">
        <v>76</v>
      </c>
    </row>
    <row r="20857" spans="1:6" x14ac:dyDescent="0.35">
      <c r="A20857" t="s">
        <v>4</v>
      </c>
      <c r="B20857" t="s">
        <v>573</v>
      </c>
      <c r="C20857">
        <v>58</v>
      </c>
      <c r="D20857" t="s">
        <v>395</v>
      </c>
      <c r="E20857" t="s">
        <v>76</v>
      </c>
      <c r="F20857" t="s">
        <v>76</v>
      </c>
    </row>
    <row r="20858" spans="1:6" x14ac:dyDescent="0.35">
      <c r="A20858" t="s">
        <v>5</v>
      </c>
      <c r="B20858" t="s">
        <v>566</v>
      </c>
      <c r="C20858">
        <v>89</v>
      </c>
      <c r="D20858" t="s">
        <v>965</v>
      </c>
      <c r="E20858" t="s">
        <v>99</v>
      </c>
      <c r="F20858" t="s">
        <v>76</v>
      </c>
    </row>
    <row r="20859" spans="1:6" x14ac:dyDescent="0.35">
      <c r="A20859" t="s">
        <v>5</v>
      </c>
      <c r="B20859" t="s">
        <v>569</v>
      </c>
      <c r="C20859">
        <v>1595</v>
      </c>
      <c r="D20859" t="s">
        <v>1253</v>
      </c>
      <c r="E20859" t="s">
        <v>93</v>
      </c>
      <c r="F20859" t="s">
        <v>68</v>
      </c>
    </row>
    <row r="20860" spans="1:6" x14ac:dyDescent="0.35">
      <c r="A20860" t="s">
        <v>5</v>
      </c>
      <c r="B20860" t="s">
        <v>570</v>
      </c>
      <c r="C20860">
        <v>399</v>
      </c>
      <c r="D20860" t="s">
        <v>1238</v>
      </c>
      <c r="E20860" t="s">
        <v>138</v>
      </c>
      <c r="F20860" t="s">
        <v>76</v>
      </c>
    </row>
    <row r="20861" spans="1:6" x14ac:dyDescent="0.35">
      <c r="A20861" t="s">
        <v>5</v>
      </c>
      <c r="B20861" t="s">
        <v>571</v>
      </c>
      <c r="C20861">
        <v>46</v>
      </c>
      <c r="D20861" t="s">
        <v>720</v>
      </c>
      <c r="E20861" t="s">
        <v>457</v>
      </c>
      <c r="F20861" t="s">
        <v>76</v>
      </c>
    </row>
    <row r="20862" spans="1:6" x14ac:dyDescent="0.35">
      <c r="A20862" t="s">
        <v>5</v>
      </c>
      <c r="B20862" t="s">
        <v>572</v>
      </c>
      <c r="C20862">
        <v>1067</v>
      </c>
      <c r="D20862" t="s">
        <v>1001</v>
      </c>
      <c r="E20862" t="s">
        <v>186</v>
      </c>
      <c r="F20862" t="s">
        <v>76</v>
      </c>
    </row>
    <row r="20863" spans="1:6" x14ac:dyDescent="0.35">
      <c r="A20863" t="s">
        <v>5</v>
      </c>
      <c r="B20863" t="s">
        <v>573</v>
      </c>
      <c r="C20863">
        <v>270</v>
      </c>
      <c r="D20863" t="s">
        <v>1269</v>
      </c>
      <c r="E20863" t="s">
        <v>106</v>
      </c>
      <c r="F20863" t="s">
        <v>76</v>
      </c>
    </row>
    <row r="20864" spans="1:6" x14ac:dyDescent="0.35">
      <c r="A20864" t="s">
        <v>6</v>
      </c>
      <c r="B20864" t="s">
        <v>566</v>
      </c>
      <c r="C20864">
        <v>47</v>
      </c>
      <c r="D20864" t="s">
        <v>1025</v>
      </c>
      <c r="E20864" t="s">
        <v>292</v>
      </c>
      <c r="F20864" t="s">
        <v>76</v>
      </c>
    </row>
    <row r="20865" spans="1:6" x14ac:dyDescent="0.35">
      <c r="A20865" t="s">
        <v>6</v>
      </c>
      <c r="B20865" t="s">
        <v>569</v>
      </c>
      <c r="C20865">
        <v>562</v>
      </c>
      <c r="D20865" t="s">
        <v>1535</v>
      </c>
      <c r="E20865" t="s">
        <v>376</v>
      </c>
      <c r="F20865" t="s">
        <v>76</v>
      </c>
    </row>
    <row r="20866" spans="1:6" x14ac:dyDescent="0.35">
      <c r="A20866" t="s">
        <v>6</v>
      </c>
      <c r="B20866" t="s">
        <v>570</v>
      </c>
      <c r="C20866">
        <v>61</v>
      </c>
      <c r="D20866" t="s">
        <v>672</v>
      </c>
      <c r="E20866" t="s">
        <v>552</v>
      </c>
      <c r="F20866" t="s">
        <v>76</v>
      </c>
    </row>
    <row r="20867" spans="1:6" x14ac:dyDescent="0.35">
      <c r="A20867" t="s">
        <v>6</v>
      </c>
      <c r="B20867" t="s">
        <v>571</v>
      </c>
      <c r="C20867">
        <v>45</v>
      </c>
      <c r="D20867" t="s">
        <v>642</v>
      </c>
      <c r="E20867" t="s">
        <v>263</v>
      </c>
      <c r="F20867" t="s">
        <v>76</v>
      </c>
    </row>
    <row r="20868" spans="1:6" x14ac:dyDescent="0.35">
      <c r="A20868" t="s">
        <v>6</v>
      </c>
      <c r="B20868" t="s">
        <v>572</v>
      </c>
      <c r="C20868">
        <v>454</v>
      </c>
      <c r="D20868" t="s">
        <v>856</v>
      </c>
      <c r="E20868" t="s">
        <v>277</v>
      </c>
      <c r="F20868" t="s">
        <v>76</v>
      </c>
    </row>
    <row r="20869" spans="1:6" x14ac:dyDescent="0.35">
      <c r="A20869" t="s">
        <v>6</v>
      </c>
      <c r="B20869" t="s">
        <v>573</v>
      </c>
      <c r="C20869">
        <v>51</v>
      </c>
      <c r="D20869" t="s">
        <v>1102</v>
      </c>
      <c r="E20869" t="s">
        <v>210</v>
      </c>
      <c r="F20869" t="s">
        <v>76</v>
      </c>
    </row>
    <row r="20870" spans="1:6" x14ac:dyDescent="0.35">
      <c r="A20870" t="s">
        <v>7</v>
      </c>
      <c r="B20870" t="s">
        <v>566</v>
      </c>
      <c r="C20870">
        <v>129</v>
      </c>
      <c r="D20870" t="s">
        <v>867</v>
      </c>
      <c r="E20870" t="s">
        <v>253</v>
      </c>
      <c r="F20870" t="s">
        <v>76</v>
      </c>
    </row>
    <row r="20871" spans="1:6" x14ac:dyDescent="0.35">
      <c r="A20871" t="s">
        <v>7</v>
      </c>
      <c r="B20871" t="s">
        <v>569</v>
      </c>
      <c r="C20871">
        <v>1489</v>
      </c>
      <c r="D20871" t="s">
        <v>1272</v>
      </c>
      <c r="E20871" t="s">
        <v>62</v>
      </c>
      <c r="F20871" t="s">
        <v>76</v>
      </c>
    </row>
    <row r="20872" spans="1:6" x14ac:dyDescent="0.35">
      <c r="A20872" t="s">
        <v>7</v>
      </c>
      <c r="B20872" t="s">
        <v>570</v>
      </c>
      <c r="C20872">
        <v>106</v>
      </c>
      <c r="D20872" t="s">
        <v>979</v>
      </c>
      <c r="E20872" t="s">
        <v>299</v>
      </c>
      <c r="F20872" t="s">
        <v>76</v>
      </c>
    </row>
    <row r="20873" spans="1:6" x14ac:dyDescent="0.35">
      <c r="A20873" t="s">
        <v>7</v>
      </c>
      <c r="B20873" t="s">
        <v>571</v>
      </c>
      <c r="C20873">
        <v>70</v>
      </c>
      <c r="D20873" t="s">
        <v>1009</v>
      </c>
      <c r="E20873" t="s">
        <v>276</v>
      </c>
      <c r="F20873" t="s">
        <v>62</v>
      </c>
    </row>
    <row r="20874" spans="1:6" x14ac:dyDescent="0.35">
      <c r="A20874" t="s">
        <v>7</v>
      </c>
      <c r="B20874" t="s">
        <v>572</v>
      </c>
      <c r="C20874">
        <v>1386</v>
      </c>
      <c r="D20874" t="s">
        <v>987</v>
      </c>
      <c r="E20874" t="s">
        <v>216</v>
      </c>
      <c r="F20874" t="s">
        <v>76</v>
      </c>
    </row>
    <row r="20875" spans="1:6" x14ac:dyDescent="0.35">
      <c r="A20875" t="s">
        <v>7</v>
      </c>
      <c r="B20875" t="s">
        <v>573</v>
      </c>
      <c r="C20875">
        <v>66</v>
      </c>
      <c r="D20875" t="s">
        <v>920</v>
      </c>
      <c r="E20875" t="s">
        <v>372</v>
      </c>
      <c r="F20875" t="s">
        <v>76</v>
      </c>
    </row>
    <row r="20876" spans="1:6" x14ac:dyDescent="0.35">
      <c r="A20876" t="s">
        <v>241</v>
      </c>
      <c r="B20876" t="s">
        <v>566</v>
      </c>
      <c r="C20876">
        <v>592</v>
      </c>
      <c r="D20876" t="s">
        <v>1729</v>
      </c>
      <c r="E20876" t="s">
        <v>337</v>
      </c>
      <c r="F20876" t="s">
        <v>76</v>
      </c>
    </row>
    <row r="20877" spans="1:6" x14ac:dyDescent="0.35">
      <c r="A20877" t="s">
        <v>241</v>
      </c>
      <c r="B20877" t="s">
        <v>569</v>
      </c>
      <c r="C20877">
        <v>6022</v>
      </c>
      <c r="D20877" t="s">
        <v>1004</v>
      </c>
      <c r="E20877" t="s">
        <v>96</v>
      </c>
      <c r="F20877" t="s">
        <v>73</v>
      </c>
    </row>
    <row r="20878" spans="1:6" x14ac:dyDescent="0.35">
      <c r="A20878" t="s">
        <v>241</v>
      </c>
      <c r="B20878" t="s">
        <v>570</v>
      </c>
      <c r="C20878">
        <v>681</v>
      </c>
      <c r="D20878" t="s">
        <v>1133</v>
      </c>
      <c r="E20878" t="s">
        <v>280</v>
      </c>
      <c r="F20878" t="s">
        <v>106</v>
      </c>
    </row>
    <row r="20879" spans="1:6" x14ac:dyDescent="0.35">
      <c r="A20879" t="s">
        <v>241</v>
      </c>
      <c r="B20879" t="s">
        <v>571</v>
      </c>
      <c r="C20879">
        <v>372</v>
      </c>
      <c r="D20879" t="s">
        <v>1403</v>
      </c>
      <c r="E20879" t="s">
        <v>494</v>
      </c>
      <c r="F20879" t="s">
        <v>63</v>
      </c>
    </row>
    <row r="20880" spans="1:6" x14ac:dyDescent="0.35">
      <c r="A20880" t="s">
        <v>241</v>
      </c>
      <c r="B20880" t="s">
        <v>572</v>
      </c>
      <c r="C20880">
        <v>4660</v>
      </c>
      <c r="D20880" t="s">
        <v>1265</v>
      </c>
      <c r="E20880" t="s">
        <v>244</v>
      </c>
      <c r="F20880" t="s">
        <v>76</v>
      </c>
    </row>
    <row r="20881" spans="1:6" x14ac:dyDescent="0.35">
      <c r="A20881" t="s">
        <v>241</v>
      </c>
      <c r="B20881" t="s">
        <v>573</v>
      </c>
      <c r="C20881">
        <v>477</v>
      </c>
      <c r="D20881" t="s">
        <v>1119</v>
      </c>
      <c r="E20881" t="s">
        <v>240</v>
      </c>
      <c r="F20881" t="s">
        <v>76</v>
      </c>
    </row>
    <row r="20883" spans="1:6" x14ac:dyDescent="0.35">
      <c r="A20883" t="s">
        <v>2895</v>
      </c>
    </row>
    <row r="20884" spans="1:6" x14ac:dyDescent="0.35">
      <c r="A20884" t="s">
        <v>14</v>
      </c>
      <c r="B20884" t="s">
        <v>593</v>
      </c>
      <c r="C20884" t="s">
        <v>2</v>
      </c>
      <c r="D20884" t="s">
        <v>852</v>
      </c>
      <c r="E20884" t="s">
        <v>853</v>
      </c>
      <c r="F20884" t="s">
        <v>854</v>
      </c>
    </row>
    <row r="20885" spans="1:6" x14ac:dyDescent="0.35">
      <c r="A20885" t="s">
        <v>3</v>
      </c>
      <c r="B20885" t="s">
        <v>594</v>
      </c>
      <c r="C20885">
        <v>948</v>
      </c>
      <c r="D20885" t="s">
        <v>77</v>
      </c>
      <c r="E20885" t="s">
        <v>1266</v>
      </c>
      <c r="F20885" t="s">
        <v>108</v>
      </c>
    </row>
    <row r="20886" spans="1:6" x14ac:dyDescent="0.35">
      <c r="A20886" t="s">
        <v>3</v>
      </c>
      <c r="B20886" t="s">
        <v>595</v>
      </c>
      <c r="C20886">
        <v>1081</v>
      </c>
      <c r="D20886" t="s">
        <v>73</v>
      </c>
      <c r="E20886" t="s">
        <v>1135</v>
      </c>
      <c r="F20886" t="s">
        <v>231</v>
      </c>
    </row>
    <row r="20887" spans="1:6" x14ac:dyDescent="0.35">
      <c r="A20887" t="s">
        <v>4</v>
      </c>
      <c r="B20887" t="s">
        <v>594</v>
      </c>
      <c r="C20887">
        <v>1657</v>
      </c>
      <c r="D20887" t="s">
        <v>76</v>
      </c>
      <c r="E20887" t="s">
        <v>1279</v>
      </c>
      <c r="F20887" t="s">
        <v>81</v>
      </c>
    </row>
    <row r="20888" spans="1:6" x14ac:dyDescent="0.35">
      <c r="A20888" t="s">
        <v>4</v>
      </c>
      <c r="B20888" t="s">
        <v>595</v>
      </c>
      <c r="C20888">
        <v>1186</v>
      </c>
      <c r="D20888" t="s">
        <v>76</v>
      </c>
      <c r="E20888" t="s">
        <v>1272</v>
      </c>
      <c r="F20888" t="s">
        <v>62</v>
      </c>
    </row>
    <row r="20889" spans="1:6" x14ac:dyDescent="0.35">
      <c r="A20889" t="s">
        <v>5</v>
      </c>
      <c r="B20889" t="s">
        <v>594</v>
      </c>
      <c r="C20889">
        <v>1277</v>
      </c>
      <c r="D20889" t="s">
        <v>76</v>
      </c>
      <c r="E20889" t="s">
        <v>998</v>
      </c>
      <c r="F20889" t="s">
        <v>100</v>
      </c>
    </row>
    <row r="20890" spans="1:6" x14ac:dyDescent="0.35">
      <c r="A20890" t="s">
        <v>5</v>
      </c>
      <c r="B20890" t="s">
        <v>595</v>
      </c>
      <c r="C20890">
        <v>2189</v>
      </c>
      <c r="D20890" t="s">
        <v>106</v>
      </c>
      <c r="E20890" t="s">
        <v>1256</v>
      </c>
      <c r="F20890" t="s">
        <v>130</v>
      </c>
    </row>
    <row r="20891" spans="1:6" x14ac:dyDescent="0.35">
      <c r="A20891" t="s">
        <v>6</v>
      </c>
      <c r="B20891" t="s">
        <v>594</v>
      </c>
      <c r="C20891">
        <v>468</v>
      </c>
      <c r="D20891" t="s">
        <v>107</v>
      </c>
      <c r="E20891" t="s">
        <v>924</v>
      </c>
      <c r="F20891" t="s">
        <v>92</v>
      </c>
    </row>
    <row r="20892" spans="1:6" x14ac:dyDescent="0.35">
      <c r="A20892" t="s">
        <v>6</v>
      </c>
      <c r="B20892" t="s">
        <v>595</v>
      </c>
      <c r="C20892">
        <v>752</v>
      </c>
      <c r="D20892" t="s">
        <v>76</v>
      </c>
      <c r="E20892" t="s">
        <v>999</v>
      </c>
      <c r="F20892" t="s">
        <v>393</v>
      </c>
    </row>
    <row r="20893" spans="1:6" x14ac:dyDescent="0.35">
      <c r="A20893" t="s">
        <v>7</v>
      </c>
      <c r="B20893" t="s">
        <v>594</v>
      </c>
      <c r="C20893">
        <v>1602</v>
      </c>
      <c r="D20893" t="s">
        <v>76</v>
      </c>
      <c r="E20893" t="s">
        <v>1138</v>
      </c>
      <c r="F20893" t="s">
        <v>122</v>
      </c>
    </row>
    <row r="20894" spans="1:6" x14ac:dyDescent="0.35">
      <c r="A20894" t="s">
        <v>7</v>
      </c>
      <c r="B20894" t="s">
        <v>595</v>
      </c>
      <c r="C20894">
        <v>1644</v>
      </c>
      <c r="D20894" t="s">
        <v>73</v>
      </c>
      <c r="E20894" t="s">
        <v>869</v>
      </c>
      <c r="F20894" t="s">
        <v>225</v>
      </c>
    </row>
    <row r="20895" spans="1:6" x14ac:dyDescent="0.35">
      <c r="A20895" t="s">
        <v>241</v>
      </c>
      <c r="B20895" t="s">
        <v>594</v>
      </c>
      <c r="C20895">
        <v>5952</v>
      </c>
      <c r="D20895" t="s">
        <v>107</v>
      </c>
      <c r="E20895" t="s">
        <v>1240</v>
      </c>
      <c r="F20895" t="s">
        <v>130</v>
      </c>
    </row>
    <row r="20896" spans="1:6" x14ac:dyDescent="0.35">
      <c r="A20896" t="s">
        <v>241</v>
      </c>
      <c r="B20896" t="s">
        <v>595</v>
      </c>
      <c r="C20896">
        <v>6852</v>
      </c>
      <c r="D20896" t="s">
        <v>73</v>
      </c>
      <c r="E20896" t="s">
        <v>902</v>
      </c>
      <c r="F20896" t="s">
        <v>114</v>
      </c>
    </row>
    <row r="20898" spans="1:7" x14ac:dyDescent="0.35">
      <c r="A20898" t="s">
        <v>2896</v>
      </c>
    </row>
    <row r="20899" spans="1:7" x14ac:dyDescent="0.35">
      <c r="A20899" t="s">
        <v>14</v>
      </c>
      <c r="B20899" t="s">
        <v>2</v>
      </c>
      <c r="C20899" t="s">
        <v>852</v>
      </c>
      <c r="D20899" t="s">
        <v>853</v>
      </c>
      <c r="E20899" t="s">
        <v>854</v>
      </c>
    </row>
    <row r="20900" spans="1:7" x14ac:dyDescent="0.35">
      <c r="A20900" t="s">
        <v>3</v>
      </c>
      <c r="B20900">
        <v>2029</v>
      </c>
      <c r="C20900" t="s">
        <v>106</v>
      </c>
      <c r="D20900" t="s">
        <v>1133</v>
      </c>
      <c r="E20900" t="s">
        <v>280</v>
      </c>
    </row>
    <row r="20901" spans="1:7" x14ac:dyDescent="0.35">
      <c r="A20901" t="s">
        <v>4</v>
      </c>
      <c r="B20901">
        <v>2843</v>
      </c>
      <c r="C20901" t="s">
        <v>76</v>
      </c>
      <c r="D20901" t="s">
        <v>1138</v>
      </c>
      <c r="E20901" t="s">
        <v>122</v>
      </c>
    </row>
    <row r="20902" spans="1:7" x14ac:dyDescent="0.35">
      <c r="A20902" t="s">
        <v>5</v>
      </c>
      <c r="B20902">
        <v>3466</v>
      </c>
      <c r="C20902" t="s">
        <v>73</v>
      </c>
      <c r="D20902" t="s">
        <v>1240</v>
      </c>
      <c r="E20902" t="s">
        <v>151</v>
      </c>
    </row>
    <row r="20903" spans="1:7" x14ac:dyDescent="0.35">
      <c r="A20903" t="s">
        <v>6</v>
      </c>
      <c r="B20903">
        <v>1220</v>
      </c>
      <c r="C20903" t="s">
        <v>76</v>
      </c>
      <c r="D20903" t="s">
        <v>788</v>
      </c>
      <c r="E20903" t="s">
        <v>344</v>
      </c>
    </row>
    <row r="20904" spans="1:7" x14ac:dyDescent="0.35">
      <c r="A20904" t="s">
        <v>7</v>
      </c>
      <c r="B20904">
        <v>3246</v>
      </c>
      <c r="C20904" t="s">
        <v>107</v>
      </c>
      <c r="D20904" t="s">
        <v>1420</v>
      </c>
      <c r="E20904" t="s">
        <v>211</v>
      </c>
    </row>
    <row r="20905" spans="1:7" x14ac:dyDescent="0.35">
      <c r="A20905" t="s">
        <v>241</v>
      </c>
      <c r="B20905">
        <v>12804</v>
      </c>
      <c r="C20905" t="s">
        <v>107</v>
      </c>
      <c r="D20905" t="s">
        <v>916</v>
      </c>
      <c r="E20905" t="s">
        <v>264</v>
      </c>
    </row>
    <row r="20907" spans="1:7" x14ac:dyDescent="0.35">
      <c r="A20907" t="s">
        <v>2897</v>
      </c>
    </row>
    <row r="20908" spans="1:7" x14ac:dyDescent="0.35">
      <c r="A20908" t="s">
        <v>14</v>
      </c>
      <c r="B20908" t="s">
        <v>15</v>
      </c>
      <c r="C20908" t="s">
        <v>2</v>
      </c>
      <c r="D20908" t="s">
        <v>1189</v>
      </c>
      <c r="E20908" t="s">
        <v>1190</v>
      </c>
      <c r="F20908" t="s">
        <v>1191</v>
      </c>
      <c r="G20908" t="s">
        <v>1192</v>
      </c>
    </row>
    <row r="20909" spans="1:7" x14ac:dyDescent="0.35">
      <c r="A20909" t="s">
        <v>3</v>
      </c>
      <c r="B20909" t="s">
        <v>52</v>
      </c>
      <c r="C20909">
        <v>41</v>
      </c>
      <c r="D20909">
        <v>3</v>
      </c>
      <c r="E20909">
        <v>2</v>
      </c>
      <c r="F20909">
        <v>2</v>
      </c>
      <c r="G20909">
        <v>12</v>
      </c>
    </row>
    <row r="20910" spans="1:7" x14ac:dyDescent="0.35">
      <c r="A20910" t="s">
        <v>3</v>
      </c>
      <c r="B20910" t="s">
        <v>83</v>
      </c>
      <c r="C20910">
        <v>81</v>
      </c>
      <c r="D20910">
        <v>3.1</v>
      </c>
      <c r="E20910">
        <v>2</v>
      </c>
      <c r="F20910">
        <v>2</v>
      </c>
      <c r="G20910">
        <v>21</v>
      </c>
    </row>
    <row r="20911" spans="1:7" x14ac:dyDescent="0.35">
      <c r="A20911" t="s">
        <v>3</v>
      </c>
      <c r="B20911" t="s">
        <v>50</v>
      </c>
      <c r="C20911">
        <v>14</v>
      </c>
      <c r="D20911">
        <v>2.89</v>
      </c>
      <c r="E20911">
        <v>2</v>
      </c>
      <c r="F20911">
        <v>2</v>
      </c>
      <c r="G20911">
        <v>8</v>
      </c>
    </row>
    <row r="20912" spans="1:7" x14ac:dyDescent="0.35">
      <c r="A20912" t="s">
        <v>4</v>
      </c>
      <c r="B20912" t="s">
        <v>52</v>
      </c>
      <c r="C20912">
        <v>32</v>
      </c>
      <c r="D20912">
        <v>3.1</v>
      </c>
      <c r="E20912">
        <v>2</v>
      </c>
      <c r="F20912">
        <v>2</v>
      </c>
      <c r="G20912">
        <v>12</v>
      </c>
    </row>
    <row r="20913" spans="1:7" x14ac:dyDescent="0.35">
      <c r="A20913" t="s">
        <v>4</v>
      </c>
      <c r="B20913" t="s">
        <v>83</v>
      </c>
      <c r="C20913">
        <v>59</v>
      </c>
      <c r="D20913">
        <v>9.34</v>
      </c>
      <c r="E20913">
        <v>3</v>
      </c>
      <c r="F20913">
        <v>2</v>
      </c>
      <c r="G20913">
        <v>30</v>
      </c>
    </row>
    <row r="20914" spans="1:7" x14ac:dyDescent="0.35">
      <c r="A20914" t="s">
        <v>4</v>
      </c>
      <c r="B20914" t="s">
        <v>50</v>
      </c>
      <c r="C20914">
        <v>11</v>
      </c>
      <c r="D20914">
        <v>2.98</v>
      </c>
      <c r="E20914">
        <v>2</v>
      </c>
      <c r="F20914">
        <v>2</v>
      </c>
      <c r="G20914">
        <v>6</v>
      </c>
    </row>
    <row r="20915" spans="1:7" x14ac:dyDescent="0.35">
      <c r="A20915" t="s">
        <v>5</v>
      </c>
      <c r="B20915" t="s">
        <v>52</v>
      </c>
      <c r="C20915">
        <v>23</v>
      </c>
      <c r="D20915">
        <v>4.5</v>
      </c>
      <c r="E20915">
        <v>2</v>
      </c>
      <c r="F20915">
        <v>2</v>
      </c>
      <c r="G20915">
        <v>37</v>
      </c>
    </row>
    <row r="20916" spans="1:7" x14ac:dyDescent="0.35">
      <c r="A20916" t="s">
        <v>5</v>
      </c>
      <c r="B20916" t="s">
        <v>83</v>
      </c>
      <c r="C20916">
        <v>54</v>
      </c>
      <c r="D20916">
        <v>3.58</v>
      </c>
      <c r="E20916">
        <v>2</v>
      </c>
      <c r="F20916">
        <v>2</v>
      </c>
      <c r="G20916">
        <v>10</v>
      </c>
    </row>
    <row r="20917" spans="1:7" x14ac:dyDescent="0.35">
      <c r="A20917" t="s">
        <v>5</v>
      </c>
      <c r="B20917" t="s">
        <v>50</v>
      </c>
      <c r="C20917">
        <v>11</v>
      </c>
      <c r="D20917">
        <v>3.59</v>
      </c>
      <c r="E20917">
        <v>3</v>
      </c>
      <c r="F20917">
        <v>2</v>
      </c>
      <c r="G20917">
        <v>7</v>
      </c>
    </row>
    <row r="20918" spans="1:7" x14ac:dyDescent="0.35">
      <c r="A20918" t="s">
        <v>6</v>
      </c>
      <c r="B20918" t="s">
        <v>52</v>
      </c>
      <c r="C20918">
        <v>30</v>
      </c>
      <c r="D20918">
        <v>2.65</v>
      </c>
      <c r="E20918">
        <v>2</v>
      </c>
      <c r="F20918">
        <v>2</v>
      </c>
      <c r="G20918">
        <v>7</v>
      </c>
    </row>
    <row r="20919" spans="1:7" x14ac:dyDescent="0.35">
      <c r="A20919" t="s">
        <v>6</v>
      </c>
      <c r="B20919" t="s">
        <v>83</v>
      </c>
      <c r="C20919">
        <v>109</v>
      </c>
      <c r="D20919">
        <v>2.89</v>
      </c>
      <c r="E20919">
        <v>2</v>
      </c>
      <c r="F20919">
        <v>2</v>
      </c>
      <c r="G20919">
        <v>15</v>
      </c>
    </row>
    <row r="20920" spans="1:7" x14ac:dyDescent="0.35">
      <c r="A20920" t="s">
        <v>6</v>
      </c>
      <c r="B20920" t="s">
        <v>50</v>
      </c>
      <c r="C20920">
        <v>12</v>
      </c>
      <c r="D20920">
        <v>4.51</v>
      </c>
      <c r="E20920">
        <v>5</v>
      </c>
      <c r="F20920">
        <v>2</v>
      </c>
      <c r="G20920">
        <v>7</v>
      </c>
    </row>
    <row r="20921" spans="1:7" x14ac:dyDescent="0.35">
      <c r="A20921" t="s">
        <v>7</v>
      </c>
      <c r="B20921" t="s">
        <v>52</v>
      </c>
      <c r="C20921">
        <v>25</v>
      </c>
      <c r="D20921">
        <v>4.96</v>
      </c>
      <c r="E20921">
        <v>3</v>
      </c>
      <c r="F20921">
        <v>2</v>
      </c>
      <c r="G20921">
        <v>31</v>
      </c>
    </row>
    <row r="20922" spans="1:7" x14ac:dyDescent="0.35">
      <c r="A20922" t="s">
        <v>7</v>
      </c>
      <c r="B20922" t="s">
        <v>83</v>
      </c>
      <c r="C20922">
        <v>116</v>
      </c>
      <c r="D20922">
        <v>4.37</v>
      </c>
      <c r="E20922">
        <v>2</v>
      </c>
      <c r="F20922">
        <v>2</v>
      </c>
      <c r="G20922">
        <v>40</v>
      </c>
    </row>
    <row r="20923" spans="1:7" x14ac:dyDescent="0.35">
      <c r="A20923" t="s">
        <v>7</v>
      </c>
      <c r="B20923" t="s">
        <v>50</v>
      </c>
      <c r="C20923">
        <v>30</v>
      </c>
      <c r="D20923">
        <v>3.71</v>
      </c>
      <c r="E20923">
        <v>3</v>
      </c>
      <c r="F20923">
        <v>2</v>
      </c>
      <c r="G20923">
        <v>10</v>
      </c>
    </row>
    <row r="20924" spans="1:7" x14ac:dyDescent="0.35">
      <c r="A20924" t="s">
        <v>241</v>
      </c>
      <c r="B20924" t="s">
        <v>52</v>
      </c>
      <c r="C20924">
        <v>151</v>
      </c>
      <c r="D20924">
        <v>3.41</v>
      </c>
      <c r="E20924">
        <v>2</v>
      </c>
      <c r="F20924">
        <v>2</v>
      </c>
      <c r="G20924">
        <v>37</v>
      </c>
    </row>
    <row r="20925" spans="1:7" x14ac:dyDescent="0.35">
      <c r="A20925" t="s">
        <v>241</v>
      </c>
      <c r="B20925" t="s">
        <v>83</v>
      </c>
      <c r="C20925">
        <v>419</v>
      </c>
      <c r="D20925">
        <v>3.9</v>
      </c>
      <c r="E20925">
        <v>2</v>
      </c>
      <c r="F20925">
        <v>2</v>
      </c>
      <c r="G20925">
        <v>40</v>
      </c>
    </row>
    <row r="20926" spans="1:7" x14ac:dyDescent="0.35">
      <c r="A20926" t="s">
        <v>241</v>
      </c>
      <c r="B20926" t="s">
        <v>50</v>
      </c>
      <c r="C20926">
        <v>78</v>
      </c>
      <c r="D20926">
        <v>3.64</v>
      </c>
      <c r="E20926">
        <v>3</v>
      </c>
      <c r="F20926">
        <v>2</v>
      </c>
      <c r="G20926">
        <v>10</v>
      </c>
    </row>
    <row r="20928" spans="1:7" x14ac:dyDescent="0.35">
      <c r="A20928" t="s">
        <v>2898</v>
      </c>
    </row>
    <row r="20929" spans="1:7" x14ac:dyDescent="0.35">
      <c r="A20929" t="s">
        <v>14</v>
      </c>
      <c r="B20929" t="s">
        <v>266</v>
      </c>
      <c r="C20929" t="s">
        <v>2</v>
      </c>
      <c r="D20929" t="s">
        <v>1189</v>
      </c>
      <c r="E20929" t="s">
        <v>1190</v>
      </c>
      <c r="F20929" t="s">
        <v>1191</v>
      </c>
      <c r="G20929" t="s">
        <v>1192</v>
      </c>
    </row>
    <row r="20930" spans="1:7" x14ac:dyDescent="0.35">
      <c r="A20930" t="s">
        <v>3</v>
      </c>
      <c r="B20930" t="s">
        <v>267</v>
      </c>
      <c r="C20930">
        <v>93</v>
      </c>
      <c r="D20930">
        <v>3.3</v>
      </c>
      <c r="E20930">
        <v>2</v>
      </c>
      <c r="F20930">
        <v>2</v>
      </c>
      <c r="G20930">
        <v>21</v>
      </c>
    </row>
    <row r="20931" spans="1:7" x14ac:dyDescent="0.35">
      <c r="A20931" t="s">
        <v>3</v>
      </c>
      <c r="B20931" t="s">
        <v>279</v>
      </c>
      <c r="C20931">
        <v>40</v>
      </c>
      <c r="D20931">
        <v>2.4300000000000002</v>
      </c>
      <c r="E20931">
        <v>2</v>
      </c>
      <c r="F20931">
        <v>2</v>
      </c>
      <c r="G20931">
        <v>8</v>
      </c>
    </row>
    <row r="20932" spans="1:7" x14ac:dyDescent="0.35">
      <c r="A20932" t="s">
        <v>3</v>
      </c>
      <c r="B20932" t="s">
        <v>285</v>
      </c>
      <c r="C20932">
        <v>3</v>
      </c>
      <c r="D20932">
        <v>3.44</v>
      </c>
      <c r="E20932">
        <v>3</v>
      </c>
      <c r="F20932">
        <v>3</v>
      </c>
      <c r="G20932">
        <v>5</v>
      </c>
    </row>
    <row r="20933" spans="1:7" x14ac:dyDescent="0.35">
      <c r="A20933" t="s">
        <v>4</v>
      </c>
      <c r="B20933" t="s">
        <v>267</v>
      </c>
      <c r="C20933">
        <v>33</v>
      </c>
      <c r="D20933">
        <v>8.09</v>
      </c>
      <c r="E20933">
        <v>3</v>
      </c>
      <c r="F20933">
        <v>2</v>
      </c>
      <c r="G20933">
        <v>20</v>
      </c>
    </row>
    <row r="20934" spans="1:7" x14ac:dyDescent="0.35">
      <c r="A20934" t="s">
        <v>4</v>
      </c>
      <c r="B20934" t="s">
        <v>279</v>
      </c>
      <c r="C20934">
        <v>68</v>
      </c>
      <c r="D20934">
        <v>5.72</v>
      </c>
      <c r="E20934">
        <v>2</v>
      </c>
      <c r="F20934">
        <v>2</v>
      </c>
      <c r="G20934">
        <v>30</v>
      </c>
    </row>
    <row r="20935" spans="1:7" x14ac:dyDescent="0.35">
      <c r="A20935" t="s">
        <v>4</v>
      </c>
      <c r="B20935" t="s">
        <v>285</v>
      </c>
      <c r="C20935">
        <v>1</v>
      </c>
      <c r="D20935">
        <v>2</v>
      </c>
      <c r="E20935">
        <v>2</v>
      </c>
      <c r="F20935">
        <v>2</v>
      </c>
      <c r="G20935">
        <v>2</v>
      </c>
    </row>
    <row r="20936" spans="1:7" x14ac:dyDescent="0.35">
      <c r="A20936" t="s">
        <v>5</v>
      </c>
      <c r="B20936" t="s">
        <v>267</v>
      </c>
      <c r="C20936">
        <v>14</v>
      </c>
      <c r="D20936">
        <v>2.91</v>
      </c>
      <c r="E20936">
        <v>3</v>
      </c>
      <c r="F20936">
        <v>2</v>
      </c>
      <c r="G20936">
        <v>10</v>
      </c>
    </row>
    <row r="20937" spans="1:7" x14ac:dyDescent="0.35">
      <c r="A20937" t="s">
        <v>5</v>
      </c>
      <c r="B20937" t="s">
        <v>279</v>
      </c>
      <c r="C20937">
        <v>64</v>
      </c>
      <c r="D20937">
        <v>3.88</v>
      </c>
      <c r="E20937">
        <v>2</v>
      </c>
      <c r="F20937">
        <v>2</v>
      </c>
      <c r="G20937">
        <v>10</v>
      </c>
    </row>
    <row r="20938" spans="1:7" x14ac:dyDescent="0.35">
      <c r="A20938" t="s">
        <v>5</v>
      </c>
      <c r="B20938" t="s">
        <v>285</v>
      </c>
      <c r="C20938">
        <v>10</v>
      </c>
      <c r="D20938">
        <v>5.69</v>
      </c>
      <c r="E20938">
        <v>2</v>
      </c>
      <c r="F20938">
        <v>2</v>
      </c>
      <c r="G20938">
        <v>37</v>
      </c>
    </row>
    <row r="20939" spans="1:7" x14ac:dyDescent="0.35">
      <c r="A20939" t="s">
        <v>6</v>
      </c>
      <c r="B20939" t="s">
        <v>267</v>
      </c>
      <c r="C20939">
        <v>15</v>
      </c>
      <c r="D20939">
        <v>4.0199999999999996</v>
      </c>
      <c r="E20939">
        <v>2</v>
      </c>
      <c r="F20939">
        <v>2</v>
      </c>
      <c r="G20939">
        <v>15</v>
      </c>
    </row>
    <row r="20940" spans="1:7" x14ac:dyDescent="0.35">
      <c r="A20940" t="s">
        <v>6</v>
      </c>
      <c r="B20940" t="s">
        <v>279</v>
      </c>
      <c r="C20940">
        <v>109</v>
      </c>
      <c r="D20940">
        <v>2.5299999999999998</v>
      </c>
      <c r="E20940">
        <v>2</v>
      </c>
      <c r="F20940">
        <v>2</v>
      </c>
      <c r="G20940">
        <v>7</v>
      </c>
    </row>
    <row r="20941" spans="1:7" x14ac:dyDescent="0.35">
      <c r="A20941" t="s">
        <v>6</v>
      </c>
      <c r="B20941" t="s">
        <v>285</v>
      </c>
      <c r="C20941">
        <v>27</v>
      </c>
      <c r="D20941">
        <v>4</v>
      </c>
      <c r="E20941">
        <v>3</v>
      </c>
      <c r="F20941">
        <v>2</v>
      </c>
      <c r="G20941">
        <v>7</v>
      </c>
    </row>
    <row r="20942" spans="1:7" x14ac:dyDescent="0.35">
      <c r="A20942" t="s">
        <v>7</v>
      </c>
      <c r="B20942" t="s">
        <v>267</v>
      </c>
      <c r="C20942">
        <v>52</v>
      </c>
      <c r="D20942">
        <v>5.69</v>
      </c>
      <c r="E20942">
        <v>4</v>
      </c>
      <c r="F20942">
        <v>2</v>
      </c>
      <c r="G20942">
        <v>31</v>
      </c>
    </row>
    <row r="20943" spans="1:7" x14ac:dyDescent="0.35">
      <c r="A20943" t="s">
        <v>7</v>
      </c>
      <c r="B20943" t="s">
        <v>279</v>
      </c>
      <c r="C20943">
        <v>98</v>
      </c>
      <c r="D20943">
        <v>4.2699999999999996</v>
      </c>
      <c r="E20943">
        <v>2</v>
      </c>
      <c r="F20943">
        <v>2</v>
      </c>
      <c r="G20943">
        <v>40</v>
      </c>
    </row>
    <row r="20944" spans="1:7" x14ac:dyDescent="0.35">
      <c r="A20944" t="s">
        <v>7</v>
      </c>
      <c r="B20944" t="s">
        <v>285</v>
      </c>
      <c r="C20944">
        <v>21</v>
      </c>
      <c r="D20944">
        <v>2.58</v>
      </c>
      <c r="E20944">
        <v>2</v>
      </c>
      <c r="F20944">
        <v>2</v>
      </c>
      <c r="G20944">
        <v>8</v>
      </c>
    </row>
    <row r="20945" spans="1:7" x14ac:dyDescent="0.35">
      <c r="A20945" t="s">
        <v>241</v>
      </c>
      <c r="B20945" t="s">
        <v>267</v>
      </c>
      <c r="C20945">
        <v>207</v>
      </c>
      <c r="D20945">
        <v>4.47</v>
      </c>
      <c r="E20945">
        <v>3</v>
      </c>
      <c r="F20945">
        <v>2</v>
      </c>
      <c r="G20945">
        <v>31</v>
      </c>
    </row>
    <row r="20946" spans="1:7" x14ac:dyDescent="0.35">
      <c r="A20946" t="s">
        <v>241</v>
      </c>
      <c r="B20946" t="s">
        <v>279</v>
      </c>
      <c r="C20946">
        <v>379</v>
      </c>
      <c r="D20946">
        <v>3.46</v>
      </c>
      <c r="E20946">
        <v>2</v>
      </c>
      <c r="F20946">
        <v>2</v>
      </c>
      <c r="G20946">
        <v>40</v>
      </c>
    </row>
    <row r="20947" spans="1:7" x14ac:dyDescent="0.35">
      <c r="A20947" t="s">
        <v>241</v>
      </c>
      <c r="B20947" t="s">
        <v>285</v>
      </c>
      <c r="C20947">
        <v>62</v>
      </c>
      <c r="D20947">
        <v>3.44</v>
      </c>
      <c r="E20947">
        <v>3</v>
      </c>
      <c r="F20947">
        <v>2</v>
      </c>
      <c r="G20947">
        <v>37</v>
      </c>
    </row>
    <row r="20949" spans="1:7" x14ac:dyDescent="0.35">
      <c r="A20949" t="s">
        <v>2899</v>
      </c>
    </row>
    <row r="20950" spans="1:7" x14ac:dyDescent="0.35">
      <c r="A20950" t="s">
        <v>14</v>
      </c>
      <c r="B20950" t="s">
        <v>350</v>
      </c>
      <c r="C20950" t="s">
        <v>2</v>
      </c>
      <c r="D20950" t="s">
        <v>1189</v>
      </c>
      <c r="E20950" t="s">
        <v>1190</v>
      </c>
      <c r="F20950" t="s">
        <v>1191</v>
      </c>
      <c r="G20950" t="s">
        <v>1192</v>
      </c>
    </row>
    <row r="20951" spans="1:7" x14ac:dyDescent="0.35">
      <c r="A20951" t="s">
        <v>3</v>
      </c>
      <c r="B20951" t="s">
        <v>351</v>
      </c>
      <c r="C20951">
        <v>75</v>
      </c>
      <c r="D20951">
        <v>2.86</v>
      </c>
      <c r="E20951">
        <v>2</v>
      </c>
      <c r="F20951">
        <v>2</v>
      </c>
      <c r="G20951">
        <v>20</v>
      </c>
    </row>
    <row r="20952" spans="1:7" x14ac:dyDescent="0.35">
      <c r="A20952" t="s">
        <v>3</v>
      </c>
      <c r="B20952" t="s">
        <v>353</v>
      </c>
      <c r="C20952">
        <v>61</v>
      </c>
      <c r="D20952">
        <v>3.28</v>
      </c>
      <c r="E20952">
        <v>2</v>
      </c>
      <c r="F20952">
        <v>2</v>
      </c>
      <c r="G20952">
        <v>21</v>
      </c>
    </row>
    <row r="20953" spans="1:7" x14ac:dyDescent="0.35">
      <c r="A20953" t="s">
        <v>4</v>
      </c>
      <c r="B20953" t="s">
        <v>351</v>
      </c>
      <c r="C20953">
        <v>52</v>
      </c>
      <c r="D20953">
        <v>6.07</v>
      </c>
      <c r="E20953">
        <v>3</v>
      </c>
      <c r="F20953">
        <v>2</v>
      </c>
      <c r="G20953">
        <v>30</v>
      </c>
    </row>
    <row r="20954" spans="1:7" x14ac:dyDescent="0.35">
      <c r="A20954" t="s">
        <v>4</v>
      </c>
      <c r="B20954" t="s">
        <v>353</v>
      </c>
      <c r="C20954">
        <v>50</v>
      </c>
      <c r="D20954">
        <v>8.92</v>
      </c>
      <c r="E20954">
        <v>2</v>
      </c>
      <c r="F20954">
        <v>2</v>
      </c>
      <c r="G20954">
        <v>20</v>
      </c>
    </row>
    <row r="20955" spans="1:7" x14ac:dyDescent="0.35">
      <c r="A20955" t="s">
        <v>5</v>
      </c>
      <c r="B20955" t="s">
        <v>351</v>
      </c>
      <c r="C20955">
        <v>43</v>
      </c>
      <c r="D20955">
        <v>4.6900000000000004</v>
      </c>
      <c r="E20955">
        <v>2</v>
      </c>
      <c r="F20955">
        <v>2</v>
      </c>
      <c r="G20955">
        <v>37</v>
      </c>
    </row>
    <row r="20956" spans="1:7" x14ac:dyDescent="0.35">
      <c r="A20956" t="s">
        <v>5</v>
      </c>
      <c r="B20956" t="s">
        <v>353</v>
      </c>
      <c r="C20956">
        <v>45</v>
      </c>
      <c r="D20956">
        <v>2.71</v>
      </c>
      <c r="E20956">
        <v>2</v>
      </c>
      <c r="F20956">
        <v>2</v>
      </c>
      <c r="G20956">
        <v>10</v>
      </c>
    </row>
    <row r="20957" spans="1:7" x14ac:dyDescent="0.35">
      <c r="A20957" t="s">
        <v>6</v>
      </c>
      <c r="B20957" t="s">
        <v>351</v>
      </c>
      <c r="C20957">
        <v>84</v>
      </c>
      <c r="D20957">
        <v>2.96</v>
      </c>
      <c r="E20957">
        <v>2</v>
      </c>
      <c r="F20957">
        <v>2</v>
      </c>
      <c r="G20957">
        <v>7</v>
      </c>
    </row>
    <row r="20958" spans="1:7" x14ac:dyDescent="0.35">
      <c r="A20958" t="s">
        <v>6</v>
      </c>
      <c r="B20958" t="s">
        <v>353</v>
      </c>
      <c r="C20958">
        <v>67</v>
      </c>
      <c r="D20958">
        <v>2.96</v>
      </c>
      <c r="E20958">
        <v>2</v>
      </c>
      <c r="F20958">
        <v>2</v>
      </c>
      <c r="G20958">
        <v>15</v>
      </c>
    </row>
    <row r="20959" spans="1:7" x14ac:dyDescent="0.35">
      <c r="A20959" t="s">
        <v>7</v>
      </c>
      <c r="B20959" t="s">
        <v>351</v>
      </c>
      <c r="C20959">
        <v>110</v>
      </c>
      <c r="D20959">
        <v>4.67</v>
      </c>
      <c r="E20959">
        <v>2</v>
      </c>
      <c r="F20959">
        <v>2</v>
      </c>
      <c r="G20959">
        <v>40</v>
      </c>
    </row>
    <row r="20960" spans="1:7" x14ac:dyDescent="0.35">
      <c r="A20960" t="s">
        <v>7</v>
      </c>
      <c r="B20960" t="s">
        <v>353</v>
      </c>
      <c r="C20960">
        <v>61</v>
      </c>
      <c r="D20960">
        <v>3.46</v>
      </c>
      <c r="E20960">
        <v>2</v>
      </c>
      <c r="F20960">
        <v>2</v>
      </c>
      <c r="G20960">
        <v>20</v>
      </c>
    </row>
    <row r="20961" spans="1:7" x14ac:dyDescent="0.35">
      <c r="A20961" t="s">
        <v>241</v>
      </c>
      <c r="B20961" t="s">
        <v>351</v>
      </c>
      <c r="C20961">
        <v>364</v>
      </c>
      <c r="D20961">
        <v>3.98</v>
      </c>
      <c r="E20961">
        <v>2</v>
      </c>
      <c r="F20961">
        <v>2</v>
      </c>
      <c r="G20961">
        <v>40</v>
      </c>
    </row>
    <row r="20962" spans="1:7" x14ac:dyDescent="0.35">
      <c r="A20962" t="s">
        <v>241</v>
      </c>
      <c r="B20962" t="s">
        <v>353</v>
      </c>
      <c r="C20962">
        <v>284</v>
      </c>
      <c r="D20962">
        <v>3.45</v>
      </c>
      <c r="E20962">
        <v>2</v>
      </c>
      <c r="F20962">
        <v>2</v>
      </c>
      <c r="G20962">
        <v>21</v>
      </c>
    </row>
    <row r="20964" spans="1:7" x14ac:dyDescent="0.35">
      <c r="A20964" t="s">
        <v>2900</v>
      </c>
    </row>
    <row r="20965" spans="1:7" x14ac:dyDescent="0.35">
      <c r="A20965" t="s">
        <v>14</v>
      </c>
      <c r="B20965" t="s">
        <v>388</v>
      </c>
      <c r="C20965" t="s">
        <v>2</v>
      </c>
      <c r="D20965" t="s">
        <v>1189</v>
      </c>
      <c r="E20965" t="s">
        <v>1190</v>
      </c>
      <c r="F20965" t="s">
        <v>1191</v>
      </c>
      <c r="G20965" t="s">
        <v>1192</v>
      </c>
    </row>
    <row r="20966" spans="1:7" x14ac:dyDescent="0.35">
      <c r="A20966" t="s">
        <v>3</v>
      </c>
      <c r="B20966" t="s">
        <v>389</v>
      </c>
      <c r="C20966">
        <v>1</v>
      </c>
      <c r="D20966">
        <v>2</v>
      </c>
      <c r="E20966">
        <v>2</v>
      </c>
      <c r="F20966">
        <v>2</v>
      </c>
      <c r="G20966">
        <v>2</v>
      </c>
    </row>
    <row r="20967" spans="1:7" x14ac:dyDescent="0.35">
      <c r="A20967" t="s">
        <v>3</v>
      </c>
      <c r="B20967" t="s">
        <v>396</v>
      </c>
      <c r="C20967">
        <v>135</v>
      </c>
      <c r="D20967">
        <v>3.05</v>
      </c>
      <c r="E20967">
        <v>2</v>
      </c>
      <c r="F20967">
        <v>2</v>
      </c>
      <c r="G20967">
        <v>21</v>
      </c>
    </row>
    <row r="20968" spans="1:7" x14ac:dyDescent="0.35">
      <c r="A20968" t="s">
        <v>4</v>
      </c>
      <c r="B20968" t="s">
        <v>389</v>
      </c>
      <c r="C20968">
        <v>3</v>
      </c>
      <c r="D20968">
        <v>5.33</v>
      </c>
      <c r="E20968">
        <v>5</v>
      </c>
      <c r="F20968">
        <v>5</v>
      </c>
      <c r="G20968">
        <v>6</v>
      </c>
    </row>
    <row r="20969" spans="1:7" x14ac:dyDescent="0.35">
      <c r="A20969" t="s">
        <v>4</v>
      </c>
      <c r="B20969" t="s">
        <v>396</v>
      </c>
      <c r="C20969">
        <v>99</v>
      </c>
      <c r="D20969">
        <v>7.17</v>
      </c>
      <c r="E20969">
        <v>3</v>
      </c>
      <c r="F20969">
        <v>2</v>
      </c>
      <c r="G20969">
        <v>30</v>
      </c>
    </row>
    <row r="20970" spans="1:7" x14ac:dyDescent="0.35">
      <c r="A20970" t="s">
        <v>5</v>
      </c>
      <c r="B20970" t="s">
        <v>389</v>
      </c>
      <c r="C20970">
        <v>1</v>
      </c>
      <c r="D20970">
        <v>4</v>
      </c>
      <c r="E20970">
        <v>4</v>
      </c>
      <c r="F20970">
        <v>4</v>
      </c>
      <c r="G20970">
        <v>4</v>
      </c>
    </row>
    <row r="20971" spans="1:7" x14ac:dyDescent="0.35">
      <c r="A20971" t="s">
        <v>5</v>
      </c>
      <c r="B20971" t="s">
        <v>396</v>
      </c>
      <c r="C20971">
        <v>87</v>
      </c>
      <c r="D20971">
        <v>3.72</v>
      </c>
      <c r="E20971">
        <v>2</v>
      </c>
      <c r="F20971">
        <v>2</v>
      </c>
      <c r="G20971">
        <v>37</v>
      </c>
    </row>
    <row r="20972" spans="1:7" x14ac:dyDescent="0.35">
      <c r="A20972" t="s">
        <v>6</v>
      </c>
      <c r="B20972" t="s">
        <v>389</v>
      </c>
      <c r="C20972">
        <v>5</v>
      </c>
      <c r="D20972">
        <v>4.4400000000000004</v>
      </c>
      <c r="E20972">
        <v>6</v>
      </c>
      <c r="F20972">
        <v>2</v>
      </c>
      <c r="G20972">
        <v>6</v>
      </c>
    </row>
    <row r="20973" spans="1:7" x14ac:dyDescent="0.35">
      <c r="A20973" t="s">
        <v>6</v>
      </c>
      <c r="B20973" t="s">
        <v>396</v>
      </c>
      <c r="C20973">
        <v>146</v>
      </c>
      <c r="D20973">
        <v>2.94</v>
      </c>
      <c r="E20973">
        <v>2</v>
      </c>
      <c r="F20973">
        <v>2</v>
      </c>
      <c r="G20973">
        <v>15</v>
      </c>
    </row>
    <row r="20974" spans="1:7" x14ac:dyDescent="0.35">
      <c r="A20974" t="s">
        <v>7</v>
      </c>
      <c r="B20974" t="s">
        <v>389</v>
      </c>
      <c r="C20974">
        <v>15</v>
      </c>
      <c r="D20974">
        <v>4.18</v>
      </c>
      <c r="E20974">
        <v>3</v>
      </c>
      <c r="F20974">
        <v>2</v>
      </c>
      <c r="G20974">
        <v>8</v>
      </c>
    </row>
    <row r="20975" spans="1:7" x14ac:dyDescent="0.35">
      <c r="A20975" t="s">
        <v>7</v>
      </c>
      <c r="B20975" t="s">
        <v>396</v>
      </c>
      <c r="C20975">
        <v>156</v>
      </c>
      <c r="D20975">
        <v>4.3600000000000003</v>
      </c>
      <c r="E20975">
        <v>2</v>
      </c>
      <c r="F20975">
        <v>2</v>
      </c>
      <c r="G20975">
        <v>40</v>
      </c>
    </row>
    <row r="20976" spans="1:7" x14ac:dyDescent="0.35">
      <c r="A20976" t="s">
        <v>241</v>
      </c>
      <c r="B20976" t="s">
        <v>389</v>
      </c>
      <c r="C20976">
        <v>25</v>
      </c>
      <c r="D20976">
        <v>4.1900000000000004</v>
      </c>
      <c r="E20976">
        <v>4</v>
      </c>
      <c r="F20976">
        <v>2</v>
      </c>
      <c r="G20976">
        <v>8</v>
      </c>
    </row>
    <row r="20977" spans="1:7" x14ac:dyDescent="0.35">
      <c r="A20977" t="s">
        <v>241</v>
      </c>
      <c r="B20977" t="s">
        <v>396</v>
      </c>
      <c r="C20977">
        <v>623</v>
      </c>
      <c r="D20977">
        <v>3.77</v>
      </c>
      <c r="E20977">
        <v>2</v>
      </c>
      <c r="F20977">
        <v>2</v>
      </c>
      <c r="G20977">
        <v>40</v>
      </c>
    </row>
    <row r="20979" spans="1:7" x14ac:dyDescent="0.35">
      <c r="A20979" t="s">
        <v>2901</v>
      </c>
    </row>
    <row r="20980" spans="1:7" x14ac:dyDescent="0.35">
      <c r="A20980" t="s">
        <v>14</v>
      </c>
      <c r="B20980" t="s">
        <v>437</v>
      </c>
      <c r="C20980" t="s">
        <v>2</v>
      </c>
      <c r="D20980" t="s">
        <v>1189</v>
      </c>
      <c r="E20980" t="s">
        <v>1190</v>
      </c>
      <c r="F20980" t="s">
        <v>1191</v>
      </c>
      <c r="G20980" t="s">
        <v>1192</v>
      </c>
    </row>
    <row r="20981" spans="1:7" x14ac:dyDescent="0.35">
      <c r="A20981" t="s">
        <v>3</v>
      </c>
      <c r="B20981" t="s">
        <v>438</v>
      </c>
      <c r="C20981">
        <v>47</v>
      </c>
      <c r="D20981">
        <v>3.27</v>
      </c>
      <c r="E20981">
        <v>3</v>
      </c>
      <c r="F20981">
        <v>2</v>
      </c>
      <c r="G20981">
        <v>20</v>
      </c>
    </row>
    <row r="20982" spans="1:7" x14ac:dyDescent="0.35">
      <c r="A20982" t="s">
        <v>3</v>
      </c>
      <c r="B20982" t="s">
        <v>439</v>
      </c>
      <c r="C20982">
        <v>89</v>
      </c>
      <c r="D20982">
        <v>2.94</v>
      </c>
      <c r="E20982">
        <v>2</v>
      </c>
      <c r="F20982">
        <v>2</v>
      </c>
      <c r="G20982">
        <v>21</v>
      </c>
    </row>
    <row r="20983" spans="1:7" x14ac:dyDescent="0.35">
      <c r="A20983" t="s">
        <v>4</v>
      </c>
      <c r="B20983" t="s">
        <v>438</v>
      </c>
      <c r="C20983">
        <v>30</v>
      </c>
      <c r="D20983">
        <v>3.55</v>
      </c>
      <c r="E20983">
        <v>3</v>
      </c>
      <c r="F20983">
        <v>2</v>
      </c>
      <c r="G20983">
        <v>6</v>
      </c>
    </row>
    <row r="20984" spans="1:7" x14ac:dyDescent="0.35">
      <c r="A20984" t="s">
        <v>4</v>
      </c>
      <c r="B20984" t="s">
        <v>439</v>
      </c>
      <c r="C20984">
        <v>72</v>
      </c>
      <c r="D20984">
        <v>7.94</v>
      </c>
      <c r="E20984">
        <v>2</v>
      </c>
      <c r="F20984">
        <v>2</v>
      </c>
      <c r="G20984">
        <v>30</v>
      </c>
    </row>
    <row r="20985" spans="1:7" x14ac:dyDescent="0.35">
      <c r="A20985" t="s">
        <v>5</v>
      </c>
      <c r="B20985" t="s">
        <v>438</v>
      </c>
      <c r="C20985">
        <v>23</v>
      </c>
      <c r="D20985">
        <v>3.74</v>
      </c>
      <c r="E20985">
        <v>3</v>
      </c>
      <c r="F20985">
        <v>2</v>
      </c>
      <c r="G20985">
        <v>7</v>
      </c>
    </row>
    <row r="20986" spans="1:7" x14ac:dyDescent="0.35">
      <c r="A20986" t="s">
        <v>5</v>
      </c>
      <c r="B20986" t="s">
        <v>439</v>
      </c>
      <c r="C20986">
        <v>65</v>
      </c>
      <c r="D20986">
        <v>3.72</v>
      </c>
      <c r="E20986">
        <v>2</v>
      </c>
      <c r="F20986">
        <v>2</v>
      </c>
      <c r="G20986">
        <v>37</v>
      </c>
    </row>
    <row r="20987" spans="1:7" x14ac:dyDescent="0.35">
      <c r="A20987" t="s">
        <v>6</v>
      </c>
      <c r="B20987" t="s">
        <v>438</v>
      </c>
      <c r="C20987">
        <v>36</v>
      </c>
      <c r="D20987">
        <v>3.57</v>
      </c>
      <c r="E20987">
        <v>3</v>
      </c>
      <c r="F20987">
        <v>2</v>
      </c>
      <c r="G20987">
        <v>7</v>
      </c>
    </row>
    <row r="20988" spans="1:7" x14ac:dyDescent="0.35">
      <c r="A20988" t="s">
        <v>6</v>
      </c>
      <c r="B20988" t="s">
        <v>439</v>
      </c>
      <c r="C20988">
        <v>115</v>
      </c>
      <c r="D20988">
        <v>2.76</v>
      </c>
      <c r="E20988">
        <v>2</v>
      </c>
      <c r="F20988">
        <v>2</v>
      </c>
      <c r="G20988">
        <v>15</v>
      </c>
    </row>
    <row r="20989" spans="1:7" x14ac:dyDescent="0.35">
      <c r="A20989" t="s">
        <v>7</v>
      </c>
      <c r="B20989" t="s">
        <v>438</v>
      </c>
      <c r="C20989">
        <v>66</v>
      </c>
      <c r="D20989">
        <v>4.53</v>
      </c>
      <c r="E20989">
        <v>4</v>
      </c>
      <c r="F20989">
        <v>2</v>
      </c>
      <c r="G20989">
        <v>31</v>
      </c>
    </row>
    <row r="20990" spans="1:7" x14ac:dyDescent="0.35">
      <c r="A20990" t="s">
        <v>7</v>
      </c>
      <c r="B20990" t="s">
        <v>439</v>
      </c>
      <c r="C20990">
        <v>105</v>
      </c>
      <c r="D20990">
        <v>4.28</v>
      </c>
      <c r="E20990">
        <v>2</v>
      </c>
      <c r="F20990">
        <v>2</v>
      </c>
      <c r="G20990">
        <v>40</v>
      </c>
    </row>
    <row r="20991" spans="1:7" x14ac:dyDescent="0.35">
      <c r="A20991" t="s">
        <v>241</v>
      </c>
      <c r="B20991" t="s">
        <v>438</v>
      </c>
      <c r="C20991">
        <v>202</v>
      </c>
      <c r="D20991">
        <v>3.87</v>
      </c>
      <c r="E20991">
        <v>3</v>
      </c>
      <c r="F20991">
        <v>2</v>
      </c>
      <c r="G20991">
        <v>31</v>
      </c>
    </row>
    <row r="20992" spans="1:7" x14ac:dyDescent="0.35">
      <c r="A20992" t="s">
        <v>241</v>
      </c>
      <c r="B20992" t="s">
        <v>439</v>
      </c>
      <c r="C20992">
        <v>446</v>
      </c>
      <c r="D20992">
        <v>3.75</v>
      </c>
      <c r="E20992">
        <v>2</v>
      </c>
      <c r="F20992">
        <v>2</v>
      </c>
      <c r="G20992">
        <v>40</v>
      </c>
    </row>
    <row r="20994" spans="1:7" x14ac:dyDescent="0.35">
      <c r="A20994" t="s">
        <v>2902</v>
      </c>
    </row>
    <row r="20995" spans="1:7" x14ac:dyDescent="0.35">
      <c r="A20995" t="s">
        <v>14</v>
      </c>
      <c r="B20995" t="s">
        <v>461</v>
      </c>
      <c r="C20995" t="s">
        <v>2</v>
      </c>
      <c r="D20995" t="s">
        <v>1189</v>
      </c>
      <c r="E20995" t="s">
        <v>1190</v>
      </c>
      <c r="F20995" t="s">
        <v>1191</v>
      </c>
      <c r="G20995" t="s">
        <v>1192</v>
      </c>
    </row>
    <row r="20996" spans="1:7" x14ac:dyDescent="0.35">
      <c r="A20996" t="s">
        <v>3</v>
      </c>
      <c r="B20996" t="s">
        <v>462</v>
      </c>
      <c r="C20996">
        <v>96</v>
      </c>
      <c r="D20996">
        <v>2.94</v>
      </c>
      <c r="E20996">
        <v>2</v>
      </c>
      <c r="F20996">
        <v>2</v>
      </c>
      <c r="G20996">
        <v>20</v>
      </c>
    </row>
    <row r="20997" spans="1:7" x14ac:dyDescent="0.35">
      <c r="A20997" t="s">
        <v>3</v>
      </c>
      <c r="B20997" t="s">
        <v>464</v>
      </c>
      <c r="C20997">
        <v>40</v>
      </c>
      <c r="D20997">
        <v>3.33</v>
      </c>
      <c r="E20997">
        <v>2</v>
      </c>
      <c r="F20997">
        <v>2</v>
      </c>
      <c r="G20997">
        <v>21</v>
      </c>
    </row>
    <row r="20998" spans="1:7" x14ac:dyDescent="0.35">
      <c r="A20998" t="s">
        <v>4</v>
      </c>
      <c r="B20998" t="s">
        <v>462</v>
      </c>
      <c r="C20998">
        <v>56</v>
      </c>
      <c r="D20998">
        <v>6.25</v>
      </c>
      <c r="E20998">
        <v>3</v>
      </c>
      <c r="F20998">
        <v>2</v>
      </c>
      <c r="G20998">
        <v>30</v>
      </c>
    </row>
    <row r="20999" spans="1:7" x14ac:dyDescent="0.35">
      <c r="A20999" t="s">
        <v>4</v>
      </c>
      <c r="B20999" t="s">
        <v>464</v>
      </c>
      <c r="C20999">
        <v>46</v>
      </c>
      <c r="D20999">
        <v>8.4700000000000006</v>
      </c>
      <c r="E20999">
        <v>2</v>
      </c>
      <c r="F20999">
        <v>2</v>
      </c>
      <c r="G20999">
        <v>20</v>
      </c>
    </row>
    <row r="21000" spans="1:7" x14ac:dyDescent="0.35">
      <c r="A21000" t="s">
        <v>5</v>
      </c>
      <c r="B21000" t="s">
        <v>462</v>
      </c>
      <c r="C21000">
        <v>44</v>
      </c>
      <c r="D21000">
        <v>4.5599999999999996</v>
      </c>
      <c r="E21000">
        <v>3</v>
      </c>
      <c r="F21000">
        <v>2</v>
      </c>
      <c r="G21000">
        <v>37</v>
      </c>
    </row>
    <row r="21001" spans="1:7" x14ac:dyDescent="0.35">
      <c r="A21001" t="s">
        <v>5</v>
      </c>
      <c r="B21001" t="s">
        <v>464</v>
      </c>
      <c r="C21001">
        <v>44</v>
      </c>
      <c r="D21001">
        <v>2.52</v>
      </c>
      <c r="E21001">
        <v>2</v>
      </c>
      <c r="F21001">
        <v>2</v>
      </c>
      <c r="G21001">
        <v>10</v>
      </c>
    </row>
    <row r="21002" spans="1:7" x14ac:dyDescent="0.35">
      <c r="A21002" t="s">
        <v>6</v>
      </c>
      <c r="B21002" t="s">
        <v>462</v>
      </c>
      <c r="C21002">
        <v>101</v>
      </c>
      <c r="D21002">
        <v>2.81</v>
      </c>
      <c r="E21002">
        <v>2</v>
      </c>
      <c r="F21002">
        <v>2</v>
      </c>
      <c r="G21002">
        <v>7</v>
      </c>
    </row>
    <row r="21003" spans="1:7" x14ac:dyDescent="0.35">
      <c r="A21003" t="s">
        <v>6</v>
      </c>
      <c r="B21003" t="s">
        <v>464</v>
      </c>
      <c r="C21003">
        <v>50</v>
      </c>
      <c r="D21003">
        <v>3.34</v>
      </c>
      <c r="E21003">
        <v>2</v>
      </c>
      <c r="F21003">
        <v>2</v>
      </c>
      <c r="G21003">
        <v>15</v>
      </c>
    </row>
    <row r="21004" spans="1:7" x14ac:dyDescent="0.35">
      <c r="A21004" t="s">
        <v>7</v>
      </c>
      <c r="B21004" t="s">
        <v>462</v>
      </c>
      <c r="C21004">
        <v>133</v>
      </c>
      <c r="D21004">
        <v>4.55</v>
      </c>
      <c r="E21004">
        <v>3</v>
      </c>
      <c r="F21004">
        <v>2</v>
      </c>
      <c r="G21004">
        <v>40</v>
      </c>
    </row>
    <row r="21005" spans="1:7" x14ac:dyDescent="0.35">
      <c r="A21005" t="s">
        <v>7</v>
      </c>
      <c r="B21005" t="s">
        <v>464</v>
      </c>
      <c r="C21005">
        <v>38</v>
      </c>
      <c r="D21005">
        <v>3.53</v>
      </c>
      <c r="E21005">
        <v>2</v>
      </c>
      <c r="F21005">
        <v>2</v>
      </c>
      <c r="G21005">
        <v>20</v>
      </c>
    </row>
    <row r="21006" spans="1:7" x14ac:dyDescent="0.35">
      <c r="A21006" t="s">
        <v>241</v>
      </c>
      <c r="B21006" t="s">
        <v>462</v>
      </c>
      <c r="C21006">
        <v>430</v>
      </c>
      <c r="D21006">
        <v>3.82</v>
      </c>
      <c r="E21006">
        <v>2</v>
      </c>
      <c r="F21006">
        <v>2</v>
      </c>
      <c r="G21006">
        <v>40</v>
      </c>
    </row>
    <row r="21007" spans="1:7" x14ac:dyDescent="0.35">
      <c r="A21007" t="s">
        <v>241</v>
      </c>
      <c r="B21007" t="s">
        <v>464</v>
      </c>
      <c r="C21007">
        <v>218</v>
      </c>
      <c r="D21007">
        <v>3.67</v>
      </c>
      <c r="E21007">
        <v>2</v>
      </c>
      <c r="F21007">
        <v>2</v>
      </c>
      <c r="G21007">
        <v>21</v>
      </c>
    </row>
    <row r="21009" spans="1:7" x14ac:dyDescent="0.35">
      <c r="A21009" t="s">
        <v>2903</v>
      </c>
    </row>
    <row r="21010" spans="1:7" x14ac:dyDescent="0.35">
      <c r="A21010" t="s">
        <v>14</v>
      </c>
      <c r="B21010" t="s">
        <v>487</v>
      </c>
      <c r="C21010" t="s">
        <v>2</v>
      </c>
      <c r="D21010" t="s">
        <v>1189</v>
      </c>
      <c r="E21010" t="s">
        <v>1190</v>
      </c>
      <c r="F21010" t="s">
        <v>1191</v>
      </c>
      <c r="G21010" t="s">
        <v>1192</v>
      </c>
    </row>
    <row r="21011" spans="1:7" x14ac:dyDescent="0.35">
      <c r="A21011" t="s">
        <v>3</v>
      </c>
      <c r="B21011" t="s">
        <v>488</v>
      </c>
      <c r="C21011">
        <v>76</v>
      </c>
      <c r="D21011">
        <v>3.14</v>
      </c>
      <c r="E21011">
        <v>2</v>
      </c>
      <c r="F21011">
        <v>2</v>
      </c>
      <c r="G21011">
        <v>21</v>
      </c>
    </row>
    <row r="21012" spans="1:7" x14ac:dyDescent="0.35">
      <c r="A21012" t="s">
        <v>3</v>
      </c>
      <c r="B21012" t="s">
        <v>491</v>
      </c>
      <c r="C21012">
        <v>60</v>
      </c>
      <c r="D21012">
        <v>2.94</v>
      </c>
      <c r="E21012">
        <v>2</v>
      </c>
      <c r="F21012">
        <v>2</v>
      </c>
      <c r="G21012">
        <v>20</v>
      </c>
    </row>
    <row r="21013" spans="1:7" x14ac:dyDescent="0.35">
      <c r="A21013" t="s">
        <v>4</v>
      </c>
      <c r="B21013" t="s">
        <v>488</v>
      </c>
      <c r="C21013">
        <v>66</v>
      </c>
      <c r="D21013">
        <v>9.94</v>
      </c>
      <c r="E21013">
        <v>4</v>
      </c>
      <c r="F21013">
        <v>2</v>
      </c>
      <c r="G21013">
        <v>30</v>
      </c>
    </row>
    <row r="21014" spans="1:7" x14ac:dyDescent="0.35">
      <c r="A21014" t="s">
        <v>4</v>
      </c>
      <c r="B21014" t="s">
        <v>491</v>
      </c>
      <c r="C21014">
        <v>36</v>
      </c>
      <c r="D21014">
        <v>2.64</v>
      </c>
      <c r="E21014">
        <v>2</v>
      </c>
      <c r="F21014">
        <v>2</v>
      </c>
      <c r="G21014">
        <v>6</v>
      </c>
    </row>
    <row r="21015" spans="1:7" x14ac:dyDescent="0.35">
      <c r="A21015" t="s">
        <v>5</v>
      </c>
      <c r="B21015" t="s">
        <v>488</v>
      </c>
      <c r="C21015">
        <v>57</v>
      </c>
      <c r="D21015">
        <v>4.3899999999999997</v>
      </c>
      <c r="E21015">
        <v>2</v>
      </c>
      <c r="F21015">
        <v>2</v>
      </c>
      <c r="G21015">
        <v>37</v>
      </c>
    </row>
    <row r="21016" spans="1:7" x14ac:dyDescent="0.35">
      <c r="A21016" t="s">
        <v>5</v>
      </c>
      <c r="B21016" t="s">
        <v>491</v>
      </c>
      <c r="C21016">
        <v>31</v>
      </c>
      <c r="D21016">
        <v>2.86</v>
      </c>
      <c r="E21016">
        <v>3</v>
      </c>
      <c r="F21016">
        <v>2</v>
      </c>
      <c r="G21016">
        <v>9</v>
      </c>
    </row>
    <row r="21017" spans="1:7" x14ac:dyDescent="0.35">
      <c r="A21017" t="s">
        <v>6</v>
      </c>
      <c r="B21017" t="s">
        <v>488</v>
      </c>
      <c r="C21017">
        <v>99</v>
      </c>
      <c r="D21017">
        <v>2.8</v>
      </c>
      <c r="E21017">
        <v>2</v>
      </c>
      <c r="F21017">
        <v>2</v>
      </c>
      <c r="G21017">
        <v>7</v>
      </c>
    </row>
    <row r="21018" spans="1:7" x14ac:dyDescent="0.35">
      <c r="A21018" t="s">
        <v>6</v>
      </c>
      <c r="B21018" t="s">
        <v>491</v>
      </c>
      <c r="C21018">
        <v>52</v>
      </c>
      <c r="D21018">
        <v>3.21</v>
      </c>
      <c r="E21018">
        <v>2</v>
      </c>
      <c r="F21018">
        <v>2</v>
      </c>
      <c r="G21018">
        <v>15</v>
      </c>
    </row>
    <row r="21019" spans="1:7" x14ac:dyDescent="0.35">
      <c r="A21019" t="s">
        <v>7</v>
      </c>
      <c r="B21019" t="s">
        <v>488</v>
      </c>
      <c r="C21019">
        <v>97</v>
      </c>
      <c r="D21019">
        <v>4.09</v>
      </c>
      <c r="E21019">
        <v>2</v>
      </c>
      <c r="F21019">
        <v>2</v>
      </c>
      <c r="G21019">
        <v>31</v>
      </c>
    </row>
    <row r="21020" spans="1:7" x14ac:dyDescent="0.35">
      <c r="A21020" t="s">
        <v>7</v>
      </c>
      <c r="B21020" t="s">
        <v>491</v>
      </c>
      <c r="C21020">
        <v>74</v>
      </c>
      <c r="D21020">
        <v>4.6100000000000003</v>
      </c>
      <c r="E21020">
        <v>2</v>
      </c>
      <c r="F21020">
        <v>2</v>
      </c>
      <c r="G21020">
        <v>40</v>
      </c>
    </row>
    <row r="21021" spans="1:7" x14ac:dyDescent="0.35">
      <c r="A21021" t="s">
        <v>241</v>
      </c>
      <c r="B21021" t="s">
        <v>488</v>
      </c>
      <c r="C21021">
        <v>395</v>
      </c>
      <c r="D21021">
        <v>3.87</v>
      </c>
      <c r="E21021">
        <v>2</v>
      </c>
      <c r="F21021">
        <v>2</v>
      </c>
      <c r="G21021">
        <v>37</v>
      </c>
    </row>
    <row r="21022" spans="1:7" x14ac:dyDescent="0.35">
      <c r="A21022" t="s">
        <v>241</v>
      </c>
      <c r="B21022" t="s">
        <v>491</v>
      </c>
      <c r="C21022">
        <v>253</v>
      </c>
      <c r="D21022">
        <v>3.67</v>
      </c>
      <c r="E21022">
        <v>2</v>
      </c>
      <c r="F21022">
        <v>2</v>
      </c>
      <c r="G21022">
        <v>40</v>
      </c>
    </row>
    <row r="21024" spans="1:7" x14ac:dyDescent="0.35">
      <c r="A21024" t="s">
        <v>2904</v>
      </c>
    </row>
    <row r="21025" spans="1:7" x14ac:dyDescent="0.35">
      <c r="A21025" t="s">
        <v>14</v>
      </c>
      <c r="B21025" t="s">
        <v>565</v>
      </c>
      <c r="C21025" t="s">
        <v>2</v>
      </c>
      <c r="D21025" t="s">
        <v>1189</v>
      </c>
      <c r="E21025" t="s">
        <v>1190</v>
      </c>
      <c r="F21025" t="s">
        <v>1191</v>
      </c>
      <c r="G21025" t="s">
        <v>1192</v>
      </c>
    </row>
    <row r="21026" spans="1:7" x14ac:dyDescent="0.35">
      <c r="A21026" t="s">
        <v>3</v>
      </c>
      <c r="B21026" t="s">
        <v>566</v>
      </c>
      <c r="C21026">
        <v>52</v>
      </c>
      <c r="D21026">
        <v>3.44</v>
      </c>
      <c r="E21026">
        <v>2</v>
      </c>
      <c r="F21026">
        <v>2</v>
      </c>
      <c r="G21026">
        <v>21</v>
      </c>
    </row>
    <row r="21027" spans="1:7" x14ac:dyDescent="0.35">
      <c r="A21027" t="s">
        <v>3</v>
      </c>
      <c r="B21027" t="s">
        <v>569</v>
      </c>
      <c r="C21027">
        <v>23</v>
      </c>
      <c r="D21027">
        <v>2.41</v>
      </c>
      <c r="E21027">
        <v>2</v>
      </c>
      <c r="F21027">
        <v>2</v>
      </c>
      <c r="G21027">
        <v>8</v>
      </c>
    </row>
    <row r="21028" spans="1:7" x14ac:dyDescent="0.35">
      <c r="A21028" t="s">
        <v>3</v>
      </c>
      <c r="B21028" t="s">
        <v>570</v>
      </c>
      <c r="C21028">
        <v>1</v>
      </c>
      <c r="D21028">
        <v>3</v>
      </c>
      <c r="E21028">
        <v>3</v>
      </c>
      <c r="F21028">
        <v>3</v>
      </c>
      <c r="G21028">
        <v>3</v>
      </c>
    </row>
    <row r="21029" spans="1:7" x14ac:dyDescent="0.35">
      <c r="A21029" t="s">
        <v>3</v>
      </c>
      <c r="B21029" t="s">
        <v>571</v>
      </c>
      <c r="C21029">
        <v>41</v>
      </c>
      <c r="D21029">
        <v>3.11</v>
      </c>
      <c r="E21029">
        <v>2</v>
      </c>
      <c r="F21029">
        <v>2</v>
      </c>
      <c r="G21029">
        <v>20</v>
      </c>
    </row>
    <row r="21030" spans="1:7" x14ac:dyDescent="0.35">
      <c r="A21030" t="s">
        <v>3</v>
      </c>
      <c r="B21030" t="s">
        <v>572</v>
      </c>
      <c r="C21030">
        <v>17</v>
      </c>
      <c r="D21030">
        <v>2.4500000000000002</v>
      </c>
      <c r="E21030">
        <v>2</v>
      </c>
      <c r="F21030">
        <v>2</v>
      </c>
      <c r="G21030">
        <v>4</v>
      </c>
    </row>
    <row r="21031" spans="1:7" x14ac:dyDescent="0.35">
      <c r="A21031" t="s">
        <v>3</v>
      </c>
      <c r="B21031" t="s">
        <v>573</v>
      </c>
      <c r="C21031">
        <v>2</v>
      </c>
      <c r="D21031">
        <v>3.6</v>
      </c>
      <c r="E21031">
        <v>5</v>
      </c>
      <c r="F21031">
        <v>3</v>
      </c>
      <c r="G21031">
        <v>5</v>
      </c>
    </row>
    <row r="21032" spans="1:7" x14ac:dyDescent="0.35">
      <c r="A21032" t="s">
        <v>4</v>
      </c>
      <c r="B21032" t="s">
        <v>566</v>
      </c>
      <c r="C21032">
        <v>22</v>
      </c>
      <c r="D21032">
        <v>11.69</v>
      </c>
      <c r="E21032">
        <v>12</v>
      </c>
      <c r="F21032">
        <v>2</v>
      </c>
      <c r="G21032">
        <v>20</v>
      </c>
    </row>
    <row r="21033" spans="1:7" x14ac:dyDescent="0.35">
      <c r="A21033" t="s">
        <v>4</v>
      </c>
      <c r="B21033" t="s">
        <v>569</v>
      </c>
      <c r="C21033">
        <v>43</v>
      </c>
      <c r="D21033">
        <v>7.44</v>
      </c>
      <c r="E21033">
        <v>2</v>
      </c>
      <c r="F21033">
        <v>2</v>
      </c>
      <c r="G21033">
        <v>30</v>
      </c>
    </row>
    <row r="21034" spans="1:7" x14ac:dyDescent="0.35">
      <c r="A21034" t="s">
        <v>4</v>
      </c>
      <c r="B21034" t="s">
        <v>570</v>
      </c>
      <c r="C21034">
        <v>1</v>
      </c>
      <c r="D21034">
        <v>2</v>
      </c>
      <c r="E21034">
        <v>2</v>
      </c>
      <c r="F21034">
        <v>2</v>
      </c>
      <c r="G21034">
        <v>2</v>
      </c>
    </row>
    <row r="21035" spans="1:7" x14ac:dyDescent="0.35">
      <c r="A21035" t="s">
        <v>4</v>
      </c>
      <c r="B21035" t="s">
        <v>571</v>
      </c>
      <c r="C21035">
        <v>11</v>
      </c>
      <c r="D21035">
        <v>2.63</v>
      </c>
      <c r="E21035">
        <v>2</v>
      </c>
      <c r="F21035">
        <v>2</v>
      </c>
      <c r="G21035">
        <v>5</v>
      </c>
    </row>
    <row r="21036" spans="1:7" x14ac:dyDescent="0.35">
      <c r="A21036" t="s">
        <v>4</v>
      </c>
      <c r="B21036" t="s">
        <v>572</v>
      </c>
      <c r="C21036">
        <v>25</v>
      </c>
      <c r="D21036">
        <v>2.66</v>
      </c>
      <c r="E21036">
        <v>2</v>
      </c>
      <c r="F21036">
        <v>2</v>
      </c>
      <c r="G21036">
        <v>6</v>
      </c>
    </row>
    <row r="21037" spans="1:7" x14ac:dyDescent="0.35">
      <c r="A21037" t="s">
        <v>5</v>
      </c>
      <c r="B21037" t="s">
        <v>566</v>
      </c>
      <c r="C21037">
        <v>9</v>
      </c>
      <c r="D21037">
        <v>2.4500000000000002</v>
      </c>
      <c r="E21037">
        <v>2</v>
      </c>
      <c r="F21037">
        <v>2</v>
      </c>
      <c r="G21037">
        <v>10</v>
      </c>
    </row>
    <row r="21038" spans="1:7" x14ac:dyDescent="0.35">
      <c r="A21038" t="s">
        <v>5</v>
      </c>
      <c r="B21038" t="s">
        <v>569</v>
      </c>
      <c r="C21038">
        <v>40</v>
      </c>
      <c r="D21038">
        <v>4.66</v>
      </c>
      <c r="E21038">
        <v>3</v>
      </c>
      <c r="F21038">
        <v>2</v>
      </c>
      <c r="G21038">
        <v>10</v>
      </c>
    </row>
    <row r="21039" spans="1:7" x14ac:dyDescent="0.35">
      <c r="A21039" t="s">
        <v>5</v>
      </c>
      <c r="B21039" t="s">
        <v>570</v>
      </c>
      <c r="C21039">
        <v>8</v>
      </c>
      <c r="D21039">
        <v>6.04</v>
      </c>
      <c r="E21039">
        <v>2</v>
      </c>
      <c r="F21039">
        <v>2</v>
      </c>
      <c r="G21039">
        <v>37</v>
      </c>
    </row>
    <row r="21040" spans="1:7" x14ac:dyDescent="0.35">
      <c r="A21040" t="s">
        <v>5</v>
      </c>
      <c r="B21040" t="s">
        <v>571</v>
      </c>
      <c r="C21040">
        <v>5</v>
      </c>
      <c r="D21040">
        <v>3.16</v>
      </c>
      <c r="E21040">
        <v>3</v>
      </c>
      <c r="F21040">
        <v>2</v>
      </c>
      <c r="G21040">
        <v>9</v>
      </c>
    </row>
    <row r="21041" spans="1:7" x14ac:dyDescent="0.35">
      <c r="A21041" t="s">
        <v>5</v>
      </c>
      <c r="B21041" t="s">
        <v>572</v>
      </c>
      <c r="C21041">
        <v>24</v>
      </c>
      <c r="D21041">
        <v>2.5</v>
      </c>
      <c r="E21041">
        <v>2</v>
      </c>
      <c r="F21041">
        <v>2</v>
      </c>
      <c r="G21041">
        <v>6</v>
      </c>
    </row>
    <row r="21042" spans="1:7" x14ac:dyDescent="0.35">
      <c r="A21042" t="s">
        <v>5</v>
      </c>
      <c r="B21042" t="s">
        <v>573</v>
      </c>
      <c r="C21042">
        <v>2</v>
      </c>
      <c r="D21042">
        <v>3.29</v>
      </c>
      <c r="E21042">
        <v>4</v>
      </c>
      <c r="F21042">
        <v>2</v>
      </c>
      <c r="G21042">
        <v>4</v>
      </c>
    </row>
    <row r="21043" spans="1:7" x14ac:dyDescent="0.35">
      <c r="A21043" t="s">
        <v>6</v>
      </c>
      <c r="B21043" t="s">
        <v>566</v>
      </c>
      <c r="C21043">
        <v>9</v>
      </c>
      <c r="D21043">
        <v>2.48</v>
      </c>
      <c r="E21043">
        <v>2</v>
      </c>
      <c r="F21043">
        <v>2</v>
      </c>
      <c r="G21043">
        <v>4</v>
      </c>
    </row>
    <row r="21044" spans="1:7" x14ac:dyDescent="0.35">
      <c r="A21044" t="s">
        <v>6</v>
      </c>
      <c r="B21044" t="s">
        <v>569</v>
      </c>
      <c r="C21044">
        <v>68</v>
      </c>
      <c r="D21044">
        <v>2.5</v>
      </c>
      <c r="E21044">
        <v>2</v>
      </c>
      <c r="F21044">
        <v>2</v>
      </c>
      <c r="G21044">
        <v>7</v>
      </c>
    </row>
    <row r="21045" spans="1:7" x14ac:dyDescent="0.35">
      <c r="A21045" t="s">
        <v>6</v>
      </c>
      <c r="B21045" t="s">
        <v>570</v>
      </c>
      <c r="C21045">
        <v>22</v>
      </c>
      <c r="D21045">
        <v>3.88</v>
      </c>
      <c r="E21045">
        <v>3</v>
      </c>
      <c r="F21045">
        <v>2</v>
      </c>
      <c r="G21045">
        <v>7</v>
      </c>
    </row>
    <row r="21046" spans="1:7" x14ac:dyDescent="0.35">
      <c r="A21046" t="s">
        <v>6</v>
      </c>
      <c r="B21046" t="s">
        <v>571</v>
      </c>
      <c r="C21046">
        <v>6</v>
      </c>
      <c r="D21046">
        <v>6.47</v>
      </c>
      <c r="E21046">
        <v>3</v>
      </c>
      <c r="F21046">
        <v>2</v>
      </c>
      <c r="G21046">
        <v>15</v>
      </c>
    </row>
    <row r="21047" spans="1:7" x14ac:dyDescent="0.35">
      <c r="A21047" t="s">
        <v>6</v>
      </c>
      <c r="B21047" t="s">
        <v>572</v>
      </c>
      <c r="C21047">
        <v>41</v>
      </c>
      <c r="D21047">
        <v>2.58</v>
      </c>
      <c r="E21047">
        <v>2</v>
      </c>
      <c r="F21047">
        <v>2</v>
      </c>
      <c r="G21047">
        <v>7</v>
      </c>
    </row>
    <row r="21048" spans="1:7" x14ac:dyDescent="0.35">
      <c r="A21048" t="s">
        <v>6</v>
      </c>
      <c r="B21048" t="s">
        <v>573</v>
      </c>
      <c r="C21048">
        <v>5</v>
      </c>
      <c r="D21048">
        <v>4.45</v>
      </c>
      <c r="E21048">
        <v>2</v>
      </c>
      <c r="F21048">
        <v>2</v>
      </c>
      <c r="G21048">
        <v>7</v>
      </c>
    </row>
    <row r="21049" spans="1:7" x14ac:dyDescent="0.35">
      <c r="A21049" t="s">
        <v>7</v>
      </c>
      <c r="B21049" t="s">
        <v>566</v>
      </c>
      <c r="C21049">
        <v>37</v>
      </c>
      <c r="D21049">
        <v>6.52</v>
      </c>
      <c r="E21049">
        <v>5</v>
      </c>
      <c r="F21049">
        <v>2</v>
      </c>
      <c r="G21049">
        <v>31</v>
      </c>
    </row>
    <row r="21050" spans="1:7" x14ac:dyDescent="0.35">
      <c r="A21050" t="s">
        <v>7</v>
      </c>
      <c r="B21050" t="s">
        <v>569</v>
      </c>
      <c r="C21050">
        <v>46</v>
      </c>
      <c r="D21050">
        <v>2.65</v>
      </c>
      <c r="E21050">
        <v>2</v>
      </c>
      <c r="F21050">
        <v>2</v>
      </c>
      <c r="G21050">
        <v>10</v>
      </c>
    </row>
    <row r="21051" spans="1:7" x14ac:dyDescent="0.35">
      <c r="A21051" t="s">
        <v>7</v>
      </c>
      <c r="B21051" t="s">
        <v>570</v>
      </c>
      <c r="C21051">
        <v>14</v>
      </c>
      <c r="D21051">
        <v>2.89</v>
      </c>
      <c r="E21051">
        <v>2</v>
      </c>
      <c r="F21051">
        <v>2</v>
      </c>
      <c r="G21051">
        <v>8</v>
      </c>
    </row>
    <row r="21052" spans="1:7" x14ac:dyDescent="0.35">
      <c r="A21052" t="s">
        <v>7</v>
      </c>
      <c r="B21052" t="s">
        <v>571</v>
      </c>
      <c r="C21052">
        <v>15</v>
      </c>
      <c r="D21052">
        <v>3.46</v>
      </c>
      <c r="E21052">
        <v>2</v>
      </c>
      <c r="F21052">
        <v>2</v>
      </c>
      <c r="G21052">
        <v>9</v>
      </c>
    </row>
    <row r="21053" spans="1:7" x14ac:dyDescent="0.35">
      <c r="A21053" t="s">
        <v>7</v>
      </c>
      <c r="B21053" t="s">
        <v>572</v>
      </c>
      <c r="C21053">
        <v>52</v>
      </c>
      <c r="D21053">
        <v>5.34</v>
      </c>
      <c r="E21053">
        <v>2</v>
      </c>
      <c r="F21053">
        <v>2</v>
      </c>
      <c r="G21053">
        <v>40</v>
      </c>
    </row>
    <row r="21054" spans="1:7" x14ac:dyDescent="0.35">
      <c r="A21054" t="s">
        <v>7</v>
      </c>
      <c r="B21054" t="s">
        <v>573</v>
      </c>
      <c r="C21054">
        <v>7</v>
      </c>
      <c r="D21054">
        <v>2.27</v>
      </c>
      <c r="E21054">
        <v>2</v>
      </c>
      <c r="F21054">
        <v>2</v>
      </c>
      <c r="G21054">
        <v>3</v>
      </c>
    </row>
    <row r="21055" spans="1:7" x14ac:dyDescent="0.35">
      <c r="A21055" t="s">
        <v>241</v>
      </c>
      <c r="B21055" t="s">
        <v>566</v>
      </c>
      <c r="C21055">
        <v>129</v>
      </c>
      <c r="D21055">
        <v>5.16</v>
      </c>
      <c r="E21055">
        <v>3</v>
      </c>
      <c r="F21055">
        <v>2</v>
      </c>
      <c r="G21055">
        <v>31</v>
      </c>
    </row>
    <row r="21056" spans="1:7" x14ac:dyDescent="0.35">
      <c r="A21056" t="s">
        <v>241</v>
      </c>
      <c r="B21056" t="s">
        <v>569</v>
      </c>
      <c r="C21056">
        <v>220</v>
      </c>
      <c r="D21056">
        <v>3.04</v>
      </c>
      <c r="E21056">
        <v>2</v>
      </c>
      <c r="F21056">
        <v>2</v>
      </c>
      <c r="G21056">
        <v>30</v>
      </c>
    </row>
    <row r="21057" spans="1:7" x14ac:dyDescent="0.35">
      <c r="A21057" t="s">
        <v>241</v>
      </c>
      <c r="B21057" t="s">
        <v>570</v>
      </c>
      <c r="C21057">
        <v>46</v>
      </c>
      <c r="D21057">
        <v>3.74</v>
      </c>
      <c r="E21057">
        <v>3</v>
      </c>
      <c r="F21057">
        <v>2</v>
      </c>
      <c r="G21057">
        <v>37</v>
      </c>
    </row>
    <row r="21058" spans="1:7" x14ac:dyDescent="0.35">
      <c r="A21058" t="s">
        <v>241</v>
      </c>
      <c r="B21058" t="s">
        <v>571</v>
      </c>
      <c r="C21058">
        <v>78</v>
      </c>
      <c r="D21058">
        <v>3.47</v>
      </c>
      <c r="E21058">
        <v>3</v>
      </c>
      <c r="F21058">
        <v>2</v>
      </c>
      <c r="G21058">
        <v>20</v>
      </c>
    </row>
    <row r="21059" spans="1:7" x14ac:dyDescent="0.35">
      <c r="A21059" t="s">
        <v>241</v>
      </c>
      <c r="B21059" t="s">
        <v>572</v>
      </c>
      <c r="C21059">
        <v>159</v>
      </c>
      <c r="D21059">
        <v>3.89</v>
      </c>
      <c r="E21059">
        <v>2</v>
      </c>
      <c r="F21059">
        <v>2</v>
      </c>
      <c r="G21059">
        <v>40</v>
      </c>
    </row>
    <row r="21060" spans="1:7" x14ac:dyDescent="0.35">
      <c r="A21060" t="s">
        <v>241</v>
      </c>
      <c r="B21060" t="s">
        <v>573</v>
      </c>
      <c r="C21060">
        <v>16</v>
      </c>
      <c r="D21060">
        <v>2.92</v>
      </c>
      <c r="E21060">
        <v>2</v>
      </c>
      <c r="F21060">
        <v>2</v>
      </c>
      <c r="G21060">
        <v>7</v>
      </c>
    </row>
    <row r="21062" spans="1:7" x14ac:dyDescent="0.35">
      <c r="A21062" t="s">
        <v>2905</v>
      </c>
    </row>
    <row r="21063" spans="1:7" x14ac:dyDescent="0.35">
      <c r="A21063" t="s">
        <v>14</v>
      </c>
      <c r="B21063" t="s">
        <v>593</v>
      </c>
      <c r="C21063" t="s">
        <v>2</v>
      </c>
      <c r="D21063" t="s">
        <v>1189</v>
      </c>
      <c r="E21063" t="s">
        <v>1190</v>
      </c>
      <c r="F21063" t="s">
        <v>1191</v>
      </c>
      <c r="G21063" t="s">
        <v>1192</v>
      </c>
    </row>
    <row r="21064" spans="1:7" x14ac:dyDescent="0.35">
      <c r="A21064" t="s">
        <v>3</v>
      </c>
      <c r="B21064" t="s">
        <v>594</v>
      </c>
      <c r="C21064">
        <v>32</v>
      </c>
      <c r="D21064">
        <v>2.73</v>
      </c>
      <c r="E21064">
        <v>2</v>
      </c>
      <c r="F21064">
        <v>2</v>
      </c>
      <c r="G21064">
        <v>8</v>
      </c>
    </row>
    <row r="21065" spans="1:7" x14ac:dyDescent="0.35">
      <c r="A21065" t="s">
        <v>3</v>
      </c>
      <c r="B21065" t="s">
        <v>595</v>
      </c>
      <c r="C21065">
        <v>104</v>
      </c>
      <c r="D21065">
        <v>3.12</v>
      </c>
      <c r="E21065">
        <v>2</v>
      </c>
      <c r="F21065">
        <v>2</v>
      </c>
      <c r="G21065">
        <v>21</v>
      </c>
    </row>
    <row r="21066" spans="1:7" x14ac:dyDescent="0.35">
      <c r="A21066" t="s">
        <v>4</v>
      </c>
      <c r="B21066" t="s">
        <v>594</v>
      </c>
      <c r="C21066">
        <v>48</v>
      </c>
      <c r="D21066">
        <v>11.14</v>
      </c>
      <c r="E21066">
        <v>6</v>
      </c>
      <c r="F21066">
        <v>2</v>
      </c>
      <c r="G21066">
        <v>20</v>
      </c>
    </row>
    <row r="21067" spans="1:7" x14ac:dyDescent="0.35">
      <c r="A21067" t="s">
        <v>4</v>
      </c>
      <c r="B21067" t="s">
        <v>595</v>
      </c>
      <c r="C21067">
        <v>54</v>
      </c>
      <c r="D21067">
        <v>5.5</v>
      </c>
      <c r="E21067">
        <v>2</v>
      </c>
      <c r="F21067">
        <v>2</v>
      </c>
      <c r="G21067">
        <v>30</v>
      </c>
    </row>
    <row r="21068" spans="1:7" x14ac:dyDescent="0.35">
      <c r="A21068" t="s">
        <v>5</v>
      </c>
      <c r="B21068" t="s">
        <v>594</v>
      </c>
      <c r="C21068">
        <v>37</v>
      </c>
      <c r="D21068">
        <v>2.5499999999999998</v>
      </c>
      <c r="E21068">
        <v>2</v>
      </c>
      <c r="F21068">
        <v>2</v>
      </c>
      <c r="G21068">
        <v>7</v>
      </c>
    </row>
    <row r="21069" spans="1:7" x14ac:dyDescent="0.35">
      <c r="A21069" t="s">
        <v>5</v>
      </c>
      <c r="B21069" t="s">
        <v>595</v>
      </c>
      <c r="C21069">
        <v>51</v>
      </c>
      <c r="D21069">
        <v>3.92</v>
      </c>
      <c r="E21069">
        <v>3</v>
      </c>
      <c r="F21069">
        <v>2</v>
      </c>
      <c r="G21069">
        <v>37</v>
      </c>
    </row>
    <row r="21070" spans="1:7" x14ac:dyDescent="0.35">
      <c r="A21070" t="s">
        <v>6</v>
      </c>
      <c r="B21070" t="s">
        <v>594</v>
      </c>
      <c r="C21070">
        <v>15</v>
      </c>
      <c r="D21070">
        <v>4.45</v>
      </c>
      <c r="E21070">
        <v>3</v>
      </c>
      <c r="F21070">
        <v>2</v>
      </c>
      <c r="G21070">
        <v>15</v>
      </c>
    </row>
    <row r="21071" spans="1:7" x14ac:dyDescent="0.35">
      <c r="A21071" t="s">
        <v>6</v>
      </c>
      <c r="B21071" t="s">
        <v>595</v>
      </c>
      <c r="C21071">
        <v>136</v>
      </c>
      <c r="D21071">
        <v>2.73</v>
      </c>
      <c r="E21071">
        <v>2</v>
      </c>
      <c r="F21071">
        <v>2</v>
      </c>
      <c r="G21071">
        <v>7</v>
      </c>
    </row>
    <row r="21072" spans="1:7" x14ac:dyDescent="0.35">
      <c r="A21072" t="s">
        <v>7</v>
      </c>
      <c r="B21072" t="s">
        <v>594</v>
      </c>
      <c r="C21072">
        <v>55</v>
      </c>
      <c r="D21072">
        <v>4.24</v>
      </c>
      <c r="E21072">
        <v>2</v>
      </c>
      <c r="F21072">
        <v>2</v>
      </c>
      <c r="G21072">
        <v>31</v>
      </c>
    </row>
    <row r="21073" spans="1:8" x14ac:dyDescent="0.35">
      <c r="A21073" t="s">
        <v>7</v>
      </c>
      <c r="B21073" t="s">
        <v>595</v>
      </c>
      <c r="C21073">
        <v>116</v>
      </c>
      <c r="D21073">
        <v>4.38</v>
      </c>
      <c r="E21073">
        <v>2</v>
      </c>
      <c r="F21073">
        <v>2</v>
      </c>
      <c r="G21073">
        <v>40</v>
      </c>
    </row>
    <row r="21074" spans="1:8" x14ac:dyDescent="0.35">
      <c r="A21074" t="s">
        <v>241</v>
      </c>
      <c r="B21074" t="s">
        <v>594</v>
      </c>
      <c r="C21074">
        <v>187</v>
      </c>
      <c r="D21074">
        <v>4.4400000000000004</v>
      </c>
      <c r="E21074">
        <v>2</v>
      </c>
      <c r="F21074">
        <v>2</v>
      </c>
      <c r="G21074">
        <v>31</v>
      </c>
    </row>
    <row r="21075" spans="1:8" x14ac:dyDescent="0.35">
      <c r="A21075" t="s">
        <v>241</v>
      </c>
      <c r="B21075" t="s">
        <v>595</v>
      </c>
      <c r="C21075">
        <v>461</v>
      </c>
      <c r="D21075">
        <v>3.65</v>
      </c>
      <c r="E21075">
        <v>2</v>
      </c>
      <c r="F21075">
        <v>2</v>
      </c>
      <c r="G21075">
        <v>40</v>
      </c>
    </row>
    <row r="21077" spans="1:8" x14ac:dyDescent="0.35">
      <c r="A21077" t="s">
        <v>2906</v>
      </c>
    </row>
    <row r="21078" spans="1:8" x14ac:dyDescent="0.35">
      <c r="A21078" t="s">
        <v>14</v>
      </c>
      <c r="B21078" t="s">
        <v>2</v>
      </c>
      <c r="C21078" t="s">
        <v>1189</v>
      </c>
      <c r="D21078" t="s">
        <v>1190</v>
      </c>
      <c r="E21078" t="s">
        <v>1191</v>
      </c>
      <c r="F21078" t="s">
        <v>1192</v>
      </c>
    </row>
    <row r="21079" spans="1:8" x14ac:dyDescent="0.35">
      <c r="A21079" t="s">
        <v>3</v>
      </c>
      <c r="B21079">
        <v>136</v>
      </c>
      <c r="C21079">
        <v>3.05</v>
      </c>
      <c r="D21079">
        <v>2</v>
      </c>
      <c r="E21079">
        <v>2</v>
      </c>
      <c r="F21079">
        <v>21</v>
      </c>
    </row>
    <row r="21080" spans="1:8" x14ac:dyDescent="0.35">
      <c r="A21080" t="s">
        <v>4</v>
      </c>
      <c r="B21080">
        <v>102</v>
      </c>
      <c r="C21080">
        <v>7.15</v>
      </c>
      <c r="D21080">
        <v>3</v>
      </c>
      <c r="E21080">
        <v>2</v>
      </c>
      <c r="F21080">
        <v>30</v>
      </c>
    </row>
    <row r="21081" spans="1:8" x14ac:dyDescent="0.35">
      <c r="A21081" t="s">
        <v>5</v>
      </c>
      <c r="B21081">
        <v>88</v>
      </c>
      <c r="C21081">
        <v>3.72</v>
      </c>
      <c r="D21081">
        <v>2</v>
      </c>
      <c r="E21081">
        <v>2</v>
      </c>
      <c r="F21081">
        <v>37</v>
      </c>
    </row>
    <row r="21082" spans="1:8" x14ac:dyDescent="0.35">
      <c r="A21082" t="s">
        <v>6</v>
      </c>
      <c r="B21082">
        <v>151</v>
      </c>
      <c r="C21082">
        <v>2.96</v>
      </c>
      <c r="D21082">
        <v>2</v>
      </c>
      <c r="E21082">
        <v>2</v>
      </c>
      <c r="F21082">
        <v>15</v>
      </c>
    </row>
    <row r="21083" spans="1:8" x14ac:dyDescent="0.35">
      <c r="A21083" t="s">
        <v>7</v>
      </c>
      <c r="B21083">
        <v>171</v>
      </c>
      <c r="C21083">
        <v>4.3499999999999996</v>
      </c>
      <c r="D21083">
        <v>2</v>
      </c>
      <c r="E21083">
        <v>2</v>
      </c>
      <c r="F21083">
        <v>40</v>
      </c>
    </row>
    <row r="21084" spans="1:8" x14ac:dyDescent="0.35">
      <c r="A21084" t="s">
        <v>241</v>
      </c>
      <c r="B21084">
        <v>648</v>
      </c>
      <c r="C21084">
        <v>3.78</v>
      </c>
      <c r="D21084">
        <v>2</v>
      </c>
      <c r="E21084">
        <v>2</v>
      </c>
      <c r="F21084">
        <v>40</v>
      </c>
    </row>
    <row r="21086" spans="1:8" x14ac:dyDescent="0.35">
      <c r="A21086" t="s">
        <v>2907</v>
      </c>
    </row>
    <row r="21087" spans="1:8" x14ac:dyDescent="0.35">
      <c r="A21087" t="s">
        <v>14</v>
      </c>
      <c r="B21087" t="s">
        <v>15</v>
      </c>
      <c r="C21087" t="s">
        <v>2</v>
      </c>
      <c r="D21087" t="s">
        <v>2908</v>
      </c>
      <c r="E21087" t="s">
        <v>2909</v>
      </c>
      <c r="F21087" t="s">
        <v>2910</v>
      </c>
      <c r="G21087" t="s">
        <v>2911</v>
      </c>
      <c r="H21087" t="s">
        <v>2912</v>
      </c>
    </row>
    <row r="21088" spans="1:8" x14ac:dyDescent="0.35">
      <c r="A21088" t="s">
        <v>3</v>
      </c>
      <c r="B21088" t="s">
        <v>52</v>
      </c>
      <c r="C21088">
        <v>445</v>
      </c>
      <c r="D21088" t="s">
        <v>221</v>
      </c>
      <c r="E21088" t="s">
        <v>71</v>
      </c>
      <c r="F21088" t="s">
        <v>105</v>
      </c>
      <c r="G21088" t="s">
        <v>1591</v>
      </c>
      <c r="H21088" t="s">
        <v>76</v>
      </c>
    </row>
    <row r="21089" spans="1:8" x14ac:dyDescent="0.35">
      <c r="A21089" t="s">
        <v>3</v>
      </c>
      <c r="B21089" t="s">
        <v>83</v>
      </c>
      <c r="C21089">
        <v>1443</v>
      </c>
      <c r="D21089" t="s">
        <v>179</v>
      </c>
      <c r="E21089" t="s">
        <v>76</v>
      </c>
      <c r="F21089" t="s">
        <v>81</v>
      </c>
      <c r="G21089" t="s">
        <v>1263</v>
      </c>
      <c r="H21089" t="s">
        <v>76</v>
      </c>
    </row>
    <row r="21090" spans="1:8" x14ac:dyDescent="0.35">
      <c r="A21090" t="s">
        <v>3</v>
      </c>
      <c r="B21090" t="s">
        <v>50</v>
      </c>
      <c r="C21090">
        <v>141</v>
      </c>
      <c r="D21090" t="s">
        <v>103</v>
      </c>
      <c r="E21090" t="s">
        <v>76</v>
      </c>
      <c r="F21090" t="s">
        <v>106</v>
      </c>
      <c r="G21090" t="s">
        <v>1476</v>
      </c>
      <c r="H21090" t="s">
        <v>76</v>
      </c>
    </row>
    <row r="21091" spans="1:8" x14ac:dyDescent="0.35">
      <c r="A21091" t="s">
        <v>4</v>
      </c>
      <c r="B21091" t="s">
        <v>52</v>
      </c>
      <c r="C21091">
        <v>653</v>
      </c>
      <c r="D21091" t="s">
        <v>71</v>
      </c>
      <c r="E21091" t="s">
        <v>150</v>
      </c>
      <c r="F21091" t="s">
        <v>151</v>
      </c>
      <c r="G21091" t="s">
        <v>1250</v>
      </c>
      <c r="H21091" t="s">
        <v>76</v>
      </c>
    </row>
    <row r="21092" spans="1:8" x14ac:dyDescent="0.35">
      <c r="A21092" t="s">
        <v>4</v>
      </c>
      <c r="B21092" t="s">
        <v>83</v>
      </c>
      <c r="C21092">
        <v>1957</v>
      </c>
      <c r="D21092" t="s">
        <v>70</v>
      </c>
      <c r="E21092" t="s">
        <v>68</v>
      </c>
      <c r="F21092" t="s">
        <v>67</v>
      </c>
      <c r="G21092" t="s">
        <v>1128</v>
      </c>
      <c r="H21092" t="s">
        <v>76</v>
      </c>
    </row>
    <row r="21093" spans="1:8" x14ac:dyDescent="0.35">
      <c r="A21093" t="s">
        <v>4</v>
      </c>
      <c r="B21093" t="s">
        <v>50</v>
      </c>
      <c r="C21093">
        <v>233</v>
      </c>
      <c r="D21093" t="s">
        <v>78</v>
      </c>
      <c r="E21093" t="s">
        <v>73</v>
      </c>
      <c r="F21093" t="s">
        <v>150</v>
      </c>
      <c r="G21093" t="s">
        <v>1132</v>
      </c>
      <c r="H21093" t="s">
        <v>76</v>
      </c>
    </row>
    <row r="21094" spans="1:8" x14ac:dyDescent="0.35">
      <c r="A21094" t="s">
        <v>5</v>
      </c>
      <c r="B21094" t="s">
        <v>52</v>
      </c>
      <c r="C21094">
        <v>965</v>
      </c>
      <c r="D21094" t="s">
        <v>78</v>
      </c>
      <c r="E21094" t="s">
        <v>71</v>
      </c>
      <c r="F21094" t="s">
        <v>106</v>
      </c>
      <c r="G21094" t="s">
        <v>1132</v>
      </c>
      <c r="H21094" t="s">
        <v>76</v>
      </c>
    </row>
    <row r="21095" spans="1:8" x14ac:dyDescent="0.35">
      <c r="A21095" t="s">
        <v>5</v>
      </c>
      <c r="B21095" t="s">
        <v>83</v>
      </c>
      <c r="C21095">
        <v>2264</v>
      </c>
      <c r="D21095" t="s">
        <v>150</v>
      </c>
      <c r="E21095" t="s">
        <v>77</v>
      </c>
      <c r="F21095" t="s">
        <v>77</v>
      </c>
      <c r="G21095" t="s">
        <v>404</v>
      </c>
      <c r="H21095" t="s">
        <v>76</v>
      </c>
    </row>
    <row r="21096" spans="1:8" x14ac:dyDescent="0.35">
      <c r="A21096" t="s">
        <v>5</v>
      </c>
      <c r="B21096" t="s">
        <v>50</v>
      </c>
      <c r="C21096">
        <v>237</v>
      </c>
      <c r="D21096" t="s">
        <v>73</v>
      </c>
      <c r="E21096" t="s">
        <v>68</v>
      </c>
      <c r="F21096" t="s">
        <v>150</v>
      </c>
      <c r="G21096" t="s">
        <v>404</v>
      </c>
      <c r="H21096" t="s">
        <v>76</v>
      </c>
    </row>
    <row r="21097" spans="1:8" x14ac:dyDescent="0.35">
      <c r="A21097" t="s">
        <v>6</v>
      </c>
      <c r="B21097" t="s">
        <v>52</v>
      </c>
      <c r="C21097">
        <v>280</v>
      </c>
      <c r="D21097" t="s">
        <v>180</v>
      </c>
      <c r="E21097" t="s">
        <v>150</v>
      </c>
      <c r="F21097" t="s">
        <v>81</v>
      </c>
      <c r="G21097" t="s">
        <v>1591</v>
      </c>
      <c r="H21097" t="s">
        <v>76</v>
      </c>
    </row>
    <row r="21098" spans="1:8" x14ac:dyDescent="0.35">
      <c r="A21098" t="s">
        <v>6</v>
      </c>
      <c r="B21098" t="s">
        <v>83</v>
      </c>
      <c r="C21098">
        <v>839</v>
      </c>
      <c r="D21098" t="s">
        <v>108</v>
      </c>
      <c r="E21098" t="s">
        <v>150</v>
      </c>
      <c r="F21098" t="s">
        <v>77</v>
      </c>
      <c r="G21098" t="s">
        <v>1004</v>
      </c>
      <c r="H21098" t="s">
        <v>76</v>
      </c>
    </row>
    <row r="21099" spans="1:8" x14ac:dyDescent="0.35">
      <c r="A21099" t="s">
        <v>6</v>
      </c>
      <c r="B21099" t="s">
        <v>50</v>
      </c>
      <c r="C21099">
        <v>101</v>
      </c>
      <c r="D21099" t="s">
        <v>80</v>
      </c>
      <c r="E21099" t="s">
        <v>73</v>
      </c>
      <c r="F21099" t="s">
        <v>76</v>
      </c>
      <c r="G21099" t="s">
        <v>1001</v>
      </c>
      <c r="H21099" t="s">
        <v>76</v>
      </c>
    </row>
    <row r="21100" spans="1:8" x14ac:dyDescent="0.35">
      <c r="A21100" t="s">
        <v>7</v>
      </c>
      <c r="B21100" t="s">
        <v>52</v>
      </c>
      <c r="C21100">
        <v>792</v>
      </c>
      <c r="D21100" t="s">
        <v>173</v>
      </c>
      <c r="E21100" t="s">
        <v>78</v>
      </c>
      <c r="F21100" t="s">
        <v>74</v>
      </c>
      <c r="G21100" t="s">
        <v>1137</v>
      </c>
      <c r="H21100" t="s">
        <v>77</v>
      </c>
    </row>
    <row r="21101" spans="1:8" x14ac:dyDescent="0.35">
      <c r="A21101" t="s">
        <v>7</v>
      </c>
      <c r="B21101" t="s">
        <v>83</v>
      </c>
      <c r="C21101">
        <v>2106</v>
      </c>
      <c r="D21101" t="s">
        <v>198</v>
      </c>
      <c r="E21101" t="s">
        <v>77</v>
      </c>
      <c r="F21101" t="s">
        <v>72</v>
      </c>
      <c r="G21101" t="s">
        <v>1474</v>
      </c>
      <c r="H21101" t="s">
        <v>76</v>
      </c>
    </row>
    <row r="21102" spans="1:8" x14ac:dyDescent="0.35">
      <c r="A21102" t="s">
        <v>7</v>
      </c>
      <c r="B21102" t="s">
        <v>50</v>
      </c>
      <c r="C21102">
        <v>348</v>
      </c>
      <c r="D21102" t="s">
        <v>81</v>
      </c>
      <c r="E21102" t="s">
        <v>71</v>
      </c>
      <c r="F21102" t="s">
        <v>57</v>
      </c>
      <c r="G21102" t="s">
        <v>1130</v>
      </c>
      <c r="H21102" t="s">
        <v>76</v>
      </c>
    </row>
    <row r="21103" spans="1:8" x14ac:dyDescent="0.35">
      <c r="A21103" t="s">
        <v>241</v>
      </c>
      <c r="B21103" t="s">
        <v>52</v>
      </c>
      <c r="C21103">
        <v>3135</v>
      </c>
      <c r="D21103" t="s">
        <v>104</v>
      </c>
      <c r="E21103" t="s">
        <v>75</v>
      </c>
      <c r="F21103" t="s">
        <v>63</v>
      </c>
      <c r="G21103" t="s">
        <v>906</v>
      </c>
      <c r="H21103" t="s">
        <v>73</v>
      </c>
    </row>
    <row r="21104" spans="1:8" x14ac:dyDescent="0.35">
      <c r="A21104" t="s">
        <v>241</v>
      </c>
      <c r="B21104" t="s">
        <v>83</v>
      </c>
      <c r="C21104">
        <v>8609</v>
      </c>
      <c r="D21104" t="s">
        <v>151</v>
      </c>
      <c r="E21104" t="s">
        <v>77</v>
      </c>
      <c r="F21104" t="s">
        <v>80</v>
      </c>
      <c r="G21104" t="s">
        <v>1449</v>
      </c>
      <c r="H21104" t="s">
        <v>76</v>
      </c>
    </row>
    <row r="21105" spans="1:8" x14ac:dyDescent="0.35">
      <c r="A21105" t="s">
        <v>241</v>
      </c>
      <c r="B21105" t="s">
        <v>50</v>
      </c>
      <c r="C21105">
        <v>1060</v>
      </c>
      <c r="D21105" t="s">
        <v>72</v>
      </c>
      <c r="E21105" t="s">
        <v>77</v>
      </c>
      <c r="F21105" t="s">
        <v>100</v>
      </c>
      <c r="G21105" t="s">
        <v>1418</v>
      </c>
      <c r="H21105" t="s">
        <v>76</v>
      </c>
    </row>
    <row r="21107" spans="1:8" x14ac:dyDescent="0.35">
      <c r="A21107" t="s">
        <v>2913</v>
      </c>
    </row>
    <row r="21108" spans="1:8" x14ac:dyDescent="0.35">
      <c r="A21108" t="s">
        <v>14</v>
      </c>
      <c r="B21108" t="s">
        <v>266</v>
      </c>
      <c r="C21108" t="s">
        <v>2</v>
      </c>
      <c r="D21108" t="s">
        <v>2908</v>
      </c>
      <c r="E21108" t="s">
        <v>2910</v>
      </c>
      <c r="F21108" t="s">
        <v>2911</v>
      </c>
      <c r="G21108" t="s">
        <v>2909</v>
      </c>
      <c r="H21108" t="s">
        <v>2912</v>
      </c>
    </row>
    <row r="21109" spans="1:8" x14ac:dyDescent="0.35">
      <c r="A21109" t="s">
        <v>3</v>
      </c>
      <c r="B21109" t="s">
        <v>267</v>
      </c>
      <c r="C21109">
        <v>264</v>
      </c>
      <c r="D21109" t="s">
        <v>161</v>
      </c>
      <c r="E21109" t="s">
        <v>55</v>
      </c>
      <c r="F21109" t="s">
        <v>1422</v>
      </c>
      <c r="G21109" t="s">
        <v>76</v>
      </c>
      <c r="H21109" t="s">
        <v>76</v>
      </c>
    </row>
    <row r="21110" spans="1:8" x14ac:dyDescent="0.35">
      <c r="A21110" t="s">
        <v>3</v>
      </c>
      <c r="B21110" t="s">
        <v>279</v>
      </c>
      <c r="C21110">
        <v>1701</v>
      </c>
      <c r="D21110" t="s">
        <v>57</v>
      </c>
      <c r="E21110" t="s">
        <v>105</v>
      </c>
      <c r="F21110" t="s">
        <v>1257</v>
      </c>
      <c r="G21110" t="s">
        <v>73</v>
      </c>
      <c r="H21110" t="s">
        <v>76</v>
      </c>
    </row>
    <row r="21111" spans="1:8" x14ac:dyDescent="0.35">
      <c r="A21111" t="s">
        <v>3</v>
      </c>
      <c r="B21111" t="s">
        <v>285</v>
      </c>
      <c r="C21111">
        <v>64</v>
      </c>
      <c r="D21111" t="s">
        <v>71</v>
      </c>
      <c r="E21111" t="s">
        <v>76</v>
      </c>
      <c r="F21111" t="s">
        <v>1251</v>
      </c>
      <c r="G21111" t="s">
        <v>76</v>
      </c>
      <c r="H21111" t="s">
        <v>76</v>
      </c>
    </row>
    <row r="21112" spans="1:8" x14ac:dyDescent="0.35">
      <c r="A21112" t="s">
        <v>4</v>
      </c>
      <c r="B21112" t="s">
        <v>267</v>
      </c>
      <c r="C21112">
        <v>274</v>
      </c>
      <c r="D21112" t="s">
        <v>138</v>
      </c>
      <c r="E21112" t="s">
        <v>57</v>
      </c>
      <c r="F21112" t="s">
        <v>1257</v>
      </c>
      <c r="G21112" t="s">
        <v>107</v>
      </c>
      <c r="H21112" t="s">
        <v>76</v>
      </c>
    </row>
    <row r="21113" spans="1:8" x14ac:dyDescent="0.35">
      <c r="A21113" t="s">
        <v>4</v>
      </c>
      <c r="B21113" t="s">
        <v>279</v>
      </c>
      <c r="C21113">
        <v>2428</v>
      </c>
      <c r="D21113" t="s">
        <v>108</v>
      </c>
      <c r="E21113" t="s">
        <v>221</v>
      </c>
      <c r="F21113" t="s">
        <v>887</v>
      </c>
      <c r="G21113" t="s">
        <v>71</v>
      </c>
      <c r="H21113" t="s">
        <v>76</v>
      </c>
    </row>
    <row r="21114" spans="1:8" x14ac:dyDescent="0.35">
      <c r="A21114" t="s">
        <v>4</v>
      </c>
      <c r="B21114" t="s">
        <v>285</v>
      </c>
      <c r="C21114">
        <v>141</v>
      </c>
      <c r="D21114" t="s">
        <v>138</v>
      </c>
      <c r="E21114" t="s">
        <v>106</v>
      </c>
      <c r="F21114" t="s">
        <v>1246</v>
      </c>
      <c r="G21114" t="s">
        <v>73</v>
      </c>
      <c r="H21114" t="s">
        <v>76</v>
      </c>
    </row>
    <row r="21115" spans="1:8" x14ac:dyDescent="0.35">
      <c r="A21115" t="s">
        <v>5</v>
      </c>
      <c r="B21115" t="s">
        <v>267</v>
      </c>
      <c r="C21115">
        <v>135</v>
      </c>
      <c r="D21115" t="s">
        <v>97</v>
      </c>
      <c r="E21115" t="s">
        <v>77</v>
      </c>
      <c r="F21115" t="s">
        <v>1130</v>
      </c>
      <c r="G21115" t="s">
        <v>68</v>
      </c>
      <c r="H21115" t="s">
        <v>76</v>
      </c>
    </row>
    <row r="21116" spans="1:8" x14ac:dyDescent="0.35">
      <c r="A21116" t="s">
        <v>5</v>
      </c>
      <c r="B21116" t="s">
        <v>279</v>
      </c>
      <c r="C21116">
        <v>2662</v>
      </c>
      <c r="D21116" t="s">
        <v>71</v>
      </c>
      <c r="E21116" t="s">
        <v>68</v>
      </c>
      <c r="F21116" t="s">
        <v>1246</v>
      </c>
      <c r="G21116" t="s">
        <v>77</v>
      </c>
      <c r="H21116" t="s">
        <v>76</v>
      </c>
    </row>
    <row r="21117" spans="1:8" x14ac:dyDescent="0.35">
      <c r="A21117" t="s">
        <v>5</v>
      </c>
      <c r="B21117" t="s">
        <v>285</v>
      </c>
      <c r="C21117">
        <v>669</v>
      </c>
      <c r="D21117" t="s">
        <v>107</v>
      </c>
      <c r="E21117" t="s">
        <v>73</v>
      </c>
      <c r="F21117" t="s">
        <v>1251</v>
      </c>
      <c r="G21117" t="s">
        <v>77</v>
      </c>
      <c r="H21117" t="s">
        <v>76</v>
      </c>
    </row>
    <row r="21118" spans="1:8" x14ac:dyDescent="0.35">
      <c r="A21118" t="s">
        <v>6</v>
      </c>
      <c r="B21118" t="s">
        <v>267</v>
      </c>
      <c r="C21118">
        <v>92</v>
      </c>
      <c r="D21118" t="s">
        <v>150</v>
      </c>
      <c r="E21118" t="s">
        <v>76</v>
      </c>
      <c r="F21118" t="s">
        <v>1276</v>
      </c>
      <c r="G21118" t="s">
        <v>76</v>
      </c>
      <c r="H21118" t="s">
        <v>76</v>
      </c>
    </row>
    <row r="21119" spans="1:8" x14ac:dyDescent="0.35">
      <c r="A21119" t="s">
        <v>6</v>
      </c>
      <c r="B21119" t="s">
        <v>279</v>
      </c>
      <c r="C21119">
        <v>1016</v>
      </c>
      <c r="D21119" t="s">
        <v>149</v>
      </c>
      <c r="E21119" t="s">
        <v>68</v>
      </c>
      <c r="F21119" t="s">
        <v>1474</v>
      </c>
      <c r="G21119" t="s">
        <v>68</v>
      </c>
      <c r="H21119" t="s">
        <v>76</v>
      </c>
    </row>
    <row r="21120" spans="1:8" x14ac:dyDescent="0.35">
      <c r="A21120" t="s">
        <v>6</v>
      </c>
      <c r="B21120" t="s">
        <v>285</v>
      </c>
      <c r="C21120">
        <v>112</v>
      </c>
      <c r="D21120" t="s">
        <v>180</v>
      </c>
      <c r="E21120" t="s">
        <v>77</v>
      </c>
      <c r="F21120" t="s">
        <v>1438</v>
      </c>
      <c r="G21120" t="s">
        <v>55</v>
      </c>
      <c r="H21120" t="s">
        <v>76</v>
      </c>
    </row>
    <row r="21121" spans="1:8" x14ac:dyDescent="0.35">
      <c r="A21121" t="s">
        <v>7</v>
      </c>
      <c r="B21121" t="s">
        <v>267</v>
      </c>
      <c r="C21121">
        <v>199</v>
      </c>
      <c r="D21121" t="s">
        <v>68</v>
      </c>
      <c r="E21121" t="s">
        <v>81</v>
      </c>
      <c r="F21121" t="s">
        <v>1468</v>
      </c>
      <c r="G21121" t="s">
        <v>106</v>
      </c>
      <c r="H21121" t="s">
        <v>81</v>
      </c>
    </row>
    <row r="21122" spans="1:8" x14ac:dyDescent="0.35">
      <c r="A21122" t="s">
        <v>7</v>
      </c>
      <c r="B21122" t="s">
        <v>279</v>
      </c>
      <c r="C21122">
        <v>2875</v>
      </c>
      <c r="D21122" t="s">
        <v>104</v>
      </c>
      <c r="E21122" t="s">
        <v>55</v>
      </c>
      <c r="F21122" t="s">
        <v>1435</v>
      </c>
      <c r="G21122" t="s">
        <v>71</v>
      </c>
      <c r="H21122" t="s">
        <v>76</v>
      </c>
    </row>
    <row r="21123" spans="1:8" x14ac:dyDescent="0.35">
      <c r="A21123" t="s">
        <v>7</v>
      </c>
      <c r="B21123" t="s">
        <v>285</v>
      </c>
      <c r="C21123">
        <v>172</v>
      </c>
      <c r="D21123" t="s">
        <v>150</v>
      </c>
      <c r="E21123" t="s">
        <v>68</v>
      </c>
      <c r="F21123" t="s">
        <v>1277</v>
      </c>
      <c r="G21123" t="s">
        <v>76</v>
      </c>
      <c r="H21123" t="s">
        <v>76</v>
      </c>
    </row>
    <row r="21124" spans="1:8" x14ac:dyDescent="0.35">
      <c r="A21124" t="s">
        <v>241</v>
      </c>
      <c r="B21124" t="s">
        <v>267</v>
      </c>
      <c r="C21124">
        <v>964</v>
      </c>
      <c r="D21124" t="s">
        <v>133</v>
      </c>
      <c r="E21124" t="s">
        <v>80</v>
      </c>
      <c r="F21124" t="s">
        <v>1263</v>
      </c>
      <c r="G21124" t="s">
        <v>73</v>
      </c>
      <c r="H21124" t="s">
        <v>77</v>
      </c>
    </row>
    <row r="21125" spans="1:8" x14ac:dyDescent="0.35">
      <c r="A21125" t="s">
        <v>241</v>
      </c>
      <c r="B21125" t="s">
        <v>279</v>
      </c>
      <c r="C21125">
        <v>10682</v>
      </c>
      <c r="D21125" t="s">
        <v>130</v>
      </c>
      <c r="E21125" t="s">
        <v>186</v>
      </c>
      <c r="F21125" t="s">
        <v>1263</v>
      </c>
      <c r="G21125" t="s">
        <v>79</v>
      </c>
      <c r="H21125" t="s">
        <v>76</v>
      </c>
    </row>
    <row r="21126" spans="1:8" x14ac:dyDescent="0.35">
      <c r="A21126" t="s">
        <v>241</v>
      </c>
      <c r="B21126" t="s">
        <v>285</v>
      </c>
      <c r="C21126">
        <v>1158</v>
      </c>
      <c r="D21126" t="s">
        <v>150</v>
      </c>
      <c r="E21126" t="s">
        <v>106</v>
      </c>
      <c r="F21126" t="s">
        <v>1277</v>
      </c>
      <c r="G21126" t="s">
        <v>77</v>
      </c>
      <c r="H21126" t="s">
        <v>76</v>
      </c>
    </row>
    <row r="21128" spans="1:8" x14ac:dyDescent="0.35">
      <c r="A21128" t="s">
        <v>2914</v>
      </c>
    </row>
    <row r="21129" spans="1:8" x14ac:dyDescent="0.35">
      <c r="A21129" t="s">
        <v>14</v>
      </c>
      <c r="B21129" t="s">
        <v>350</v>
      </c>
      <c r="C21129" t="s">
        <v>2</v>
      </c>
      <c r="D21129" t="s">
        <v>2908</v>
      </c>
      <c r="E21129" t="s">
        <v>2910</v>
      </c>
      <c r="F21129" t="s">
        <v>2911</v>
      </c>
      <c r="G21129" t="s">
        <v>2909</v>
      </c>
      <c r="H21129" t="s">
        <v>2912</v>
      </c>
    </row>
    <row r="21130" spans="1:8" x14ac:dyDescent="0.35">
      <c r="A21130" t="s">
        <v>3</v>
      </c>
      <c r="B21130" t="s">
        <v>351</v>
      </c>
      <c r="C21130">
        <v>1145</v>
      </c>
      <c r="D21130" t="s">
        <v>93</v>
      </c>
      <c r="E21130" t="s">
        <v>77</v>
      </c>
      <c r="F21130" t="s">
        <v>1242</v>
      </c>
      <c r="G21130" t="s">
        <v>76</v>
      </c>
      <c r="H21130" t="s">
        <v>76</v>
      </c>
    </row>
    <row r="21131" spans="1:8" x14ac:dyDescent="0.35">
      <c r="A21131" t="s">
        <v>3</v>
      </c>
      <c r="B21131" t="s">
        <v>353</v>
      </c>
      <c r="C21131">
        <v>884</v>
      </c>
      <c r="D21131" t="s">
        <v>89</v>
      </c>
      <c r="E21131" t="s">
        <v>151</v>
      </c>
      <c r="F21131" t="s">
        <v>1000</v>
      </c>
      <c r="G21131" t="s">
        <v>77</v>
      </c>
      <c r="H21131" t="s">
        <v>76</v>
      </c>
    </row>
    <row r="21132" spans="1:8" x14ac:dyDescent="0.35">
      <c r="A21132" t="s">
        <v>4</v>
      </c>
      <c r="B21132" t="s">
        <v>351</v>
      </c>
      <c r="C21132">
        <v>1479</v>
      </c>
      <c r="D21132" t="s">
        <v>179</v>
      </c>
      <c r="E21132" t="s">
        <v>86</v>
      </c>
      <c r="F21132" t="s">
        <v>1133</v>
      </c>
      <c r="G21132" t="s">
        <v>79</v>
      </c>
      <c r="H21132" t="s">
        <v>76</v>
      </c>
    </row>
    <row r="21133" spans="1:8" x14ac:dyDescent="0.35">
      <c r="A21133" t="s">
        <v>4</v>
      </c>
      <c r="B21133" t="s">
        <v>353</v>
      </c>
      <c r="C21133">
        <v>1364</v>
      </c>
      <c r="D21133" t="s">
        <v>81</v>
      </c>
      <c r="E21133" t="s">
        <v>53</v>
      </c>
      <c r="F21133" t="s">
        <v>1111</v>
      </c>
      <c r="G21133" t="s">
        <v>68</v>
      </c>
      <c r="H21133" t="s">
        <v>76</v>
      </c>
    </row>
    <row r="21134" spans="1:8" x14ac:dyDescent="0.35">
      <c r="A21134" t="s">
        <v>5</v>
      </c>
      <c r="B21134" t="s">
        <v>351</v>
      </c>
      <c r="C21134">
        <v>1912</v>
      </c>
      <c r="D21134" t="s">
        <v>77</v>
      </c>
      <c r="E21134" t="s">
        <v>68</v>
      </c>
      <c r="F21134" t="s">
        <v>1541</v>
      </c>
      <c r="G21134" t="s">
        <v>107</v>
      </c>
      <c r="H21134" t="s">
        <v>76</v>
      </c>
    </row>
    <row r="21135" spans="1:8" x14ac:dyDescent="0.35">
      <c r="A21135" t="s">
        <v>5</v>
      </c>
      <c r="B21135" t="s">
        <v>353</v>
      </c>
      <c r="C21135">
        <v>1554</v>
      </c>
      <c r="D21135" t="s">
        <v>63</v>
      </c>
      <c r="E21135" t="s">
        <v>106</v>
      </c>
      <c r="F21135" t="s">
        <v>1245</v>
      </c>
      <c r="G21135" t="s">
        <v>94</v>
      </c>
      <c r="H21135" t="s">
        <v>76</v>
      </c>
    </row>
    <row r="21136" spans="1:8" x14ac:dyDescent="0.35">
      <c r="A21136" t="s">
        <v>6</v>
      </c>
      <c r="B21136" t="s">
        <v>351</v>
      </c>
      <c r="C21136">
        <v>785</v>
      </c>
      <c r="D21136" t="s">
        <v>142</v>
      </c>
      <c r="E21136" t="s">
        <v>79</v>
      </c>
      <c r="F21136" t="s">
        <v>1272</v>
      </c>
      <c r="G21136" t="s">
        <v>68</v>
      </c>
      <c r="H21136" t="s">
        <v>76</v>
      </c>
    </row>
    <row r="21137" spans="1:8" x14ac:dyDescent="0.35">
      <c r="A21137" t="s">
        <v>6</v>
      </c>
      <c r="B21137" t="s">
        <v>353</v>
      </c>
      <c r="C21137">
        <v>435</v>
      </c>
      <c r="D21137" t="s">
        <v>121</v>
      </c>
      <c r="E21137" t="s">
        <v>68</v>
      </c>
      <c r="F21137" t="s">
        <v>1591</v>
      </c>
      <c r="G21137" t="s">
        <v>94</v>
      </c>
      <c r="H21137" t="s">
        <v>76</v>
      </c>
    </row>
    <row r="21138" spans="1:8" x14ac:dyDescent="0.35">
      <c r="A21138" t="s">
        <v>7</v>
      </c>
      <c r="B21138" t="s">
        <v>351</v>
      </c>
      <c r="C21138">
        <v>2107</v>
      </c>
      <c r="D21138" t="s">
        <v>81</v>
      </c>
      <c r="E21138" t="s">
        <v>100</v>
      </c>
      <c r="F21138" t="s">
        <v>1272</v>
      </c>
      <c r="G21138" t="s">
        <v>106</v>
      </c>
      <c r="H21138" t="s">
        <v>76</v>
      </c>
    </row>
    <row r="21139" spans="1:8" x14ac:dyDescent="0.35">
      <c r="A21139" t="s">
        <v>7</v>
      </c>
      <c r="B21139" t="s">
        <v>353</v>
      </c>
      <c r="C21139">
        <v>1139</v>
      </c>
      <c r="D21139" t="s">
        <v>109</v>
      </c>
      <c r="E21139" t="s">
        <v>93</v>
      </c>
      <c r="F21139" t="s">
        <v>887</v>
      </c>
      <c r="G21139" t="s">
        <v>105</v>
      </c>
      <c r="H21139" t="s">
        <v>106</v>
      </c>
    </row>
    <row r="21140" spans="1:8" x14ac:dyDescent="0.35">
      <c r="A21140" t="s">
        <v>241</v>
      </c>
      <c r="B21140" t="s">
        <v>351</v>
      </c>
      <c r="C21140">
        <v>7428</v>
      </c>
      <c r="D21140" t="s">
        <v>63</v>
      </c>
      <c r="E21140" t="s">
        <v>138</v>
      </c>
      <c r="F21140" t="s">
        <v>1280</v>
      </c>
      <c r="G21140" t="s">
        <v>106</v>
      </c>
      <c r="H21140" t="s">
        <v>76</v>
      </c>
    </row>
    <row r="21141" spans="1:8" x14ac:dyDescent="0.35">
      <c r="A21141" t="s">
        <v>241</v>
      </c>
      <c r="B21141" t="s">
        <v>353</v>
      </c>
      <c r="C21141">
        <v>5376</v>
      </c>
      <c r="D21141" t="s">
        <v>96</v>
      </c>
      <c r="E21141" t="s">
        <v>122</v>
      </c>
      <c r="F21141" t="s">
        <v>965</v>
      </c>
      <c r="G21141" t="s">
        <v>75</v>
      </c>
      <c r="H21141" t="s">
        <v>107</v>
      </c>
    </row>
    <row r="21143" spans="1:8" x14ac:dyDescent="0.35">
      <c r="A21143" t="s">
        <v>2915</v>
      </c>
    </row>
    <row r="21144" spans="1:8" x14ac:dyDescent="0.35">
      <c r="A21144" t="s">
        <v>14</v>
      </c>
      <c r="B21144" t="s">
        <v>388</v>
      </c>
      <c r="C21144" t="s">
        <v>2</v>
      </c>
      <c r="D21144" t="s">
        <v>2908</v>
      </c>
      <c r="E21144" t="s">
        <v>2911</v>
      </c>
      <c r="F21144" t="s">
        <v>2909</v>
      </c>
      <c r="G21144" t="s">
        <v>2910</v>
      </c>
      <c r="H21144" t="s">
        <v>2912</v>
      </c>
    </row>
    <row r="21145" spans="1:8" x14ac:dyDescent="0.35">
      <c r="A21145" t="s">
        <v>3</v>
      </c>
      <c r="B21145" t="s">
        <v>389</v>
      </c>
      <c r="C21145">
        <v>38</v>
      </c>
      <c r="D21145" t="s">
        <v>257</v>
      </c>
      <c r="E21145" t="s">
        <v>1120</v>
      </c>
      <c r="F21145" t="s">
        <v>76</v>
      </c>
      <c r="G21145" t="s">
        <v>76</v>
      </c>
      <c r="H21145" t="s">
        <v>76</v>
      </c>
    </row>
    <row r="21146" spans="1:8" x14ac:dyDescent="0.35">
      <c r="A21146" t="s">
        <v>3</v>
      </c>
      <c r="B21146" t="s">
        <v>50</v>
      </c>
      <c r="C21146">
        <v>1</v>
      </c>
      <c r="D21146" t="s">
        <v>76</v>
      </c>
      <c r="E21146" t="s">
        <v>395</v>
      </c>
      <c r="F21146" t="s">
        <v>76</v>
      </c>
      <c r="G21146" t="s">
        <v>76</v>
      </c>
      <c r="H21146" t="s">
        <v>76</v>
      </c>
    </row>
    <row r="21147" spans="1:8" x14ac:dyDescent="0.35">
      <c r="A21147" t="s">
        <v>3</v>
      </c>
      <c r="B21147" t="s">
        <v>396</v>
      </c>
      <c r="C21147">
        <v>1990</v>
      </c>
      <c r="D21147" t="s">
        <v>65</v>
      </c>
      <c r="E21147" t="s">
        <v>1270</v>
      </c>
      <c r="F21147" t="s">
        <v>73</v>
      </c>
      <c r="G21147" t="s">
        <v>138</v>
      </c>
      <c r="H21147" t="s">
        <v>76</v>
      </c>
    </row>
    <row r="21148" spans="1:8" x14ac:dyDescent="0.35">
      <c r="A21148" t="s">
        <v>4</v>
      </c>
      <c r="B21148" t="s">
        <v>389</v>
      </c>
      <c r="C21148">
        <v>96</v>
      </c>
      <c r="D21148" t="s">
        <v>244</v>
      </c>
      <c r="E21148" t="s">
        <v>1449</v>
      </c>
      <c r="F21148" t="s">
        <v>73</v>
      </c>
      <c r="G21148" t="s">
        <v>76</v>
      </c>
      <c r="H21148" t="s">
        <v>76</v>
      </c>
    </row>
    <row r="21149" spans="1:8" x14ac:dyDescent="0.35">
      <c r="A21149" t="s">
        <v>4</v>
      </c>
      <c r="B21149" t="s">
        <v>50</v>
      </c>
      <c r="C21149">
        <v>3</v>
      </c>
      <c r="D21149" t="s">
        <v>76</v>
      </c>
      <c r="E21149" t="s">
        <v>395</v>
      </c>
      <c r="F21149" t="s">
        <v>76</v>
      </c>
      <c r="G21149" t="s">
        <v>76</v>
      </c>
      <c r="H21149" t="s">
        <v>76</v>
      </c>
    </row>
    <row r="21150" spans="1:8" x14ac:dyDescent="0.35">
      <c r="A21150" t="s">
        <v>4</v>
      </c>
      <c r="B21150" t="s">
        <v>396</v>
      </c>
      <c r="C21150">
        <v>2744</v>
      </c>
      <c r="D21150" t="s">
        <v>130</v>
      </c>
      <c r="E21150" t="s">
        <v>1184</v>
      </c>
      <c r="F21150" t="s">
        <v>68</v>
      </c>
      <c r="G21150" t="s">
        <v>97</v>
      </c>
      <c r="H21150" t="s">
        <v>76</v>
      </c>
    </row>
    <row r="21151" spans="1:8" x14ac:dyDescent="0.35">
      <c r="A21151" t="s">
        <v>5</v>
      </c>
      <c r="B21151" t="s">
        <v>389</v>
      </c>
      <c r="C21151">
        <v>56</v>
      </c>
      <c r="D21151" t="s">
        <v>79</v>
      </c>
      <c r="E21151" t="s">
        <v>1283</v>
      </c>
      <c r="F21151" t="s">
        <v>68</v>
      </c>
      <c r="G21151" t="s">
        <v>76</v>
      </c>
      <c r="H21151" t="s">
        <v>76</v>
      </c>
    </row>
    <row r="21152" spans="1:8" x14ac:dyDescent="0.35">
      <c r="A21152" t="s">
        <v>5</v>
      </c>
      <c r="B21152" t="s">
        <v>50</v>
      </c>
      <c r="C21152">
        <v>5</v>
      </c>
      <c r="D21152" t="s">
        <v>76</v>
      </c>
      <c r="E21152" t="s">
        <v>395</v>
      </c>
      <c r="F21152" t="s">
        <v>76</v>
      </c>
      <c r="G21152" t="s">
        <v>76</v>
      </c>
      <c r="H21152" t="s">
        <v>76</v>
      </c>
    </row>
    <row r="21153" spans="1:8" x14ac:dyDescent="0.35">
      <c r="A21153" t="s">
        <v>5</v>
      </c>
      <c r="B21153" t="s">
        <v>396</v>
      </c>
      <c r="C21153">
        <v>3405</v>
      </c>
      <c r="D21153" t="s">
        <v>150</v>
      </c>
      <c r="E21153" t="s">
        <v>1246</v>
      </c>
      <c r="F21153" t="s">
        <v>77</v>
      </c>
      <c r="G21153" t="s">
        <v>79</v>
      </c>
      <c r="H21153" t="s">
        <v>76</v>
      </c>
    </row>
    <row r="21154" spans="1:8" x14ac:dyDescent="0.35">
      <c r="A21154" t="s">
        <v>6</v>
      </c>
      <c r="B21154" t="s">
        <v>389</v>
      </c>
      <c r="C21154">
        <v>50</v>
      </c>
      <c r="D21154" t="s">
        <v>96</v>
      </c>
      <c r="E21154" t="s">
        <v>1103</v>
      </c>
      <c r="F21154" t="s">
        <v>76</v>
      </c>
      <c r="G21154" t="s">
        <v>76</v>
      </c>
      <c r="H21154" t="s">
        <v>76</v>
      </c>
    </row>
    <row r="21155" spans="1:8" x14ac:dyDescent="0.35">
      <c r="A21155" t="s">
        <v>6</v>
      </c>
      <c r="B21155" t="s">
        <v>396</v>
      </c>
      <c r="C21155">
        <v>1170</v>
      </c>
      <c r="D21155" t="s">
        <v>173</v>
      </c>
      <c r="E21155" t="s">
        <v>1449</v>
      </c>
      <c r="F21155" t="s">
        <v>150</v>
      </c>
      <c r="G21155" t="s">
        <v>68</v>
      </c>
      <c r="H21155" t="s">
        <v>76</v>
      </c>
    </row>
    <row r="21156" spans="1:8" x14ac:dyDescent="0.35">
      <c r="A21156" t="s">
        <v>7</v>
      </c>
      <c r="B21156" t="s">
        <v>389</v>
      </c>
      <c r="C21156">
        <v>143</v>
      </c>
      <c r="D21156" t="s">
        <v>176</v>
      </c>
      <c r="E21156" t="s">
        <v>869</v>
      </c>
      <c r="F21156" t="s">
        <v>76</v>
      </c>
      <c r="G21156" t="s">
        <v>130</v>
      </c>
      <c r="H21156" t="s">
        <v>76</v>
      </c>
    </row>
    <row r="21157" spans="1:8" x14ac:dyDescent="0.35">
      <c r="A21157" t="s">
        <v>7</v>
      </c>
      <c r="B21157" t="s">
        <v>50</v>
      </c>
      <c r="C21157">
        <v>7</v>
      </c>
      <c r="D21157" t="s">
        <v>76</v>
      </c>
      <c r="E21157" t="s">
        <v>1271</v>
      </c>
      <c r="F21157" t="s">
        <v>76</v>
      </c>
      <c r="G21157" t="s">
        <v>76</v>
      </c>
      <c r="H21157" t="s">
        <v>84</v>
      </c>
    </row>
    <row r="21158" spans="1:8" x14ac:dyDescent="0.35">
      <c r="A21158" t="s">
        <v>7</v>
      </c>
      <c r="B21158" t="s">
        <v>396</v>
      </c>
      <c r="C21158">
        <v>3096</v>
      </c>
      <c r="D21158" t="s">
        <v>151</v>
      </c>
      <c r="E21158" t="s">
        <v>1263</v>
      </c>
      <c r="F21158" t="s">
        <v>68</v>
      </c>
      <c r="G21158" t="s">
        <v>186</v>
      </c>
      <c r="H21158" t="s">
        <v>107</v>
      </c>
    </row>
    <row r="21159" spans="1:8" x14ac:dyDescent="0.35">
      <c r="A21159" t="s">
        <v>241</v>
      </c>
      <c r="B21159" t="s">
        <v>389</v>
      </c>
      <c r="C21159">
        <v>383</v>
      </c>
      <c r="D21159" t="s">
        <v>217</v>
      </c>
      <c r="E21159" t="s">
        <v>917</v>
      </c>
      <c r="F21159" t="s">
        <v>107</v>
      </c>
      <c r="G21159" t="s">
        <v>105</v>
      </c>
      <c r="H21159" t="s">
        <v>76</v>
      </c>
    </row>
    <row r="21160" spans="1:8" x14ac:dyDescent="0.35">
      <c r="A21160" t="s">
        <v>241</v>
      </c>
      <c r="B21160" t="s">
        <v>50</v>
      </c>
      <c r="C21160">
        <v>16</v>
      </c>
      <c r="D21160" t="s">
        <v>76</v>
      </c>
      <c r="E21160" t="s">
        <v>1283</v>
      </c>
      <c r="F21160" t="s">
        <v>76</v>
      </c>
      <c r="G21160" t="s">
        <v>76</v>
      </c>
      <c r="H21160" t="s">
        <v>78</v>
      </c>
    </row>
    <row r="21161" spans="1:8" x14ac:dyDescent="0.35">
      <c r="A21161" t="s">
        <v>241</v>
      </c>
      <c r="B21161" t="s">
        <v>396</v>
      </c>
      <c r="C21161">
        <v>12405</v>
      </c>
      <c r="D21161" t="s">
        <v>122</v>
      </c>
      <c r="E21161" t="s">
        <v>1271</v>
      </c>
      <c r="F21161" t="s">
        <v>79</v>
      </c>
      <c r="G21161" t="s">
        <v>80</v>
      </c>
      <c r="H21161" t="s">
        <v>76</v>
      </c>
    </row>
    <row r="21163" spans="1:8" x14ac:dyDescent="0.35">
      <c r="A21163" t="s">
        <v>2916</v>
      </c>
    </row>
    <row r="21164" spans="1:8" x14ac:dyDescent="0.35">
      <c r="A21164" t="s">
        <v>14</v>
      </c>
      <c r="B21164" t="s">
        <v>437</v>
      </c>
      <c r="C21164" t="s">
        <v>2</v>
      </c>
      <c r="D21164" t="s">
        <v>2908</v>
      </c>
      <c r="E21164" t="s">
        <v>2910</v>
      </c>
      <c r="F21164" t="s">
        <v>2911</v>
      </c>
      <c r="G21164" t="s">
        <v>2909</v>
      </c>
      <c r="H21164" t="s">
        <v>2912</v>
      </c>
    </row>
    <row r="21165" spans="1:8" x14ac:dyDescent="0.35">
      <c r="A21165" t="s">
        <v>3</v>
      </c>
      <c r="B21165" t="s">
        <v>438</v>
      </c>
      <c r="C21165">
        <v>476</v>
      </c>
      <c r="D21165" t="s">
        <v>179</v>
      </c>
      <c r="E21165" t="s">
        <v>150</v>
      </c>
      <c r="F21165" t="s">
        <v>1267</v>
      </c>
      <c r="G21165" t="s">
        <v>76</v>
      </c>
      <c r="H21165" t="s">
        <v>76</v>
      </c>
    </row>
    <row r="21166" spans="1:8" x14ac:dyDescent="0.35">
      <c r="A21166" t="s">
        <v>3</v>
      </c>
      <c r="B21166" t="s">
        <v>439</v>
      </c>
      <c r="C21166">
        <v>1553</v>
      </c>
      <c r="D21166" t="s">
        <v>194</v>
      </c>
      <c r="E21166" t="s">
        <v>81</v>
      </c>
      <c r="F21166" t="s">
        <v>1435</v>
      </c>
      <c r="G21166" t="s">
        <v>73</v>
      </c>
      <c r="H21166" t="s">
        <v>76</v>
      </c>
    </row>
    <row r="21167" spans="1:8" x14ac:dyDescent="0.35">
      <c r="A21167" t="s">
        <v>4</v>
      </c>
      <c r="B21167" t="s">
        <v>438</v>
      </c>
      <c r="C21167">
        <v>745</v>
      </c>
      <c r="D21167" t="s">
        <v>105</v>
      </c>
      <c r="E21167" t="s">
        <v>80</v>
      </c>
      <c r="F21167" t="s">
        <v>1418</v>
      </c>
      <c r="G21167" t="s">
        <v>71</v>
      </c>
      <c r="H21167" t="s">
        <v>76</v>
      </c>
    </row>
    <row r="21168" spans="1:8" x14ac:dyDescent="0.35">
      <c r="A21168" t="s">
        <v>4</v>
      </c>
      <c r="B21168" t="s">
        <v>439</v>
      </c>
      <c r="C21168">
        <v>2098</v>
      </c>
      <c r="D21168" t="s">
        <v>149</v>
      </c>
      <c r="E21168" t="s">
        <v>264</v>
      </c>
      <c r="F21168" t="s">
        <v>1255</v>
      </c>
      <c r="G21168" t="s">
        <v>79</v>
      </c>
      <c r="H21168" t="s">
        <v>76</v>
      </c>
    </row>
    <row r="21169" spans="1:8" x14ac:dyDescent="0.35">
      <c r="A21169" t="s">
        <v>5</v>
      </c>
      <c r="B21169" t="s">
        <v>438</v>
      </c>
      <c r="C21169">
        <v>822</v>
      </c>
      <c r="D21169" t="s">
        <v>77</v>
      </c>
      <c r="E21169" t="s">
        <v>73</v>
      </c>
      <c r="F21169" t="s">
        <v>1276</v>
      </c>
      <c r="G21169" t="s">
        <v>73</v>
      </c>
      <c r="H21169" t="s">
        <v>76</v>
      </c>
    </row>
    <row r="21170" spans="1:8" x14ac:dyDescent="0.35">
      <c r="A21170" t="s">
        <v>5</v>
      </c>
      <c r="B21170" t="s">
        <v>439</v>
      </c>
      <c r="C21170">
        <v>2644</v>
      </c>
      <c r="D21170" t="s">
        <v>94</v>
      </c>
      <c r="E21170" t="s">
        <v>79</v>
      </c>
      <c r="F21170" t="s">
        <v>1248</v>
      </c>
      <c r="G21170" t="s">
        <v>79</v>
      </c>
      <c r="H21170" t="s">
        <v>76</v>
      </c>
    </row>
    <row r="21171" spans="1:8" x14ac:dyDescent="0.35">
      <c r="A21171" t="s">
        <v>6</v>
      </c>
      <c r="B21171" t="s">
        <v>438</v>
      </c>
      <c r="C21171">
        <v>390</v>
      </c>
      <c r="D21171" t="s">
        <v>186</v>
      </c>
      <c r="E21171" t="s">
        <v>79</v>
      </c>
      <c r="F21171" t="s">
        <v>1239</v>
      </c>
      <c r="G21171" t="s">
        <v>106</v>
      </c>
      <c r="H21171" t="s">
        <v>76</v>
      </c>
    </row>
    <row r="21172" spans="1:8" x14ac:dyDescent="0.35">
      <c r="A21172" t="s">
        <v>6</v>
      </c>
      <c r="B21172" t="s">
        <v>439</v>
      </c>
      <c r="C21172">
        <v>830</v>
      </c>
      <c r="D21172" t="s">
        <v>96</v>
      </c>
      <c r="E21172" t="s">
        <v>68</v>
      </c>
      <c r="F21172" t="s">
        <v>906</v>
      </c>
      <c r="G21172" t="s">
        <v>75</v>
      </c>
      <c r="H21172" t="s">
        <v>76</v>
      </c>
    </row>
    <row r="21173" spans="1:8" x14ac:dyDescent="0.35">
      <c r="A21173" t="s">
        <v>7</v>
      </c>
      <c r="B21173" t="s">
        <v>438</v>
      </c>
      <c r="C21173">
        <v>1067</v>
      </c>
      <c r="D21173" t="s">
        <v>100</v>
      </c>
      <c r="E21173" t="s">
        <v>72</v>
      </c>
      <c r="F21173" t="s">
        <v>1418</v>
      </c>
      <c r="G21173" t="s">
        <v>77</v>
      </c>
      <c r="H21173" t="s">
        <v>76</v>
      </c>
    </row>
    <row r="21174" spans="1:8" x14ac:dyDescent="0.35">
      <c r="A21174" t="s">
        <v>7</v>
      </c>
      <c r="B21174" t="s">
        <v>439</v>
      </c>
      <c r="C21174">
        <v>2179</v>
      </c>
      <c r="D21174" t="s">
        <v>108</v>
      </c>
      <c r="E21174" t="s">
        <v>93</v>
      </c>
      <c r="F21174" t="s">
        <v>1119</v>
      </c>
      <c r="G21174" t="s">
        <v>71</v>
      </c>
      <c r="H21174" t="s">
        <v>73</v>
      </c>
    </row>
    <row r="21175" spans="1:8" x14ac:dyDescent="0.35">
      <c r="A21175" t="s">
        <v>241</v>
      </c>
      <c r="B21175" t="s">
        <v>438</v>
      </c>
      <c r="C21175">
        <v>3500</v>
      </c>
      <c r="D21175" t="s">
        <v>80</v>
      </c>
      <c r="E21175" t="s">
        <v>94</v>
      </c>
      <c r="F21175" t="s">
        <v>1247</v>
      </c>
      <c r="G21175" t="s">
        <v>106</v>
      </c>
      <c r="H21175" t="s">
        <v>76</v>
      </c>
    </row>
    <row r="21176" spans="1:8" x14ac:dyDescent="0.35">
      <c r="A21176" t="s">
        <v>241</v>
      </c>
      <c r="B21176" t="s">
        <v>439</v>
      </c>
      <c r="C21176">
        <v>9304</v>
      </c>
      <c r="D21176" t="s">
        <v>133</v>
      </c>
      <c r="E21176" t="s">
        <v>55</v>
      </c>
      <c r="F21176" t="s">
        <v>1254</v>
      </c>
      <c r="G21176" t="s">
        <v>79</v>
      </c>
      <c r="H21176" t="s">
        <v>107</v>
      </c>
    </row>
    <row r="21178" spans="1:8" x14ac:dyDescent="0.35">
      <c r="A21178" t="s">
        <v>2917</v>
      </c>
    </row>
    <row r="21179" spans="1:8" x14ac:dyDescent="0.35">
      <c r="A21179" t="s">
        <v>14</v>
      </c>
      <c r="B21179" t="s">
        <v>461</v>
      </c>
      <c r="C21179" t="s">
        <v>2</v>
      </c>
      <c r="D21179" t="s">
        <v>2908</v>
      </c>
      <c r="E21179" t="s">
        <v>2910</v>
      </c>
      <c r="F21179" t="s">
        <v>2911</v>
      </c>
      <c r="G21179" t="s">
        <v>2909</v>
      </c>
      <c r="H21179" t="s">
        <v>2912</v>
      </c>
    </row>
    <row r="21180" spans="1:8" x14ac:dyDescent="0.35">
      <c r="A21180" t="s">
        <v>3</v>
      </c>
      <c r="B21180" t="s">
        <v>462</v>
      </c>
      <c r="C21180">
        <v>1093</v>
      </c>
      <c r="D21180" t="s">
        <v>86</v>
      </c>
      <c r="E21180" t="s">
        <v>71</v>
      </c>
      <c r="F21180" t="s">
        <v>1418</v>
      </c>
      <c r="G21180" t="s">
        <v>76</v>
      </c>
      <c r="H21180" t="s">
        <v>76</v>
      </c>
    </row>
    <row r="21181" spans="1:8" x14ac:dyDescent="0.35">
      <c r="A21181" t="s">
        <v>3</v>
      </c>
      <c r="B21181" t="s">
        <v>464</v>
      </c>
      <c r="C21181">
        <v>935</v>
      </c>
      <c r="D21181" t="s">
        <v>97</v>
      </c>
      <c r="E21181" t="s">
        <v>55</v>
      </c>
      <c r="F21181" t="s">
        <v>965</v>
      </c>
      <c r="G21181" t="s">
        <v>106</v>
      </c>
      <c r="H21181" t="s">
        <v>76</v>
      </c>
    </row>
    <row r="21182" spans="1:8" x14ac:dyDescent="0.35">
      <c r="A21182" t="s">
        <v>3</v>
      </c>
      <c r="B21182" t="s">
        <v>468</v>
      </c>
      <c r="C21182">
        <v>1</v>
      </c>
      <c r="D21182" t="s">
        <v>76</v>
      </c>
      <c r="E21182" t="s">
        <v>76</v>
      </c>
      <c r="F21182" t="s">
        <v>395</v>
      </c>
      <c r="G21182" t="s">
        <v>76</v>
      </c>
      <c r="H21182" t="s">
        <v>76</v>
      </c>
    </row>
    <row r="21183" spans="1:8" x14ac:dyDescent="0.35">
      <c r="A21183" t="s">
        <v>4</v>
      </c>
      <c r="B21183" t="s">
        <v>462</v>
      </c>
      <c r="C21183">
        <v>1425</v>
      </c>
      <c r="D21183" t="s">
        <v>244</v>
      </c>
      <c r="E21183" t="s">
        <v>133</v>
      </c>
      <c r="F21183" t="s">
        <v>1417</v>
      </c>
      <c r="G21183" t="s">
        <v>77</v>
      </c>
      <c r="H21183" t="s">
        <v>76</v>
      </c>
    </row>
    <row r="21184" spans="1:8" x14ac:dyDescent="0.35">
      <c r="A21184" t="s">
        <v>4</v>
      </c>
      <c r="B21184" t="s">
        <v>464</v>
      </c>
      <c r="C21184">
        <v>1418</v>
      </c>
      <c r="D21184" t="s">
        <v>71</v>
      </c>
      <c r="E21184" t="s">
        <v>442</v>
      </c>
      <c r="F21184" t="s">
        <v>994</v>
      </c>
      <c r="G21184" t="s">
        <v>150</v>
      </c>
      <c r="H21184" t="s">
        <v>76</v>
      </c>
    </row>
    <row r="21185" spans="1:8" x14ac:dyDescent="0.35">
      <c r="A21185" t="s">
        <v>5</v>
      </c>
      <c r="B21185" t="s">
        <v>462</v>
      </c>
      <c r="C21185">
        <v>1659</v>
      </c>
      <c r="D21185" t="s">
        <v>75</v>
      </c>
      <c r="E21185" t="s">
        <v>71</v>
      </c>
      <c r="F21185" t="s">
        <v>998</v>
      </c>
      <c r="G21185" t="s">
        <v>107</v>
      </c>
      <c r="H21185" t="s">
        <v>76</v>
      </c>
    </row>
    <row r="21186" spans="1:8" x14ac:dyDescent="0.35">
      <c r="A21186" t="s">
        <v>5</v>
      </c>
      <c r="B21186" t="s">
        <v>464</v>
      </c>
      <c r="C21186">
        <v>1807</v>
      </c>
      <c r="D21186" t="s">
        <v>71</v>
      </c>
      <c r="E21186" t="s">
        <v>73</v>
      </c>
      <c r="F21186" t="s">
        <v>1246</v>
      </c>
      <c r="G21186" t="s">
        <v>150</v>
      </c>
      <c r="H21186" t="s">
        <v>76</v>
      </c>
    </row>
    <row r="21187" spans="1:8" x14ac:dyDescent="0.35">
      <c r="A21187" t="s">
        <v>6</v>
      </c>
      <c r="B21187" t="s">
        <v>462</v>
      </c>
      <c r="C21187">
        <v>770</v>
      </c>
      <c r="D21187" t="s">
        <v>62</v>
      </c>
      <c r="E21187" t="s">
        <v>71</v>
      </c>
      <c r="F21187" t="s">
        <v>1474</v>
      </c>
      <c r="G21187" t="s">
        <v>106</v>
      </c>
      <c r="H21187" t="s">
        <v>76</v>
      </c>
    </row>
    <row r="21188" spans="1:8" x14ac:dyDescent="0.35">
      <c r="A21188" t="s">
        <v>6</v>
      </c>
      <c r="B21188" t="s">
        <v>464</v>
      </c>
      <c r="C21188">
        <v>450</v>
      </c>
      <c r="D21188" t="s">
        <v>104</v>
      </c>
      <c r="E21188" t="s">
        <v>73</v>
      </c>
      <c r="F21188" t="s">
        <v>1271</v>
      </c>
      <c r="G21188" t="s">
        <v>63</v>
      </c>
      <c r="H21188" t="s">
        <v>76</v>
      </c>
    </row>
    <row r="21189" spans="1:8" x14ac:dyDescent="0.35">
      <c r="A21189" t="s">
        <v>7</v>
      </c>
      <c r="B21189" t="s">
        <v>462</v>
      </c>
      <c r="C21189">
        <v>1914</v>
      </c>
      <c r="D21189" t="s">
        <v>80</v>
      </c>
      <c r="E21189" t="s">
        <v>74</v>
      </c>
      <c r="F21189" t="s">
        <v>1267</v>
      </c>
      <c r="G21189" t="s">
        <v>77</v>
      </c>
      <c r="H21189" t="s">
        <v>76</v>
      </c>
    </row>
    <row r="21190" spans="1:8" x14ac:dyDescent="0.35">
      <c r="A21190" t="s">
        <v>7</v>
      </c>
      <c r="B21190" t="s">
        <v>464</v>
      </c>
      <c r="C21190">
        <v>1331</v>
      </c>
      <c r="D21190" t="s">
        <v>96</v>
      </c>
      <c r="E21190" t="s">
        <v>81</v>
      </c>
      <c r="F21190" t="s">
        <v>1264</v>
      </c>
      <c r="G21190" t="s">
        <v>75</v>
      </c>
      <c r="H21190" t="s">
        <v>106</v>
      </c>
    </row>
    <row r="21191" spans="1:8" x14ac:dyDescent="0.35">
      <c r="A21191" t="s">
        <v>7</v>
      </c>
      <c r="B21191" t="s">
        <v>468</v>
      </c>
      <c r="C21191">
        <v>1</v>
      </c>
      <c r="D21191" t="s">
        <v>76</v>
      </c>
      <c r="E21191" t="s">
        <v>76</v>
      </c>
      <c r="F21191" t="s">
        <v>395</v>
      </c>
      <c r="G21191" t="s">
        <v>76</v>
      </c>
      <c r="H21191" t="s">
        <v>76</v>
      </c>
    </row>
    <row r="21192" spans="1:8" x14ac:dyDescent="0.35">
      <c r="A21192" t="s">
        <v>241</v>
      </c>
      <c r="B21192" t="s">
        <v>462</v>
      </c>
      <c r="C21192">
        <v>6861</v>
      </c>
      <c r="D21192" t="s">
        <v>142</v>
      </c>
      <c r="E21192" t="s">
        <v>72</v>
      </c>
      <c r="F21192" t="s">
        <v>1108</v>
      </c>
      <c r="G21192" t="s">
        <v>106</v>
      </c>
      <c r="H21192" t="s">
        <v>76</v>
      </c>
    </row>
    <row r="21193" spans="1:8" x14ac:dyDescent="0.35">
      <c r="A21193" t="s">
        <v>241</v>
      </c>
      <c r="B21193" t="s">
        <v>464</v>
      </c>
      <c r="C21193">
        <v>5941</v>
      </c>
      <c r="D21193" t="s">
        <v>133</v>
      </c>
      <c r="E21193" t="s">
        <v>186</v>
      </c>
      <c r="F21193" t="s">
        <v>1114</v>
      </c>
      <c r="G21193" t="s">
        <v>150</v>
      </c>
      <c r="H21193" t="s">
        <v>107</v>
      </c>
    </row>
    <row r="21194" spans="1:8" x14ac:dyDescent="0.35">
      <c r="A21194" t="s">
        <v>241</v>
      </c>
      <c r="B21194" t="s">
        <v>468</v>
      </c>
      <c r="C21194">
        <v>2</v>
      </c>
      <c r="D21194" t="s">
        <v>76</v>
      </c>
      <c r="E21194" t="s">
        <v>76</v>
      </c>
      <c r="F21194" t="s">
        <v>395</v>
      </c>
      <c r="G21194" t="s">
        <v>76</v>
      </c>
      <c r="H21194" t="s">
        <v>76</v>
      </c>
    </row>
    <row r="21196" spans="1:8" x14ac:dyDescent="0.35">
      <c r="A21196" t="s">
        <v>2918</v>
      </c>
    </row>
    <row r="21197" spans="1:8" x14ac:dyDescent="0.35">
      <c r="A21197" t="s">
        <v>14</v>
      </c>
      <c r="B21197" t="s">
        <v>487</v>
      </c>
      <c r="C21197" t="s">
        <v>2</v>
      </c>
      <c r="D21197" t="s">
        <v>2908</v>
      </c>
      <c r="E21197" t="s">
        <v>2909</v>
      </c>
      <c r="F21197" t="s">
        <v>2910</v>
      </c>
      <c r="G21197" t="s">
        <v>2911</v>
      </c>
      <c r="H21197" t="s">
        <v>2912</v>
      </c>
    </row>
    <row r="21198" spans="1:8" x14ac:dyDescent="0.35">
      <c r="A21198" t="s">
        <v>3</v>
      </c>
      <c r="B21198" t="s">
        <v>488</v>
      </c>
      <c r="C21198">
        <v>1119</v>
      </c>
      <c r="D21198" t="s">
        <v>161</v>
      </c>
      <c r="E21198" t="s">
        <v>107</v>
      </c>
      <c r="F21198" t="s">
        <v>63</v>
      </c>
      <c r="G21198" t="s">
        <v>1133</v>
      </c>
      <c r="H21198" t="s">
        <v>76</v>
      </c>
    </row>
    <row r="21199" spans="1:8" x14ac:dyDescent="0.35">
      <c r="A21199" t="s">
        <v>3</v>
      </c>
      <c r="B21199" t="s">
        <v>491</v>
      </c>
      <c r="C21199">
        <v>910</v>
      </c>
      <c r="D21199" t="s">
        <v>186</v>
      </c>
      <c r="E21199" t="s">
        <v>73</v>
      </c>
      <c r="F21199" t="s">
        <v>150</v>
      </c>
      <c r="G21199" t="s">
        <v>1256</v>
      </c>
      <c r="H21199" t="s">
        <v>76</v>
      </c>
    </row>
    <row r="21200" spans="1:8" x14ac:dyDescent="0.35">
      <c r="A21200" t="s">
        <v>4</v>
      </c>
      <c r="B21200" t="s">
        <v>488</v>
      </c>
      <c r="C21200">
        <v>1699</v>
      </c>
      <c r="D21200" t="s">
        <v>78</v>
      </c>
      <c r="E21200" t="s">
        <v>150</v>
      </c>
      <c r="F21200" t="s">
        <v>146</v>
      </c>
      <c r="G21200" t="s">
        <v>994</v>
      </c>
      <c r="H21200" t="s">
        <v>76</v>
      </c>
    </row>
    <row r="21201" spans="1:8" x14ac:dyDescent="0.35">
      <c r="A21201" t="s">
        <v>4</v>
      </c>
      <c r="B21201" t="s">
        <v>491</v>
      </c>
      <c r="C21201">
        <v>1144</v>
      </c>
      <c r="D21201" t="s">
        <v>137</v>
      </c>
      <c r="E21201" t="s">
        <v>106</v>
      </c>
      <c r="F21201" t="s">
        <v>151</v>
      </c>
      <c r="G21201" t="s">
        <v>917</v>
      </c>
      <c r="H21201" t="s">
        <v>76</v>
      </c>
    </row>
    <row r="21202" spans="1:8" x14ac:dyDescent="0.35">
      <c r="A21202" t="s">
        <v>5</v>
      </c>
      <c r="B21202" t="s">
        <v>488</v>
      </c>
      <c r="C21202">
        <v>2083</v>
      </c>
      <c r="D21202" t="s">
        <v>68</v>
      </c>
      <c r="E21202" t="s">
        <v>106</v>
      </c>
      <c r="F21202" t="s">
        <v>68</v>
      </c>
      <c r="G21202" t="s">
        <v>1277</v>
      </c>
      <c r="H21202" t="s">
        <v>76</v>
      </c>
    </row>
    <row r="21203" spans="1:8" x14ac:dyDescent="0.35">
      <c r="A21203" t="s">
        <v>5</v>
      </c>
      <c r="B21203" t="s">
        <v>491</v>
      </c>
      <c r="C21203">
        <v>1383</v>
      </c>
      <c r="D21203" t="s">
        <v>105</v>
      </c>
      <c r="E21203" t="s">
        <v>71</v>
      </c>
      <c r="F21203" t="s">
        <v>73</v>
      </c>
      <c r="G21203" t="s">
        <v>1421</v>
      </c>
      <c r="H21203" t="s">
        <v>76</v>
      </c>
    </row>
    <row r="21204" spans="1:8" x14ac:dyDescent="0.35">
      <c r="A21204" t="s">
        <v>6</v>
      </c>
      <c r="B21204" t="s">
        <v>488</v>
      </c>
      <c r="C21204">
        <v>670</v>
      </c>
      <c r="D21204" t="s">
        <v>142</v>
      </c>
      <c r="E21204" t="s">
        <v>68</v>
      </c>
      <c r="F21204" t="s">
        <v>77</v>
      </c>
      <c r="G21204" t="s">
        <v>1243</v>
      </c>
      <c r="H21204" t="s">
        <v>76</v>
      </c>
    </row>
    <row r="21205" spans="1:8" x14ac:dyDescent="0.35">
      <c r="A21205" t="s">
        <v>6</v>
      </c>
      <c r="B21205" t="s">
        <v>491</v>
      </c>
      <c r="C21205">
        <v>550</v>
      </c>
      <c r="D21205" t="s">
        <v>244</v>
      </c>
      <c r="E21205" t="s">
        <v>75</v>
      </c>
      <c r="F21205" t="s">
        <v>71</v>
      </c>
      <c r="G21205" t="s">
        <v>1119</v>
      </c>
      <c r="H21205" t="s">
        <v>76</v>
      </c>
    </row>
    <row r="21206" spans="1:8" x14ac:dyDescent="0.35">
      <c r="A21206" t="s">
        <v>7</v>
      </c>
      <c r="B21206" t="s">
        <v>488</v>
      </c>
      <c r="C21206">
        <v>1724</v>
      </c>
      <c r="D21206" t="s">
        <v>173</v>
      </c>
      <c r="E21206" t="s">
        <v>77</v>
      </c>
      <c r="F21206" t="s">
        <v>100</v>
      </c>
      <c r="G21206" t="s">
        <v>1254</v>
      </c>
      <c r="H21206" t="s">
        <v>76</v>
      </c>
    </row>
    <row r="21207" spans="1:8" x14ac:dyDescent="0.35">
      <c r="A21207" t="s">
        <v>7</v>
      </c>
      <c r="B21207" t="s">
        <v>491</v>
      </c>
      <c r="C21207">
        <v>1522</v>
      </c>
      <c r="D21207" t="s">
        <v>55</v>
      </c>
      <c r="E21207" t="s">
        <v>150</v>
      </c>
      <c r="F21207" t="s">
        <v>55</v>
      </c>
      <c r="G21207" t="s">
        <v>991</v>
      </c>
      <c r="H21207" t="s">
        <v>73</v>
      </c>
    </row>
    <row r="21208" spans="1:8" x14ac:dyDescent="0.35">
      <c r="A21208" t="s">
        <v>241</v>
      </c>
      <c r="B21208" t="s">
        <v>488</v>
      </c>
      <c r="C21208">
        <v>7295</v>
      </c>
      <c r="D21208" t="s">
        <v>198</v>
      </c>
      <c r="E21208" t="s">
        <v>77</v>
      </c>
      <c r="F21208" t="s">
        <v>55</v>
      </c>
      <c r="G21208" t="s">
        <v>987</v>
      </c>
      <c r="H21208" t="s">
        <v>76</v>
      </c>
    </row>
    <row r="21209" spans="1:8" x14ac:dyDescent="0.35">
      <c r="A21209" t="s">
        <v>241</v>
      </c>
      <c r="B21209" t="s">
        <v>491</v>
      </c>
      <c r="C21209">
        <v>5509</v>
      </c>
      <c r="D21209" t="s">
        <v>122</v>
      </c>
      <c r="E21209" t="s">
        <v>68</v>
      </c>
      <c r="F21209" t="s">
        <v>81</v>
      </c>
      <c r="G21209" t="s">
        <v>1474</v>
      </c>
      <c r="H21209" t="s">
        <v>107</v>
      </c>
    </row>
    <row r="21211" spans="1:8" x14ac:dyDescent="0.35">
      <c r="A21211" t="s">
        <v>2919</v>
      </c>
    </row>
    <row r="21212" spans="1:8" x14ac:dyDescent="0.35">
      <c r="A21212" t="s">
        <v>14</v>
      </c>
      <c r="B21212" t="s">
        <v>565</v>
      </c>
      <c r="C21212" t="s">
        <v>2</v>
      </c>
      <c r="D21212" t="s">
        <v>2908</v>
      </c>
      <c r="E21212" t="s">
        <v>2910</v>
      </c>
      <c r="F21212" t="s">
        <v>2911</v>
      </c>
      <c r="G21212" t="s">
        <v>2909</v>
      </c>
      <c r="H21212" t="s">
        <v>2912</v>
      </c>
    </row>
    <row r="21213" spans="1:8" x14ac:dyDescent="0.35">
      <c r="A21213" t="s">
        <v>3</v>
      </c>
      <c r="B21213" t="s">
        <v>566</v>
      </c>
      <c r="C21213">
        <v>153</v>
      </c>
      <c r="D21213" t="s">
        <v>280</v>
      </c>
      <c r="E21213" t="s">
        <v>63</v>
      </c>
      <c r="F21213" t="s">
        <v>924</v>
      </c>
      <c r="G21213" t="s">
        <v>76</v>
      </c>
      <c r="H21213" t="s">
        <v>76</v>
      </c>
    </row>
    <row r="21214" spans="1:8" x14ac:dyDescent="0.35">
      <c r="A21214" t="s">
        <v>3</v>
      </c>
      <c r="B21214" t="s">
        <v>569</v>
      </c>
      <c r="C21214">
        <v>934</v>
      </c>
      <c r="D21214" t="s">
        <v>161</v>
      </c>
      <c r="E21214" t="s">
        <v>80</v>
      </c>
      <c r="F21214" t="s">
        <v>965</v>
      </c>
      <c r="G21214" t="s">
        <v>107</v>
      </c>
      <c r="H21214" t="s">
        <v>76</v>
      </c>
    </row>
    <row r="21215" spans="1:8" x14ac:dyDescent="0.35">
      <c r="A21215" t="s">
        <v>3</v>
      </c>
      <c r="B21215" t="s">
        <v>570</v>
      </c>
      <c r="C21215">
        <v>32</v>
      </c>
      <c r="D21215" t="s">
        <v>81</v>
      </c>
      <c r="E21215" t="s">
        <v>76</v>
      </c>
      <c r="F21215" t="s">
        <v>1279</v>
      </c>
      <c r="G21215" t="s">
        <v>76</v>
      </c>
      <c r="H21215" t="s">
        <v>76</v>
      </c>
    </row>
    <row r="21216" spans="1:8" x14ac:dyDescent="0.35">
      <c r="A21216" t="s">
        <v>3</v>
      </c>
      <c r="B21216" t="s">
        <v>571</v>
      </c>
      <c r="C21216">
        <v>111</v>
      </c>
      <c r="D21216" t="s">
        <v>57</v>
      </c>
      <c r="E21216" t="s">
        <v>122</v>
      </c>
      <c r="F21216" t="s">
        <v>1101</v>
      </c>
      <c r="G21216" t="s">
        <v>76</v>
      </c>
      <c r="H21216" t="s">
        <v>76</v>
      </c>
    </row>
    <row r="21217" spans="1:8" x14ac:dyDescent="0.35">
      <c r="A21217" t="s">
        <v>3</v>
      </c>
      <c r="B21217" t="s">
        <v>572</v>
      </c>
      <c r="C21217">
        <v>767</v>
      </c>
      <c r="D21217" t="s">
        <v>80</v>
      </c>
      <c r="E21217" t="s">
        <v>68</v>
      </c>
      <c r="F21217" t="s">
        <v>1239</v>
      </c>
      <c r="G21217" t="s">
        <v>106</v>
      </c>
      <c r="H21217" t="s">
        <v>76</v>
      </c>
    </row>
    <row r="21218" spans="1:8" x14ac:dyDescent="0.35">
      <c r="A21218" t="s">
        <v>3</v>
      </c>
      <c r="B21218" t="s">
        <v>573</v>
      </c>
      <c r="C21218">
        <v>32</v>
      </c>
      <c r="D21218" t="s">
        <v>76</v>
      </c>
      <c r="E21218" t="s">
        <v>76</v>
      </c>
      <c r="F21218" t="s">
        <v>395</v>
      </c>
      <c r="G21218" t="s">
        <v>76</v>
      </c>
      <c r="H21218" t="s">
        <v>76</v>
      </c>
    </row>
    <row r="21219" spans="1:8" x14ac:dyDescent="0.35">
      <c r="A21219" t="s">
        <v>4</v>
      </c>
      <c r="B21219" t="s">
        <v>566</v>
      </c>
      <c r="C21219">
        <v>174</v>
      </c>
      <c r="D21219" t="s">
        <v>93</v>
      </c>
      <c r="E21219" t="s">
        <v>181</v>
      </c>
      <c r="F21219" t="s">
        <v>1142</v>
      </c>
      <c r="G21219" t="s">
        <v>73</v>
      </c>
      <c r="H21219" t="s">
        <v>76</v>
      </c>
    </row>
    <row r="21220" spans="1:8" x14ac:dyDescent="0.35">
      <c r="A21220" t="s">
        <v>4</v>
      </c>
      <c r="B21220" t="s">
        <v>569</v>
      </c>
      <c r="C21220">
        <v>1442</v>
      </c>
      <c r="D21220" t="s">
        <v>94</v>
      </c>
      <c r="E21220" t="s">
        <v>260</v>
      </c>
      <c r="F21220" t="s">
        <v>908</v>
      </c>
      <c r="G21220" t="s">
        <v>75</v>
      </c>
      <c r="H21220" t="s">
        <v>76</v>
      </c>
    </row>
    <row r="21221" spans="1:8" x14ac:dyDescent="0.35">
      <c r="A21221" t="s">
        <v>4</v>
      </c>
      <c r="B21221" t="s">
        <v>570</v>
      </c>
      <c r="C21221">
        <v>83</v>
      </c>
      <c r="D21221" t="s">
        <v>138</v>
      </c>
      <c r="E21221" t="s">
        <v>76</v>
      </c>
      <c r="F21221" t="s">
        <v>1277</v>
      </c>
      <c r="G21221" t="s">
        <v>73</v>
      </c>
      <c r="H21221" t="s">
        <v>76</v>
      </c>
    </row>
    <row r="21222" spans="1:8" x14ac:dyDescent="0.35">
      <c r="A21222" t="s">
        <v>4</v>
      </c>
      <c r="B21222" t="s">
        <v>571</v>
      </c>
      <c r="C21222">
        <v>100</v>
      </c>
      <c r="D21222" t="s">
        <v>79</v>
      </c>
      <c r="E21222" t="s">
        <v>55</v>
      </c>
      <c r="F21222" t="s">
        <v>1242</v>
      </c>
      <c r="G21222" t="s">
        <v>76</v>
      </c>
      <c r="H21222" t="s">
        <v>76</v>
      </c>
    </row>
    <row r="21223" spans="1:8" x14ac:dyDescent="0.35">
      <c r="A21223" t="s">
        <v>4</v>
      </c>
      <c r="B21223" t="s">
        <v>572</v>
      </c>
      <c r="C21223">
        <v>986</v>
      </c>
      <c r="D21223" t="s">
        <v>119</v>
      </c>
      <c r="E21223" t="s">
        <v>198</v>
      </c>
      <c r="F21223" t="s">
        <v>1184</v>
      </c>
      <c r="G21223" t="s">
        <v>77</v>
      </c>
      <c r="H21223" t="s">
        <v>76</v>
      </c>
    </row>
    <row r="21224" spans="1:8" x14ac:dyDescent="0.35">
      <c r="A21224" t="s">
        <v>4</v>
      </c>
      <c r="B21224" t="s">
        <v>573</v>
      </c>
      <c r="C21224">
        <v>58</v>
      </c>
      <c r="D21224" t="s">
        <v>138</v>
      </c>
      <c r="E21224" t="s">
        <v>150</v>
      </c>
      <c r="F21224" t="s">
        <v>1421</v>
      </c>
      <c r="G21224" t="s">
        <v>76</v>
      </c>
      <c r="H21224" t="s">
        <v>76</v>
      </c>
    </row>
    <row r="21225" spans="1:8" x14ac:dyDescent="0.35">
      <c r="A21225" t="s">
        <v>5</v>
      </c>
      <c r="B21225" t="s">
        <v>566</v>
      </c>
      <c r="C21225">
        <v>89</v>
      </c>
      <c r="D21225" t="s">
        <v>105</v>
      </c>
      <c r="E21225" t="s">
        <v>79</v>
      </c>
      <c r="F21225" t="s">
        <v>1246</v>
      </c>
      <c r="G21225" t="s">
        <v>76</v>
      </c>
      <c r="H21225" t="s">
        <v>76</v>
      </c>
    </row>
    <row r="21226" spans="1:8" x14ac:dyDescent="0.35">
      <c r="A21226" t="s">
        <v>5</v>
      </c>
      <c r="B21226" t="s">
        <v>569</v>
      </c>
      <c r="C21226">
        <v>1595</v>
      </c>
      <c r="D21226" t="s">
        <v>150</v>
      </c>
      <c r="E21226" t="s">
        <v>150</v>
      </c>
      <c r="F21226" t="s">
        <v>998</v>
      </c>
      <c r="G21226" t="s">
        <v>106</v>
      </c>
      <c r="H21226" t="s">
        <v>76</v>
      </c>
    </row>
    <row r="21227" spans="1:8" x14ac:dyDescent="0.35">
      <c r="A21227" t="s">
        <v>5</v>
      </c>
      <c r="B21227" t="s">
        <v>570</v>
      </c>
      <c r="C21227">
        <v>399</v>
      </c>
      <c r="D21227" t="s">
        <v>107</v>
      </c>
      <c r="E21227" t="s">
        <v>107</v>
      </c>
      <c r="F21227" t="s">
        <v>1275</v>
      </c>
      <c r="G21227" t="s">
        <v>73</v>
      </c>
      <c r="H21227" t="s">
        <v>76</v>
      </c>
    </row>
    <row r="21228" spans="1:8" x14ac:dyDescent="0.35">
      <c r="A21228" t="s">
        <v>5</v>
      </c>
      <c r="B21228" t="s">
        <v>571</v>
      </c>
      <c r="C21228">
        <v>46</v>
      </c>
      <c r="D21228" t="s">
        <v>276</v>
      </c>
      <c r="E21228" t="s">
        <v>76</v>
      </c>
      <c r="F21228" t="s">
        <v>988</v>
      </c>
      <c r="G21228" t="s">
        <v>74</v>
      </c>
      <c r="H21228" t="s">
        <v>76</v>
      </c>
    </row>
    <row r="21229" spans="1:8" x14ac:dyDescent="0.35">
      <c r="A21229" t="s">
        <v>5</v>
      </c>
      <c r="B21229" t="s">
        <v>572</v>
      </c>
      <c r="C21229">
        <v>1067</v>
      </c>
      <c r="D21229" t="s">
        <v>71</v>
      </c>
      <c r="E21229" t="s">
        <v>106</v>
      </c>
      <c r="F21229" t="s">
        <v>1277</v>
      </c>
      <c r="G21229" t="s">
        <v>68</v>
      </c>
      <c r="H21229" t="s">
        <v>76</v>
      </c>
    </row>
    <row r="21230" spans="1:8" x14ac:dyDescent="0.35">
      <c r="A21230" t="s">
        <v>5</v>
      </c>
      <c r="B21230" t="s">
        <v>573</v>
      </c>
      <c r="C21230">
        <v>270</v>
      </c>
      <c r="D21230" t="s">
        <v>107</v>
      </c>
      <c r="E21230" t="s">
        <v>73</v>
      </c>
      <c r="F21230" t="s">
        <v>1556</v>
      </c>
      <c r="G21230" t="s">
        <v>75</v>
      </c>
      <c r="H21230" t="s">
        <v>76</v>
      </c>
    </row>
    <row r="21231" spans="1:8" x14ac:dyDescent="0.35">
      <c r="A21231" t="s">
        <v>6</v>
      </c>
      <c r="B21231" t="s">
        <v>566</v>
      </c>
      <c r="C21231">
        <v>47</v>
      </c>
      <c r="D21231" t="s">
        <v>100</v>
      </c>
      <c r="E21231" t="s">
        <v>76</v>
      </c>
      <c r="F21231" t="s">
        <v>998</v>
      </c>
      <c r="G21231" t="s">
        <v>76</v>
      </c>
      <c r="H21231" t="s">
        <v>76</v>
      </c>
    </row>
    <row r="21232" spans="1:8" x14ac:dyDescent="0.35">
      <c r="A21232" t="s">
        <v>6</v>
      </c>
      <c r="B21232" t="s">
        <v>569</v>
      </c>
      <c r="C21232">
        <v>562</v>
      </c>
      <c r="D21232" t="s">
        <v>74</v>
      </c>
      <c r="E21232" t="s">
        <v>79</v>
      </c>
      <c r="F21232" t="s">
        <v>1272</v>
      </c>
      <c r="G21232" t="s">
        <v>150</v>
      </c>
      <c r="H21232" t="s">
        <v>76</v>
      </c>
    </row>
    <row r="21233" spans="1:8" x14ac:dyDescent="0.35">
      <c r="A21233" t="s">
        <v>6</v>
      </c>
      <c r="B21233" t="s">
        <v>570</v>
      </c>
      <c r="C21233">
        <v>61</v>
      </c>
      <c r="D21233" t="s">
        <v>173</v>
      </c>
      <c r="E21233" t="s">
        <v>76</v>
      </c>
      <c r="F21233" t="s">
        <v>1280</v>
      </c>
      <c r="G21233" t="s">
        <v>76</v>
      </c>
      <c r="H21233" t="s">
        <v>76</v>
      </c>
    </row>
    <row r="21234" spans="1:8" x14ac:dyDescent="0.35">
      <c r="A21234" t="s">
        <v>6</v>
      </c>
      <c r="B21234" t="s">
        <v>571</v>
      </c>
      <c r="C21234">
        <v>45</v>
      </c>
      <c r="D21234" t="s">
        <v>76</v>
      </c>
      <c r="E21234" t="s">
        <v>76</v>
      </c>
      <c r="F21234" t="s">
        <v>395</v>
      </c>
      <c r="G21234" t="s">
        <v>76</v>
      </c>
      <c r="H21234" t="s">
        <v>76</v>
      </c>
    </row>
    <row r="21235" spans="1:8" x14ac:dyDescent="0.35">
      <c r="A21235" t="s">
        <v>6</v>
      </c>
      <c r="B21235" t="s">
        <v>572</v>
      </c>
      <c r="C21235">
        <v>454</v>
      </c>
      <c r="D21235" t="s">
        <v>137</v>
      </c>
      <c r="E21235" t="s">
        <v>150</v>
      </c>
      <c r="F21235" t="s">
        <v>1110</v>
      </c>
      <c r="G21235" t="s">
        <v>79</v>
      </c>
      <c r="H21235" t="s">
        <v>76</v>
      </c>
    </row>
    <row r="21236" spans="1:8" x14ac:dyDescent="0.35">
      <c r="A21236" t="s">
        <v>6</v>
      </c>
      <c r="B21236" t="s">
        <v>573</v>
      </c>
      <c r="C21236">
        <v>51</v>
      </c>
      <c r="D21236" t="s">
        <v>89</v>
      </c>
      <c r="E21236" t="s">
        <v>150</v>
      </c>
      <c r="F21236" t="s">
        <v>1316</v>
      </c>
      <c r="G21236" t="s">
        <v>175</v>
      </c>
      <c r="H21236" t="s">
        <v>76</v>
      </c>
    </row>
    <row r="21237" spans="1:8" x14ac:dyDescent="0.35">
      <c r="A21237" t="s">
        <v>7</v>
      </c>
      <c r="B21237" t="s">
        <v>566</v>
      </c>
      <c r="C21237">
        <v>129</v>
      </c>
      <c r="D21237" t="s">
        <v>75</v>
      </c>
      <c r="E21237" t="s">
        <v>142</v>
      </c>
      <c r="F21237" t="s">
        <v>1272</v>
      </c>
      <c r="G21237" t="s">
        <v>73</v>
      </c>
      <c r="H21237" t="s">
        <v>76</v>
      </c>
    </row>
    <row r="21238" spans="1:8" x14ac:dyDescent="0.35">
      <c r="A21238" t="s">
        <v>7</v>
      </c>
      <c r="B21238" t="s">
        <v>569</v>
      </c>
      <c r="C21238">
        <v>1489</v>
      </c>
      <c r="D21238" t="s">
        <v>179</v>
      </c>
      <c r="E21238" t="s">
        <v>100</v>
      </c>
      <c r="F21238" t="s">
        <v>1110</v>
      </c>
      <c r="G21238" t="s">
        <v>77</v>
      </c>
      <c r="H21238" t="s">
        <v>76</v>
      </c>
    </row>
    <row r="21239" spans="1:8" x14ac:dyDescent="0.35">
      <c r="A21239" t="s">
        <v>7</v>
      </c>
      <c r="B21239" t="s">
        <v>570</v>
      </c>
      <c r="C21239">
        <v>106</v>
      </c>
      <c r="D21239" t="s">
        <v>63</v>
      </c>
      <c r="E21239" t="s">
        <v>105</v>
      </c>
      <c r="F21239" t="s">
        <v>1240</v>
      </c>
      <c r="G21239" t="s">
        <v>76</v>
      </c>
      <c r="H21239" t="s">
        <v>76</v>
      </c>
    </row>
    <row r="21240" spans="1:8" x14ac:dyDescent="0.35">
      <c r="A21240" t="s">
        <v>7</v>
      </c>
      <c r="B21240" t="s">
        <v>571</v>
      </c>
      <c r="C21240">
        <v>70</v>
      </c>
      <c r="D21240" t="s">
        <v>76</v>
      </c>
      <c r="E21240" t="s">
        <v>76</v>
      </c>
      <c r="F21240" t="s">
        <v>1250</v>
      </c>
      <c r="G21240" t="s">
        <v>77</v>
      </c>
      <c r="H21240" t="s">
        <v>62</v>
      </c>
    </row>
    <row r="21241" spans="1:8" x14ac:dyDescent="0.35">
      <c r="A21241" t="s">
        <v>7</v>
      </c>
      <c r="B21241" t="s">
        <v>572</v>
      </c>
      <c r="C21241">
        <v>1386</v>
      </c>
      <c r="D21241" t="s">
        <v>142</v>
      </c>
      <c r="E21241" t="s">
        <v>142</v>
      </c>
      <c r="F21241" t="s">
        <v>906</v>
      </c>
      <c r="G21241" t="s">
        <v>75</v>
      </c>
      <c r="H21241" t="s">
        <v>76</v>
      </c>
    </row>
    <row r="21242" spans="1:8" x14ac:dyDescent="0.35">
      <c r="A21242" t="s">
        <v>7</v>
      </c>
      <c r="B21242" t="s">
        <v>573</v>
      </c>
      <c r="C21242">
        <v>66</v>
      </c>
      <c r="D21242" t="s">
        <v>76</v>
      </c>
      <c r="E21242" t="s">
        <v>76</v>
      </c>
      <c r="F21242" t="s">
        <v>395</v>
      </c>
      <c r="G21242" t="s">
        <v>76</v>
      </c>
      <c r="H21242" t="s">
        <v>76</v>
      </c>
    </row>
    <row r="21243" spans="1:8" x14ac:dyDescent="0.35">
      <c r="A21243" t="s">
        <v>241</v>
      </c>
      <c r="B21243" t="s">
        <v>566</v>
      </c>
      <c r="C21243">
        <v>592</v>
      </c>
      <c r="D21243" t="s">
        <v>133</v>
      </c>
      <c r="E21243" t="s">
        <v>93</v>
      </c>
      <c r="F21243" t="s">
        <v>991</v>
      </c>
      <c r="G21243" t="s">
        <v>107</v>
      </c>
      <c r="H21243" t="s">
        <v>76</v>
      </c>
    </row>
    <row r="21244" spans="1:8" x14ac:dyDescent="0.35">
      <c r="A21244" t="s">
        <v>241</v>
      </c>
      <c r="B21244" t="s">
        <v>569</v>
      </c>
      <c r="C21244">
        <v>6022</v>
      </c>
      <c r="D21244" t="s">
        <v>133</v>
      </c>
      <c r="E21244" t="s">
        <v>74</v>
      </c>
      <c r="F21244" t="s">
        <v>906</v>
      </c>
      <c r="G21244" t="s">
        <v>77</v>
      </c>
      <c r="H21244" t="s">
        <v>76</v>
      </c>
    </row>
    <row r="21245" spans="1:8" x14ac:dyDescent="0.35">
      <c r="A21245" t="s">
        <v>241</v>
      </c>
      <c r="B21245" t="s">
        <v>570</v>
      </c>
      <c r="C21245">
        <v>681</v>
      </c>
      <c r="D21245" t="s">
        <v>150</v>
      </c>
      <c r="E21245" t="s">
        <v>106</v>
      </c>
      <c r="F21245" t="s">
        <v>1238</v>
      </c>
      <c r="G21245" t="s">
        <v>107</v>
      </c>
      <c r="H21245" t="s">
        <v>76</v>
      </c>
    </row>
    <row r="21246" spans="1:8" x14ac:dyDescent="0.35">
      <c r="A21246" t="s">
        <v>241</v>
      </c>
      <c r="B21246" t="s">
        <v>571</v>
      </c>
      <c r="C21246">
        <v>372</v>
      </c>
      <c r="D21246" t="s">
        <v>108</v>
      </c>
      <c r="E21246" t="s">
        <v>78</v>
      </c>
      <c r="F21246" t="s">
        <v>1254</v>
      </c>
      <c r="G21246" t="s">
        <v>106</v>
      </c>
      <c r="H21246" t="s">
        <v>94</v>
      </c>
    </row>
    <row r="21247" spans="1:8" x14ac:dyDescent="0.35">
      <c r="A21247" t="s">
        <v>241</v>
      </c>
      <c r="B21247" t="s">
        <v>572</v>
      </c>
      <c r="C21247">
        <v>4660</v>
      </c>
      <c r="D21247" t="s">
        <v>151</v>
      </c>
      <c r="E21247" t="s">
        <v>72</v>
      </c>
      <c r="F21247" t="s">
        <v>1271</v>
      </c>
      <c r="G21247" t="s">
        <v>68</v>
      </c>
      <c r="H21247" t="s">
        <v>76</v>
      </c>
    </row>
    <row r="21248" spans="1:8" x14ac:dyDescent="0.35">
      <c r="A21248" t="s">
        <v>241</v>
      </c>
      <c r="B21248" t="s">
        <v>573</v>
      </c>
      <c r="C21248">
        <v>477</v>
      </c>
      <c r="D21248" t="s">
        <v>150</v>
      </c>
      <c r="E21248" t="s">
        <v>73</v>
      </c>
      <c r="F21248" t="s">
        <v>1001</v>
      </c>
      <c r="G21248" t="s">
        <v>75</v>
      </c>
      <c r="H21248" t="s">
        <v>76</v>
      </c>
    </row>
    <row r="21250" spans="1:16" x14ac:dyDescent="0.35">
      <c r="A21250" t="s">
        <v>2920</v>
      </c>
    </row>
    <row r="21251" spans="1:16" x14ac:dyDescent="0.35">
      <c r="A21251" t="s">
        <v>14</v>
      </c>
      <c r="B21251" t="s">
        <v>2</v>
      </c>
      <c r="C21251" t="s">
        <v>2908</v>
      </c>
      <c r="D21251" t="s">
        <v>2909</v>
      </c>
      <c r="E21251" t="s">
        <v>2910</v>
      </c>
      <c r="F21251" t="s">
        <v>2911</v>
      </c>
      <c r="G21251" t="s">
        <v>2912</v>
      </c>
    </row>
    <row r="21252" spans="1:16" x14ac:dyDescent="0.35">
      <c r="A21252" t="s">
        <v>3</v>
      </c>
      <c r="B21252">
        <v>2029</v>
      </c>
      <c r="C21252" t="s">
        <v>96</v>
      </c>
      <c r="D21252" t="s">
        <v>107</v>
      </c>
      <c r="E21252" t="s">
        <v>138</v>
      </c>
      <c r="F21252" t="s">
        <v>1254</v>
      </c>
      <c r="G21252" t="s">
        <v>76</v>
      </c>
    </row>
    <row r="21253" spans="1:16" x14ac:dyDescent="0.35">
      <c r="A21253" t="s">
        <v>4</v>
      </c>
      <c r="B21253">
        <v>2843</v>
      </c>
      <c r="C21253" t="s">
        <v>130</v>
      </c>
      <c r="D21253" t="s">
        <v>68</v>
      </c>
      <c r="E21253" t="s">
        <v>216</v>
      </c>
      <c r="F21253" t="s">
        <v>863</v>
      </c>
      <c r="G21253" t="s">
        <v>76</v>
      </c>
    </row>
    <row r="21254" spans="1:16" x14ac:dyDescent="0.35">
      <c r="A21254" t="s">
        <v>5</v>
      </c>
      <c r="B21254">
        <v>3466</v>
      </c>
      <c r="C21254" t="s">
        <v>150</v>
      </c>
      <c r="D21254" t="s">
        <v>77</v>
      </c>
      <c r="E21254" t="s">
        <v>79</v>
      </c>
      <c r="F21254" t="s">
        <v>1246</v>
      </c>
      <c r="G21254" t="s">
        <v>76</v>
      </c>
    </row>
    <row r="21255" spans="1:16" x14ac:dyDescent="0.35">
      <c r="A21255" t="s">
        <v>6</v>
      </c>
      <c r="B21255">
        <v>1220</v>
      </c>
      <c r="C21255" t="s">
        <v>149</v>
      </c>
      <c r="D21255" t="s">
        <v>71</v>
      </c>
      <c r="E21255" t="s">
        <v>79</v>
      </c>
      <c r="F21255" t="s">
        <v>1474</v>
      </c>
      <c r="G21255" t="s">
        <v>76</v>
      </c>
    </row>
    <row r="21256" spans="1:16" x14ac:dyDescent="0.35">
      <c r="A21256" t="s">
        <v>7</v>
      </c>
      <c r="B21256">
        <v>3246</v>
      </c>
      <c r="C21256" t="s">
        <v>198</v>
      </c>
      <c r="D21256" t="s">
        <v>68</v>
      </c>
      <c r="E21256" t="s">
        <v>186</v>
      </c>
      <c r="F21256" t="s">
        <v>1270</v>
      </c>
      <c r="G21256" t="s">
        <v>107</v>
      </c>
    </row>
    <row r="21257" spans="1:16" x14ac:dyDescent="0.35">
      <c r="A21257" t="s">
        <v>241</v>
      </c>
      <c r="B21257">
        <v>12804</v>
      </c>
      <c r="C21257" t="s">
        <v>151</v>
      </c>
      <c r="D21257" t="s">
        <v>79</v>
      </c>
      <c r="E21257" t="s">
        <v>80</v>
      </c>
      <c r="F21257" t="s">
        <v>1271</v>
      </c>
      <c r="G21257" t="s">
        <v>76</v>
      </c>
    </row>
    <row r="21259" spans="1:16" x14ac:dyDescent="0.35">
      <c r="A21259" t="s">
        <v>2921</v>
      </c>
    </row>
    <row r="21260" spans="1:16" x14ac:dyDescent="0.35">
      <c r="A21260" t="s">
        <v>14</v>
      </c>
      <c r="B21260" t="s">
        <v>15</v>
      </c>
      <c r="C21260" t="s">
        <v>2</v>
      </c>
      <c r="D21260" t="s">
        <v>2922</v>
      </c>
      <c r="E21260" t="s">
        <v>2923</v>
      </c>
      <c r="F21260" t="s">
        <v>2924</v>
      </c>
      <c r="G21260" t="s">
        <v>2925</v>
      </c>
      <c r="H21260" t="s">
        <v>2926</v>
      </c>
      <c r="I21260" t="s">
        <v>2927</v>
      </c>
      <c r="J21260" t="s">
        <v>2928</v>
      </c>
      <c r="K21260" t="s">
        <v>2929</v>
      </c>
      <c r="L21260" t="s">
        <v>2930</v>
      </c>
      <c r="M21260" t="s">
        <v>2931</v>
      </c>
      <c r="N21260" t="s">
        <v>2932</v>
      </c>
      <c r="O21260" t="s">
        <v>2933</v>
      </c>
      <c r="P21260" t="s">
        <v>49</v>
      </c>
    </row>
    <row r="21261" spans="1:16" x14ac:dyDescent="0.35">
      <c r="A21261" t="s">
        <v>3</v>
      </c>
      <c r="B21261" t="s">
        <v>52</v>
      </c>
      <c r="C21261">
        <v>445</v>
      </c>
      <c r="D21261" t="s">
        <v>73</v>
      </c>
      <c r="E21261" t="s">
        <v>77</v>
      </c>
      <c r="F21261" t="s">
        <v>76</v>
      </c>
      <c r="G21261" t="s">
        <v>77</v>
      </c>
      <c r="H21261" t="s">
        <v>107</v>
      </c>
      <c r="I21261" t="s">
        <v>77</v>
      </c>
      <c r="J21261" t="s">
        <v>71</v>
      </c>
      <c r="K21261" t="s">
        <v>71</v>
      </c>
      <c r="L21261" t="s">
        <v>138</v>
      </c>
      <c r="M21261" t="s">
        <v>73</v>
      </c>
      <c r="N21261" t="s">
        <v>71</v>
      </c>
      <c r="O21261" t="s">
        <v>836</v>
      </c>
      <c r="P21261" t="s">
        <v>342</v>
      </c>
    </row>
    <row r="21262" spans="1:16" x14ac:dyDescent="0.35">
      <c r="A21262" t="s">
        <v>3</v>
      </c>
      <c r="B21262" t="s">
        <v>83</v>
      </c>
      <c r="C21262">
        <v>1443</v>
      </c>
      <c r="D21262" t="s">
        <v>106</v>
      </c>
      <c r="E21262" t="s">
        <v>106</v>
      </c>
      <c r="F21262" t="s">
        <v>107</v>
      </c>
      <c r="G21262" t="s">
        <v>77</v>
      </c>
      <c r="H21262" t="s">
        <v>106</v>
      </c>
      <c r="I21262" t="s">
        <v>73</v>
      </c>
      <c r="J21262" t="s">
        <v>73</v>
      </c>
      <c r="K21262" t="s">
        <v>73</v>
      </c>
      <c r="L21262" t="s">
        <v>105</v>
      </c>
      <c r="M21262" t="s">
        <v>75</v>
      </c>
      <c r="N21262" t="s">
        <v>150</v>
      </c>
      <c r="O21262" t="s">
        <v>1184</v>
      </c>
      <c r="P21262" t="s">
        <v>87</v>
      </c>
    </row>
    <row r="21263" spans="1:16" x14ac:dyDescent="0.35">
      <c r="A21263" t="s">
        <v>3</v>
      </c>
      <c r="B21263" t="s">
        <v>50</v>
      </c>
      <c r="C21263">
        <v>141</v>
      </c>
      <c r="D21263" t="s">
        <v>76</v>
      </c>
      <c r="E21263" t="s">
        <v>76</v>
      </c>
      <c r="F21263" t="s">
        <v>76</v>
      </c>
      <c r="G21263" t="s">
        <v>76</v>
      </c>
      <c r="H21263" t="s">
        <v>76</v>
      </c>
      <c r="I21263" t="s">
        <v>76</v>
      </c>
      <c r="J21263" t="s">
        <v>76</v>
      </c>
      <c r="K21263" t="s">
        <v>76</v>
      </c>
      <c r="L21263" t="s">
        <v>105</v>
      </c>
      <c r="M21263" t="s">
        <v>76</v>
      </c>
      <c r="N21263" t="s">
        <v>106</v>
      </c>
      <c r="O21263" t="s">
        <v>1468</v>
      </c>
      <c r="P21263" t="s">
        <v>93</v>
      </c>
    </row>
    <row r="21264" spans="1:16" x14ac:dyDescent="0.35">
      <c r="A21264" t="s">
        <v>4</v>
      </c>
      <c r="B21264" t="s">
        <v>52</v>
      </c>
      <c r="C21264">
        <v>841</v>
      </c>
      <c r="D21264" t="s">
        <v>74</v>
      </c>
      <c r="E21264" t="s">
        <v>81</v>
      </c>
      <c r="F21264" t="s">
        <v>71</v>
      </c>
      <c r="G21264" t="s">
        <v>55</v>
      </c>
      <c r="H21264" t="s">
        <v>105</v>
      </c>
      <c r="I21264" t="s">
        <v>78</v>
      </c>
      <c r="J21264" t="s">
        <v>55</v>
      </c>
      <c r="K21264" t="s">
        <v>86</v>
      </c>
      <c r="L21264" t="s">
        <v>138</v>
      </c>
      <c r="M21264" t="s">
        <v>100</v>
      </c>
      <c r="N21264" t="s">
        <v>142</v>
      </c>
      <c r="O21264" t="s">
        <v>886</v>
      </c>
      <c r="P21264" t="s">
        <v>225</v>
      </c>
    </row>
    <row r="21265" spans="1:16" x14ac:dyDescent="0.35">
      <c r="A21265" t="s">
        <v>4</v>
      </c>
      <c r="B21265" t="s">
        <v>83</v>
      </c>
      <c r="C21265">
        <v>2175</v>
      </c>
      <c r="D21265" t="s">
        <v>94</v>
      </c>
      <c r="E21265" t="s">
        <v>77</v>
      </c>
      <c r="F21265" t="s">
        <v>68</v>
      </c>
      <c r="G21265" t="s">
        <v>71</v>
      </c>
      <c r="H21265" t="s">
        <v>77</v>
      </c>
      <c r="I21265" t="s">
        <v>79</v>
      </c>
      <c r="J21265" t="s">
        <v>79</v>
      </c>
      <c r="K21265" t="s">
        <v>68</v>
      </c>
      <c r="L21265" t="s">
        <v>79</v>
      </c>
      <c r="M21265" t="s">
        <v>108</v>
      </c>
      <c r="N21265" t="s">
        <v>103</v>
      </c>
      <c r="O21265" t="s">
        <v>908</v>
      </c>
      <c r="P21265" t="s">
        <v>102</v>
      </c>
    </row>
    <row r="21266" spans="1:16" x14ac:dyDescent="0.35">
      <c r="A21266" t="s">
        <v>4</v>
      </c>
      <c r="B21266" t="s">
        <v>50</v>
      </c>
      <c r="C21266">
        <v>260</v>
      </c>
      <c r="D21266" t="s">
        <v>68</v>
      </c>
      <c r="E21266" t="s">
        <v>106</v>
      </c>
      <c r="F21266" t="s">
        <v>71</v>
      </c>
      <c r="G21266" t="s">
        <v>76</v>
      </c>
      <c r="H21266" t="s">
        <v>76</v>
      </c>
      <c r="I21266" t="s">
        <v>106</v>
      </c>
      <c r="J21266" t="s">
        <v>106</v>
      </c>
      <c r="K21266" t="s">
        <v>76</v>
      </c>
      <c r="L21266" t="s">
        <v>76</v>
      </c>
      <c r="M21266" t="s">
        <v>76</v>
      </c>
      <c r="N21266" t="s">
        <v>76</v>
      </c>
      <c r="O21266" t="s">
        <v>1253</v>
      </c>
      <c r="P21266" t="s">
        <v>78</v>
      </c>
    </row>
    <row r="21267" spans="1:16" x14ac:dyDescent="0.35">
      <c r="A21267" t="s">
        <v>5</v>
      </c>
      <c r="B21267" t="s">
        <v>52</v>
      </c>
      <c r="C21267">
        <v>965</v>
      </c>
      <c r="D21267" t="s">
        <v>68</v>
      </c>
      <c r="E21267" t="s">
        <v>77</v>
      </c>
      <c r="F21267" t="s">
        <v>77</v>
      </c>
      <c r="G21267" t="s">
        <v>68</v>
      </c>
      <c r="H21267" t="s">
        <v>79</v>
      </c>
      <c r="I21267" t="s">
        <v>94</v>
      </c>
      <c r="J21267" t="s">
        <v>71</v>
      </c>
      <c r="K21267" t="s">
        <v>150</v>
      </c>
      <c r="L21267" t="s">
        <v>57</v>
      </c>
      <c r="M21267" t="s">
        <v>72</v>
      </c>
      <c r="N21267" t="s">
        <v>96</v>
      </c>
      <c r="O21267" t="s">
        <v>1128</v>
      </c>
      <c r="P21267" t="s">
        <v>119</v>
      </c>
    </row>
    <row r="21268" spans="1:16" x14ac:dyDescent="0.35">
      <c r="A21268" t="s">
        <v>5</v>
      </c>
      <c r="B21268" t="s">
        <v>83</v>
      </c>
      <c r="C21268">
        <v>2264</v>
      </c>
      <c r="D21268" t="s">
        <v>94</v>
      </c>
      <c r="E21268" t="s">
        <v>105</v>
      </c>
      <c r="F21268" t="s">
        <v>77</v>
      </c>
      <c r="G21268" t="s">
        <v>150</v>
      </c>
      <c r="H21268" t="s">
        <v>106</v>
      </c>
      <c r="I21268" t="s">
        <v>106</v>
      </c>
      <c r="J21268" t="s">
        <v>75</v>
      </c>
      <c r="K21268" t="s">
        <v>75</v>
      </c>
      <c r="L21268" t="s">
        <v>75</v>
      </c>
      <c r="M21268" t="s">
        <v>71</v>
      </c>
      <c r="N21268" t="s">
        <v>151</v>
      </c>
      <c r="O21268" t="s">
        <v>1525</v>
      </c>
      <c r="P21268" t="s">
        <v>211</v>
      </c>
    </row>
    <row r="21269" spans="1:16" x14ac:dyDescent="0.35">
      <c r="A21269" t="s">
        <v>5</v>
      </c>
      <c r="B21269" t="s">
        <v>50</v>
      </c>
      <c r="C21269">
        <v>237</v>
      </c>
      <c r="D21269" t="s">
        <v>244</v>
      </c>
      <c r="E21269" t="s">
        <v>216</v>
      </c>
      <c r="F21269" t="s">
        <v>286</v>
      </c>
      <c r="G21269" t="s">
        <v>244</v>
      </c>
      <c r="H21269" t="s">
        <v>107</v>
      </c>
      <c r="I21269" t="s">
        <v>76</v>
      </c>
      <c r="J21269" t="s">
        <v>180</v>
      </c>
      <c r="K21269" t="s">
        <v>163</v>
      </c>
      <c r="L21269" t="s">
        <v>94</v>
      </c>
      <c r="M21269" t="s">
        <v>75</v>
      </c>
      <c r="N21269" t="s">
        <v>81</v>
      </c>
      <c r="O21269" t="s">
        <v>1144</v>
      </c>
      <c r="P21269" t="s">
        <v>87</v>
      </c>
    </row>
    <row r="21270" spans="1:16" x14ac:dyDescent="0.35">
      <c r="A21270" t="s">
        <v>6</v>
      </c>
      <c r="B21270" t="s">
        <v>52</v>
      </c>
      <c r="C21270">
        <v>377</v>
      </c>
      <c r="D21270" t="s">
        <v>122</v>
      </c>
      <c r="E21270" t="s">
        <v>100</v>
      </c>
      <c r="F21270" t="s">
        <v>77</v>
      </c>
      <c r="G21270" t="s">
        <v>75</v>
      </c>
      <c r="H21270" t="s">
        <v>75</v>
      </c>
      <c r="I21270" t="s">
        <v>79</v>
      </c>
      <c r="J21270" t="s">
        <v>105</v>
      </c>
      <c r="K21270" t="s">
        <v>105</v>
      </c>
      <c r="L21270" t="s">
        <v>78</v>
      </c>
      <c r="M21270" t="s">
        <v>100</v>
      </c>
      <c r="N21270" t="s">
        <v>142</v>
      </c>
      <c r="O21270" t="s">
        <v>1316</v>
      </c>
      <c r="P21270" t="s">
        <v>157</v>
      </c>
    </row>
    <row r="21271" spans="1:16" x14ac:dyDescent="0.35">
      <c r="A21271" t="s">
        <v>6</v>
      </c>
      <c r="B21271" t="s">
        <v>83</v>
      </c>
      <c r="C21271">
        <v>937</v>
      </c>
      <c r="D21271" t="s">
        <v>75</v>
      </c>
      <c r="E21271" t="s">
        <v>150</v>
      </c>
      <c r="F21271" t="s">
        <v>76</v>
      </c>
      <c r="G21271" t="s">
        <v>77</v>
      </c>
      <c r="H21271" t="s">
        <v>77</v>
      </c>
      <c r="I21271" t="s">
        <v>107</v>
      </c>
      <c r="J21271" t="s">
        <v>68</v>
      </c>
      <c r="K21271" t="s">
        <v>71</v>
      </c>
      <c r="L21271" t="s">
        <v>105</v>
      </c>
      <c r="M21271" t="s">
        <v>100</v>
      </c>
      <c r="N21271" t="s">
        <v>138</v>
      </c>
      <c r="O21271" t="s">
        <v>1142</v>
      </c>
      <c r="P21271" t="s">
        <v>216</v>
      </c>
    </row>
    <row r="21272" spans="1:16" x14ac:dyDescent="0.35">
      <c r="A21272" t="s">
        <v>6</v>
      </c>
      <c r="B21272" t="s">
        <v>50</v>
      </c>
      <c r="C21272">
        <v>118</v>
      </c>
      <c r="D21272" t="s">
        <v>87</v>
      </c>
      <c r="E21272" t="s">
        <v>161</v>
      </c>
      <c r="F21272" t="s">
        <v>210</v>
      </c>
      <c r="G21272" t="s">
        <v>65</v>
      </c>
      <c r="H21272" t="s">
        <v>74</v>
      </c>
      <c r="I21272" t="s">
        <v>73</v>
      </c>
      <c r="J21272" t="s">
        <v>237</v>
      </c>
      <c r="K21272" t="s">
        <v>204</v>
      </c>
      <c r="L21272" t="s">
        <v>93</v>
      </c>
      <c r="M21272" t="s">
        <v>74</v>
      </c>
      <c r="N21272" t="s">
        <v>93</v>
      </c>
      <c r="O21272" t="s">
        <v>1282</v>
      </c>
      <c r="P21272" t="s">
        <v>179</v>
      </c>
    </row>
    <row r="21273" spans="1:16" x14ac:dyDescent="0.35">
      <c r="A21273" t="s">
        <v>7</v>
      </c>
      <c r="B21273" t="s">
        <v>52</v>
      </c>
      <c r="C21273">
        <v>792</v>
      </c>
      <c r="D21273" t="s">
        <v>77</v>
      </c>
      <c r="E21273" t="s">
        <v>107</v>
      </c>
      <c r="F21273" t="s">
        <v>107</v>
      </c>
      <c r="G21273" t="s">
        <v>150</v>
      </c>
      <c r="H21273" t="s">
        <v>150</v>
      </c>
      <c r="I21273" t="s">
        <v>78</v>
      </c>
      <c r="J21273" t="s">
        <v>78</v>
      </c>
      <c r="K21273" t="s">
        <v>71</v>
      </c>
      <c r="L21273" t="s">
        <v>105</v>
      </c>
      <c r="M21273" t="s">
        <v>133</v>
      </c>
      <c r="N21273" t="s">
        <v>65</v>
      </c>
      <c r="O21273" t="s">
        <v>405</v>
      </c>
      <c r="P21273" t="s">
        <v>137</v>
      </c>
    </row>
    <row r="21274" spans="1:16" x14ac:dyDescent="0.35">
      <c r="A21274" t="s">
        <v>7</v>
      </c>
      <c r="B21274" t="s">
        <v>83</v>
      </c>
      <c r="C21274">
        <v>2106</v>
      </c>
      <c r="D21274" t="s">
        <v>71</v>
      </c>
      <c r="E21274" t="s">
        <v>77</v>
      </c>
      <c r="F21274" t="s">
        <v>77</v>
      </c>
      <c r="G21274" t="s">
        <v>94</v>
      </c>
      <c r="H21274" t="s">
        <v>68</v>
      </c>
      <c r="I21274" t="s">
        <v>106</v>
      </c>
      <c r="J21274" t="s">
        <v>68</v>
      </c>
      <c r="K21274" t="s">
        <v>71</v>
      </c>
      <c r="L21274" t="s">
        <v>138</v>
      </c>
      <c r="M21274" t="s">
        <v>55</v>
      </c>
      <c r="N21274" t="s">
        <v>103</v>
      </c>
      <c r="O21274" t="s">
        <v>902</v>
      </c>
      <c r="P21274" t="s">
        <v>142</v>
      </c>
    </row>
    <row r="21275" spans="1:16" x14ac:dyDescent="0.35">
      <c r="A21275" t="s">
        <v>7</v>
      </c>
      <c r="B21275" t="s">
        <v>50</v>
      </c>
      <c r="C21275">
        <v>348</v>
      </c>
      <c r="D21275" t="s">
        <v>94</v>
      </c>
      <c r="E21275" t="s">
        <v>142</v>
      </c>
      <c r="F21275" t="s">
        <v>216</v>
      </c>
      <c r="G21275" t="s">
        <v>186</v>
      </c>
      <c r="H21275" t="s">
        <v>186</v>
      </c>
      <c r="I21275" t="s">
        <v>68</v>
      </c>
      <c r="J21275" t="s">
        <v>179</v>
      </c>
      <c r="K21275" t="s">
        <v>186</v>
      </c>
      <c r="L21275" t="s">
        <v>186</v>
      </c>
      <c r="M21275" t="s">
        <v>100</v>
      </c>
      <c r="N21275" t="s">
        <v>186</v>
      </c>
      <c r="O21275" t="s">
        <v>1142</v>
      </c>
      <c r="P21275" t="s">
        <v>79</v>
      </c>
    </row>
    <row r="21276" spans="1:16" x14ac:dyDescent="0.35">
      <c r="A21276" t="s">
        <v>241</v>
      </c>
      <c r="B21276" t="s">
        <v>52</v>
      </c>
      <c r="C21276">
        <v>3420</v>
      </c>
      <c r="D21276" t="s">
        <v>78</v>
      </c>
      <c r="E21276" t="s">
        <v>71</v>
      </c>
      <c r="F21276" t="s">
        <v>106</v>
      </c>
      <c r="G21276" t="s">
        <v>78</v>
      </c>
      <c r="H21276" t="s">
        <v>150</v>
      </c>
      <c r="I21276" t="s">
        <v>75</v>
      </c>
      <c r="J21276" t="s">
        <v>105</v>
      </c>
      <c r="K21276" t="s">
        <v>72</v>
      </c>
      <c r="L21276" t="s">
        <v>80</v>
      </c>
      <c r="M21276" t="s">
        <v>100</v>
      </c>
      <c r="N21276" t="s">
        <v>133</v>
      </c>
      <c r="O21276" t="s">
        <v>1320</v>
      </c>
      <c r="P21276" t="s">
        <v>237</v>
      </c>
    </row>
    <row r="21277" spans="1:16" x14ac:dyDescent="0.35">
      <c r="A21277" t="s">
        <v>241</v>
      </c>
      <c r="B21277" t="s">
        <v>83</v>
      </c>
      <c r="C21277">
        <v>8925</v>
      </c>
      <c r="D21277" t="s">
        <v>150</v>
      </c>
      <c r="E21277" t="s">
        <v>68</v>
      </c>
      <c r="F21277" t="s">
        <v>106</v>
      </c>
      <c r="G21277" t="s">
        <v>150</v>
      </c>
      <c r="H21277" t="s">
        <v>77</v>
      </c>
      <c r="I21277" t="s">
        <v>106</v>
      </c>
      <c r="J21277" t="s">
        <v>68</v>
      </c>
      <c r="K21277" t="s">
        <v>71</v>
      </c>
      <c r="L21277" t="s">
        <v>94</v>
      </c>
      <c r="M21277" t="s">
        <v>80</v>
      </c>
      <c r="N21277" t="s">
        <v>198</v>
      </c>
      <c r="O21277" t="s">
        <v>1472</v>
      </c>
      <c r="P21277" t="s">
        <v>244</v>
      </c>
    </row>
    <row r="21278" spans="1:16" x14ac:dyDescent="0.35">
      <c r="A21278" t="s">
        <v>241</v>
      </c>
      <c r="B21278" t="s">
        <v>50</v>
      </c>
      <c r="C21278">
        <v>1104</v>
      </c>
      <c r="D21278" t="s">
        <v>100</v>
      </c>
      <c r="E21278" t="s">
        <v>74</v>
      </c>
      <c r="F21278" t="s">
        <v>137</v>
      </c>
      <c r="G21278" t="s">
        <v>80</v>
      </c>
      <c r="H21278" t="s">
        <v>75</v>
      </c>
      <c r="I21278" t="s">
        <v>106</v>
      </c>
      <c r="J21278" t="s">
        <v>133</v>
      </c>
      <c r="K21278" t="s">
        <v>93</v>
      </c>
      <c r="L21278" t="s">
        <v>105</v>
      </c>
      <c r="M21278" t="s">
        <v>94</v>
      </c>
      <c r="N21278" t="s">
        <v>78</v>
      </c>
      <c r="O21278" t="s">
        <v>994</v>
      </c>
      <c r="P21278" t="s">
        <v>55</v>
      </c>
    </row>
    <row r="21280" spans="1:16" x14ac:dyDescent="0.35">
      <c r="A21280" t="s">
        <v>2934</v>
      </c>
    </row>
    <row r="21281" spans="1:16" x14ac:dyDescent="0.35">
      <c r="A21281" t="s">
        <v>14</v>
      </c>
      <c r="B21281" t="s">
        <v>266</v>
      </c>
      <c r="C21281" t="s">
        <v>2</v>
      </c>
      <c r="D21281" t="s">
        <v>2922</v>
      </c>
      <c r="E21281" t="s">
        <v>2923</v>
      </c>
      <c r="F21281" t="s">
        <v>2924</v>
      </c>
      <c r="G21281" t="s">
        <v>2925</v>
      </c>
      <c r="H21281" t="s">
        <v>2926</v>
      </c>
      <c r="I21281" t="s">
        <v>2927</v>
      </c>
      <c r="J21281" t="s">
        <v>2928</v>
      </c>
      <c r="K21281" t="s">
        <v>2929</v>
      </c>
      <c r="L21281" t="s">
        <v>2930</v>
      </c>
      <c r="M21281" t="s">
        <v>2931</v>
      </c>
      <c r="N21281" t="s">
        <v>2932</v>
      </c>
      <c r="O21281" t="s">
        <v>2933</v>
      </c>
      <c r="P21281" t="s">
        <v>49</v>
      </c>
    </row>
    <row r="21282" spans="1:16" x14ac:dyDescent="0.35">
      <c r="A21282" t="s">
        <v>3</v>
      </c>
      <c r="B21282" t="s">
        <v>267</v>
      </c>
      <c r="C21282">
        <v>264</v>
      </c>
      <c r="D21282" t="s">
        <v>77</v>
      </c>
      <c r="E21282" t="s">
        <v>138</v>
      </c>
      <c r="F21282" t="s">
        <v>106</v>
      </c>
      <c r="G21282" t="s">
        <v>186</v>
      </c>
      <c r="H21282" t="s">
        <v>138</v>
      </c>
      <c r="I21282" t="s">
        <v>150</v>
      </c>
      <c r="J21282" t="s">
        <v>71</v>
      </c>
      <c r="K21282" t="s">
        <v>150</v>
      </c>
      <c r="L21282" t="s">
        <v>100</v>
      </c>
      <c r="M21282" t="s">
        <v>105</v>
      </c>
      <c r="N21282" t="s">
        <v>198</v>
      </c>
      <c r="O21282" t="s">
        <v>783</v>
      </c>
      <c r="P21282" t="s">
        <v>269</v>
      </c>
    </row>
    <row r="21283" spans="1:16" x14ac:dyDescent="0.35">
      <c r="A21283" t="s">
        <v>3</v>
      </c>
      <c r="B21283" t="s">
        <v>279</v>
      </c>
      <c r="C21283">
        <v>1701</v>
      </c>
      <c r="D21283" t="s">
        <v>73</v>
      </c>
      <c r="E21283" t="s">
        <v>107</v>
      </c>
      <c r="F21283" t="s">
        <v>76</v>
      </c>
      <c r="G21283" t="s">
        <v>73</v>
      </c>
      <c r="H21283" t="s">
        <v>107</v>
      </c>
      <c r="I21283" t="s">
        <v>107</v>
      </c>
      <c r="J21283" t="s">
        <v>73</v>
      </c>
      <c r="K21283" t="s">
        <v>106</v>
      </c>
      <c r="L21283" t="s">
        <v>105</v>
      </c>
      <c r="M21283" t="s">
        <v>68</v>
      </c>
      <c r="N21283" t="s">
        <v>77</v>
      </c>
      <c r="O21283" t="s">
        <v>1388</v>
      </c>
      <c r="P21283" t="s">
        <v>161</v>
      </c>
    </row>
    <row r="21284" spans="1:16" x14ac:dyDescent="0.35">
      <c r="A21284" t="s">
        <v>3</v>
      </c>
      <c r="B21284" t="s">
        <v>285</v>
      </c>
      <c r="C21284">
        <v>64</v>
      </c>
      <c r="D21284" t="s">
        <v>76</v>
      </c>
      <c r="E21284" t="s">
        <v>78</v>
      </c>
      <c r="F21284" t="s">
        <v>76</v>
      </c>
      <c r="G21284" t="s">
        <v>76</v>
      </c>
      <c r="H21284" t="s">
        <v>76</v>
      </c>
      <c r="I21284" t="s">
        <v>78</v>
      </c>
      <c r="J21284" t="s">
        <v>76</v>
      </c>
      <c r="K21284" t="s">
        <v>76</v>
      </c>
      <c r="L21284" t="s">
        <v>78</v>
      </c>
      <c r="M21284" t="s">
        <v>76</v>
      </c>
      <c r="N21284" t="s">
        <v>68</v>
      </c>
      <c r="O21284" t="s">
        <v>1449</v>
      </c>
      <c r="P21284" t="s">
        <v>104</v>
      </c>
    </row>
    <row r="21285" spans="1:16" x14ac:dyDescent="0.35">
      <c r="A21285" t="s">
        <v>4</v>
      </c>
      <c r="B21285" t="s">
        <v>267</v>
      </c>
      <c r="C21285">
        <v>355</v>
      </c>
      <c r="D21285" t="s">
        <v>76</v>
      </c>
      <c r="E21285" t="s">
        <v>76</v>
      </c>
      <c r="F21285" t="s">
        <v>106</v>
      </c>
      <c r="G21285" t="s">
        <v>150</v>
      </c>
      <c r="H21285" t="s">
        <v>76</v>
      </c>
      <c r="I21285" t="s">
        <v>77</v>
      </c>
      <c r="J21285" t="s">
        <v>75</v>
      </c>
      <c r="K21285" t="s">
        <v>76</v>
      </c>
      <c r="L21285" t="s">
        <v>77</v>
      </c>
      <c r="M21285" t="s">
        <v>76</v>
      </c>
      <c r="N21285" t="s">
        <v>68</v>
      </c>
      <c r="O21285" t="s">
        <v>1143</v>
      </c>
      <c r="P21285" t="s">
        <v>161</v>
      </c>
    </row>
    <row r="21286" spans="1:16" x14ac:dyDescent="0.35">
      <c r="A21286" t="s">
        <v>4</v>
      </c>
      <c r="B21286" t="s">
        <v>279</v>
      </c>
      <c r="C21286">
        <v>2643</v>
      </c>
      <c r="D21286" t="s">
        <v>80</v>
      </c>
      <c r="E21286" t="s">
        <v>68</v>
      </c>
      <c r="F21286" t="s">
        <v>79</v>
      </c>
      <c r="G21286" t="s">
        <v>94</v>
      </c>
      <c r="H21286" t="s">
        <v>79</v>
      </c>
      <c r="I21286" t="s">
        <v>79</v>
      </c>
      <c r="J21286" t="s">
        <v>105</v>
      </c>
      <c r="K21286" t="s">
        <v>105</v>
      </c>
      <c r="L21286" t="s">
        <v>77</v>
      </c>
      <c r="M21286" t="s">
        <v>150</v>
      </c>
      <c r="N21286" t="s">
        <v>75</v>
      </c>
      <c r="O21286" t="s">
        <v>1466</v>
      </c>
      <c r="P21286" t="s">
        <v>176</v>
      </c>
    </row>
    <row r="21287" spans="1:16" x14ac:dyDescent="0.35">
      <c r="A21287" t="s">
        <v>4</v>
      </c>
      <c r="B21287" t="s">
        <v>285</v>
      </c>
      <c r="C21287">
        <v>278</v>
      </c>
      <c r="D21287" t="s">
        <v>94</v>
      </c>
      <c r="E21287" t="s">
        <v>63</v>
      </c>
      <c r="F21287" t="s">
        <v>138</v>
      </c>
      <c r="G21287" t="s">
        <v>138</v>
      </c>
      <c r="H21287" t="s">
        <v>138</v>
      </c>
      <c r="I21287" t="s">
        <v>138</v>
      </c>
      <c r="J21287" t="s">
        <v>106</v>
      </c>
      <c r="K21287" t="s">
        <v>130</v>
      </c>
      <c r="L21287" t="s">
        <v>186</v>
      </c>
      <c r="M21287" t="s">
        <v>255</v>
      </c>
      <c r="N21287" t="s">
        <v>231</v>
      </c>
      <c r="O21287" t="s">
        <v>1139</v>
      </c>
      <c r="P21287" t="s">
        <v>88</v>
      </c>
    </row>
    <row r="21288" spans="1:16" x14ac:dyDescent="0.35">
      <c r="A21288" t="s">
        <v>5</v>
      </c>
      <c r="B21288" t="s">
        <v>267</v>
      </c>
      <c r="C21288">
        <v>135</v>
      </c>
      <c r="D21288" t="s">
        <v>68</v>
      </c>
      <c r="E21288" t="s">
        <v>79</v>
      </c>
      <c r="F21288" t="s">
        <v>221</v>
      </c>
      <c r="G21288" t="s">
        <v>68</v>
      </c>
      <c r="H21288" t="s">
        <v>106</v>
      </c>
      <c r="I21288" t="s">
        <v>76</v>
      </c>
      <c r="J21288" t="s">
        <v>106</v>
      </c>
      <c r="K21288" t="s">
        <v>150</v>
      </c>
      <c r="L21288" t="s">
        <v>76</v>
      </c>
      <c r="M21288" t="s">
        <v>107</v>
      </c>
      <c r="N21288" t="s">
        <v>76</v>
      </c>
      <c r="O21288" t="s">
        <v>839</v>
      </c>
      <c r="P21288" t="s">
        <v>148</v>
      </c>
    </row>
    <row r="21289" spans="1:16" x14ac:dyDescent="0.35">
      <c r="A21289" t="s">
        <v>5</v>
      </c>
      <c r="B21289" t="s">
        <v>279</v>
      </c>
      <c r="C21289">
        <v>2662</v>
      </c>
      <c r="D21289" t="s">
        <v>138</v>
      </c>
      <c r="E21289" t="s">
        <v>105</v>
      </c>
      <c r="F21289" t="s">
        <v>150</v>
      </c>
      <c r="G21289" t="s">
        <v>105</v>
      </c>
      <c r="H21289" t="s">
        <v>106</v>
      </c>
      <c r="I21289" t="s">
        <v>77</v>
      </c>
      <c r="J21289" t="s">
        <v>138</v>
      </c>
      <c r="K21289" t="s">
        <v>138</v>
      </c>
      <c r="L21289" t="s">
        <v>80</v>
      </c>
      <c r="M21289" t="s">
        <v>78</v>
      </c>
      <c r="N21289" t="s">
        <v>108</v>
      </c>
      <c r="O21289" t="s">
        <v>1126</v>
      </c>
      <c r="P21289" t="s">
        <v>217</v>
      </c>
    </row>
    <row r="21290" spans="1:16" x14ac:dyDescent="0.35">
      <c r="A21290" t="s">
        <v>5</v>
      </c>
      <c r="B21290" t="s">
        <v>285</v>
      </c>
      <c r="C21290">
        <v>669</v>
      </c>
      <c r="D21290" t="s">
        <v>68</v>
      </c>
      <c r="E21290" t="s">
        <v>63</v>
      </c>
      <c r="F21290" t="s">
        <v>77</v>
      </c>
      <c r="G21290" t="s">
        <v>71</v>
      </c>
      <c r="H21290" t="s">
        <v>79</v>
      </c>
      <c r="I21290" t="s">
        <v>77</v>
      </c>
      <c r="J21290" t="s">
        <v>71</v>
      </c>
      <c r="K21290" t="s">
        <v>71</v>
      </c>
      <c r="L21290" t="s">
        <v>72</v>
      </c>
      <c r="M21290" t="s">
        <v>68</v>
      </c>
      <c r="N21290" t="s">
        <v>198</v>
      </c>
      <c r="O21290" t="s">
        <v>914</v>
      </c>
      <c r="P21290" t="s">
        <v>133</v>
      </c>
    </row>
    <row r="21291" spans="1:16" x14ac:dyDescent="0.35">
      <c r="A21291" t="s">
        <v>6</v>
      </c>
      <c r="B21291" t="s">
        <v>267</v>
      </c>
      <c r="C21291">
        <v>127</v>
      </c>
      <c r="D21291" t="s">
        <v>62</v>
      </c>
      <c r="E21291" t="s">
        <v>151</v>
      </c>
      <c r="F21291" t="s">
        <v>142</v>
      </c>
      <c r="G21291" t="s">
        <v>138</v>
      </c>
      <c r="H21291" t="s">
        <v>138</v>
      </c>
      <c r="I21291" t="s">
        <v>94</v>
      </c>
      <c r="J21291" t="s">
        <v>142</v>
      </c>
      <c r="K21291" t="s">
        <v>142</v>
      </c>
      <c r="L21291" t="s">
        <v>138</v>
      </c>
      <c r="M21291" t="s">
        <v>179</v>
      </c>
      <c r="N21291" t="s">
        <v>138</v>
      </c>
      <c r="O21291" t="s">
        <v>892</v>
      </c>
      <c r="P21291" t="s">
        <v>180</v>
      </c>
    </row>
    <row r="21292" spans="1:16" x14ac:dyDescent="0.35">
      <c r="A21292" t="s">
        <v>6</v>
      </c>
      <c r="B21292" t="s">
        <v>279</v>
      </c>
      <c r="C21292">
        <v>1142</v>
      </c>
      <c r="D21292" t="s">
        <v>63</v>
      </c>
      <c r="E21292" t="s">
        <v>81</v>
      </c>
      <c r="F21292" t="s">
        <v>81</v>
      </c>
      <c r="G21292" t="s">
        <v>150</v>
      </c>
      <c r="H21292" t="s">
        <v>71</v>
      </c>
      <c r="I21292" t="s">
        <v>107</v>
      </c>
      <c r="J21292" t="s">
        <v>105</v>
      </c>
      <c r="K21292" t="s">
        <v>81</v>
      </c>
      <c r="L21292" t="s">
        <v>72</v>
      </c>
      <c r="M21292" t="s">
        <v>80</v>
      </c>
      <c r="N21292" t="s">
        <v>186</v>
      </c>
      <c r="O21292" t="s">
        <v>405</v>
      </c>
      <c r="P21292" t="s">
        <v>211</v>
      </c>
    </row>
    <row r="21293" spans="1:16" x14ac:dyDescent="0.35">
      <c r="A21293" t="s">
        <v>6</v>
      </c>
      <c r="B21293" t="s">
        <v>285</v>
      </c>
      <c r="C21293">
        <v>163</v>
      </c>
      <c r="D21293" t="s">
        <v>105</v>
      </c>
      <c r="E21293" t="s">
        <v>63</v>
      </c>
      <c r="F21293" t="s">
        <v>76</v>
      </c>
      <c r="G21293" t="s">
        <v>150</v>
      </c>
      <c r="H21293" t="s">
        <v>76</v>
      </c>
      <c r="I21293" t="s">
        <v>76</v>
      </c>
      <c r="J21293" t="s">
        <v>105</v>
      </c>
      <c r="K21293" t="s">
        <v>105</v>
      </c>
      <c r="L21293" t="s">
        <v>73</v>
      </c>
      <c r="M21293" t="s">
        <v>94</v>
      </c>
      <c r="N21293" t="s">
        <v>73</v>
      </c>
      <c r="O21293" t="s">
        <v>863</v>
      </c>
      <c r="P21293" t="s">
        <v>163</v>
      </c>
    </row>
    <row r="21294" spans="1:16" x14ac:dyDescent="0.35">
      <c r="A21294" t="s">
        <v>7</v>
      </c>
      <c r="B21294" t="s">
        <v>267</v>
      </c>
      <c r="C21294">
        <v>199</v>
      </c>
      <c r="D21294" t="s">
        <v>94</v>
      </c>
      <c r="E21294" t="s">
        <v>107</v>
      </c>
      <c r="F21294" t="s">
        <v>72</v>
      </c>
      <c r="G21294" t="s">
        <v>107</v>
      </c>
      <c r="H21294" t="s">
        <v>107</v>
      </c>
      <c r="I21294" t="s">
        <v>76</v>
      </c>
      <c r="J21294" t="s">
        <v>62</v>
      </c>
      <c r="K21294" t="s">
        <v>78</v>
      </c>
      <c r="L21294" t="s">
        <v>71</v>
      </c>
      <c r="M21294" t="s">
        <v>138</v>
      </c>
      <c r="N21294" t="s">
        <v>179</v>
      </c>
      <c r="O21294" t="s">
        <v>901</v>
      </c>
      <c r="P21294" t="s">
        <v>104</v>
      </c>
    </row>
    <row r="21295" spans="1:16" x14ac:dyDescent="0.35">
      <c r="A21295" t="s">
        <v>7</v>
      </c>
      <c r="B21295" t="s">
        <v>279</v>
      </c>
      <c r="C21295">
        <v>2875</v>
      </c>
      <c r="D21295" t="s">
        <v>71</v>
      </c>
      <c r="E21295" t="s">
        <v>79</v>
      </c>
      <c r="F21295" t="s">
        <v>68</v>
      </c>
      <c r="G21295" t="s">
        <v>78</v>
      </c>
      <c r="H21295" t="s">
        <v>150</v>
      </c>
      <c r="I21295" t="s">
        <v>68</v>
      </c>
      <c r="J21295" t="s">
        <v>150</v>
      </c>
      <c r="K21295" t="s">
        <v>75</v>
      </c>
      <c r="L21295" t="s">
        <v>72</v>
      </c>
      <c r="M21295" t="s">
        <v>142</v>
      </c>
      <c r="N21295" t="s">
        <v>103</v>
      </c>
      <c r="O21295" t="s">
        <v>994</v>
      </c>
      <c r="P21295" t="s">
        <v>130</v>
      </c>
    </row>
    <row r="21296" spans="1:16" x14ac:dyDescent="0.35">
      <c r="A21296" t="s">
        <v>7</v>
      </c>
      <c r="B21296" t="s">
        <v>285</v>
      </c>
      <c r="C21296">
        <v>172</v>
      </c>
      <c r="D21296" t="s">
        <v>68</v>
      </c>
      <c r="E21296" t="s">
        <v>78</v>
      </c>
      <c r="F21296" t="s">
        <v>105</v>
      </c>
      <c r="G21296" t="s">
        <v>68</v>
      </c>
      <c r="H21296" t="s">
        <v>68</v>
      </c>
      <c r="I21296" t="s">
        <v>76</v>
      </c>
      <c r="J21296" t="s">
        <v>68</v>
      </c>
      <c r="K21296" t="s">
        <v>68</v>
      </c>
      <c r="L21296" t="s">
        <v>76</v>
      </c>
      <c r="M21296" t="s">
        <v>78</v>
      </c>
      <c r="N21296" t="s">
        <v>122</v>
      </c>
      <c r="O21296" t="s">
        <v>1254</v>
      </c>
      <c r="P21296" t="s">
        <v>138</v>
      </c>
    </row>
    <row r="21297" spans="1:16" x14ac:dyDescent="0.35">
      <c r="A21297" t="s">
        <v>241</v>
      </c>
      <c r="B21297" t="s">
        <v>267</v>
      </c>
      <c r="C21297">
        <v>1080</v>
      </c>
      <c r="D21297" t="s">
        <v>150</v>
      </c>
      <c r="E21297" t="s">
        <v>68</v>
      </c>
      <c r="F21297" t="s">
        <v>81</v>
      </c>
      <c r="G21297" t="s">
        <v>75</v>
      </c>
      <c r="H21297" t="s">
        <v>79</v>
      </c>
      <c r="I21297" t="s">
        <v>77</v>
      </c>
      <c r="J21297" t="s">
        <v>72</v>
      </c>
      <c r="K21297" t="s">
        <v>150</v>
      </c>
      <c r="L21297" t="s">
        <v>150</v>
      </c>
      <c r="M21297" t="s">
        <v>94</v>
      </c>
      <c r="N21297" t="s">
        <v>80</v>
      </c>
      <c r="O21297" t="s">
        <v>1136</v>
      </c>
      <c r="P21297" t="s">
        <v>53</v>
      </c>
    </row>
    <row r="21298" spans="1:16" x14ac:dyDescent="0.35">
      <c r="A21298" t="s">
        <v>241</v>
      </c>
      <c r="B21298" t="s">
        <v>279</v>
      </c>
      <c r="C21298">
        <v>11023</v>
      </c>
      <c r="D21298" t="s">
        <v>94</v>
      </c>
      <c r="E21298" t="s">
        <v>71</v>
      </c>
      <c r="F21298" t="s">
        <v>68</v>
      </c>
      <c r="G21298" t="s">
        <v>75</v>
      </c>
      <c r="H21298" t="s">
        <v>79</v>
      </c>
      <c r="I21298" t="s">
        <v>77</v>
      </c>
      <c r="J21298" t="s">
        <v>75</v>
      </c>
      <c r="K21298" t="s">
        <v>94</v>
      </c>
      <c r="L21298" t="s">
        <v>138</v>
      </c>
      <c r="M21298" t="s">
        <v>72</v>
      </c>
      <c r="N21298" t="s">
        <v>74</v>
      </c>
      <c r="O21298" t="s">
        <v>1000</v>
      </c>
      <c r="P21298" t="s">
        <v>216</v>
      </c>
    </row>
    <row r="21299" spans="1:16" x14ac:dyDescent="0.35">
      <c r="A21299" t="s">
        <v>241</v>
      </c>
      <c r="B21299" t="s">
        <v>285</v>
      </c>
      <c r="C21299">
        <v>1346</v>
      </c>
      <c r="D21299" t="s">
        <v>150</v>
      </c>
      <c r="E21299" t="s">
        <v>72</v>
      </c>
      <c r="F21299" t="s">
        <v>150</v>
      </c>
      <c r="G21299" t="s">
        <v>150</v>
      </c>
      <c r="H21299" t="s">
        <v>71</v>
      </c>
      <c r="I21299" t="s">
        <v>68</v>
      </c>
      <c r="J21299" t="s">
        <v>68</v>
      </c>
      <c r="K21299" t="s">
        <v>138</v>
      </c>
      <c r="L21299" t="s">
        <v>105</v>
      </c>
      <c r="M21299" t="s">
        <v>149</v>
      </c>
      <c r="N21299" t="s">
        <v>163</v>
      </c>
      <c r="O21299" t="s">
        <v>1131</v>
      </c>
      <c r="P21299" t="s">
        <v>173</v>
      </c>
    </row>
    <row r="21301" spans="1:16" x14ac:dyDescent="0.35">
      <c r="A21301" t="s">
        <v>2935</v>
      </c>
    </row>
    <row r="21302" spans="1:16" x14ac:dyDescent="0.35">
      <c r="A21302" t="s">
        <v>14</v>
      </c>
      <c r="B21302" t="s">
        <v>350</v>
      </c>
      <c r="C21302" t="s">
        <v>2</v>
      </c>
      <c r="D21302" t="s">
        <v>2922</v>
      </c>
      <c r="E21302" t="s">
        <v>2923</v>
      </c>
      <c r="F21302" t="s">
        <v>2924</v>
      </c>
      <c r="G21302" t="s">
        <v>2925</v>
      </c>
      <c r="H21302" t="s">
        <v>2926</v>
      </c>
      <c r="I21302" t="s">
        <v>2927</v>
      </c>
      <c r="J21302" t="s">
        <v>2928</v>
      </c>
      <c r="K21302" t="s">
        <v>2929</v>
      </c>
      <c r="L21302" t="s">
        <v>2930</v>
      </c>
      <c r="M21302" t="s">
        <v>2931</v>
      </c>
      <c r="N21302" t="s">
        <v>2932</v>
      </c>
      <c r="O21302" t="s">
        <v>2933</v>
      </c>
      <c r="P21302" t="s">
        <v>49</v>
      </c>
    </row>
    <row r="21303" spans="1:16" x14ac:dyDescent="0.35">
      <c r="A21303" t="s">
        <v>3</v>
      </c>
      <c r="B21303" t="s">
        <v>351</v>
      </c>
      <c r="C21303">
        <v>1145</v>
      </c>
      <c r="D21303" t="s">
        <v>106</v>
      </c>
      <c r="E21303" t="s">
        <v>106</v>
      </c>
      <c r="F21303" t="s">
        <v>107</v>
      </c>
      <c r="G21303" t="s">
        <v>106</v>
      </c>
      <c r="H21303" t="s">
        <v>73</v>
      </c>
      <c r="I21303" t="s">
        <v>73</v>
      </c>
      <c r="J21303" t="s">
        <v>73</v>
      </c>
      <c r="K21303" t="s">
        <v>106</v>
      </c>
      <c r="L21303" t="s">
        <v>150</v>
      </c>
      <c r="M21303" t="s">
        <v>77</v>
      </c>
      <c r="N21303" t="s">
        <v>71</v>
      </c>
      <c r="O21303" t="s">
        <v>906</v>
      </c>
      <c r="P21303" t="s">
        <v>70</v>
      </c>
    </row>
    <row r="21304" spans="1:16" x14ac:dyDescent="0.35">
      <c r="A21304" t="s">
        <v>3</v>
      </c>
      <c r="B21304" t="s">
        <v>353</v>
      </c>
      <c r="C21304">
        <v>884</v>
      </c>
      <c r="D21304" t="s">
        <v>73</v>
      </c>
      <c r="E21304" t="s">
        <v>106</v>
      </c>
      <c r="F21304" t="s">
        <v>76</v>
      </c>
      <c r="G21304" t="s">
        <v>79</v>
      </c>
      <c r="H21304" t="s">
        <v>106</v>
      </c>
      <c r="I21304" t="s">
        <v>73</v>
      </c>
      <c r="J21304" t="s">
        <v>77</v>
      </c>
      <c r="K21304" t="s">
        <v>77</v>
      </c>
      <c r="L21304" t="s">
        <v>100</v>
      </c>
      <c r="M21304" t="s">
        <v>75</v>
      </c>
      <c r="N21304" t="s">
        <v>150</v>
      </c>
      <c r="O21304" t="s">
        <v>1115</v>
      </c>
      <c r="P21304" t="s">
        <v>11</v>
      </c>
    </row>
    <row r="21305" spans="1:16" x14ac:dyDescent="0.35">
      <c r="A21305" t="s">
        <v>4</v>
      </c>
      <c r="B21305" t="s">
        <v>351</v>
      </c>
      <c r="C21305">
        <v>1715</v>
      </c>
      <c r="D21305" t="s">
        <v>105</v>
      </c>
      <c r="E21305" t="s">
        <v>68</v>
      </c>
      <c r="F21305" t="s">
        <v>79</v>
      </c>
      <c r="G21305" t="s">
        <v>72</v>
      </c>
      <c r="H21305" t="s">
        <v>68</v>
      </c>
      <c r="I21305" t="s">
        <v>79</v>
      </c>
      <c r="J21305" t="s">
        <v>150</v>
      </c>
      <c r="K21305" t="s">
        <v>78</v>
      </c>
      <c r="L21305" t="s">
        <v>79</v>
      </c>
      <c r="M21305" t="s">
        <v>105</v>
      </c>
      <c r="N21305" t="s">
        <v>105</v>
      </c>
      <c r="O21305" t="s">
        <v>1438</v>
      </c>
      <c r="P21305" t="s">
        <v>194</v>
      </c>
    </row>
    <row r="21306" spans="1:16" x14ac:dyDescent="0.35">
      <c r="A21306" t="s">
        <v>4</v>
      </c>
      <c r="B21306" t="s">
        <v>353</v>
      </c>
      <c r="C21306">
        <v>1561</v>
      </c>
      <c r="D21306" t="s">
        <v>72</v>
      </c>
      <c r="E21306" t="s">
        <v>75</v>
      </c>
      <c r="F21306" t="s">
        <v>150</v>
      </c>
      <c r="G21306" t="s">
        <v>68</v>
      </c>
      <c r="H21306" t="s">
        <v>79</v>
      </c>
      <c r="I21306" t="s">
        <v>150</v>
      </c>
      <c r="J21306" t="s">
        <v>78</v>
      </c>
      <c r="K21306" t="s">
        <v>63</v>
      </c>
      <c r="L21306" t="s">
        <v>94</v>
      </c>
      <c r="M21306" t="s">
        <v>57</v>
      </c>
      <c r="N21306" t="s">
        <v>84</v>
      </c>
      <c r="O21306" t="s">
        <v>819</v>
      </c>
      <c r="P21306" t="s">
        <v>177</v>
      </c>
    </row>
    <row r="21307" spans="1:16" x14ac:dyDescent="0.35">
      <c r="A21307" t="s">
        <v>5</v>
      </c>
      <c r="B21307" t="s">
        <v>351</v>
      </c>
      <c r="C21307">
        <v>1912</v>
      </c>
      <c r="D21307" t="s">
        <v>138</v>
      </c>
      <c r="E21307" t="s">
        <v>80</v>
      </c>
      <c r="F21307" t="s">
        <v>75</v>
      </c>
      <c r="G21307" t="s">
        <v>105</v>
      </c>
      <c r="H21307" t="s">
        <v>73</v>
      </c>
      <c r="I21307" t="s">
        <v>106</v>
      </c>
      <c r="J21307" t="s">
        <v>138</v>
      </c>
      <c r="K21307" t="s">
        <v>138</v>
      </c>
      <c r="L21307" t="s">
        <v>150</v>
      </c>
      <c r="M21307" t="s">
        <v>150</v>
      </c>
      <c r="N21307" t="s">
        <v>151</v>
      </c>
      <c r="O21307" t="s">
        <v>1128</v>
      </c>
      <c r="P21307" t="s">
        <v>211</v>
      </c>
    </row>
    <row r="21308" spans="1:16" x14ac:dyDescent="0.35">
      <c r="A21308" t="s">
        <v>5</v>
      </c>
      <c r="B21308" t="s">
        <v>353</v>
      </c>
      <c r="C21308">
        <v>1554</v>
      </c>
      <c r="D21308" t="s">
        <v>150</v>
      </c>
      <c r="E21308" t="s">
        <v>79</v>
      </c>
      <c r="F21308" t="s">
        <v>75</v>
      </c>
      <c r="G21308" t="s">
        <v>71</v>
      </c>
      <c r="H21308" t="s">
        <v>79</v>
      </c>
      <c r="I21308" t="s">
        <v>79</v>
      </c>
      <c r="J21308" t="s">
        <v>71</v>
      </c>
      <c r="K21308" t="s">
        <v>150</v>
      </c>
      <c r="L21308" t="s">
        <v>130</v>
      </c>
      <c r="M21308" t="s">
        <v>94</v>
      </c>
      <c r="N21308" t="s">
        <v>86</v>
      </c>
      <c r="O21308" t="s">
        <v>1140</v>
      </c>
      <c r="P21308" t="s">
        <v>161</v>
      </c>
    </row>
    <row r="21309" spans="1:16" x14ac:dyDescent="0.35">
      <c r="A21309" t="s">
        <v>6</v>
      </c>
      <c r="B21309" t="s">
        <v>351</v>
      </c>
      <c r="C21309">
        <v>923</v>
      </c>
      <c r="D21309" t="s">
        <v>72</v>
      </c>
      <c r="E21309" t="s">
        <v>81</v>
      </c>
      <c r="F21309" t="s">
        <v>71</v>
      </c>
      <c r="G21309" t="s">
        <v>68</v>
      </c>
      <c r="H21309" t="s">
        <v>68</v>
      </c>
      <c r="I21309" t="s">
        <v>106</v>
      </c>
      <c r="J21309" t="s">
        <v>81</v>
      </c>
      <c r="K21309" t="s">
        <v>81</v>
      </c>
      <c r="L21309" t="s">
        <v>78</v>
      </c>
      <c r="M21309" t="s">
        <v>81</v>
      </c>
      <c r="N21309" t="s">
        <v>138</v>
      </c>
      <c r="O21309" t="s">
        <v>1142</v>
      </c>
      <c r="P21309" t="s">
        <v>137</v>
      </c>
    </row>
    <row r="21310" spans="1:16" x14ac:dyDescent="0.35">
      <c r="A21310" t="s">
        <v>6</v>
      </c>
      <c r="B21310" t="s">
        <v>353</v>
      </c>
      <c r="C21310">
        <v>509</v>
      </c>
      <c r="D21310" t="s">
        <v>122</v>
      </c>
      <c r="E21310" t="s">
        <v>100</v>
      </c>
      <c r="F21310" t="s">
        <v>122</v>
      </c>
      <c r="G21310" t="s">
        <v>138</v>
      </c>
      <c r="H21310" t="s">
        <v>75</v>
      </c>
      <c r="I21310" t="s">
        <v>76</v>
      </c>
      <c r="J21310" t="s">
        <v>138</v>
      </c>
      <c r="K21310" t="s">
        <v>81</v>
      </c>
      <c r="L21310" t="s">
        <v>72</v>
      </c>
      <c r="M21310" t="s">
        <v>130</v>
      </c>
      <c r="N21310" t="s">
        <v>142</v>
      </c>
      <c r="O21310" t="s">
        <v>1117</v>
      </c>
      <c r="P21310" t="s">
        <v>305</v>
      </c>
    </row>
    <row r="21311" spans="1:16" x14ac:dyDescent="0.35">
      <c r="A21311" t="s">
        <v>7</v>
      </c>
      <c r="B21311" t="s">
        <v>351</v>
      </c>
      <c r="C21311">
        <v>2107</v>
      </c>
      <c r="D21311" t="s">
        <v>79</v>
      </c>
      <c r="E21311" t="s">
        <v>79</v>
      </c>
      <c r="F21311" t="s">
        <v>150</v>
      </c>
      <c r="G21311" t="s">
        <v>68</v>
      </c>
      <c r="H21311" t="s">
        <v>77</v>
      </c>
      <c r="I21311" t="s">
        <v>106</v>
      </c>
      <c r="J21311" t="s">
        <v>68</v>
      </c>
      <c r="K21311" t="s">
        <v>68</v>
      </c>
      <c r="L21311" t="s">
        <v>78</v>
      </c>
      <c r="M21311" t="s">
        <v>100</v>
      </c>
      <c r="N21311" t="s">
        <v>103</v>
      </c>
      <c r="O21311" t="s">
        <v>914</v>
      </c>
      <c r="P21311" t="s">
        <v>138</v>
      </c>
    </row>
    <row r="21312" spans="1:16" x14ac:dyDescent="0.35">
      <c r="A21312" t="s">
        <v>7</v>
      </c>
      <c r="B21312" t="s">
        <v>353</v>
      </c>
      <c r="C21312">
        <v>1139</v>
      </c>
      <c r="D21312" t="s">
        <v>94</v>
      </c>
      <c r="E21312" t="s">
        <v>71</v>
      </c>
      <c r="F21312" t="s">
        <v>68</v>
      </c>
      <c r="G21312" t="s">
        <v>55</v>
      </c>
      <c r="H21312" t="s">
        <v>63</v>
      </c>
      <c r="I21312" t="s">
        <v>78</v>
      </c>
      <c r="J21312" t="s">
        <v>80</v>
      </c>
      <c r="K21312" t="s">
        <v>81</v>
      </c>
      <c r="L21312" t="s">
        <v>55</v>
      </c>
      <c r="M21312" t="s">
        <v>104</v>
      </c>
      <c r="N21312" t="s">
        <v>103</v>
      </c>
      <c r="O21312" t="s">
        <v>1320</v>
      </c>
      <c r="P21312" t="s">
        <v>161</v>
      </c>
    </row>
    <row r="21313" spans="1:16" x14ac:dyDescent="0.35">
      <c r="A21313" t="s">
        <v>241</v>
      </c>
      <c r="B21313" t="s">
        <v>351</v>
      </c>
      <c r="C21313">
        <v>7802</v>
      </c>
      <c r="D21313" t="s">
        <v>75</v>
      </c>
      <c r="E21313" t="s">
        <v>150</v>
      </c>
      <c r="F21313" t="s">
        <v>71</v>
      </c>
      <c r="G21313" t="s">
        <v>75</v>
      </c>
      <c r="H21313" t="s">
        <v>77</v>
      </c>
      <c r="I21313" t="s">
        <v>106</v>
      </c>
      <c r="J21313" t="s">
        <v>150</v>
      </c>
      <c r="K21313" t="s">
        <v>75</v>
      </c>
      <c r="L21313" t="s">
        <v>75</v>
      </c>
      <c r="M21313" t="s">
        <v>105</v>
      </c>
      <c r="N21313" t="s">
        <v>74</v>
      </c>
      <c r="O21313" t="s">
        <v>1388</v>
      </c>
      <c r="P21313" t="s">
        <v>62</v>
      </c>
    </row>
    <row r="21314" spans="1:16" x14ac:dyDescent="0.35">
      <c r="A21314" t="s">
        <v>241</v>
      </c>
      <c r="B21314" t="s">
        <v>353</v>
      </c>
      <c r="C21314">
        <v>5647</v>
      </c>
      <c r="D21314" t="s">
        <v>78</v>
      </c>
      <c r="E21314" t="s">
        <v>71</v>
      </c>
      <c r="F21314" t="s">
        <v>150</v>
      </c>
      <c r="G21314" t="s">
        <v>94</v>
      </c>
      <c r="H21314" t="s">
        <v>150</v>
      </c>
      <c r="I21314" t="s">
        <v>68</v>
      </c>
      <c r="J21314" t="s">
        <v>78</v>
      </c>
      <c r="K21314" t="s">
        <v>105</v>
      </c>
      <c r="L21314" t="s">
        <v>100</v>
      </c>
      <c r="M21314" t="s">
        <v>122</v>
      </c>
      <c r="N21314" t="s">
        <v>86</v>
      </c>
      <c r="O21314" t="s">
        <v>1113</v>
      </c>
      <c r="P21314" t="s">
        <v>442</v>
      </c>
    </row>
    <row r="21316" spans="1:16" x14ac:dyDescent="0.35">
      <c r="A21316" t="s">
        <v>2936</v>
      </c>
    </row>
    <row r="21317" spans="1:16" x14ac:dyDescent="0.35">
      <c r="A21317" t="s">
        <v>14</v>
      </c>
      <c r="B21317" t="s">
        <v>388</v>
      </c>
      <c r="C21317" t="s">
        <v>2</v>
      </c>
      <c r="D21317" t="s">
        <v>2922</v>
      </c>
      <c r="E21317" t="s">
        <v>2923</v>
      </c>
      <c r="F21317" t="s">
        <v>2924</v>
      </c>
      <c r="G21317" t="s">
        <v>2925</v>
      </c>
      <c r="H21317" t="s">
        <v>2926</v>
      </c>
      <c r="I21317" t="s">
        <v>2927</v>
      </c>
      <c r="J21317" t="s">
        <v>2928</v>
      </c>
      <c r="K21317" t="s">
        <v>2929</v>
      </c>
      <c r="L21317" t="s">
        <v>2930</v>
      </c>
      <c r="M21317" t="s">
        <v>2931</v>
      </c>
      <c r="N21317" t="s">
        <v>2932</v>
      </c>
      <c r="O21317" t="s">
        <v>2933</v>
      </c>
      <c r="P21317" t="s">
        <v>49</v>
      </c>
    </row>
    <row r="21318" spans="1:16" x14ac:dyDescent="0.35">
      <c r="A21318" t="s">
        <v>3</v>
      </c>
      <c r="B21318" t="s">
        <v>389</v>
      </c>
      <c r="C21318">
        <v>38</v>
      </c>
      <c r="D21318" t="s">
        <v>76</v>
      </c>
      <c r="E21318" t="s">
        <v>76</v>
      </c>
      <c r="F21318" t="s">
        <v>76</v>
      </c>
      <c r="G21318" t="s">
        <v>76</v>
      </c>
      <c r="H21318" t="s">
        <v>76</v>
      </c>
      <c r="I21318" t="s">
        <v>76</v>
      </c>
      <c r="J21318" t="s">
        <v>76</v>
      </c>
      <c r="K21318" t="s">
        <v>76</v>
      </c>
      <c r="L21318" t="s">
        <v>76</v>
      </c>
      <c r="M21318" t="s">
        <v>76</v>
      </c>
      <c r="N21318" t="s">
        <v>76</v>
      </c>
      <c r="O21318" t="s">
        <v>994</v>
      </c>
      <c r="P21318" t="s">
        <v>366</v>
      </c>
    </row>
    <row r="21319" spans="1:16" x14ac:dyDescent="0.35">
      <c r="A21319" t="s">
        <v>3</v>
      </c>
      <c r="B21319" t="s">
        <v>50</v>
      </c>
      <c r="C21319">
        <v>1</v>
      </c>
      <c r="D21319" t="s">
        <v>76</v>
      </c>
      <c r="E21319" t="s">
        <v>76</v>
      </c>
      <c r="F21319" t="s">
        <v>76</v>
      </c>
      <c r="G21319" t="s">
        <v>76</v>
      </c>
      <c r="H21319" t="s">
        <v>76</v>
      </c>
      <c r="I21319" t="s">
        <v>76</v>
      </c>
      <c r="J21319" t="s">
        <v>76</v>
      </c>
      <c r="K21319" t="s">
        <v>76</v>
      </c>
      <c r="L21319" t="s">
        <v>76</v>
      </c>
      <c r="M21319" t="s">
        <v>76</v>
      </c>
      <c r="N21319" t="s">
        <v>76</v>
      </c>
      <c r="O21319" t="s">
        <v>395</v>
      </c>
      <c r="P21319" t="s">
        <v>76</v>
      </c>
    </row>
    <row r="21320" spans="1:16" x14ac:dyDescent="0.35">
      <c r="A21320" t="s">
        <v>3</v>
      </c>
      <c r="B21320" t="s">
        <v>396</v>
      </c>
      <c r="C21320">
        <v>1990</v>
      </c>
      <c r="D21320" t="s">
        <v>106</v>
      </c>
      <c r="E21320" t="s">
        <v>106</v>
      </c>
      <c r="F21320" t="s">
        <v>107</v>
      </c>
      <c r="G21320" t="s">
        <v>77</v>
      </c>
      <c r="H21320" t="s">
        <v>73</v>
      </c>
      <c r="I21320" t="s">
        <v>73</v>
      </c>
      <c r="J21320" t="s">
        <v>106</v>
      </c>
      <c r="K21320" t="s">
        <v>106</v>
      </c>
      <c r="L21320" t="s">
        <v>138</v>
      </c>
      <c r="M21320" t="s">
        <v>71</v>
      </c>
      <c r="N21320" t="s">
        <v>150</v>
      </c>
      <c r="O21320" t="s">
        <v>1131</v>
      </c>
      <c r="P21320" t="s">
        <v>176</v>
      </c>
    </row>
    <row r="21321" spans="1:16" x14ac:dyDescent="0.35">
      <c r="A21321" t="s">
        <v>4</v>
      </c>
      <c r="B21321" t="s">
        <v>389</v>
      </c>
      <c r="C21321">
        <v>103</v>
      </c>
      <c r="D21321" t="s">
        <v>71</v>
      </c>
      <c r="E21321" t="s">
        <v>71</v>
      </c>
      <c r="F21321" t="s">
        <v>79</v>
      </c>
      <c r="G21321" t="s">
        <v>71</v>
      </c>
      <c r="H21321" t="s">
        <v>71</v>
      </c>
      <c r="I21321" t="s">
        <v>106</v>
      </c>
      <c r="J21321" t="s">
        <v>106</v>
      </c>
      <c r="K21321" t="s">
        <v>71</v>
      </c>
      <c r="L21321" t="s">
        <v>76</v>
      </c>
      <c r="M21321" t="s">
        <v>73</v>
      </c>
      <c r="N21321" t="s">
        <v>107</v>
      </c>
      <c r="O21321" t="s">
        <v>1541</v>
      </c>
      <c r="P21321" t="s">
        <v>76</v>
      </c>
    </row>
    <row r="21322" spans="1:16" x14ac:dyDescent="0.35">
      <c r="A21322" t="s">
        <v>4</v>
      </c>
      <c r="B21322" t="s">
        <v>50</v>
      </c>
      <c r="C21322">
        <v>5</v>
      </c>
      <c r="D21322" t="s">
        <v>76</v>
      </c>
      <c r="E21322" t="s">
        <v>76</v>
      </c>
      <c r="F21322" t="s">
        <v>76</v>
      </c>
      <c r="G21322" t="s">
        <v>76</v>
      </c>
      <c r="H21322" t="s">
        <v>76</v>
      </c>
      <c r="I21322" t="s">
        <v>76</v>
      </c>
      <c r="J21322" t="s">
        <v>76</v>
      </c>
      <c r="K21322" t="s">
        <v>76</v>
      </c>
      <c r="L21322" t="s">
        <v>76</v>
      </c>
      <c r="M21322" t="s">
        <v>76</v>
      </c>
      <c r="N21322" t="s">
        <v>76</v>
      </c>
      <c r="O21322" t="s">
        <v>1181</v>
      </c>
      <c r="P21322" t="s">
        <v>222</v>
      </c>
    </row>
    <row r="21323" spans="1:16" x14ac:dyDescent="0.35">
      <c r="A21323" t="s">
        <v>4</v>
      </c>
      <c r="B21323" t="s">
        <v>396</v>
      </c>
      <c r="C21323">
        <v>3168</v>
      </c>
      <c r="D21323" t="s">
        <v>138</v>
      </c>
      <c r="E21323" t="s">
        <v>71</v>
      </c>
      <c r="F21323" t="s">
        <v>68</v>
      </c>
      <c r="G21323" t="s">
        <v>78</v>
      </c>
      <c r="H21323" t="s">
        <v>68</v>
      </c>
      <c r="I21323" t="s">
        <v>71</v>
      </c>
      <c r="J21323" t="s">
        <v>94</v>
      </c>
      <c r="K21323" t="s">
        <v>138</v>
      </c>
      <c r="L21323" t="s">
        <v>71</v>
      </c>
      <c r="M21323" t="s">
        <v>122</v>
      </c>
      <c r="N21323" t="s">
        <v>133</v>
      </c>
      <c r="O21323" t="s">
        <v>892</v>
      </c>
      <c r="P21323" t="s">
        <v>240</v>
      </c>
    </row>
    <row r="21324" spans="1:16" x14ac:dyDescent="0.35">
      <c r="A21324" t="s">
        <v>5</v>
      </c>
      <c r="B21324" t="s">
        <v>389</v>
      </c>
      <c r="C21324">
        <v>56</v>
      </c>
      <c r="D21324" t="s">
        <v>76</v>
      </c>
      <c r="E21324" t="s">
        <v>106</v>
      </c>
      <c r="F21324" t="s">
        <v>106</v>
      </c>
      <c r="G21324" t="s">
        <v>76</v>
      </c>
      <c r="H21324" t="s">
        <v>76</v>
      </c>
      <c r="I21324" t="s">
        <v>76</v>
      </c>
      <c r="J21324" t="s">
        <v>106</v>
      </c>
      <c r="K21324" t="s">
        <v>106</v>
      </c>
      <c r="L21324" t="s">
        <v>106</v>
      </c>
      <c r="M21324" t="s">
        <v>106</v>
      </c>
      <c r="N21324" t="s">
        <v>106</v>
      </c>
      <c r="O21324" t="s">
        <v>1240</v>
      </c>
      <c r="P21324" t="s">
        <v>74</v>
      </c>
    </row>
    <row r="21325" spans="1:16" x14ac:dyDescent="0.35">
      <c r="A21325" t="s">
        <v>5</v>
      </c>
      <c r="B21325" t="s">
        <v>50</v>
      </c>
      <c r="C21325">
        <v>5</v>
      </c>
      <c r="D21325" t="s">
        <v>76</v>
      </c>
      <c r="E21325" t="s">
        <v>76</v>
      </c>
      <c r="F21325" t="s">
        <v>76</v>
      </c>
      <c r="G21325" t="s">
        <v>76</v>
      </c>
      <c r="H21325" t="s">
        <v>76</v>
      </c>
      <c r="I21325" t="s">
        <v>76</v>
      </c>
      <c r="J21325" t="s">
        <v>76</v>
      </c>
      <c r="K21325" t="s">
        <v>76</v>
      </c>
      <c r="L21325" t="s">
        <v>76</v>
      </c>
      <c r="M21325" t="s">
        <v>76</v>
      </c>
      <c r="N21325" t="s">
        <v>76</v>
      </c>
      <c r="O21325" t="s">
        <v>395</v>
      </c>
      <c r="P21325" t="s">
        <v>76</v>
      </c>
    </row>
    <row r="21326" spans="1:16" x14ac:dyDescent="0.35">
      <c r="A21326" t="s">
        <v>5</v>
      </c>
      <c r="B21326" t="s">
        <v>396</v>
      </c>
      <c r="C21326">
        <v>3405</v>
      </c>
      <c r="D21326" t="s">
        <v>78</v>
      </c>
      <c r="E21326" t="s">
        <v>105</v>
      </c>
      <c r="F21326" t="s">
        <v>75</v>
      </c>
      <c r="G21326" t="s">
        <v>94</v>
      </c>
      <c r="H21326" t="s">
        <v>77</v>
      </c>
      <c r="I21326" t="s">
        <v>77</v>
      </c>
      <c r="J21326" t="s">
        <v>78</v>
      </c>
      <c r="K21326" t="s">
        <v>78</v>
      </c>
      <c r="L21326" t="s">
        <v>72</v>
      </c>
      <c r="M21326" t="s">
        <v>75</v>
      </c>
      <c r="N21326" t="s">
        <v>133</v>
      </c>
      <c r="O21326" t="s">
        <v>875</v>
      </c>
      <c r="P21326" t="s">
        <v>240</v>
      </c>
    </row>
    <row r="21327" spans="1:16" x14ac:dyDescent="0.35">
      <c r="A21327" t="s">
        <v>6</v>
      </c>
      <c r="B21327" t="s">
        <v>389</v>
      </c>
      <c r="C21327">
        <v>54</v>
      </c>
      <c r="D21327" t="s">
        <v>57</v>
      </c>
      <c r="E21327" t="s">
        <v>57</v>
      </c>
      <c r="F21327" t="s">
        <v>186</v>
      </c>
      <c r="G21327" t="s">
        <v>133</v>
      </c>
      <c r="H21327" t="s">
        <v>133</v>
      </c>
      <c r="I21327" t="s">
        <v>78</v>
      </c>
      <c r="J21327" t="s">
        <v>97</v>
      </c>
      <c r="K21327" t="s">
        <v>211</v>
      </c>
      <c r="L21327" t="s">
        <v>70</v>
      </c>
      <c r="M21327" t="s">
        <v>86</v>
      </c>
      <c r="N21327" t="s">
        <v>86</v>
      </c>
      <c r="O21327" t="s">
        <v>875</v>
      </c>
      <c r="P21327" t="s">
        <v>137</v>
      </c>
    </row>
    <row r="21328" spans="1:16" x14ac:dyDescent="0.35">
      <c r="A21328" t="s">
        <v>6</v>
      </c>
      <c r="B21328" t="s">
        <v>50</v>
      </c>
      <c r="C21328">
        <v>2</v>
      </c>
      <c r="D21328" t="s">
        <v>76</v>
      </c>
      <c r="E21328" t="s">
        <v>76</v>
      </c>
      <c r="F21328" t="s">
        <v>76</v>
      </c>
      <c r="G21328" t="s">
        <v>76</v>
      </c>
      <c r="H21328" t="s">
        <v>76</v>
      </c>
      <c r="I21328" t="s">
        <v>76</v>
      </c>
      <c r="J21328" t="s">
        <v>76</v>
      </c>
      <c r="K21328" t="s">
        <v>76</v>
      </c>
      <c r="L21328" t="s">
        <v>76</v>
      </c>
      <c r="M21328" t="s">
        <v>76</v>
      </c>
      <c r="N21328" t="s">
        <v>76</v>
      </c>
      <c r="O21328" t="s">
        <v>415</v>
      </c>
      <c r="P21328" t="s">
        <v>276</v>
      </c>
    </row>
    <row r="21329" spans="1:16" x14ac:dyDescent="0.35">
      <c r="A21329" t="s">
        <v>6</v>
      </c>
      <c r="B21329" t="s">
        <v>396</v>
      </c>
      <c r="C21329">
        <v>1376</v>
      </c>
      <c r="D21329" t="s">
        <v>80</v>
      </c>
      <c r="E21329" t="s">
        <v>81</v>
      </c>
      <c r="F21329" t="s">
        <v>105</v>
      </c>
      <c r="G21329" t="s">
        <v>150</v>
      </c>
      <c r="H21329" t="s">
        <v>68</v>
      </c>
      <c r="I21329" t="s">
        <v>107</v>
      </c>
      <c r="J21329" t="s">
        <v>105</v>
      </c>
      <c r="K21329" t="s">
        <v>138</v>
      </c>
      <c r="L21329" t="s">
        <v>105</v>
      </c>
      <c r="M21329" t="s">
        <v>100</v>
      </c>
      <c r="N21329" t="s">
        <v>63</v>
      </c>
      <c r="O21329" t="s">
        <v>1135</v>
      </c>
      <c r="P21329" t="s">
        <v>161</v>
      </c>
    </row>
    <row r="21330" spans="1:16" x14ac:dyDescent="0.35">
      <c r="A21330" t="s">
        <v>7</v>
      </c>
      <c r="B21330" t="s">
        <v>389</v>
      </c>
      <c r="C21330">
        <v>143</v>
      </c>
      <c r="D21330" t="s">
        <v>72</v>
      </c>
      <c r="E21330" t="s">
        <v>194</v>
      </c>
      <c r="F21330" t="s">
        <v>103</v>
      </c>
      <c r="G21330" t="s">
        <v>194</v>
      </c>
      <c r="H21330" t="s">
        <v>194</v>
      </c>
      <c r="I21330" t="s">
        <v>72</v>
      </c>
      <c r="J21330" t="s">
        <v>103</v>
      </c>
      <c r="K21330" t="s">
        <v>180</v>
      </c>
      <c r="L21330" t="s">
        <v>244</v>
      </c>
      <c r="M21330" t="s">
        <v>133</v>
      </c>
      <c r="N21330" t="s">
        <v>65</v>
      </c>
      <c r="O21330" t="s">
        <v>1112</v>
      </c>
      <c r="P21330" t="s">
        <v>86</v>
      </c>
    </row>
    <row r="21331" spans="1:16" x14ac:dyDescent="0.35">
      <c r="A21331" t="s">
        <v>7</v>
      </c>
      <c r="B21331" t="s">
        <v>50</v>
      </c>
      <c r="C21331">
        <v>7</v>
      </c>
      <c r="D21331" t="s">
        <v>76</v>
      </c>
      <c r="E21331" t="s">
        <v>76</v>
      </c>
      <c r="F21331" t="s">
        <v>76</v>
      </c>
      <c r="G21331" t="s">
        <v>76</v>
      </c>
      <c r="H21331" t="s">
        <v>76</v>
      </c>
      <c r="I21331" t="s">
        <v>76</v>
      </c>
      <c r="J21331" t="s">
        <v>76</v>
      </c>
      <c r="K21331" t="s">
        <v>76</v>
      </c>
      <c r="L21331" t="s">
        <v>76</v>
      </c>
      <c r="M21331" t="s">
        <v>76</v>
      </c>
      <c r="N21331" t="s">
        <v>76</v>
      </c>
      <c r="O21331" t="s">
        <v>1271</v>
      </c>
      <c r="P21331" t="s">
        <v>84</v>
      </c>
    </row>
    <row r="21332" spans="1:16" x14ac:dyDescent="0.35">
      <c r="A21332" t="s">
        <v>7</v>
      </c>
      <c r="B21332" t="s">
        <v>396</v>
      </c>
      <c r="C21332">
        <v>3096</v>
      </c>
      <c r="D21332" t="s">
        <v>68</v>
      </c>
      <c r="E21332" t="s">
        <v>77</v>
      </c>
      <c r="F21332" t="s">
        <v>68</v>
      </c>
      <c r="G21332" t="s">
        <v>75</v>
      </c>
      <c r="H21332" t="s">
        <v>71</v>
      </c>
      <c r="I21332" t="s">
        <v>79</v>
      </c>
      <c r="J21332" t="s">
        <v>75</v>
      </c>
      <c r="K21332" t="s">
        <v>71</v>
      </c>
      <c r="L21332" t="s">
        <v>138</v>
      </c>
      <c r="M21332" t="s">
        <v>74</v>
      </c>
      <c r="N21332" t="s">
        <v>149</v>
      </c>
      <c r="O21332" t="s">
        <v>994</v>
      </c>
      <c r="P21332" t="s">
        <v>198</v>
      </c>
    </row>
    <row r="21333" spans="1:16" x14ac:dyDescent="0.35">
      <c r="A21333" t="s">
        <v>241</v>
      </c>
      <c r="B21333" t="s">
        <v>389</v>
      </c>
      <c r="C21333">
        <v>394</v>
      </c>
      <c r="D21333" t="s">
        <v>138</v>
      </c>
      <c r="E21333" t="s">
        <v>122</v>
      </c>
      <c r="F21333" t="s">
        <v>100</v>
      </c>
      <c r="G21333" t="s">
        <v>74</v>
      </c>
      <c r="H21333" t="s">
        <v>74</v>
      </c>
      <c r="I21333" t="s">
        <v>150</v>
      </c>
      <c r="J21333" t="s">
        <v>74</v>
      </c>
      <c r="K21333" t="s">
        <v>108</v>
      </c>
      <c r="L21333" t="s">
        <v>142</v>
      </c>
      <c r="M21333" t="s">
        <v>80</v>
      </c>
      <c r="N21333" t="s">
        <v>55</v>
      </c>
      <c r="O21333" t="s">
        <v>1137</v>
      </c>
      <c r="P21333" t="s">
        <v>173</v>
      </c>
    </row>
    <row r="21334" spans="1:16" x14ac:dyDescent="0.35">
      <c r="A21334" t="s">
        <v>241</v>
      </c>
      <c r="B21334" t="s">
        <v>50</v>
      </c>
      <c r="C21334">
        <v>20</v>
      </c>
      <c r="D21334" t="s">
        <v>76</v>
      </c>
      <c r="E21334" t="s">
        <v>76</v>
      </c>
      <c r="F21334" t="s">
        <v>76</v>
      </c>
      <c r="G21334" t="s">
        <v>76</v>
      </c>
      <c r="H21334" t="s">
        <v>76</v>
      </c>
      <c r="I21334" t="s">
        <v>76</v>
      </c>
      <c r="J21334" t="s">
        <v>76</v>
      </c>
      <c r="K21334" t="s">
        <v>76</v>
      </c>
      <c r="L21334" t="s">
        <v>76</v>
      </c>
      <c r="M21334" t="s">
        <v>76</v>
      </c>
      <c r="N21334" t="s">
        <v>76</v>
      </c>
      <c r="O21334" t="s">
        <v>1113</v>
      </c>
      <c r="P21334" t="s">
        <v>101</v>
      </c>
    </row>
    <row r="21335" spans="1:16" x14ac:dyDescent="0.35">
      <c r="A21335" t="s">
        <v>241</v>
      </c>
      <c r="B21335" t="s">
        <v>396</v>
      </c>
      <c r="C21335">
        <v>13035</v>
      </c>
      <c r="D21335" t="s">
        <v>94</v>
      </c>
      <c r="E21335" t="s">
        <v>71</v>
      </c>
      <c r="F21335" t="s">
        <v>71</v>
      </c>
      <c r="G21335" t="s">
        <v>75</v>
      </c>
      <c r="H21335" t="s">
        <v>79</v>
      </c>
      <c r="I21335" t="s">
        <v>77</v>
      </c>
      <c r="J21335" t="s">
        <v>75</v>
      </c>
      <c r="K21335" t="s">
        <v>75</v>
      </c>
      <c r="L21335" t="s">
        <v>105</v>
      </c>
      <c r="M21335" t="s">
        <v>80</v>
      </c>
      <c r="N21335" t="s">
        <v>151</v>
      </c>
      <c r="O21335" t="s">
        <v>1466</v>
      </c>
      <c r="P21335" t="s">
        <v>216</v>
      </c>
    </row>
    <row r="21337" spans="1:16" x14ac:dyDescent="0.35">
      <c r="A21337" t="s">
        <v>2937</v>
      </c>
    </row>
    <row r="21338" spans="1:16" x14ac:dyDescent="0.35">
      <c r="A21338" t="s">
        <v>14</v>
      </c>
      <c r="B21338" t="s">
        <v>437</v>
      </c>
      <c r="C21338" t="s">
        <v>2</v>
      </c>
      <c r="D21338" t="s">
        <v>2922</v>
      </c>
      <c r="E21338" t="s">
        <v>2923</v>
      </c>
      <c r="F21338" t="s">
        <v>2924</v>
      </c>
      <c r="G21338" t="s">
        <v>2925</v>
      </c>
      <c r="H21338" t="s">
        <v>2926</v>
      </c>
      <c r="I21338" t="s">
        <v>2927</v>
      </c>
      <c r="J21338" t="s">
        <v>2928</v>
      </c>
      <c r="K21338" t="s">
        <v>2929</v>
      </c>
      <c r="L21338" t="s">
        <v>2930</v>
      </c>
      <c r="M21338" t="s">
        <v>2931</v>
      </c>
      <c r="N21338" t="s">
        <v>2932</v>
      </c>
      <c r="O21338" t="s">
        <v>2933</v>
      </c>
      <c r="P21338" t="s">
        <v>49</v>
      </c>
    </row>
    <row r="21339" spans="1:16" x14ac:dyDescent="0.35">
      <c r="A21339" t="s">
        <v>3</v>
      </c>
      <c r="B21339" t="s">
        <v>438</v>
      </c>
      <c r="C21339">
        <v>476</v>
      </c>
      <c r="D21339" t="s">
        <v>106</v>
      </c>
      <c r="E21339" t="s">
        <v>106</v>
      </c>
      <c r="F21339" t="s">
        <v>76</v>
      </c>
      <c r="G21339" t="s">
        <v>73</v>
      </c>
      <c r="H21339" t="s">
        <v>107</v>
      </c>
      <c r="I21339" t="s">
        <v>73</v>
      </c>
      <c r="J21339" t="s">
        <v>76</v>
      </c>
      <c r="K21339" t="s">
        <v>79</v>
      </c>
      <c r="L21339" t="s">
        <v>138</v>
      </c>
      <c r="M21339" t="s">
        <v>107</v>
      </c>
      <c r="N21339" t="s">
        <v>68</v>
      </c>
      <c r="O21339" t="s">
        <v>1101</v>
      </c>
      <c r="P21339" t="s">
        <v>163</v>
      </c>
    </row>
    <row r="21340" spans="1:16" x14ac:dyDescent="0.35">
      <c r="A21340" t="s">
        <v>3</v>
      </c>
      <c r="B21340" t="s">
        <v>439</v>
      </c>
      <c r="C21340">
        <v>1553</v>
      </c>
      <c r="D21340" t="s">
        <v>73</v>
      </c>
      <c r="E21340" t="s">
        <v>106</v>
      </c>
      <c r="F21340" t="s">
        <v>107</v>
      </c>
      <c r="G21340" t="s">
        <v>77</v>
      </c>
      <c r="H21340" t="s">
        <v>106</v>
      </c>
      <c r="I21340" t="s">
        <v>73</v>
      </c>
      <c r="J21340" t="s">
        <v>77</v>
      </c>
      <c r="K21340" t="s">
        <v>73</v>
      </c>
      <c r="L21340" t="s">
        <v>105</v>
      </c>
      <c r="M21340" t="s">
        <v>150</v>
      </c>
      <c r="N21340" t="s">
        <v>150</v>
      </c>
      <c r="O21340" t="s">
        <v>1135</v>
      </c>
      <c r="P21340" t="s">
        <v>237</v>
      </c>
    </row>
    <row r="21341" spans="1:16" x14ac:dyDescent="0.35">
      <c r="A21341" t="s">
        <v>4</v>
      </c>
      <c r="B21341" t="s">
        <v>438</v>
      </c>
      <c r="C21341">
        <v>872</v>
      </c>
      <c r="D21341" t="s">
        <v>75</v>
      </c>
      <c r="E21341" t="s">
        <v>77</v>
      </c>
      <c r="F21341" t="s">
        <v>75</v>
      </c>
      <c r="G21341" t="s">
        <v>94</v>
      </c>
      <c r="H21341" t="s">
        <v>73</v>
      </c>
      <c r="I21341" t="s">
        <v>68</v>
      </c>
      <c r="J21341" t="s">
        <v>106</v>
      </c>
      <c r="K21341" t="s">
        <v>81</v>
      </c>
      <c r="L21341" t="s">
        <v>73</v>
      </c>
      <c r="M21341" t="s">
        <v>78</v>
      </c>
      <c r="N21341" t="s">
        <v>138</v>
      </c>
      <c r="O21341" t="s">
        <v>1110</v>
      </c>
      <c r="P21341" t="s">
        <v>93</v>
      </c>
    </row>
    <row r="21342" spans="1:16" x14ac:dyDescent="0.35">
      <c r="A21342" t="s">
        <v>4</v>
      </c>
      <c r="B21342" t="s">
        <v>439</v>
      </c>
      <c r="C21342">
        <v>2404</v>
      </c>
      <c r="D21342" t="s">
        <v>72</v>
      </c>
      <c r="E21342" t="s">
        <v>150</v>
      </c>
      <c r="F21342" t="s">
        <v>79</v>
      </c>
      <c r="G21342" t="s">
        <v>78</v>
      </c>
      <c r="H21342" t="s">
        <v>71</v>
      </c>
      <c r="I21342" t="s">
        <v>71</v>
      </c>
      <c r="J21342" t="s">
        <v>105</v>
      </c>
      <c r="K21342" t="s">
        <v>138</v>
      </c>
      <c r="L21342" t="s">
        <v>75</v>
      </c>
      <c r="M21342" t="s">
        <v>133</v>
      </c>
      <c r="N21342" t="s">
        <v>173</v>
      </c>
      <c r="O21342" t="s">
        <v>1102</v>
      </c>
      <c r="P21342" t="s">
        <v>442</v>
      </c>
    </row>
    <row r="21343" spans="1:16" x14ac:dyDescent="0.35">
      <c r="A21343" t="s">
        <v>5</v>
      </c>
      <c r="B21343" t="s">
        <v>438</v>
      </c>
      <c r="C21343">
        <v>822</v>
      </c>
      <c r="D21343" t="s">
        <v>63</v>
      </c>
      <c r="E21343" t="s">
        <v>198</v>
      </c>
      <c r="F21343" t="s">
        <v>133</v>
      </c>
      <c r="G21343" t="s">
        <v>63</v>
      </c>
      <c r="H21343" t="s">
        <v>77</v>
      </c>
      <c r="I21343" t="s">
        <v>77</v>
      </c>
      <c r="J21343" t="s">
        <v>55</v>
      </c>
      <c r="K21343" t="s">
        <v>80</v>
      </c>
      <c r="L21343" t="s">
        <v>77</v>
      </c>
      <c r="M21343" t="s">
        <v>79</v>
      </c>
      <c r="N21343" t="s">
        <v>68</v>
      </c>
      <c r="O21343" t="s">
        <v>908</v>
      </c>
      <c r="P21343" t="s">
        <v>194</v>
      </c>
    </row>
    <row r="21344" spans="1:16" x14ac:dyDescent="0.35">
      <c r="A21344" t="s">
        <v>5</v>
      </c>
      <c r="B21344" t="s">
        <v>439</v>
      </c>
      <c r="C21344">
        <v>2644</v>
      </c>
      <c r="D21344" t="s">
        <v>75</v>
      </c>
      <c r="E21344" t="s">
        <v>150</v>
      </c>
      <c r="F21344" t="s">
        <v>106</v>
      </c>
      <c r="G21344" t="s">
        <v>150</v>
      </c>
      <c r="H21344" t="s">
        <v>106</v>
      </c>
      <c r="I21344" t="s">
        <v>77</v>
      </c>
      <c r="J21344" t="s">
        <v>71</v>
      </c>
      <c r="K21344" t="s">
        <v>75</v>
      </c>
      <c r="L21344" t="s">
        <v>186</v>
      </c>
      <c r="M21344" t="s">
        <v>94</v>
      </c>
      <c r="N21344" t="s">
        <v>103</v>
      </c>
      <c r="O21344" t="s">
        <v>1003</v>
      </c>
      <c r="P21344" t="s">
        <v>176</v>
      </c>
    </row>
    <row r="21345" spans="1:16" x14ac:dyDescent="0.35">
      <c r="A21345" t="s">
        <v>6</v>
      </c>
      <c r="B21345" t="s">
        <v>438</v>
      </c>
      <c r="C21345">
        <v>461</v>
      </c>
      <c r="D21345" t="s">
        <v>133</v>
      </c>
      <c r="E21345" t="s">
        <v>198</v>
      </c>
      <c r="F21345" t="s">
        <v>103</v>
      </c>
      <c r="G21345" t="s">
        <v>72</v>
      </c>
      <c r="H21345" t="s">
        <v>94</v>
      </c>
      <c r="I21345" t="s">
        <v>73</v>
      </c>
      <c r="J21345" t="s">
        <v>133</v>
      </c>
      <c r="K21345" t="s">
        <v>133</v>
      </c>
      <c r="L21345" t="s">
        <v>78</v>
      </c>
      <c r="M21345" t="s">
        <v>105</v>
      </c>
      <c r="N21345" t="s">
        <v>105</v>
      </c>
      <c r="O21345" t="s">
        <v>1131</v>
      </c>
      <c r="P21345" t="s">
        <v>151</v>
      </c>
    </row>
    <row r="21346" spans="1:16" x14ac:dyDescent="0.35">
      <c r="A21346" t="s">
        <v>6</v>
      </c>
      <c r="B21346" t="s">
        <v>439</v>
      </c>
      <c r="C21346">
        <v>971</v>
      </c>
      <c r="D21346" t="s">
        <v>105</v>
      </c>
      <c r="E21346" t="s">
        <v>94</v>
      </c>
      <c r="F21346" t="s">
        <v>73</v>
      </c>
      <c r="G21346" t="s">
        <v>68</v>
      </c>
      <c r="H21346" t="s">
        <v>79</v>
      </c>
      <c r="I21346" t="s">
        <v>73</v>
      </c>
      <c r="J21346" t="s">
        <v>68</v>
      </c>
      <c r="K21346" t="s">
        <v>150</v>
      </c>
      <c r="L21346" t="s">
        <v>138</v>
      </c>
      <c r="M21346" t="s">
        <v>93</v>
      </c>
      <c r="N21346" t="s">
        <v>100</v>
      </c>
      <c r="O21346" t="s">
        <v>1105</v>
      </c>
      <c r="P21346" t="s">
        <v>237</v>
      </c>
    </row>
    <row r="21347" spans="1:16" x14ac:dyDescent="0.35">
      <c r="A21347" t="s">
        <v>7</v>
      </c>
      <c r="B21347" t="s">
        <v>438</v>
      </c>
      <c r="C21347">
        <v>1067</v>
      </c>
      <c r="D21347" t="s">
        <v>75</v>
      </c>
      <c r="E21347" t="s">
        <v>94</v>
      </c>
      <c r="F21347" t="s">
        <v>72</v>
      </c>
      <c r="G21347" t="s">
        <v>71</v>
      </c>
      <c r="H21347" t="s">
        <v>71</v>
      </c>
      <c r="I21347" t="s">
        <v>77</v>
      </c>
      <c r="J21347" t="s">
        <v>81</v>
      </c>
      <c r="K21347" t="s">
        <v>138</v>
      </c>
      <c r="L21347" t="s">
        <v>81</v>
      </c>
      <c r="M21347" t="s">
        <v>186</v>
      </c>
      <c r="N21347" t="s">
        <v>173</v>
      </c>
      <c r="O21347" t="s">
        <v>1241</v>
      </c>
      <c r="P21347" t="s">
        <v>94</v>
      </c>
    </row>
    <row r="21348" spans="1:16" x14ac:dyDescent="0.35">
      <c r="A21348" t="s">
        <v>7</v>
      </c>
      <c r="B21348" t="s">
        <v>439</v>
      </c>
      <c r="C21348">
        <v>2179</v>
      </c>
      <c r="D21348" t="s">
        <v>68</v>
      </c>
      <c r="E21348" t="s">
        <v>106</v>
      </c>
      <c r="F21348" t="s">
        <v>77</v>
      </c>
      <c r="G21348" t="s">
        <v>105</v>
      </c>
      <c r="H21348" t="s">
        <v>150</v>
      </c>
      <c r="I21348" t="s">
        <v>68</v>
      </c>
      <c r="J21348" t="s">
        <v>150</v>
      </c>
      <c r="K21348" t="s">
        <v>68</v>
      </c>
      <c r="L21348" t="s">
        <v>138</v>
      </c>
      <c r="M21348" t="s">
        <v>142</v>
      </c>
      <c r="N21348" t="s">
        <v>62</v>
      </c>
      <c r="O21348" t="s">
        <v>1111</v>
      </c>
      <c r="P21348" t="s">
        <v>103</v>
      </c>
    </row>
    <row r="21349" spans="1:16" x14ac:dyDescent="0.35">
      <c r="A21349" t="s">
        <v>241</v>
      </c>
      <c r="B21349" t="s">
        <v>438</v>
      </c>
      <c r="C21349">
        <v>3698</v>
      </c>
      <c r="D21349" t="s">
        <v>105</v>
      </c>
      <c r="E21349" t="s">
        <v>138</v>
      </c>
      <c r="F21349" t="s">
        <v>63</v>
      </c>
      <c r="G21349" t="s">
        <v>94</v>
      </c>
      <c r="H21349" t="s">
        <v>79</v>
      </c>
      <c r="I21349" t="s">
        <v>77</v>
      </c>
      <c r="J21349" t="s">
        <v>138</v>
      </c>
      <c r="K21349" t="s">
        <v>72</v>
      </c>
      <c r="L21349" t="s">
        <v>75</v>
      </c>
      <c r="M21349" t="s">
        <v>105</v>
      </c>
      <c r="N21349" t="s">
        <v>80</v>
      </c>
      <c r="O21349" t="s">
        <v>1438</v>
      </c>
      <c r="P21349" t="s">
        <v>122</v>
      </c>
    </row>
    <row r="21350" spans="1:16" x14ac:dyDescent="0.35">
      <c r="A21350" t="s">
        <v>241</v>
      </c>
      <c r="B21350" t="s">
        <v>439</v>
      </c>
      <c r="C21350">
        <v>9751</v>
      </c>
      <c r="D21350" t="s">
        <v>75</v>
      </c>
      <c r="E21350" t="s">
        <v>68</v>
      </c>
      <c r="F21350" t="s">
        <v>106</v>
      </c>
      <c r="G21350" t="s">
        <v>75</v>
      </c>
      <c r="H21350" t="s">
        <v>68</v>
      </c>
      <c r="I21350" t="s">
        <v>79</v>
      </c>
      <c r="J21350" t="s">
        <v>150</v>
      </c>
      <c r="K21350" t="s">
        <v>150</v>
      </c>
      <c r="L21350" t="s">
        <v>138</v>
      </c>
      <c r="M21350" t="s">
        <v>186</v>
      </c>
      <c r="N21350" t="s">
        <v>133</v>
      </c>
      <c r="O21350" t="s">
        <v>1128</v>
      </c>
      <c r="P21350" t="s">
        <v>240</v>
      </c>
    </row>
    <row r="21352" spans="1:16" x14ac:dyDescent="0.35">
      <c r="A21352" t="s">
        <v>2938</v>
      </c>
    </row>
    <row r="21353" spans="1:16" x14ac:dyDescent="0.35">
      <c r="A21353" t="s">
        <v>14</v>
      </c>
      <c r="B21353" t="s">
        <v>461</v>
      </c>
      <c r="C21353" t="s">
        <v>2</v>
      </c>
      <c r="D21353" t="s">
        <v>2922</v>
      </c>
      <c r="E21353" t="s">
        <v>2923</v>
      </c>
      <c r="F21353" t="s">
        <v>2924</v>
      </c>
      <c r="G21353" t="s">
        <v>2925</v>
      </c>
      <c r="H21353" t="s">
        <v>2926</v>
      </c>
      <c r="I21353" t="s">
        <v>2927</v>
      </c>
      <c r="J21353" t="s">
        <v>2928</v>
      </c>
      <c r="K21353" t="s">
        <v>2929</v>
      </c>
      <c r="L21353" t="s">
        <v>2930</v>
      </c>
      <c r="M21353" t="s">
        <v>2931</v>
      </c>
      <c r="N21353" t="s">
        <v>2932</v>
      </c>
      <c r="O21353" t="s">
        <v>2933</v>
      </c>
      <c r="P21353" t="s">
        <v>49</v>
      </c>
    </row>
    <row r="21354" spans="1:16" x14ac:dyDescent="0.35">
      <c r="A21354" t="s">
        <v>3</v>
      </c>
      <c r="B21354" t="s">
        <v>462</v>
      </c>
      <c r="C21354">
        <v>1093</v>
      </c>
      <c r="D21354" t="s">
        <v>106</v>
      </c>
      <c r="E21354" t="s">
        <v>79</v>
      </c>
      <c r="F21354" t="s">
        <v>107</v>
      </c>
      <c r="G21354" t="s">
        <v>106</v>
      </c>
      <c r="H21354" t="s">
        <v>73</v>
      </c>
      <c r="I21354" t="s">
        <v>77</v>
      </c>
      <c r="J21354" t="s">
        <v>73</v>
      </c>
      <c r="K21354" t="s">
        <v>77</v>
      </c>
      <c r="L21354" t="s">
        <v>75</v>
      </c>
      <c r="M21354" t="s">
        <v>68</v>
      </c>
      <c r="N21354" t="s">
        <v>78</v>
      </c>
      <c r="O21354" t="s">
        <v>1422</v>
      </c>
      <c r="P21354" t="s">
        <v>97</v>
      </c>
    </row>
    <row r="21355" spans="1:16" x14ac:dyDescent="0.35">
      <c r="A21355" t="s">
        <v>3</v>
      </c>
      <c r="B21355" t="s">
        <v>464</v>
      </c>
      <c r="C21355">
        <v>935</v>
      </c>
      <c r="D21355" t="s">
        <v>73</v>
      </c>
      <c r="E21355" t="s">
        <v>107</v>
      </c>
      <c r="F21355" t="s">
        <v>107</v>
      </c>
      <c r="G21355" t="s">
        <v>77</v>
      </c>
      <c r="H21355" t="s">
        <v>106</v>
      </c>
      <c r="I21355" t="s">
        <v>76</v>
      </c>
      <c r="J21355" t="s">
        <v>106</v>
      </c>
      <c r="K21355" t="s">
        <v>73</v>
      </c>
      <c r="L21355" t="s">
        <v>80</v>
      </c>
      <c r="M21355" t="s">
        <v>71</v>
      </c>
      <c r="N21355" t="s">
        <v>77</v>
      </c>
      <c r="O21355" t="s">
        <v>1104</v>
      </c>
      <c r="P21355" t="s">
        <v>114</v>
      </c>
    </row>
    <row r="21356" spans="1:16" x14ac:dyDescent="0.35">
      <c r="A21356" t="s">
        <v>3</v>
      </c>
      <c r="B21356" t="s">
        <v>468</v>
      </c>
      <c r="C21356">
        <v>1</v>
      </c>
      <c r="D21356" t="s">
        <v>76</v>
      </c>
      <c r="E21356" t="s">
        <v>76</v>
      </c>
      <c r="F21356" t="s">
        <v>76</v>
      </c>
      <c r="G21356" t="s">
        <v>76</v>
      </c>
      <c r="H21356" t="s">
        <v>76</v>
      </c>
      <c r="I21356" t="s">
        <v>76</v>
      </c>
      <c r="J21356" t="s">
        <v>76</v>
      </c>
      <c r="K21356" t="s">
        <v>76</v>
      </c>
      <c r="L21356" t="s">
        <v>76</v>
      </c>
      <c r="M21356" t="s">
        <v>76</v>
      </c>
      <c r="N21356" t="s">
        <v>76</v>
      </c>
      <c r="O21356" t="s">
        <v>395</v>
      </c>
      <c r="P21356" t="s">
        <v>76</v>
      </c>
    </row>
    <row r="21357" spans="1:16" x14ac:dyDescent="0.35">
      <c r="A21357" t="s">
        <v>4</v>
      </c>
      <c r="B21357" t="s">
        <v>462</v>
      </c>
      <c r="C21357">
        <v>1694</v>
      </c>
      <c r="D21357" t="s">
        <v>75</v>
      </c>
      <c r="E21357" t="s">
        <v>77</v>
      </c>
      <c r="F21357" t="s">
        <v>79</v>
      </c>
      <c r="G21357" t="s">
        <v>94</v>
      </c>
      <c r="H21357" t="s">
        <v>77</v>
      </c>
      <c r="I21357" t="s">
        <v>77</v>
      </c>
      <c r="J21357" t="s">
        <v>77</v>
      </c>
      <c r="K21357" t="s">
        <v>94</v>
      </c>
      <c r="L21357" t="s">
        <v>79</v>
      </c>
      <c r="M21357" t="s">
        <v>103</v>
      </c>
      <c r="N21357" t="s">
        <v>65</v>
      </c>
      <c r="O21357" t="s">
        <v>1104</v>
      </c>
      <c r="P21357" t="s">
        <v>121</v>
      </c>
    </row>
    <row r="21358" spans="1:16" x14ac:dyDescent="0.35">
      <c r="A21358" t="s">
        <v>4</v>
      </c>
      <c r="B21358" t="s">
        <v>464</v>
      </c>
      <c r="C21358">
        <v>1582</v>
      </c>
      <c r="D21358" t="s">
        <v>100</v>
      </c>
      <c r="E21358" t="s">
        <v>105</v>
      </c>
      <c r="F21358" t="s">
        <v>150</v>
      </c>
      <c r="G21358" t="s">
        <v>105</v>
      </c>
      <c r="H21358" t="s">
        <v>150</v>
      </c>
      <c r="I21358" t="s">
        <v>94</v>
      </c>
      <c r="J21358" t="s">
        <v>80</v>
      </c>
      <c r="K21358" t="s">
        <v>100</v>
      </c>
      <c r="L21358" t="s">
        <v>94</v>
      </c>
      <c r="M21358" t="s">
        <v>75</v>
      </c>
      <c r="N21358" t="s">
        <v>138</v>
      </c>
      <c r="O21358" t="s">
        <v>1111</v>
      </c>
      <c r="P21358" t="s">
        <v>355</v>
      </c>
    </row>
    <row r="21359" spans="1:16" x14ac:dyDescent="0.35">
      <c r="A21359" t="s">
        <v>5</v>
      </c>
      <c r="B21359" t="s">
        <v>462</v>
      </c>
      <c r="C21359">
        <v>1659</v>
      </c>
      <c r="D21359" t="s">
        <v>63</v>
      </c>
      <c r="E21359" t="s">
        <v>55</v>
      </c>
      <c r="F21359" t="s">
        <v>72</v>
      </c>
      <c r="G21359" t="s">
        <v>72</v>
      </c>
      <c r="H21359" t="s">
        <v>77</v>
      </c>
      <c r="I21359" t="s">
        <v>106</v>
      </c>
      <c r="J21359" t="s">
        <v>72</v>
      </c>
      <c r="K21359" t="s">
        <v>63</v>
      </c>
      <c r="L21359" t="s">
        <v>94</v>
      </c>
      <c r="M21359" t="s">
        <v>94</v>
      </c>
      <c r="N21359" t="s">
        <v>198</v>
      </c>
      <c r="O21359" t="s">
        <v>963</v>
      </c>
      <c r="P21359" t="s">
        <v>67</v>
      </c>
    </row>
    <row r="21360" spans="1:16" x14ac:dyDescent="0.35">
      <c r="A21360" t="s">
        <v>5</v>
      </c>
      <c r="B21360" t="s">
        <v>464</v>
      </c>
      <c r="C21360">
        <v>1807</v>
      </c>
      <c r="D21360" t="s">
        <v>68</v>
      </c>
      <c r="E21360" t="s">
        <v>77</v>
      </c>
      <c r="F21360" t="s">
        <v>106</v>
      </c>
      <c r="G21360" t="s">
        <v>79</v>
      </c>
      <c r="H21360" t="s">
        <v>106</v>
      </c>
      <c r="I21360" t="s">
        <v>77</v>
      </c>
      <c r="J21360" t="s">
        <v>79</v>
      </c>
      <c r="K21360" t="s">
        <v>79</v>
      </c>
      <c r="L21360" t="s">
        <v>93</v>
      </c>
      <c r="M21360" t="s">
        <v>71</v>
      </c>
      <c r="N21360" t="s">
        <v>104</v>
      </c>
      <c r="O21360" t="s">
        <v>1406</v>
      </c>
      <c r="P21360" t="s">
        <v>97</v>
      </c>
    </row>
    <row r="21361" spans="1:16" x14ac:dyDescent="0.35">
      <c r="A21361" t="s">
        <v>6</v>
      </c>
      <c r="B21361" t="s">
        <v>462</v>
      </c>
      <c r="C21361">
        <v>906</v>
      </c>
      <c r="D21361" t="s">
        <v>142</v>
      </c>
      <c r="E21361" t="s">
        <v>186</v>
      </c>
      <c r="F21361" t="s">
        <v>186</v>
      </c>
      <c r="G21361" t="s">
        <v>105</v>
      </c>
      <c r="H21361" t="s">
        <v>94</v>
      </c>
      <c r="I21361" t="s">
        <v>106</v>
      </c>
      <c r="J21361" t="s">
        <v>55</v>
      </c>
      <c r="K21361" t="s">
        <v>93</v>
      </c>
      <c r="L21361" t="s">
        <v>63</v>
      </c>
      <c r="M21361" t="s">
        <v>186</v>
      </c>
      <c r="N21361" t="s">
        <v>100</v>
      </c>
      <c r="O21361" t="s">
        <v>1534</v>
      </c>
      <c r="P21361" t="s">
        <v>97</v>
      </c>
    </row>
    <row r="21362" spans="1:16" x14ac:dyDescent="0.35">
      <c r="A21362" t="s">
        <v>6</v>
      </c>
      <c r="B21362" t="s">
        <v>464</v>
      </c>
      <c r="C21362">
        <v>526</v>
      </c>
      <c r="D21362" t="s">
        <v>71</v>
      </c>
      <c r="E21362" t="s">
        <v>150</v>
      </c>
      <c r="F21362" t="s">
        <v>76</v>
      </c>
      <c r="G21362" t="s">
        <v>73</v>
      </c>
      <c r="H21362" t="s">
        <v>73</v>
      </c>
      <c r="I21362" t="s">
        <v>76</v>
      </c>
      <c r="J21362" t="s">
        <v>73</v>
      </c>
      <c r="K21362" t="s">
        <v>73</v>
      </c>
      <c r="L21362" t="s">
        <v>79</v>
      </c>
      <c r="M21362" t="s">
        <v>80</v>
      </c>
      <c r="N21362" t="s">
        <v>105</v>
      </c>
      <c r="O21362" t="s">
        <v>908</v>
      </c>
      <c r="P21362" t="s">
        <v>314</v>
      </c>
    </row>
    <row r="21363" spans="1:16" x14ac:dyDescent="0.35">
      <c r="A21363" t="s">
        <v>7</v>
      </c>
      <c r="B21363" t="s">
        <v>462</v>
      </c>
      <c r="C21363">
        <v>1914</v>
      </c>
      <c r="D21363" t="s">
        <v>75</v>
      </c>
      <c r="E21363" t="s">
        <v>150</v>
      </c>
      <c r="F21363" t="s">
        <v>78</v>
      </c>
      <c r="G21363" t="s">
        <v>75</v>
      </c>
      <c r="H21363" t="s">
        <v>150</v>
      </c>
      <c r="I21363" t="s">
        <v>106</v>
      </c>
      <c r="J21363" t="s">
        <v>78</v>
      </c>
      <c r="K21363" t="s">
        <v>75</v>
      </c>
      <c r="L21363" t="s">
        <v>75</v>
      </c>
      <c r="M21363" t="s">
        <v>186</v>
      </c>
      <c r="N21363" t="s">
        <v>108</v>
      </c>
      <c r="O21363" t="s">
        <v>1133</v>
      </c>
      <c r="P21363" t="s">
        <v>81</v>
      </c>
    </row>
    <row r="21364" spans="1:16" x14ac:dyDescent="0.35">
      <c r="A21364" t="s">
        <v>7</v>
      </c>
      <c r="B21364" t="s">
        <v>464</v>
      </c>
      <c r="C21364">
        <v>1331</v>
      </c>
      <c r="D21364" t="s">
        <v>77</v>
      </c>
      <c r="E21364" t="s">
        <v>73</v>
      </c>
      <c r="F21364" t="s">
        <v>73</v>
      </c>
      <c r="G21364" t="s">
        <v>105</v>
      </c>
      <c r="H21364" t="s">
        <v>150</v>
      </c>
      <c r="I21364" t="s">
        <v>150</v>
      </c>
      <c r="J21364" t="s">
        <v>150</v>
      </c>
      <c r="K21364" t="s">
        <v>71</v>
      </c>
      <c r="L21364" t="s">
        <v>55</v>
      </c>
      <c r="M21364" t="s">
        <v>151</v>
      </c>
      <c r="N21364" t="s">
        <v>57</v>
      </c>
      <c r="O21364" t="s">
        <v>1128</v>
      </c>
      <c r="P21364" t="s">
        <v>244</v>
      </c>
    </row>
    <row r="21365" spans="1:16" x14ac:dyDescent="0.35">
      <c r="A21365" t="s">
        <v>7</v>
      </c>
      <c r="B21365" t="s">
        <v>468</v>
      </c>
      <c r="C21365">
        <v>1</v>
      </c>
      <c r="D21365" t="s">
        <v>76</v>
      </c>
      <c r="E21365" t="s">
        <v>76</v>
      </c>
      <c r="F21365" t="s">
        <v>76</v>
      </c>
      <c r="G21365" t="s">
        <v>76</v>
      </c>
      <c r="H21365" t="s">
        <v>76</v>
      </c>
      <c r="I21365" t="s">
        <v>76</v>
      </c>
      <c r="J21365" t="s">
        <v>76</v>
      </c>
      <c r="K21365" t="s">
        <v>76</v>
      </c>
      <c r="L21365" t="s">
        <v>76</v>
      </c>
      <c r="M21365" t="s">
        <v>76</v>
      </c>
      <c r="N21365" t="s">
        <v>76</v>
      </c>
      <c r="O21365" t="s">
        <v>395</v>
      </c>
      <c r="P21365" t="s">
        <v>76</v>
      </c>
    </row>
    <row r="21366" spans="1:16" x14ac:dyDescent="0.35">
      <c r="A21366" t="s">
        <v>241</v>
      </c>
      <c r="B21366" t="s">
        <v>462</v>
      </c>
      <c r="C21366">
        <v>7266</v>
      </c>
      <c r="D21366" t="s">
        <v>78</v>
      </c>
      <c r="E21366" t="s">
        <v>94</v>
      </c>
      <c r="F21366" t="s">
        <v>94</v>
      </c>
      <c r="G21366" t="s">
        <v>94</v>
      </c>
      <c r="H21366" t="s">
        <v>68</v>
      </c>
      <c r="I21366" t="s">
        <v>77</v>
      </c>
      <c r="J21366" t="s">
        <v>94</v>
      </c>
      <c r="K21366" t="s">
        <v>78</v>
      </c>
      <c r="L21366" t="s">
        <v>75</v>
      </c>
      <c r="M21366" t="s">
        <v>186</v>
      </c>
      <c r="N21366" t="s">
        <v>130</v>
      </c>
      <c r="O21366" t="s">
        <v>1000</v>
      </c>
      <c r="P21366" t="s">
        <v>175</v>
      </c>
    </row>
    <row r="21367" spans="1:16" x14ac:dyDescent="0.35">
      <c r="A21367" t="s">
        <v>241</v>
      </c>
      <c r="B21367" t="s">
        <v>464</v>
      </c>
      <c r="C21367">
        <v>6181</v>
      </c>
      <c r="D21367" t="s">
        <v>71</v>
      </c>
      <c r="E21367" t="s">
        <v>79</v>
      </c>
      <c r="F21367" t="s">
        <v>106</v>
      </c>
      <c r="G21367" t="s">
        <v>150</v>
      </c>
      <c r="H21367" t="s">
        <v>68</v>
      </c>
      <c r="I21367" t="s">
        <v>68</v>
      </c>
      <c r="J21367" t="s">
        <v>150</v>
      </c>
      <c r="K21367" t="s">
        <v>150</v>
      </c>
      <c r="L21367" t="s">
        <v>63</v>
      </c>
      <c r="M21367" t="s">
        <v>81</v>
      </c>
      <c r="N21367" t="s">
        <v>142</v>
      </c>
      <c r="O21367" t="s">
        <v>1135</v>
      </c>
      <c r="P21367" t="s">
        <v>87</v>
      </c>
    </row>
    <row r="21368" spans="1:16" x14ac:dyDescent="0.35">
      <c r="A21368" t="s">
        <v>241</v>
      </c>
      <c r="B21368" t="s">
        <v>468</v>
      </c>
      <c r="C21368">
        <v>2</v>
      </c>
      <c r="D21368" t="s">
        <v>76</v>
      </c>
      <c r="E21368" t="s">
        <v>76</v>
      </c>
      <c r="F21368" t="s">
        <v>76</v>
      </c>
      <c r="G21368" t="s">
        <v>76</v>
      </c>
      <c r="H21368" t="s">
        <v>76</v>
      </c>
      <c r="I21368" t="s">
        <v>76</v>
      </c>
      <c r="J21368" t="s">
        <v>76</v>
      </c>
      <c r="K21368" t="s">
        <v>76</v>
      </c>
      <c r="L21368" t="s">
        <v>76</v>
      </c>
      <c r="M21368" t="s">
        <v>76</v>
      </c>
      <c r="N21368" t="s">
        <v>76</v>
      </c>
      <c r="O21368" t="s">
        <v>395</v>
      </c>
      <c r="P21368" t="s">
        <v>76</v>
      </c>
    </row>
    <row r="21370" spans="1:16" x14ac:dyDescent="0.35">
      <c r="A21370" t="s">
        <v>2939</v>
      </c>
    </row>
    <row r="21371" spans="1:16" x14ac:dyDescent="0.35">
      <c r="A21371" t="s">
        <v>14</v>
      </c>
      <c r="B21371" t="s">
        <v>487</v>
      </c>
      <c r="C21371" t="s">
        <v>2</v>
      </c>
      <c r="D21371" t="s">
        <v>2922</v>
      </c>
      <c r="E21371" t="s">
        <v>2923</v>
      </c>
      <c r="F21371" t="s">
        <v>2924</v>
      </c>
      <c r="G21371" t="s">
        <v>2925</v>
      </c>
      <c r="H21371" t="s">
        <v>2926</v>
      </c>
      <c r="I21371" t="s">
        <v>2927</v>
      </c>
      <c r="J21371" t="s">
        <v>2928</v>
      </c>
      <c r="K21371" t="s">
        <v>2929</v>
      </c>
      <c r="L21371" t="s">
        <v>2930</v>
      </c>
      <c r="M21371" t="s">
        <v>2931</v>
      </c>
      <c r="N21371" t="s">
        <v>2932</v>
      </c>
      <c r="O21371" t="s">
        <v>2933</v>
      </c>
      <c r="P21371" t="s">
        <v>49</v>
      </c>
    </row>
    <row r="21372" spans="1:16" x14ac:dyDescent="0.35">
      <c r="A21372" t="s">
        <v>3</v>
      </c>
      <c r="B21372" t="s">
        <v>488</v>
      </c>
      <c r="C21372">
        <v>1119</v>
      </c>
      <c r="D21372" t="s">
        <v>73</v>
      </c>
      <c r="E21372" t="s">
        <v>73</v>
      </c>
      <c r="F21372" t="s">
        <v>107</v>
      </c>
      <c r="G21372" t="s">
        <v>77</v>
      </c>
      <c r="H21372" t="s">
        <v>73</v>
      </c>
      <c r="I21372" t="s">
        <v>107</v>
      </c>
      <c r="J21372" t="s">
        <v>77</v>
      </c>
      <c r="K21372" t="s">
        <v>106</v>
      </c>
      <c r="L21372" t="s">
        <v>71</v>
      </c>
      <c r="M21372" t="s">
        <v>79</v>
      </c>
      <c r="N21372" t="s">
        <v>106</v>
      </c>
      <c r="O21372" t="s">
        <v>1472</v>
      </c>
      <c r="P21372" t="s">
        <v>280</v>
      </c>
    </row>
    <row r="21373" spans="1:16" x14ac:dyDescent="0.35">
      <c r="A21373" t="s">
        <v>3</v>
      </c>
      <c r="B21373" t="s">
        <v>491</v>
      </c>
      <c r="C21373">
        <v>910</v>
      </c>
      <c r="D21373" t="s">
        <v>106</v>
      </c>
      <c r="E21373" t="s">
        <v>77</v>
      </c>
      <c r="F21373" t="s">
        <v>107</v>
      </c>
      <c r="G21373" t="s">
        <v>106</v>
      </c>
      <c r="H21373" t="s">
        <v>73</v>
      </c>
      <c r="I21373" t="s">
        <v>77</v>
      </c>
      <c r="J21373" t="s">
        <v>73</v>
      </c>
      <c r="K21373" t="s">
        <v>106</v>
      </c>
      <c r="L21373" t="s">
        <v>186</v>
      </c>
      <c r="M21373" t="s">
        <v>75</v>
      </c>
      <c r="N21373" t="s">
        <v>138</v>
      </c>
      <c r="O21373" t="s">
        <v>908</v>
      </c>
      <c r="P21373" t="s">
        <v>87</v>
      </c>
    </row>
    <row r="21374" spans="1:16" x14ac:dyDescent="0.35">
      <c r="A21374" t="s">
        <v>4</v>
      </c>
      <c r="B21374" t="s">
        <v>488</v>
      </c>
      <c r="C21374">
        <v>1945</v>
      </c>
      <c r="D21374" t="s">
        <v>138</v>
      </c>
      <c r="E21374" t="s">
        <v>71</v>
      </c>
      <c r="F21374" t="s">
        <v>68</v>
      </c>
      <c r="G21374" t="s">
        <v>81</v>
      </c>
      <c r="H21374" t="s">
        <v>71</v>
      </c>
      <c r="I21374" t="s">
        <v>77</v>
      </c>
      <c r="J21374" t="s">
        <v>150</v>
      </c>
      <c r="K21374" t="s">
        <v>150</v>
      </c>
      <c r="L21374" t="s">
        <v>71</v>
      </c>
      <c r="M21374" t="s">
        <v>149</v>
      </c>
      <c r="N21374" t="s">
        <v>149</v>
      </c>
      <c r="O21374" t="s">
        <v>744</v>
      </c>
      <c r="P21374" t="s">
        <v>89</v>
      </c>
    </row>
    <row r="21375" spans="1:16" x14ac:dyDescent="0.35">
      <c r="A21375" t="s">
        <v>4</v>
      </c>
      <c r="B21375" t="s">
        <v>491</v>
      </c>
      <c r="C21375">
        <v>1331</v>
      </c>
      <c r="D21375" t="s">
        <v>81</v>
      </c>
      <c r="E21375" t="s">
        <v>71</v>
      </c>
      <c r="F21375" t="s">
        <v>71</v>
      </c>
      <c r="G21375" t="s">
        <v>68</v>
      </c>
      <c r="H21375" t="s">
        <v>79</v>
      </c>
      <c r="I21375" t="s">
        <v>94</v>
      </c>
      <c r="J21375" t="s">
        <v>78</v>
      </c>
      <c r="K21375" t="s">
        <v>186</v>
      </c>
      <c r="L21375" t="s">
        <v>71</v>
      </c>
      <c r="M21375" t="s">
        <v>78</v>
      </c>
      <c r="N21375" t="s">
        <v>55</v>
      </c>
      <c r="O21375" t="s">
        <v>1125</v>
      </c>
      <c r="P21375" t="s">
        <v>84</v>
      </c>
    </row>
    <row r="21376" spans="1:16" x14ac:dyDescent="0.35">
      <c r="A21376" t="s">
        <v>5</v>
      </c>
      <c r="B21376" t="s">
        <v>488</v>
      </c>
      <c r="C21376">
        <v>2083</v>
      </c>
      <c r="D21376" t="s">
        <v>81</v>
      </c>
      <c r="E21376" t="s">
        <v>105</v>
      </c>
      <c r="F21376" t="s">
        <v>71</v>
      </c>
      <c r="G21376" t="s">
        <v>138</v>
      </c>
      <c r="H21376" t="s">
        <v>77</v>
      </c>
      <c r="I21376" t="s">
        <v>107</v>
      </c>
      <c r="J21376" t="s">
        <v>78</v>
      </c>
      <c r="K21376" t="s">
        <v>81</v>
      </c>
      <c r="L21376" t="s">
        <v>138</v>
      </c>
      <c r="M21376" t="s">
        <v>94</v>
      </c>
      <c r="N21376" t="s">
        <v>142</v>
      </c>
      <c r="O21376" t="s">
        <v>1135</v>
      </c>
      <c r="P21376" t="s">
        <v>211</v>
      </c>
    </row>
    <row r="21377" spans="1:16" x14ac:dyDescent="0.35">
      <c r="A21377" t="s">
        <v>5</v>
      </c>
      <c r="B21377" t="s">
        <v>491</v>
      </c>
      <c r="C21377">
        <v>1383</v>
      </c>
      <c r="D21377" t="s">
        <v>68</v>
      </c>
      <c r="E21377" t="s">
        <v>138</v>
      </c>
      <c r="F21377" t="s">
        <v>105</v>
      </c>
      <c r="G21377" t="s">
        <v>79</v>
      </c>
      <c r="H21377" t="s">
        <v>106</v>
      </c>
      <c r="I21377" t="s">
        <v>150</v>
      </c>
      <c r="J21377" t="s">
        <v>75</v>
      </c>
      <c r="K21377" t="s">
        <v>68</v>
      </c>
      <c r="L21377" t="s">
        <v>186</v>
      </c>
      <c r="M21377" t="s">
        <v>71</v>
      </c>
      <c r="N21377" t="s">
        <v>103</v>
      </c>
      <c r="O21377" t="s">
        <v>1426</v>
      </c>
      <c r="P21377" t="s">
        <v>161</v>
      </c>
    </row>
    <row r="21378" spans="1:16" x14ac:dyDescent="0.35">
      <c r="A21378" t="s">
        <v>6</v>
      </c>
      <c r="B21378" t="s">
        <v>488</v>
      </c>
      <c r="C21378">
        <v>805</v>
      </c>
      <c r="D21378" t="s">
        <v>63</v>
      </c>
      <c r="E21378" t="s">
        <v>63</v>
      </c>
      <c r="F21378" t="s">
        <v>68</v>
      </c>
      <c r="G21378" t="s">
        <v>78</v>
      </c>
      <c r="H21378" t="s">
        <v>150</v>
      </c>
      <c r="I21378" t="s">
        <v>106</v>
      </c>
      <c r="J21378" t="s">
        <v>72</v>
      </c>
      <c r="K21378" t="s">
        <v>72</v>
      </c>
      <c r="L21378" t="s">
        <v>105</v>
      </c>
      <c r="M21378" t="s">
        <v>186</v>
      </c>
      <c r="N21378" t="s">
        <v>186</v>
      </c>
      <c r="O21378" t="s">
        <v>1000</v>
      </c>
      <c r="P21378" t="s">
        <v>87</v>
      </c>
    </row>
    <row r="21379" spans="1:16" x14ac:dyDescent="0.35">
      <c r="A21379" t="s">
        <v>6</v>
      </c>
      <c r="B21379" t="s">
        <v>491</v>
      </c>
      <c r="C21379">
        <v>627</v>
      </c>
      <c r="D21379" t="s">
        <v>55</v>
      </c>
      <c r="E21379" t="s">
        <v>138</v>
      </c>
      <c r="F21379" t="s">
        <v>55</v>
      </c>
      <c r="G21379" t="s">
        <v>79</v>
      </c>
      <c r="H21379" t="s">
        <v>79</v>
      </c>
      <c r="I21379" t="s">
        <v>107</v>
      </c>
      <c r="J21379" t="s">
        <v>78</v>
      </c>
      <c r="K21379" t="s">
        <v>138</v>
      </c>
      <c r="L21379" t="s">
        <v>138</v>
      </c>
      <c r="M21379" t="s">
        <v>80</v>
      </c>
      <c r="N21379" t="s">
        <v>105</v>
      </c>
      <c r="O21379" t="s">
        <v>1128</v>
      </c>
      <c r="P21379" t="s">
        <v>121</v>
      </c>
    </row>
    <row r="21380" spans="1:16" x14ac:dyDescent="0.35">
      <c r="A21380" t="s">
        <v>7</v>
      </c>
      <c r="B21380" t="s">
        <v>488</v>
      </c>
      <c r="C21380">
        <v>1724</v>
      </c>
      <c r="D21380" t="s">
        <v>71</v>
      </c>
      <c r="E21380" t="s">
        <v>68</v>
      </c>
      <c r="F21380" t="s">
        <v>71</v>
      </c>
      <c r="G21380" t="s">
        <v>150</v>
      </c>
      <c r="H21380" t="s">
        <v>71</v>
      </c>
      <c r="I21380" t="s">
        <v>77</v>
      </c>
      <c r="J21380" t="s">
        <v>75</v>
      </c>
      <c r="K21380" t="s">
        <v>150</v>
      </c>
      <c r="L21380" t="s">
        <v>75</v>
      </c>
      <c r="M21380" t="s">
        <v>55</v>
      </c>
      <c r="N21380" t="s">
        <v>104</v>
      </c>
      <c r="O21380" t="s">
        <v>1388</v>
      </c>
      <c r="P21380" t="s">
        <v>151</v>
      </c>
    </row>
    <row r="21381" spans="1:16" x14ac:dyDescent="0.35">
      <c r="A21381" t="s">
        <v>7</v>
      </c>
      <c r="B21381" t="s">
        <v>491</v>
      </c>
      <c r="C21381">
        <v>1522</v>
      </c>
      <c r="D21381" t="s">
        <v>68</v>
      </c>
      <c r="E21381" t="s">
        <v>79</v>
      </c>
      <c r="F21381" t="s">
        <v>71</v>
      </c>
      <c r="G21381" t="s">
        <v>138</v>
      </c>
      <c r="H21381" t="s">
        <v>75</v>
      </c>
      <c r="I21381" t="s">
        <v>68</v>
      </c>
      <c r="J21381" t="s">
        <v>94</v>
      </c>
      <c r="K21381" t="s">
        <v>75</v>
      </c>
      <c r="L21381" t="s">
        <v>100</v>
      </c>
      <c r="M21381" t="s">
        <v>122</v>
      </c>
      <c r="N21381" t="s">
        <v>65</v>
      </c>
      <c r="O21381" t="s">
        <v>882</v>
      </c>
      <c r="P21381" t="s">
        <v>133</v>
      </c>
    </row>
    <row r="21382" spans="1:16" x14ac:dyDescent="0.35">
      <c r="A21382" t="s">
        <v>241</v>
      </c>
      <c r="B21382" t="s">
        <v>488</v>
      </c>
      <c r="C21382">
        <v>7676</v>
      </c>
      <c r="D21382" t="s">
        <v>94</v>
      </c>
      <c r="E21382" t="s">
        <v>150</v>
      </c>
      <c r="F21382" t="s">
        <v>68</v>
      </c>
      <c r="G21382" t="s">
        <v>94</v>
      </c>
      <c r="H21382" t="s">
        <v>79</v>
      </c>
      <c r="I21382" t="s">
        <v>106</v>
      </c>
      <c r="J21382" t="s">
        <v>75</v>
      </c>
      <c r="K21382" t="s">
        <v>94</v>
      </c>
      <c r="L21382" t="s">
        <v>94</v>
      </c>
      <c r="M21382" t="s">
        <v>100</v>
      </c>
      <c r="N21382" t="s">
        <v>122</v>
      </c>
      <c r="O21382" t="s">
        <v>1111</v>
      </c>
      <c r="P21382" t="s">
        <v>109</v>
      </c>
    </row>
    <row r="21383" spans="1:16" x14ac:dyDescent="0.35">
      <c r="A21383" t="s">
        <v>241</v>
      </c>
      <c r="B21383" t="s">
        <v>491</v>
      </c>
      <c r="C21383">
        <v>5773</v>
      </c>
      <c r="D21383" t="s">
        <v>75</v>
      </c>
      <c r="E21383" t="s">
        <v>150</v>
      </c>
      <c r="F21383" t="s">
        <v>150</v>
      </c>
      <c r="G21383" t="s">
        <v>150</v>
      </c>
      <c r="H21383" t="s">
        <v>68</v>
      </c>
      <c r="I21383" t="s">
        <v>68</v>
      </c>
      <c r="J21383" t="s">
        <v>75</v>
      </c>
      <c r="K21383" t="s">
        <v>94</v>
      </c>
      <c r="L21383" t="s">
        <v>72</v>
      </c>
      <c r="M21383" t="s">
        <v>72</v>
      </c>
      <c r="N21383" t="s">
        <v>130</v>
      </c>
      <c r="O21383" t="s">
        <v>1255</v>
      </c>
      <c r="P21383" t="s">
        <v>244</v>
      </c>
    </row>
    <row r="21385" spans="1:16" x14ac:dyDescent="0.35">
      <c r="A21385" t="s">
        <v>2940</v>
      </c>
    </row>
    <row r="21386" spans="1:16" x14ac:dyDescent="0.35">
      <c r="A21386" t="s">
        <v>14</v>
      </c>
      <c r="B21386" t="s">
        <v>565</v>
      </c>
      <c r="C21386" t="s">
        <v>2</v>
      </c>
      <c r="D21386" t="s">
        <v>2922</v>
      </c>
      <c r="E21386" t="s">
        <v>2923</v>
      </c>
      <c r="F21386" t="s">
        <v>2924</v>
      </c>
      <c r="G21386" t="s">
        <v>2925</v>
      </c>
      <c r="H21386" t="s">
        <v>2926</v>
      </c>
      <c r="I21386" t="s">
        <v>2927</v>
      </c>
      <c r="J21386" t="s">
        <v>2928</v>
      </c>
      <c r="K21386" t="s">
        <v>2929</v>
      </c>
      <c r="L21386" t="s">
        <v>2930</v>
      </c>
      <c r="M21386" t="s">
        <v>2931</v>
      </c>
      <c r="N21386" t="s">
        <v>2932</v>
      </c>
      <c r="O21386" t="s">
        <v>2933</v>
      </c>
      <c r="P21386" t="s">
        <v>49</v>
      </c>
    </row>
    <row r="21387" spans="1:16" x14ac:dyDescent="0.35">
      <c r="A21387" t="s">
        <v>3</v>
      </c>
      <c r="B21387" t="s">
        <v>566</v>
      </c>
      <c r="C21387">
        <v>153</v>
      </c>
      <c r="D21387" t="s">
        <v>73</v>
      </c>
      <c r="E21387" t="s">
        <v>150</v>
      </c>
      <c r="F21387" t="s">
        <v>76</v>
      </c>
      <c r="G21387" t="s">
        <v>74</v>
      </c>
      <c r="H21387" t="s">
        <v>100</v>
      </c>
      <c r="I21387" t="s">
        <v>76</v>
      </c>
      <c r="J21387" t="s">
        <v>68</v>
      </c>
      <c r="K21387" t="s">
        <v>73</v>
      </c>
      <c r="L21387" t="s">
        <v>68</v>
      </c>
      <c r="M21387" t="s">
        <v>76</v>
      </c>
      <c r="N21387" t="s">
        <v>150</v>
      </c>
      <c r="O21387" t="s">
        <v>900</v>
      </c>
      <c r="P21387" t="s">
        <v>101</v>
      </c>
    </row>
    <row r="21388" spans="1:16" x14ac:dyDescent="0.35">
      <c r="A21388" t="s">
        <v>3</v>
      </c>
      <c r="B21388" t="s">
        <v>569</v>
      </c>
      <c r="C21388">
        <v>934</v>
      </c>
      <c r="D21388" t="s">
        <v>106</v>
      </c>
      <c r="E21388" t="s">
        <v>107</v>
      </c>
      <c r="F21388" t="s">
        <v>107</v>
      </c>
      <c r="G21388" t="s">
        <v>73</v>
      </c>
      <c r="H21388" t="s">
        <v>76</v>
      </c>
      <c r="I21388" t="s">
        <v>107</v>
      </c>
      <c r="J21388" t="s">
        <v>77</v>
      </c>
      <c r="K21388" t="s">
        <v>106</v>
      </c>
      <c r="L21388" t="s">
        <v>150</v>
      </c>
      <c r="M21388" t="s">
        <v>68</v>
      </c>
      <c r="N21388" t="s">
        <v>73</v>
      </c>
      <c r="O21388" t="s">
        <v>1142</v>
      </c>
      <c r="P21388" t="s">
        <v>217</v>
      </c>
    </row>
    <row r="21389" spans="1:16" x14ac:dyDescent="0.35">
      <c r="A21389" t="s">
        <v>3</v>
      </c>
      <c r="B21389" t="s">
        <v>570</v>
      </c>
      <c r="C21389">
        <v>32</v>
      </c>
      <c r="D21389" t="s">
        <v>76</v>
      </c>
      <c r="E21389" t="s">
        <v>76</v>
      </c>
      <c r="F21389" t="s">
        <v>76</v>
      </c>
      <c r="G21389" t="s">
        <v>76</v>
      </c>
      <c r="H21389" t="s">
        <v>76</v>
      </c>
      <c r="I21389" t="s">
        <v>76</v>
      </c>
      <c r="J21389" t="s">
        <v>76</v>
      </c>
      <c r="K21389" t="s">
        <v>76</v>
      </c>
      <c r="L21389" t="s">
        <v>76</v>
      </c>
      <c r="M21389" t="s">
        <v>76</v>
      </c>
      <c r="N21389" t="s">
        <v>76</v>
      </c>
      <c r="O21389" t="s">
        <v>1476</v>
      </c>
      <c r="P21389" t="s">
        <v>65</v>
      </c>
    </row>
    <row r="21390" spans="1:16" x14ac:dyDescent="0.35">
      <c r="A21390" t="s">
        <v>3</v>
      </c>
      <c r="B21390" t="s">
        <v>571</v>
      </c>
      <c r="C21390">
        <v>111</v>
      </c>
      <c r="D21390" t="s">
        <v>71</v>
      </c>
      <c r="E21390" t="s">
        <v>186</v>
      </c>
      <c r="F21390" t="s">
        <v>71</v>
      </c>
      <c r="G21390" t="s">
        <v>81</v>
      </c>
      <c r="H21390" t="s">
        <v>71</v>
      </c>
      <c r="I21390" t="s">
        <v>100</v>
      </c>
      <c r="J21390" t="s">
        <v>71</v>
      </c>
      <c r="K21390" t="s">
        <v>81</v>
      </c>
      <c r="L21390" t="s">
        <v>173</v>
      </c>
      <c r="M21390" t="s">
        <v>198</v>
      </c>
      <c r="N21390" t="s">
        <v>84</v>
      </c>
      <c r="O21390" t="s">
        <v>839</v>
      </c>
      <c r="P21390" t="s">
        <v>202</v>
      </c>
    </row>
    <row r="21391" spans="1:16" x14ac:dyDescent="0.35">
      <c r="A21391" t="s">
        <v>3</v>
      </c>
      <c r="B21391" t="s">
        <v>572</v>
      </c>
      <c r="C21391">
        <v>767</v>
      </c>
      <c r="D21391" t="s">
        <v>73</v>
      </c>
      <c r="E21391" t="s">
        <v>76</v>
      </c>
      <c r="F21391" t="s">
        <v>76</v>
      </c>
      <c r="G21391" t="s">
        <v>107</v>
      </c>
      <c r="H21391" t="s">
        <v>107</v>
      </c>
      <c r="I21391" t="s">
        <v>76</v>
      </c>
      <c r="J21391" t="s">
        <v>107</v>
      </c>
      <c r="K21391" t="s">
        <v>107</v>
      </c>
      <c r="L21391" t="s">
        <v>63</v>
      </c>
      <c r="M21391" t="s">
        <v>68</v>
      </c>
      <c r="N21391" t="s">
        <v>71</v>
      </c>
      <c r="O21391" t="s">
        <v>1422</v>
      </c>
      <c r="P21391" t="s">
        <v>180</v>
      </c>
    </row>
    <row r="21392" spans="1:16" x14ac:dyDescent="0.35">
      <c r="A21392" t="s">
        <v>3</v>
      </c>
      <c r="B21392" t="s">
        <v>573</v>
      </c>
      <c r="C21392">
        <v>32</v>
      </c>
      <c r="D21392" t="s">
        <v>76</v>
      </c>
      <c r="E21392" t="s">
        <v>74</v>
      </c>
      <c r="F21392" t="s">
        <v>76</v>
      </c>
      <c r="G21392" t="s">
        <v>76</v>
      </c>
      <c r="H21392" t="s">
        <v>76</v>
      </c>
      <c r="I21392" t="s">
        <v>74</v>
      </c>
      <c r="J21392" t="s">
        <v>76</v>
      </c>
      <c r="K21392" t="s">
        <v>76</v>
      </c>
      <c r="L21392" t="s">
        <v>74</v>
      </c>
      <c r="M21392" t="s">
        <v>76</v>
      </c>
      <c r="N21392" t="s">
        <v>138</v>
      </c>
      <c r="O21392" t="s">
        <v>906</v>
      </c>
      <c r="P21392" t="s">
        <v>186</v>
      </c>
    </row>
    <row r="21393" spans="1:16" x14ac:dyDescent="0.35">
      <c r="A21393" t="s">
        <v>4</v>
      </c>
      <c r="B21393" t="s">
        <v>566</v>
      </c>
      <c r="C21393">
        <v>213</v>
      </c>
      <c r="D21393" t="s">
        <v>76</v>
      </c>
      <c r="E21393" t="s">
        <v>107</v>
      </c>
      <c r="F21393" t="s">
        <v>68</v>
      </c>
      <c r="G21393" t="s">
        <v>63</v>
      </c>
      <c r="H21393" t="s">
        <v>76</v>
      </c>
      <c r="I21393" t="s">
        <v>76</v>
      </c>
      <c r="J21393" t="s">
        <v>80</v>
      </c>
      <c r="K21393" t="s">
        <v>107</v>
      </c>
      <c r="L21393" t="s">
        <v>76</v>
      </c>
      <c r="M21393" t="s">
        <v>107</v>
      </c>
      <c r="N21393" t="s">
        <v>76</v>
      </c>
      <c r="O21393" t="s">
        <v>1438</v>
      </c>
      <c r="P21393" t="s">
        <v>216</v>
      </c>
    </row>
    <row r="21394" spans="1:16" x14ac:dyDescent="0.35">
      <c r="A21394" t="s">
        <v>4</v>
      </c>
      <c r="B21394" t="s">
        <v>569</v>
      </c>
      <c r="C21394">
        <v>1578</v>
      </c>
      <c r="D21394" t="s">
        <v>63</v>
      </c>
      <c r="E21394" t="s">
        <v>75</v>
      </c>
      <c r="F21394" t="s">
        <v>68</v>
      </c>
      <c r="G21394" t="s">
        <v>63</v>
      </c>
      <c r="H21394" t="s">
        <v>75</v>
      </c>
      <c r="I21394" t="s">
        <v>79</v>
      </c>
      <c r="J21394" t="s">
        <v>71</v>
      </c>
      <c r="K21394" t="s">
        <v>150</v>
      </c>
      <c r="L21394" t="s">
        <v>68</v>
      </c>
      <c r="M21394" t="s">
        <v>94</v>
      </c>
      <c r="N21394" t="s">
        <v>71</v>
      </c>
      <c r="O21394" t="s">
        <v>1104</v>
      </c>
      <c r="P21394" t="s">
        <v>305</v>
      </c>
    </row>
    <row r="21395" spans="1:16" x14ac:dyDescent="0.35">
      <c r="A21395" t="s">
        <v>4</v>
      </c>
      <c r="B21395" t="s">
        <v>570</v>
      </c>
      <c r="C21395">
        <v>154</v>
      </c>
      <c r="D21395" t="s">
        <v>105</v>
      </c>
      <c r="E21395" t="s">
        <v>77</v>
      </c>
      <c r="F21395" t="s">
        <v>77</v>
      </c>
      <c r="G21395" t="s">
        <v>77</v>
      </c>
      <c r="H21395" t="s">
        <v>77</v>
      </c>
      <c r="I21395" t="s">
        <v>77</v>
      </c>
      <c r="J21395" t="s">
        <v>77</v>
      </c>
      <c r="K21395" t="s">
        <v>63</v>
      </c>
      <c r="L21395" t="s">
        <v>81</v>
      </c>
      <c r="M21395" t="s">
        <v>136</v>
      </c>
      <c r="N21395" t="s">
        <v>165</v>
      </c>
      <c r="O21395" t="s">
        <v>997</v>
      </c>
      <c r="P21395" t="s">
        <v>175</v>
      </c>
    </row>
    <row r="21396" spans="1:16" x14ac:dyDescent="0.35">
      <c r="A21396" t="s">
        <v>4</v>
      </c>
      <c r="B21396" t="s">
        <v>571</v>
      </c>
      <c r="C21396">
        <v>142</v>
      </c>
      <c r="D21396" t="s">
        <v>76</v>
      </c>
      <c r="E21396" t="s">
        <v>76</v>
      </c>
      <c r="F21396" t="s">
        <v>76</v>
      </c>
      <c r="G21396" t="s">
        <v>76</v>
      </c>
      <c r="H21396" t="s">
        <v>76</v>
      </c>
      <c r="I21396" t="s">
        <v>150</v>
      </c>
      <c r="J21396" t="s">
        <v>107</v>
      </c>
      <c r="K21396" t="s">
        <v>76</v>
      </c>
      <c r="L21396" t="s">
        <v>150</v>
      </c>
      <c r="M21396" t="s">
        <v>76</v>
      </c>
      <c r="N21396" t="s">
        <v>138</v>
      </c>
      <c r="O21396" t="s">
        <v>1244</v>
      </c>
      <c r="P21396" t="s">
        <v>176</v>
      </c>
    </row>
    <row r="21397" spans="1:16" x14ac:dyDescent="0.35">
      <c r="A21397" t="s">
        <v>4</v>
      </c>
      <c r="B21397" t="s">
        <v>572</v>
      </c>
      <c r="C21397">
        <v>1065</v>
      </c>
      <c r="D21397" t="s">
        <v>186</v>
      </c>
      <c r="E21397" t="s">
        <v>73</v>
      </c>
      <c r="F21397" t="s">
        <v>106</v>
      </c>
      <c r="G21397" t="s">
        <v>106</v>
      </c>
      <c r="H21397" t="s">
        <v>76</v>
      </c>
      <c r="I21397" t="s">
        <v>68</v>
      </c>
      <c r="J21397" t="s">
        <v>100</v>
      </c>
      <c r="K21397" t="s">
        <v>100</v>
      </c>
      <c r="L21397" t="s">
        <v>76</v>
      </c>
      <c r="M21397" t="s">
        <v>68</v>
      </c>
      <c r="N21397" t="s">
        <v>105</v>
      </c>
      <c r="O21397" t="s">
        <v>893</v>
      </c>
      <c r="P21397" t="s">
        <v>163</v>
      </c>
    </row>
    <row r="21398" spans="1:16" x14ac:dyDescent="0.35">
      <c r="A21398" t="s">
        <v>4</v>
      </c>
      <c r="B21398" t="s">
        <v>573</v>
      </c>
      <c r="C21398">
        <v>124</v>
      </c>
      <c r="D21398" t="s">
        <v>71</v>
      </c>
      <c r="E21398" t="s">
        <v>173</v>
      </c>
      <c r="F21398" t="s">
        <v>151</v>
      </c>
      <c r="G21398" t="s">
        <v>151</v>
      </c>
      <c r="H21398" t="s">
        <v>151</v>
      </c>
      <c r="I21398" t="s">
        <v>151</v>
      </c>
      <c r="J21398" t="s">
        <v>76</v>
      </c>
      <c r="K21398" t="s">
        <v>88</v>
      </c>
      <c r="L21398" t="s">
        <v>198</v>
      </c>
      <c r="M21398" t="s">
        <v>179</v>
      </c>
      <c r="N21398" t="s">
        <v>97</v>
      </c>
      <c r="O21398" t="s">
        <v>1466</v>
      </c>
      <c r="P21398" t="s">
        <v>96</v>
      </c>
    </row>
    <row r="21399" spans="1:16" x14ac:dyDescent="0.35">
      <c r="A21399" t="s">
        <v>5</v>
      </c>
      <c r="B21399" t="s">
        <v>566</v>
      </c>
      <c r="C21399">
        <v>89</v>
      </c>
      <c r="D21399" t="s">
        <v>79</v>
      </c>
      <c r="E21399" t="s">
        <v>77</v>
      </c>
      <c r="F21399" t="s">
        <v>81</v>
      </c>
      <c r="G21399" t="s">
        <v>79</v>
      </c>
      <c r="H21399" t="s">
        <v>77</v>
      </c>
      <c r="I21399" t="s">
        <v>76</v>
      </c>
      <c r="J21399" t="s">
        <v>77</v>
      </c>
      <c r="K21399" t="s">
        <v>150</v>
      </c>
      <c r="L21399" t="s">
        <v>76</v>
      </c>
      <c r="M21399" t="s">
        <v>73</v>
      </c>
      <c r="N21399" t="s">
        <v>76</v>
      </c>
      <c r="O21399" t="s">
        <v>840</v>
      </c>
      <c r="P21399" t="s">
        <v>8</v>
      </c>
    </row>
    <row r="21400" spans="1:16" x14ac:dyDescent="0.35">
      <c r="A21400" t="s">
        <v>5</v>
      </c>
      <c r="B21400" t="s">
        <v>569</v>
      </c>
      <c r="C21400">
        <v>1595</v>
      </c>
      <c r="D21400" t="s">
        <v>100</v>
      </c>
      <c r="E21400" t="s">
        <v>72</v>
      </c>
      <c r="F21400" t="s">
        <v>150</v>
      </c>
      <c r="G21400" t="s">
        <v>80</v>
      </c>
      <c r="H21400" t="s">
        <v>106</v>
      </c>
      <c r="I21400" t="s">
        <v>107</v>
      </c>
      <c r="J21400" t="s">
        <v>81</v>
      </c>
      <c r="K21400" t="s">
        <v>80</v>
      </c>
      <c r="L21400" t="s">
        <v>100</v>
      </c>
      <c r="M21400" t="s">
        <v>105</v>
      </c>
      <c r="N21400" t="s">
        <v>173</v>
      </c>
      <c r="O21400" t="s">
        <v>744</v>
      </c>
      <c r="P21400" t="s">
        <v>67</v>
      </c>
    </row>
    <row r="21401" spans="1:16" x14ac:dyDescent="0.35">
      <c r="A21401" t="s">
        <v>5</v>
      </c>
      <c r="B21401" t="s">
        <v>570</v>
      </c>
      <c r="C21401">
        <v>399</v>
      </c>
      <c r="D21401" t="s">
        <v>68</v>
      </c>
      <c r="E21401" t="s">
        <v>68</v>
      </c>
      <c r="F21401" t="s">
        <v>106</v>
      </c>
      <c r="G21401" t="s">
        <v>71</v>
      </c>
      <c r="H21401" t="s">
        <v>77</v>
      </c>
      <c r="I21401" t="s">
        <v>73</v>
      </c>
      <c r="J21401" t="s">
        <v>71</v>
      </c>
      <c r="K21401" t="s">
        <v>71</v>
      </c>
      <c r="L21401" t="s">
        <v>77</v>
      </c>
      <c r="M21401" t="s">
        <v>79</v>
      </c>
      <c r="N21401" t="s">
        <v>71</v>
      </c>
      <c r="O21401" t="s">
        <v>1476</v>
      </c>
      <c r="P21401" t="s">
        <v>122</v>
      </c>
    </row>
    <row r="21402" spans="1:16" x14ac:dyDescent="0.35">
      <c r="A21402" t="s">
        <v>5</v>
      </c>
      <c r="B21402" t="s">
        <v>571</v>
      </c>
      <c r="C21402">
        <v>46</v>
      </c>
      <c r="D21402" t="s">
        <v>71</v>
      </c>
      <c r="E21402" t="s">
        <v>71</v>
      </c>
      <c r="F21402" t="s">
        <v>276</v>
      </c>
      <c r="G21402" t="s">
        <v>71</v>
      </c>
      <c r="H21402" t="s">
        <v>76</v>
      </c>
      <c r="I21402" t="s">
        <v>76</v>
      </c>
      <c r="J21402" t="s">
        <v>76</v>
      </c>
      <c r="K21402" t="s">
        <v>71</v>
      </c>
      <c r="L21402" t="s">
        <v>76</v>
      </c>
      <c r="M21402" t="s">
        <v>76</v>
      </c>
      <c r="N21402" t="s">
        <v>76</v>
      </c>
      <c r="O21402" t="s">
        <v>617</v>
      </c>
      <c r="P21402" t="s">
        <v>373</v>
      </c>
    </row>
    <row r="21403" spans="1:16" x14ac:dyDescent="0.35">
      <c r="A21403" t="s">
        <v>5</v>
      </c>
      <c r="B21403" t="s">
        <v>572</v>
      </c>
      <c r="C21403">
        <v>1067</v>
      </c>
      <c r="D21403" t="s">
        <v>68</v>
      </c>
      <c r="E21403" t="s">
        <v>68</v>
      </c>
      <c r="F21403" t="s">
        <v>68</v>
      </c>
      <c r="G21403" t="s">
        <v>77</v>
      </c>
      <c r="H21403" t="s">
        <v>106</v>
      </c>
      <c r="I21403" t="s">
        <v>75</v>
      </c>
      <c r="J21403" t="s">
        <v>78</v>
      </c>
      <c r="K21403" t="s">
        <v>79</v>
      </c>
      <c r="L21403" t="s">
        <v>72</v>
      </c>
      <c r="M21403" t="s">
        <v>150</v>
      </c>
      <c r="N21403" t="s">
        <v>130</v>
      </c>
      <c r="O21403" t="s">
        <v>892</v>
      </c>
      <c r="P21403" t="s">
        <v>161</v>
      </c>
    </row>
    <row r="21404" spans="1:16" x14ac:dyDescent="0.35">
      <c r="A21404" t="s">
        <v>5</v>
      </c>
      <c r="B21404" t="s">
        <v>573</v>
      </c>
      <c r="C21404">
        <v>270</v>
      </c>
      <c r="D21404" t="s">
        <v>68</v>
      </c>
      <c r="E21404" t="s">
        <v>62</v>
      </c>
      <c r="F21404" t="s">
        <v>68</v>
      </c>
      <c r="G21404" t="s">
        <v>68</v>
      </c>
      <c r="H21404" t="s">
        <v>68</v>
      </c>
      <c r="I21404" t="s">
        <v>150</v>
      </c>
      <c r="J21404" t="s">
        <v>68</v>
      </c>
      <c r="K21404" t="s">
        <v>150</v>
      </c>
      <c r="L21404" t="s">
        <v>149</v>
      </c>
      <c r="M21404" t="s">
        <v>68</v>
      </c>
      <c r="N21404" t="s">
        <v>264</v>
      </c>
      <c r="O21404" t="s">
        <v>1116</v>
      </c>
      <c r="P21404" t="s">
        <v>179</v>
      </c>
    </row>
    <row r="21405" spans="1:16" x14ac:dyDescent="0.35">
      <c r="A21405" t="s">
        <v>6</v>
      </c>
      <c r="B21405" t="s">
        <v>566</v>
      </c>
      <c r="C21405">
        <v>71</v>
      </c>
      <c r="D21405" t="s">
        <v>186</v>
      </c>
      <c r="E21405" t="s">
        <v>93</v>
      </c>
      <c r="F21405" t="s">
        <v>186</v>
      </c>
      <c r="G21405" t="s">
        <v>186</v>
      </c>
      <c r="H21405" t="s">
        <v>186</v>
      </c>
      <c r="I21405" t="s">
        <v>186</v>
      </c>
      <c r="J21405" t="s">
        <v>186</v>
      </c>
      <c r="K21405" t="s">
        <v>186</v>
      </c>
      <c r="L21405" t="s">
        <v>186</v>
      </c>
      <c r="M21405" t="s">
        <v>96</v>
      </c>
      <c r="N21405" t="s">
        <v>186</v>
      </c>
      <c r="O21405" t="s">
        <v>1448</v>
      </c>
      <c r="P21405" t="s">
        <v>204</v>
      </c>
    </row>
    <row r="21406" spans="1:16" x14ac:dyDescent="0.35">
      <c r="A21406" t="s">
        <v>6</v>
      </c>
      <c r="B21406" t="s">
        <v>569</v>
      </c>
      <c r="C21406">
        <v>642</v>
      </c>
      <c r="D21406" t="s">
        <v>81</v>
      </c>
      <c r="E21406" t="s">
        <v>138</v>
      </c>
      <c r="F21406" t="s">
        <v>68</v>
      </c>
      <c r="G21406" t="s">
        <v>94</v>
      </c>
      <c r="H21406" t="s">
        <v>150</v>
      </c>
      <c r="I21406" t="s">
        <v>107</v>
      </c>
      <c r="J21406" t="s">
        <v>81</v>
      </c>
      <c r="K21406" t="s">
        <v>138</v>
      </c>
      <c r="L21406" t="s">
        <v>81</v>
      </c>
      <c r="M21406" t="s">
        <v>55</v>
      </c>
      <c r="N21406" t="s">
        <v>142</v>
      </c>
      <c r="O21406" t="s">
        <v>1112</v>
      </c>
      <c r="P21406" t="s">
        <v>181</v>
      </c>
    </row>
    <row r="21407" spans="1:16" x14ac:dyDescent="0.35">
      <c r="A21407" t="s">
        <v>6</v>
      </c>
      <c r="B21407" t="s">
        <v>570</v>
      </c>
      <c r="C21407">
        <v>92</v>
      </c>
      <c r="D21407" t="s">
        <v>93</v>
      </c>
      <c r="E21407" t="s">
        <v>133</v>
      </c>
      <c r="F21407" t="s">
        <v>76</v>
      </c>
      <c r="G21407" t="s">
        <v>72</v>
      </c>
      <c r="H21407" t="s">
        <v>76</v>
      </c>
      <c r="I21407" t="s">
        <v>76</v>
      </c>
      <c r="J21407" t="s">
        <v>93</v>
      </c>
      <c r="K21407" t="s">
        <v>93</v>
      </c>
      <c r="L21407" t="s">
        <v>76</v>
      </c>
      <c r="M21407" t="s">
        <v>76</v>
      </c>
      <c r="N21407" t="s">
        <v>76</v>
      </c>
      <c r="O21407" t="s">
        <v>1406</v>
      </c>
      <c r="P21407" t="s">
        <v>137</v>
      </c>
    </row>
    <row r="21408" spans="1:16" x14ac:dyDescent="0.35">
      <c r="A21408" t="s">
        <v>6</v>
      </c>
      <c r="B21408" t="s">
        <v>571</v>
      </c>
      <c r="C21408">
        <v>56</v>
      </c>
      <c r="D21408" t="s">
        <v>121</v>
      </c>
      <c r="E21408" t="s">
        <v>104</v>
      </c>
      <c r="F21408" t="s">
        <v>104</v>
      </c>
      <c r="G21408" t="s">
        <v>79</v>
      </c>
      <c r="H21408" t="s">
        <v>79</v>
      </c>
      <c r="I21408" t="s">
        <v>76</v>
      </c>
      <c r="J21408" t="s">
        <v>104</v>
      </c>
      <c r="K21408" t="s">
        <v>104</v>
      </c>
      <c r="L21408" t="s">
        <v>79</v>
      </c>
      <c r="M21408" t="s">
        <v>173</v>
      </c>
      <c r="N21408" t="s">
        <v>79</v>
      </c>
      <c r="O21408" t="s">
        <v>1255</v>
      </c>
      <c r="P21408" t="s">
        <v>100</v>
      </c>
    </row>
    <row r="21409" spans="1:16" x14ac:dyDescent="0.35">
      <c r="A21409" t="s">
        <v>6</v>
      </c>
      <c r="B21409" t="s">
        <v>572</v>
      </c>
      <c r="C21409">
        <v>500</v>
      </c>
      <c r="D21409" t="s">
        <v>186</v>
      </c>
      <c r="E21409" t="s">
        <v>81</v>
      </c>
      <c r="F21409" t="s">
        <v>142</v>
      </c>
      <c r="G21409" t="s">
        <v>68</v>
      </c>
      <c r="H21409" t="s">
        <v>68</v>
      </c>
      <c r="I21409" t="s">
        <v>107</v>
      </c>
      <c r="J21409" t="s">
        <v>78</v>
      </c>
      <c r="K21409" t="s">
        <v>81</v>
      </c>
      <c r="L21409" t="s">
        <v>63</v>
      </c>
      <c r="M21409" t="s">
        <v>81</v>
      </c>
      <c r="N21409" t="s">
        <v>72</v>
      </c>
      <c r="O21409" t="s">
        <v>979</v>
      </c>
      <c r="P21409" t="s">
        <v>355</v>
      </c>
    </row>
    <row r="21410" spans="1:16" x14ac:dyDescent="0.35">
      <c r="A21410" t="s">
        <v>6</v>
      </c>
      <c r="B21410" t="s">
        <v>573</v>
      </c>
      <c r="C21410">
        <v>71</v>
      </c>
      <c r="D21410" t="s">
        <v>76</v>
      </c>
      <c r="E21410" t="s">
        <v>76</v>
      </c>
      <c r="F21410" t="s">
        <v>76</v>
      </c>
      <c r="G21410" t="s">
        <v>76</v>
      </c>
      <c r="H21410" t="s">
        <v>76</v>
      </c>
      <c r="I21410" t="s">
        <v>76</v>
      </c>
      <c r="J21410" t="s">
        <v>76</v>
      </c>
      <c r="K21410" t="s">
        <v>76</v>
      </c>
      <c r="L21410" t="s">
        <v>77</v>
      </c>
      <c r="M21410" t="s">
        <v>142</v>
      </c>
      <c r="N21410" t="s">
        <v>77</v>
      </c>
      <c r="O21410" t="s">
        <v>868</v>
      </c>
      <c r="P21410" t="s">
        <v>175</v>
      </c>
    </row>
    <row r="21411" spans="1:16" x14ac:dyDescent="0.35">
      <c r="A21411" t="s">
        <v>7</v>
      </c>
      <c r="B21411" t="s">
        <v>566</v>
      </c>
      <c r="C21411">
        <v>129</v>
      </c>
      <c r="D21411" t="s">
        <v>138</v>
      </c>
      <c r="E21411" t="s">
        <v>76</v>
      </c>
      <c r="F21411" t="s">
        <v>74</v>
      </c>
      <c r="G21411" t="s">
        <v>76</v>
      </c>
      <c r="H21411" t="s">
        <v>76</v>
      </c>
      <c r="I21411" t="s">
        <v>76</v>
      </c>
      <c r="J21411" t="s">
        <v>137</v>
      </c>
      <c r="K21411" t="s">
        <v>72</v>
      </c>
      <c r="L21411" t="s">
        <v>94</v>
      </c>
      <c r="M21411" t="s">
        <v>80</v>
      </c>
      <c r="N21411" t="s">
        <v>133</v>
      </c>
      <c r="O21411" t="s">
        <v>1000</v>
      </c>
      <c r="P21411" t="s">
        <v>76</v>
      </c>
    </row>
    <row r="21412" spans="1:16" x14ac:dyDescent="0.35">
      <c r="A21412" t="s">
        <v>7</v>
      </c>
      <c r="B21412" t="s">
        <v>569</v>
      </c>
      <c r="C21412">
        <v>1489</v>
      </c>
      <c r="D21412" t="s">
        <v>68</v>
      </c>
      <c r="E21412" t="s">
        <v>79</v>
      </c>
      <c r="F21412" t="s">
        <v>77</v>
      </c>
      <c r="G21412" t="s">
        <v>150</v>
      </c>
      <c r="H21412" t="s">
        <v>71</v>
      </c>
      <c r="I21412" t="s">
        <v>79</v>
      </c>
      <c r="J21412" t="s">
        <v>79</v>
      </c>
      <c r="K21412" t="s">
        <v>71</v>
      </c>
      <c r="L21412" t="s">
        <v>94</v>
      </c>
      <c r="M21412" t="s">
        <v>74</v>
      </c>
      <c r="N21412" t="s">
        <v>108</v>
      </c>
      <c r="O21412" t="s">
        <v>1417</v>
      </c>
      <c r="P21412" t="s">
        <v>108</v>
      </c>
    </row>
    <row r="21413" spans="1:16" x14ac:dyDescent="0.35">
      <c r="A21413" t="s">
        <v>7</v>
      </c>
      <c r="B21413" t="s">
        <v>570</v>
      </c>
      <c r="C21413">
        <v>106</v>
      </c>
      <c r="D21413" t="s">
        <v>94</v>
      </c>
      <c r="E21413" t="s">
        <v>55</v>
      </c>
      <c r="F21413" t="s">
        <v>142</v>
      </c>
      <c r="G21413" t="s">
        <v>94</v>
      </c>
      <c r="H21413" t="s">
        <v>94</v>
      </c>
      <c r="I21413" t="s">
        <v>76</v>
      </c>
      <c r="J21413" t="s">
        <v>105</v>
      </c>
      <c r="K21413" t="s">
        <v>94</v>
      </c>
      <c r="L21413" t="s">
        <v>76</v>
      </c>
      <c r="M21413" t="s">
        <v>73</v>
      </c>
      <c r="N21413" t="s">
        <v>198</v>
      </c>
      <c r="O21413" t="s">
        <v>1130</v>
      </c>
      <c r="P21413" t="s">
        <v>76</v>
      </c>
    </row>
    <row r="21414" spans="1:16" x14ac:dyDescent="0.35">
      <c r="A21414" t="s">
        <v>7</v>
      </c>
      <c r="B21414" t="s">
        <v>571</v>
      </c>
      <c r="C21414">
        <v>70</v>
      </c>
      <c r="D21414" t="s">
        <v>77</v>
      </c>
      <c r="E21414" t="s">
        <v>77</v>
      </c>
      <c r="F21414" t="s">
        <v>77</v>
      </c>
      <c r="G21414" t="s">
        <v>77</v>
      </c>
      <c r="H21414" t="s">
        <v>77</v>
      </c>
      <c r="I21414" t="s">
        <v>76</v>
      </c>
      <c r="J21414" t="s">
        <v>186</v>
      </c>
      <c r="K21414" t="s">
        <v>77</v>
      </c>
      <c r="L21414" t="s">
        <v>77</v>
      </c>
      <c r="M21414" t="s">
        <v>71</v>
      </c>
      <c r="N21414" t="s">
        <v>102</v>
      </c>
      <c r="O21414" t="s">
        <v>819</v>
      </c>
      <c r="P21414" t="s">
        <v>53</v>
      </c>
    </row>
    <row r="21415" spans="1:16" x14ac:dyDescent="0.35">
      <c r="A21415" t="s">
        <v>7</v>
      </c>
      <c r="B21415" t="s">
        <v>572</v>
      </c>
      <c r="C21415">
        <v>1386</v>
      </c>
      <c r="D21415" t="s">
        <v>71</v>
      </c>
      <c r="E21415" t="s">
        <v>79</v>
      </c>
      <c r="F21415" t="s">
        <v>150</v>
      </c>
      <c r="G21415" t="s">
        <v>81</v>
      </c>
      <c r="H21415" t="s">
        <v>94</v>
      </c>
      <c r="I21415" t="s">
        <v>71</v>
      </c>
      <c r="J21415" t="s">
        <v>78</v>
      </c>
      <c r="K21415" t="s">
        <v>94</v>
      </c>
      <c r="L21415" t="s">
        <v>55</v>
      </c>
      <c r="M21415" t="s">
        <v>151</v>
      </c>
      <c r="N21415" t="s">
        <v>57</v>
      </c>
      <c r="O21415" t="s">
        <v>1466</v>
      </c>
      <c r="P21415" t="s">
        <v>151</v>
      </c>
    </row>
    <row r="21416" spans="1:16" x14ac:dyDescent="0.35">
      <c r="A21416" t="s">
        <v>7</v>
      </c>
      <c r="B21416" t="s">
        <v>573</v>
      </c>
      <c r="C21416">
        <v>66</v>
      </c>
      <c r="D21416" t="s">
        <v>76</v>
      </c>
      <c r="E21416" t="s">
        <v>76</v>
      </c>
      <c r="F21416" t="s">
        <v>76</v>
      </c>
      <c r="G21416" t="s">
        <v>76</v>
      </c>
      <c r="H21416" t="s">
        <v>76</v>
      </c>
      <c r="I21416" t="s">
        <v>76</v>
      </c>
      <c r="J21416" t="s">
        <v>76</v>
      </c>
      <c r="K21416" t="s">
        <v>76</v>
      </c>
      <c r="L21416" t="s">
        <v>76</v>
      </c>
      <c r="M21416" t="s">
        <v>74</v>
      </c>
      <c r="N21416" t="s">
        <v>74</v>
      </c>
      <c r="O21416" t="s">
        <v>1002</v>
      </c>
      <c r="P21416" t="s">
        <v>130</v>
      </c>
    </row>
    <row r="21417" spans="1:16" x14ac:dyDescent="0.35">
      <c r="A21417" t="s">
        <v>241</v>
      </c>
      <c r="B21417" t="s">
        <v>566</v>
      </c>
      <c r="C21417">
        <v>655</v>
      </c>
      <c r="D21417" t="s">
        <v>68</v>
      </c>
      <c r="E21417" t="s">
        <v>79</v>
      </c>
      <c r="F21417" t="s">
        <v>78</v>
      </c>
      <c r="G21417" t="s">
        <v>105</v>
      </c>
      <c r="H21417" t="s">
        <v>68</v>
      </c>
      <c r="I21417" t="s">
        <v>73</v>
      </c>
      <c r="J21417" t="s">
        <v>55</v>
      </c>
      <c r="K21417" t="s">
        <v>71</v>
      </c>
      <c r="L21417" t="s">
        <v>79</v>
      </c>
      <c r="M21417" t="s">
        <v>75</v>
      </c>
      <c r="N21417" t="s">
        <v>94</v>
      </c>
      <c r="O21417" t="s">
        <v>1003</v>
      </c>
      <c r="P21417" t="s">
        <v>204</v>
      </c>
    </row>
    <row r="21418" spans="1:16" x14ac:dyDescent="0.35">
      <c r="A21418" t="s">
        <v>241</v>
      </c>
      <c r="B21418" t="s">
        <v>569</v>
      </c>
      <c r="C21418">
        <v>6238</v>
      </c>
      <c r="D21418" t="s">
        <v>78</v>
      </c>
      <c r="E21418" t="s">
        <v>150</v>
      </c>
      <c r="F21418" t="s">
        <v>79</v>
      </c>
      <c r="G21418" t="s">
        <v>78</v>
      </c>
      <c r="H21418" t="s">
        <v>68</v>
      </c>
      <c r="I21418" t="s">
        <v>106</v>
      </c>
      <c r="J21418" t="s">
        <v>150</v>
      </c>
      <c r="K21418" t="s">
        <v>94</v>
      </c>
      <c r="L21418" t="s">
        <v>78</v>
      </c>
      <c r="M21418" t="s">
        <v>81</v>
      </c>
      <c r="N21418" t="s">
        <v>55</v>
      </c>
      <c r="O21418" t="s">
        <v>1000</v>
      </c>
      <c r="P21418" t="s">
        <v>121</v>
      </c>
    </row>
    <row r="21419" spans="1:16" x14ac:dyDescent="0.35">
      <c r="A21419" t="s">
        <v>241</v>
      </c>
      <c r="B21419" t="s">
        <v>570</v>
      </c>
      <c r="C21419">
        <v>783</v>
      </c>
      <c r="D21419" t="s">
        <v>94</v>
      </c>
      <c r="E21419" t="s">
        <v>75</v>
      </c>
      <c r="F21419" t="s">
        <v>68</v>
      </c>
      <c r="G21419" t="s">
        <v>71</v>
      </c>
      <c r="H21419" t="s">
        <v>77</v>
      </c>
      <c r="I21419" t="s">
        <v>73</v>
      </c>
      <c r="J21419" t="s">
        <v>150</v>
      </c>
      <c r="K21419" t="s">
        <v>78</v>
      </c>
      <c r="L21419" t="s">
        <v>68</v>
      </c>
      <c r="M21419" t="s">
        <v>88</v>
      </c>
      <c r="N21419" t="s">
        <v>180</v>
      </c>
      <c r="O21419" t="s">
        <v>1112</v>
      </c>
      <c r="P21419" t="s">
        <v>104</v>
      </c>
    </row>
    <row r="21420" spans="1:16" x14ac:dyDescent="0.35">
      <c r="A21420" t="s">
        <v>241</v>
      </c>
      <c r="B21420" t="s">
        <v>571</v>
      </c>
      <c r="C21420">
        <v>425</v>
      </c>
      <c r="D21420" t="s">
        <v>75</v>
      </c>
      <c r="E21420" t="s">
        <v>75</v>
      </c>
      <c r="F21420" t="s">
        <v>100</v>
      </c>
      <c r="G21420" t="s">
        <v>79</v>
      </c>
      <c r="H21420" t="s">
        <v>106</v>
      </c>
      <c r="I21420" t="s">
        <v>71</v>
      </c>
      <c r="J21420" t="s">
        <v>75</v>
      </c>
      <c r="K21420" t="s">
        <v>150</v>
      </c>
      <c r="L21420" t="s">
        <v>78</v>
      </c>
      <c r="M21420" t="s">
        <v>78</v>
      </c>
      <c r="N21420" t="s">
        <v>198</v>
      </c>
      <c r="O21420" t="s">
        <v>831</v>
      </c>
      <c r="P21420" t="s">
        <v>177</v>
      </c>
    </row>
    <row r="21421" spans="1:16" x14ac:dyDescent="0.35">
      <c r="A21421" t="s">
        <v>241</v>
      </c>
      <c r="B21421" t="s">
        <v>572</v>
      </c>
      <c r="C21421">
        <v>4785</v>
      </c>
      <c r="D21421" t="s">
        <v>75</v>
      </c>
      <c r="E21421" t="s">
        <v>79</v>
      </c>
      <c r="F21421" t="s">
        <v>71</v>
      </c>
      <c r="G21421" t="s">
        <v>150</v>
      </c>
      <c r="H21421" t="s">
        <v>79</v>
      </c>
      <c r="I21421" t="s">
        <v>79</v>
      </c>
      <c r="J21421" t="s">
        <v>94</v>
      </c>
      <c r="K21421" t="s">
        <v>94</v>
      </c>
      <c r="L21421" t="s">
        <v>72</v>
      </c>
      <c r="M21421" t="s">
        <v>72</v>
      </c>
      <c r="N21421" t="s">
        <v>151</v>
      </c>
      <c r="O21421" t="s">
        <v>1000</v>
      </c>
      <c r="P21421" t="s">
        <v>194</v>
      </c>
    </row>
    <row r="21422" spans="1:16" x14ac:dyDescent="0.35">
      <c r="A21422" t="s">
        <v>241</v>
      </c>
      <c r="B21422" t="s">
        <v>573</v>
      </c>
      <c r="C21422">
        <v>563</v>
      </c>
      <c r="D21422" t="s">
        <v>77</v>
      </c>
      <c r="E21422" t="s">
        <v>142</v>
      </c>
      <c r="F21422" t="s">
        <v>94</v>
      </c>
      <c r="G21422" t="s">
        <v>94</v>
      </c>
      <c r="H21422" t="s">
        <v>94</v>
      </c>
      <c r="I21422" t="s">
        <v>105</v>
      </c>
      <c r="J21422" t="s">
        <v>73</v>
      </c>
      <c r="K21422" t="s">
        <v>63</v>
      </c>
      <c r="L21422" t="s">
        <v>93</v>
      </c>
      <c r="M21422" t="s">
        <v>55</v>
      </c>
      <c r="N21422" t="s">
        <v>194</v>
      </c>
      <c r="O21422" t="s">
        <v>1131</v>
      </c>
      <c r="P21422" t="s">
        <v>62</v>
      </c>
    </row>
    <row r="21424" spans="1:16" x14ac:dyDescent="0.35">
      <c r="A21424" t="s">
        <v>2941</v>
      </c>
    </row>
    <row r="21425" spans="1:16" x14ac:dyDescent="0.35">
      <c r="A21425" t="s">
        <v>14</v>
      </c>
      <c r="B21425" t="s">
        <v>593</v>
      </c>
      <c r="C21425" t="s">
        <v>2</v>
      </c>
      <c r="D21425" t="s">
        <v>2922</v>
      </c>
      <c r="E21425" t="s">
        <v>2923</v>
      </c>
      <c r="F21425" t="s">
        <v>2924</v>
      </c>
      <c r="G21425" t="s">
        <v>2925</v>
      </c>
      <c r="H21425" t="s">
        <v>2926</v>
      </c>
      <c r="I21425" t="s">
        <v>2927</v>
      </c>
      <c r="J21425" t="s">
        <v>2928</v>
      </c>
      <c r="K21425" t="s">
        <v>2929</v>
      </c>
      <c r="L21425" t="s">
        <v>2930</v>
      </c>
      <c r="M21425" t="s">
        <v>2931</v>
      </c>
      <c r="N21425" t="s">
        <v>2932</v>
      </c>
      <c r="O21425" t="s">
        <v>2933</v>
      </c>
      <c r="P21425" t="s">
        <v>49</v>
      </c>
    </row>
    <row r="21426" spans="1:16" x14ac:dyDescent="0.35">
      <c r="A21426" t="s">
        <v>3</v>
      </c>
      <c r="B21426" t="s">
        <v>594</v>
      </c>
      <c r="C21426">
        <v>948</v>
      </c>
      <c r="D21426" t="s">
        <v>77</v>
      </c>
      <c r="E21426" t="s">
        <v>106</v>
      </c>
      <c r="F21426" t="s">
        <v>76</v>
      </c>
      <c r="G21426" t="s">
        <v>76</v>
      </c>
      <c r="H21426" t="s">
        <v>76</v>
      </c>
      <c r="I21426" t="s">
        <v>106</v>
      </c>
      <c r="J21426" t="s">
        <v>73</v>
      </c>
      <c r="K21426" t="s">
        <v>106</v>
      </c>
      <c r="L21426" t="s">
        <v>63</v>
      </c>
      <c r="M21426" t="s">
        <v>79</v>
      </c>
      <c r="N21426" t="s">
        <v>75</v>
      </c>
      <c r="O21426" t="s">
        <v>1466</v>
      </c>
      <c r="P21426" t="s">
        <v>280</v>
      </c>
    </row>
    <row r="21427" spans="1:16" x14ac:dyDescent="0.35">
      <c r="A21427" t="s">
        <v>3</v>
      </c>
      <c r="B21427" t="s">
        <v>595</v>
      </c>
      <c r="C21427">
        <v>1081</v>
      </c>
      <c r="D21427" t="s">
        <v>107</v>
      </c>
      <c r="E21427" t="s">
        <v>106</v>
      </c>
      <c r="F21427" t="s">
        <v>107</v>
      </c>
      <c r="G21427" t="s">
        <v>71</v>
      </c>
      <c r="H21427" t="s">
        <v>77</v>
      </c>
      <c r="I21427" t="s">
        <v>73</v>
      </c>
      <c r="J21427" t="s">
        <v>77</v>
      </c>
      <c r="K21427" t="s">
        <v>106</v>
      </c>
      <c r="L21427" t="s">
        <v>94</v>
      </c>
      <c r="M21427" t="s">
        <v>150</v>
      </c>
      <c r="N21427" t="s">
        <v>68</v>
      </c>
      <c r="O21427" t="s">
        <v>1244</v>
      </c>
      <c r="P21427" t="s">
        <v>211</v>
      </c>
    </row>
    <row r="21428" spans="1:16" x14ac:dyDescent="0.35">
      <c r="A21428" t="s">
        <v>4</v>
      </c>
      <c r="B21428" t="s">
        <v>594</v>
      </c>
      <c r="C21428">
        <v>1729</v>
      </c>
      <c r="D21428" t="s">
        <v>138</v>
      </c>
      <c r="E21428" t="s">
        <v>150</v>
      </c>
      <c r="F21428" t="s">
        <v>71</v>
      </c>
      <c r="G21428" t="s">
        <v>71</v>
      </c>
      <c r="H21428" t="s">
        <v>71</v>
      </c>
      <c r="I21428" t="s">
        <v>75</v>
      </c>
      <c r="J21428" t="s">
        <v>81</v>
      </c>
      <c r="K21428" t="s">
        <v>74</v>
      </c>
      <c r="L21428" t="s">
        <v>75</v>
      </c>
      <c r="M21428" t="s">
        <v>175</v>
      </c>
      <c r="N21428" t="s">
        <v>194</v>
      </c>
      <c r="O21428" t="s">
        <v>1142</v>
      </c>
      <c r="P21428" t="s">
        <v>186</v>
      </c>
    </row>
    <row r="21429" spans="1:16" x14ac:dyDescent="0.35">
      <c r="A21429" t="s">
        <v>4</v>
      </c>
      <c r="B21429" t="s">
        <v>595</v>
      </c>
      <c r="C21429">
        <v>1547</v>
      </c>
      <c r="D21429" t="s">
        <v>138</v>
      </c>
      <c r="E21429" t="s">
        <v>68</v>
      </c>
      <c r="F21429" t="s">
        <v>68</v>
      </c>
      <c r="G21429" t="s">
        <v>138</v>
      </c>
      <c r="H21429" t="s">
        <v>79</v>
      </c>
      <c r="I21429" t="s">
        <v>79</v>
      </c>
      <c r="J21429" t="s">
        <v>71</v>
      </c>
      <c r="K21429" t="s">
        <v>150</v>
      </c>
      <c r="L21429" t="s">
        <v>68</v>
      </c>
      <c r="M21429" t="s">
        <v>105</v>
      </c>
      <c r="N21429" t="s">
        <v>186</v>
      </c>
      <c r="O21429" t="s">
        <v>979</v>
      </c>
      <c r="P21429" t="s">
        <v>114</v>
      </c>
    </row>
    <row r="21430" spans="1:16" x14ac:dyDescent="0.35">
      <c r="A21430" t="s">
        <v>5</v>
      </c>
      <c r="B21430" t="s">
        <v>594</v>
      </c>
      <c r="C21430">
        <v>1277</v>
      </c>
      <c r="D21430" t="s">
        <v>72</v>
      </c>
      <c r="E21430" t="s">
        <v>105</v>
      </c>
      <c r="F21430" t="s">
        <v>93</v>
      </c>
      <c r="G21430" t="s">
        <v>78</v>
      </c>
      <c r="H21430" t="s">
        <v>94</v>
      </c>
      <c r="I21430" t="s">
        <v>138</v>
      </c>
      <c r="J21430" t="s">
        <v>151</v>
      </c>
      <c r="K21430" t="s">
        <v>105</v>
      </c>
      <c r="L21430" t="s">
        <v>186</v>
      </c>
      <c r="M21430" t="s">
        <v>198</v>
      </c>
      <c r="N21430" t="s">
        <v>104</v>
      </c>
      <c r="O21430" t="s">
        <v>1142</v>
      </c>
      <c r="P21430" t="s">
        <v>122</v>
      </c>
    </row>
    <row r="21431" spans="1:16" x14ac:dyDescent="0.35">
      <c r="A21431" t="s">
        <v>5</v>
      </c>
      <c r="B21431" t="s">
        <v>595</v>
      </c>
      <c r="C21431">
        <v>2189</v>
      </c>
      <c r="D21431" t="s">
        <v>94</v>
      </c>
      <c r="E21431" t="s">
        <v>105</v>
      </c>
      <c r="F21431" t="s">
        <v>68</v>
      </c>
      <c r="G21431" t="s">
        <v>94</v>
      </c>
      <c r="H21431" t="s">
        <v>73</v>
      </c>
      <c r="I21431" t="s">
        <v>73</v>
      </c>
      <c r="J21431" t="s">
        <v>71</v>
      </c>
      <c r="K21431" t="s">
        <v>78</v>
      </c>
      <c r="L21431" t="s">
        <v>81</v>
      </c>
      <c r="M21431" t="s">
        <v>77</v>
      </c>
      <c r="N21431" t="s">
        <v>130</v>
      </c>
      <c r="O21431" t="s">
        <v>901</v>
      </c>
      <c r="P21431" t="s">
        <v>89</v>
      </c>
    </row>
    <row r="21432" spans="1:16" x14ac:dyDescent="0.35">
      <c r="A21432" t="s">
        <v>6</v>
      </c>
      <c r="B21432" t="s">
        <v>594</v>
      </c>
      <c r="C21432">
        <v>522</v>
      </c>
      <c r="D21432" t="s">
        <v>103</v>
      </c>
      <c r="E21432" t="s">
        <v>70</v>
      </c>
      <c r="F21432" t="s">
        <v>80</v>
      </c>
      <c r="G21432" t="s">
        <v>122</v>
      </c>
      <c r="H21432" t="s">
        <v>142</v>
      </c>
      <c r="I21432" t="s">
        <v>68</v>
      </c>
      <c r="J21432" t="s">
        <v>179</v>
      </c>
      <c r="K21432" t="s">
        <v>70</v>
      </c>
      <c r="L21432" t="s">
        <v>86</v>
      </c>
      <c r="M21432" t="s">
        <v>57</v>
      </c>
      <c r="N21432" t="s">
        <v>88</v>
      </c>
      <c r="O21432" t="s">
        <v>1406</v>
      </c>
      <c r="P21432" t="s">
        <v>86</v>
      </c>
    </row>
    <row r="21433" spans="1:16" x14ac:dyDescent="0.35">
      <c r="A21433" t="s">
        <v>6</v>
      </c>
      <c r="B21433" t="s">
        <v>595</v>
      </c>
      <c r="C21433">
        <v>910</v>
      </c>
      <c r="D21433" t="s">
        <v>78</v>
      </c>
      <c r="E21433" t="s">
        <v>68</v>
      </c>
      <c r="F21433" t="s">
        <v>78</v>
      </c>
      <c r="G21433" t="s">
        <v>73</v>
      </c>
      <c r="H21433" t="s">
        <v>76</v>
      </c>
      <c r="I21433" t="s">
        <v>76</v>
      </c>
      <c r="J21433" t="s">
        <v>77</v>
      </c>
      <c r="K21433" t="s">
        <v>79</v>
      </c>
      <c r="L21433" t="s">
        <v>79</v>
      </c>
      <c r="M21433" t="s">
        <v>94</v>
      </c>
      <c r="N21433" t="s">
        <v>68</v>
      </c>
      <c r="O21433" t="s">
        <v>405</v>
      </c>
      <c r="P21433" t="s">
        <v>89</v>
      </c>
    </row>
    <row r="21434" spans="1:16" x14ac:dyDescent="0.35">
      <c r="A21434" t="s">
        <v>7</v>
      </c>
      <c r="B21434" t="s">
        <v>594</v>
      </c>
      <c r="C21434">
        <v>1602</v>
      </c>
      <c r="D21434" t="s">
        <v>71</v>
      </c>
      <c r="E21434" t="s">
        <v>73</v>
      </c>
      <c r="F21434" t="s">
        <v>106</v>
      </c>
      <c r="G21434" t="s">
        <v>94</v>
      </c>
      <c r="H21434" t="s">
        <v>79</v>
      </c>
      <c r="I21434" t="s">
        <v>68</v>
      </c>
      <c r="J21434" t="s">
        <v>71</v>
      </c>
      <c r="K21434" t="s">
        <v>94</v>
      </c>
      <c r="L21434" t="s">
        <v>93</v>
      </c>
      <c r="M21434" t="s">
        <v>74</v>
      </c>
      <c r="N21434" t="s">
        <v>103</v>
      </c>
      <c r="O21434" t="s">
        <v>863</v>
      </c>
      <c r="P21434" t="s">
        <v>151</v>
      </c>
    </row>
    <row r="21435" spans="1:16" x14ac:dyDescent="0.35">
      <c r="A21435" t="s">
        <v>7</v>
      </c>
      <c r="B21435" t="s">
        <v>595</v>
      </c>
      <c r="C21435">
        <v>1644</v>
      </c>
      <c r="D21435" t="s">
        <v>68</v>
      </c>
      <c r="E21435" t="s">
        <v>150</v>
      </c>
      <c r="F21435" t="s">
        <v>94</v>
      </c>
      <c r="G21435" t="s">
        <v>94</v>
      </c>
      <c r="H21435" t="s">
        <v>94</v>
      </c>
      <c r="I21435" t="s">
        <v>77</v>
      </c>
      <c r="J21435" t="s">
        <v>105</v>
      </c>
      <c r="K21435" t="s">
        <v>150</v>
      </c>
      <c r="L21435" t="s">
        <v>150</v>
      </c>
      <c r="M21435" t="s">
        <v>93</v>
      </c>
      <c r="N21435" t="s">
        <v>149</v>
      </c>
      <c r="O21435" t="s">
        <v>1112</v>
      </c>
      <c r="P21435" t="s">
        <v>133</v>
      </c>
    </row>
    <row r="21436" spans="1:16" x14ac:dyDescent="0.35">
      <c r="A21436" t="s">
        <v>241</v>
      </c>
      <c r="B21436" t="s">
        <v>594</v>
      </c>
      <c r="C21436">
        <v>6078</v>
      </c>
      <c r="D21436" t="s">
        <v>78</v>
      </c>
      <c r="E21436" t="s">
        <v>150</v>
      </c>
      <c r="F21436" t="s">
        <v>71</v>
      </c>
      <c r="G21436" t="s">
        <v>75</v>
      </c>
      <c r="H21436" t="s">
        <v>71</v>
      </c>
      <c r="I21436" t="s">
        <v>71</v>
      </c>
      <c r="J21436" t="s">
        <v>105</v>
      </c>
      <c r="K21436" t="s">
        <v>81</v>
      </c>
      <c r="L21436" t="s">
        <v>100</v>
      </c>
      <c r="M21436" t="s">
        <v>198</v>
      </c>
      <c r="N21436" t="s">
        <v>86</v>
      </c>
      <c r="O21436" t="s">
        <v>1125</v>
      </c>
      <c r="P21436" t="s">
        <v>173</v>
      </c>
    </row>
    <row r="21437" spans="1:16" x14ac:dyDescent="0.35">
      <c r="A21437" t="s">
        <v>241</v>
      </c>
      <c r="B21437" t="s">
        <v>595</v>
      </c>
      <c r="C21437">
        <v>7371</v>
      </c>
      <c r="D21437" t="s">
        <v>75</v>
      </c>
      <c r="E21437" t="s">
        <v>150</v>
      </c>
      <c r="F21437" t="s">
        <v>71</v>
      </c>
      <c r="G21437" t="s">
        <v>75</v>
      </c>
      <c r="H21437" t="s">
        <v>79</v>
      </c>
      <c r="I21437" t="s">
        <v>106</v>
      </c>
      <c r="J21437" t="s">
        <v>150</v>
      </c>
      <c r="K21437" t="s">
        <v>150</v>
      </c>
      <c r="L21437" t="s">
        <v>75</v>
      </c>
      <c r="M21437" t="s">
        <v>105</v>
      </c>
      <c r="N21437" t="s">
        <v>74</v>
      </c>
      <c r="O21437" t="s">
        <v>1534</v>
      </c>
      <c r="P21437" t="s">
        <v>240</v>
      </c>
    </row>
    <row r="21439" spans="1:16" x14ac:dyDescent="0.35">
      <c r="A21439" t="s">
        <v>2942</v>
      </c>
    </row>
    <row r="21440" spans="1:16" x14ac:dyDescent="0.35">
      <c r="A21440" t="s">
        <v>14</v>
      </c>
      <c r="B21440" t="s">
        <v>2</v>
      </c>
      <c r="C21440" t="s">
        <v>2922</v>
      </c>
      <c r="D21440" t="s">
        <v>2923</v>
      </c>
      <c r="E21440" t="s">
        <v>2924</v>
      </c>
      <c r="F21440" t="s">
        <v>2925</v>
      </c>
      <c r="G21440" t="s">
        <v>2926</v>
      </c>
      <c r="H21440" t="s">
        <v>2927</v>
      </c>
      <c r="I21440" t="s">
        <v>2928</v>
      </c>
      <c r="J21440" t="s">
        <v>2929</v>
      </c>
      <c r="K21440" t="s">
        <v>2930</v>
      </c>
      <c r="L21440" t="s">
        <v>2931</v>
      </c>
      <c r="M21440" t="s">
        <v>2932</v>
      </c>
      <c r="N21440" t="s">
        <v>2933</v>
      </c>
      <c r="O21440" t="s">
        <v>49</v>
      </c>
    </row>
    <row r="21441" spans="1:15" x14ac:dyDescent="0.35">
      <c r="A21441" t="s">
        <v>3</v>
      </c>
      <c r="B21441">
        <v>2029</v>
      </c>
      <c r="C21441" t="s">
        <v>106</v>
      </c>
      <c r="D21441" t="s">
        <v>106</v>
      </c>
      <c r="E21441" t="s">
        <v>107</v>
      </c>
      <c r="F21441" t="s">
        <v>77</v>
      </c>
      <c r="G21441" t="s">
        <v>73</v>
      </c>
      <c r="H21441" t="s">
        <v>73</v>
      </c>
      <c r="I21441" t="s">
        <v>106</v>
      </c>
      <c r="J21441" t="s">
        <v>106</v>
      </c>
      <c r="K21441" t="s">
        <v>105</v>
      </c>
      <c r="L21441" t="s">
        <v>68</v>
      </c>
      <c r="M21441" t="s">
        <v>150</v>
      </c>
      <c r="N21441" t="s">
        <v>1131</v>
      </c>
      <c r="O21441" t="s">
        <v>67</v>
      </c>
    </row>
    <row r="21442" spans="1:15" x14ac:dyDescent="0.35">
      <c r="A21442" t="s">
        <v>4</v>
      </c>
      <c r="B21442">
        <v>3276</v>
      </c>
      <c r="C21442" t="s">
        <v>138</v>
      </c>
      <c r="D21442" t="s">
        <v>71</v>
      </c>
      <c r="E21442" t="s">
        <v>68</v>
      </c>
      <c r="F21442" t="s">
        <v>78</v>
      </c>
      <c r="G21442" t="s">
        <v>68</v>
      </c>
      <c r="H21442" t="s">
        <v>71</v>
      </c>
      <c r="I21442" t="s">
        <v>75</v>
      </c>
      <c r="J21442" t="s">
        <v>138</v>
      </c>
      <c r="K21442" t="s">
        <v>71</v>
      </c>
      <c r="L21442" t="s">
        <v>142</v>
      </c>
      <c r="M21442" t="s">
        <v>130</v>
      </c>
      <c r="N21442" t="s">
        <v>1534</v>
      </c>
      <c r="O21442" t="s">
        <v>181</v>
      </c>
    </row>
    <row r="21443" spans="1:15" x14ac:dyDescent="0.35">
      <c r="A21443" t="s">
        <v>5</v>
      </c>
      <c r="B21443">
        <v>3466</v>
      </c>
      <c r="C21443" t="s">
        <v>78</v>
      </c>
      <c r="D21443" t="s">
        <v>105</v>
      </c>
      <c r="E21443" t="s">
        <v>75</v>
      </c>
      <c r="F21443" t="s">
        <v>94</v>
      </c>
      <c r="G21443" t="s">
        <v>106</v>
      </c>
      <c r="H21443" t="s">
        <v>77</v>
      </c>
      <c r="I21443" t="s">
        <v>78</v>
      </c>
      <c r="J21443" t="s">
        <v>78</v>
      </c>
      <c r="K21443" t="s">
        <v>72</v>
      </c>
      <c r="L21443" t="s">
        <v>75</v>
      </c>
      <c r="M21443" t="s">
        <v>130</v>
      </c>
      <c r="N21443" t="s">
        <v>1140</v>
      </c>
      <c r="O21443" t="s">
        <v>181</v>
      </c>
    </row>
    <row r="21444" spans="1:15" x14ac:dyDescent="0.35">
      <c r="A21444" t="s">
        <v>6</v>
      </c>
      <c r="B21444">
        <v>1432</v>
      </c>
      <c r="C21444" t="s">
        <v>100</v>
      </c>
      <c r="D21444" t="s">
        <v>72</v>
      </c>
      <c r="E21444" t="s">
        <v>138</v>
      </c>
      <c r="F21444" t="s">
        <v>75</v>
      </c>
      <c r="G21444" t="s">
        <v>71</v>
      </c>
      <c r="H21444" t="s">
        <v>73</v>
      </c>
      <c r="I21444" t="s">
        <v>138</v>
      </c>
      <c r="J21444" t="s">
        <v>81</v>
      </c>
      <c r="K21444" t="s">
        <v>105</v>
      </c>
      <c r="L21444" t="s">
        <v>100</v>
      </c>
      <c r="M21444" t="s">
        <v>63</v>
      </c>
      <c r="N21444" t="s">
        <v>1135</v>
      </c>
      <c r="O21444" t="s">
        <v>161</v>
      </c>
    </row>
    <row r="21445" spans="1:15" x14ac:dyDescent="0.35">
      <c r="A21445" t="s">
        <v>7</v>
      </c>
      <c r="B21445">
        <v>3246</v>
      </c>
      <c r="C21445" t="s">
        <v>71</v>
      </c>
      <c r="D21445" t="s">
        <v>79</v>
      </c>
      <c r="E21445" t="s">
        <v>71</v>
      </c>
      <c r="F21445" t="s">
        <v>94</v>
      </c>
      <c r="G21445" t="s">
        <v>150</v>
      </c>
      <c r="H21445" t="s">
        <v>79</v>
      </c>
      <c r="I21445" t="s">
        <v>94</v>
      </c>
      <c r="J21445" t="s">
        <v>150</v>
      </c>
      <c r="K21445" t="s">
        <v>81</v>
      </c>
      <c r="L21445" t="s">
        <v>74</v>
      </c>
      <c r="M21445" t="s">
        <v>103</v>
      </c>
      <c r="N21445" t="s">
        <v>994</v>
      </c>
      <c r="O21445" t="s">
        <v>198</v>
      </c>
    </row>
    <row r="21446" spans="1:15" x14ac:dyDescent="0.35">
      <c r="A21446" t="s">
        <v>241</v>
      </c>
      <c r="B21446">
        <v>13449</v>
      </c>
      <c r="C21446" t="s">
        <v>94</v>
      </c>
      <c r="D21446" t="s">
        <v>150</v>
      </c>
      <c r="E21446" t="s">
        <v>71</v>
      </c>
      <c r="F21446" t="s">
        <v>75</v>
      </c>
      <c r="G21446" t="s">
        <v>68</v>
      </c>
      <c r="H21446" t="s">
        <v>77</v>
      </c>
      <c r="I21446" t="s">
        <v>75</v>
      </c>
      <c r="J21446" t="s">
        <v>94</v>
      </c>
      <c r="K21446" t="s">
        <v>105</v>
      </c>
      <c r="L21446" t="s">
        <v>80</v>
      </c>
      <c r="M21446" t="s">
        <v>151</v>
      </c>
      <c r="N21446" t="s">
        <v>882</v>
      </c>
      <c r="O21446" t="s">
        <v>216</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3" ma:contentTypeDescription="Crée un document." ma:contentTypeScope="" ma:versionID="94d10dd795d8d836927a295ea43ce4f8">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050d302b6cac9473ed2205e6a89cfcaa"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ABA0F8-5D2B-4CBB-9EB9-2D218E5E3D1B}">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2.xml><?xml version="1.0" encoding="utf-8"?>
<ds:datastoreItem xmlns:ds="http://schemas.openxmlformats.org/officeDocument/2006/customXml" ds:itemID="{DB4A4CBC-DF5D-4F55-8D24-B5F3CFEFA8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8EB877-ED32-487C-BBED-7E481B3543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READ_ME</vt:lpstr>
      <vt:lpstr>Table_of_content</vt:lpstr>
      <vt:lpstr>Frequency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Joshua BULLEN</cp:lastModifiedBy>
  <dcterms:created xsi:type="dcterms:W3CDTF">2023-04-14T21:04:44Z</dcterms:created>
  <dcterms:modified xsi:type="dcterms:W3CDTF">2023-04-21T13:29:13Z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